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yuskes lisans3\yuksek lisans pri kraju2\"/>
    </mc:Choice>
  </mc:AlternateContent>
  <xr:revisionPtr revIDLastSave="0" documentId="13_ncr:1_{8E3C2CD1-19E2-4400-92AA-E680F0351CDC}" xr6:coauthVersionLast="40" xr6:coauthVersionMax="40" xr10:uidLastSave="{00000000-0000-0000-0000-000000000000}"/>
  <bookViews>
    <workbookView xWindow="0" yWindow="0" windowWidth="15345" windowHeight="4470" tabRatio="908" xr2:uid="{00000000-000D-0000-FFFF-FFFF00000000}"/>
  </bookViews>
  <sheets>
    <sheet name="Sheet1" sheetId="1" r:id="rId1"/>
    <sheet name="hane reisi olmayanlar" sheetId="20" r:id="rId2"/>
    <sheet name="Sheet4" sheetId="21" r:id="rId3"/>
    <sheet name="Gelir Kaynakları" sheetId="17" r:id="rId4"/>
    <sheet name="DönümDağılımı" sheetId="11" r:id="rId5"/>
    <sheet name="Toplam" sheetId="13" r:id="rId6"/>
    <sheet name="Dükkan" sheetId="5" r:id="rId7"/>
    <sheet name="Kirahane" sheetId="3" r:id="rId8"/>
    <sheet name="Gayrı Menkul" sheetId="4" r:id="rId9"/>
    <sheet name="Meslekler" sheetId="12" r:id="rId10"/>
    <sheet name="Export" sheetId="2" r:id="rId11"/>
    <sheet name="Bahçe" sheetId="9" r:id="rId12"/>
    <sheet name="Meslek Düzensiz" sheetId="15" r:id="rId13"/>
    <sheet name="Meslek Grupları" sheetId="16" r:id="rId14"/>
    <sheet name="GelirDağılımı" sheetId="10" r:id="rId15"/>
    <sheet name="Vergi" sheetId="6" r:id="rId16"/>
    <sheet name="En Zengin" sheetId="19" r:id="rId17"/>
    <sheet name="Sheet2" sheetId="18" r:id="rId18"/>
    <sheet name="Tarla" sheetId="7" r:id="rId19"/>
    <sheet name="Hayvan" sheetId="8" r:id="rId20"/>
    <sheet name="GM Yerleşim" sheetId="14" r:id="rId21"/>
  </sheets>
  <calcPr calcId="181029"/>
</workbook>
</file>

<file path=xl/calcChain.xml><?xml version="1.0" encoding="utf-8"?>
<calcChain xmlns="http://schemas.openxmlformats.org/spreadsheetml/2006/main">
  <c r="D130" i="10" l="1"/>
  <c r="AC43" i="12"/>
  <c r="AB43" i="12"/>
  <c r="AA43" i="12"/>
  <c r="Z43" i="12"/>
  <c r="X43" i="12"/>
  <c r="W43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26" i="12"/>
  <c r="G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26" i="12"/>
  <c r="H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26" i="12"/>
  <c r="K26" i="12"/>
  <c r="H53" i="21" l="1"/>
  <c r="H52" i="21"/>
  <c r="H51" i="21"/>
  <c r="H50" i="21"/>
  <c r="H49" i="21"/>
  <c r="H47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72" i="20"/>
  <c r="H71" i="20"/>
  <c r="H70" i="20"/>
  <c r="H69" i="20"/>
  <c r="H68" i="20"/>
  <c r="H66" i="20"/>
  <c r="H64" i="20"/>
  <c r="H63" i="20"/>
  <c r="H62" i="20"/>
  <c r="H61" i="20"/>
  <c r="H60" i="20"/>
  <c r="H59" i="20"/>
  <c r="H58" i="20"/>
  <c r="H57" i="20"/>
  <c r="H56" i="20"/>
  <c r="H55" i="20"/>
  <c r="H54" i="20"/>
  <c r="H53" i="20"/>
  <c r="H52" i="20"/>
  <c r="H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H31" i="20"/>
  <c r="H30" i="20"/>
  <c r="H29" i="20"/>
  <c r="H28" i="20"/>
  <c r="H27" i="20"/>
  <c r="H26" i="20"/>
  <c r="H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H5" i="20"/>
  <c r="AF438" i="2" l="1"/>
  <c r="AI435" i="2"/>
  <c r="AT447" i="2"/>
  <c r="AU447" i="2" s="1"/>
  <c r="AS447" i="2"/>
  <c r="V243" i="2" l="1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U310" i="2"/>
  <c r="U304" i="2"/>
  <c r="I319" i="2"/>
  <c r="O319" i="2"/>
  <c r="N319" i="2"/>
  <c r="M319" i="2"/>
  <c r="L319" i="2"/>
  <c r="K319" i="2"/>
  <c r="J319" i="2"/>
  <c r="H319" i="2"/>
  <c r="G319" i="2"/>
  <c r="T315" i="2" s="1"/>
  <c r="F319" i="2"/>
  <c r="F341" i="12"/>
  <c r="E341" i="12"/>
  <c r="D341" i="12"/>
  <c r="C341" i="12"/>
  <c r="S304" i="2"/>
  <c r="AK773" i="2"/>
  <c r="AK772" i="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H145" i="12"/>
  <c r="G145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F145" i="12"/>
  <c r="E145" i="12"/>
  <c r="U309" i="2" l="1"/>
  <c r="D717" i="2"/>
  <c r="I717" i="2"/>
  <c r="H717" i="2"/>
  <c r="G717" i="2"/>
  <c r="F717" i="2"/>
  <c r="G699" i="2"/>
  <c r="E703" i="2" s="1"/>
  <c r="J699" i="2"/>
  <c r="O699" i="2"/>
  <c r="Q699" i="2" s="1"/>
  <c r="F699" i="2"/>
  <c r="P699" i="2" s="1"/>
  <c r="Q686" i="2"/>
  <c r="E702" i="2" l="1"/>
  <c r="L32" i="6"/>
  <c r="N32" i="6" s="1"/>
  <c r="M32" i="6"/>
  <c r="AB15" i="10" l="1"/>
  <c r="D163" i="10"/>
  <c r="F147" i="10" s="1"/>
  <c r="F162" i="10" l="1"/>
  <c r="F158" i="10"/>
  <c r="F154" i="10"/>
  <c r="F150" i="10"/>
  <c r="F156" i="10"/>
  <c r="F148" i="10"/>
  <c r="F161" i="10"/>
  <c r="F157" i="10"/>
  <c r="F153" i="10"/>
  <c r="F149" i="10"/>
  <c r="F160" i="10"/>
  <c r="F152" i="10"/>
  <c r="F146" i="10"/>
  <c r="F159" i="10"/>
  <c r="F155" i="10"/>
  <c r="F151" i="10"/>
  <c r="E174" i="17"/>
  <c r="C174" i="17"/>
  <c r="F161" i="17" l="1"/>
  <c r="F165" i="17"/>
  <c r="F169" i="17"/>
  <c r="F173" i="17"/>
  <c r="F158" i="17"/>
  <c r="F162" i="17"/>
  <c r="F166" i="17"/>
  <c r="F170" i="17"/>
  <c r="F157" i="17"/>
  <c r="F159" i="17"/>
  <c r="F163" i="17"/>
  <c r="F167" i="17"/>
  <c r="F171" i="17"/>
  <c r="F160" i="17"/>
  <c r="F164" i="17"/>
  <c r="F168" i="17"/>
  <c r="F172" i="17"/>
  <c r="J105" i="8"/>
  <c r="P133" i="8" l="1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O105" i="8"/>
  <c r="N105" i="8"/>
  <c r="M105" i="8"/>
  <c r="L105" i="8"/>
  <c r="I105" i="8"/>
  <c r="H105" i="8"/>
  <c r="G105" i="8"/>
  <c r="F105" i="8"/>
  <c r="E105" i="8"/>
  <c r="D105" i="8"/>
  <c r="G109" i="8" s="1"/>
  <c r="C105" i="8"/>
  <c r="M78" i="8"/>
  <c r="L78" i="8"/>
  <c r="K78" i="8"/>
  <c r="J78" i="8"/>
  <c r="I78" i="8"/>
  <c r="H78" i="8"/>
  <c r="G78" i="8"/>
  <c r="F78" i="8"/>
  <c r="E78" i="8"/>
  <c r="D78" i="8"/>
  <c r="C78" i="8"/>
  <c r="T126" i="8" l="1"/>
  <c r="T122" i="8"/>
  <c r="S87" i="8"/>
  <c r="R63" i="8"/>
  <c r="S89" i="8"/>
  <c r="D21" i="11"/>
  <c r="AT454" i="2"/>
  <c r="AU454" i="2" s="1"/>
  <c r="AT457" i="2"/>
  <c r="AU457" i="2" s="1"/>
  <c r="AV455" i="2" l="1"/>
  <c r="BB459" i="2" l="1"/>
  <c r="BK459" i="2"/>
  <c r="BJ459" i="2"/>
  <c r="BI459" i="2"/>
  <c r="BH459" i="2"/>
  <c r="BG459" i="2"/>
  <c r="BF459" i="2"/>
  <c r="BD459" i="2"/>
  <c r="AN459" i="2"/>
  <c r="AM459" i="2"/>
  <c r="AL459" i="2"/>
  <c r="AJ459" i="2"/>
  <c r="F433" i="2"/>
  <c r="S433" i="2"/>
  <c r="R433" i="2"/>
  <c r="Q433" i="2"/>
  <c r="P433" i="2"/>
  <c r="M433" i="2"/>
  <c r="L433" i="2"/>
  <c r="K433" i="2"/>
  <c r="H433" i="2"/>
  <c r="G433" i="2"/>
  <c r="A358" i="12"/>
  <c r="AO459" i="2" l="1"/>
  <c r="X419" i="2"/>
  <c r="AA419" i="2" s="1"/>
  <c r="AA423" i="2" s="1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AI200" i="2" s="1"/>
  <c r="F216" i="2"/>
  <c r="AH200" i="2" s="1"/>
  <c r="D216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Y183" i="2" s="1"/>
  <c r="G189" i="2"/>
  <c r="F189" i="2"/>
  <c r="D189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AH162" i="2" s="1"/>
  <c r="F161" i="2"/>
  <c r="AH161" i="2" s="1"/>
  <c r="D161" i="2"/>
  <c r="Y184" i="2" l="1"/>
  <c r="X423" i="2"/>
  <c r="X425" i="2"/>
  <c r="X421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D134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D107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D81" i="2"/>
  <c r="F55" i="2" l="1"/>
  <c r="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AE29" i="2" l="1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D29" i="2"/>
  <c r="K761" i="2"/>
  <c r="N761" i="2"/>
  <c r="M761" i="2"/>
  <c r="L761" i="2"/>
  <c r="J761" i="2"/>
  <c r="I761" i="2"/>
  <c r="H761" i="2"/>
  <c r="G761" i="2"/>
  <c r="F761" i="2"/>
  <c r="E761" i="2"/>
  <c r="L26" i="12"/>
  <c r="K28" i="12"/>
  <c r="L28" i="12"/>
  <c r="K29" i="12"/>
  <c r="L29" i="12"/>
  <c r="K30" i="12"/>
  <c r="L30" i="12"/>
  <c r="K31" i="12"/>
  <c r="L31" i="12"/>
  <c r="K32" i="12"/>
  <c r="L32" i="12"/>
  <c r="K33" i="12"/>
  <c r="L33" i="12"/>
  <c r="K34" i="12"/>
  <c r="L34" i="12"/>
  <c r="K35" i="12"/>
  <c r="L35" i="12"/>
  <c r="K36" i="12"/>
  <c r="L36" i="12"/>
  <c r="K37" i="12"/>
  <c r="L37" i="12"/>
  <c r="K38" i="12"/>
  <c r="L38" i="12"/>
  <c r="K39" i="12"/>
  <c r="L39" i="12"/>
  <c r="K40" i="12"/>
  <c r="L40" i="12"/>
  <c r="K41" i="12"/>
  <c r="L41" i="12"/>
  <c r="K42" i="12"/>
  <c r="L42" i="12"/>
  <c r="F99" i="11" l="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98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C98" i="11"/>
  <c r="F115" i="11" l="1"/>
  <c r="D115" i="11"/>
  <c r="E98" i="11"/>
  <c r="K47" i="5"/>
  <c r="H47" i="13" l="1"/>
  <c r="I47" i="13" s="1"/>
  <c r="H45" i="13"/>
  <c r="I45" i="13" s="1"/>
  <c r="H48" i="13"/>
  <c r="I48" i="13" s="1"/>
  <c r="H46" i="13"/>
  <c r="I46" i="13" s="1"/>
  <c r="H44" i="13"/>
  <c r="I44" i="13" s="1"/>
  <c r="H50" i="13" l="1"/>
  <c r="I50" i="13" s="1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27" i="5"/>
  <c r="G4" i="3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27" i="5"/>
  <c r="F4" i="3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27" i="5"/>
  <c r="E4" i="3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27" i="5"/>
  <c r="C49" i="5" s="1"/>
  <c r="D4" i="3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27" i="5"/>
  <c r="C4" i="3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27" i="5"/>
  <c r="K4" i="3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27" i="5"/>
  <c r="J4" i="3"/>
  <c r="G20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27" i="5"/>
  <c r="E3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27" i="5"/>
  <c r="D3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27" i="5"/>
  <c r="C3" i="5"/>
  <c r="G13" i="13"/>
  <c r="D13" i="13"/>
  <c r="G17" i="13"/>
  <c r="G18" i="13"/>
  <c r="G19" i="13"/>
  <c r="G16" i="13"/>
  <c r="G15" i="13"/>
  <c r="G14" i="13"/>
  <c r="G12" i="13"/>
  <c r="G11" i="13"/>
  <c r="G10" i="13"/>
  <c r="G9" i="13"/>
  <c r="G8" i="13"/>
  <c r="G7" i="13"/>
  <c r="G6" i="13"/>
  <c r="G5" i="13"/>
  <c r="G4" i="13"/>
  <c r="G3" i="13"/>
  <c r="D3" i="13"/>
  <c r="P35" i="5" l="1"/>
  <c r="I44" i="5"/>
  <c r="F44" i="5"/>
  <c r="J44" i="5"/>
  <c r="G44" i="5"/>
  <c r="E44" i="5"/>
  <c r="O36" i="5"/>
  <c r="H44" i="5"/>
  <c r="C48" i="5"/>
  <c r="E49" i="5"/>
  <c r="D49" i="5"/>
  <c r="D44" i="5"/>
  <c r="C51" i="5" s="1"/>
  <c r="D48" i="5"/>
  <c r="E48" i="5"/>
  <c r="C44" i="5"/>
  <c r="O35" i="5"/>
  <c r="Q35" i="5" s="1"/>
  <c r="P36" i="5"/>
  <c r="K44" i="5"/>
  <c r="R35" i="5" s="1"/>
  <c r="Q43" i="5"/>
  <c r="Q44" i="5" s="1"/>
  <c r="P43" i="5"/>
  <c r="P44" i="5" s="1"/>
  <c r="L44" i="5"/>
  <c r="O44" i="5" s="1"/>
  <c r="G20" i="13"/>
  <c r="C18" i="12"/>
  <c r="D18" i="12"/>
  <c r="A66" i="12"/>
  <c r="A114" i="12"/>
  <c r="A138" i="12"/>
  <c r="A162" i="12"/>
  <c r="Q36" i="5" l="1"/>
  <c r="D51" i="5"/>
  <c r="E50" i="5"/>
  <c r="E51" i="5"/>
  <c r="R36" i="5"/>
  <c r="D50" i="5"/>
  <c r="C50" i="5"/>
  <c r="M343" i="2"/>
  <c r="D4" i="13"/>
  <c r="P681" i="2"/>
  <c r="AB729" i="2"/>
  <c r="D699" i="2"/>
  <c r="D607" i="2"/>
  <c r="D486" i="2"/>
  <c r="D460" i="2"/>
  <c r="D433" i="2"/>
  <c r="I433" i="2" s="1"/>
  <c r="D408" i="2"/>
  <c r="D382" i="2"/>
  <c r="D345" i="2"/>
  <c r="D319" i="2"/>
  <c r="D243" i="2"/>
  <c r="B720" i="2"/>
  <c r="F720" i="2" l="1"/>
  <c r="E720" i="2"/>
  <c r="C720" i="2"/>
  <c r="D720" i="2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5" i="6"/>
  <c r="A32" i="6"/>
  <c r="A33" i="6"/>
  <c r="A34" i="6"/>
  <c r="A35" i="6"/>
  <c r="A36" i="6"/>
  <c r="A37" i="6"/>
  <c r="A38" i="6"/>
  <c r="A39" i="6"/>
  <c r="A40" i="6"/>
  <c r="B702" i="2"/>
  <c r="B716" i="2"/>
  <c r="M33" i="6"/>
  <c r="M34" i="6"/>
  <c r="M35" i="6"/>
  <c r="M36" i="6"/>
  <c r="M37" i="6"/>
  <c r="M38" i="6"/>
  <c r="M39" i="6"/>
  <c r="M40" i="6"/>
  <c r="L33" i="6"/>
  <c r="L34" i="6"/>
  <c r="L35" i="6"/>
  <c r="L36" i="6"/>
  <c r="L37" i="6"/>
  <c r="L38" i="6"/>
  <c r="L39" i="6"/>
  <c r="L40" i="6"/>
  <c r="C32" i="6"/>
  <c r="P686" i="2"/>
  <c r="N36" i="6" l="1"/>
  <c r="N39" i="6"/>
  <c r="N38" i="6"/>
  <c r="N34" i="6"/>
  <c r="N40" i="6"/>
  <c r="N37" i="6"/>
  <c r="N33" i="6"/>
  <c r="N35" i="6"/>
  <c r="A41" i="6"/>
  <c r="A22" i="6"/>
  <c r="M41" i="6"/>
  <c r="L41" i="6"/>
  <c r="P682" i="2"/>
  <c r="P683" i="2"/>
  <c r="P684" i="2"/>
  <c r="P685" i="2"/>
  <c r="P687" i="2"/>
  <c r="P688" i="2"/>
  <c r="P689" i="2"/>
  <c r="P690" i="2"/>
  <c r="P691" i="2"/>
  <c r="P692" i="2"/>
  <c r="P693" i="2"/>
  <c r="P694" i="2"/>
  <c r="P695" i="2"/>
  <c r="P697" i="2"/>
  <c r="P698" i="2"/>
  <c r="Q681" i="2"/>
  <c r="Q692" i="2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5" i="6"/>
  <c r="C5" i="6"/>
  <c r="N41" i="6" l="1"/>
  <c r="N5" i="6"/>
  <c r="Q687" i="2"/>
  <c r="B688" i="2"/>
  <c r="B697" i="2"/>
  <c r="B696" i="2"/>
  <c r="W6" i="6" l="1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5" i="6"/>
  <c r="X5" i="6"/>
  <c r="X6" i="6"/>
  <c r="X7" i="6"/>
  <c r="X8" i="6"/>
  <c r="X9" i="6"/>
  <c r="X10" i="6"/>
  <c r="X11" i="6"/>
  <c r="X12" i="6"/>
  <c r="X13" i="6"/>
  <c r="X14" i="6"/>
  <c r="Y14" i="6" s="1"/>
  <c r="X15" i="6"/>
  <c r="X16" i="6"/>
  <c r="X17" i="6"/>
  <c r="X18" i="6"/>
  <c r="Y18" i="6" s="1"/>
  <c r="X19" i="6"/>
  <c r="Y19" i="6" s="1"/>
  <c r="X20" i="6"/>
  <c r="X21" i="6"/>
  <c r="I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5" i="6"/>
  <c r="Q5" i="6"/>
  <c r="Q6" i="6"/>
  <c r="Q7" i="6"/>
  <c r="Q8" i="6"/>
  <c r="Q9" i="6"/>
  <c r="Q10" i="6"/>
  <c r="Q11" i="6"/>
  <c r="Q12" i="6"/>
  <c r="Q13" i="6"/>
  <c r="Q14" i="6"/>
  <c r="Q15" i="6"/>
  <c r="Q16" i="6"/>
  <c r="S16" i="6" s="1"/>
  <c r="Q17" i="6"/>
  <c r="Q18" i="6"/>
  <c r="Q19" i="6"/>
  <c r="Q20" i="6"/>
  <c r="Q21" i="6"/>
  <c r="G5" i="6"/>
  <c r="G9" i="6"/>
  <c r="AA682" i="2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5" i="1"/>
  <c r="AJ682" i="2"/>
  <c r="AL682" i="2" s="1"/>
  <c r="AJ683" i="2"/>
  <c r="AL683" i="2" s="1"/>
  <c r="AJ684" i="2"/>
  <c r="AJ685" i="2"/>
  <c r="AL685" i="2" s="1"/>
  <c r="AJ686" i="2"/>
  <c r="AL686" i="2" s="1"/>
  <c r="AJ687" i="2"/>
  <c r="AL687" i="2" s="1"/>
  <c r="AJ688" i="2"/>
  <c r="AL688" i="2" s="1"/>
  <c r="AJ689" i="2"/>
  <c r="AL689" i="2" s="1"/>
  <c r="AJ690" i="2"/>
  <c r="AL690" i="2" s="1"/>
  <c r="AJ691" i="2"/>
  <c r="AL691" i="2" s="1"/>
  <c r="AJ692" i="2"/>
  <c r="AL692" i="2" s="1"/>
  <c r="AJ693" i="2"/>
  <c r="AL693" i="2" s="1"/>
  <c r="AJ694" i="2"/>
  <c r="AL694" i="2" s="1"/>
  <c r="AJ695" i="2"/>
  <c r="AL695" i="2" s="1"/>
  <c r="AJ697" i="2"/>
  <c r="AL697" i="2" s="1"/>
  <c r="AJ698" i="2"/>
  <c r="AL698" i="2" s="1"/>
  <c r="AJ699" i="2"/>
  <c r="AL699" i="2" s="1"/>
  <c r="AJ681" i="2"/>
  <c r="AL684" i="2"/>
  <c r="AL681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7" i="2"/>
  <c r="AC698" i="2"/>
  <c r="AC699" i="2"/>
  <c r="AC700" i="2"/>
  <c r="AC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7" i="2"/>
  <c r="AA698" i="2"/>
  <c r="AA699" i="2"/>
  <c r="AA700" i="2"/>
  <c r="Y17" i="6" l="1"/>
  <c r="S17" i="6"/>
  <c r="S13" i="6"/>
  <c r="S9" i="6"/>
  <c r="S12" i="6"/>
  <c r="S8" i="6"/>
  <c r="D5" i="6"/>
  <c r="S14" i="6"/>
  <c r="S10" i="6"/>
  <c r="S6" i="6"/>
  <c r="S20" i="6"/>
  <c r="S5" i="6"/>
  <c r="Y16" i="6"/>
  <c r="S19" i="6"/>
  <c r="S15" i="6"/>
  <c r="S7" i="6"/>
  <c r="S21" i="6"/>
  <c r="S18" i="6"/>
  <c r="GN1339" i="1"/>
  <c r="Q682" i="2"/>
  <c r="Q683" i="2"/>
  <c r="Q684" i="2"/>
  <c r="Q685" i="2"/>
  <c r="Q688" i="2"/>
  <c r="Q689" i="2"/>
  <c r="Q690" i="2"/>
  <c r="Q691" i="2"/>
  <c r="Q693" i="2"/>
  <c r="Q694" i="2"/>
  <c r="Q695" i="2"/>
  <c r="Q697" i="2"/>
  <c r="Q698" i="2"/>
  <c r="GP1339" i="1"/>
  <c r="GO1339" i="1"/>
  <c r="GQ1339" i="1"/>
  <c r="GN1354" i="1"/>
  <c r="H112" i="17"/>
  <c r="G112" i="17"/>
  <c r="F112" i="17"/>
  <c r="E112" i="17"/>
  <c r="H1328" i="1" l="1"/>
  <c r="H1329" i="1"/>
  <c r="H1330" i="1"/>
  <c r="H1319" i="1"/>
  <c r="H1308" i="1"/>
  <c r="H1316" i="1"/>
  <c r="H1323" i="1"/>
  <c r="H1355" i="1" l="1"/>
  <c r="H1356" i="1"/>
  <c r="GQ1356" i="1" l="1"/>
  <c r="FS1291" i="1"/>
  <c r="FS1198" i="1"/>
  <c r="GT1363" i="1"/>
  <c r="GT1361" i="1"/>
  <c r="GT1362" i="1"/>
  <c r="GT1360" i="1"/>
  <c r="GT1359" i="1"/>
  <c r="GT1358" i="1"/>
  <c r="GT1357" i="1"/>
  <c r="GT1356" i="1"/>
  <c r="GO1363" i="1"/>
  <c r="GO1361" i="1"/>
  <c r="GO1357" i="1"/>
  <c r="GO1362" i="1"/>
  <c r="GO1360" i="1"/>
  <c r="GO1359" i="1"/>
  <c r="GO1358" i="1"/>
  <c r="GP1362" i="1"/>
  <c r="GP1357" i="1"/>
  <c r="GP1360" i="1"/>
  <c r="GP1363" i="1"/>
  <c r="GP1361" i="1"/>
  <c r="GP1359" i="1"/>
  <c r="GP1358" i="1"/>
  <c r="GP1356" i="1"/>
  <c r="GP1355" i="1"/>
  <c r="GN1358" i="1" l="1"/>
  <c r="GO1356" i="1"/>
  <c r="GN1356" i="1"/>
  <c r="GS1356" i="1" s="1"/>
  <c r="GO1355" i="1"/>
  <c r="GN1355" i="1"/>
  <c r="GP1354" i="1"/>
  <c r="GO1354" i="1"/>
  <c r="GT1355" i="1"/>
  <c r="GT1354" i="1"/>
  <c r="GR1354" i="1"/>
  <c r="GQ1354" i="1"/>
  <c r="GQ1362" i="1"/>
  <c r="GQ1363" i="1"/>
  <c r="GQ1361" i="1"/>
  <c r="GQ1360" i="1"/>
  <c r="GQ1359" i="1"/>
  <c r="GQ1358" i="1"/>
  <c r="GS1358" i="1" s="1"/>
  <c r="GQ1357" i="1"/>
  <c r="GQ1355" i="1"/>
  <c r="GN1362" i="1"/>
  <c r="GS1362" i="1" s="1"/>
  <c r="GN1360" i="1"/>
  <c r="GN1359" i="1"/>
  <c r="GS1359" i="1" s="1"/>
  <c r="GN1363" i="1"/>
  <c r="GS1363" i="1" s="1"/>
  <c r="GN1361" i="1"/>
  <c r="GS1361" i="1" s="1"/>
  <c r="GN1357" i="1"/>
  <c r="GS1357" i="1" s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43" i="1"/>
  <c r="FS44" i="1"/>
  <c r="FS45" i="1"/>
  <c r="FS46" i="1"/>
  <c r="FS47" i="1"/>
  <c r="FS48" i="1"/>
  <c r="FS49" i="1"/>
  <c r="FS50" i="1"/>
  <c r="FS51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2" i="1"/>
  <c r="FS93" i="1"/>
  <c r="FS94" i="1"/>
  <c r="FS95" i="1"/>
  <c r="FS96" i="1"/>
  <c r="FS97" i="1"/>
  <c r="FS98" i="1"/>
  <c r="FS99" i="1"/>
  <c r="FS100" i="1"/>
  <c r="FS101" i="1"/>
  <c r="FS102" i="1"/>
  <c r="FS103" i="1"/>
  <c r="FS104" i="1"/>
  <c r="FS105" i="1"/>
  <c r="FS106" i="1"/>
  <c r="FS107" i="1"/>
  <c r="FS108" i="1"/>
  <c r="FS109" i="1"/>
  <c r="FS110" i="1"/>
  <c r="FS111" i="1"/>
  <c r="FS112" i="1"/>
  <c r="FS113" i="1"/>
  <c r="FS114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6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6" i="1"/>
  <c r="FS167" i="1"/>
  <c r="FS168" i="1"/>
  <c r="FS169" i="1"/>
  <c r="FS170" i="1"/>
  <c r="FS171" i="1"/>
  <c r="FS172" i="1"/>
  <c r="FS173" i="1"/>
  <c r="FS174" i="1"/>
  <c r="FS175" i="1"/>
  <c r="FS176" i="1"/>
  <c r="FS177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0" i="1"/>
  <c r="FS201" i="1"/>
  <c r="FS202" i="1"/>
  <c r="FS203" i="1"/>
  <c r="FS204" i="1"/>
  <c r="FS205" i="1"/>
  <c r="FS206" i="1"/>
  <c r="FS207" i="1"/>
  <c r="FS208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2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6" i="1"/>
  <c r="FS247" i="1"/>
  <c r="FS248" i="1"/>
  <c r="FS249" i="1"/>
  <c r="FS250" i="1"/>
  <c r="FS251" i="1"/>
  <c r="FS252" i="1"/>
  <c r="FS253" i="1"/>
  <c r="FS254" i="1"/>
  <c r="FS255" i="1"/>
  <c r="FS256" i="1"/>
  <c r="FS257" i="1"/>
  <c r="FS258" i="1"/>
  <c r="FS259" i="1"/>
  <c r="FS260" i="1"/>
  <c r="FS261" i="1"/>
  <c r="FS262" i="1"/>
  <c r="FS263" i="1"/>
  <c r="FS264" i="1"/>
  <c r="FS265" i="1"/>
  <c r="FS266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6" i="1"/>
  <c r="FS297" i="1"/>
  <c r="FS298" i="1"/>
  <c r="FS299" i="1"/>
  <c r="FS300" i="1"/>
  <c r="FS301" i="1"/>
  <c r="FS302" i="1"/>
  <c r="FS303" i="1"/>
  <c r="FS304" i="1"/>
  <c r="FS305" i="1"/>
  <c r="FS306" i="1"/>
  <c r="FS307" i="1"/>
  <c r="FS308" i="1"/>
  <c r="FS309" i="1"/>
  <c r="FS310" i="1"/>
  <c r="FS311" i="1"/>
  <c r="FS312" i="1"/>
  <c r="FS313" i="1"/>
  <c r="FS314" i="1"/>
  <c r="FS315" i="1"/>
  <c r="FS316" i="1"/>
  <c r="FS317" i="1"/>
  <c r="FS318" i="1"/>
  <c r="FS319" i="1"/>
  <c r="FS320" i="1"/>
  <c r="FS321" i="1"/>
  <c r="FS322" i="1"/>
  <c r="FS323" i="1"/>
  <c r="FS324" i="1"/>
  <c r="FS325" i="1"/>
  <c r="FS326" i="1"/>
  <c r="FS327" i="1"/>
  <c r="FS328" i="1"/>
  <c r="FS329" i="1"/>
  <c r="FS330" i="1"/>
  <c r="FS331" i="1"/>
  <c r="FS332" i="1"/>
  <c r="FS333" i="1"/>
  <c r="FS334" i="1"/>
  <c r="FS335" i="1"/>
  <c r="FS336" i="1"/>
  <c r="FS337" i="1"/>
  <c r="FS338" i="1"/>
  <c r="FS339" i="1"/>
  <c r="FS340" i="1"/>
  <c r="FS341" i="1"/>
  <c r="FS342" i="1"/>
  <c r="FS343" i="1"/>
  <c r="FS344" i="1"/>
  <c r="FS345" i="1"/>
  <c r="FS346" i="1"/>
  <c r="FS347" i="1"/>
  <c r="FS348" i="1"/>
  <c r="FS349" i="1"/>
  <c r="FS350" i="1"/>
  <c r="FS351" i="1"/>
  <c r="FS352" i="1"/>
  <c r="FS353" i="1"/>
  <c r="FS354" i="1"/>
  <c r="FS355" i="1"/>
  <c r="FS356" i="1"/>
  <c r="FS357" i="1"/>
  <c r="FS358" i="1"/>
  <c r="FS359" i="1"/>
  <c r="FS360" i="1"/>
  <c r="FS361" i="1"/>
  <c r="FS362" i="1"/>
  <c r="FS363" i="1"/>
  <c r="FS364" i="1"/>
  <c r="FS365" i="1"/>
  <c r="FS366" i="1"/>
  <c r="FS367" i="1"/>
  <c r="FS368" i="1"/>
  <c r="FS369" i="1"/>
  <c r="FS370" i="1"/>
  <c r="FS371" i="1"/>
  <c r="FS372" i="1"/>
  <c r="FS373" i="1"/>
  <c r="FS374" i="1"/>
  <c r="FS375" i="1"/>
  <c r="FS376" i="1"/>
  <c r="FS377" i="1"/>
  <c r="FS378" i="1"/>
  <c r="FS379" i="1"/>
  <c r="FS380" i="1"/>
  <c r="FS381" i="1"/>
  <c r="FS382" i="1"/>
  <c r="FS383" i="1"/>
  <c r="FS384" i="1"/>
  <c r="FS385" i="1"/>
  <c r="FS386" i="1"/>
  <c r="FS387" i="1"/>
  <c r="FS388" i="1"/>
  <c r="FS389" i="1"/>
  <c r="FS390" i="1"/>
  <c r="FS391" i="1"/>
  <c r="FS392" i="1"/>
  <c r="FS393" i="1"/>
  <c r="FS394" i="1"/>
  <c r="FS395" i="1"/>
  <c r="FS396" i="1"/>
  <c r="FS397" i="1"/>
  <c r="FS398" i="1"/>
  <c r="FS399" i="1"/>
  <c r="FS400" i="1"/>
  <c r="FS401" i="1"/>
  <c r="FS402" i="1"/>
  <c r="FS403" i="1"/>
  <c r="FS404" i="1"/>
  <c r="FS405" i="1"/>
  <c r="FS406" i="1"/>
  <c r="FS407" i="1"/>
  <c r="FS408" i="1"/>
  <c r="FS409" i="1"/>
  <c r="FS410" i="1"/>
  <c r="FS411" i="1"/>
  <c r="FS412" i="1"/>
  <c r="FS413" i="1"/>
  <c r="FS414" i="1"/>
  <c r="FS415" i="1"/>
  <c r="FS416" i="1"/>
  <c r="FS417" i="1"/>
  <c r="FS418" i="1"/>
  <c r="FS419" i="1"/>
  <c r="FS420" i="1"/>
  <c r="FS421" i="1"/>
  <c r="FS422" i="1"/>
  <c r="FS423" i="1"/>
  <c r="FS424" i="1"/>
  <c r="FS425" i="1"/>
  <c r="FS426" i="1"/>
  <c r="FS427" i="1"/>
  <c r="FS428" i="1"/>
  <c r="FS429" i="1"/>
  <c r="FS430" i="1"/>
  <c r="FS431" i="1"/>
  <c r="FS432" i="1"/>
  <c r="FS433" i="1"/>
  <c r="FS434" i="1"/>
  <c r="FS435" i="1"/>
  <c r="FS436" i="1"/>
  <c r="FS437" i="1"/>
  <c r="FS438" i="1"/>
  <c r="FS439" i="1"/>
  <c r="FS440" i="1"/>
  <c r="FS441" i="1"/>
  <c r="FS442" i="1"/>
  <c r="FS443" i="1"/>
  <c r="FS444" i="1"/>
  <c r="FS445" i="1"/>
  <c r="FS446" i="1"/>
  <c r="FS447" i="1"/>
  <c r="FS448" i="1"/>
  <c r="FS449" i="1"/>
  <c r="FS450" i="1"/>
  <c r="FS451" i="1"/>
  <c r="FS452" i="1"/>
  <c r="FS453" i="1"/>
  <c r="FS454" i="1"/>
  <c r="FS455" i="1"/>
  <c r="FS456" i="1"/>
  <c r="FS457" i="1"/>
  <c r="FS458" i="1"/>
  <c r="FS459" i="1"/>
  <c r="FS460" i="1"/>
  <c r="FS461" i="1"/>
  <c r="FS462" i="1"/>
  <c r="FS463" i="1"/>
  <c r="FS464" i="1"/>
  <c r="FS465" i="1"/>
  <c r="FS466" i="1"/>
  <c r="FS467" i="1"/>
  <c r="FS468" i="1"/>
  <c r="FS469" i="1"/>
  <c r="FS470" i="1"/>
  <c r="FS471" i="1"/>
  <c r="FS472" i="1"/>
  <c r="FS473" i="1"/>
  <c r="FS474" i="1"/>
  <c r="FS475" i="1"/>
  <c r="FS476" i="1"/>
  <c r="FS477" i="1"/>
  <c r="FS478" i="1"/>
  <c r="FS479" i="1"/>
  <c r="FS480" i="1"/>
  <c r="FS481" i="1"/>
  <c r="FS482" i="1"/>
  <c r="FS483" i="1"/>
  <c r="FS484" i="1"/>
  <c r="FS485" i="1"/>
  <c r="FS486" i="1"/>
  <c r="FS487" i="1"/>
  <c r="FS488" i="1"/>
  <c r="FS489" i="1"/>
  <c r="FS490" i="1"/>
  <c r="FS491" i="1"/>
  <c r="FS492" i="1"/>
  <c r="FS493" i="1"/>
  <c r="FS494" i="1"/>
  <c r="FS495" i="1"/>
  <c r="FS496" i="1"/>
  <c r="FS497" i="1"/>
  <c r="FS498" i="1"/>
  <c r="FS499" i="1"/>
  <c r="FS500" i="1"/>
  <c r="FS501" i="1"/>
  <c r="FS502" i="1"/>
  <c r="FS503" i="1"/>
  <c r="FS504" i="1"/>
  <c r="FS505" i="1"/>
  <c r="FS506" i="1"/>
  <c r="FS507" i="1"/>
  <c r="FS508" i="1"/>
  <c r="FS509" i="1"/>
  <c r="FS510" i="1"/>
  <c r="FS511" i="1"/>
  <c r="FS512" i="1"/>
  <c r="FS513" i="1"/>
  <c r="FS514" i="1"/>
  <c r="FS515" i="1"/>
  <c r="FS516" i="1"/>
  <c r="FS517" i="1"/>
  <c r="FS518" i="1"/>
  <c r="FS519" i="1"/>
  <c r="FS520" i="1"/>
  <c r="FS521" i="1"/>
  <c r="FS522" i="1"/>
  <c r="FS523" i="1"/>
  <c r="FS524" i="1"/>
  <c r="FS525" i="1"/>
  <c r="FS526" i="1"/>
  <c r="FS527" i="1"/>
  <c r="FS528" i="1"/>
  <c r="FS529" i="1"/>
  <c r="FS530" i="1"/>
  <c r="FS531" i="1"/>
  <c r="FS532" i="1"/>
  <c r="FS533" i="1"/>
  <c r="FS534" i="1"/>
  <c r="FS535" i="1"/>
  <c r="FS536" i="1"/>
  <c r="FS537" i="1"/>
  <c r="FS538" i="1"/>
  <c r="FS539" i="1"/>
  <c r="FS540" i="1"/>
  <c r="FS541" i="1"/>
  <c r="FS542" i="1"/>
  <c r="FS543" i="1"/>
  <c r="FS544" i="1"/>
  <c r="FS545" i="1"/>
  <c r="FS546" i="1"/>
  <c r="FS547" i="1"/>
  <c r="FS548" i="1"/>
  <c r="FS549" i="1"/>
  <c r="FS550" i="1"/>
  <c r="FS551" i="1"/>
  <c r="FS552" i="1"/>
  <c r="FS553" i="1"/>
  <c r="FS554" i="1"/>
  <c r="FS555" i="1"/>
  <c r="FS556" i="1"/>
  <c r="FS557" i="1"/>
  <c r="FS558" i="1"/>
  <c r="FS559" i="1"/>
  <c r="FS560" i="1"/>
  <c r="FS561" i="1"/>
  <c r="FS562" i="1"/>
  <c r="FS563" i="1"/>
  <c r="FS564" i="1"/>
  <c r="FS565" i="1"/>
  <c r="FS566" i="1"/>
  <c r="FS567" i="1"/>
  <c r="FS568" i="1"/>
  <c r="FS569" i="1"/>
  <c r="FS570" i="1"/>
  <c r="FS571" i="1"/>
  <c r="FS572" i="1"/>
  <c r="FS573" i="1"/>
  <c r="FS574" i="1"/>
  <c r="FS575" i="1"/>
  <c r="FS576" i="1"/>
  <c r="FS577" i="1"/>
  <c r="FS578" i="1"/>
  <c r="FS579" i="1"/>
  <c r="FS580" i="1"/>
  <c r="FS581" i="1"/>
  <c r="FS582" i="1"/>
  <c r="FS583" i="1"/>
  <c r="FS584" i="1"/>
  <c r="FS585" i="1"/>
  <c r="FS586" i="1"/>
  <c r="FS587" i="1"/>
  <c r="FS588" i="1"/>
  <c r="FS589" i="1"/>
  <c r="FS590" i="1"/>
  <c r="FS591" i="1"/>
  <c r="FS592" i="1"/>
  <c r="FS593" i="1"/>
  <c r="FS594" i="1"/>
  <c r="FS595" i="1"/>
  <c r="FS596" i="1"/>
  <c r="FS597" i="1"/>
  <c r="FS598" i="1"/>
  <c r="FS599" i="1"/>
  <c r="FS600" i="1"/>
  <c r="FS601" i="1"/>
  <c r="FS602" i="1"/>
  <c r="FS603" i="1"/>
  <c r="FS604" i="1"/>
  <c r="FS605" i="1"/>
  <c r="FS606" i="1"/>
  <c r="FS607" i="1"/>
  <c r="FS608" i="1"/>
  <c r="FS609" i="1"/>
  <c r="FS610" i="1"/>
  <c r="FS611" i="1"/>
  <c r="FS612" i="1"/>
  <c r="FS613" i="1"/>
  <c r="FS614" i="1"/>
  <c r="FS615" i="1"/>
  <c r="FS616" i="1"/>
  <c r="FS617" i="1"/>
  <c r="FS618" i="1"/>
  <c r="FS619" i="1"/>
  <c r="FS620" i="1"/>
  <c r="FS621" i="1"/>
  <c r="FS622" i="1"/>
  <c r="FS623" i="1"/>
  <c r="FS624" i="1"/>
  <c r="FS625" i="1"/>
  <c r="FS626" i="1"/>
  <c r="FS627" i="1"/>
  <c r="FS628" i="1"/>
  <c r="FS629" i="1"/>
  <c r="FS630" i="1"/>
  <c r="FS631" i="1"/>
  <c r="FS632" i="1"/>
  <c r="FS633" i="1"/>
  <c r="FS634" i="1"/>
  <c r="FS635" i="1"/>
  <c r="FS636" i="1"/>
  <c r="FS637" i="1"/>
  <c r="FS638" i="1"/>
  <c r="FS639" i="1"/>
  <c r="FS640" i="1"/>
  <c r="FS641" i="1"/>
  <c r="FS642" i="1"/>
  <c r="FS643" i="1"/>
  <c r="FS644" i="1"/>
  <c r="FS645" i="1"/>
  <c r="FS646" i="1"/>
  <c r="FS647" i="1"/>
  <c r="FS648" i="1"/>
  <c r="FS649" i="1"/>
  <c r="FS650" i="1"/>
  <c r="FS651" i="1"/>
  <c r="FS652" i="1"/>
  <c r="FS653" i="1"/>
  <c r="FS654" i="1"/>
  <c r="FS655" i="1"/>
  <c r="FS656" i="1"/>
  <c r="FS657" i="1"/>
  <c r="FS658" i="1"/>
  <c r="FS659" i="1"/>
  <c r="FS660" i="1"/>
  <c r="FS661" i="1"/>
  <c r="FS662" i="1"/>
  <c r="FS663" i="1"/>
  <c r="FS664" i="1"/>
  <c r="FS665" i="1"/>
  <c r="FS666" i="1"/>
  <c r="FS667" i="1"/>
  <c r="FS668" i="1"/>
  <c r="FS669" i="1"/>
  <c r="FS670" i="1"/>
  <c r="FS671" i="1"/>
  <c r="FS672" i="1"/>
  <c r="FS673" i="1"/>
  <c r="FS674" i="1"/>
  <c r="FS675" i="1"/>
  <c r="FS676" i="1"/>
  <c r="FS677" i="1"/>
  <c r="FS678" i="1"/>
  <c r="FS679" i="1"/>
  <c r="FS680" i="1"/>
  <c r="FS681" i="1"/>
  <c r="FS682" i="1"/>
  <c r="FS683" i="1"/>
  <c r="FS684" i="1"/>
  <c r="FS685" i="1"/>
  <c r="FS686" i="1"/>
  <c r="FS687" i="1"/>
  <c r="FS688" i="1"/>
  <c r="FS689" i="1"/>
  <c r="FS690" i="1"/>
  <c r="FS691" i="1"/>
  <c r="FS692" i="1"/>
  <c r="FS693" i="1"/>
  <c r="FS694" i="1"/>
  <c r="FS695" i="1"/>
  <c r="FS696" i="1"/>
  <c r="FS697" i="1"/>
  <c r="FS698" i="1"/>
  <c r="FS699" i="1"/>
  <c r="FS700" i="1"/>
  <c r="FS701" i="1"/>
  <c r="FS702" i="1"/>
  <c r="FS703" i="1"/>
  <c r="FS704" i="1"/>
  <c r="FS705" i="1"/>
  <c r="FS706" i="1"/>
  <c r="FS707" i="1"/>
  <c r="FS708" i="1"/>
  <c r="FS709" i="1"/>
  <c r="FS710" i="1"/>
  <c r="FS711" i="1"/>
  <c r="FS712" i="1"/>
  <c r="FS713" i="1"/>
  <c r="FS714" i="1"/>
  <c r="FS715" i="1"/>
  <c r="FS716" i="1"/>
  <c r="FS717" i="1"/>
  <c r="FS718" i="1"/>
  <c r="FS719" i="1"/>
  <c r="FS720" i="1"/>
  <c r="FS721" i="1"/>
  <c r="FS722" i="1"/>
  <c r="FS723" i="1"/>
  <c r="FS724" i="1"/>
  <c r="FS725" i="1"/>
  <c r="FS726" i="1"/>
  <c r="FS727" i="1"/>
  <c r="FS728" i="1"/>
  <c r="FS729" i="1"/>
  <c r="FS730" i="1"/>
  <c r="FS731" i="1"/>
  <c r="FS732" i="1"/>
  <c r="FS733" i="1"/>
  <c r="FS734" i="1"/>
  <c r="FS735" i="1"/>
  <c r="FS736" i="1"/>
  <c r="FS737" i="1"/>
  <c r="FS738" i="1"/>
  <c r="FS739" i="1"/>
  <c r="FS740" i="1"/>
  <c r="FS741" i="1"/>
  <c r="FS742" i="1"/>
  <c r="FS743" i="1"/>
  <c r="FS744" i="1"/>
  <c r="FS745" i="1"/>
  <c r="FS746" i="1"/>
  <c r="FS747" i="1"/>
  <c r="FS748" i="1"/>
  <c r="FS749" i="1"/>
  <c r="FS750" i="1"/>
  <c r="FS751" i="1"/>
  <c r="FS752" i="1"/>
  <c r="FS753" i="1"/>
  <c r="FS754" i="1"/>
  <c r="FS755" i="1"/>
  <c r="FS756" i="1"/>
  <c r="FS757" i="1"/>
  <c r="FS758" i="1"/>
  <c r="FS759" i="1"/>
  <c r="FS760" i="1"/>
  <c r="FS761" i="1"/>
  <c r="FS762" i="1"/>
  <c r="FS763" i="1"/>
  <c r="FS764" i="1"/>
  <c r="FS765" i="1"/>
  <c r="FS766" i="1"/>
  <c r="FS767" i="1"/>
  <c r="FS768" i="1"/>
  <c r="FS769" i="1"/>
  <c r="FS770" i="1"/>
  <c r="FS771" i="1"/>
  <c r="FS772" i="1"/>
  <c r="FS773" i="1"/>
  <c r="FS774" i="1"/>
  <c r="FS775" i="1"/>
  <c r="FS776" i="1"/>
  <c r="FS777" i="1"/>
  <c r="FS778" i="1"/>
  <c r="FS779" i="1"/>
  <c r="FS780" i="1"/>
  <c r="FS781" i="1"/>
  <c r="FS782" i="1"/>
  <c r="FS783" i="1"/>
  <c r="FS784" i="1"/>
  <c r="FS785" i="1"/>
  <c r="FS786" i="1"/>
  <c r="FS787" i="1"/>
  <c r="FS788" i="1"/>
  <c r="FS789" i="1"/>
  <c r="FS790" i="1"/>
  <c r="FS791" i="1"/>
  <c r="FS792" i="1"/>
  <c r="FS793" i="1"/>
  <c r="FS794" i="1"/>
  <c r="FS795" i="1"/>
  <c r="FS796" i="1"/>
  <c r="FS797" i="1"/>
  <c r="FS798" i="1"/>
  <c r="FS799" i="1"/>
  <c r="FS800" i="1"/>
  <c r="FS801" i="1"/>
  <c r="FS802" i="1"/>
  <c r="FS803" i="1"/>
  <c r="FS804" i="1"/>
  <c r="FS805" i="1"/>
  <c r="FS806" i="1"/>
  <c r="FS807" i="1"/>
  <c r="FS808" i="1"/>
  <c r="FS809" i="1"/>
  <c r="FS810" i="1"/>
  <c r="FS811" i="1"/>
  <c r="FS812" i="1"/>
  <c r="FS813" i="1"/>
  <c r="FS814" i="1"/>
  <c r="FS815" i="1"/>
  <c r="FS816" i="1"/>
  <c r="FS817" i="1"/>
  <c r="FS818" i="1"/>
  <c r="FS819" i="1"/>
  <c r="FS820" i="1"/>
  <c r="FS821" i="1"/>
  <c r="FS822" i="1"/>
  <c r="FS823" i="1"/>
  <c r="FS824" i="1"/>
  <c r="FS825" i="1"/>
  <c r="FS826" i="1"/>
  <c r="FS827" i="1"/>
  <c r="FS828" i="1"/>
  <c r="FS829" i="1"/>
  <c r="FS830" i="1"/>
  <c r="FS831" i="1"/>
  <c r="FS832" i="1"/>
  <c r="FS833" i="1"/>
  <c r="FS834" i="1"/>
  <c r="FS835" i="1"/>
  <c r="FS836" i="1"/>
  <c r="FS837" i="1"/>
  <c r="FS838" i="1"/>
  <c r="FS839" i="1"/>
  <c r="FS840" i="1"/>
  <c r="FS841" i="1"/>
  <c r="FS842" i="1"/>
  <c r="FS843" i="1"/>
  <c r="FS844" i="1"/>
  <c r="FS845" i="1"/>
  <c r="FS846" i="1"/>
  <c r="FS847" i="1"/>
  <c r="FS848" i="1"/>
  <c r="FS849" i="1"/>
  <c r="FS850" i="1"/>
  <c r="FS851" i="1"/>
  <c r="FS852" i="1"/>
  <c r="FS853" i="1"/>
  <c r="FS854" i="1"/>
  <c r="FS855" i="1"/>
  <c r="FS856" i="1"/>
  <c r="FS857" i="1"/>
  <c r="FS858" i="1"/>
  <c r="FS859" i="1"/>
  <c r="FS860" i="1"/>
  <c r="FS861" i="1"/>
  <c r="FS862" i="1"/>
  <c r="FS863" i="1"/>
  <c r="FS864" i="1"/>
  <c r="FS865" i="1"/>
  <c r="FS866" i="1"/>
  <c r="FS867" i="1"/>
  <c r="FS868" i="1"/>
  <c r="FS869" i="1"/>
  <c r="FS870" i="1"/>
  <c r="FS871" i="1"/>
  <c r="FS872" i="1"/>
  <c r="FS873" i="1"/>
  <c r="FS874" i="1"/>
  <c r="FS875" i="1"/>
  <c r="FS876" i="1"/>
  <c r="FS877" i="1"/>
  <c r="FS878" i="1"/>
  <c r="FS879" i="1"/>
  <c r="FS880" i="1"/>
  <c r="FS881" i="1"/>
  <c r="FS882" i="1"/>
  <c r="FS883" i="1"/>
  <c r="FS884" i="1"/>
  <c r="FS885" i="1"/>
  <c r="FS886" i="1"/>
  <c r="FS887" i="1"/>
  <c r="FS888" i="1"/>
  <c r="FS889" i="1"/>
  <c r="FS890" i="1"/>
  <c r="FS891" i="1"/>
  <c r="FS892" i="1"/>
  <c r="FS893" i="1"/>
  <c r="FS894" i="1"/>
  <c r="FS895" i="1"/>
  <c r="FS896" i="1"/>
  <c r="FS897" i="1"/>
  <c r="FS898" i="1"/>
  <c r="FS899" i="1"/>
  <c r="FS900" i="1"/>
  <c r="FS901" i="1"/>
  <c r="FS902" i="1"/>
  <c r="FS903" i="1"/>
  <c r="FS904" i="1"/>
  <c r="FS905" i="1"/>
  <c r="FS906" i="1"/>
  <c r="FS907" i="1"/>
  <c r="FS908" i="1"/>
  <c r="FS909" i="1"/>
  <c r="FS910" i="1"/>
  <c r="FS911" i="1"/>
  <c r="FS912" i="1"/>
  <c r="FS913" i="1"/>
  <c r="FS914" i="1"/>
  <c r="FS915" i="1"/>
  <c r="FS916" i="1"/>
  <c r="FS917" i="1"/>
  <c r="FS918" i="1"/>
  <c r="FS919" i="1"/>
  <c r="FS920" i="1"/>
  <c r="FS921" i="1"/>
  <c r="FS922" i="1"/>
  <c r="FS923" i="1"/>
  <c r="FS924" i="1"/>
  <c r="FS925" i="1"/>
  <c r="FS926" i="1"/>
  <c r="FS927" i="1"/>
  <c r="FS928" i="1"/>
  <c r="FS929" i="1"/>
  <c r="FS930" i="1"/>
  <c r="FS931" i="1"/>
  <c r="FS932" i="1"/>
  <c r="FS933" i="1"/>
  <c r="FS934" i="1"/>
  <c r="FS935" i="1"/>
  <c r="FS936" i="1"/>
  <c r="FS937" i="1"/>
  <c r="FS938" i="1"/>
  <c r="FS939" i="1"/>
  <c r="FS940" i="1"/>
  <c r="FS941" i="1"/>
  <c r="FS942" i="1"/>
  <c r="FS943" i="1"/>
  <c r="FS944" i="1"/>
  <c r="FS945" i="1"/>
  <c r="FS946" i="1"/>
  <c r="FS947" i="1"/>
  <c r="FS948" i="1"/>
  <c r="FS949" i="1"/>
  <c r="FS950" i="1"/>
  <c r="FS951" i="1"/>
  <c r="FS952" i="1"/>
  <c r="FS953" i="1"/>
  <c r="FS954" i="1"/>
  <c r="FS955" i="1"/>
  <c r="FS956" i="1"/>
  <c r="FS957" i="1"/>
  <c r="FS958" i="1"/>
  <c r="FS959" i="1"/>
  <c r="FS960" i="1"/>
  <c r="FS961" i="1"/>
  <c r="FS962" i="1"/>
  <c r="FS963" i="1"/>
  <c r="FS964" i="1"/>
  <c r="FS965" i="1"/>
  <c r="FS966" i="1"/>
  <c r="FS967" i="1"/>
  <c r="FS968" i="1"/>
  <c r="FS969" i="1"/>
  <c r="FS970" i="1"/>
  <c r="FS971" i="1"/>
  <c r="FS972" i="1"/>
  <c r="FS973" i="1"/>
  <c r="FS974" i="1"/>
  <c r="FS975" i="1"/>
  <c r="FS976" i="1"/>
  <c r="FS977" i="1"/>
  <c r="FS978" i="1"/>
  <c r="FS979" i="1"/>
  <c r="FS980" i="1"/>
  <c r="FS981" i="1"/>
  <c r="FS982" i="1"/>
  <c r="FS983" i="1"/>
  <c r="FS984" i="1"/>
  <c r="FS985" i="1"/>
  <c r="FS986" i="1"/>
  <c r="FS987" i="1"/>
  <c r="FS988" i="1"/>
  <c r="FS989" i="1"/>
  <c r="FS990" i="1"/>
  <c r="FS991" i="1"/>
  <c r="FS992" i="1"/>
  <c r="FS993" i="1"/>
  <c r="FS994" i="1"/>
  <c r="FS995" i="1"/>
  <c r="FS996" i="1"/>
  <c r="FS997" i="1"/>
  <c r="FS998" i="1"/>
  <c r="FS999" i="1"/>
  <c r="FS1000" i="1"/>
  <c r="FS1001" i="1"/>
  <c r="FS1002" i="1"/>
  <c r="FS1003" i="1"/>
  <c r="FS1004" i="1"/>
  <c r="FS1005" i="1"/>
  <c r="FS1006" i="1"/>
  <c r="FS1007" i="1"/>
  <c r="FS1008" i="1"/>
  <c r="FS1009" i="1"/>
  <c r="FS1010" i="1"/>
  <c r="FS1011" i="1"/>
  <c r="FS1012" i="1"/>
  <c r="FS1013" i="1"/>
  <c r="FS1014" i="1"/>
  <c r="FS1015" i="1"/>
  <c r="FS1016" i="1"/>
  <c r="FS1017" i="1"/>
  <c r="FS1018" i="1"/>
  <c r="FS1019" i="1"/>
  <c r="FS1020" i="1"/>
  <c r="FS1021" i="1"/>
  <c r="FS1022" i="1"/>
  <c r="FS1023" i="1"/>
  <c r="FS1024" i="1"/>
  <c r="FS1025" i="1"/>
  <c r="FS1026" i="1"/>
  <c r="FS1027" i="1"/>
  <c r="FS1028" i="1"/>
  <c r="FS1029" i="1"/>
  <c r="FS1030" i="1"/>
  <c r="FS1031" i="1"/>
  <c r="FS1032" i="1"/>
  <c r="FS1033" i="1"/>
  <c r="FS1034" i="1"/>
  <c r="FS1035" i="1"/>
  <c r="FS1036" i="1"/>
  <c r="FS1037" i="1"/>
  <c r="FS1038" i="1"/>
  <c r="FS1039" i="1"/>
  <c r="FS1040" i="1"/>
  <c r="FS1041" i="1"/>
  <c r="FS1042" i="1"/>
  <c r="FS1043" i="1"/>
  <c r="FS1044" i="1"/>
  <c r="FS1045" i="1"/>
  <c r="FS1046" i="1"/>
  <c r="FS1047" i="1"/>
  <c r="FS1048" i="1"/>
  <c r="FS1049" i="1"/>
  <c r="FS1050" i="1"/>
  <c r="FS1051" i="1"/>
  <c r="FS1052" i="1"/>
  <c r="FS1053" i="1"/>
  <c r="FS1054" i="1"/>
  <c r="FS1055" i="1"/>
  <c r="FS1056" i="1"/>
  <c r="FS1057" i="1"/>
  <c r="FS1058" i="1"/>
  <c r="FS1059" i="1"/>
  <c r="FS1060" i="1"/>
  <c r="FS1061" i="1"/>
  <c r="FS1062" i="1"/>
  <c r="FS1063" i="1"/>
  <c r="FS1064" i="1"/>
  <c r="FS1065" i="1"/>
  <c r="FS1066" i="1"/>
  <c r="FS1067" i="1"/>
  <c r="FS1068" i="1"/>
  <c r="FS1069" i="1"/>
  <c r="FS1070" i="1"/>
  <c r="FS1071" i="1"/>
  <c r="FS1072" i="1"/>
  <c r="FS1073" i="1"/>
  <c r="FS1074" i="1"/>
  <c r="FS1075" i="1"/>
  <c r="FS1076" i="1"/>
  <c r="FS1077" i="1"/>
  <c r="FS1078" i="1"/>
  <c r="FS1079" i="1"/>
  <c r="FS1080" i="1"/>
  <c r="FS1081" i="1"/>
  <c r="FS1082" i="1"/>
  <c r="FS1083" i="1"/>
  <c r="FS1084" i="1"/>
  <c r="FS1085" i="1"/>
  <c r="FS1086" i="1"/>
  <c r="FS1087" i="1"/>
  <c r="FS1088" i="1"/>
  <c r="FS1089" i="1"/>
  <c r="FS1090" i="1"/>
  <c r="FS1091" i="1"/>
  <c r="FS1092" i="1"/>
  <c r="FS1093" i="1"/>
  <c r="FS1094" i="1"/>
  <c r="FS1095" i="1"/>
  <c r="FS1096" i="1"/>
  <c r="FS1097" i="1"/>
  <c r="FS1098" i="1"/>
  <c r="FS1099" i="1"/>
  <c r="FS1100" i="1"/>
  <c r="FS1101" i="1"/>
  <c r="FS1102" i="1"/>
  <c r="FS1103" i="1"/>
  <c r="FS1104" i="1"/>
  <c r="FS1105" i="1"/>
  <c r="FS1106" i="1"/>
  <c r="FS1107" i="1"/>
  <c r="FS1108" i="1"/>
  <c r="FS1109" i="1"/>
  <c r="FS1110" i="1"/>
  <c r="FS1111" i="1"/>
  <c r="FS1112" i="1"/>
  <c r="FS1113" i="1"/>
  <c r="FS1114" i="1"/>
  <c r="FS1115" i="1"/>
  <c r="FS1116" i="1"/>
  <c r="FS1117" i="1"/>
  <c r="FS1118" i="1"/>
  <c r="FS1119" i="1"/>
  <c r="FS1120" i="1"/>
  <c r="FS1121" i="1"/>
  <c r="FS1122" i="1"/>
  <c r="FS1123" i="1"/>
  <c r="FS1124" i="1"/>
  <c r="FS1125" i="1"/>
  <c r="FS1126" i="1"/>
  <c r="FS1127" i="1"/>
  <c r="FS1128" i="1"/>
  <c r="FS1129" i="1"/>
  <c r="FS1130" i="1"/>
  <c r="FS1131" i="1"/>
  <c r="FS1132" i="1"/>
  <c r="FS1133" i="1"/>
  <c r="FS1134" i="1"/>
  <c r="FS1135" i="1"/>
  <c r="FS1136" i="1"/>
  <c r="FS1137" i="1"/>
  <c r="FS1138" i="1"/>
  <c r="FS1139" i="1"/>
  <c r="FS1140" i="1"/>
  <c r="FS1141" i="1"/>
  <c r="FS1142" i="1"/>
  <c r="FS1143" i="1"/>
  <c r="FS1144" i="1"/>
  <c r="FS1145" i="1"/>
  <c r="FS1146" i="1"/>
  <c r="FS1147" i="1"/>
  <c r="FS1148" i="1"/>
  <c r="FS1149" i="1"/>
  <c r="FS1150" i="1"/>
  <c r="FS1151" i="1"/>
  <c r="FS1152" i="1"/>
  <c r="FS1153" i="1"/>
  <c r="FS1154" i="1"/>
  <c r="FS1155" i="1"/>
  <c r="FS1156" i="1"/>
  <c r="FS1157" i="1"/>
  <c r="FS1158" i="1"/>
  <c r="FS1159" i="1"/>
  <c r="FS1160" i="1"/>
  <c r="FS1161" i="1"/>
  <c r="FS1162" i="1"/>
  <c r="FS1163" i="1"/>
  <c r="FS1164" i="1"/>
  <c r="FS1165" i="1"/>
  <c r="FS1166" i="1"/>
  <c r="FS1167" i="1"/>
  <c r="FS1168" i="1"/>
  <c r="FS1169" i="1"/>
  <c r="FS1170" i="1"/>
  <c r="FS1171" i="1"/>
  <c r="FS1172" i="1"/>
  <c r="FS1173" i="1"/>
  <c r="FS1174" i="1"/>
  <c r="FS1175" i="1"/>
  <c r="FS1176" i="1"/>
  <c r="FS1177" i="1"/>
  <c r="FS1178" i="1"/>
  <c r="FS1179" i="1"/>
  <c r="FS1180" i="1"/>
  <c r="FS1181" i="1"/>
  <c r="FS1182" i="1"/>
  <c r="FS1183" i="1"/>
  <c r="FS1184" i="1"/>
  <c r="FS1185" i="1"/>
  <c r="FS1186" i="1"/>
  <c r="FS1187" i="1"/>
  <c r="FS1188" i="1"/>
  <c r="FS1189" i="1"/>
  <c r="FS1190" i="1"/>
  <c r="FS1191" i="1"/>
  <c r="FS1192" i="1"/>
  <c r="FS1193" i="1"/>
  <c r="FS1194" i="1"/>
  <c r="FS1195" i="1"/>
  <c r="FS1196" i="1"/>
  <c r="FS1197" i="1"/>
  <c r="FS1199" i="1"/>
  <c r="FS1200" i="1"/>
  <c r="FS1201" i="1"/>
  <c r="FS1202" i="1"/>
  <c r="FS1203" i="1"/>
  <c r="FS1204" i="1"/>
  <c r="FS1205" i="1"/>
  <c r="FS1206" i="1"/>
  <c r="FS1207" i="1"/>
  <c r="FS1208" i="1"/>
  <c r="FS1209" i="1"/>
  <c r="FS1210" i="1"/>
  <c r="FS1211" i="1"/>
  <c r="FS1212" i="1"/>
  <c r="FS1213" i="1"/>
  <c r="FS1214" i="1"/>
  <c r="FS1215" i="1"/>
  <c r="FS1216" i="1"/>
  <c r="FS1217" i="1"/>
  <c r="FS1218" i="1"/>
  <c r="FS1219" i="1"/>
  <c r="FS1220" i="1"/>
  <c r="FS1221" i="1"/>
  <c r="FS1222" i="1"/>
  <c r="FS1223" i="1"/>
  <c r="FS1224" i="1"/>
  <c r="FS1225" i="1"/>
  <c r="FS1226" i="1"/>
  <c r="FS1227" i="1"/>
  <c r="FS1228" i="1"/>
  <c r="FS1229" i="1"/>
  <c r="FS1230" i="1"/>
  <c r="FS1231" i="1"/>
  <c r="FS1232" i="1"/>
  <c r="FS1233" i="1"/>
  <c r="FS1234" i="1"/>
  <c r="FS1235" i="1"/>
  <c r="FS1236" i="1"/>
  <c r="FS1237" i="1"/>
  <c r="FS1238" i="1"/>
  <c r="FS1239" i="1"/>
  <c r="FS1240" i="1"/>
  <c r="FS1241" i="1"/>
  <c r="FS1242" i="1"/>
  <c r="FS1243" i="1"/>
  <c r="FS1244" i="1"/>
  <c r="FS1245" i="1"/>
  <c r="FS1246" i="1"/>
  <c r="FS1247" i="1"/>
  <c r="FS1248" i="1"/>
  <c r="FS1249" i="1"/>
  <c r="FS1250" i="1"/>
  <c r="FS1251" i="1"/>
  <c r="FS1252" i="1"/>
  <c r="FS1253" i="1"/>
  <c r="FS1254" i="1"/>
  <c r="FS1255" i="1"/>
  <c r="FS1256" i="1"/>
  <c r="FS1257" i="1"/>
  <c r="FS1258" i="1"/>
  <c r="FS1259" i="1"/>
  <c r="FS1260" i="1"/>
  <c r="FS1261" i="1"/>
  <c r="FS1262" i="1"/>
  <c r="FS1263" i="1"/>
  <c r="FS1264" i="1"/>
  <c r="FS1265" i="1"/>
  <c r="FS1266" i="1"/>
  <c r="FS1267" i="1"/>
  <c r="FS1268" i="1"/>
  <c r="FS1269" i="1"/>
  <c r="FS1270" i="1"/>
  <c r="FS1271" i="1"/>
  <c r="FS1272" i="1"/>
  <c r="FS1273" i="1"/>
  <c r="FS1274" i="1"/>
  <c r="FS1275" i="1"/>
  <c r="FS1276" i="1"/>
  <c r="FS1277" i="1"/>
  <c r="FS1278" i="1"/>
  <c r="FS1279" i="1"/>
  <c r="FS1280" i="1"/>
  <c r="FS1281" i="1"/>
  <c r="FS1282" i="1"/>
  <c r="FS1283" i="1"/>
  <c r="FS1284" i="1"/>
  <c r="FS1285" i="1"/>
  <c r="FS1286" i="1"/>
  <c r="FS1287" i="1"/>
  <c r="FS1288" i="1"/>
  <c r="FS1289" i="1"/>
  <c r="FS1290" i="1"/>
  <c r="FS1292" i="1"/>
  <c r="FS1293" i="1"/>
  <c r="FS1294" i="1"/>
  <c r="FS1295" i="1"/>
  <c r="FS1296" i="1"/>
  <c r="FS1297" i="1"/>
  <c r="FS1298" i="1"/>
  <c r="FS1299" i="1"/>
  <c r="FS1300" i="1"/>
  <c r="FS1301" i="1"/>
  <c r="FS1302" i="1"/>
  <c r="FS1303" i="1"/>
  <c r="FS1304" i="1"/>
  <c r="FS1305" i="1"/>
  <c r="FS1306" i="1"/>
  <c r="FS1307" i="1"/>
  <c r="FS1308" i="1"/>
  <c r="FS1309" i="1"/>
  <c r="FS1310" i="1"/>
  <c r="FS1311" i="1"/>
  <c r="FS1312" i="1"/>
  <c r="FS1313" i="1"/>
  <c r="FS1314" i="1"/>
  <c r="FS1315" i="1"/>
  <c r="FS1316" i="1"/>
  <c r="FS1317" i="1"/>
  <c r="FS1318" i="1"/>
  <c r="FS1319" i="1"/>
  <c r="FS1320" i="1"/>
  <c r="FS1321" i="1"/>
  <c r="FS1322" i="1"/>
  <c r="FS1323" i="1"/>
  <c r="FS1324" i="1"/>
  <c r="FS1325" i="1"/>
  <c r="FS1326" i="1"/>
  <c r="FS1327" i="1"/>
  <c r="FS1328" i="1"/>
  <c r="FS1329" i="1"/>
  <c r="FS1330" i="1"/>
  <c r="FS1331" i="1"/>
  <c r="FS1332" i="1"/>
  <c r="FS1333" i="1"/>
  <c r="FS1334" i="1"/>
  <c r="FS1335" i="1"/>
  <c r="FS1336" i="1"/>
  <c r="FS1337" i="1"/>
  <c r="FS1338" i="1"/>
  <c r="FS1339" i="1"/>
  <c r="FS1340" i="1"/>
  <c r="FS1341" i="1"/>
  <c r="FS1342" i="1"/>
  <c r="FS1343" i="1"/>
  <c r="FS1344" i="1"/>
  <c r="FS1345" i="1"/>
  <c r="FS1346" i="1"/>
  <c r="FS1347" i="1"/>
  <c r="FS1348" i="1"/>
  <c r="FS1349" i="1"/>
  <c r="FS1350" i="1"/>
  <c r="FS1351" i="1"/>
  <c r="FS1352" i="1"/>
  <c r="FS1353" i="1"/>
  <c r="FS1354" i="1"/>
  <c r="FS1355" i="1"/>
  <c r="FS1356" i="1"/>
  <c r="FS1357" i="1"/>
  <c r="FS1358" i="1"/>
  <c r="FS1359" i="1"/>
  <c r="FS1360" i="1"/>
  <c r="FS1361" i="1"/>
  <c r="FS1362" i="1"/>
  <c r="FS1363" i="1"/>
  <c r="FS1364" i="1"/>
  <c r="FS1365" i="1"/>
  <c r="FS1366" i="1"/>
  <c r="FS1367" i="1"/>
  <c r="FS1368" i="1"/>
  <c r="FS1369" i="1"/>
  <c r="FS1370" i="1"/>
  <c r="FS1371" i="1"/>
  <c r="FS1372" i="1"/>
  <c r="FS1373" i="1"/>
  <c r="FS1374" i="1"/>
  <c r="FS1375" i="1"/>
  <c r="FS1376" i="1"/>
  <c r="FS1377" i="1"/>
  <c r="FS1378" i="1"/>
  <c r="FS1379" i="1"/>
  <c r="FS1380" i="1"/>
  <c r="FS1381" i="1"/>
  <c r="FS1382" i="1"/>
  <c r="FS1383" i="1"/>
  <c r="FS1384" i="1"/>
  <c r="FS1385" i="1"/>
  <c r="FS1386" i="1"/>
  <c r="FS1387" i="1"/>
  <c r="FS1388" i="1"/>
  <c r="FS1389" i="1"/>
  <c r="FS1390" i="1"/>
  <c r="FS1391" i="1"/>
  <c r="FS1392" i="1"/>
  <c r="FS1393" i="1"/>
  <c r="FS1394" i="1"/>
  <c r="FS1395" i="1"/>
  <c r="FS1396" i="1"/>
  <c r="FS1397" i="1"/>
  <c r="FS1398" i="1"/>
  <c r="FS1399" i="1"/>
  <c r="FS1400" i="1"/>
  <c r="FS1401" i="1"/>
  <c r="FS1402" i="1"/>
  <c r="FS1403" i="1"/>
  <c r="FS1404" i="1"/>
  <c r="FS1405" i="1"/>
  <c r="FS1406" i="1"/>
  <c r="FS1407" i="1"/>
  <c r="FS1408" i="1"/>
  <c r="FS1409" i="1"/>
  <c r="FS1410" i="1"/>
  <c r="FS1411" i="1"/>
  <c r="FS1412" i="1"/>
  <c r="FS1413" i="1"/>
  <c r="FS1414" i="1"/>
  <c r="FS1415" i="1"/>
  <c r="FS1416" i="1"/>
  <c r="FS1417" i="1"/>
  <c r="FS1418" i="1"/>
  <c r="FS1419" i="1"/>
  <c r="FS1420" i="1"/>
  <c r="FS1421" i="1"/>
  <c r="FS1422" i="1"/>
  <c r="FS1423" i="1"/>
  <c r="FS1424" i="1"/>
  <c r="FS1425" i="1"/>
  <c r="FS1426" i="1"/>
  <c r="FS1427" i="1"/>
  <c r="FS1428" i="1"/>
  <c r="FS1429" i="1"/>
  <c r="FS1430" i="1"/>
  <c r="FS1431" i="1"/>
  <c r="FS1432" i="1"/>
  <c r="FS1433" i="1"/>
  <c r="FS1434" i="1"/>
  <c r="FS1435" i="1"/>
  <c r="FS1436" i="1"/>
  <c r="FS1437" i="1"/>
  <c r="FS1438" i="1"/>
  <c r="FS1439" i="1"/>
  <c r="FS1440" i="1"/>
  <c r="FS1441" i="1"/>
  <c r="FS1442" i="1"/>
  <c r="FS1443" i="1"/>
  <c r="FS1444" i="1"/>
  <c r="FS1445" i="1"/>
  <c r="FS1446" i="1"/>
  <c r="FS1447" i="1"/>
  <c r="FS1448" i="1"/>
  <c r="FS1449" i="1"/>
  <c r="FS1450" i="1"/>
  <c r="FS1451" i="1"/>
  <c r="FS1452" i="1"/>
  <c r="FS1453" i="1"/>
  <c r="FS1454" i="1"/>
  <c r="FS1455" i="1"/>
  <c r="FS1456" i="1"/>
  <c r="FS1457" i="1"/>
  <c r="FS1458" i="1"/>
  <c r="FS1459" i="1"/>
  <c r="FS1460" i="1"/>
  <c r="FS1461" i="1"/>
  <c r="FS1462" i="1"/>
  <c r="FS1463" i="1"/>
  <c r="FS1464" i="1"/>
  <c r="FS1465" i="1"/>
  <c r="FS1466" i="1"/>
  <c r="FS1467" i="1"/>
  <c r="FS1468" i="1"/>
  <c r="FS1469" i="1"/>
  <c r="FS1470" i="1"/>
  <c r="FS1471" i="1"/>
  <c r="FS1472" i="1"/>
  <c r="FS1473" i="1"/>
  <c r="FS1474" i="1"/>
  <c r="FS1475" i="1"/>
  <c r="FS1476" i="1"/>
  <c r="FS1477" i="1"/>
  <c r="FS1478" i="1"/>
  <c r="FS1479" i="1"/>
  <c r="FS1480" i="1"/>
  <c r="FS1481" i="1"/>
  <c r="FS1482" i="1"/>
  <c r="FS1483" i="1"/>
  <c r="FS1484" i="1"/>
  <c r="FS1485" i="1"/>
  <c r="FS1486" i="1"/>
  <c r="FS1487" i="1"/>
  <c r="FS1488" i="1"/>
  <c r="FS1489" i="1"/>
  <c r="FS1490" i="1"/>
  <c r="FS1491" i="1"/>
  <c r="FS1492" i="1"/>
  <c r="FS1493" i="1"/>
  <c r="FS1494" i="1"/>
  <c r="FS1495" i="1"/>
  <c r="FS1496" i="1"/>
  <c r="FS1497" i="1"/>
  <c r="FS1498" i="1"/>
  <c r="FS1499" i="1"/>
  <c r="FS1500" i="1"/>
  <c r="FS1501" i="1"/>
  <c r="FS1502" i="1"/>
  <c r="FS1503" i="1"/>
  <c r="FS1504" i="1"/>
  <c r="FS1505" i="1"/>
  <c r="FS1506" i="1"/>
  <c r="FS1507" i="1"/>
  <c r="FS1508" i="1"/>
  <c r="FS1509" i="1"/>
  <c r="FS1510" i="1"/>
  <c r="FS1511" i="1"/>
  <c r="FS1512" i="1"/>
  <c r="FS1513" i="1"/>
  <c r="FS1514" i="1"/>
  <c r="FS1515" i="1"/>
  <c r="FS1516" i="1"/>
  <c r="FS1517" i="1"/>
  <c r="FS1518" i="1"/>
  <c r="FS1519" i="1"/>
  <c r="FS1520" i="1"/>
  <c r="FS1521" i="1"/>
  <c r="FS1522" i="1"/>
  <c r="FS1523" i="1"/>
  <c r="FS1524" i="1"/>
  <c r="FS1525" i="1"/>
  <c r="FS1526" i="1"/>
  <c r="FS1527" i="1"/>
  <c r="FS1528" i="1"/>
  <c r="FS1529" i="1"/>
  <c r="FS1530" i="1"/>
  <c r="FS1531" i="1"/>
  <c r="FS1532" i="1"/>
  <c r="FS1533" i="1"/>
  <c r="FS1534" i="1"/>
  <c r="FS1535" i="1"/>
  <c r="FS1536" i="1"/>
  <c r="FS1537" i="1"/>
  <c r="FS1538" i="1"/>
  <c r="FS1539" i="1"/>
  <c r="FS1540" i="1"/>
  <c r="FS1541" i="1"/>
  <c r="FS1542" i="1"/>
  <c r="FS1543" i="1"/>
  <c r="FS1544" i="1"/>
  <c r="FS1545" i="1"/>
  <c r="FS1546" i="1"/>
  <c r="FS1547" i="1"/>
  <c r="FS1548" i="1"/>
  <c r="FS1549" i="1"/>
  <c r="FS1550" i="1"/>
  <c r="FS1551" i="1"/>
  <c r="FS1552" i="1"/>
  <c r="FS1553" i="1"/>
  <c r="FS1554" i="1"/>
  <c r="FS1555" i="1"/>
  <c r="FS1556" i="1"/>
  <c r="FS1557" i="1"/>
  <c r="FS1558" i="1"/>
  <c r="FS1559" i="1"/>
  <c r="FS1560" i="1"/>
  <c r="FS1561" i="1"/>
  <c r="FS1562" i="1"/>
  <c r="FS1563" i="1"/>
  <c r="FS1564" i="1"/>
  <c r="FS1565" i="1"/>
  <c r="FS1566" i="1"/>
  <c r="FS1567" i="1"/>
  <c r="FS1568" i="1"/>
  <c r="FS1569" i="1"/>
  <c r="FS1570" i="1"/>
  <c r="FS1571" i="1"/>
  <c r="FS1572" i="1"/>
  <c r="FS1573" i="1"/>
  <c r="FS1574" i="1"/>
  <c r="FS1575" i="1"/>
  <c r="FS1576" i="1"/>
  <c r="FS1577" i="1"/>
  <c r="FS1578" i="1"/>
  <c r="FS1579" i="1"/>
  <c r="FS1580" i="1"/>
  <c r="FS1581" i="1"/>
  <c r="FS1582" i="1"/>
  <c r="FS1583" i="1"/>
  <c r="FS1584" i="1"/>
  <c r="FS1585" i="1"/>
  <c r="FS1586" i="1"/>
  <c r="FS1587" i="1"/>
  <c r="FS1588" i="1"/>
  <c r="FS1589" i="1"/>
  <c r="FS1590" i="1"/>
  <c r="FS1591" i="1"/>
  <c r="FS1592" i="1"/>
  <c r="FS1593" i="1"/>
  <c r="FS1594" i="1"/>
  <c r="FS1595" i="1"/>
  <c r="FS1596" i="1"/>
  <c r="FS1597" i="1"/>
  <c r="FS1598" i="1"/>
  <c r="FS1599" i="1"/>
  <c r="FS1600" i="1"/>
  <c r="FS1601" i="1"/>
  <c r="FS1602" i="1"/>
  <c r="FS1603" i="1"/>
  <c r="FS1604" i="1"/>
  <c r="FS1605" i="1"/>
  <c r="FS1606" i="1"/>
  <c r="FS1607" i="1"/>
  <c r="FS1608" i="1"/>
  <c r="FS1609" i="1"/>
  <c r="FS1610" i="1"/>
  <c r="FS1611" i="1"/>
  <c r="FS1612" i="1"/>
  <c r="FS1613" i="1"/>
  <c r="FS5" i="1"/>
  <c r="DB6" i="19"/>
  <c r="DB7" i="19"/>
  <c r="DB8" i="19"/>
  <c r="DB9" i="19"/>
  <c r="DB10" i="19"/>
  <c r="DB11" i="19"/>
  <c r="DB12" i="19"/>
  <c r="DB13" i="19"/>
  <c r="DB14" i="19"/>
  <c r="DB15" i="19"/>
  <c r="DB16" i="19"/>
  <c r="DB17" i="19"/>
  <c r="DB18" i="19"/>
  <c r="DB19" i="19"/>
  <c r="DB20" i="19"/>
  <c r="DB21" i="19"/>
  <c r="DB22" i="19"/>
  <c r="DB23" i="19"/>
  <c r="DB24" i="19"/>
  <c r="DB25" i="19"/>
  <c r="DB26" i="19"/>
  <c r="DB27" i="19"/>
  <c r="DB28" i="19"/>
  <c r="DB29" i="19"/>
  <c r="DB30" i="19"/>
  <c r="DB31" i="19"/>
  <c r="DB32" i="19"/>
  <c r="DB33" i="19"/>
  <c r="DB34" i="19"/>
  <c r="DB35" i="19"/>
  <c r="DB36" i="19"/>
  <c r="DB37" i="19"/>
  <c r="DB38" i="19"/>
  <c r="DB39" i="19"/>
  <c r="DB40" i="19"/>
  <c r="DB41" i="19"/>
  <c r="DB42" i="19"/>
  <c r="DB43" i="19"/>
  <c r="DB44" i="19"/>
  <c r="DB45" i="19"/>
  <c r="DB46" i="19"/>
  <c r="DB47" i="19"/>
  <c r="DB48" i="19"/>
  <c r="DB49" i="19"/>
  <c r="DB50" i="19"/>
  <c r="DB51" i="19"/>
  <c r="DB52" i="19"/>
  <c r="DB5" i="19"/>
  <c r="CX5" i="19"/>
  <c r="GS1360" i="1" l="1"/>
  <c r="GS1354" i="1"/>
  <c r="GS1355" i="1"/>
  <c r="FT5" i="1"/>
  <c r="B639" i="2"/>
  <c r="B635" i="2"/>
  <c r="B631" i="2"/>
  <c r="B638" i="2"/>
  <c r="B634" i="2"/>
  <c r="B630" i="2"/>
  <c r="B637" i="2"/>
  <c r="B633" i="2"/>
  <c r="B629" i="2"/>
  <c r="A633" i="2" l="1"/>
  <c r="C634" i="2" s="1"/>
  <c r="A629" i="2"/>
  <c r="C631" i="2" s="1"/>
  <c r="A637" i="2"/>
  <c r="C639" i="2" s="1"/>
  <c r="H576" i="2"/>
  <c r="H564" i="2"/>
  <c r="C638" i="2" l="1"/>
  <c r="C635" i="2"/>
  <c r="C633" i="2"/>
  <c r="C629" i="2"/>
  <c r="C637" i="2"/>
  <c r="C630" i="2"/>
  <c r="AK609" i="2"/>
  <c r="AK610" i="2"/>
  <c r="AK611" i="2"/>
  <c r="AK612" i="2"/>
  <c r="AK613" i="2"/>
  <c r="AK608" i="2"/>
  <c r="CZ6" i="19"/>
  <c r="CZ7" i="19"/>
  <c r="CZ8" i="19"/>
  <c r="CZ9" i="19"/>
  <c r="CZ10" i="19"/>
  <c r="DA10" i="19" s="1"/>
  <c r="CZ11" i="19"/>
  <c r="CZ12" i="19"/>
  <c r="CZ13" i="19"/>
  <c r="CZ14" i="19"/>
  <c r="CZ15" i="19"/>
  <c r="CZ16" i="19"/>
  <c r="CZ17" i="19"/>
  <c r="CZ18" i="19"/>
  <c r="CZ19" i="19"/>
  <c r="CZ20" i="19"/>
  <c r="CZ21" i="19"/>
  <c r="CZ22" i="19"/>
  <c r="CZ23" i="19"/>
  <c r="CZ24" i="19"/>
  <c r="CZ25" i="19"/>
  <c r="CZ26" i="19"/>
  <c r="CZ27" i="19"/>
  <c r="CZ28" i="19"/>
  <c r="CZ29" i="19"/>
  <c r="CZ30" i="19"/>
  <c r="CZ31" i="19"/>
  <c r="CZ32" i="19"/>
  <c r="CZ33" i="19"/>
  <c r="CZ34" i="19"/>
  <c r="CZ35" i="19"/>
  <c r="CZ36" i="19"/>
  <c r="CZ37" i="19"/>
  <c r="CZ38" i="19"/>
  <c r="CZ39" i="19"/>
  <c r="CZ40" i="19"/>
  <c r="CZ41" i="19"/>
  <c r="CZ42" i="19"/>
  <c r="CZ43" i="19"/>
  <c r="CZ44" i="19"/>
  <c r="CZ45" i="19"/>
  <c r="CZ46" i="19"/>
  <c r="CZ47" i="19"/>
  <c r="CZ48" i="19"/>
  <c r="CZ49" i="19"/>
  <c r="CZ50" i="19"/>
  <c r="CZ51" i="19"/>
  <c r="CZ52" i="19"/>
  <c r="CZ5" i="19"/>
  <c r="DA5" i="19" s="1"/>
  <c r="CX6" i="19"/>
  <c r="CY5" i="19" s="1"/>
  <c r="CX7" i="19"/>
  <c r="CX8" i="19"/>
  <c r="CX9" i="19"/>
  <c r="CX10" i="19"/>
  <c r="CX11" i="19"/>
  <c r="CX12" i="19"/>
  <c r="CX13" i="19"/>
  <c r="CX14" i="19"/>
  <c r="CX15" i="19"/>
  <c r="CX16" i="19"/>
  <c r="CX17" i="19"/>
  <c r="CX18" i="19"/>
  <c r="CX19" i="19"/>
  <c r="CX20" i="19"/>
  <c r="CX21" i="19"/>
  <c r="CX22" i="19"/>
  <c r="CX23" i="19"/>
  <c r="CX24" i="19"/>
  <c r="CX25" i="19"/>
  <c r="CX26" i="19"/>
  <c r="CX27" i="19"/>
  <c r="CX28" i="19"/>
  <c r="CX29" i="19"/>
  <c r="CX30" i="19"/>
  <c r="CX31" i="19"/>
  <c r="CX32" i="19"/>
  <c r="CX33" i="19"/>
  <c r="CX34" i="19"/>
  <c r="CX35" i="19"/>
  <c r="CX36" i="19"/>
  <c r="CX37" i="19"/>
  <c r="CX38" i="19"/>
  <c r="CX39" i="19"/>
  <c r="CX40" i="19"/>
  <c r="CX41" i="19"/>
  <c r="CX42" i="19"/>
  <c r="CX43" i="19"/>
  <c r="CX44" i="19"/>
  <c r="CX45" i="19"/>
  <c r="CX46" i="19"/>
  <c r="CX47" i="19"/>
  <c r="CX48" i="19"/>
  <c r="CX49" i="19"/>
  <c r="CX50" i="19"/>
  <c r="CX51" i="19"/>
  <c r="CX52" i="19"/>
  <c r="CV8" i="19"/>
  <c r="CV9" i="19"/>
  <c r="CW8" i="19" s="1"/>
  <c r="CV10" i="19"/>
  <c r="CV11" i="19"/>
  <c r="CV12" i="19"/>
  <c r="CV13" i="19"/>
  <c r="CW13" i="19" s="1"/>
  <c r="CV14" i="19"/>
  <c r="CV15" i="19"/>
  <c r="CV16" i="19"/>
  <c r="CV17" i="19"/>
  <c r="CV18" i="19"/>
  <c r="CV19" i="19"/>
  <c r="CV20" i="19"/>
  <c r="CV21" i="19"/>
  <c r="CV22" i="19"/>
  <c r="CV23" i="19"/>
  <c r="CV24" i="19"/>
  <c r="CV25" i="19"/>
  <c r="CV26" i="19"/>
  <c r="CV27" i="19"/>
  <c r="CV28" i="19"/>
  <c r="CV29" i="19"/>
  <c r="CV30" i="19"/>
  <c r="CV31" i="19"/>
  <c r="CV32" i="19"/>
  <c r="CV33" i="19"/>
  <c r="CV34" i="19"/>
  <c r="CV35" i="19"/>
  <c r="CV36" i="19"/>
  <c r="CV37" i="19"/>
  <c r="CV38" i="19"/>
  <c r="CV39" i="19"/>
  <c r="CV40" i="19"/>
  <c r="CV41" i="19"/>
  <c r="CV42" i="19"/>
  <c r="CV43" i="19"/>
  <c r="CV44" i="19"/>
  <c r="CV45" i="19"/>
  <c r="CV46" i="19"/>
  <c r="CV47" i="19"/>
  <c r="CV48" i="19"/>
  <c r="CV49" i="19"/>
  <c r="CV50" i="19"/>
  <c r="CV51" i="19"/>
  <c r="CV52" i="19"/>
  <c r="CV6" i="19"/>
  <c r="CV7" i="19"/>
  <c r="CV5" i="19"/>
  <c r="CW25" i="19"/>
  <c r="CW12" i="19"/>
  <c r="CW10" i="19"/>
  <c r="DA33" i="19" l="1"/>
  <c r="DA25" i="19"/>
  <c r="DA8" i="19"/>
  <c r="CW33" i="19"/>
  <c r="DA46" i="19"/>
  <c r="DA14" i="19"/>
  <c r="CY25" i="19"/>
  <c r="CW46" i="19"/>
  <c r="CW31" i="19"/>
  <c r="CW14" i="19"/>
  <c r="CY14" i="19"/>
  <c r="F82" i="17"/>
  <c r="B442" i="2" l="1"/>
  <c r="Z442" i="2"/>
  <c r="U442" i="2"/>
  <c r="R65" i="8" l="1"/>
  <c r="AO530" i="2" l="1"/>
  <c r="AO532" i="2"/>
  <c r="AN532" i="2"/>
  <c r="AN530" i="2"/>
  <c r="AL532" i="2"/>
  <c r="AK532" i="2"/>
  <c r="AL530" i="2"/>
  <c r="AK530" i="2"/>
  <c r="AK528" i="2"/>
  <c r="AN528" i="2"/>
  <c r="AK526" i="2"/>
  <c r="AO526" i="2"/>
  <c r="AO524" i="2"/>
  <c r="AN526" i="2"/>
  <c r="AN524" i="2"/>
  <c r="AL526" i="2"/>
  <c r="AK524" i="2"/>
  <c r="AL524" i="2"/>
  <c r="AF470" i="2" l="1"/>
  <c r="AF472" i="2"/>
  <c r="AF474" i="2"/>
  <c r="AF476" i="2"/>
  <c r="AF478" i="2"/>
  <c r="AF480" i="2"/>
  <c r="AF482" i="2"/>
  <c r="AF484" i="2"/>
  <c r="AF486" i="2"/>
  <c r="AF468" i="2"/>
  <c r="AI390" i="2" l="1"/>
  <c r="AA530" i="2" l="1"/>
  <c r="AA524" i="2"/>
  <c r="AI465" i="2" l="1"/>
  <c r="AH465" i="2"/>
  <c r="B518" i="2"/>
  <c r="B517" i="2"/>
  <c r="BR444" i="2"/>
  <c r="BR445" i="2"/>
  <c r="BR446" i="2"/>
  <c r="BR447" i="2"/>
  <c r="BR448" i="2"/>
  <c r="BR449" i="2"/>
  <c r="BR450" i="2"/>
  <c r="BR451" i="2"/>
  <c r="BR452" i="2"/>
  <c r="BR453" i="2"/>
  <c r="BR454" i="2"/>
  <c r="BR455" i="2"/>
  <c r="BR457" i="2"/>
  <c r="BR443" i="2"/>
  <c r="BG463" i="2"/>
  <c r="T433" i="2" l="1"/>
  <c r="N433" i="2"/>
  <c r="T432" i="2"/>
  <c r="N432" i="2"/>
  <c r="I432" i="2"/>
  <c r="T431" i="2"/>
  <c r="N431" i="2"/>
  <c r="I431" i="2"/>
  <c r="T430" i="2"/>
  <c r="N430" i="2"/>
  <c r="I430" i="2"/>
  <c r="T429" i="2"/>
  <c r="N429" i="2"/>
  <c r="I429" i="2"/>
  <c r="T428" i="2"/>
  <c r="N428" i="2"/>
  <c r="I428" i="2"/>
  <c r="T427" i="2"/>
  <c r="N427" i="2"/>
  <c r="I427" i="2"/>
  <c r="T426" i="2"/>
  <c r="N426" i="2"/>
  <c r="I426" i="2"/>
  <c r="T425" i="2"/>
  <c r="N425" i="2"/>
  <c r="I425" i="2"/>
  <c r="T424" i="2"/>
  <c r="N424" i="2"/>
  <c r="I424" i="2"/>
  <c r="T423" i="2"/>
  <c r="N423" i="2"/>
  <c r="I423" i="2"/>
  <c r="T422" i="2"/>
  <c r="N422" i="2"/>
  <c r="I422" i="2"/>
  <c r="T421" i="2"/>
  <c r="N421" i="2"/>
  <c r="I421" i="2"/>
  <c r="T420" i="2"/>
  <c r="N420" i="2"/>
  <c r="I420" i="2"/>
  <c r="T419" i="2"/>
  <c r="N419" i="2"/>
  <c r="I419" i="2"/>
  <c r="T418" i="2"/>
  <c r="N418" i="2"/>
  <c r="I418" i="2"/>
  <c r="T417" i="2"/>
  <c r="N417" i="2"/>
  <c r="I417" i="2"/>
  <c r="T416" i="2"/>
  <c r="N416" i="2"/>
  <c r="I416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42" i="2"/>
  <c r="BP460" i="2"/>
  <c r="BO460" i="2"/>
  <c r="BO461" i="2" s="1"/>
  <c r="BM443" i="2"/>
  <c r="BM444" i="2"/>
  <c r="BM445" i="2"/>
  <c r="BM446" i="2"/>
  <c r="BM447" i="2"/>
  <c r="BM449" i="2"/>
  <c r="BM452" i="2"/>
  <c r="BM453" i="2"/>
  <c r="BM454" i="2"/>
  <c r="BM455" i="2"/>
  <c r="BM457" i="2"/>
  <c r="BM460" i="2"/>
  <c r="AB448" i="2"/>
  <c r="AB443" i="2"/>
  <c r="AB442" i="2" s="1"/>
  <c r="AB462" i="2"/>
  <c r="AB456" i="2"/>
  <c r="AC450" i="2"/>
  <c r="AB450" i="2"/>
  <c r="AC453" i="2"/>
  <c r="AB453" i="2"/>
  <c r="B452" i="2"/>
  <c r="B443" i="2"/>
  <c r="B444" i="2"/>
  <c r="B445" i="2"/>
  <c r="B446" i="2"/>
  <c r="B447" i="2"/>
  <c r="B448" i="2"/>
  <c r="B449" i="2"/>
  <c r="B450" i="2"/>
  <c r="B451" i="2"/>
  <c r="B453" i="2"/>
  <c r="B454" i="2"/>
  <c r="B455" i="2"/>
  <c r="B456" i="2"/>
  <c r="B458" i="2"/>
  <c r="B459" i="2"/>
  <c r="B460" i="2"/>
  <c r="Z456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7" i="2"/>
  <c r="Z458" i="2"/>
  <c r="Z459" i="2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17" i="1"/>
  <c r="GX18" i="1"/>
  <c r="GX19" i="1"/>
  <c r="GX20" i="1"/>
  <c r="GX21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17" i="1"/>
  <c r="GT17" i="1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GT33" i="1"/>
  <c r="GT32" i="1"/>
  <c r="GT30" i="1"/>
  <c r="GT28" i="1"/>
  <c r="GT25" i="1"/>
  <c r="GT24" i="1"/>
  <c r="GT22" i="1"/>
  <c r="GT21" i="1"/>
  <c r="GT19" i="1"/>
  <c r="GT18" i="1"/>
  <c r="GT20" i="1"/>
  <c r="GT23" i="1"/>
  <c r="GT26" i="1"/>
  <c r="GT27" i="1"/>
  <c r="GT29" i="1"/>
  <c r="GT31" i="1"/>
  <c r="GT34" i="1"/>
  <c r="GQ17" i="1"/>
  <c r="GQ18" i="1"/>
  <c r="AD453" i="2" l="1"/>
  <c r="AC448" i="2"/>
  <c r="AD450" i="2"/>
  <c r="AC456" i="2"/>
  <c r="AC462" i="2"/>
  <c r="BP461" i="2"/>
  <c r="BR460" i="2"/>
  <c r="AB447" i="2"/>
  <c r="AB459" i="2" s="1"/>
  <c r="AC459" i="2" s="1"/>
  <c r="AE456" i="2"/>
  <c r="AC443" i="2"/>
  <c r="AE443" i="2"/>
  <c r="GT35" i="1"/>
  <c r="GR32" i="1"/>
  <c r="GR30" i="1"/>
  <c r="GR23" i="1"/>
  <c r="GQ29" i="1"/>
  <c r="GS30" i="1"/>
  <c r="GS22" i="1"/>
  <c r="GS24" i="1"/>
  <c r="GS20" i="1"/>
  <c r="GS21" i="1"/>
  <c r="GS18" i="1"/>
  <c r="AN398" i="2"/>
  <c r="AK397" i="2"/>
  <c r="AN397" i="2" s="1"/>
  <c r="AC447" i="2" l="1"/>
  <c r="AE442" i="2"/>
  <c r="AM397" i="2"/>
  <c r="AL397" i="2"/>
  <c r="GN29" i="1"/>
  <c r="GN18" i="1"/>
  <c r="GS19" i="1"/>
  <c r="GS23" i="1"/>
  <c r="GS25" i="1"/>
  <c r="GS26" i="1"/>
  <c r="GS27" i="1"/>
  <c r="GS28" i="1"/>
  <c r="GS29" i="1"/>
  <c r="GS31" i="1"/>
  <c r="GS32" i="1"/>
  <c r="GS33" i="1"/>
  <c r="GS34" i="1"/>
  <c r="GS17" i="1"/>
  <c r="GR17" i="1"/>
  <c r="GR18" i="1"/>
  <c r="GR19" i="1"/>
  <c r="GR20" i="1"/>
  <c r="GR21" i="1"/>
  <c r="GR22" i="1"/>
  <c r="GR24" i="1"/>
  <c r="GR25" i="1"/>
  <c r="GR26" i="1"/>
  <c r="GR27" i="1"/>
  <c r="GR28" i="1"/>
  <c r="GR29" i="1"/>
  <c r="GR31" i="1"/>
  <c r="GR33" i="1"/>
  <c r="GR34" i="1"/>
  <c r="GQ32" i="1"/>
  <c r="GN32" i="1" s="1"/>
  <c r="GQ22" i="1"/>
  <c r="GN22" i="1" s="1"/>
  <c r="GQ19" i="1"/>
  <c r="GN19" i="1" s="1"/>
  <c r="GQ20" i="1"/>
  <c r="GN20" i="1" s="1"/>
  <c r="GQ21" i="1"/>
  <c r="GN21" i="1" s="1"/>
  <c r="GQ23" i="1"/>
  <c r="GN23" i="1" s="1"/>
  <c r="GQ24" i="1"/>
  <c r="GN24" i="1" s="1"/>
  <c r="GQ25" i="1"/>
  <c r="GN25" i="1" s="1"/>
  <c r="GQ26" i="1"/>
  <c r="GN26" i="1" s="1"/>
  <c r="GQ27" i="1"/>
  <c r="GN27" i="1" s="1"/>
  <c r="GQ28" i="1"/>
  <c r="GN28" i="1" s="1"/>
  <c r="GQ30" i="1"/>
  <c r="GN30" i="1" s="1"/>
  <c r="GQ31" i="1"/>
  <c r="GN31" i="1" s="1"/>
  <c r="GQ33" i="1"/>
  <c r="GN33" i="1" s="1"/>
  <c r="GQ34" i="1"/>
  <c r="GN34" i="1" s="1"/>
  <c r="GH9" i="1"/>
  <c r="GR35" i="1" l="1"/>
  <c r="GM35" i="1" s="1"/>
  <c r="GS35" i="1"/>
  <c r="GL35" i="1" s="1"/>
  <c r="GQ35" i="1"/>
  <c r="GN35" i="1" s="1"/>
  <c r="AK398" i="2"/>
  <c r="AK399" i="2" s="1"/>
  <c r="X9" i="9" l="1"/>
  <c r="X8" i="9"/>
  <c r="H5" i="9"/>
  <c r="H4" i="9"/>
  <c r="J11" i="9"/>
  <c r="FU5" i="1" l="1"/>
  <c r="P5" i="3" l="1"/>
  <c r="P6" i="3"/>
  <c r="P7" i="3"/>
  <c r="P8" i="3"/>
  <c r="P9" i="3"/>
  <c r="P10" i="3"/>
  <c r="P11" i="3"/>
  <c r="P4" i="3"/>
  <c r="O74" i="14"/>
  <c r="N74" i="14"/>
  <c r="M74" i="14"/>
  <c r="L74" i="14"/>
  <c r="K74" i="14"/>
  <c r="J74" i="14"/>
  <c r="I74" i="14"/>
  <c r="O73" i="14"/>
  <c r="N73" i="14"/>
  <c r="M73" i="14"/>
  <c r="L73" i="14"/>
  <c r="K73" i="14"/>
  <c r="J73" i="14"/>
  <c r="I73" i="14"/>
  <c r="O72" i="14"/>
  <c r="N72" i="14"/>
  <c r="M72" i="14"/>
  <c r="L72" i="14"/>
  <c r="K72" i="14"/>
  <c r="J72" i="14"/>
  <c r="I72" i="14"/>
  <c r="O71" i="14"/>
  <c r="N71" i="14"/>
  <c r="M71" i="14"/>
  <c r="L71" i="14"/>
  <c r="K71" i="14"/>
  <c r="J71" i="14"/>
  <c r="I71" i="14"/>
  <c r="O70" i="14"/>
  <c r="N70" i="14"/>
  <c r="M70" i="14"/>
  <c r="L70" i="14"/>
  <c r="K70" i="14"/>
  <c r="J70" i="14"/>
  <c r="I70" i="14"/>
  <c r="O69" i="14"/>
  <c r="N69" i="14"/>
  <c r="M69" i="14"/>
  <c r="L69" i="14"/>
  <c r="K69" i="14"/>
  <c r="J69" i="14"/>
  <c r="I69" i="14"/>
  <c r="O68" i="14"/>
  <c r="N68" i="14"/>
  <c r="M68" i="14"/>
  <c r="L68" i="14"/>
  <c r="K68" i="14"/>
  <c r="J68" i="14"/>
  <c r="I68" i="14"/>
  <c r="O67" i="14"/>
  <c r="N67" i="14"/>
  <c r="M67" i="14"/>
  <c r="L67" i="14"/>
  <c r="K67" i="14"/>
  <c r="J67" i="14"/>
  <c r="I67" i="14"/>
  <c r="O66" i="14"/>
  <c r="N66" i="14"/>
  <c r="M66" i="14"/>
  <c r="L66" i="14"/>
  <c r="K66" i="14"/>
  <c r="J66" i="14"/>
  <c r="I66" i="14"/>
  <c r="O65" i="14"/>
  <c r="N65" i="14"/>
  <c r="M65" i="14"/>
  <c r="L65" i="14"/>
  <c r="K65" i="14"/>
  <c r="J65" i="14"/>
  <c r="I65" i="14"/>
  <c r="O64" i="14"/>
  <c r="N64" i="14"/>
  <c r="M64" i="14"/>
  <c r="L64" i="14"/>
  <c r="K64" i="14"/>
  <c r="J64" i="14"/>
  <c r="I64" i="14"/>
  <c r="O63" i="14"/>
  <c r="N63" i="14"/>
  <c r="M63" i="14"/>
  <c r="L63" i="14"/>
  <c r="K63" i="14"/>
  <c r="J63" i="14"/>
  <c r="I63" i="14"/>
  <c r="O62" i="14"/>
  <c r="N62" i="14"/>
  <c r="M62" i="14"/>
  <c r="L62" i="14"/>
  <c r="K62" i="14"/>
  <c r="J62" i="14"/>
  <c r="I62" i="14"/>
  <c r="O61" i="14"/>
  <c r="N61" i="14"/>
  <c r="M61" i="14"/>
  <c r="L61" i="14"/>
  <c r="K61" i="14"/>
  <c r="J61" i="14"/>
  <c r="I61" i="14"/>
  <c r="O60" i="14"/>
  <c r="N60" i="14"/>
  <c r="M60" i="14"/>
  <c r="L60" i="14"/>
  <c r="K60" i="14"/>
  <c r="J60" i="14"/>
  <c r="I60" i="14"/>
  <c r="O59" i="14"/>
  <c r="N59" i="14"/>
  <c r="M59" i="14"/>
  <c r="L59" i="14"/>
  <c r="K59" i="14"/>
  <c r="J59" i="14"/>
  <c r="I59" i="14"/>
  <c r="O58" i="14"/>
  <c r="N58" i="14"/>
  <c r="M58" i="14"/>
  <c r="L58" i="14"/>
  <c r="K58" i="14"/>
  <c r="J58" i="14"/>
  <c r="I58" i="14"/>
  <c r="D26" i="13"/>
  <c r="D25" i="13"/>
  <c r="D24" i="13"/>
  <c r="D21" i="13"/>
  <c r="D20" i="13"/>
  <c r="D19" i="13"/>
  <c r="D18" i="13"/>
  <c r="D17" i="13"/>
  <c r="D22" i="13"/>
  <c r="D23" i="13"/>
  <c r="D16" i="13"/>
  <c r="D15" i="13"/>
  <c r="D14" i="13"/>
  <c r="D12" i="13"/>
  <c r="D11" i="13"/>
  <c r="D10" i="13"/>
  <c r="D9" i="13"/>
  <c r="D8" i="13"/>
  <c r="D7" i="13"/>
  <c r="D6" i="13"/>
  <c r="D5" i="13"/>
  <c r="K357" i="12"/>
  <c r="J357" i="12"/>
  <c r="I357" i="12"/>
  <c r="H357" i="12"/>
  <c r="G357" i="12"/>
  <c r="F357" i="12"/>
  <c r="E357" i="12"/>
  <c r="D357" i="12"/>
  <c r="C357" i="12"/>
  <c r="K356" i="12"/>
  <c r="J356" i="12"/>
  <c r="I356" i="12"/>
  <c r="H356" i="12"/>
  <c r="G356" i="12"/>
  <c r="F356" i="12"/>
  <c r="E356" i="12"/>
  <c r="D356" i="12"/>
  <c r="C356" i="12"/>
  <c r="K355" i="12"/>
  <c r="J355" i="12"/>
  <c r="I355" i="12"/>
  <c r="H355" i="12"/>
  <c r="G355" i="12"/>
  <c r="F355" i="12"/>
  <c r="E355" i="12"/>
  <c r="D355" i="12"/>
  <c r="C355" i="12"/>
  <c r="K354" i="12"/>
  <c r="J354" i="12"/>
  <c r="I354" i="12"/>
  <c r="H354" i="12"/>
  <c r="G354" i="12"/>
  <c r="F354" i="12"/>
  <c r="E354" i="12"/>
  <c r="D354" i="12"/>
  <c r="C354" i="12"/>
  <c r="K353" i="12"/>
  <c r="J353" i="12"/>
  <c r="I353" i="12"/>
  <c r="H353" i="12"/>
  <c r="G353" i="12"/>
  <c r="F353" i="12"/>
  <c r="E353" i="12"/>
  <c r="D353" i="12"/>
  <c r="C353" i="12"/>
  <c r="K352" i="12"/>
  <c r="J352" i="12"/>
  <c r="I352" i="12"/>
  <c r="H352" i="12"/>
  <c r="G352" i="12"/>
  <c r="F352" i="12"/>
  <c r="E352" i="12"/>
  <c r="D352" i="12"/>
  <c r="C352" i="12"/>
  <c r="K351" i="12"/>
  <c r="J351" i="12"/>
  <c r="I351" i="12"/>
  <c r="H351" i="12"/>
  <c r="G351" i="12"/>
  <c r="F351" i="12"/>
  <c r="E351" i="12"/>
  <c r="D351" i="12"/>
  <c r="C351" i="12"/>
  <c r="K350" i="12"/>
  <c r="J350" i="12"/>
  <c r="I350" i="12"/>
  <c r="H350" i="12"/>
  <c r="G350" i="12"/>
  <c r="F350" i="12"/>
  <c r="E350" i="12"/>
  <c r="D350" i="12"/>
  <c r="C350" i="12"/>
  <c r="K349" i="12"/>
  <c r="J349" i="12"/>
  <c r="I349" i="12"/>
  <c r="H349" i="12"/>
  <c r="G349" i="12"/>
  <c r="F349" i="12"/>
  <c r="E349" i="12"/>
  <c r="D349" i="12"/>
  <c r="C349" i="12"/>
  <c r="K348" i="12"/>
  <c r="J348" i="12"/>
  <c r="I348" i="12"/>
  <c r="H348" i="12"/>
  <c r="G348" i="12"/>
  <c r="F348" i="12"/>
  <c r="E348" i="12"/>
  <c r="D348" i="12"/>
  <c r="C348" i="12"/>
  <c r="K347" i="12"/>
  <c r="J347" i="12"/>
  <c r="I347" i="12"/>
  <c r="H347" i="12"/>
  <c r="G347" i="12"/>
  <c r="F347" i="12"/>
  <c r="E347" i="12"/>
  <c r="D347" i="12"/>
  <c r="C347" i="12"/>
  <c r="K346" i="12"/>
  <c r="J346" i="12"/>
  <c r="I346" i="12"/>
  <c r="H346" i="12"/>
  <c r="G346" i="12"/>
  <c r="F346" i="12"/>
  <c r="E346" i="12"/>
  <c r="D346" i="12"/>
  <c r="C346" i="12"/>
  <c r="K345" i="12"/>
  <c r="J345" i="12"/>
  <c r="I345" i="12"/>
  <c r="H345" i="12"/>
  <c r="G345" i="12"/>
  <c r="F345" i="12"/>
  <c r="E345" i="12"/>
  <c r="D345" i="12"/>
  <c r="C345" i="12"/>
  <c r="K344" i="12"/>
  <c r="J344" i="12"/>
  <c r="I344" i="12"/>
  <c r="H344" i="12"/>
  <c r="G344" i="12"/>
  <c r="F344" i="12"/>
  <c r="E344" i="12"/>
  <c r="D344" i="12"/>
  <c r="C344" i="12"/>
  <c r="K343" i="12"/>
  <c r="J343" i="12"/>
  <c r="I343" i="12"/>
  <c r="H343" i="12"/>
  <c r="G343" i="12"/>
  <c r="F343" i="12"/>
  <c r="E343" i="12"/>
  <c r="D343" i="12"/>
  <c r="C343" i="12"/>
  <c r="K341" i="12"/>
  <c r="J341" i="12"/>
  <c r="I341" i="12"/>
  <c r="H341" i="12"/>
  <c r="G341" i="12"/>
  <c r="A334" i="12"/>
  <c r="H333" i="12"/>
  <c r="G333" i="12"/>
  <c r="F333" i="12"/>
  <c r="E333" i="12"/>
  <c r="D333" i="12"/>
  <c r="C333" i="12"/>
  <c r="H332" i="12"/>
  <c r="G332" i="12"/>
  <c r="F332" i="12"/>
  <c r="E332" i="12"/>
  <c r="D332" i="12"/>
  <c r="C332" i="12"/>
  <c r="H331" i="12"/>
  <c r="G331" i="12"/>
  <c r="F331" i="12"/>
  <c r="E331" i="12"/>
  <c r="D331" i="12"/>
  <c r="C331" i="12"/>
  <c r="H330" i="12"/>
  <c r="G330" i="12"/>
  <c r="F330" i="12"/>
  <c r="E330" i="12"/>
  <c r="D330" i="12"/>
  <c r="C330" i="12"/>
  <c r="H329" i="12"/>
  <c r="G329" i="12"/>
  <c r="F329" i="12"/>
  <c r="E329" i="12"/>
  <c r="D329" i="12"/>
  <c r="C329" i="12"/>
  <c r="H328" i="12"/>
  <c r="G328" i="12"/>
  <c r="F328" i="12"/>
  <c r="E328" i="12"/>
  <c r="D328" i="12"/>
  <c r="C328" i="12"/>
  <c r="H327" i="12"/>
  <c r="G327" i="12"/>
  <c r="F327" i="12"/>
  <c r="E327" i="12"/>
  <c r="D327" i="12"/>
  <c r="C327" i="12"/>
  <c r="H326" i="12"/>
  <c r="G326" i="12"/>
  <c r="F326" i="12"/>
  <c r="E326" i="12"/>
  <c r="D326" i="12"/>
  <c r="C326" i="12"/>
  <c r="H325" i="12"/>
  <c r="G325" i="12"/>
  <c r="F325" i="12"/>
  <c r="E325" i="12"/>
  <c r="D325" i="12"/>
  <c r="C325" i="12"/>
  <c r="H324" i="12"/>
  <c r="G324" i="12"/>
  <c r="F324" i="12"/>
  <c r="E324" i="12"/>
  <c r="D324" i="12"/>
  <c r="C324" i="12"/>
  <c r="AT323" i="12"/>
  <c r="AS323" i="12"/>
  <c r="AR323" i="12"/>
  <c r="AQ323" i="12"/>
  <c r="AP323" i="12"/>
  <c r="AO323" i="12"/>
  <c r="AN323" i="12"/>
  <c r="AM323" i="12"/>
  <c r="H323" i="12"/>
  <c r="G323" i="12"/>
  <c r="F323" i="12"/>
  <c r="E323" i="12"/>
  <c r="D323" i="12"/>
  <c r="C323" i="12"/>
  <c r="AT322" i="12"/>
  <c r="AS322" i="12"/>
  <c r="AR322" i="12"/>
  <c r="AQ322" i="12"/>
  <c r="AP322" i="12"/>
  <c r="AO322" i="12"/>
  <c r="AN322" i="12"/>
  <c r="AM322" i="12"/>
  <c r="H322" i="12"/>
  <c r="G322" i="12"/>
  <c r="F322" i="12"/>
  <c r="E322" i="12"/>
  <c r="D322" i="12"/>
  <c r="C322" i="12"/>
  <c r="AT321" i="12"/>
  <c r="AS321" i="12"/>
  <c r="AR321" i="12"/>
  <c r="AQ321" i="12"/>
  <c r="AP321" i="12"/>
  <c r="AO321" i="12"/>
  <c r="AN321" i="12"/>
  <c r="AM321" i="12"/>
  <c r="H321" i="12"/>
  <c r="G321" i="12"/>
  <c r="F321" i="12"/>
  <c r="E321" i="12"/>
  <c r="D321" i="12"/>
  <c r="C321" i="12"/>
  <c r="AT320" i="12"/>
  <c r="AS320" i="12"/>
  <c r="AR320" i="12"/>
  <c r="AQ320" i="12"/>
  <c r="AP320" i="12"/>
  <c r="AO320" i="12"/>
  <c r="AN320" i="12"/>
  <c r="AM320" i="12"/>
  <c r="H320" i="12"/>
  <c r="G320" i="12"/>
  <c r="F320" i="12"/>
  <c r="E320" i="12"/>
  <c r="D320" i="12"/>
  <c r="C320" i="12"/>
  <c r="AT319" i="12"/>
  <c r="AS319" i="12"/>
  <c r="AR319" i="12"/>
  <c r="AQ319" i="12"/>
  <c r="AP319" i="12"/>
  <c r="AO319" i="12"/>
  <c r="AN319" i="12"/>
  <c r="AM319" i="12"/>
  <c r="H319" i="12"/>
  <c r="G319" i="12"/>
  <c r="F319" i="12"/>
  <c r="E319" i="12"/>
  <c r="D319" i="12"/>
  <c r="C319" i="12"/>
  <c r="AT318" i="12"/>
  <c r="AS318" i="12"/>
  <c r="AR318" i="12"/>
  <c r="AQ318" i="12"/>
  <c r="AP318" i="12"/>
  <c r="AO318" i="12"/>
  <c r="AN318" i="12"/>
  <c r="AM318" i="12"/>
  <c r="H318" i="12"/>
  <c r="G318" i="12"/>
  <c r="F318" i="12"/>
  <c r="E318" i="12"/>
  <c r="D318" i="12"/>
  <c r="C318" i="12"/>
  <c r="AT317" i="12"/>
  <c r="AS317" i="12"/>
  <c r="AR317" i="12"/>
  <c r="AQ317" i="12"/>
  <c r="AP317" i="12"/>
  <c r="AO317" i="12"/>
  <c r="AN317" i="12"/>
  <c r="AM317" i="12"/>
  <c r="AT316" i="12"/>
  <c r="AS316" i="12"/>
  <c r="AR316" i="12"/>
  <c r="AQ316" i="12"/>
  <c r="AP316" i="12"/>
  <c r="AO316" i="12"/>
  <c r="AN316" i="12"/>
  <c r="AM316" i="12"/>
  <c r="H316" i="12"/>
  <c r="G316" i="12"/>
  <c r="F316" i="12"/>
  <c r="E316" i="12"/>
  <c r="D316" i="12"/>
  <c r="C316" i="12"/>
  <c r="A310" i="12"/>
  <c r="AP309" i="12"/>
  <c r="AO309" i="12"/>
  <c r="AN309" i="12"/>
  <c r="AM309" i="12"/>
  <c r="AL309" i="12"/>
  <c r="AK309" i="12"/>
  <c r="AJ309" i="12"/>
  <c r="AI309" i="12"/>
  <c r="AH309" i="12"/>
  <c r="Z309" i="12"/>
  <c r="Y309" i="12"/>
  <c r="O309" i="12"/>
  <c r="X309" i="12" s="1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AP308" i="12"/>
  <c r="AO308" i="12"/>
  <c r="AN308" i="12"/>
  <c r="AM308" i="12"/>
  <c r="AL308" i="12"/>
  <c r="AK308" i="12"/>
  <c r="AJ308" i="12"/>
  <c r="AI308" i="12"/>
  <c r="AH308" i="12"/>
  <c r="Z308" i="12"/>
  <c r="Y308" i="12"/>
  <c r="O308" i="12"/>
  <c r="X308" i="12" s="1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AP307" i="12"/>
  <c r="AO307" i="12"/>
  <c r="AN307" i="12"/>
  <c r="AM307" i="12"/>
  <c r="AL307" i="12"/>
  <c r="AK307" i="12"/>
  <c r="AJ307" i="12"/>
  <c r="AI307" i="12"/>
  <c r="AH307" i="12"/>
  <c r="Z307" i="12"/>
  <c r="Y307" i="12"/>
  <c r="O307" i="12"/>
  <c r="X307" i="12" s="1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AP306" i="12"/>
  <c r="AO306" i="12"/>
  <c r="AN306" i="12"/>
  <c r="AM306" i="12"/>
  <c r="AL306" i="12"/>
  <c r="AK306" i="12"/>
  <c r="AJ306" i="12"/>
  <c r="AI306" i="12"/>
  <c r="AH306" i="12"/>
  <c r="Z306" i="12"/>
  <c r="Y306" i="12"/>
  <c r="O306" i="12"/>
  <c r="X306" i="12" s="1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AP305" i="12"/>
  <c r="AO305" i="12"/>
  <c r="AN305" i="12"/>
  <c r="AM305" i="12"/>
  <c r="AL305" i="12"/>
  <c r="AK305" i="12"/>
  <c r="AJ305" i="12"/>
  <c r="AI305" i="12"/>
  <c r="AH305" i="12"/>
  <c r="Z305" i="12"/>
  <c r="Y305" i="12"/>
  <c r="O305" i="12"/>
  <c r="X305" i="12" s="1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AP304" i="12"/>
  <c r="AO304" i="12"/>
  <c r="AN304" i="12"/>
  <c r="AM304" i="12"/>
  <c r="AL304" i="12"/>
  <c r="AK304" i="12"/>
  <c r="AJ304" i="12"/>
  <c r="AI304" i="12"/>
  <c r="AH304" i="12"/>
  <c r="Z304" i="12"/>
  <c r="Y304" i="12"/>
  <c r="O304" i="12"/>
  <c r="X304" i="12" s="1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AP303" i="12"/>
  <c r="AN303" i="12"/>
  <c r="AH303" i="12"/>
  <c r="Z303" i="12"/>
  <c r="Y303" i="12"/>
  <c r="M303" i="12"/>
  <c r="L303" i="12"/>
  <c r="K303" i="12"/>
  <c r="J303" i="12"/>
  <c r="I303" i="12"/>
  <c r="H303" i="12"/>
  <c r="G303" i="12"/>
  <c r="F303" i="12"/>
  <c r="E303" i="12"/>
  <c r="AP302" i="12"/>
  <c r="AO302" i="12"/>
  <c r="AN302" i="12"/>
  <c r="AM302" i="12"/>
  <c r="AL302" i="12"/>
  <c r="AK302" i="12"/>
  <c r="AJ302" i="12"/>
  <c r="AI302" i="12"/>
  <c r="AH302" i="12"/>
  <c r="Z302" i="12"/>
  <c r="Y302" i="12"/>
  <c r="O302" i="12"/>
  <c r="X302" i="12" s="1"/>
  <c r="N302" i="12"/>
  <c r="M302" i="12"/>
  <c r="M310" i="12" s="1"/>
  <c r="L302" i="12"/>
  <c r="L310" i="12" s="1"/>
  <c r="K302" i="12"/>
  <c r="J302" i="12"/>
  <c r="I302" i="12"/>
  <c r="I310" i="12" s="1"/>
  <c r="H302" i="12"/>
  <c r="H310" i="12" s="1"/>
  <c r="G302" i="12"/>
  <c r="F302" i="12"/>
  <c r="E302" i="12"/>
  <c r="E310" i="12" s="1"/>
  <c r="D302" i="12"/>
  <c r="C302" i="12"/>
  <c r="A295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AB292" i="12"/>
  <c r="AA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AJ277" i="12"/>
  <c r="AI277" i="12"/>
  <c r="AH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AI276" i="12"/>
  <c r="AH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AI275" i="12"/>
  <c r="AH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AI274" i="12"/>
  <c r="AH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AI273" i="12"/>
  <c r="AH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AI272" i="12"/>
  <c r="AH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AI270" i="12"/>
  <c r="AH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A263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A234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A210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A186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AH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D161" i="12"/>
  <c r="C161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D160" i="12"/>
  <c r="C160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D159" i="12"/>
  <c r="C159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D158" i="12"/>
  <c r="C158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D157" i="12"/>
  <c r="C157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D156" i="12"/>
  <c r="C156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D155" i="12"/>
  <c r="C155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D154" i="12"/>
  <c r="C154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D153" i="12"/>
  <c r="C153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D152" i="12"/>
  <c r="C152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D151" i="12"/>
  <c r="C151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D150" i="12"/>
  <c r="C150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D149" i="12"/>
  <c r="C149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D148" i="12"/>
  <c r="C148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D147" i="12"/>
  <c r="C147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D145" i="12"/>
  <c r="C145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R129" i="12"/>
  <c r="Q129" i="12"/>
  <c r="P129" i="12"/>
  <c r="O129" i="12"/>
  <c r="Z127" i="12" s="1"/>
  <c r="N129" i="12"/>
  <c r="AA126" i="12" s="1"/>
  <c r="M129" i="12"/>
  <c r="Z126" i="12" s="1"/>
  <c r="L129" i="12"/>
  <c r="AA125" i="12" s="1"/>
  <c r="K129" i="12"/>
  <c r="Z125" i="12" s="1"/>
  <c r="J129" i="12"/>
  <c r="I129" i="12"/>
  <c r="H129" i="12"/>
  <c r="G129" i="12"/>
  <c r="F129" i="12"/>
  <c r="E129" i="12"/>
  <c r="D129" i="12"/>
  <c r="C129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90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K66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H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43" i="12"/>
  <c r="N42" i="12"/>
  <c r="M42" i="12"/>
  <c r="H42" i="12"/>
  <c r="G42" i="12"/>
  <c r="F42" i="12"/>
  <c r="E42" i="12"/>
  <c r="D42" i="12"/>
  <c r="C42" i="12"/>
  <c r="N41" i="12"/>
  <c r="M41" i="12"/>
  <c r="H41" i="12"/>
  <c r="G41" i="12"/>
  <c r="F41" i="12"/>
  <c r="E41" i="12"/>
  <c r="D41" i="12"/>
  <c r="C41" i="12"/>
  <c r="N40" i="12"/>
  <c r="M40" i="12"/>
  <c r="H40" i="12"/>
  <c r="G40" i="12"/>
  <c r="F40" i="12"/>
  <c r="E40" i="12"/>
  <c r="D40" i="12"/>
  <c r="C40" i="12"/>
  <c r="N39" i="12"/>
  <c r="M39" i="12"/>
  <c r="H39" i="12"/>
  <c r="G39" i="12"/>
  <c r="F39" i="12"/>
  <c r="E39" i="12"/>
  <c r="D39" i="12"/>
  <c r="C39" i="12"/>
  <c r="N38" i="12"/>
  <c r="M38" i="12"/>
  <c r="H38" i="12"/>
  <c r="G38" i="12"/>
  <c r="F38" i="12"/>
  <c r="E38" i="12"/>
  <c r="D38" i="12"/>
  <c r="C38" i="12"/>
  <c r="N37" i="12"/>
  <c r="M37" i="12"/>
  <c r="H37" i="12"/>
  <c r="G37" i="12"/>
  <c r="F37" i="12"/>
  <c r="E37" i="12"/>
  <c r="D37" i="12"/>
  <c r="C37" i="12"/>
  <c r="N36" i="12"/>
  <c r="M36" i="12"/>
  <c r="H36" i="12"/>
  <c r="G36" i="12"/>
  <c r="F36" i="12"/>
  <c r="E36" i="12"/>
  <c r="D36" i="12"/>
  <c r="C36" i="12"/>
  <c r="N35" i="12"/>
  <c r="M35" i="12"/>
  <c r="H35" i="12"/>
  <c r="G35" i="12"/>
  <c r="F35" i="12"/>
  <c r="E35" i="12"/>
  <c r="D35" i="12"/>
  <c r="C35" i="12"/>
  <c r="N34" i="12"/>
  <c r="M34" i="12"/>
  <c r="H34" i="12"/>
  <c r="G34" i="12"/>
  <c r="F34" i="12"/>
  <c r="E34" i="12"/>
  <c r="D34" i="12"/>
  <c r="C34" i="12"/>
  <c r="N33" i="12"/>
  <c r="M33" i="12"/>
  <c r="H33" i="12"/>
  <c r="G33" i="12"/>
  <c r="F33" i="12"/>
  <c r="E33" i="12"/>
  <c r="D33" i="12"/>
  <c r="C33" i="12"/>
  <c r="N32" i="12"/>
  <c r="M32" i="12"/>
  <c r="H32" i="12"/>
  <c r="G32" i="12"/>
  <c r="F32" i="12"/>
  <c r="E32" i="12"/>
  <c r="D32" i="12"/>
  <c r="C32" i="12"/>
  <c r="N31" i="12"/>
  <c r="M31" i="12"/>
  <c r="H31" i="12"/>
  <c r="G31" i="12"/>
  <c r="F31" i="12"/>
  <c r="E31" i="12"/>
  <c r="D31" i="12"/>
  <c r="C31" i="12"/>
  <c r="N30" i="12"/>
  <c r="M30" i="12"/>
  <c r="H30" i="12"/>
  <c r="G30" i="12"/>
  <c r="F30" i="12"/>
  <c r="E30" i="12"/>
  <c r="D30" i="12"/>
  <c r="C30" i="12"/>
  <c r="N29" i="12"/>
  <c r="M29" i="12"/>
  <c r="H29" i="12"/>
  <c r="G29" i="12"/>
  <c r="F29" i="12"/>
  <c r="E29" i="12"/>
  <c r="D29" i="12"/>
  <c r="C29" i="12"/>
  <c r="N28" i="12"/>
  <c r="M28" i="12"/>
  <c r="H28" i="12"/>
  <c r="G28" i="12"/>
  <c r="F28" i="12"/>
  <c r="E28" i="12"/>
  <c r="D28" i="12"/>
  <c r="C28" i="12"/>
  <c r="N26" i="12"/>
  <c r="M26" i="12"/>
  <c r="F26" i="12"/>
  <c r="E26" i="12"/>
  <c r="D26" i="12"/>
  <c r="C26" i="12"/>
  <c r="D19" i="12"/>
  <c r="C19" i="12"/>
  <c r="D17" i="12"/>
  <c r="C17" i="12"/>
  <c r="D16" i="12"/>
  <c r="C16" i="12"/>
  <c r="D15" i="12"/>
  <c r="C15" i="12"/>
  <c r="D14" i="12"/>
  <c r="C14" i="12"/>
  <c r="D13" i="12"/>
  <c r="C13" i="12"/>
  <c r="D12" i="12"/>
  <c r="C12" i="12"/>
  <c r="D11" i="12"/>
  <c r="C11" i="12"/>
  <c r="D10" i="12"/>
  <c r="C10" i="12"/>
  <c r="J12" i="12"/>
  <c r="D9" i="12"/>
  <c r="C9" i="12"/>
  <c r="D8" i="12"/>
  <c r="C8" i="12"/>
  <c r="D7" i="12"/>
  <c r="C7" i="12"/>
  <c r="D6" i="12"/>
  <c r="C6" i="12"/>
  <c r="D5" i="12"/>
  <c r="C5" i="12"/>
  <c r="D3" i="12"/>
  <c r="C3" i="12"/>
  <c r="C114" i="11"/>
  <c r="E114" i="11" s="1"/>
  <c r="C113" i="11"/>
  <c r="E113" i="11" s="1"/>
  <c r="C112" i="11"/>
  <c r="E112" i="11" s="1"/>
  <c r="C111" i="11"/>
  <c r="E111" i="11" s="1"/>
  <c r="C110" i="11"/>
  <c r="E110" i="11" s="1"/>
  <c r="C109" i="11"/>
  <c r="E109" i="11" s="1"/>
  <c r="C108" i="11"/>
  <c r="E108" i="11" s="1"/>
  <c r="C107" i="11"/>
  <c r="E107" i="11" s="1"/>
  <c r="C106" i="11"/>
  <c r="E106" i="11" s="1"/>
  <c r="C105" i="11"/>
  <c r="E105" i="11" s="1"/>
  <c r="C104" i="11"/>
  <c r="E104" i="11" s="1"/>
  <c r="C103" i="11"/>
  <c r="E103" i="11" s="1"/>
  <c r="C102" i="11"/>
  <c r="E102" i="11" s="1"/>
  <c r="C101" i="11"/>
  <c r="E101" i="11" s="1"/>
  <c r="C100" i="11"/>
  <c r="E100" i="11" s="1"/>
  <c r="C99" i="11"/>
  <c r="E99" i="11" s="1"/>
  <c r="D66" i="11"/>
  <c r="I47" i="9"/>
  <c r="H47" i="9"/>
  <c r="G47" i="9"/>
  <c r="F47" i="9"/>
  <c r="E47" i="9"/>
  <c r="D47" i="9"/>
  <c r="C47" i="9"/>
  <c r="I46" i="9"/>
  <c r="H46" i="9"/>
  <c r="G46" i="9"/>
  <c r="F46" i="9"/>
  <c r="E46" i="9"/>
  <c r="D46" i="9"/>
  <c r="C46" i="9"/>
  <c r="I45" i="9"/>
  <c r="H45" i="9"/>
  <c r="G45" i="9"/>
  <c r="F45" i="9"/>
  <c r="E45" i="9"/>
  <c r="D45" i="9"/>
  <c r="C45" i="9"/>
  <c r="I44" i="9"/>
  <c r="H44" i="9"/>
  <c r="G44" i="9"/>
  <c r="F44" i="9"/>
  <c r="E44" i="9"/>
  <c r="D44" i="9"/>
  <c r="C44" i="9"/>
  <c r="L44" i="9" s="1"/>
  <c r="I43" i="9"/>
  <c r="H43" i="9"/>
  <c r="G43" i="9"/>
  <c r="F43" i="9"/>
  <c r="E43" i="9"/>
  <c r="D43" i="9"/>
  <c r="C43" i="9"/>
  <c r="I42" i="9"/>
  <c r="H42" i="9"/>
  <c r="G42" i="9"/>
  <c r="F42" i="9"/>
  <c r="E42" i="9"/>
  <c r="D42" i="9"/>
  <c r="C42" i="9"/>
  <c r="I41" i="9"/>
  <c r="H41" i="9"/>
  <c r="G41" i="9"/>
  <c r="F41" i="9"/>
  <c r="E41" i="9"/>
  <c r="D41" i="9"/>
  <c r="C41" i="9"/>
  <c r="I40" i="9"/>
  <c r="H40" i="9"/>
  <c r="G40" i="9"/>
  <c r="F40" i="9"/>
  <c r="E40" i="9"/>
  <c r="D40" i="9"/>
  <c r="C40" i="9"/>
  <c r="L40" i="9" s="1"/>
  <c r="I39" i="9"/>
  <c r="H39" i="9"/>
  <c r="G39" i="9"/>
  <c r="F39" i="9"/>
  <c r="E39" i="9"/>
  <c r="D39" i="9"/>
  <c r="C39" i="9"/>
  <c r="I38" i="9"/>
  <c r="H38" i="9"/>
  <c r="G38" i="9"/>
  <c r="F38" i="9"/>
  <c r="E38" i="9"/>
  <c r="D38" i="9"/>
  <c r="C38" i="9"/>
  <c r="I37" i="9"/>
  <c r="H37" i="9"/>
  <c r="G37" i="9"/>
  <c r="F37" i="9"/>
  <c r="E37" i="9"/>
  <c r="D37" i="9"/>
  <c r="C37" i="9"/>
  <c r="I36" i="9"/>
  <c r="H36" i="9"/>
  <c r="G36" i="9"/>
  <c r="F36" i="9"/>
  <c r="E36" i="9"/>
  <c r="D36" i="9"/>
  <c r="C36" i="9"/>
  <c r="L36" i="9" s="1"/>
  <c r="I35" i="9"/>
  <c r="H35" i="9"/>
  <c r="G35" i="9"/>
  <c r="F35" i="9"/>
  <c r="E35" i="9"/>
  <c r="D35" i="9"/>
  <c r="C35" i="9"/>
  <c r="I34" i="9"/>
  <c r="H34" i="9"/>
  <c r="G34" i="9"/>
  <c r="F34" i="9"/>
  <c r="E34" i="9"/>
  <c r="D34" i="9"/>
  <c r="C34" i="9"/>
  <c r="I33" i="9"/>
  <c r="H33" i="9"/>
  <c r="G33" i="9"/>
  <c r="F33" i="9"/>
  <c r="E33" i="9"/>
  <c r="D33" i="9"/>
  <c r="C33" i="9"/>
  <c r="I32" i="9"/>
  <c r="H32" i="9"/>
  <c r="G32" i="9"/>
  <c r="F32" i="9"/>
  <c r="E32" i="9"/>
  <c r="D32" i="9"/>
  <c r="C32" i="9"/>
  <c r="L32" i="9" s="1"/>
  <c r="I31" i="9"/>
  <c r="H31" i="9"/>
  <c r="G31" i="9"/>
  <c r="F31" i="9"/>
  <c r="E31" i="9"/>
  <c r="D31" i="9"/>
  <c r="C31" i="9"/>
  <c r="I30" i="9"/>
  <c r="H30" i="9"/>
  <c r="G30" i="9"/>
  <c r="F30" i="9"/>
  <c r="E30" i="9"/>
  <c r="D30" i="9"/>
  <c r="C30" i="9"/>
  <c r="K20" i="9"/>
  <c r="J20" i="9"/>
  <c r="I20" i="9"/>
  <c r="H20" i="9"/>
  <c r="C20" i="9"/>
  <c r="A20" i="9"/>
  <c r="K19" i="9"/>
  <c r="J19" i="9"/>
  <c r="I19" i="9"/>
  <c r="H19" i="9"/>
  <c r="C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A18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17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16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15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A12" i="9"/>
  <c r="O11" i="9"/>
  <c r="N11" i="9"/>
  <c r="M11" i="9"/>
  <c r="L11" i="9"/>
  <c r="K11" i="9"/>
  <c r="I11" i="9"/>
  <c r="H11" i="9"/>
  <c r="G11" i="9"/>
  <c r="F11" i="9"/>
  <c r="E11" i="9"/>
  <c r="D11" i="9"/>
  <c r="C11" i="9"/>
  <c r="A11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10" i="9"/>
  <c r="O9" i="9"/>
  <c r="N9" i="9"/>
  <c r="M9" i="9"/>
  <c r="L9" i="9"/>
  <c r="K9" i="9"/>
  <c r="J9" i="9"/>
  <c r="I9" i="9"/>
  <c r="H9" i="9"/>
  <c r="G9" i="9"/>
  <c r="F9" i="9"/>
  <c r="E9" i="9"/>
  <c r="D9" i="9"/>
  <c r="C9" i="9"/>
  <c r="A9" i="9"/>
  <c r="O8" i="9"/>
  <c r="N8" i="9"/>
  <c r="M8" i="9"/>
  <c r="L8" i="9"/>
  <c r="K8" i="9"/>
  <c r="J8" i="9"/>
  <c r="I8" i="9"/>
  <c r="H8" i="9"/>
  <c r="G8" i="9"/>
  <c r="F8" i="9"/>
  <c r="E8" i="9"/>
  <c r="D8" i="9"/>
  <c r="C8" i="9"/>
  <c r="A8" i="9"/>
  <c r="O7" i="9"/>
  <c r="N7" i="9"/>
  <c r="M7" i="9"/>
  <c r="L7" i="9"/>
  <c r="K7" i="9"/>
  <c r="J7" i="9"/>
  <c r="I7" i="9"/>
  <c r="H7" i="9"/>
  <c r="G7" i="9"/>
  <c r="F7" i="9"/>
  <c r="E7" i="9"/>
  <c r="D7" i="9"/>
  <c r="C7" i="9"/>
  <c r="A7" i="9"/>
  <c r="O6" i="9"/>
  <c r="N6" i="9"/>
  <c r="M6" i="9"/>
  <c r="L6" i="9"/>
  <c r="K6" i="9"/>
  <c r="J6" i="9"/>
  <c r="I6" i="9"/>
  <c r="H6" i="9"/>
  <c r="G6" i="9"/>
  <c r="F6" i="9"/>
  <c r="E6" i="9"/>
  <c r="D6" i="9"/>
  <c r="C6" i="9"/>
  <c r="A6" i="9"/>
  <c r="O5" i="9"/>
  <c r="N5" i="9"/>
  <c r="M5" i="9"/>
  <c r="L5" i="9"/>
  <c r="K5" i="9"/>
  <c r="J5" i="9"/>
  <c r="I5" i="9"/>
  <c r="G5" i="9"/>
  <c r="F5" i="9"/>
  <c r="E5" i="9"/>
  <c r="D5" i="9"/>
  <c r="C5" i="9"/>
  <c r="A5" i="9"/>
  <c r="O4" i="9"/>
  <c r="N4" i="9"/>
  <c r="M4" i="9"/>
  <c r="L4" i="9"/>
  <c r="K4" i="9"/>
  <c r="J4" i="9"/>
  <c r="I4" i="9"/>
  <c r="G4" i="9"/>
  <c r="F4" i="9"/>
  <c r="E4" i="9"/>
  <c r="D4" i="9"/>
  <c r="C4" i="9"/>
  <c r="A4" i="9"/>
  <c r="AO20" i="8"/>
  <c r="AN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20" i="8"/>
  <c r="AO19" i="8"/>
  <c r="AN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19" i="8"/>
  <c r="AO18" i="8"/>
  <c r="AN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18" i="8"/>
  <c r="AO17" i="8"/>
  <c r="AN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17" i="8"/>
  <c r="AO16" i="8"/>
  <c r="AN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16" i="8"/>
  <c r="AO15" i="8"/>
  <c r="AN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15" i="8"/>
  <c r="AO14" i="8"/>
  <c r="AN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14" i="8"/>
  <c r="AO13" i="8"/>
  <c r="AN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13" i="8"/>
  <c r="AO12" i="8"/>
  <c r="AN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12" i="8"/>
  <c r="AO11" i="8"/>
  <c r="AN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11" i="8"/>
  <c r="AO10" i="8"/>
  <c r="AN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10" i="8"/>
  <c r="AO9" i="8"/>
  <c r="AN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9" i="8"/>
  <c r="AO8" i="8"/>
  <c r="AN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8" i="8"/>
  <c r="AO7" i="8"/>
  <c r="AN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7" i="8"/>
  <c r="AO6" i="8"/>
  <c r="AN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6" i="8"/>
  <c r="AO5" i="8"/>
  <c r="AN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5" i="8"/>
  <c r="AO4" i="8"/>
  <c r="AN4" i="8"/>
  <c r="AM4" i="8"/>
  <c r="AM21" i="8" s="1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4" i="8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44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43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42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41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40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39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38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37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36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35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34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33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32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31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30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29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28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27" i="7"/>
  <c r="Q20" i="7"/>
  <c r="P20" i="7"/>
  <c r="O20" i="7"/>
  <c r="N20" i="7"/>
  <c r="M20" i="7"/>
  <c r="L20" i="7"/>
  <c r="K20" i="7"/>
  <c r="I20" i="7"/>
  <c r="H20" i="7"/>
  <c r="G20" i="7"/>
  <c r="F20" i="7"/>
  <c r="E20" i="7"/>
  <c r="D20" i="7"/>
  <c r="C20" i="7"/>
  <c r="A20" i="7"/>
  <c r="Q19" i="7"/>
  <c r="P19" i="7"/>
  <c r="O19" i="7"/>
  <c r="N19" i="7"/>
  <c r="M19" i="7"/>
  <c r="L19" i="7"/>
  <c r="K19" i="7"/>
  <c r="I19" i="7"/>
  <c r="H19" i="7"/>
  <c r="G19" i="7"/>
  <c r="F19" i="7"/>
  <c r="E19" i="7"/>
  <c r="D19" i="7"/>
  <c r="C19" i="7"/>
  <c r="A19" i="7"/>
  <c r="Q18" i="7"/>
  <c r="P18" i="7"/>
  <c r="O18" i="7"/>
  <c r="N18" i="7"/>
  <c r="M18" i="7"/>
  <c r="L18" i="7"/>
  <c r="K18" i="7"/>
  <c r="I18" i="7"/>
  <c r="H18" i="7"/>
  <c r="G18" i="7"/>
  <c r="F18" i="7"/>
  <c r="E18" i="7"/>
  <c r="D18" i="7"/>
  <c r="C18" i="7"/>
  <c r="A18" i="7"/>
  <c r="Q17" i="7"/>
  <c r="P17" i="7"/>
  <c r="O17" i="7"/>
  <c r="N17" i="7"/>
  <c r="M17" i="7"/>
  <c r="L17" i="7"/>
  <c r="K17" i="7"/>
  <c r="I17" i="7"/>
  <c r="H17" i="7"/>
  <c r="G17" i="7"/>
  <c r="F17" i="7"/>
  <c r="E17" i="7"/>
  <c r="D17" i="7"/>
  <c r="C17" i="7"/>
  <c r="A17" i="7"/>
  <c r="Q16" i="7"/>
  <c r="P16" i="7"/>
  <c r="O16" i="7"/>
  <c r="N16" i="7"/>
  <c r="M16" i="7"/>
  <c r="L16" i="7"/>
  <c r="K16" i="7"/>
  <c r="I16" i="7"/>
  <c r="H16" i="7"/>
  <c r="G16" i="7"/>
  <c r="F16" i="7"/>
  <c r="E16" i="7"/>
  <c r="D16" i="7"/>
  <c r="C16" i="7"/>
  <c r="A16" i="7"/>
  <c r="O15" i="7"/>
  <c r="N15" i="7"/>
  <c r="M15" i="7"/>
  <c r="L15" i="7"/>
  <c r="K15" i="7"/>
  <c r="I15" i="7"/>
  <c r="H15" i="7"/>
  <c r="G15" i="7"/>
  <c r="F15" i="7"/>
  <c r="E15" i="7"/>
  <c r="D15" i="7"/>
  <c r="C15" i="7"/>
  <c r="A15" i="7"/>
  <c r="Q14" i="7"/>
  <c r="P14" i="7"/>
  <c r="O14" i="7"/>
  <c r="N14" i="7"/>
  <c r="M14" i="7"/>
  <c r="L14" i="7"/>
  <c r="K14" i="7"/>
  <c r="I14" i="7"/>
  <c r="H14" i="7"/>
  <c r="G14" i="7"/>
  <c r="F14" i="7"/>
  <c r="E14" i="7"/>
  <c r="D14" i="7"/>
  <c r="C14" i="7"/>
  <c r="A14" i="7"/>
  <c r="Q13" i="7"/>
  <c r="P13" i="7"/>
  <c r="O13" i="7"/>
  <c r="N13" i="7"/>
  <c r="M13" i="7"/>
  <c r="L13" i="7"/>
  <c r="K13" i="7"/>
  <c r="I13" i="7"/>
  <c r="H13" i="7"/>
  <c r="G13" i="7"/>
  <c r="F13" i="7"/>
  <c r="E13" i="7"/>
  <c r="D13" i="7"/>
  <c r="C13" i="7"/>
  <c r="A13" i="7"/>
  <c r="Q12" i="7"/>
  <c r="P12" i="7"/>
  <c r="O12" i="7"/>
  <c r="N12" i="7"/>
  <c r="M12" i="7"/>
  <c r="L12" i="7"/>
  <c r="K12" i="7"/>
  <c r="I12" i="7"/>
  <c r="H12" i="7"/>
  <c r="G12" i="7"/>
  <c r="F12" i="7"/>
  <c r="E12" i="7"/>
  <c r="D12" i="7"/>
  <c r="C12" i="7"/>
  <c r="A12" i="7"/>
  <c r="Q11" i="7"/>
  <c r="P11" i="7"/>
  <c r="O11" i="7"/>
  <c r="N11" i="7"/>
  <c r="M11" i="7"/>
  <c r="L11" i="7"/>
  <c r="K11" i="7"/>
  <c r="I11" i="7"/>
  <c r="H11" i="7"/>
  <c r="G11" i="7"/>
  <c r="F11" i="7"/>
  <c r="E11" i="7"/>
  <c r="D11" i="7"/>
  <c r="C11" i="7"/>
  <c r="A11" i="7"/>
  <c r="Q10" i="7"/>
  <c r="P10" i="7"/>
  <c r="O10" i="7"/>
  <c r="N10" i="7"/>
  <c r="M10" i="7"/>
  <c r="L10" i="7"/>
  <c r="K10" i="7"/>
  <c r="I10" i="7"/>
  <c r="H10" i="7"/>
  <c r="G10" i="7"/>
  <c r="F10" i="7"/>
  <c r="E10" i="7"/>
  <c r="D10" i="7"/>
  <c r="C10" i="7"/>
  <c r="A10" i="7"/>
  <c r="Q9" i="7"/>
  <c r="P9" i="7"/>
  <c r="O9" i="7"/>
  <c r="N9" i="7"/>
  <c r="M9" i="7"/>
  <c r="L9" i="7"/>
  <c r="K9" i="7"/>
  <c r="I9" i="7"/>
  <c r="H9" i="7"/>
  <c r="G9" i="7"/>
  <c r="F9" i="7"/>
  <c r="E9" i="7"/>
  <c r="D9" i="7"/>
  <c r="C9" i="7"/>
  <c r="A9" i="7"/>
  <c r="Q8" i="7"/>
  <c r="P8" i="7"/>
  <c r="O8" i="7"/>
  <c r="N8" i="7"/>
  <c r="M8" i="7"/>
  <c r="L8" i="7"/>
  <c r="K8" i="7"/>
  <c r="I8" i="7"/>
  <c r="H8" i="7"/>
  <c r="G8" i="7"/>
  <c r="F8" i="7"/>
  <c r="E8" i="7"/>
  <c r="D8" i="7"/>
  <c r="C8" i="7"/>
  <c r="A8" i="7"/>
  <c r="N7" i="7"/>
  <c r="S7" i="7" s="1"/>
  <c r="T7" i="7" s="1"/>
  <c r="M7" i="7"/>
  <c r="L7" i="7"/>
  <c r="K7" i="7"/>
  <c r="I7" i="7"/>
  <c r="H7" i="7"/>
  <c r="G7" i="7"/>
  <c r="F7" i="7"/>
  <c r="E7" i="7"/>
  <c r="D7" i="7"/>
  <c r="C7" i="7"/>
  <c r="A7" i="7"/>
  <c r="Q6" i="7"/>
  <c r="P6" i="7"/>
  <c r="O6" i="7"/>
  <c r="N6" i="7"/>
  <c r="M6" i="7"/>
  <c r="L6" i="7"/>
  <c r="K6" i="7"/>
  <c r="I6" i="7"/>
  <c r="H6" i="7"/>
  <c r="G6" i="7"/>
  <c r="F6" i="7"/>
  <c r="E6" i="7"/>
  <c r="D6" i="7"/>
  <c r="C6" i="7"/>
  <c r="A6" i="7"/>
  <c r="Q5" i="7"/>
  <c r="P5" i="7"/>
  <c r="O5" i="7"/>
  <c r="N5" i="7"/>
  <c r="M5" i="7"/>
  <c r="L5" i="7"/>
  <c r="K5" i="7"/>
  <c r="I5" i="7"/>
  <c r="H5" i="7"/>
  <c r="G5" i="7"/>
  <c r="F5" i="7"/>
  <c r="E5" i="7"/>
  <c r="D5" i="7"/>
  <c r="C5" i="7"/>
  <c r="A5" i="7"/>
  <c r="N4" i="7"/>
  <c r="M4" i="7"/>
  <c r="L4" i="7"/>
  <c r="K4" i="7"/>
  <c r="J4" i="7"/>
  <c r="J21" i="7" s="1"/>
  <c r="I4" i="7"/>
  <c r="H4" i="7"/>
  <c r="G4" i="7"/>
  <c r="E127" i="17" s="1"/>
  <c r="F4" i="7"/>
  <c r="E4" i="7"/>
  <c r="D4" i="7"/>
  <c r="C4" i="7"/>
  <c r="A4" i="7"/>
  <c r="H40" i="6"/>
  <c r="G40" i="6"/>
  <c r="F40" i="6"/>
  <c r="E40" i="6"/>
  <c r="D40" i="6"/>
  <c r="C40" i="6"/>
  <c r="H39" i="6"/>
  <c r="G39" i="6"/>
  <c r="F39" i="6"/>
  <c r="E39" i="6"/>
  <c r="D39" i="6"/>
  <c r="C39" i="6"/>
  <c r="H38" i="6"/>
  <c r="G38" i="6"/>
  <c r="F38" i="6"/>
  <c r="E38" i="6"/>
  <c r="D38" i="6"/>
  <c r="C38" i="6"/>
  <c r="H37" i="6"/>
  <c r="G37" i="6"/>
  <c r="F37" i="6"/>
  <c r="E37" i="6"/>
  <c r="D37" i="6"/>
  <c r="C37" i="6"/>
  <c r="H36" i="6"/>
  <c r="G36" i="6"/>
  <c r="F36" i="6"/>
  <c r="E36" i="6"/>
  <c r="D36" i="6"/>
  <c r="C36" i="6"/>
  <c r="H35" i="6"/>
  <c r="G35" i="6"/>
  <c r="F35" i="6"/>
  <c r="E35" i="6"/>
  <c r="D35" i="6"/>
  <c r="C35" i="6"/>
  <c r="H34" i="6"/>
  <c r="G34" i="6"/>
  <c r="F34" i="6"/>
  <c r="E34" i="6"/>
  <c r="D34" i="6"/>
  <c r="C34" i="6"/>
  <c r="H33" i="6"/>
  <c r="G33" i="6"/>
  <c r="F33" i="6"/>
  <c r="E33" i="6"/>
  <c r="D33" i="6"/>
  <c r="C33" i="6"/>
  <c r="H32" i="6"/>
  <c r="G32" i="6"/>
  <c r="F32" i="6"/>
  <c r="E32" i="6"/>
  <c r="D32" i="6"/>
  <c r="I21" i="6"/>
  <c r="H21" i="6"/>
  <c r="G21" i="6"/>
  <c r="F21" i="6"/>
  <c r="E21" i="6"/>
  <c r="D21" i="6"/>
  <c r="C21" i="6"/>
  <c r="N21" i="6" s="1"/>
  <c r="I20" i="6"/>
  <c r="H20" i="6"/>
  <c r="G20" i="6"/>
  <c r="F20" i="6"/>
  <c r="E20" i="6"/>
  <c r="D20" i="6"/>
  <c r="C20" i="6"/>
  <c r="N20" i="6" s="1"/>
  <c r="I19" i="6"/>
  <c r="H19" i="6"/>
  <c r="G19" i="6"/>
  <c r="F19" i="6"/>
  <c r="E19" i="6"/>
  <c r="D19" i="6"/>
  <c r="C19" i="6"/>
  <c r="N19" i="6" s="1"/>
  <c r="I18" i="6"/>
  <c r="H18" i="6"/>
  <c r="G18" i="6"/>
  <c r="F18" i="6"/>
  <c r="E18" i="6"/>
  <c r="D18" i="6"/>
  <c r="C18" i="6"/>
  <c r="N18" i="6" s="1"/>
  <c r="I17" i="6"/>
  <c r="H17" i="6"/>
  <c r="G17" i="6"/>
  <c r="F17" i="6"/>
  <c r="E17" i="6"/>
  <c r="D17" i="6"/>
  <c r="C17" i="6"/>
  <c r="N17" i="6" s="1"/>
  <c r="I16" i="6"/>
  <c r="H16" i="6"/>
  <c r="G16" i="6"/>
  <c r="F16" i="6"/>
  <c r="E16" i="6"/>
  <c r="D16" i="6"/>
  <c r="C16" i="6"/>
  <c r="N16" i="6" s="1"/>
  <c r="I15" i="6"/>
  <c r="H15" i="6"/>
  <c r="G15" i="6"/>
  <c r="F15" i="6"/>
  <c r="E15" i="6"/>
  <c r="D15" i="6"/>
  <c r="C15" i="6"/>
  <c r="N15" i="6" s="1"/>
  <c r="I14" i="6"/>
  <c r="H14" i="6"/>
  <c r="G14" i="6"/>
  <c r="F14" i="6"/>
  <c r="E14" i="6"/>
  <c r="D14" i="6"/>
  <c r="C14" i="6"/>
  <c r="N14" i="6" s="1"/>
  <c r="I13" i="6"/>
  <c r="H13" i="6"/>
  <c r="G13" i="6"/>
  <c r="F13" i="6"/>
  <c r="E13" i="6"/>
  <c r="D13" i="6"/>
  <c r="C13" i="6"/>
  <c r="N13" i="6" s="1"/>
  <c r="I12" i="6"/>
  <c r="H12" i="6"/>
  <c r="G12" i="6"/>
  <c r="F12" i="6"/>
  <c r="E12" i="6"/>
  <c r="D12" i="6"/>
  <c r="C12" i="6"/>
  <c r="N12" i="6" s="1"/>
  <c r="I11" i="6"/>
  <c r="H11" i="6"/>
  <c r="G11" i="6"/>
  <c r="F11" i="6"/>
  <c r="E11" i="6"/>
  <c r="D11" i="6"/>
  <c r="C11" i="6"/>
  <c r="N11" i="6" s="1"/>
  <c r="I10" i="6"/>
  <c r="H10" i="6"/>
  <c r="G10" i="6"/>
  <c r="F10" i="6"/>
  <c r="E10" i="6"/>
  <c r="D10" i="6"/>
  <c r="C10" i="6"/>
  <c r="N10" i="6" s="1"/>
  <c r="I9" i="6"/>
  <c r="H9" i="6"/>
  <c r="F9" i="6"/>
  <c r="E9" i="6"/>
  <c r="D9" i="6"/>
  <c r="C9" i="6"/>
  <c r="N9" i="6" s="1"/>
  <c r="I8" i="6"/>
  <c r="H8" i="6"/>
  <c r="G8" i="6"/>
  <c r="F8" i="6"/>
  <c r="E8" i="6"/>
  <c r="D8" i="6"/>
  <c r="C8" i="6"/>
  <c r="N8" i="6" s="1"/>
  <c r="I7" i="6"/>
  <c r="H7" i="6"/>
  <c r="G7" i="6"/>
  <c r="F7" i="6"/>
  <c r="E7" i="6"/>
  <c r="D7" i="6"/>
  <c r="C7" i="6"/>
  <c r="N7" i="6" s="1"/>
  <c r="I6" i="6"/>
  <c r="I22" i="6" s="1"/>
  <c r="H6" i="6"/>
  <c r="G6" i="6"/>
  <c r="F6" i="6"/>
  <c r="E6" i="6"/>
  <c r="D6" i="6"/>
  <c r="C6" i="6"/>
  <c r="H5" i="6"/>
  <c r="F5" i="6"/>
  <c r="F22" i="6" s="1"/>
  <c r="E5" i="6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F19" i="5"/>
  <c r="E19" i="5"/>
  <c r="D19" i="5"/>
  <c r="C19" i="5"/>
  <c r="A19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F18" i="5"/>
  <c r="E18" i="5"/>
  <c r="D18" i="5"/>
  <c r="C18" i="5"/>
  <c r="A18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F17" i="5"/>
  <c r="E17" i="5"/>
  <c r="D17" i="5"/>
  <c r="C17" i="5"/>
  <c r="A17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A16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F15" i="5"/>
  <c r="E15" i="5"/>
  <c r="D15" i="5"/>
  <c r="C15" i="5"/>
  <c r="A15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F14" i="5"/>
  <c r="E14" i="5"/>
  <c r="D14" i="5"/>
  <c r="C14" i="5"/>
  <c r="A14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F13" i="5"/>
  <c r="E13" i="5"/>
  <c r="D13" i="5"/>
  <c r="C13" i="5"/>
  <c r="A13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F12" i="5"/>
  <c r="E12" i="5"/>
  <c r="D12" i="5"/>
  <c r="C12" i="5"/>
  <c r="A12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F11" i="5"/>
  <c r="E11" i="5"/>
  <c r="D11" i="5"/>
  <c r="C11" i="5"/>
  <c r="A11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F10" i="5"/>
  <c r="E10" i="5"/>
  <c r="D10" i="5"/>
  <c r="C10" i="5"/>
  <c r="A10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F9" i="5"/>
  <c r="E9" i="5"/>
  <c r="D9" i="5"/>
  <c r="C9" i="5"/>
  <c r="A9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F8" i="5"/>
  <c r="E8" i="5"/>
  <c r="D8" i="5"/>
  <c r="C8" i="5"/>
  <c r="A8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F7" i="5"/>
  <c r="E7" i="5"/>
  <c r="D7" i="5"/>
  <c r="C7" i="5"/>
  <c r="A7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F6" i="5"/>
  <c r="E6" i="5"/>
  <c r="D6" i="5"/>
  <c r="C6" i="5"/>
  <c r="A6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F5" i="5"/>
  <c r="E5" i="5"/>
  <c r="D5" i="5"/>
  <c r="C5" i="5"/>
  <c r="A5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F4" i="5"/>
  <c r="E4" i="5"/>
  <c r="D4" i="5"/>
  <c r="C4" i="5"/>
  <c r="A4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F3" i="5"/>
  <c r="A3" i="5"/>
  <c r="U20" i="4"/>
  <c r="T20" i="4"/>
  <c r="S20" i="4"/>
  <c r="R20" i="4"/>
  <c r="Q20" i="4"/>
  <c r="P20" i="4"/>
  <c r="O20" i="4"/>
  <c r="N20" i="4"/>
  <c r="M20" i="4"/>
  <c r="L20" i="4"/>
  <c r="K20" i="4"/>
  <c r="I20" i="4"/>
  <c r="H20" i="4"/>
  <c r="F20" i="4"/>
  <c r="E20" i="4"/>
  <c r="C20" i="4"/>
  <c r="U19" i="4"/>
  <c r="T19" i="4"/>
  <c r="S19" i="4"/>
  <c r="R19" i="4"/>
  <c r="Q19" i="4"/>
  <c r="P19" i="4"/>
  <c r="O19" i="4"/>
  <c r="N19" i="4"/>
  <c r="M19" i="4"/>
  <c r="L19" i="4"/>
  <c r="K19" i="4"/>
  <c r="I19" i="4"/>
  <c r="H19" i="4"/>
  <c r="F19" i="4"/>
  <c r="E19" i="4"/>
  <c r="C19" i="4"/>
  <c r="U14" i="4"/>
  <c r="T14" i="4"/>
  <c r="S14" i="4"/>
  <c r="R14" i="4"/>
  <c r="Q14" i="4"/>
  <c r="P14" i="4"/>
  <c r="O14" i="4"/>
  <c r="N14" i="4"/>
  <c r="M14" i="4"/>
  <c r="L14" i="4"/>
  <c r="K14" i="4"/>
  <c r="I14" i="4"/>
  <c r="H14" i="4"/>
  <c r="F14" i="4"/>
  <c r="E14" i="4"/>
  <c r="C14" i="4"/>
  <c r="U18" i="4"/>
  <c r="T18" i="4"/>
  <c r="S18" i="4"/>
  <c r="R18" i="4"/>
  <c r="Q18" i="4"/>
  <c r="P18" i="4"/>
  <c r="O18" i="4"/>
  <c r="N18" i="4"/>
  <c r="M18" i="4"/>
  <c r="L18" i="4"/>
  <c r="K18" i="4"/>
  <c r="I18" i="4"/>
  <c r="H18" i="4"/>
  <c r="F18" i="4"/>
  <c r="E18" i="4"/>
  <c r="C18" i="4"/>
  <c r="U17" i="4"/>
  <c r="T17" i="4"/>
  <c r="S17" i="4"/>
  <c r="R17" i="4"/>
  <c r="Q17" i="4"/>
  <c r="P17" i="4"/>
  <c r="O17" i="4"/>
  <c r="N17" i="4"/>
  <c r="M17" i="4"/>
  <c r="L17" i="4"/>
  <c r="K17" i="4"/>
  <c r="I17" i="4"/>
  <c r="H17" i="4"/>
  <c r="F17" i="4"/>
  <c r="E17" i="4"/>
  <c r="C17" i="4"/>
  <c r="U16" i="4"/>
  <c r="T16" i="4"/>
  <c r="S16" i="4"/>
  <c r="R16" i="4"/>
  <c r="Q16" i="4"/>
  <c r="P16" i="4"/>
  <c r="O16" i="4"/>
  <c r="N16" i="4"/>
  <c r="M16" i="4"/>
  <c r="L16" i="4"/>
  <c r="K16" i="4"/>
  <c r="I16" i="4"/>
  <c r="H16" i="4"/>
  <c r="F16" i="4"/>
  <c r="E16" i="4"/>
  <c r="C16" i="4"/>
  <c r="U15" i="4"/>
  <c r="T15" i="4"/>
  <c r="S15" i="4"/>
  <c r="R15" i="4"/>
  <c r="Q15" i="4"/>
  <c r="P15" i="4"/>
  <c r="O15" i="4"/>
  <c r="N15" i="4"/>
  <c r="M15" i="4"/>
  <c r="L15" i="4"/>
  <c r="K15" i="4"/>
  <c r="I15" i="4"/>
  <c r="H15" i="4"/>
  <c r="F15" i="4"/>
  <c r="E15" i="4"/>
  <c r="C15" i="4"/>
  <c r="U13" i="4"/>
  <c r="T13" i="4"/>
  <c r="S13" i="4"/>
  <c r="R13" i="4"/>
  <c r="Q13" i="4"/>
  <c r="P13" i="4"/>
  <c r="O13" i="4"/>
  <c r="N13" i="4"/>
  <c r="M13" i="4"/>
  <c r="L13" i="4"/>
  <c r="K13" i="4"/>
  <c r="I13" i="4"/>
  <c r="H13" i="4"/>
  <c r="F13" i="4"/>
  <c r="E13" i="4"/>
  <c r="C13" i="4"/>
  <c r="U12" i="4"/>
  <c r="T12" i="4"/>
  <c r="S12" i="4"/>
  <c r="R12" i="4"/>
  <c r="Q12" i="4"/>
  <c r="P12" i="4"/>
  <c r="O12" i="4"/>
  <c r="N12" i="4"/>
  <c r="M12" i="4"/>
  <c r="L12" i="4"/>
  <c r="K12" i="4"/>
  <c r="I12" i="4"/>
  <c r="H12" i="4"/>
  <c r="F12" i="4"/>
  <c r="E12" i="4"/>
  <c r="C12" i="4"/>
  <c r="U11" i="4"/>
  <c r="T11" i="4"/>
  <c r="S11" i="4"/>
  <c r="R11" i="4"/>
  <c r="Q11" i="4"/>
  <c r="P11" i="4"/>
  <c r="O11" i="4"/>
  <c r="N11" i="4"/>
  <c r="M11" i="4"/>
  <c r="L11" i="4"/>
  <c r="K11" i="4"/>
  <c r="I11" i="4"/>
  <c r="H11" i="4"/>
  <c r="F11" i="4"/>
  <c r="E11" i="4"/>
  <c r="C11" i="4"/>
  <c r="U10" i="4"/>
  <c r="T10" i="4"/>
  <c r="S10" i="4"/>
  <c r="R10" i="4"/>
  <c r="Q10" i="4"/>
  <c r="P10" i="4"/>
  <c r="O10" i="4"/>
  <c r="N10" i="4"/>
  <c r="M10" i="4"/>
  <c r="L10" i="4"/>
  <c r="K10" i="4"/>
  <c r="I10" i="4"/>
  <c r="H10" i="4"/>
  <c r="F10" i="4"/>
  <c r="E10" i="4"/>
  <c r="C10" i="4"/>
  <c r="U9" i="4"/>
  <c r="T9" i="4"/>
  <c r="S9" i="4"/>
  <c r="R9" i="4"/>
  <c r="Q9" i="4"/>
  <c r="P9" i="4"/>
  <c r="O9" i="4"/>
  <c r="N9" i="4"/>
  <c r="M9" i="4"/>
  <c r="L9" i="4"/>
  <c r="K9" i="4"/>
  <c r="I9" i="4"/>
  <c r="H9" i="4"/>
  <c r="F9" i="4"/>
  <c r="E9" i="4"/>
  <c r="C9" i="4"/>
  <c r="U8" i="4"/>
  <c r="T8" i="4"/>
  <c r="S8" i="4"/>
  <c r="R8" i="4"/>
  <c r="Q8" i="4"/>
  <c r="P8" i="4"/>
  <c r="O8" i="4"/>
  <c r="N8" i="4"/>
  <c r="M8" i="4"/>
  <c r="L8" i="4"/>
  <c r="K8" i="4"/>
  <c r="I8" i="4"/>
  <c r="H8" i="4"/>
  <c r="F8" i="4"/>
  <c r="E8" i="4"/>
  <c r="C8" i="4"/>
  <c r="U7" i="4"/>
  <c r="T7" i="4"/>
  <c r="S7" i="4"/>
  <c r="R7" i="4"/>
  <c r="Q7" i="4"/>
  <c r="P7" i="4"/>
  <c r="O7" i="4"/>
  <c r="N7" i="4"/>
  <c r="M7" i="4"/>
  <c r="L7" i="4"/>
  <c r="K7" i="4"/>
  <c r="I7" i="4"/>
  <c r="H7" i="4"/>
  <c r="F7" i="4"/>
  <c r="E7" i="4"/>
  <c r="C7" i="4"/>
  <c r="U6" i="4"/>
  <c r="T6" i="4"/>
  <c r="S6" i="4"/>
  <c r="R6" i="4"/>
  <c r="Q6" i="4"/>
  <c r="P6" i="4"/>
  <c r="O6" i="4"/>
  <c r="N6" i="4"/>
  <c r="M6" i="4"/>
  <c r="L6" i="4"/>
  <c r="K6" i="4"/>
  <c r="I6" i="4"/>
  <c r="H6" i="4"/>
  <c r="F6" i="4"/>
  <c r="E6" i="4"/>
  <c r="C6" i="4"/>
  <c r="U5" i="4"/>
  <c r="T5" i="4"/>
  <c r="S5" i="4"/>
  <c r="R5" i="4"/>
  <c r="Q5" i="4"/>
  <c r="P5" i="4"/>
  <c r="O5" i="4"/>
  <c r="N5" i="4"/>
  <c r="M5" i="4"/>
  <c r="L5" i="4"/>
  <c r="K5" i="4"/>
  <c r="I5" i="4"/>
  <c r="H5" i="4"/>
  <c r="F5" i="4"/>
  <c r="E5" i="4"/>
  <c r="C5" i="4"/>
  <c r="U4" i="4"/>
  <c r="U21" i="4" s="1"/>
  <c r="T4" i="4"/>
  <c r="T21" i="4" s="1"/>
  <c r="S4" i="4"/>
  <c r="R4" i="4"/>
  <c r="R21" i="4" s="1"/>
  <c r="Q4" i="4"/>
  <c r="Q21" i="4" s="1"/>
  <c r="P4" i="4"/>
  <c r="P21" i="4" s="1"/>
  <c r="O4" i="4"/>
  <c r="O21" i="4" s="1"/>
  <c r="N4" i="4"/>
  <c r="N21" i="4" s="1"/>
  <c r="M4" i="4"/>
  <c r="L4" i="4"/>
  <c r="L21" i="4" s="1"/>
  <c r="K4" i="4"/>
  <c r="K21" i="4" s="1"/>
  <c r="I4" i="4"/>
  <c r="I21" i="4" s="1"/>
  <c r="H4" i="4"/>
  <c r="H21" i="4" s="1"/>
  <c r="F4" i="4"/>
  <c r="E4" i="4"/>
  <c r="E21" i="4" s="1"/>
  <c r="C4" i="4"/>
  <c r="K20" i="3"/>
  <c r="J20" i="3"/>
  <c r="G20" i="3"/>
  <c r="F20" i="3"/>
  <c r="E20" i="3"/>
  <c r="D20" i="3"/>
  <c r="C20" i="3"/>
  <c r="K19" i="3"/>
  <c r="J19" i="3"/>
  <c r="G19" i="3"/>
  <c r="F19" i="3"/>
  <c r="E19" i="3"/>
  <c r="D19" i="3"/>
  <c r="C19" i="3"/>
  <c r="K18" i="3"/>
  <c r="J18" i="3"/>
  <c r="G18" i="3"/>
  <c r="F18" i="3"/>
  <c r="E18" i="3"/>
  <c r="D18" i="3"/>
  <c r="C18" i="3"/>
  <c r="K17" i="3"/>
  <c r="J17" i="3"/>
  <c r="G17" i="3"/>
  <c r="F17" i="3"/>
  <c r="E17" i="3"/>
  <c r="D17" i="3"/>
  <c r="C17" i="3"/>
  <c r="K16" i="3"/>
  <c r="J16" i="3"/>
  <c r="G16" i="3"/>
  <c r="F16" i="3"/>
  <c r="E16" i="3"/>
  <c r="D16" i="3"/>
  <c r="C16" i="3"/>
  <c r="K15" i="3"/>
  <c r="J15" i="3"/>
  <c r="G15" i="3"/>
  <c r="F15" i="3"/>
  <c r="E15" i="3"/>
  <c r="D15" i="3"/>
  <c r="C15" i="3"/>
  <c r="K14" i="3"/>
  <c r="J14" i="3"/>
  <c r="G14" i="3"/>
  <c r="F14" i="3"/>
  <c r="E14" i="3"/>
  <c r="D14" i="3"/>
  <c r="C14" i="3"/>
  <c r="K13" i="3"/>
  <c r="J13" i="3"/>
  <c r="G13" i="3"/>
  <c r="F13" i="3"/>
  <c r="E13" i="3"/>
  <c r="D13" i="3"/>
  <c r="C13" i="3"/>
  <c r="K12" i="3"/>
  <c r="J12" i="3"/>
  <c r="G12" i="3"/>
  <c r="F12" i="3"/>
  <c r="E12" i="3"/>
  <c r="D12" i="3"/>
  <c r="C12" i="3"/>
  <c r="K11" i="3"/>
  <c r="J11" i="3"/>
  <c r="G11" i="3"/>
  <c r="F11" i="3"/>
  <c r="E11" i="3"/>
  <c r="D11" i="3"/>
  <c r="C11" i="3"/>
  <c r="K10" i="3"/>
  <c r="J10" i="3"/>
  <c r="G10" i="3"/>
  <c r="F10" i="3"/>
  <c r="E10" i="3"/>
  <c r="D10" i="3"/>
  <c r="C10" i="3"/>
  <c r="K9" i="3"/>
  <c r="J9" i="3"/>
  <c r="G9" i="3"/>
  <c r="F9" i="3"/>
  <c r="E9" i="3"/>
  <c r="D9" i="3"/>
  <c r="C9" i="3"/>
  <c r="K8" i="3"/>
  <c r="J8" i="3"/>
  <c r="G8" i="3"/>
  <c r="F8" i="3"/>
  <c r="E8" i="3"/>
  <c r="D8" i="3"/>
  <c r="C8" i="3"/>
  <c r="K7" i="3"/>
  <c r="J7" i="3"/>
  <c r="G7" i="3"/>
  <c r="F7" i="3"/>
  <c r="E7" i="3"/>
  <c r="D7" i="3"/>
  <c r="C7" i="3"/>
  <c r="K6" i="3"/>
  <c r="J6" i="3"/>
  <c r="G6" i="3"/>
  <c r="F6" i="3"/>
  <c r="E6" i="3"/>
  <c r="D6" i="3"/>
  <c r="C6" i="3"/>
  <c r="K5" i="3"/>
  <c r="J5" i="3"/>
  <c r="G5" i="3"/>
  <c r="F5" i="3"/>
  <c r="E5" i="3"/>
  <c r="D5" i="3"/>
  <c r="C5" i="3"/>
  <c r="B398" i="2"/>
  <c r="B400" i="2" s="1"/>
  <c r="AK392" i="2"/>
  <c r="AO392" i="2" s="1"/>
  <c r="AI392" i="2"/>
  <c r="AM392" i="2" s="1"/>
  <c r="AK391" i="2"/>
  <c r="AO391" i="2" s="1"/>
  <c r="AI391" i="2"/>
  <c r="AM391" i="2" s="1"/>
  <c r="AK390" i="2"/>
  <c r="AO390" i="2" s="1"/>
  <c r="AM390" i="2"/>
  <c r="AC348" i="2"/>
  <c r="L344" i="2"/>
  <c r="N343" i="2"/>
  <c r="M335" i="2"/>
  <c r="M340" i="2" s="1"/>
  <c r="L335" i="2"/>
  <c r="L340" i="2" s="1"/>
  <c r="AO334" i="2"/>
  <c r="AN334" i="2"/>
  <c r="B334" i="2"/>
  <c r="B331" i="2"/>
  <c r="M330" i="2"/>
  <c r="M339" i="2" s="1"/>
  <c r="L330" i="2"/>
  <c r="L339" i="2" s="1"/>
  <c r="AN329" i="2"/>
  <c r="AD317" i="2"/>
  <c r="Z313" i="2"/>
  <c r="X293" i="2"/>
  <c r="Z289" i="2" s="1"/>
  <c r="AH278" i="2"/>
  <c r="AI271" i="2" s="1"/>
  <c r="AI259" i="2"/>
  <c r="AJ255" i="2"/>
  <c r="AI255" i="2"/>
  <c r="AK246" i="2"/>
  <c r="AI246" i="2"/>
  <c r="AL242" i="2"/>
  <c r="AI242" i="2"/>
  <c r="AI231" i="2"/>
  <c r="AK227" i="2"/>
  <c r="AI227" i="2"/>
  <c r="AB230" i="2" s="1"/>
  <c r="AD205" i="2"/>
  <c r="AI190" i="2"/>
  <c r="AH190" i="2"/>
  <c r="AD188" i="2" s="1"/>
  <c r="AJ182" i="2"/>
  <c r="AI182" i="2"/>
  <c r="AJ181" i="2"/>
  <c r="AI181" i="2"/>
  <c r="AJ180" i="2"/>
  <c r="AI180" i="2"/>
  <c r="G164" i="2"/>
  <c r="AJ162" i="2"/>
  <c r="AI156" i="2"/>
  <c r="AI149" i="2" s="1"/>
  <c r="AK154" i="2"/>
  <c r="AO153" i="2"/>
  <c r="AM151" i="2"/>
  <c r="AM149" i="2"/>
  <c r="AO147" i="2"/>
  <c r="AM147" i="2"/>
  <c r="AI135" i="2"/>
  <c r="AJ124" i="2" s="1"/>
  <c r="AI130" i="2"/>
  <c r="AI108" i="2"/>
  <c r="AI102" i="2"/>
  <c r="AI97" i="2"/>
  <c r="AI82" i="2"/>
  <c r="AI68" i="2" s="1"/>
  <c r="AI75" i="2"/>
  <c r="AJ56" i="2"/>
  <c r="AI43" i="2" s="1"/>
  <c r="AJ50" i="2"/>
  <c r="AJ30" i="2"/>
  <c r="AJ18" i="2" s="1"/>
  <c r="AJ25" i="2"/>
  <c r="FU1613" i="1"/>
  <c r="FV1613" i="1" s="1"/>
  <c r="FT1613" i="1"/>
  <c r="H1613" i="1"/>
  <c r="FU1612" i="1"/>
  <c r="FV1612" i="1" s="1"/>
  <c r="FT1612" i="1"/>
  <c r="H1612" i="1"/>
  <c r="FU1611" i="1"/>
  <c r="FV1611" i="1" s="1"/>
  <c r="FT1611" i="1"/>
  <c r="H1611" i="1"/>
  <c r="FU1610" i="1"/>
  <c r="FV1610" i="1" s="1"/>
  <c r="FT1610" i="1"/>
  <c r="H1610" i="1"/>
  <c r="FU1609" i="1"/>
  <c r="FV1609" i="1" s="1"/>
  <c r="FT1609" i="1"/>
  <c r="H1609" i="1"/>
  <c r="FU1608" i="1"/>
  <c r="FV1608" i="1" s="1"/>
  <c r="FT1608" i="1"/>
  <c r="H1608" i="1"/>
  <c r="FU1607" i="1"/>
  <c r="FV1607" i="1" s="1"/>
  <c r="FT1607" i="1"/>
  <c r="H1607" i="1"/>
  <c r="FU1606" i="1"/>
  <c r="FV1606" i="1" s="1"/>
  <c r="FT1606" i="1"/>
  <c r="H1606" i="1"/>
  <c r="FU1605" i="1"/>
  <c r="FV1605" i="1" s="1"/>
  <c r="FT1605" i="1"/>
  <c r="H1605" i="1"/>
  <c r="FU1604" i="1"/>
  <c r="FV1604" i="1" s="1"/>
  <c r="FT1604" i="1"/>
  <c r="H1604" i="1"/>
  <c r="FU1603" i="1"/>
  <c r="FV1603" i="1" s="1"/>
  <c r="FT1603" i="1"/>
  <c r="H1603" i="1"/>
  <c r="FU1602" i="1"/>
  <c r="FV1602" i="1" s="1"/>
  <c r="FT1602" i="1"/>
  <c r="H1602" i="1"/>
  <c r="FU1601" i="1"/>
  <c r="FV1601" i="1" s="1"/>
  <c r="FT1601" i="1"/>
  <c r="H1601" i="1"/>
  <c r="FU1600" i="1"/>
  <c r="FV1600" i="1" s="1"/>
  <c r="FT1600" i="1"/>
  <c r="H1600" i="1"/>
  <c r="FU1599" i="1"/>
  <c r="FV1599" i="1" s="1"/>
  <c r="FT1599" i="1"/>
  <c r="H1599" i="1"/>
  <c r="FU1598" i="1"/>
  <c r="FV1598" i="1" s="1"/>
  <c r="FT1598" i="1"/>
  <c r="H1598" i="1"/>
  <c r="FU1597" i="1"/>
  <c r="FV1597" i="1" s="1"/>
  <c r="FT1597" i="1"/>
  <c r="H1597" i="1"/>
  <c r="FU1596" i="1"/>
  <c r="FV1596" i="1" s="1"/>
  <c r="FT1596" i="1"/>
  <c r="H1596" i="1"/>
  <c r="FU1595" i="1"/>
  <c r="FV1595" i="1" s="1"/>
  <c r="FT1595" i="1"/>
  <c r="H1595" i="1"/>
  <c r="FU1594" i="1"/>
  <c r="FV1594" i="1" s="1"/>
  <c r="FT1594" i="1"/>
  <c r="H1594" i="1"/>
  <c r="FU1593" i="1"/>
  <c r="FV1593" i="1" s="1"/>
  <c r="FT1593" i="1"/>
  <c r="H1593" i="1"/>
  <c r="FU1592" i="1"/>
  <c r="FV1592" i="1" s="1"/>
  <c r="FT1592" i="1"/>
  <c r="H1592" i="1"/>
  <c r="FU1591" i="1"/>
  <c r="FV1591" i="1" s="1"/>
  <c r="FT1591" i="1"/>
  <c r="H1591" i="1"/>
  <c r="FU1590" i="1"/>
  <c r="FV1590" i="1" s="1"/>
  <c r="FT1590" i="1"/>
  <c r="H1590" i="1"/>
  <c r="FU1589" i="1"/>
  <c r="FV1589" i="1" s="1"/>
  <c r="FT1589" i="1"/>
  <c r="H1589" i="1"/>
  <c r="FU1588" i="1"/>
  <c r="FV1588" i="1" s="1"/>
  <c r="FT1588" i="1"/>
  <c r="H1588" i="1"/>
  <c r="FU1587" i="1"/>
  <c r="FV1587" i="1" s="1"/>
  <c r="FT1587" i="1"/>
  <c r="H1587" i="1"/>
  <c r="FU1586" i="1"/>
  <c r="FV1586" i="1" s="1"/>
  <c r="FT1586" i="1"/>
  <c r="H1586" i="1"/>
  <c r="FU1585" i="1"/>
  <c r="FV1585" i="1" s="1"/>
  <c r="FT1585" i="1"/>
  <c r="H1585" i="1"/>
  <c r="FU1584" i="1"/>
  <c r="FV1584" i="1" s="1"/>
  <c r="FT1584" i="1"/>
  <c r="H1584" i="1"/>
  <c r="FU1583" i="1"/>
  <c r="FV1583" i="1" s="1"/>
  <c r="FT1583" i="1"/>
  <c r="H1583" i="1"/>
  <c r="FU1582" i="1"/>
  <c r="FV1582" i="1" s="1"/>
  <c r="FT1582" i="1"/>
  <c r="H1582" i="1"/>
  <c r="FU1581" i="1"/>
  <c r="FV1581" i="1" s="1"/>
  <c r="FT1581" i="1"/>
  <c r="H1581" i="1"/>
  <c r="FU1580" i="1"/>
  <c r="FV1580" i="1" s="1"/>
  <c r="FT1580" i="1"/>
  <c r="H1580" i="1"/>
  <c r="FU1579" i="1"/>
  <c r="FV1579" i="1" s="1"/>
  <c r="FT1579" i="1"/>
  <c r="H1579" i="1"/>
  <c r="FU1578" i="1"/>
  <c r="FV1578" i="1" s="1"/>
  <c r="FT1578" i="1"/>
  <c r="H1578" i="1"/>
  <c r="FU1577" i="1"/>
  <c r="FV1577" i="1" s="1"/>
  <c r="FT1577" i="1"/>
  <c r="H1577" i="1"/>
  <c r="FU1576" i="1"/>
  <c r="FV1576" i="1" s="1"/>
  <c r="FT1576" i="1"/>
  <c r="H1576" i="1"/>
  <c r="FU1575" i="1"/>
  <c r="FV1575" i="1" s="1"/>
  <c r="FT1575" i="1"/>
  <c r="H1575" i="1"/>
  <c r="FU1574" i="1"/>
  <c r="FV1574" i="1" s="1"/>
  <c r="H1574" i="1"/>
  <c r="FU1573" i="1"/>
  <c r="FV1573" i="1" s="1"/>
  <c r="FT1573" i="1"/>
  <c r="H1573" i="1"/>
  <c r="FU1572" i="1"/>
  <c r="FV1572" i="1" s="1"/>
  <c r="FT1572" i="1"/>
  <c r="H1572" i="1"/>
  <c r="FU1571" i="1"/>
  <c r="FV1571" i="1" s="1"/>
  <c r="FT1571" i="1"/>
  <c r="H1571" i="1"/>
  <c r="FU1570" i="1"/>
  <c r="FV1570" i="1" s="1"/>
  <c r="FT1570" i="1"/>
  <c r="H1570" i="1"/>
  <c r="FU1569" i="1"/>
  <c r="FV1569" i="1" s="1"/>
  <c r="FT1569" i="1"/>
  <c r="H1569" i="1"/>
  <c r="FU1568" i="1"/>
  <c r="FV1568" i="1" s="1"/>
  <c r="FT1568" i="1"/>
  <c r="H1568" i="1"/>
  <c r="FU1567" i="1"/>
  <c r="FV1567" i="1" s="1"/>
  <c r="FT1567" i="1"/>
  <c r="H1567" i="1"/>
  <c r="FU1566" i="1"/>
  <c r="FV1566" i="1" s="1"/>
  <c r="FT1566" i="1"/>
  <c r="H1566" i="1"/>
  <c r="FU1565" i="1"/>
  <c r="FV1565" i="1" s="1"/>
  <c r="FT1565" i="1"/>
  <c r="H1565" i="1"/>
  <c r="FU1564" i="1"/>
  <c r="FV1564" i="1" s="1"/>
  <c r="FT1564" i="1"/>
  <c r="H1564" i="1"/>
  <c r="FU1563" i="1"/>
  <c r="FV1563" i="1" s="1"/>
  <c r="FT1563" i="1"/>
  <c r="H1563" i="1"/>
  <c r="FU1562" i="1"/>
  <c r="FV1562" i="1" s="1"/>
  <c r="FT1562" i="1"/>
  <c r="H1562" i="1"/>
  <c r="FU1561" i="1"/>
  <c r="FV1561" i="1" s="1"/>
  <c r="FT1561" i="1"/>
  <c r="H1561" i="1"/>
  <c r="FU1560" i="1"/>
  <c r="FV1560" i="1" s="1"/>
  <c r="FT1560" i="1"/>
  <c r="H1560" i="1"/>
  <c r="FU1559" i="1"/>
  <c r="FV1559" i="1" s="1"/>
  <c r="FT1559" i="1"/>
  <c r="H1559" i="1"/>
  <c r="FU1558" i="1"/>
  <c r="FV1558" i="1" s="1"/>
  <c r="FT1558" i="1"/>
  <c r="H1558" i="1"/>
  <c r="FU1557" i="1"/>
  <c r="FV1557" i="1" s="1"/>
  <c r="FT1557" i="1"/>
  <c r="H1557" i="1"/>
  <c r="FU1556" i="1"/>
  <c r="FV1556" i="1" s="1"/>
  <c r="FT1556" i="1"/>
  <c r="H1556" i="1"/>
  <c r="FU1555" i="1"/>
  <c r="FV1555" i="1" s="1"/>
  <c r="FT1555" i="1"/>
  <c r="H1555" i="1"/>
  <c r="FU1554" i="1"/>
  <c r="FV1554" i="1" s="1"/>
  <c r="FT1554" i="1"/>
  <c r="H1554" i="1"/>
  <c r="FU1553" i="1"/>
  <c r="FV1553" i="1" s="1"/>
  <c r="FT1553" i="1"/>
  <c r="H1553" i="1"/>
  <c r="FU1552" i="1"/>
  <c r="FV1552" i="1" s="1"/>
  <c r="FT1552" i="1"/>
  <c r="H1552" i="1"/>
  <c r="FU1551" i="1"/>
  <c r="FV1551" i="1" s="1"/>
  <c r="FT1551" i="1"/>
  <c r="H1551" i="1"/>
  <c r="FU1550" i="1"/>
  <c r="FV1550" i="1" s="1"/>
  <c r="FT1550" i="1"/>
  <c r="H1550" i="1"/>
  <c r="FU1549" i="1"/>
  <c r="FV1549" i="1" s="1"/>
  <c r="FT1549" i="1"/>
  <c r="H1549" i="1"/>
  <c r="FU1548" i="1"/>
  <c r="FV1548" i="1" s="1"/>
  <c r="FT1548" i="1"/>
  <c r="H1548" i="1"/>
  <c r="FU1547" i="1"/>
  <c r="FV1547" i="1" s="1"/>
  <c r="FT1547" i="1"/>
  <c r="FU1546" i="1"/>
  <c r="FV1546" i="1" s="1"/>
  <c r="FT1546" i="1"/>
  <c r="H1546" i="1"/>
  <c r="FU1545" i="1"/>
  <c r="FV1545" i="1" s="1"/>
  <c r="FT1545" i="1"/>
  <c r="H1545" i="1"/>
  <c r="FU1544" i="1"/>
  <c r="FV1544" i="1" s="1"/>
  <c r="FT1544" i="1"/>
  <c r="FU1543" i="1"/>
  <c r="FV1543" i="1" s="1"/>
  <c r="FT1543" i="1"/>
  <c r="H1543" i="1"/>
  <c r="FU1542" i="1"/>
  <c r="FV1542" i="1" s="1"/>
  <c r="FT1542" i="1"/>
  <c r="H1542" i="1"/>
  <c r="FU1541" i="1"/>
  <c r="FV1541" i="1" s="1"/>
  <c r="FT1541" i="1"/>
  <c r="H1541" i="1"/>
  <c r="FU1540" i="1"/>
  <c r="FV1540" i="1" s="1"/>
  <c r="FT1540" i="1"/>
  <c r="H1540" i="1"/>
  <c r="FU1539" i="1"/>
  <c r="FV1539" i="1" s="1"/>
  <c r="FT1539" i="1"/>
  <c r="H1539" i="1"/>
  <c r="FU1538" i="1"/>
  <c r="FV1538" i="1" s="1"/>
  <c r="FT1538" i="1"/>
  <c r="H1538" i="1"/>
  <c r="FU1537" i="1"/>
  <c r="FV1537" i="1" s="1"/>
  <c r="FT1537" i="1"/>
  <c r="H1537" i="1"/>
  <c r="FU1536" i="1"/>
  <c r="FV1536" i="1" s="1"/>
  <c r="FT1536" i="1"/>
  <c r="H1536" i="1"/>
  <c r="FU1535" i="1"/>
  <c r="FV1535" i="1" s="1"/>
  <c r="FT1535" i="1"/>
  <c r="H1535" i="1"/>
  <c r="FU1534" i="1"/>
  <c r="FV1534" i="1" s="1"/>
  <c r="FT1534" i="1"/>
  <c r="H1534" i="1"/>
  <c r="FU1533" i="1"/>
  <c r="FV1533" i="1" s="1"/>
  <c r="FT1533" i="1"/>
  <c r="H1533" i="1"/>
  <c r="FU1532" i="1"/>
  <c r="FV1532" i="1" s="1"/>
  <c r="FT1532" i="1"/>
  <c r="H1532" i="1"/>
  <c r="FU1531" i="1"/>
  <c r="FV1531" i="1" s="1"/>
  <c r="FT1531" i="1"/>
  <c r="H1531" i="1"/>
  <c r="FU1530" i="1"/>
  <c r="FV1530" i="1" s="1"/>
  <c r="FT1530" i="1"/>
  <c r="H1530" i="1"/>
  <c r="FU1529" i="1"/>
  <c r="FV1529" i="1" s="1"/>
  <c r="FT1529" i="1"/>
  <c r="H1529" i="1"/>
  <c r="FU1528" i="1"/>
  <c r="H1528" i="1"/>
  <c r="FU1527" i="1"/>
  <c r="FT1527" i="1"/>
  <c r="H1527" i="1"/>
  <c r="FU1526" i="1"/>
  <c r="FV1526" i="1" s="1"/>
  <c r="FT1526" i="1"/>
  <c r="H1526" i="1"/>
  <c r="FU1525" i="1"/>
  <c r="FV1525" i="1" s="1"/>
  <c r="FT1525" i="1"/>
  <c r="H1525" i="1"/>
  <c r="FU1524" i="1"/>
  <c r="FV1524" i="1" s="1"/>
  <c r="FT1524" i="1"/>
  <c r="H1524" i="1"/>
  <c r="FU1523" i="1"/>
  <c r="FV1523" i="1" s="1"/>
  <c r="FT1523" i="1"/>
  <c r="H1523" i="1"/>
  <c r="FU1522" i="1"/>
  <c r="FV1522" i="1" s="1"/>
  <c r="FT1522" i="1"/>
  <c r="H1522" i="1"/>
  <c r="FU1521" i="1"/>
  <c r="FV1521" i="1" s="1"/>
  <c r="FT1521" i="1"/>
  <c r="H1521" i="1"/>
  <c r="FU1520" i="1"/>
  <c r="FV1520" i="1" s="1"/>
  <c r="FT1520" i="1"/>
  <c r="H1520" i="1"/>
  <c r="FU1519" i="1"/>
  <c r="FV1519" i="1" s="1"/>
  <c r="FT1519" i="1"/>
  <c r="H1519" i="1"/>
  <c r="FU1518" i="1"/>
  <c r="FV1518" i="1" s="1"/>
  <c r="FT1518" i="1"/>
  <c r="H1518" i="1"/>
  <c r="FU1517" i="1"/>
  <c r="FV1517" i="1" s="1"/>
  <c r="FT1517" i="1"/>
  <c r="H1517" i="1"/>
  <c r="FU1516" i="1"/>
  <c r="FV1516" i="1" s="1"/>
  <c r="FT1516" i="1"/>
  <c r="H1516" i="1"/>
  <c r="FU1515" i="1"/>
  <c r="FV1515" i="1" s="1"/>
  <c r="FT1515" i="1"/>
  <c r="H1515" i="1"/>
  <c r="FU1514" i="1"/>
  <c r="FV1514" i="1" s="1"/>
  <c r="FT1514" i="1"/>
  <c r="H1514" i="1"/>
  <c r="FU1513" i="1"/>
  <c r="FV1513" i="1" s="1"/>
  <c r="FT1513" i="1"/>
  <c r="H1513" i="1"/>
  <c r="FU1512" i="1"/>
  <c r="FV1512" i="1" s="1"/>
  <c r="FT1512" i="1"/>
  <c r="H1512" i="1"/>
  <c r="FU1511" i="1"/>
  <c r="FV1511" i="1" s="1"/>
  <c r="FT1511" i="1"/>
  <c r="H1511" i="1"/>
  <c r="FU1510" i="1"/>
  <c r="FV1510" i="1" s="1"/>
  <c r="FT1510" i="1"/>
  <c r="H1510" i="1"/>
  <c r="FU1509" i="1"/>
  <c r="FV1509" i="1" s="1"/>
  <c r="FT1509" i="1"/>
  <c r="H1509" i="1"/>
  <c r="FU1508" i="1"/>
  <c r="FV1508" i="1" s="1"/>
  <c r="FT1508" i="1"/>
  <c r="H1508" i="1"/>
  <c r="FU1507" i="1"/>
  <c r="FV1507" i="1" s="1"/>
  <c r="FT1507" i="1"/>
  <c r="H1507" i="1"/>
  <c r="FU1506" i="1"/>
  <c r="FV1506" i="1" s="1"/>
  <c r="FT1506" i="1"/>
  <c r="H1506" i="1"/>
  <c r="FU1505" i="1"/>
  <c r="FV1505" i="1" s="1"/>
  <c r="FT1505" i="1"/>
  <c r="H1505" i="1"/>
  <c r="FU1504" i="1"/>
  <c r="FV1504" i="1" s="1"/>
  <c r="FT1504" i="1"/>
  <c r="H1504" i="1"/>
  <c r="FU1503" i="1"/>
  <c r="FV1503" i="1" s="1"/>
  <c r="FT1503" i="1"/>
  <c r="H1503" i="1"/>
  <c r="FU1502" i="1"/>
  <c r="FV1502" i="1" s="1"/>
  <c r="FT1502" i="1"/>
  <c r="H1502" i="1"/>
  <c r="FU1501" i="1"/>
  <c r="FV1501" i="1" s="1"/>
  <c r="FT1501" i="1"/>
  <c r="H1501" i="1"/>
  <c r="FU1500" i="1"/>
  <c r="FV1500" i="1" s="1"/>
  <c r="FT1500" i="1"/>
  <c r="H1500" i="1"/>
  <c r="FU1499" i="1"/>
  <c r="FV1499" i="1" s="1"/>
  <c r="FT1499" i="1"/>
  <c r="H1499" i="1"/>
  <c r="FU1498" i="1"/>
  <c r="FV1498" i="1" s="1"/>
  <c r="FT1498" i="1"/>
  <c r="H1498" i="1"/>
  <c r="FU1497" i="1"/>
  <c r="FV1497" i="1" s="1"/>
  <c r="FT1497" i="1"/>
  <c r="H1497" i="1"/>
  <c r="FU1496" i="1"/>
  <c r="FV1496" i="1" s="1"/>
  <c r="FT1496" i="1"/>
  <c r="H1496" i="1"/>
  <c r="FU1495" i="1"/>
  <c r="FV1495" i="1" s="1"/>
  <c r="FT1495" i="1"/>
  <c r="H1495" i="1"/>
  <c r="FU1494" i="1"/>
  <c r="FV1494" i="1" s="1"/>
  <c r="FT1494" i="1"/>
  <c r="H1494" i="1"/>
  <c r="FU1493" i="1"/>
  <c r="FV1493" i="1" s="1"/>
  <c r="FT1493" i="1"/>
  <c r="H1493" i="1"/>
  <c r="FU1492" i="1"/>
  <c r="FV1492" i="1" s="1"/>
  <c r="FT1492" i="1"/>
  <c r="H1492" i="1"/>
  <c r="FU1491" i="1"/>
  <c r="FV1491" i="1" s="1"/>
  <c r="FT1491" i="1"/>
  <c r="H1491" i="1"/>
  <c r="FU1490" i="1"/>
  <c r="FV1490" i="1" s="1"/>
  <c r="H1490" i="1"/>
  <c r="FU1489" i="1"/>
  <c r="FV1489" i="1" s="1"/>
  <c r="FT1489" i="1"/>
  <c r="FU1488" i="1"/>
  <c r="FV1488" i="1" s="1"/>
  <c r="FT1488" i="1"/>
  <c r="H1488" i="1"/>
  <c r="FU1487" i="1"/>
  <c r="FV1487" i="1" s="1"/>
  <c r="FT1487" i="1"/>
  <c r="H1487" i="1"/>
  <c r="FU1486" i="1"/>
  <c r="FV1486" i="1" s="1"/>
  <c r="FT1486" i="1"/>
  <c r="H1486" i="1"/>
  <c r="FU1485" i="1"/>
  <c r="FV1485" i="1" s="1"/>
  <c r="FT1485" i="1"/>
  <c r="H1485" i="1"/>
  <c r="FU1484" i="1"/>
  <c r="FV1484" i="1" s="1"/>
  <c r="FT1484" i="1"/>
  <c r="H1484" i="1"/>
  <c r="FU1483" i="1"/>
  <c r="FV1483" i="1" s="1"/>
  <c r="FT1483" i="1"/>
  <c r="H1483" i="1"/>
  <c r="FU1482" i="1"/>
  <c r="FV1482" i="1" s="1"/>
  <c r="FT1482" i="1"/>
  <c r="H1482" i="1"/>
  <c r="FU1481" i="1"/>
  <c r="FV1481" i="1" s="1"/>
  <c r="FT1481" i="1"/>
  <c r="H1481" i="1"/>
  <c r="FU1480" i="1"/>
  <c r="FV1480" i="1" s="1"/>
  <c r="FT1480" i="1"/>
  <c r="H1480" i="1"/>
  <c r="FU1479" i="1"/>
  <c r="FV1479" i="1" s="1"/>
  <c r="FT1479" i="1"/>
  <c r="H1479" i="1"/>
  <c r="FU1478" i="1"/>
  <c r="FV1478" i="1" s="1"/>
  <c r="FT1478" i="1"/>
  <c r="H1478" i="1"/>
  <c r="FU1477" i="1"/>
  <c r="FV1477" i="1" s="1"/>
  <c r="FT1477" i="1"/>
  <c r="H1477" i="1"/>
  <c r="FU1476" i="1"/>
  <c r="FV1476" i="1" s="1"/>
  <c r="FT1476" i="1"/>
  <c r="H1476" i="1"/>
  <c r="FU1475" i="1"/>
  <c r="FV1475" i="1" s="1"/>
  <c r="FT1475" i="1"/>
  <c r="H1475" i="1"/>
  <c r="FU1474" i="1"/>
  <c r="FV1474" i="1" s="1"/>
  <c r="FT1474" i="1"/>
  <c r="H1474" i="1"/>
  <c r="FU1473" i="1"/>
  <c r="FV1473" i="1" s="1"/>
  <c r="FT1473" i="1"/>
  <c r="H1473" i="1"/>
  <c r="FU1472" i="1"/>
  <c r="FV1472" i="1" s="1"/>
  <c r="FT1472" i="1"/>
  <c r="H1472" i="1"/>
  <c r="FU1471" i="1"/>
  <c r="FV1471" i="1" s="1"/>
  <c r="FT1471" i="1"/>
  <c r="H1471" i="1"/>
  <c r="FU1470" i="1"/>
  <c r="FV1470" i="1" s="1"/>
  <c r="FT1470" i="1"/>
  <c r="H1470" i="1"/>
  <c r="FU1469" i="1"/>
  <c r="FV1469" i="1" s="1"/>
  <c r="FT1469" i="1"/>
  <c r="H1469" i="1"/>
  <c r="FU1468" i="1"/>
  <c r="FV1468" i="1" s="1"/>
  <c r="FT1468" i="1"/>
  <c r="H1468" i="1"/>
  <c r="FU1467" i="1"/>
  <c r="FV1467" i="1" s="1"/>
  <c r="FT1467" i="1"/>
  <c r="H1467" i="1"/>
  <c r="FU1466" i="1"/>
  <c r="FV1466" i="1" s="1"/>
  <c r="FT1466" i="1"/>
  <c r="H1466" i="1"/>
  <c r="FU1465" i="1"/>
  <c r="FV1465" i="1" s="1"/>
  <c r="FT1465" i="1"/>
  <c r="H1465" i="1"/>
  <c r="FU1464" i="1"/>
  <c r="FV1464" i="1" s="1"/>
  <c r="FT1464" i="1"/>
  <c r="H1464" i="1"/>
  <c r="FU1463" i="1"/>
  <c r="FV1463" i="1" s="1"/>
  <c r="FT1463" i="1"/>
  <c r="H1463" i="1"/>
  <c r="FU1462" i="1"/>
  <c r="FV1462" i="1" s="1"/>
  <c r="FT1462" i="1"/>
  <c r="H1462" i="1"/>
  <c r="FU1461" i="1"/>
  <c r="FV1461" i="1" s="1"/>
  <c r="FT1461" i="1"/>
  <c r="H1461" i="1"/>
  <c r="FU1460" i="1"/>
  <c r="FV1460" i="1" s="1"/>
  <c r="FT1460" i="1"/>
  <c r="H1460" i="1"/>
  <c r="FU1459" i="1"/>
  <c r="FV1459" i="1" s="1"/>
  <c r="FT1459" i="1"/>
  <c r="H1459" i="1"/>
  <c r="FU1458" i="1"/>
  <c r="FV1458" i="1" s="1"/>
  <c r="FT1458" i="1"/>
  <c r="H1458" i="1"/>
  <c r="FU1457" i="1"/>
  <c r="FV1457" i="1" s="1"/>
  <c r="FT1457" i="1"/>
  <c r="H1457" i="1"/>
  <c r="FU1456" i="1"/>
  <c r="FV1456" i="1" s="1"/>
  <c r="FT1456" i="1"/>
  <c r="H1456" i="1"/>
  <c r="FU1455" i="1"/>
  <c r="FV1455" i="1" s="1"/>
  <c r="FT1455" i="1"/>
  <c r="H1455" i="1"/>
  <c r="FU1454" i="1"/>
  <c r="FV1454" i="1" s="1"/>
  <c r="FT1454" i="1"/>
  <c r="H1454" i="1"/>
  <c r="FU1453" i="1"/>
  <c r="FV1453" i="1" s="1"/>
  <c r="FT1453" i="1"/>
  <c r="H1453" i="1"/>
  <c r="FU1452" i="1"/>
  <c r="FV1452" i="1" s="1"/>
  <c r="FT1452" i="1"/>
  <c r="H1452" i="1"/>
  <c r="FU1451" i="1"/>
  <c r="FV1451" i="1" s="1"/>
  <c r="FT1451" i="1"/>
  <c r="H1451" i="1"/>
  <c r="FU1450" i="1"/>
  <c r="H1450" i="1"/>
  <c r="FU1449" i="1"/>
  <c r="H1449" i="1"/>
  <c r="FU1448" i="1"/>
  <c r="FV1448" i="1" s="1"/>
  <c r="FT1448" i="1"/>
  <c r="H1448" i="1"/>
  <c r="FU1447" i="1"/>
  <c r="FV1447" i="1" s="1"/>
  <c r="FT1447" i="1"/>
  <c r="H1447" i="1"/>
  <c r="FU1446" i="1"/>
  <c r="FV1446" i="1" s="1"/>
  <c r="FT1446" i="1"/>
  <c r="H1446" i="1"/>
  <c r="FU1445" i="1"/>
  <c r="FV1445" i="1" s="1"/>
  <c r="FT1445" i="1"/>
  <c r="H1445" i="1"/>
  <c r="FU1444" i="1"/>
  <c r="FV1444" i="1" s="1"/>
  <c r="FT1444" i="1"/>
  <c r="H1444" i="1"/>
  <c r="FU1443" i="1"/>
  <c r="FV1443" i="1" s="1"/>
  <c r="FT1443" i="1"/>
  <c r="H1443" i="1"/>
  <c r="FU1442" i="1"/>
  <c r="FV1442" i="1" s="1"/>
  <c r="FT1442" i="1"/>
  <c r="H1442" i="1"/>
  <c r="FU1441" i="1"/>
  <c r="FV1441" i="1" s="1"/>
  <c r="FT1441" i="1"/>
  <c r="H1441" i="1"/>
  <c r="FU1440" i="1"/>
  <c r="FV1440" i="1" s="1"/>
  <c r="E77" i="17"/>
  <c r="H1440" i="1"/>
  <c r="FU1439" i="1"/>
  <c r="FV1439" i="1" s="1"/>
  <c r="FT1439" i="1"/>
  <c r="H1439" i="1"/>
  <c r="FU1438" i="1"/>
  <c r="FV1438" i="1" s="1"/>
  <c r="FT1438" i="1"/>
  <c r="H1438" i="1"/>
  <c r="FU1437" i="1"/>
  <c r="FV1437" i="1" s="1"/>
  <c r="FT1437" i="1"/>
  <c r="H1437" i="1"/>
  <c r="FU1436" i="1"/>
  <c r="FV1436" i="1" s="1"/>
  <c r="FT1436" i="1"/>
  <c r="H1436" i="1"/>
  <c r="FU1435" i="1"/>
  <c r="FV1435" i="1" s="1"/>
  <c r="FT1435" i="1"/>
  <c r="H1435" i="1"/>
  <c r="FU1434" i="1"/>
  <c r="FV1434" i="1" s="1"/>
  <c r="FT1434" i="1"/>
  <c r="H1434" i="1"/>
  <c r="FU1433" i="1"/>
  <c r="FV1433" i="1" s="1"/>
  <c r="FT1433" i="1"/>
  <c r="H1433" i="1"/>
  <c r="FU1432" i="1"/>
  <c r="FV1432" i="1" s="1"/>
  <c r="FT1432" i="1"/>
  <c r="H1432" i="1"/>
  <c r="FU1431" i="1"/>
  <c r="FV1431" i="1" s="1"/>
  <c r="FT1431" i="1"/>
  <c r="E81" i="17"/>
  <c r="H1431" i="1"/>
  <c r="FU1430" i="1"/>
  <c r="FV1430" i="1" s="1"/>
  <c r="FT1430" i="1"/>
  <c r="H1430" i="1"/>
  <c r="FU1429" i="1"/>
  <c r="FV1429" i="1" s="1"/>
  <c r="FT1429" i="1"/>
  <c r="H1429" i="1"/>
  <c r="FU1428" i="1"/>
  <c r="FV1428" i="1" s="1"/>
  <c r="FT1428" i="1"/>
  <c r="H1428" i="1"/>
  <c r="FU1427" i="1"/>
  <c r="FV1427" i="1" s="1"/>
  <c r="FT1427" i="1"/>
  <c r="H1427" i="1"/>
  <c r="FU1426" i="1"/>
  <c r="FV1426" i="1" s="1"/>
  <c r="FT1426" i="1"/>
  <c r="H1426" i="1"/>
  <c r="FU1425" i="1"/>
  <c r="FV1425" i="1" s="1"/>
  <c r="FT1425" i="1"/>
  <c r="H1425" i="1"/>
  <c r="FU1424" i="1"/>
  <c r="FV1424" i="1" s="1"/>
  <c r="FT1424" i="1"/>
  <c r="H1424" i="1"/>
  <c r="FU1423" i="1"/>
  <c r="FV1423" i="1" s="1"/>
  <c r="FT1423" i="1"/>
  <c r="H1423" i="1"/>
  <c r="FU1422" i="1"/>
  <c r="FV1422" i="1" s="1"/>
  <c r="FT1422" i="1"/>
  <c r="H1422" i="1"/>
  <c r="FU1421" i="1"/>
  <c r="FV1421" i="1" s="1"/>
  <c r="FT1421" i="1"/>
  <c r="H1421" i="1"/>
  <c r="FU1420" i="1"/>
  <c r="FV1420" i="1" s="1"/>
  <c r="FT1420" i="1"/>
  <c r="H1420" i="1"/>
  <c r="FU1419" i="1"/>
  <c r="FV1419" i="1" s="1"/>
  <c r="FT1419" i="1"/>
  <c r="H1419" i="1"/>
  <c r="FU1418" i="1"/>
  <c r="FV1418" i="1" s="1"/>
  <c r="FT1418" i="1"/>
  <c r="H1418" i="1"/>
  <c r="FU1417" i="1"/>
  <c r="FV1417" i="1" s="1"/>
  <c r="FT1417" i="1"/>
  <c r="H1417" i="1"/>
  <c r="FU1416" i="1"/>
  <c r="FV1416" i="1" s="1"/>
  <c r="FT1416" i="1"/>
  <c r="H1416" i="1"/>
  <c r="FU1415" i="1"/>
  <c r="FV1415" i="1" s="1"/>
  <c r="FT1415" i="1"/>
  <c r="H1415" i="1"/>
  <c r="FU1414" i="1"/>
  <c r="H1414" i="1"/>
  <c r="FU1413" i="1"/>
  <c r="FV1413" i="1" s="1"/>
  <c r="E80" i="17"/>
  <c r="H1413" i="1"/>
  <c r="FU1412" i="1"/>
  <c r="FV1412" i="1" s="1"/>
  <c r="FT1412" i="1"/>
  <c r="H1412" i="1"/>
  <c r="FU1411" i="1"/>
  <c r="FV1411" i="1" s="1"/>
  <c r="FT1411" i="1"/>
  <c r="H1411" i="1"/>
  <c r="FU1410" i="1"/>
  <c r="FV1410" i="1" s="1"/>
  <c r="FT1410" i="1"/>
  <c r="H1410" i="1"/>
  <c r="FU1409" i="1"/>
  <c r="FV1409" i="1" s="1"/>
  <c r="FT1409" i="1"/>
  <c r="H1409" i="1"/>
  <c r="FU1408" i="1"/>
  <c r="FV1408" i="1" s="1"/>
  <c r="FT1408" i="1"/>
  <c r="H1408" i="1"/>
  <c r="FU1407" i="1"/>
  <c r="FV1407" i="1" s="1"/>
  <c r="FT1407" i="1"/>
  <c r="H1407" i="1"/>
  <c r="FU1406" i="1"/>
  <c r="FV1406" i="1" s="1"/>
  <c r="FT1406" i="1"/>
  <c r="H1406" i="1"/>
  <c r="FU1405" i="1"/>
  <c r="H1405" i="1"/>
  <c r="FU1404" i="1"/>
  <c r="H1404" i="1"/>
  <c r="FU1403" i="1"/>
  <c r="FV1403" i="1" s="1"/>
  <c r="FT1403" i="1"/>
  <c r="H1403" i="1"/>
  <c r="FU1402" i="1"/>
  <c r="FV1402" i="1" s="1"/>
  <c r="FT1402" i="1"/>
  <c r="H1402" i="1"/>
  <c r="FU1401" i="1"/>
  <c r="FV1401" i="1" s="1"/>
  <c r="FT1401" i="1"/>
  <c r="H1401" i="1"/>
  <c r="FU1400" i="1"/>
  <c r="H1400" i="1"/>
  <c r="FU1399" i="1"/>
  <c r="H1399" i="1"/>
  <c r="FU1398" i="1"/>
  <c r="FV1398" i="1" s="1"/>
  <c r="FT1398" i="1"/>
  <c r="FU1397" i="1"/>
  <c r="FV1397" i="1" s="1"/>
  <c r="FT1397" i="1"/>
  <c r="H1397" i="1"/>
  <c r="FU1396" i="1"/>
  <c r="FV1396" i="1" s="1"/>
  <c r="FT1396" i="1"/>
  <c r="H1396" i="1"/>
  <c r="FU1395" i="1"/>
  <c r="FV1395" i="1" s="1"/>
  <c r="FT1395" i="1"/>
  <c r="H1395" i="1"/>
  <c r="FU1394" i="1"/>
  <c r="FV1394" i="1" s="1"/>
  <c r="FT1394" i="1"/>
  <c r="H1394" i="1"/>
  <c r="FU1393" i="1"/>
  <c r="FV1393" i="1" s="1"/>
  <c r="FT1393" i="1"/>
  <c r="H1393" i="1"/>
  <c r="FU1392" i="1"/>
  <c r="FV1392" i="1" s="1"/>
  <c r="FT1392" i="1"/>
  <c r="H1392" i="1"/>
  <c r="FU1391" i="1"/>
  <c r="FV1391" i="1" s="1"/>
  <c r="FT1391" i="1"/>
  <c r="H1391" i="1"/>
  <c r="FU1390" i="1"/>
  <c r="FV1390" i="1" s="1"/>
  <c r="FT1390" i="1"/>
  <c r="H1390" i="1"/>
  <c r="FU1389" i="1"/>
  <c r="FV1389" i="1" s="1"/>
  <c r="FT1389" i="1"/>
  <c r="H1389" i="1"/>
  <c r="FU1388" i="1"/>
  <c r="FV1388" i="1" s="1"/>
  <c r="FT1388" i="1"/>
  <c r="H1388" i="1"/>
  <c r="FU1387" i="1"/>
  <c r="FV1387" i="1" s="1"/>
  <c r="FT1387" i="1"/>
  <c r="H1387" i="1"/>
  <c r="FU1386" i="1"/>
  <c r="FV1386" i="1" s="1"/>
  <c r="FT1386" i="1"/>
  <c r="H1386" i="1"/>
  <c r="FU1385" i="1"/>
  <c r="FV1385" i="1" s="1"/>
  <c r="FT1385" i="1"/>
  <c r="H1385" i="1"/>
  <c r="FU1384" i="1"/>
  <c r="FV1384" i="1" s="1"/>
  <c r="FT1384" i="1"/>
  <c r="H1384" i="1"/>
  <c r="FU1383" i="1"/>
  <c r="FV1383" i="1" s="1"/>
  <c r="FT1383" i="1"/>
  <c r="H1383" i="1"/>
  <c r="FU1382" i="1"/>
  <c r="FV1382" i="1" s="1"/>
  <c r="FT1382" i="1"/>
  <c r="H1382" i="1"/>
  <c r="FU1381" i="1"/>
  <c r="FV1381" i="1" s="1"/>
  <c r="FT1381" i="1"/>
  <c r="H1381" i="1"/>
  <c r="FU1380" i="1"/>
  <c r="FV1380" i="1" s="1"/>
  <c r="FT1380" i="1"/>
  <c r="H1380" i="1"/>
  <c r="FU1379" i="1"/>
  <c r="FV1379" i="1" s="1"/>
  <c r="FT1379" i="1"/>
  <c r="H1379" i="1"/>
  <c r="FU1378" i="1"/>
  <c r="FV1378" i="1" s="1"/>
  <c r="FT1378" i="1"/>
  <c r="H1378" i="1"/>
  <c r="FU1377" i="1"/>
  <c r="FV1377" i="1" s="1"/>
  <c r="FT1377" i="1"/>
  <c r="H1377" i="1"/>
  <c r="FU1376" i="1"/>
  <c r="FV1376" i="1" s="1"/>
  <c r="FT1376" i="1"/>
  <c r="H1376" i="1"/>
  <c r="FU1375" i="1"/>
  <c r="H1375" i="1"/>
  <c r="FU1374" i="1"/>
  <c r="H1374" i="1"/>
  <c r="FU1373" i="1"/>
  <c r="H1373" i="1"/>
  <c r="FU1372" i="1"/>
  <c r="H1372" i="1"/>
  <c r="FU1371" i="1"/>
  <c r="H1371" i="1"/>
  <c r="FU1370" i="1"/>
  <c r="H1370" i="1"/>
  <c r="FU1369" i="1"/>
  <c r="FT1369" i="1"/>
  <c r="H1369" i="1"/>
  <c r="FU1368" i="1"/>
  <c r="FV1368" i="1" s="1"/>
  <c r="FT1368" i="1"/>
  <c r="H1368" i="1"/>
  <c r="FU1367" i="1"/>
  <c r="FV1367" i="1" s="1"/>
  <c r="FT1367" i="1"/>
  <c r="H1367" i="1"/>
  <c r="FU1366" i="1"/>
  <c r="FV1366" i="1" s="1"/>
  <c r="FT1366" i="1"/>
  <c r="H1366" i="1"/>
  <c r="FU1365" i="1"/>
  <c r="FV1365" i="1" s="1"/>
  <c r="FT1365" i="1"/>
  <c r="H1365" i="1"/>
  <c r="FU1364" i="1"/>
  <c r="FV1364" i="1" s="1"/>
  <c r="FT1364" i="1"/>
  <c r="H1364" i="1"/>
  <c r="FU1363" i="1"/>
  <c r="FV1363" i="1" s="1"/>
  <c r="FT1363" i="1"/>
  <c r="H1363" i="1"/>
  <c r="FU1362" i="1"/>
  <c r="FV1362" i="1" s="1"/>
  <c r="FT1362" i="1"/>
  <c r="H1362" i="1"/>
  <c r="FU1361" i="1"/>
  <c r="FV1361" i="1" s="1"/>
  <c r="FT1361" i="1"/>
  <c r="H1361" i="1"/>
  <c r="FU1360" i="1"/>
  <c r="FV1360" i="1" s="1"/>
  <c r="FT1360" i="1"/>
  <c r="H1360" i="1"/>
  <c r="FU1359" i="1"/>
  <c r="FV1359" i="1" s="1"/>
  <c r="FT1359" i="1"/>
  <c r="H1359" i="1"/>
  <c r="FU1358" i="1"/>
  <c r="FV1357" i="1" s="1"/>
  <c r="H1358" i="1"/>
  <c r="FU1357" i="1"/>
  <c r="FT1357" i="1"/>
  <c r="H1357" i="1"/>
  <c r="FU1356" i="1"/>
  <c r="FU1355" i="1"/>
  <c r="FU1354" i="1"/>
  <c r="FT1354" i="1"/>
  <c r="H1354" i="1"/>
  <c r="FU1353" i="1"/>
  <c r="FV1353" i="1" s="1"/>
  <c r="FT1353" i="1"/>
  <c r="H1353" i="1"/>
  <c r="FU1352" i="1"/>
  <c r="FV1352" i="1" s="1"/>
  <c r="FT1352" i="1"/>
  <c r="H1352" i="1"/>
  <c r="FU1351" i="1"/>
  <c r="FV1351" i="1" s="1"/>
  <c r="FT1351" i="1"/>
  <c r="H1351" i="1"/>
  <c r="FU1350" i="1"/>
  <c r="FV1350" i="1" s="1"/>
  <c r="FT1350" i="1"/>
  <c r="H1350" i="1"/>
  <c r="FU1349" i="1"/>
  <c r="FV1349" i="1" s="1"/>
  <c r="FT1349" i="1"/>
  <c r="H1349" i="1"/>
  <c r="FU1348" i="1"/>
  <c r="FV1348" i="1" s="1"/>
  <c r="FT1348" i="1"/>
  <c r="H1348" i="1"/>
  <c r="FU1347" i="1"/>
  <c r="FV1347" i="1" s="1"/>
  <c r="FT1347" i="1"/>
  <c r="H1347" i="1"/>
  <c r="FU1346" i="1"/>
  <c r="FV1346" i="1" s="1"/>
  <c r="FT1346" i="1"/>
  <c r="H1346" i="1"/>
  <c r="FU1345" i="1"/>
  <c r="FV1345" i="1" s="1"/>
  <c r="FT1345" i="1"/>
  <c r="H1345" i="1"/>
  <c r="FU1344" i="1"/>
  <c r="FV1344" i="1" s="1"/>
  <c r="FT1344" i="1"/>
  <c r="H1344" i="1"/>
  <c r="FU1343" i="1"/>
  <c r="FV1343" i="1" s="1"/>
  <c r="FT1343" i="1"/>
  <c r="H1343" i="1"/>
  <c r="FU1342" i="1"/>
  <c r="FV1342" i="1" s="1"/>
  <c r="FT1342" i="1"/>
  <c r="H1342" i="1"/>
  <c r="FU1341" i="1"/>
  <c r="FV1341" i="1" s="1"/>
  <c r="FT1341" i="1"/>
  <c r="H1341" i="1"/>
  <c r="FU1340" i="1"/>
  <c r="FV1340" i="1" s="1"/>
  <c r="FT1340" i="1"/>
  <c r="H1340" i="1"/>
  <c r="FU1339" i="1"/>
  <c r="FV1339" i="1" s="1"/>
  <c r="FT1339" i="1"/>
  <c r="H1339" i="1"/>
  <c r="FU1338" i="1"/>
  <c r="FV1338" i="1" s="1"/>
  <c r="FT1338" i="1"/>
  <c r="H1338" i="1"/>
  <c r="FU1337" i="1"/>
  <c r="FV1337" i="1" s="1"/>
  <c r="FT1337" i="1"/>
  <c r="H1337" i="1"/>
  <c r="FU1336" i="1"/>
  <c r="FV1336" i="1" s="1"/>
  <c r="FT1336" i="1"/>
  <c r="H1336" i="1"/>
  <c r="FU1335" i="1"/>
  <c r="FV1335" i="1" s="1"/>
  <c r="FT1335" i="1"/>
  <c r="H1335" i="1"/>
  <c r="FU1334" i="1"/>
  <c r="FV1334" i="1" s="1"/>
  <c r="FT1334" i="1"/>
  <c r="H1334" i="1"/>
  <c r="FU1333" i="1"/>
  <c r="FV1333" i="1" s="1"/>
  <c r="FT1333" i="1"/>
  <c r="H1333" i="1"/>
  <c r="FU1332" i="1"/>
  <c r="FV1332" i="1" s="1"/>
  <c r="FT1332" i="1"/>
  <c r="H1332" i="1"/>
  <c r="FU1331" i="1"/>
  <c r="FV1331" i="1" s="1"/>
  <c r="FT1331" i="1"/>
  <c r="H1331" i="1"/>
  <c r="FU1330" i="1"/>
  <c r="FV1330" i="1" s="1"/>
  <c r="FT1330" i="1"/>
  <c r="FU1329" i="1"/>
  <c r="FU1328" i="1"/>
  <c r="FU1327" i="1"/>
  <c r="FT1327" i="1"/>
  <c r="H1327" i="1"/>
  <c r="FU1326" i="1"/>
  <c r="FV1326" i="1" s="1"/>
  <c r="FT1326" i="1"/>
  <c r="H1326" i="1"/>
  <c r="FU1325" i="1"/>
  <c r="FV1325" i="1" s="1"/>
  <c r="FT1325" i="1"/>
  <c r="H1325" i="1"/>
  <c r="FU1324" i="1"/>
  <c r="FV1324" i="1" s="1"/>
  <c r="FT1324" i="1"/>
  <c r="H1324" i="1"/>
  <c r="FU1323" i="1"/>
  <c r="FV1323" i="1" s="1"/>
  <c r="FT1323" i="1"/>
  <c r="FU1322" i="1"/>
  <c r="FV1322" i="1" s="1"/>
  <c r="FT1322" i="1"/>
  <c r="H1322" i="1"/>
  <c r="FU1321" i="1"/>
  <c r="FV1321" i="1" s="1"/>
  <c r="FT1321" i="1"/>
  <c r="H1321" i="1"/>
  <c r="FU1320" i="1"/>
  <c r="FV1320" i="1" s="1"/>
  <c r="FT1320" i="1"/>
  <c r="H1320" i="1"/>
  <c r="FU1319" i="1"/>
  <c r="FV1319" i="1" s="1"/>
  <c r="FT1319" i="1"/>
  <c r="FU1318" i="1"/>
  <c r="FV1318" i="1" s="1"/>
  <c r="FT1318" i="1"/>
  <c r="H1318" i="1"/>
  <c r="FU1317" i="1"/>
  <c r="FV1317" i="1" s="1"/>
  <c r="FT1317" i="1"/>
  <c r="H1317" i="1"/>
  <c r="FU1316" i="1"/>
  <c r="FV1316" i="1" s="1"/>
  <c r="FT1316" i="1"/>
  <c r="FU1315" i="1"/>
  <c r="FV1315" i="1" s="1"/>
  <c r="FT1315" i="1"/>
  <c r="H1315" i="1"/>
  <c r="FU1314" i="1"/>
  <c r="FV1314" i="1" s="1"/>
  <c r="FT1314" i="1"/>
  <c r="H1314" i="1"/>
  <c r="FU1313" i="1"/>
  <c r="FV1313" i="1" s="1"/>
  <c r="FT1313" i="1"/>
  <c r="H1313" i="1"/>
  <c r="FU1312" i="1"/>
  <c r="FV1312" i="1" s="1"/>
  <c r="FT1312" i="1"/>
  <c r="H1312" i="1"/>
  <c r="FU1311" i="1"/>
  <c r="H1311" i="1"/>
  <c r="FU1310" i="1"/>
  <c r="H1310" i="1"/>
  <c r="FU1309" i="1"/>
  <c r="H1309" i="1"/>
  <c r="FU1308" i="1"/>
  <c r="FU1307" i="1"/>
  <c r="H1307" i="1"/>
  <c r="FU1306" i="1"/>
  <c r="H1306" i="1"/>
  <c r="FU1305" i="1"/>
  <c r="H1305" i="1"/>
  <c r="FU1304" i="1"/>
  <c r="H1304" i="1"/>
  <c r="FU1303" i="1"/>
  <c r="H1303" i="1"/>
  <c r="FU1302" i="1"/>
  <c r="H1302" i="1"/>
  <c r="FU1301" i="1"/>
  <c r="H1301" i="1"/>
  <c r="FU1300" i="1"/>
  <c r="H1300" i="1"/>
  <c r="FU1299" i="1"/>
  <c r="FT1299" i="1"/>
  <c r="H1299" i="1"/>
  <c r="FU1298" i="1"/>
  <c r="FV1298" i="1" s="1"/>
  <c r="FT1298" i="1"/>
  <c r="H1298" i="1"/>
  <c r="FU1297" i="1"/>
  <c r="FV1297" i="1" s="1"/>
  <c r="FT1297" i="1"/>
  <c r="H1297" i="1"/>
  <c r="FU1296" i="1"/>
  <c r="FV1296" i="1" s="1"/>
  <c r="FT1296" i="1"/>
  <c r="H1296" i="1"/>
  <c r="FU1295" i="1"/>
  <c r="FV1295" i="1" s="1"/>
  <c r="FT1295" i="1"/>
  <c r="H1295" i="1"/>
  <c r="FU1294" i="1"/>
  <c r="FV1294" i="1" s="1"/>
  <c r="FT1294" i="1"/>
  <c r="H1294" i="1"/>
  <c r="FU1293" i="1"/>
  <c r="FV1293" i="1" s="1"/>
  <c r="FT1293" i="1"/>
  <c r="H1293" i="1"/>
  <c r="FU1292" i="1"/>
  <c r="FU1291" i="1"/>
  <c r="FV1291" i="1" s="1"/>
  <c r="FT1291" i="1"/>
  <c r="H1291" i="1"/>
  <c r="FU1290" i="1"/>
  <c r="FV1290" i="1" s="1"/>
  <c r="FT1290" i="1"/>
  <c r="H1290" i="1"/>
  <c r="FU1289" i="1"/>
  <c r="FV1289" i="1" s="1"/>
  <c r="FT1289" i="1"/>
  <c r="H1289" i="1"/>
  <c r="FU1288" i="1"/>
  <c r="FU1287" i="1"/>
  <c r="FU1286" i="1"/>
  <c r="FU1285" i="1"/>
  <c r="FV1283" i="1" s="1"/>
  <c r="FU1284" i="1"/>
  <c r="FU1283" i="1"/>
  <c r="FT1283" i="1"/>
  <c r="H1283" i="1"/>
  <c r="FU1282" i="1"/>
  <c r="FU1281" i="1"/>
  <c r="FU1280" i="1"/>
  <c r="FT1280" i="1"/>
  <c r="H1280" i="1"/>
  <c r="FU1279" i="1"/>
  <c r="FV1279" i="1" s="1"/>
  <c r="FT1279" i="1"/>
  <c r="H1279" i="1"/>
  <c r="FU1278" i="1"/>
  <c r="FV1278" i="1" s="1"/>
  <c r="FT1278" i="1"/>
  <c r="H1278" i="1"/>
  <c r="FU1277" i="1"/>
  <c r="H1277" i="1"/>
  <c r="FU1276" i="1"/>
  <c r="H1276" i="1"/>
  <c r="FU1275" i="1"/>
  <c r="H1275" i="1"/>
  <c r="FU1274" i="1"/>
  <c r="FV1274" i="1" s="1"/>
  <c r="FT1274" i="1"/>
  <c r="H1274" i="1"/>
  <c r="FU1273" i="1"/>
  <c r="FV1273" i="1" s="1"/>
  <c r="FT1273" i="1"/>
  <c r="H1273" i="1"/>
  <c r="FU1272" i="1"/>
  <c r="FV1272" i="1" s="1"/>
  <c r="FT1272" i="1"/>
  <c r="H1272" i="1"/>
  <c r="FU1271" i="1"/>
  <c r="FV1271" i="1" s="1"/>
  <c r="FT1271" i="1"/>
  <c r="H1271" i="1"/>
  <c r="FU1270" i="1"/>
  <c r="FV1270" i="1" s="1"/>
  <c r="FT1270" i="1"/>
  <c r="H1270" i="1"/>
  <c r="FU1269" i="1"/>
  <c r="FV1269" i="1" s="1"/>
  <c r="FT1269" i="1"/>
  <c r="H1269" i="1"/>
  <c r="FU1268" i="1"/>
  <c r="FV1268" i="1" s="1"/>
  <c r="FT1268" i="1"/>
  <c r="H1268" i="1"/>
  <c r="FU1267" i="1"/>
  <c r="H1267" i="1"/>
  <c r="FU1266" i="1"/>
  <c r="H1266" i="1"/>
  <c r="FU1265" i="1"/>
  <c r="FV1265" i="1" s="1"/>
  <c r="FT1265" i="1"/>
  <c r="H1265" i="1"/>
  <c r="FU1264" i="1"/>
  <c r="FV1264" i="1" s="1"/>
  <c r="FT1264" i="1"/>
  <c r="H1264" i="1"/>
  <c r="FU1263" i="1"/>
  <c r="FV1263" i="1" s="1"/>
  <c r="FT1263" i="1"/>
  <c r="H1263" i="1"/>
  <c r="FU1262" i="1"/>
  <c r="FV1262" i="1" s="1"/>
  <c r="FT1262" i="1"/>
  <c r="H1262" i="1"/>
  <c r="FU1261" i="1"/>
  <c r="FV1261" i="1" s="1"/>
  <c r="FT1261" i="1"/>
  <c r="H1261" i="1"/>
  <c r="FU1260" i="1"/>
  <c r="FV1260" i="1" s="1"/>
  <c r="FT1260" i="1"/>
  <c r="H1260" i="1"/>
  <c r="FU1259" i="1"/>
  <c r="FV1259" i="1" s="1"/>
  <c r="FT1259" i="1"/>
  <c r="H1259" i="1"/>
  <c r="FU1258" i="1"/>
  <c r="FV1258" i="1" s="1"/>
  <c r="FT1258" i="1"/>
  <c r="H1258" i="1"/>
  <c r="FU1257" i="1"/>
  <c r="FV1257" i="1" s="1"/>
  <c r="FT1257" i="1"/>
  <c r="H1257" i="1"/>
  <c r="FU1256" i="1"/>
  <c r="FV1256" i="1" s="1"/>
  <c r="FT1256" i="1"/>
  <c r="H1256" i="1"/>
  <c r="FU1255" i="1"/>
  <c r="FV1255" i="1" s="1"/>
  <c r="FT1255" i="1"/>
  <c r="H1255" i="1"/>
  <c r="FU1254" i="1"/>
  <c r="FV1254" i="1" s="1"/>
  <c r="FT1254" i="1"/>
  <c r="H1254" i="1"/>
  <c r="FU1253" i="1"/>
  <c r="FV1253" i="1" s="1"/>
  <c r="FT1253" i="1"/>
  <c r="H1253" i="1"/>
  <c r="FU1252" i="1"/>
  <c r="FV1252" i="1" s="1"/>
  <c r="FT1252" i="1"/>
  <c r="H1252" i="1"/>
  <c r="FU1251" i="1"/>
  <c r="FV1251" i="1" s="1"/>
  <c r="FT1251" i="1"/>
  <c r="H1251" i="1"/>
  <c r="FU1250" i="1"/>
  <c r="FV1250" i="1" s="1"/>
  <c r="FT1250" i="1"/>
  <c r="H1250" i="1"/>
  <c r="FU1249" i="1"/>
  <c r="FV1249" i="1" s="1"/>
  <c r="FT1249" i="1"/>
  <c r="H1249" i="1"/>
  <c r="FU1248" i="1"/>
  <c r="FV1248" i="1" s="1"/>
  <c r="FT1248" i="1"/>
  <c r="H1248" i="1"/>
  <c r="FU1247" i="1"/>
  <c r="FV1247" i="1" s="1"/>
  <c r="FT1247" i="1"/>
  <c r="H1247" i="1"/>
  <c r="FU1246" i="1"/>
  <c r="FV1246" i="1" s="1"/>
  <c r="FT1246" i="1"/>
  <c r="H1246" i="1"/>
  <c r="FU1245" i="1"/>
  <c r="FV1245" i="1" s="1"/>
  <c r="FT1245" i="1"/>
  <c r="H1245" i="1"/>
  <c r="FU1244" i="1"/>
  <c r="FV1244" i="1" s="1"/>
  <c r="FT1244" i="1"/>
  <c r="H1244" i="1"/>
  <c r="FU1243" i="1"/>
  <c r="FV1243" i="1" s="1"/>
  <c r="FT1243" i="1"/>
  <c r="H1243" i="1"/>
  <c r="FU1242" i="1"/>
  <c r="FV1242" i="1" s="1"/>
  <c r="FT1242" i="1"/>
  <c r="H1242" i="1"/>
  <c r="FU1241" i="1"/>
  <c r="FV1241" i="1" s="1"/>
  <c r="FT1241" i="1"/>
  <c r="H1241" i="1"/>
  <c r="FU1240" i="1"/>
  <c r="FV1240" i="1" s="1"/>
  <c r="FT1240" i="1"/>
  <c r="H1240" i="1"/>
  <c r="FU1239" i="1"/>
  <c r="FU1238" i="1"/>
  <c r="H1238" i="1"/>
  <c r="FU1237" i="1"/>
  <c r="FV1237" i="1" s="1"/>
  <c r="FT1237" i="1"/>
  <c r="H1237" i="1"/>
  <c r="FU1236" i="1"/>
  <c r="FV1236" i="1" s="1"/>
  <c r="FT1236" i="1"/>
  <c r="FU1235" i="1"/>
  <c r="FV1235" i="1" s="1"/>
  <c r="FT1235" i="1"/>
  <c r="H1235" i="1"/>
  <c r="FU1234" i="1"/>
  <c r="FV1234" i="1" s="1"/>
  <c r="FT1234" i="1"/>
  <c r="H1234" i="1"/>
  <c r="FU1233" i="1"/>
  <c r="FV1233" i="1" s="1"/>
  <c r="FT1233" i="1"/>
  <c r="H1233" i="1"/>
  <c r="FU1232" i="1"/>
  <c r="FV1232" i="1" s="1"/>
  <c r="FT1232" i="1"/>
  <c r="H1232" i="1"/>
  <c r="FU1231" i="1"/>
  <c r="FV1231" i="1" s="1"/>
  <c r="FT1231" i="1"/>
  <c r="H1231" i="1"/>
  <c r="FU1230" i="1"/>
  <c r="FV1230" i="1" s="1"/>
  <c r="FT1230" i="1"/>
  <c r="H1230" i="1"/>
  <c r="FU1229" i="1"/>
  <c r="FV1229" i="1" s="1"/>
  <c r="FT1229" i="1"/>
  <c r="H1229" i="1"/>
  <c r="FU1228" i="1"/>
  <c r="FV1228" i="1" s="1"/>
  <c r="FT1228" i="1"/>
  <c r="H1228" i="1"/>
  <c r="FU1227" i="1"/>
  <c r="FV1227" i="1" s="1"/>
  <c r="FT1227" i="1"/>
  <c r="H1227" i="1"/>
  <c r="FU1226" i="1"/>
  <c r="FV1226" i="1" s="1"/>
  <c r="FT1226" i="1"/>
  <c r="H1226" i="1"/>
  <c r="FU1225" i="1"/>
  <c r="FV1225" i="1" s="1"/>
  <c r="FT1225" i="1"/>
  <c r="H1225" i="1"/>
  <c r="FU1224" i="1"/>
  <c r="FV1224" i="1" s="1"/>
  <c r="FT1224" i="1"/>
  <c r="H1224" i="1"/>
  <c r="FU1223" i="1"/>
  <c r="FV1223" i="1" s="1"/>
  <c r="FT1223" i="1"/>
  <c r="H1223" i="1"/>
  <c r="FU1222" i="1"/>
  <c r="FV1222" i="1" s="1"/>
  <c r="FT1222" i="1"/>
  <c r="H1222" i="1"/>
  <c r="FU1221" i="1"/>
  <c r="FV1221" i="1" s="1"/>
  <c r="FT1221" i="1"/>
  <c r="H1221" i="1"/>
  <c r="FU1220" i="1"/>
  <c r="FV1220" i="1" s="1"/>
  <c r="FT1220" i="1"/>
  <c r="H1220" i="1"/>
  <c r="FU1219" i="1"/>
  <c r="FV1219" i="1" s="1"/>
  <c r="FT1219" i="1"/>
  <c r="H1219" i="1"/>
  <c r="FU1218" i="1"/>
  <c r="FV1218" i="1" s="1"/>
  <c r="FT1218" i="1"/>
  <c r="H1218" i="1"/>
  <c r="FU1217" i="1"/>
  <c r="FV1217" i="1" s="1"/>
  <c r="FT1217" i="1"/>
  <c r="H1217" i="1"/>
  <c r="FU1216" i="1"/>
  <c r="FV1216" i="1" s="1"/>
  <c r="FT1216" i="1"/>
  <c r="H1216" i="1"/>
  <c r="FU1215" i="1"/>
  <c r="FV1215" i="1" s="1"/>
  <c r="FT1215" i="1"/>
  <c r="H1215" i="1"/>
  <c r="FU1214" i="1"/>
  <c r="FV1214" i="1" s="1"/>
  <c r="FT1214" i="1"/>
  <c r="H1214" i="1"/>
  <c r="FU1213" i="1"/>
  <c r="FV1213" i="1" s="1"/>
  <c r="FT1213" i="1"/>
  <c r="H1213" i="1"/>
  <c r="FU1212" i="1"/>
  <c r="FV1212" i="1" s="1"/>
  <c r="FT1212" i="1"/>
  <c r="H1212" i="1"/>
  <c r="FU1211" i="1"/>
  <c r="FV1211" i="1" s="1"/>
  <c r="FT1211" i="1"/>
  <c r="H1211" i="1"/>
  <c r="FU1210" i="1"/>
  <c r="FV1210" i="1" s="1"/>
  <c r="FT1210" i="1"/>
  <c r="H1210" i="1"/>
  <c r="FU1209" i="1"/>
  <c r="FV1209" i="1" s="1"/>
  <c r="FT1209" i="1"/>
  <c r="H1209" i="1"/>
  <c r="FU1208" i="1"/>
  <c r="FV1208" i="1" s="1"/>
  <c r="FT1208" i="1"/>
  <c r="H1208" i="1"/>
  <c r="FU1207" i="1"/>
  <c r="FV1207" i="1" s="1"/>
  <c r="FT1207" i="1"/>
  <c r="H1207" i="1"/>
  <c r="FU1206" i="1"/>
  <c r="FV1206" i="1" s="1"/>
  <c r="FT1206" i="1"/>
  <c r="H1206" i="1"/>
  <c r="FU1205" i="1"/>
  <c r="FV1205" i="1" s="1"/>
  <c r="FT1205" i="1"/>
  <c r="H1205" i="1"/>
  <c r="FU1204" i="1"/>
  <c r="FV1204" i="1" s="1"/>
  <c r="FT1204" i="1"/>
  <c r="H1204" i="1"/>
  <c r="FU1203" i="1"/>
  <c r="FV1203" i="1" s="1"/>
  <c r="FT1203" i="1"/>
  <c r="H1203" i="1"/>
  <c r="FU1202" i="1"/>
  <c r="FV1202" i="1" s="1"/>
  <c r="FT1202" i="1"/>
  <c r="H1202" i="1"/>
  <c r="FU1201" i="1"/>
  <c r="FV1201" i="1" s="1"/>
  <c r="FT1201" i="1"/>
  <c r="H1201" i="1"/>
  <c r="FU1200" i="1"/>
  <c r="FV1200" i="1" s="1"/>
  <c r="FT1200" i="1"/>
  <c r="H1200" i="1"/>
  <c r="FU1199" i="1"/>
  <c r="FV1199" i="1" s="1"/>
  <c r="FT1199" i="1"/>
  <c r="H1199" i="1"/>
  <c r="FU1198" i="1"/>
  <c r="FV1198" i="1" s="1"/>
  <c r="FT1198" i="1"/>
  <c r="H1198" i="1"/>
  <c r="FU1197" i="1"/>
  <c r="FV1197" i="1" s="1"/>
  <c r="FT1197" i="1"/>
  <c r="H1197" i="1"/>
  <c r="FU1196" i="1"/>
  <c r="FV1196" i="1" s="1"/>
  <c r="FT1196" i="1"/>
  <c r="H1196" i="1"/>
  <c r="FU1195" i="1"/>
  <c r="FU1194" i="1"/>
  <c r="FU1193" i="1"/>
  <c r="FV1193" i="1" s="1"/>
  <c r="FT1193" i="1"/>
  <c r="H1193" i="1"/>
  <c r="FU1192" i="1"/>
  <c r="FV1192" i="1" s="1"/>
  <c r="FT1192" i="1"/>
  <c r="H1192" i="1"/>
  <c r="FU1191" i="1"/>
  <c r="FV1191" i="1" s="1"/>
  <c r="FT1191" i="1"/>
  <c r="H1191" i="1"/>
  <c r="FU1190" i="1"/>
  <c r="FV1190" i="1" s="1"/>
  <c r="FT1190" i="1"/>
  <c r="H1190" i="1"/>
  <c r="FU1189" i="1"/>
  <c r="FV1189" i="1" s="1"/>
  <c r="FT1189" i="1"/>
  <c r="H1189" i="1"/>
  <c r="FU1188" i="1"/>
  <c r="FV1188" i="1" s="1"/>
  <c r="FT1188" i="1"/>
  <c r="H1188" i="1"/>
  <c r="FU1187" i="1"/>
  <c r="FV1187" i="1" s="1"/>
  <c r="FT1187" i="1"/>
  <c r="H1187" i="1"/>
  <c r="FU1186" i="1"/>
  <c r="FV1186" i="1" s="1"/>
  <c r="FT1186" i="1"/>
  <c r="H1186" i="1"/>
  <c r="FU1185" i="1"/>
  <c r="FV1185" i="1" s="1"/>
  <c r="FT1185" i="1"/>
  <c r="H1185" i="1"/>
  <c r="FU1184" i="1"/>
  <c r="FV1184" i="1" s="1"/>
  <c r="FT1184" i="1"/>
  <c r="FU1183" i="1"/>
  <c r="FV1183" i="1" s="1"/>
  <c r="FT1183" i="1"/>
  <c r="H1183" i="1"/>
  <c r="FU1182" i="1"/>
  <c r="FV1182" i="1" s="1"/>
  <c r="FT1182" i="1"/>
  <c r="H1182" i="1"/>
  <c r="FU1181" i="1"/>
  <c r="FV1181" i="1" s="1"/>
  <c r="FT1181" i="1"/>
  <c r="H1181" i="1"/>
  <c r="FU1180" i="1"/>
  <c r="FV1180" i="1" s="1"/>
  <c r="H1180" i="1"/>
  <c r="FU1179" i="1"/>
  <c r="FV1179" i="1" s="1"/>
  <c r="FT1179" i="1"/>
  <c r="H1179" i="1"/>
  <c r="FU1178" i="1"/>
  <c r="FV1178" i="1" s="1"/>
  <c r="FT1178" i="1"/>
  <c r="H1178" i="1"/>
  <c r="FU1177" i="1"/>
  <c r="FV1177" i="1" s="1"/>
  <c r="FT1177" i="1"/>
  <c r="H1177" i="1"/>
  <c r="FU1176" i="1"/>
  <c r="FV1176" i="1" s="1"/>
  <c r="FT1176" i="1"/>
  <c r="H1176" i="1"/>
  <c r="FU1175" i="1"/>
  <c r="FV1175" i="1" s="1"/>
  <c r="FT1175" i="1"/>
  <c r="H1175" i="1"/>
  <c r="FU1174" i="1"/>
  <c r="FV1174" i="1" s="1"/>
  <c r="FT1174" i="1"/>
  <c r="H1174" i="1"/>
  <c r="FU1173" i="1"/>
  <c r="FV1173" i="1" s="1"/>
  <c r="FT1173" i="1"/>
  <c r="H1173" i="1"/>
  <c r="FU1172" i="1"/>
  <c r="FV1172" i="1" s="1"/>
  <c r="FT1172" i="1"/>
  <c r="H1172" i="1"/>
  <c r="FU1171" i="1"/>
  <c r="FV1171" i="1" s="1"/>
  <c r="FT1171" i="1"/>
  <c r="H1171" i="1"/>
  <c r="FU1170" i="1"/>
  <c r="FV1170" i="1" s="1"/>
  <c r="FT1170" i="1"/>
  <c r="H1170" i="1"/>
  <c r="FU1169" i="1"/>
  <c r="FV1169" i="1" s="1"/>
  <c r="FT1169" i="1"/>
  <c r="H1169" i="1"/>
  <c r="FU1168" i="1"/>
  <c r="FV1168" i="1" s="1"/>
  <c r="FT1168" i="1"/>
  <c r="H1168" i="1"/>
  <c r="FU1167" i="1"/>
  <c r="FV1167" i="1" s="1"/>
  <c r="FT1167" i="1"/>
  <c r="H1167" i="1"/>
  <c r="FU1166" i="1"/>
  <c r="FU1165" i="1"/>
  <c r="H1165" i="1"/>
  <c r="FU1164" i="1"/>
  <c r="FV1164" i="1" s="1"/>
  <c r="FT1164" i="1"/>
  <c r="H1164" i="1"/>
  <c r="FU1163" i="1"/>
  <c r="FV1163" i="1" s="1"/>
  <c r="FT1163" i="1"/>
  <c r="H1163" i="1"/>
  <c r="FU1162" i="1"/>
  <c r="FV1162" i="1" s="1"/>
  <c r="FT1162" i="1"/>
  <c r="H1162" i="1"/>
  <c r="FU1161" i="1"/>
  <c r="FV1161" i="1" s="1"/>
  <c r="FT1161" i="1"/>
  <c r="H1161" i="1"/>
  <c r="FU1160" i="1"/>
  <c r="FV1160" i="1" s="1"/>
  <c r="FT1160" i="1"/>
  <c r="H1160" i="1"/>
  <c r="FU1159" i="1"/>
  <c r="FV1159" i="1" s="1"/>
  <c r="FT1159" i="1"/>
  <c r="H1159" i="1"/>
  <c r="FU1158" i="1"/>
  <c r="FV1158" i="1" s="1"/>
  <c r="FT1158" i="1"/>
  <c r="H1158" i="1"/>
  <c r="FU1157" i="1"/>
  <c r="FV1157" i="1" s="1"/>
  <c r="FT1157" i="1"/>
  <c r="H1157" i="1"/>
  <c r="FU1156" i="1"/>
  <c r="FV1156" i="1" s="1"/>
  <c r="FT1156" i="1"/>
  <c r="H1156" i="1"/>
  <c r="FU1155" i="1"/>
  <c r="FV1155" i="1" s="1"/>
  <c r="FT1155" i="1"/>
  <c r="FU1154" i="1"/>
  <c r="FV1154" i="1" s="1"/>
  <c r="FT1154" i="1"/>
  <c r="H1154" i="1"/>
  <c r="FU1153" i="1"/>
  <c r="FV1153" i="1" s="1"/>
  <c r="FT1153" i="1"/>
  <c r="H1153" i="1"/>
  <c r="FU1152" i="1"/>
  <c r="FU1151" i="1"/>
  <c r="H1151" i="1"/>
  <c r="FU1150" i="1"/>
  <c r="FV1150" i="1" s="1"/>
  <c r="FT1150" i="1"/>
  <c r="H1150" i="1"/>
  <c r="FU1149" i="1"/>
  <c r="FV1149" i="1" s="1"/>
  <c r="FT1149" i="1"/>
  <c r="H1149" i="1"/>
  <c r="FU1148" i="1"/>
  <c r="FV1148" i="1" s="1"/>
  <c r="FT1148" i="1"/>
  <c r="H1148" i="1"/>
  <c r="FU1147" i="1"/>
  <c r="FV1147" i="1" s="1"/>
  <c r="FT1147" i="1"/>
  <c r="H1147" i="1"/>
  <c r="FU1146" i="1"/>
  <c r="FV1146" i="1" s="1"/>
  <c r="FT1146" i="1"/>
  <c r="H1146" i="1"/>
  <c r="FU1145" i="1"/>
  <c r="FV1145" i="1" s="1"/>
  <c r="FT1145" i="1"/>
  <c r="H1145" i="1"/>
  <c r="FU1144" i="1"/>
  <c r="FV1144" i="1" s="1"/>
  <c r="FT1144" i="1"/>
  <c r="H1144" i="1"/>
  <c r="FU1143" i="1"/>
  <c r="FV1143" i="1" s="1"/>
  <c r="FT1143" i="1"/>
  <c r="H1143" i="1"/>
  <c r="FU1142" i="1"/>
  <c r="FU1141" i="1"/>
  <c r="H1141" i="1"/>
  <c r="FU1140" i="1"/>
  <c r="FU1139" i="1"/>
  <c r="H1139" i="1"/>
  <c r="FU1138" i="1"/>
  <c r="FV1138" i="1" s="1"/>
  <c r="FT1138" i="1"/>
  <c r="H1138" i="1"/>
  <c r="FU1137" i="1"/>
  <c r="FV1137" i="1" s="1"/>
  <c r="FT1137" i="1"/>
  <c r="H1137" i="1"/>
  <c r="FU1136" i="1"/>
  <c r="FV1136" i="1" s="1"/>
  <c r="FT1136" i="1"/>
  <c r="H1136" i="1"/>
  <c r="FU1135" i="1"/>
  <c r="FV1135" i="1" s="1"/>
  <c r="FT1135" i="1"/>
  <c r="H1135" i="1"/>
  <c r="FU1134" i="1"/>
  <c r="FV1134" i="1" s="1"/>
  <c r="FT1134" i="1"/>
  <c r="H1134" i="1"/>
  <c r="FU1133" i="1"/>
  <c r="FV1133" i="1" s="1"/>
  <c r="FT1133" i="1"/>
  <c r="H1133" i="1"/>
  <c r="FU1132" i="1"/>
  <c r="FV1132" i="1" s="1"/>
  <c r="FT1132" i="1"/>
  <c r="H1132" i="1"/>
  <c r="FU1131" i="1"/>
  <c r="FV1131" i="1" s="1"/>
  <c r="FT1131" i="1"/>
  <c r="H1131" i="1"/>
  <c r="FU1130" i="1"/>
  <c r="FV1130" i="1" s="1"/>
  <c r="FT1130" i="1"/>
  <c r="H1130" i="1"/>
  <c r="FU1129" i="1"/>
  <c r="FV1129" i="1" s="1"/>
  <c r="FT1129" i="1"/>
  <c r="H1129" i="1"/>
  <c r="FU1128" i="1"/>
  <c r="FV1128" i="1" s="1"/>
  <c r="FT1128" i="1"/>
  <c r="H1128" i="1"/>
  <c r="FU1127" i="1"/>
  <c r="FV1127" i="1" s="1"/>
  <c r="FT1127" i="1"/>
  <c r="H1127" i="1"/>
  <c r="FU1126" i="1"/>
  <c r="FV1126" i="1" s="1"/>
  <c r="FT1126" i="1"/>
  <c r="H1126" i="1"/>
  <c r="FU1125" i="1"/>
  <c r="FU1124" i="1"/>
  <c r="FT1124" i="1"/>
  <c r="H1124" i="1"/>
  <c r="FU1123" i="1"/>
  <c r="FV1123" i="1" s="1"/>
  <c r="FT1123" i="1"/>
  <c r="H1123" i="1"/>
  <c r="FU1122" i="1"/>
  <c r="FV1122" i="1" s="1"/>
  <c r="FT1122" i="1"/>
  <c r="H1122" i="1"/>
  <c r="FU1121" i="1"/>
  <c r="FV1121" i="1" s="1"/>
  <c r="FT1121" i="1"/>
  <c r="H1121" i="1"/>
  <c r="FU1120" i="1"/>
  <c r="FV1120" i="1" s="1"/>
  <c r="FT1120" i="1"/>
  <c r="H1120" i="1"/>
  <c r="FU1119" i="1"/>
  <c r="FV1119" i="1" s="1"/>
  <c r="FT1119" i="1"/>
  <c r="H1119" i="1"/>
  <c r="FU1118" i="1"/>
  <c r="FV1118" i="1" s="1"/>
  <c r="FT1118" i="1"/>
  <c r="H1118" i="1"/>
  <c r="FU1117" i="1"/>
  <c r="FV1117" i="1" s="1"/>
  <c r="FT1117" i="1"/>
  <c r="H1117" i="1"/>
  <c r="FU1116" i="1"/>
  <c r="FV1116" i="1" s="1"/>
  <c r="FT1116" i="1"/>
  <c r="H1116" i="1"/>
  <c r="FU1115" i="1"/>
  <c r="FU1114" i="1"/>
  <c r="FT1114" i="1"/>
  <c r="H1114" i="1"/>
  <c r="FU1113" i="1"/>
  <c r="FV1113" i="1" s="1"/>
  <c r="FT1113" i="1"/>
  <c r="H1113" i="1"/>
  <c r="FU1112" i="1"/>
  <c r="FV1112" i="1" s="1"/>
  <c r="FT1112" i="1"/>
  <c r="H1112" i="1"/>
  <c r="FU1111" i="1"/>
  <c r="FV1111" i="1" s="1"/>
  <c r="FT1111" i="1"/>
  <c r="H1111" i="1"/>
  <c r="FU1110" i="1"/>
  <c r="FU1109" i="1"/>
  <c r="H1109" i="1"/>
  <c r="FU1108" i="1"/>
  <c r="FV1108" i="1" s="1"/>
  <c r="FT1108" i="1"/>
  <c r="H1108" i="1"/>
  <c r="FU1107" i="1"/>
  <c r="FV1107" i="1" s="1"/>
  <c r="FT1107" i="1"/>
  <c r="H1107" i="1"/>
  <c r="FU1106" i="1"/>
  <c r="FV1106" i="1" s="1"/>
  <c r="FT1106" i="1"/>
  <c r="H1106" i="1"/>
  <c r="FU1105" i="1"/>
  <c r="FV1105" i="1" s="1"/>
  <c r="FT1105" i="1"/>
  <c r="H1105" i="1"/>
  <c r="FU1104" i="1"/>
  <c r="FV1104" i="1" s="1"/>
  <c r="FT1104" i="1"/>
  <c r="H1104" i="1"/>
  <c r="FU1103" i="1"/>
  <c r="FV1103" i="1" s="1"/>
  <c r="FT1103" i="1"/>
  <c r="H1103" i="1"/>
  <c r="FU1102" i="1"/>
  <c r="FV1102" i="1" s="1"/>
  <c r="FT1102" i="1"/>
  <c r="H1102" i="1"/>
  <c r="FU1101" i="1"/>
  <c r="FV1101" i="1" s="1"/>
  <c r="FT1101" i="1"/>
  <c r="H1101" i="1"/>
  <c r="FU1100" i="1"/>
  <c r="FV1100" i="1" s="1"/>
  <c r="FT1100" i="1"/>
  <c r="H1100" i="1"/>
  <c r="FU1099" i="1"/>
  <c r="FV1099" i="1" s="1"/>
  <c r="FT1099" i="1"/>
  <c r="H1099" i="1"/>
  <c r="FU1098" i="1"/>
  <c r="FV1098" i="1" s="1"/>
  <c r="FT1098" i="1"/>
  <c r="H1098" i="1"/>
  <c r="FU1097" i="1"/>
  <c r="FV1097" i="1" s="1"/>
  <c r="FT1097" i="1"/>
  <c r="H1097" i="1"/>
  <c r="FU1096" i="1"/>
  <c r="FV1096" i="1" s="1"/>
  <c r="FT1096" i="1"/>
  <c r="H1096" i="1"/>
  <c r="FU1095" i="1"/>
  <c r="FV1095" i="1" s="1"/>
  <c r="FT1095" i="1"/>
  <c r="H1095" i="1"/>
  <c r="FU1094" i="1"/>
  <c r="FV1094" i="1" s="1"/>
  <c r="FT1094" i="1"/>
  <c r="H1094" i="1"/>
  <c r="FU1093" i="1"/>
  <c r="FV1093" i="1" s="1"/>
  <c r="FT1093" i="1"/>
  <c r="H1093" i="1"/>
  <c r="FU1092" i="1"/>
  <c r="FV1092" i="1" s="1"/>
  <c r="FT1092" i="1"/>
  <c r="FU1091" i="1"/>
  <c r="FU1090" i="1"/>
  <c r="FV1090" i="1" s="1"/>
  <c r="FT1090" i="1"/>
  <c r="H1090" i="1"/>
  <c r="FU1089" i="1"/>
  <c r="FV1089" i="1" s="1"/>
  <c r="FT1089" i="1"/>
  <c r="H1089" i="1"/>
  <c r="FU1088" i="1"/>
  <c r="FV1088" i="1" s="1"/>
  <c r="FT1088" i="1"/>
  <c r="H1088" i="1"/>
  <c r="FU1087" i="1"/>
  <c r="FV1087" i="1" s="1"/>
  <c r="FT1087" i="1"/>
  <c r="H1087" i="1"/>
  <c r="FU1086" i="1"/>
  <c r="FV1086" i="1" s="1"/>
  <c r="FT1086" i="1"/>
  <c r="H1086" i="1"/>
  <c r="FU1085" i="1"/>
  <c r="FU1084" i="1"/>
  <c r="FU1083" i="1"/>
  <c r="FU1082" i="1"/>
  <c r="H1082" i="1"/>
  <c r="FU1081" i="1"/>
  <c r="FV1081" i="1" s="1"/>
  <c r="FT1081" i="1"/>
  <c r="FU1080" i="1"/>
  <c r="FV1080" i="1" s="1"/>
  <c r="FT1080" i="1"/>
  <c r="H1080" i="1"/>
  <c r="FU1079" i="1"/>
  <c r="FV1079" i="1" s="1"/>
  <c r="FT1079" i="1"/>
  <c r="H1079" i="1"/>
  <c r="FU1078" i="1"/>
  <c r="FV1078" i="1" s="1"/>
  <c r="FT1078" i="1"/>
  <c r="H1078" i="1"/>
  <c r="FU1077" i="1"/>
  <c r="FV1077" i="1" s="1"/>
  <c r="FT1077" i="1"/>
  <c r="H1077" i="1"/>
  <c r="FU1076" i="1"/>
  <c r="FV1076" i="1" s="1"/>
  <c r="FT1076" i="1"/>
  <c r="H1076" i="1"/>
  <c r="FU1075" i="1"/>
  <c r="FV1075" i="1" s="1"/>
  <c r="FT1075" i="1"/>
  <c r="H1075" i="1"/>
  <c r="FU1074" i="1"/>
  <c r="FV1074" i="1" s="1"/>
  <c r="FT1074" i="1"/>
  <c r="H1074" i="1"/>
  <c r="FU1073" i="1"/>
  <c r="FV1073" i="1" s="1"/>
  <c r="FT1073" i="1"/>
  <c r="H1073" i="1"/>
  <c r="FU1072" i="1"/>
  <c r="FV1072" i="1" s="1"/>
  <c r="FT1072" i="1"/>
  <c r="H1072" i="1"/>
  <c r="FU1071" i="1"/>
  <c r="FV1071" i="1" s="1"/>
  <c r="FT1071" i="1"/>
  <c r="H1071" i="1"/>
  <c r="FU1070" i="1"/>
  <c r="FV1070" i="1" s="1"/>
  <c r="FT1070" i="1"/>
  <c r="H1070" i="1"/>
  <c r="FU1069" i="1"/>
  <c r="FV1069" i="1" s="1"/>
  <c r="FT1069" i="1"/>
  <c r="H1069" i="1"/>
  <c r="FU1068" i="1"/>
  <c r="FV1068" i="1" s="1"/>
  <c r="FT1068" i="1"/>
  <c r="H1068" i="1"/>
  <c r="FU1067" i="1"/>
  <c r="FV1067" i="1" s="1"/>
  <c r="FT1067" i="1"/>
  <c r="H1067" i="1"/>
  <c r="FU1066" i="1"/>
  <c r="FV1066" i="1" s="1"/>
  <c r="FT1066" i="1"/>
  <c r="H1066" i="1"/>
  <c r="FU1065" i="1"/>
  <c r="FV1065" i="1" s="1"/>
  <c r="FT1065" i="1"/>
  <c r="H1065" i="1"/>
  <c r="FU1064" i="1"/>
  <c r="FV1064" i="1" s="1"/>
  <c r="FT1064" i="1"/>
  <c r="H1064" i="1"/>
  <c r="FU1063" i="1"/>
  <c r="FV1063" i="1" s="1"/>
  <c r="FT1063" i="1"/>
  <c r="H1063" i="1"/>
  <c r="FU1062" i="1"/>
  <c r="FV1062" i="1" s="1"/>
  <c r="FT1062" i="1"/>
  <c r="H1062" i="1"/>
  <c r="FU1061" i="1"/>
  <c r="FV1061" i="1" s="1"/>
  <c r="FT1061" i="1"/>
  <c r="H1061" i="1"/>
  <c r="FU1060" i="1"/>
  <c r="FV1060" i="1" s="1"/>
  <c r="FT1060" i="1"/>
  <c r="H1060" i="1"/>
  <c r="FU1059" i="1"/>
  <c r="FV1059" i="1" s="1"/>
  <c r="FT1059" i="1"/>
  <c r="H1059" i="1"/>
  <c r="FU1058" i="1"/>
  <c r="FV1058" i="1" s="1"/>
  <c r="FT1058" i="1"/>
  <c r="H1058" i="1"/>
  <c r="FU1057" i="1"/>
  <c r="FV1057" i="1" s="1"/>
  <c r="FT1057" i="1"/>
  <c r="H1057" i="1"/>
  <c r="FU1056" i="1"/>
  <c r="FV1056" i="1" s="1"/>
  <c r="FT1056" i="1"/>
  <c r="H1056" i="1"/>
  <c r="FU1055" i="1"/>
  <c r="FV1055" i="1" s="1"/>
  <c r="FT1055" i="1"/>
  <c r="H1055" i="1"/>
  <c r="FU1054" i="1"/>
  <c r="FV1054" i="1" s="1"/>
  <c r="FT1054" i="1"/>
  <c r="H1054" i="1"/>
  <c r="FU1053" i="1"/>
  <c r="FV1053" i="1" s="1"/>
  <c r="FT1053" i="1"/>
  <c r="H1053" i="1"/>
  <c r="FU1052" i="1"/>
  <c r="FV1052" i="1" s="1"/>
  <c r="FT1052" i="1"/>
  <c r="H1052" i="1"/>
  <c r="FU1051" i="1"/>
  <c r="FV1051" i="1" s="1"/>
  <c r="FT1051" i="1"/>
  <c r="H1051" i="1"/>
  <c r="FU1050" i="1"/>
  <c r="FV1050" i="1" s="1"/>
  <c r="FT1050" i="1"/>
  <c r="H1050" i="1"/>
  <c r="FU1049" i="1"/>
  <c r="FV1049" i="1" s="1"/>
  <c r="FT1049" i="1"/>
  <c r="H1049" i="1"/>
  <c r="FU1048" i="1"/>
  <c r="FV1048" i="1" s="1"/>
  <c r="FT1048" i="1"/>
  <c r="H1048" i="1"/>
  <c r="FU1047" i="1"/>
  <c r="FV1047" i="1" s="1"/>
  <c r="FT1047" i="1"/>
  <c r="H1047" i="1"/>
  <c r="FU1046" i="1"/>
  <c r="FV1046" i="1" s="1"/>
  <c r="FT1046" i="1"/>
  <c r="H1046" i="1"/>
  <c r="FU1045" i="1"/>
  <c r="FV1045" i="1" s="1"/>
  <c r="FT1045" i="1"/>
  <c r="H1045" i="1"/>
  <c r="FU1044" i="1"/>
  <c r="FV1044" i="1" s="1"/>
  <c r="FT1044" i="1"/>
  <c r="H1044" i="1"/>
  <c r="FU1043" i="1"/>
  <c r="FV1043" i="1" s="1"/>
  <c r="FT1043" i="1"/>
  <c r="H1043" i="1"/>
  <c r="FU1042" i="1"/>
  <c r="FV1042" i="1" s="1"/>
  <c r="FT1042" i="1"/>
  <c r="H1042" i="1"/>
  <c r="FU1041" i="1"/>
  <c r="FV1041" i="1" s="1"/>
  <c r="FT1041" i="1"/>
  <c r="H1041" i="1"/>
  <c r="FU1040" i="1"/>
  <c r="FV1040" i="1" s="1"/>
  <c r="FT1040" i="1"/>
  <c r="H1040" i="1"/>
  <c r="FU1039" i="1"/>
  <c r="FV1039" i="1" s="1"/>
  <c r="FT1039" i="1"/>
  <c r="H1039" i="1"/>
  <c r="FU1038" i="1"/>
  <c r="FV1038" i="1" s="1"/>
  <c r="FT1038" i="1"/>
  <c r="H1038" i="1"/>
  <c r="FU1037" i="1"/>
  <c r="FV1037" i="1" s="1"/>
  <c r="FT1037" i="1"/>
  <c r="H1037" i="1"/>
  <c r="FU1036" i="1"/>
  <c r="FV1036" i="1" s="1"/>
  <c r="FT1036" i="1"/>
  <c r="H1036" i="1"/>
  <c r="FU1035" i="1"/>
  <c r="FV1035" i="1" s="1"/>
  <c r="FT1035" i="1"/>
  <c r="H1035" i="1"/>
  <c r="FU1034" i="1"/>
  <c r="FV1034" i="1" s="1"/>
  <c r="FT1034" i="1"/>
  <c r="H1034" i="1"/>
  <c r="FU1033" i="1"/>
  <c r="FV1033" i="1" s="1"/>
  <c r="FT1033" i="1"/>
  <c r="H1033" i="1"/>
  <c r="FU1032" i="1"/>
  <c r="FV1032" i="1" s="1"/>
  <c r="FT1032" i="1"/>
  <c r="H1032" i="1"/>
  <c r="FU1031" i="1"/>
  <c r="FV1031" i="1" s="1"/>
  <c r="FT1031" i="1"/>
  <c r="H1031" i="1"/>
  <c r="FU1030" i="1"/>
  <c r="FV1030" i="1" s="1"/>
  <c r="FT1030" i="1"/>
  <c r="H1030" i="1"/>
  <c r="FU1029" i="1"/>
  <c r="FV1029" i="1" s="1"/>
  <c r="FT1029" i="1"/>
  <c r="H1029" i="1"/>
  <c r="FU1028" i="1"/>
  <c r="FV1028" i="1" s="1"/>
  <c r="FT1028" i="1"/>
  <c r="H1028" i="1"/>
  <c r="FU1027" i="1"/>
  <c r="FV1027" i="1" s="1"/>
  <c r="FT1027" i="1"/>
  <c r="H1027" i="1"/>
  <c r="FU1026" i="1"/>
  <c r="FV1026" i="1" s="1"/>
  <c r="FT1026" i="1"/>
  <c r="H1026" i="1"/>
  <c r="FU1025" i="1"/>
  <c r="FV1025" i="1" s="1"/>
  <c r="FT1025" i="1"/>
  <c r="H1025" i="1"/>
  <c r="FU1024" i="1"/>
  <c r="FV1024" i="1" s="1"/>
  <c r="FT1024" i="1"/>
  <c r="H1024" i="1"/>
  <c r="FU1023" i="1"/>
  <c r="FV1023" i="1" s="1"/>
  <c r="FT1023" i="1"/>
  <c r="H1023" i="1"/>
  <c r="FU1022" i="1"/>
  <c r="FV1022" i="1" s="1"/>
  <c r="FT1022" i="1"/>
  <c r="H1022" i="1"/>
  <c r="FU1021" i="1"/>
  <c r="FV1021" i="1" s="1"/>
  <c r="FT1021" i="1"/>
  <c r="H1021" i="1"/>
  <c r="FU1020" i="1"/>
  <c r="FV1020" i="1" s="1"/>
  <c r="FT1020" i="1"/>
  <c r="H1020" i="1"/>
  <c r="FU1019" i="1"/>
  <c r="FV1019" i="1" s="1"/>
  <c r="H1019" i="1"/>
  <c r="FU1018" i="1"/>
  <c r="FV1018" i="1" s="1"/>
  <c r="FT1018" i="1"/>
  <c r="H1018" i="1"/>
  <c r="FU1017" i="1"/>
  <c r="FV1017" i="1" s="1"/>
  <c r="FT1017" i="1"/>
  <c r="H1017" i="1"/>
  <c r="FU1016" i="1"/>
  <c r="FV1016" i="1" s="1"/>
  <c r="FT1016" i="1"/>
  <c r="H1016" i="1"/>
  <c r="FU1015" i="1"/>
  <c r="FV1015" i="1" s="1"/>
  <c r="FT1015" i="1"/>
  <c r="H1015" i="1"/>
  <c r="FU1014" i="1"/>
  <c r="FV1014" i="1" s="1"/>
  <c r="FT1014" i="1"/>
  <c r="H1014" i="1"/>
  <c r="FU1013" i="1"/>
  <c r="FV1013" i="1" s="1"/>
  <c r="FT1013" i="1"/>
  <c r="H1013" i="1"/>
  <c r="FU1012" i="1"/>
  <c r="FV1012" i="1" s="1"/>
  <c r="FT1012" i="1"/>
  <c r="H1012" i="1"/>
  <c r="FU1011" i="1"/>
  <c r="FV1011" i="1" s="1"/>
  <c r="FT1011" i="1"/>
  <c r="H1011" i="1"/>
  <c r="FU1010" i="1"/>
  <c r="FV1010" i="1" s="1"/>
  <c r="FT1010" i="1"/>
  <c r="H1010" i="1"/>
  <c r="FU1009" i="1"/>
  <c r="FV1009" i="1" s="1"/>
  <c r="FT1009" i="1"/>
  <c r="H1009" i="1"/>
  <c r="FU1008" i="1"/>
  <c r="H1008" i="1"/>
  <c r="FU1007" i="1"/>
  <c r="FT1007" i="1"/>
  <c r="H1007" i="1"/>
  <c r="FU1006" i="1"/>
  <c r="FV1006" i="1" s="1"/>
  <c r="FT1006" i="1"/>
  <c r="H1006" i="1"/>
  <c r="FU1005" i="1"/>
  <c r="FV1005" i="1" s="1"/>
  <c r="FT1005" i="1"/>
  <c r="H1005" i="1"/>
  <c r="FU1004" i="1"/>
  <c r="FV1004" i="1" s="1"/>
  <c r="FT1004" i="1"/>
  <c r="H1004" i="1"/>
  <c r="FU1003" i="1"/>
  <c r="FV1003" i="1" s="1"/>
  <c r="FT1003" i="1"/>
  <c r="H1003" i="1"/>
  <c r="FU1002" i="1"/>
  <c r="FV1002" i="1" s="1"/>
  <c r="FT1002" i="1"/>
  <c r="H1002" i="1"/>
  <c r="FU1001" i="1"/>
  <c r="FV1001" i="1" s="1"/>
  <c r="FT1001" i="1"/>
  <c r="H1001" i="1"/>
  <c r="FU1000" i="1"/>
  <c r="FV1000" i="1" s="1"/>
  <c r="FT1000" i="1"/>
  <c r="H1000" i="1"/>
  <c r="FU999" i="1"/>
  <c r="FV999" i="1" s="1"/>
  <c r="FT999" i="1"/>
  <c r="H999" i="1"/>
  <c r="FU998" i="1"/>
  <c r="FV998" i="1" s="1"/>
  <c r="FT998" i="1"/>
  <c r="H998" i="1"/>
  <c r="FU997" i="1"/>
  <c r="FV997" i="1" s="1"/>
  <c r="FT997" i="1"/>
  <c r="H997" i="1"/>
  <c r="FU996" i="1"/>
  <c r="FV996" i="1" s="1"/>
  <c r="FT996" i="1"/>
  <c r="H996" i="1"/>
  <c r="FU995" i="1"/>
  <c r="FV995" i="1" s="1"/>
  <c r="FT995" i="1"/>
  <c r="H995" i="1"/>
  <c r="FU994" i="1"/>
  <c r="FV994" i="1" s="1"/>
  <c r="FT994" i="1"/>
  <c r="H994" i="1"/>
  <c r="FU993" i="1"/>
  <c r="FV993" i="1" s="1"/>
  <c r="FT993" i="1"/>
  <c r="H993" i="1"/>
  <c r="FU992" i="1"/>
  <c r="FV992" i="1" s="1"/>
  <c r="H992" i="1"/>
  <c r="FU991" i="1"/>
  <c r="FV991" i="1" s="1"/>
  <c r="FT991" i="1"/>
  <c r="H991" i="1"/>
  <c r="FU990" i="1"/>
  <c r="FV990" i="1" s="1"/>
  <c r="FT990" i="1"/>
  <c r="FU989" i="1"/>
  <c r="FV989" i="1" s="1"/>
  <c r="FT989" i="1"/>
  <c r="H989" i="1"/>
  <c r="FU988" i="1"/>
  <c r="FV988" i="1" s="1"/>
  <c r="FT988" i="1"/>
  <c r="H988" i="1"/>
  <c r="FU987" i="1"/>
  <c r="FV987" i="1" s="1"/>
  <c r="FT987" i="1"/>
  <c r="H987" i="1"/>
  <c r="FU986" i="1"/>
  <c r="FV986" i="1" s="1"/>
  <c r="FT986" i="1"/>
  <c r="H986" i="1"/>
  <c r="FU985" i="1"/>
  <c r="FV985" i="1" s="1"/>
  <c r="FT985" i="1"/>
  <c r="H985" i="1"/>
  <c r="FU984" i="1"/>
  <c r="FV984" i="1" s="1"/>
  <c r="FT984" i="1"/>
  <c r="H984" i="1"/>
  <c r="FU983" i="1"/>
  <c r="FV983" i="1" s="1"/>
  <c r="FT983" i="1"/>
  <c r="H983" i="1"/>
  <c r="FU982" i="1"/>
  <c r="FV982" i="1" s="1"/>
  <c r="FT982" i="1"/>
  <c r="H982" i="1"/>
  <c r="FU981" i="1"/>
  <c r="H981" i="1"/>
  <c r="FU980" i="1"/>
  <c r="FU979" i="1"/>
  <c r="FT979" i="1"/>
  <c r="H979" i="1"/>
  <c r="FU978" i="1"/>
  <c r="FV978" i="1" s="1"/>
  <c r="FT978" i="1"/>
  <c r="H978" i="1"/>
  <c r="FU977" i="1"/>
  <c r="FV977" i="1" s="1"/>
  <c r="FT977" i="1"/>
  <c r="H977" i="1"/>
  <c r="FU976" i="1"/>
  <c r="FV976" i="1" s="1"/>
  <c r="FT976" i="1"/>
  <c r="H976" i="1"/>
  <c r="FU975" i="1"/>
  <c r="FV975" i="1" s="1"/>
  <c r="FT975" i="1"/>
  <c r="H975" i="1"/>
  <c r="FU974" i="1"/>
  <c r="FV974" i="1" s="1"/>
  <c r="FT974" i="1"/>
  <c r="H974" i="1"/>
  <c r="FU973" i="1"/>
  <c r="FV973" i="1" s="1"/>
  <c r="FT973" i="1"/>
  <c r="FU972" i="1"/>
  <c r="FV972" i="1" s="1"/>
  <c r="FT972" i="1"/>
  <c r="H972" i="1"/>
  <c r="FU971" i="1"/>
  <c r="FV971" i="1" s="1"/>
  <c r="FT971" i="1"/>
  <c r="H971" i="1"/>
  <c r="FU970" i="1"/>
  <c r="FV970" i="1" s="1"/>
  <c r="FT970" i="1"/>
  <c r="H970" i="1"/>
  <c r="FU969" i="1"/>
  <c r="FV969" i="1" s="1"/>
  <c r="FT969" i="1"/>
  <c r="H969" i="1"/>
  <c r="FU968" i="1"/>
  <c r="FV968" i="1" s="1"/>
  <c r="FT968" i="1"/>
  <c r="AJ276" i="12" s="1"/>
  <c r="H968" i="1"/>
  <c r="FU967" i="1"/>
  <c r="FV967" i="1" s="1"/>
  <c r="FT967" i="1"/>
  <c r="H967" i="1"/>
  <c r="FU966" i="1"/>
  <c r="FV966" i="1" s="1"/>
  <c r="FT966" i="1"/>
  <c r="H966" i="1"/>
  <c r="FU965" i="1"/>
  <c r="FV965" i="1" s="1"/>
  <c r="FT965" i="1"/>
  <c r="H965" i="1"/>
  <c r="FU964" i="1"/>
  <c r="FV964" i="1" s="1"/>
  <c r="FT964" i="1"/>
  <c r="H964" i="1"/>
  <c r="FU963" i="1"/>
  <c r="FV963" i="1" s="1"/>
  <c r="FT963" i="1"/>
  <c r="H963" i="1"/>
  <c r="FU962" i="1"/>
  <c r="H962" i="1"/>
  <c r="FU961" i="1"/>
  <c r="FT961" i="1"/>
  <c r="H961" i="1"/>
  <c r="FU960" i="1"/>
  <c r="H960" i="1"/>
  <c r="FU959" i="1"/>
  <c r="FU958" i="1"/>
  <c r="H958" i="1"/>
  <c r="FU957" i="1"/>
  <c r="H957" i="1"/>
  <c r="FU956" i="1"/>
  <c r="H956" i="1"/>
  <c r="FU955" i="1"/>
  <c r="FV955" i="1" s="1"/>
  <c r="FT955" i="1"/>
  <c r="H955" i="1"/>
  <c r="FU954" i="1"/>
  <c r="FV954" i="1" s="1"/>
  <c r="FT954" i="1"/>
  <c r="H954" i="1"/>
  <c r="FU953" i="1"/>
  <c r="FV953" i="1" s="1"/>
  <c r="FT953" i="1"/>
  <c r="H953" i="1"/>
  <c r="FU952" i="1"/>
  <c r="FV952" i="1" s="1"/>
  <c r="FT952" i="1"/>
  <c r="H952" i="1"/>
  <c r="FU951" i="1"/>
  <c r="FV951" i="1" s="1"/>
  <c r="FT951" i="1"/>
  <c r="H951" i="1"/>
  <c r="FU950" i="1"/>
  <c r="FV950" i="1" s="1"/>
  <c r="FT950" i="1"/>
  <c r="H950" i="1"/>
  <c r="FU949" i="1"/>
  <c r="FV949" i="1" s="1"/>
  <c r="FT949" i="1"/>
  <c r="H949" i="1"/>
  <c r="FU948" i="1"/>
  <c r="FV948" i="1" s="1"/>
  <c r="H948" i="1"/>
  <c r="FU947" i="1"/>
  <c r="FV947" i="1" s="1"/>
  <c r="FT947" i="1"/>
  <c r="H947" i="1"/>
  <c r="FU946" i="1"/>
  <c r="FV946" i="1" s="1"/>
  <c r="FT946" i="1"/>
  <c r="H946" i="1"/>
  <c r="FU945" i="1"/>
  <c r="FV945" i="1" s="1"/>
  <c r="FT945" i="1"/>
  <c r="H945" i="1"/>
  <c r="FU944" i="1"/>
  <c r="FV944" i="1" s="1"/>
  <c r="FT944" i="1"/>
  <c r="H944" i="1"/>
  <c r="FU943" i="1"/>
  <c r="FV943" i="1" s="1"/>
  <c r="FT943" i="1"/>
  <c r="H943" i="1"/>
  <c r="FU942" i="1"/>
  <c r="FV942" i="1" s="1"/>
  <c r="FT942" i="1"/>
  <c r="H942" i="1"/>
  <c r="FU941" i="1"/>
  <c r="FV941" i="1" s="1"/>
  <c r="FT941" i="1"/>
  <c r="H941" i="1"/>
  <c r="FU940" i="1"/>
  <c r="FV940" i="1" s="1"/>
  <c r="FT940" i="1"/>
  <c r="H940" i="1"/>
  <c r="FU939" i="1"/>
  <c r="FV939" i="1" s="1"/>
  <c r="FT939" i="1"/>
  <c r="H939" i="1"/>
  <c r="FU938" i="1"/>
  <c r="FV938" i="1" s="1"/>
  <c r="FT938" i="1"/>
  <c r="H938" i="1"/>
  <c r="FU937" i="1"/>
  <c r="FV937" i="1" s="1"/>
  <c r="FT937" i="1"/>
  <c r="H937" i="1"/>
  <c r="FU936" i="1"/>
  <c r="FV936" i="1" s="1"/>
  <c r="FT936" i="1"/>
  <c r="H936" i="1"/>
  <c r="FU935" i="1"/>
  <c r="FV935" i="1" s="1"/>
  <c r="FT935" i="1"/>
  <c r="H935" i="1"/>
  <c r="FU934" i="1"/>
  <c r="FV934" i="1" s="1"/>
  <c r="FT934" i="1"/>
  <c r="H934" i="1"/>
  <c r="FU933" i="1"/>
  <c r="FV933" i="1" s="1"/>
  <c r="FT933" i="1"/>
  <c r="H933" i="1"/>
  <c r="FU932" i="1"/>
  <c r="FV932" i="1" s="1"/>
  <c r="FT932" i="1"/>
  <c r="H932" i="1"/>
  <c r="FU931" i="1"/>
  <c r="FV931" i="1" s="1"/>
  <c r="FT931" i="1"/>
  <c r="FU930" i="1"/>
  <c r="FV930" i="1" s="1"/>
  <c r="FT930" i="1"/>
  <c r="H930" i="1"/>
  <c r="FU929" i="1"/>
  <c r="FV929" i="1" s="1"/>
  <c r="FT929" i="1"/>
  <c r="H929" i="1"/>
  <c r="FU928" i="1"/>
  <c r="FV928" i="1" s="1"/>
  <c r="FT928" i="1"/>
  <c r="H928" i="1"/>
  <c r="FU927" i="1"/>
  <c r="FV927" i="1" s="1"/>
  <c r="FT927" i="1"/>
  <c r="H927" i="1"/>
  <c r="FU926" i="1"/>
  <c r="FV926" i="1" s="1"/>
  <c r="FT926" i="1"/>
  <c r="H926" i="1"/>
  <c r="FU925" i="1"/>
  <c r="FV925" i="1" s="1"/>
  <c r="FT925" i="1"/>
  <c r="H925" i="1"/>
  <c r="FU924" i="1"/>
  <c r="FV924" i="1" s="1"/>
  <c r="FT924" i="1"/>
  <c r="H924" i="1"/>
  <c r="FU923" i="1"/>
  <c r="FV923" i="1" s="1"/>
  <c r="FT923" i="1"/>
  <c r="H923" i="1"/>
  <c r="FU922" i="1"/>
  <c r="FV922" i="1" s="1"/>
  <c r="FT922" i="1"/>
  <c r="H922" i="1"/>
  <c r="FU921" i="1"/>
  <c r="FV921" i="1" s="1"/>
  <c r="FT921" i="1"/>
  <c r="H921" i="1"/>
  <c r="FU920" i="1"/>
  <c r="FV920" i="1" s="1"/>
  <c r="FT920" i="1"/>
  <c r="H920" i="1"/>
  <c r="FU919" i="1"/>
  <c r="FV919" i="1" s="1"/>
  <c r="FT919" i="1"/>
  <c r="H919" i="1"/>
  <c r="FU918" i="1"/>
  <c r="FV918" i="1" s="1"/>
  <c r="FT918" i="1"/>
  <c r="H918" i="1"/>
  <c r="FU917" i="1"/>
  <c r="FV917" i="1" s="1"/>
  <c r="FT917" i="1"/>
  <c r="H917" i="1"/>
  <c r="FU916" i="1"/>
  <c r="FV916" i="1" s="1"/>
  <c r="FT916" i="1"/>
  <c r="H916" i="1"/>
  <c r="FU915" i="1"/>
  <c r="FV915" i="1" s="1"/>
  <c r="FT915" i="1"/>
  <c r="H915" i="1"/>
  <c r="FU914" i="1"/>
  <c r="FV914" i="1" s="1"/>
  <c r="FT914" i="1"/>
  <c r="H914" i="1"/>
  <c r="FU913" i="1"/>
  <c r="FV913" i="1" s="1"/>
  <c r="FT913" i="1"/>
  <c r="H913" i="1"/>
  <c r="FU912" i="1"/>
  <c r="H912" i="1"/>
  <c r="FU911" i="1"/>
  <c r="FT911" i="1"/>
  <c r="H911" i="1"/>
  <c r="FU910" i="1"/>
  <c r="FV910" i="1" s="1"/>
  <c r="FT910" i="1"/>
  <c r="H910" i="1"/>
  <c r="FU909" i="1"/>
  <c r="FV909" i="1" s="1"/>
  <c r="FT909" i="1"/>
  <c r="H909" i="1"/>
  <c r="FU908" i="1"/>
  <c r="H908" i="1"/>
  <c r="FU907" i="1"/>
  <c r="H907" i="1"/>
  <c r="FU906" i="1"/>
  <c r="H906" i="1"/>
  <c r="FU905" i="1"/>
  <c r="FV905" i="1" s="1"/>
  <c r="FT905" i="1"/>
  <c r="H905" i="1"/>
  <c r="FU904" i="1"/>
  <c r="FV904" i="1" s="1"/>
  <c r="FT904" i="1"/>
  <c r="H904" i="1"/>
  <c r="FU903" i="1"/>
  <c r="FV903" i="1" s="1"/>
  <c r="FT903" i="1"/>
  <c r="H903" i="1"/>
  <c r="FU902" i="1"/>
  <c r="FV902" i="1" s="1"/>
  <c r="FT902" i="1"/>
  <c r="H902" i="1"/>
  <c r="FU901" i="1"/>
  <c r="FV901" i="1" s="1"/>
  <c r="FT901" i="1"/>
  <c r="H901" i="1"/>
  <c r="FU900" i="1"/>
  <c r="FV900" i="1" s="1"/>
  <c r="FT900" i="1"/>
  <c r="H900" i="1"/>
  <c r="FU899" i="1"/>
  <c r="FV899" i="1" s="1"/>
  <c r="FT899" i="1"/>
  <c r="H899" i="1"/>
  <c r="FU898" i="1"/>
  <c r="FV898" i="1" s="1"/>
  <c r="FT898" i="1"/>
  <c r="H898" i="1"/>
  <c r="FU897" i="1"/>
  <c r="FV897" i="1" s="1"/>
  <c r="FT897" i="1"/>
  <c r="H897" i="1"/>
  <c r="FU896" i="1"/>
  <c r="FV896" i="1" s="1"/>
  <c r="FT896" i="1"/>
  <c r="H896" i="1"/>
  <c r="FU895" i="1"/>
  <c r="FV895" i="1" s="1"/>
  <c r="FT895" i="1"/>
  <c r="H895" i="1"/>
  <c r="FU894" i="1"/>
  <c r="FV894" i="1" s="1"/>
  <c r="FT894" i="1"/>
  <c r="H894" i="1"/>
  <c r="FU893" i="1"/>
  <c r="FV893" i="1" s="1"/>
  <c r="FT893" i="1"/>
  <c r="H893" i="1"/>
  <c r="FU892" i="1"/>
  <c r="FV892" i="1" s="1"/>
  <c r="FT892" i="1"/>
  <c r="H892" i="1"/>
  <c r="FU891" i="1"/>
  <c r="FV891" i="1" s="1"/>
  <c r="FT891" i="1"/>
  <c r="H891" i="1"/>
  <c r="FU890" i="1"/>
  <c r="FV890" i="1" s="1"/>
  <c r="FT890" i="1"/>
  <c r="H890" i="1"/>
  <c r="FU889" i="1"/>
  <c r="FV889" i="1" s="1"/>
  <c r="FT889" i="1"/>
  <c r="H889" i="1"/>
  <c r="FU888" i="1"/>
  <c r="FV888" i="1" s="1"/>
  <c r="FT888" i="1"/>
  <c r="H888" i="1"/>
  <c r="FU887" i="1"/>
  <c r="FV887" i="1" s="1"/>
  <c r="FT887" i="1"/>
  <c r="H887" i="1"/>
  <c r="FU886" i="1"/>
  <c r="FV886" i="1" s="1"/>
  <c r="FT886" i="1"/>
  <c r="H886" i="1"/>
  <c r="FU885" i="1"/>
  <c r="H885" i="1"/>
  <c r="FU884" i="1"/>
  <c r="H884" i="1"/>
  <c r="FU883" i="1"/>
  <c r="FV883" i="1" s="1"/>
  <c r="FT883" i="1"/>
  <c r="H883" i="1"/>
  <c r="FU882" i="1"/>
  <c r="H882" i="1"/>
  <c r="FU881" i="1"/>
  <c r="H881" i="1"/>
  <c r="FU880" i="1"/>
  <c r="FV880" i="1" s="1"/>
  <c r="FT880" i="1"/>
  <c r="H880" i="1"/>
  <c r="FU879" i="1"/>
  <c r="FV879" i="1" s="1"/>
  <c r="FT879" i="1"/>
  <c r="FU878" i="1"/>
  <c r="FV878" i="1" s="1"/>
  <c r="FT878" i="1"/>
  <c r="H878" i="1"/>
  <c r="FV877" i="1"/>
  <c r="FU877" i="1"/>
  <c r="FT877" i="1"/>
  <c r="H877" i="1"/>
  <c r="FU876" i="1"/>
  <c r="FV876" i="1" s="1"/>
  <c r="FT876" i="1"/>
  <c r="H876" i="1"/>
  <c r="FU875" i="1"/>
  <c r="FV875" i="1" s="1"/>
  <c r="FT875" i="1"/>
  <c r="H875" i="1"/>
  <c r="FU874" i="1"/>
  <c r="FV874" i="1" s="1"/>
  <c r="FT874" i="1"/>
  <c r="H874" i="1"/>
  <c r="FU873" i="1"/>
  <c r="FV873" i="1" s="1"/>
  <c r="FT873" i="1"/>
  <c r="H873" i="1"/>
  <c r="FU872" i="1"/>
  <c r="FV872" i="1" s="1"/>
  <c r="FT872" i="1"/>
  <c r="H872" i="1"/>
  <c r="FU871" i="1"/>
  <c r="FV871" i="1" s="1"/>
  <c r="FT871" i="1"/>
  <c r="H871" i="1"/>
  <c r="FU870" i="1"/>
  <c r="FV870" i="1" s="1"/>
  <c r="FT870" i="1"/>
  <c r="H870" i="1"/>
  <c r="FU869" i="1"/>
  <c r="FV869" i="1" s="1"/>
  <c r="FT869" i="1"/>
  <c r="H869" i="1"/>
  <c r="FU868" i="1"/>
  <c r="FV868" i="1" s="1"/>
  <c r="FT868" i="1"/>
  <c r="H868" i="1"/>
  <c r="FU867" i="1"/>
  <c r="FV867" i="1" s="1"/>
  <c r="FT867" i="1"/>
  <c r="H867" i="1"/>
  <c r="FU866" i="1"/>
  <c r="H866" i="1"/>
  <c r="FU865" i="1"/>
  <c r="FV865" i="1" s="1"/>
  <c r="FT865" i="1"/>
  <c r="H865" i="1"/>
  <c r="FU864" i="1"/>
  <c r="FV864" i="1" s="1"/>
  <c r="FT864" i="1"/>
  <c r="H864" i="1"/>
  <c r="FU863" i="1"/>
  <c r="FV863" i="1" s="1"/>
  <c r="FT863" i="1"/>
  <c r="H863" i="1"/>
  <c r="FU862" i="1"/>
  <c r="FV862" i="1" s="1"/>
  <c r="FT862" i="1"/>
  <c r="H862" i="1"/>
  <c r="FU861" i="1"/>
  <c r="FV861" i="1" s="1"/>
  <c r="FT861" i="1"/>
  <c r="H861" i="1"/>
  <c r="FU860" i="1"/>
  <c r="FV860" i="1" s="1"/>
  <c r="FT860" i="1"/>
  <c r="H860" i="1"/>
  <c r="FU859" i="1"/>
  <c r="FV859" i="1" s="1"/>
  <c r="FT859" i="1"/>
  <c r="H859" i="1"/>
  <c r="FU858" i="1"/>
  <c r="FV858" i="1" s="1"/>
  <c r="FT858" i="1"/>
  <c r="H858" i="1"/>
  <c r="FV857" i="1"/>
  <c r="FU857" i="1"/>
  <c r="FT857" i="1"/>
  <c r="H857" i="1"/>
  <c r="FU856" i="1"/>
  <c r="FV856" i="1" s="1"/>
  <c r="FT856" i="1"/>
  <c r="H856" i="1"/>
  <c r="FU855" i="1"/>
  <c r="FV855" i="1" s="1"/>
  <c r="FT855" i="1"/>
  <c r="H855" i="1"/>
  <c r="FU854" i="1"/>
  <c r="FV854" i="1" s="1"/>
  <c r="FT854" i="1"/>
  <c r="H854" i="1"/>
  <c r="FU853" i="1"/>
  <c r="H853" i="1"/>
  <c r="FU852" i="1"/>
  <c r="FT852" i="1"/>
  <c r="H852" i="1"/>
  <c r="FU851" i="1"/>
  <c r="FV851" i="1" s="1"/>
  <c r="FT851" i="1"/>
  <c r="H851" i="1"/>
  <c r="FU850" i="1"/>
  <c r="FV850" i="1" s="1"/>
  <c r="FT850" i="1"/>
  <c r="H850" i="1"/>
  <c r="FU849" i="1"/>
  <c r="FV849" i="1" s="1"/>
  <c r="FT849" i="1"/>
  <c r="H849" i="1"/>
  <c r="FU848" i="1"/>
  <c r="FV848" i="1" s="1"/>
  <c r="FT848" i="1"/>
  <c r="H848" i="1"/>
  <c r="FU847" i="1"/>
  <c r="H847" i="1"/>
  <c r="FU846" i="1"/>
  <c r="H846" i="1"/>
  <c r="FU845" i="1"/>
  <c r="H845" i="1"/>
  <c r="FU844" i="1"/>
  <c r="FT844" i="1"/>
  <c r="H844" i="1"/>
  <c r="FU843" i="1"/>
  <c r="FV843" i="1" s="1"/>
  <c r="FT843" i="1"/>
  <c r="H843" i="1"/>
  <c r="FU842" i="1"/>
  <c r="FV842" i="1" s="1"/>
  <c r="FT842" i="1"/>
  <c r="H842" i="1"/>
  <c r="FU841" i="1"/>
  <c r="FV841" i="1" s="1"/>
  <c r="FT841" i="1"/>
  <c r="H841" i="1"/>
  <c r="FU840" i="1"/>
  <c r="FV840" i="1" s="1"/>
  <c r="FT840" i="1"/>
  <c r="H840" i="1"/>
  <c r="FU839" i="1"/>
  <c r="FV839" i="1" s="1"/>
  <c r="FT839" i="1"/>
  <c r="H839" i="1"/>
  <c r="FU838" i="1"/>
  <c r="FV838" i="1" s="1"/>
  <c r="FT838" i="1"/>
  <c r="H838" i="1"/>
  <c r="FU837" i="1"/>
  <c r="FV837" i="1" s="1"/>
  <c r="FT837" i="1"/>
  <c r="H837" i="1"/>
  <c r="FU836" i="1"/>
  <c r="FV836" i="1" s="1"/>
  <c r="FT836" i="1"/>
  <c r="H836" i="1"/>
  <c r="FU835" i="1"/>
  <c r="FV835" i="1" s="1"/>
  <c r="FT835" i="1"/>
  <c r="H835" i="1"/>
  <c r="FU834" i="1"/>
  <c r="FV834" i="1" s="1"/>
  <c r="FT834" i="1"/>
  <c r="H834" i="1"/>
  <c r="FU833" i="1"/>
  <c r="FV833" i="1" s="1"/>
  <c r="FT833" i="1"/>
  <c r="H833" i="1"/>
  <c r="FU832" i="1"/>
  <c r="H832" i="1"/>
  <c r="FU831" i="1"/>
  <c r="H831" i="1"/>
  <c r="FU830" i="1"/>
  <c r="FV830" i="1" s="1"/>
  <c r="FT830" i="1"/>
  <c r="H830" i="1"/>
  <c r="FU829" i="1"/>
  <c r="FU828" i="1"/>
  <c r="H828" i="1"/>
  <c r="FU827" i="1"/>
  <c r="H827" i="1"/>
  <c r="FU826" i="1"/>
  <c r="FT826" i="1"/>
  <c r="H826" i="1"/>
  <c r="FU825" i="1"/>
  <c r="H825" i="1"/>
  <c r="FU824" i="1"/>
  <c r="H824" i="1"/>
  <c r="FU823" i="1"/>
  <c r="FT823" i="1"/>
  <c r="H823" i="1"/>
  <c r="FU822" i="1"/>
  <c r="H822" i="1"/>
  <c r="FU821" i="1"/>
  <c r="FT821" i="1"/>
  <c r="H821" i="1"/>
  <c r="FU820" i="1"/>
  <c r="FV820" i="1" s="1"/>
  <c r="FT820" i="1"/>
  <c r="H820" i="1"/>
  <c r="FU819" i="1"/>
  <c r="FV819" i="1" s="1"/>
  <c r="FT819" i="1"/>
  <c r="H819" i="1"/>
  <c r="FU818" i="1"/>
  <c r="H818" i="1"/>
  <c r="FU817" i="1"/>
  <c r="FT817" i="1"/>
  <c r="H817" i="1"/>
  <c r="FU816" i="1"/>
  <c r="FV816" i="1" s="1"/>
  <c r="FT816" i="1"/>
  <c r="H816" i="1"/>
  <c r="FU815" i="1"/>
  <c r="H815" i="1"/>
  <c r="FU814" i="1"/>
  <c r="H814" i="1"/>
  <c r="FU813" i="1"/>
  <c r="H813" i="1"/>
  <c r="FU812" i="1"/>
  <c r="H812" i="1"/>
  <c r="FU811" i="1"/>
  <c r="H811" i="1"/>
  <c r="FU810" i="1"/>
  <c r="H810" i="1"/>
  <c r="FU809" i="1"/>
  <c r="H809" i="1"/>
  <c r="FU808" i="1"/>
  <c r="H808" i="1"/>
  <c r="FU807" i="1"/>
  <c r="H807" i="1"/>
  <c r="FU806" i="1"/>
  <c r="H806" i="1"/>
  <c r="FU805" i="1"/>
  <c r="FT805" i="1"/>
  <c r="H805" i="1"/>
  <c r="FU804" i="1"/>
  <c r="H804" i="1"/>
  <c r="FU803" i="1"/>
  <c r="H803" i="1"/>
  <c r="FU802" i="1"/>
  <c r="H802" i="1"/>
  <c r="FU801" i="1"/>
  <c r="H801" i="1"/>
  <c r="FU800" i="1"/>
  <c r="H800" i="1"/>
  <c r="FU799" i="1"/>
  <c r="H799" i="1"/>
  <c r="FU798" i="1"/>
  <c r="H798" i="1"/>
  <c r="FU797" i="1"/>
  <c r="H797" i="1"/>
  <c r="FU796" i="1"/>
  <c r="H796" i="1"/>
  <c r="FU795" i="1"/>
  <c r="FT795" i="1"/>
  <c r="H795" i="1"/>
  <c r="FU794" i="1"/>
  <c r="FV794" i="1" s="1"/>
  <c r="FT794" i="1"/>
  <c r="H794" i="1"/>
  <c r="FU793" i="1"/>
  <c r="FV793" i="1" s="1"/>
  <c r="FT793" i="1"/>
  <c r="H793" i="1"/>
  <c r="FU792" i="1"/>
  <c r="FV792" i="1" s="1"/>
  <c r="FT792" i="1"/>
  <c r="H792" i="1"/>
  <c r="FU791" i="1"/>
  <c r="FV791" i="1" s="1"/>
  <c r="FT791" i="1"/>
  <c r="H791" i="1"/>
  <c r="FU790" i="1"/>
  <c r="FV790" i="1" s="1"/>
  <c r="FT790" i="1"/>
  <c r="H790" i="1"/>
  <c r="FU789" i="1"/>
  <c r="FV789" i="1" s="1"/>
  <c r="FT789" i="1"/>
  <c r="H789" i="1"/>
  <c r="FU788" i="1"/>
  <c r="FV788" i="1" s="1"/>
  <c r="FT788" i="1"/>
  <c r="H788" i="1"/>
  <c r="FU787" i="1"/>
  <c r="FV787" i="1" s="1"/>
  <c r="FT787" i="1"/>
  <c r="H787" i="1"/>
  <c r="FU786" i="1"/>
  <c r="FV786" i="1" s="1"/>
  <c r="FT786" i="1"/>
  <c r="H786" i="1"/>
  <c r="FU785" i="1"/>
  <c r="H785" i="1"/>
  <c r="FU784" i="1"/>
  <c r="H784" i="1"/>
  <c r="FU783" i="1"/>
  <c r="H783" i="1"/>
  <c r="FU782" i="1"/>
  <c r="H782" i="1"/>
  <c r="FU781" i="1"/>
  <c r="H781" i="1"/>
  <c r="FU780" i="1"/>
  <c r="H780" i="1"/>
  <c r="FU779" i="1"/>
  <c r="FT779" i="1"/>
  <c r="H779" i="1"/>
  <c r="FU778" i="1"/>
  <c r="FV778" i="1" s="1"/>
  <c r="FT778" i="1"/>
  <c r="H778" i="1"/>
  <c r="FU777" i="1"/>
  <c r="FV777" i="1" s="1"/>
  <c r="FT777" i="1"/>
  <c r="H777" i="1"/>
  <c r="FU776" i="1"/>
  <c r="FV776" i="1" s="1"/>
  <c r="FT776" i="1"/>
  <c r="H776" i="1"/>
  <c r="FU775" i="1"/>
  <c r="FV775" i="1" s="1"/>
  <c r="FT775" i="1"/>
  <c r="H775" i="1"/>
  <c r="FU774" i="1"/>
  <c r="FV774" i="1" s="1"/>
  <c r="FT774" i="1"/>
  <c r="H774" i="1"/>
  <c r="FU773" i="1"/>
  <c r="FV773" i="1" s="1"/>
  <c r="FT773" i="1"/>
  <c r="H773" i="1"/>
  <c r="FU772" i="1"/>
  <c r="FV772" i="1" s="1"/>
  <c r="FT772" i="1"/>
  <c r="H772" i="1"/>
  <c r="FU771" i="1"/>
  <c r="FV771" i="1" s="1"/>
  <c r="FT771" i="1"/>
  <c r="H771" i="1"/>
  <c r="FU770" i="1"/>
  <c r="FV770" i="1" s="1"/>
  <c r="FT770" i="1"/>
  <c r="H770" i="1"/>
  <c r="FU769" i="1"/>
  <c r="FV769" i="1" s="1"/>
  <c r="FT769" i="1"/>
  <c r="H769" i="1"/>
  <c r="FU768" i="1"/>
  <c r="FV768" i="1" s="1"/>
  <c r="FT768" i="1"/>
  <c r="H768" i="1"/>
  <c r="FU767" i="1"/>
  <c r="FV767" i="1" s="1"/>
  <c r="FT767" i="1"/>
  <c r="H767" i="1"/>
  <c r="FU766" i="1"/>
  <c r="FV766" i="1" s="1"/>
  <c r="FT766" i="1"/>
  <c r="H766" i="1"/>
  <c r="FU765" i="1"/>
  <c r="FV765" i="1" s="1"/>
  <c r="FT765" i="1"/>
  <c r="H765" i="1"/>
  <c r="FU764" i="1"/>
  <c r="FV764" i="1" s="1"/>
  <c r="FT764" i="1"/>
  <c r="H764" i="1"/>
  <c r="FV763" i="1"/>
  <c r="FU763" i="1"/>
  <c r="FT763" i="1"/>
  <c r="H763" i="1"/>
  <c r="FU762" i="1"/>
  <c r="FV762" i="1" s="1"/>
  <c r="FT762" i="1"/>
  <c r="H762" i="1"/>
  <c r="FU761" i="1"/>
  <c r="FV761" i="1" s="1"/>
  <c r="FT761" i="1"/>
  <c r="H761" i="1"/>
  <c r="FU760" i="1"/>
  <c r="FV760" i="1" s="1"/>
  <c r="FT760" i="1"/>
  <c r="H760" i="1"/>
  <c r="FU759" i="1"/>
  <c r="FV759" i="1" s="1"/>
  <c r="FT759" i="1"/>
  <c r="H759" i="1"/>
  <c r="FU758" i="1"/>
  <c r="FV758" i="1" s="1"/>
  <c r="FT758" i="1"/>
  <c r="H758" i="1"/>
  <c r="FU757" i="1"/>
  <c r="FV757" i="1" s="1"/>
  <c r="FT757" i="1"/>
  <c r="H757" i="1"/>
  <c r="FU756" i="1"/>
  <c r="FV756" i="1" s="1"/>
  <c r="FT756" i="1"/>
  <c r="H756" i="1"/>
  <c r="FU755" i="1"/>
  <c r="FV755" i="1" s="1"/>
  <c r="FT755" i="1"/>
  <c r="H755" i="1"/>
  <c r="FU754" i="1"/>
  <c r="FV754" i="1" s="1"/>
  <c r="FT754" i="1"/>
  <c r="H754" i="1"/>
  <c r="FU753" i="1"/>
  <c r="FV753" i="1" s="1"/>
  <c r="FT753" i="1"/>
  <c r="H753" i="1"/>
  <c r="FU752" i="1"/>
  <c r="FV752" i="1" s="1"/>
  <c r="FT752" i="1"/>
  <c r="H752" i="1"/>
  <c r="FU751" i="1"/>
  <c r="FV751" i="1" s="1"/>
  <c r="FT751" i="1"/>
  <c r="H751" i="1"/>
  <c r="FU750" i="1"/>
  <c r="FV750" i="1" s="1"/>
  <c r="FT750" i="1"/>
  <c r="H750" i="1"/>
  <c r="FU749" i="1"/>
  <c r="FV749" i="1" s="1"/>
  <c r="FT749" i="1"/>
  <c r="H749" i="1"/>
  <c r="FU748" i="1"/>
  <c r="FV748" i="1" s="1"/>
  <c r="FT748" i="1"/>
  <c r="H748" i="1"/>
  <c r="FU747" i="1"/>
  <c r="FV747" i="1" s="1"/>
  <c r="FT747" i="1"/>
  <c r="H747" i="1"/>
  <c r="FU746" i="1"/>
  <c r="FV746" i="1" s="1"/>
  <c r="FT746" i="1"/>
  <c r="H746" i="1"/>
  <c r="FU745" i="1"/>
  <c r="FV745" i="1" s="1"/>
  <c r="FT745" i="1"/>
  <c r="H745" i="1"/>
  <c r="FU744" i="1"/>
  <c r="FV744" i="1" s="1"/>
  <c r="FT744" i="1"/>
  <c r="H744" i="1"/>
  <c r="FU743" i="1"/>
  <c r="FV743" i="1" s="1"/>
  <c r="FT743" i="1"/>
  <c r="H743" i="1"/>
  <c r="FU742" i="1"/>
  <c r="FV742" i="1" s="1"/>
  <c r="FT742" i="1"/>
  <c r="H742" i="1"/>
  <c r="FU741" i="1"/>
  <c r="FV741" i="1" s="1"/>
  <c r="FT741" i="1"/>
  <c r="H741" i="1"/>
  <c r="FU740" i="1"/>
  <c r="FV740" i="1" s="1"/>
  <c r="FT740" i="1"/>
  <c r="H740" i="1"/>
  <c r="FU739" i="1"/>
  <c r="FV739" i="1" s="1"/>
  <c r="FT739" i="1"/>
  <c r="H739" i="1"/>
  <c r="FU738" i="1"/>
  <c r="FV738" i="1" s="1"/>
  <c r="FT738" i="1"/>
  <c r="H738" i="1"/>
  <c r="FU737" i="1"/>
  <c r="FV737" i="1" s="1"/>
  <c r="FT737" i="1"/>
  <c r="H737" i="1"/>
  <c r="FU736" i="1"/>
  <c r="FV736" i="1" s="1"/>
  <c r="H736" i="1"/>
  <c r="FU735" i="1"/>
  <c r="FV735" i="1" s="1"/>
  <c r="H735" i="1"/>
  <c r="FU734" i="1"/>
  <c r="FV734" i="1" s="1"/>
  <c r="FT734" i="1"/>
  <c r="H734" i="1"/>
  <c r="FU733" i="1"/>
  <c r="H733" i="1"/>
  <c r="FU732" i="1"/>
  <c r="FT732" i="1"/>
  <c r="H732" i="1"/>
  <c r="FU731" i="1"/>
  <c r="FV731" i="1" s="1"/>
  <c r="FT731" i="1"/>
  <c r="H731" i="1"/>
  <c r="FU730" i="1"/>
  <c r="FV730" i="1" s="1"/>
  <c r="FT730" i="1"/>
  <c r="H730" i="1"/>
  <c r="FU729" i="1"/>
  <c r="FV729" i="1" s="1"/>
  <c r="FT729" i="1"/>
  <c r="H729" i="1"/>
  <c r="FU728" i="1"/>
  <c r="FV728" i="1" s="1"/>
  <c r="FT728" i="1"/>
  <c r="H728" i="1"/>
  <c r="FU727" i="1"/>
  <c r="H727" i="1"/>
  <c r="FU726" i="1"/>
  <c r="FT726" i="1"/>
  <c r="H726" i="1"/>
  <c r="FU725" i="1"/>
  <c r="FV725" i="1" s="1"/>
  <c r="FT725" i="1"/>
  <c r="H725" i="1"/>
  <c r="FU724" i="1"/>
  <c r="FV724" i="1" s="1"/>
  <c r="FT724" i="1"/>
  <c r="H724" i="1"/>
  <c r="FU723" i="1"/>
  <c r="FV723" i="1" s="1"/>
  <c r="FT723" i="1"/>
  <c r="H723" i="1"/>
  <c r="FU722" i="1"/>
  <c r="FV722" i="1" s="1"/>
  <c r="FT722" i="1"/>
  <c r="H722" i="1"/>
  <c r="FU721" i="1"/>
  <c r="FV721" i="1" s="1"/>
  <c r="FT721" i="1"/>
  <c r="H721" i="1"/>
  <c r="FU720" i="1"/>
  <c r="FV720" i="1" s="1"/>
  <c r="FT720" i="1"/>
  <c r="FU719" i="1"/>
  <c r="FV719" i="1" s="1"/>
  <c r="FT719" i="1"/>
  <c r="H719" i="1"/>
  <c r="FU718" i="1"/>
  <c r="FV718" i="1" s="1"/>
  <c r="FT718" i="1"/>
  <c r="H718" i="1"/>
  <c r="FU717" i="1"/>
  <c r="FV717" i="1" s="1"/>
  <c r="FT717" i="1"/>
  <c r="H717" i="1"/>
  <c r="FU716" i="1"/>
  <c r="FV716" i="1" s="1"/>
  <c r="FT716" i="1"/>
  <c r="H716" i="1"/>
  <c r="FU715" i="1"/>
  <c r="FV715" i="1" s="1"/>
  <c r="FT715" i="1"/>
  <c r="H715" i="1"/>
  <c r="FU714" i="1"/>
  <c r="FV714" i="1" s="1"/>
  <c r="FT714" i="1"/>
  <c r="H714" i="1"/>
  <c r="FU713" i="1"/>
  <c r="FV713" i="1" s="1"/>
  <c r="FT713" i="1"/>
  <c r="H713" i="1"/>
  <c r="FU712" i="1"/>
  <c r="FV712" i="1" s="1"/>
  <c r="FT712" i="1"/>
  <c r="H712" i="1"/>
  <c r="FU711" i="1"/>
  <c r="FV711" i="1" s="1"/>
  <c r="FT711" i="1"/>
  <c r="H711" i="1"/>
  <c r="FU710" i="1"/>
  <c r="FV710" i="1" s="1"/>
  <c r="FT710" i="1"/>
  <c r="H710" i="1"/>
  <c r="FU709" i="1"/>
  <c r="FV709" i="1" s="1"/>
  <c r="FT709" i="1"/>
  <c r="H709" i="1"/>
  <c r="FU708" i="1"/>
  <c r="H708" i="1"/>
  <c r="FU707" i="1"/>
  <c r="H707" i="1"/>
  <c r="FU706" i="1"/>
  <c r="FV706" i="1" s="1"/>
  <c r="FT706" i="1"/>
  <c r="H706" i="1"/>
  <c r="FU705" i="1"/>
  <c r="FV705" i="1" s="1"/>
  <c r="FT705" i="1"/>
  <c r="H705" i="1"/>
  <c r="FU704" i="1"/>
  <c r="FV704" i="1" s="1"/>
  <c r="FT704" i="1"/>
  <c r="H704" i="1"/>
  <c r="FU703" i="1"/>
  <c r="FV703" i="1" s="1"/>
  <c r="FT703" i="1"/>
  <c r="H703" i="1"/>
  <c r="FU702" i="1"/>
  <c r="FV702" i="1" s="1"/>
  <c r="FT702" i="1"/>
  <c r="H702" i="1"/>
  <c r="FU701" i="1"/>
  <c r="H701" i="1"/>
  <c r="FU700" i="1"/>
  <c r="FT700" i="1"/>
  <c r="H700" i="1"/>
  <c r="FU699" i="1"/>
  <c r="FV699" i="1" s="1"/>
  <c r="FT699" i="1"/>
  <c r="H699" i="1"/>
  <c r="FU698" i="1"/>
  <c r="FV698" i="1" s="1"/>
  <c r="FT698" i="1"/>
  <c r="H698" i="1"/>
  <c r="FU697" i="1"/>
  <c r="FV697" i="1" s="1"/>
  <c r="FT697" i="1"/>
  <c r="H697" i="1"/>
  <c r="FU696" i="1"/>
  <c r="FV696" i="1" s="1"/>
  <c r="FT696" i="1"/>
  <c r="H696" i="1"/>
  <c r="FU695" i="1"/>
  <c r="FV695" i="1" s="1"/>
  <c r="FT695" i="1"/>
  <c r="H695" i="1"/>
  <c r="FU694" i="1"/>
  <c r="FV694" i="1" s="1"/>
  <c r="FT694" i="1"/>
  <c r="H694" i="1"/>
  <c r="FU693" i="1"/>
  <c r="FV693" i="1" s="1"/>
  <c r="FT693" i="1"/>
  <c r="H693" i="1"/>
  <c r="FU692" i="1"/>
  <c r="FV692" i="1" s="1"/>
  <c r="FT692" i="1"/>
  <c r="H692" i="1"/>
  <c r="FU691" i="1"/>
  <c r="FV691" i="1" s="1"/>
  <c r="FT691" i="1"/>
  <c r="H691" i="1"/>
  <c r="FU690" i="1"/>
  <c r="FV690" i="1" s="1"/>
  <c r="FT690" i="1"/>
  <c r="H690" i="1"/>
  <c r="FU689" i="1"/>
  <c r="FV689" i="1" s="1"/>
  <c r="FT689" i="1"/>
  <c r="H689" i="1"/>
  <c r="FU688" i="1"/>
  <c r="FV688" i="1" s="1"/>
  <c r="FT688" i="1"/>
  <c r="H688" i="1"/>
  <c r="FU687" i="1"/>
  <c r="FV687" i="1" s="1"/>
  <c r="FT687" i="1"/>
  <c r="H687" i="1"/>
  <c r="FU686" i="1"/>
  <c r="FV686" i="1" s="1"/>
  <c r="FT686" i="1"/>
  <c r="H686" i="1"/>
  <c r="FU685" i="1"/>
  <c r="FV685" i="1" s="1"/>
  <c r="FT685" i="1"/>
  <c r="H685" i="1"/>
  <c r="FU684" i="1"/>
  <c r="FV684" i="1" s="1"/>
  <c r="FT684" i="1"/>
  <c r="H684" i="1"/>
  <c r="FU683" i="1"/>
  <c r="FV683" i="1" s="1"/>
  <c r="FT683" i="1"/>
  <c r="H683" i="1"/>
  <c r="FU682" i="1"/>
  <c r="FV682" i="1" s="1"/>
  <c r="FT682" i="1"/>
  <c r="H682" i="1"/>
  <c r="FU681" i="1"/>
  <c r="FV681" i="1" s="1"/>
  <c r="FT681" i="1"/>
  <c r="H681" i="1"/>
  <c r="FU680" i="1"/>
  <c r="FV680" i="1" s="1"/>
  <c r="FT680" i="1"/>
  <c r="H680" i="1"/>
  <c r="FU679" i="1"/>
  <c r="FV679" i="1" s="1"/>
  <c r="FT679" i="1"/>
  <c r="FU678" i="1"/>
  <c r="FV678" i="1" s="1"/>
  <c r="FT678" i="1"/>
  <c r="H678" i="1"/>
  <c r="FU677" i="1"/>
  <c r="FV677" i="1" s="1"/>
  <c r="FT677" i="1"/>
  <c r="H677" i="1"/>
  <c r="FU676" i="1"/>
  <c r="FV676" i="1" s="1"/>
  <c r="FT676" i="1"/>
  <c r="H676" i="1"/>
  <c r="FU675" i="1"/>
  <c r="FV675" i="1" s="1"/>
  <c r="FT675" i="1"/>
  <c r="H675" i="1"/>
  <c r="FU674" i="1"/>
  <c r="FV674" i="1" s="1"/>
  <c r="FT674" i="1"/>
  <c r="H674" i="1"/>
  <c r="FU673" i="1"/>
  <c r="FV673" i="1" s="1"/>
  <c r="FT673" i="1"/>
  <c r="H673" i="1"/>
  <c r="FU672" i="1"/>
  <c r="FV672" i="1" s="1"/>
  <c r="FT672" i="1"/>
  <c r="H672" i="1"/>
  <c r="FU671" i="1"/>
  <c r="FV671" i="1" s="1"/>
  <c r="FT671" i="1"/>
  <c r="H671" i="1"/>
  <c r="FU670" i="1"/>
  <c r="FV670" i="1" s="1"/>
  <c r="FT670" i="1"/>
  <c r="H670" i="1"/>
  <c r="FU669" i="1"/>
  <c r="FV669" i="1" s="1"/>
  <c r="FT669" i="1"/>
  <c r="H669" i="1"/>
  <c r="FU668" i="1"/>
  <c r="FV668" i="1" s="1"/>
  <c r="FT668" i="1"/>
  <c r="H668" i="1"/>
  <c r="FU667" i="1"/>
  <c r="FV667" i="1" s="1"/>
  <c r="FT667" i="1"/>
  <c r="H667" i="1"/>
  <c r="FU666" i="1"/>
  <c r="FV666" i="1" s="1"/>
  <c r="FT666" i="1"/>
  <c r="H666" i="1"/>
  <c r="FU665" i="1"/>
  <c r="H665" i="1"/>
  <c r="FU664" i="1"/>
  <c r="FT664" i="1"/>
  <c r="H664" i="1"/>
  <c r="FU663" i="1"/>
  <c r="FV663" i="1" s="1"/>
  <c r="FT663" i="1"/>
  <c r="H663" i="1"/>
  <c r="FU662" i="1"/>
  <c r="FV662" i="1" s="1"/>
  <c r="FT662" i="1"/>
  <c r="H662" i="1"/>
  <c r="FU661" i="1"/>
  <c r="H661" i="1"/>
  <c r="FU660" i="1"/>
  <c r="FT660" i="1"/>
  <c r="H660" i="1"/>
  <c r="FU659" i="1"/>
  <c r="FV659" i="1" s="1"/>
  <c r="FT659" i="1"/>
  <c r="H659" i="1"/>
  <c r="FU658" i="1"/>
  <c r="FV658" i="1" s="1"/>
  <c r="FT658" i="1"/>
  <c r="H658" i="1"/>
  <c r="FU657" i="1"/>
  <c r="FV657" i="1" s="1"/>
  <c r="FT657" i="1"/>
  <c r="H657" i="1"/>
  <c r="FU656" i="1"/>
  <c r="FV656" i="1" s="1"/>
  <c r="FT656" i="1"/>
  <c r="H656" i="1"/>
  <c r="FU655" i="1"/>
  <c r="FV655" i="1" s="1"/>
  <c r="FT655" i="1"/>
  <c r="H655" i="1"/>
  <c r="FU654" i="1"/>
  <c r="FV654" i="1" s="1"/>
  <c r="FT654" i="1"/>
  <c r="H654" i="1"/>
  <c r="FU653" i="1"/>
  <c r="FV653" i="1" s="1"/>
  <c r="FT653" i="1"/>
  <c r="H653" i="1"/>
  <c r="FU652" i="1"/>
  <c r="FV652" i="1" s="1"/>
  <c r="FT652" i="1"/>
  <c r="H652" i="1"/>
  <c r="FU651" i="1"/>
  <c r="FV651" i="1" s="1"/>
  <c r="FT651" i="1"/>
  <c r="H651" i="1"/>
  <c r="FU650" i="1"/>
  <c r="FV650" i="1" s="1"/>
  <c r="FT650" i="1"/>
  <c r="H650" i="1"/>
  <c r="FU649" i="1"/>
  <c r="FV649" i="1" s="1"/>
  <c r="FT649" i="1"/>
  <c r="H649" i="1"/>
  <c r="FU648" i="1"/>
  <c r="FV648" i="1" s="1"/>
  <c r="FT648" i="1"/>
  <c r="H648" i="1"/>
  <c r="FU647" i="1"/>
  <c r="FV647" i="1" s="1"/>
  <c r="FT647" i="1"/>
  <c r="H647" i="1"/>
  <c r="FU646" i="1"/>
  <c r="FV646" i="1" s="1"/>
  <c r="FT646" i="1"/>
  <c r="H646" i="1"/>
  <c r="FU645" i="1"/>
  <c r="FV645" i="1" s="1"/>
  <c r="FT645" i="1"/>
  <c r="H645" i="1"/>
  <c r="FU644" i="1"/>
  <c r="FV644" i="1" s="1"/>
  <c r="FT644" i="1"/>
  <c r="H644" i="1"/>
  <c r="FU643" i="1"/>
  <c r="FV643" i="1" s="1"/>
  <c r="FT643" i="1"/>
  <c r="H643" i="1"/>
  <c r="FU642" i="1"/>
  <c r="FV642" i="1" s="1"/>
  <c r="FT642" i="1"/>
  <c r="H642" i="1"/>
  <c r="FU641" i="1"/>
  <c r="FV641" i="1" s="1"/>
  <c r="FT641" i="1"/>
  <c r="H641" i="1"/>
  <c r="FU640" i="1"/>
  <c r="FV640" i="1" s="1"/>
  <c r="FT640" i="1"/>
  <c r="H640" i="1"/>
  <c r="FU639" i="1"/>
  <c r="FV639" i="1" s="1"/>
  <c r="FT639" i="1"/>
  <c r="H639" i="1"/>
  <c r="FU638" i="1"/>
  <c r="FV638" i="1" s="1"/>
  <c r="FT638" i="1"/>
  <c r="H638" i="1"/>
  <c r="FU637" i="1"/>
  <c r="FV637" i="1" s="1"/>
  <c r="FT637" i="1"/>
  <c r="H637" i="1"/>
  <c r="FU636" i="1"/>
  <c r="FV636" i="1" s="1"/>
  <c r="FT636" i="1"/>
  <c r="FU635" i="1"/>
  <c r="FV635" i="1" s="1"/>
  <c r="FT635" i="1"/>
  <c r="H635" i="1"/>
  <c r="FU634" i="1"/>
  <c r="FV634" i="1" s="1"/>
  <c r="FT634" i="1"/>
  <c r="H634" i="1"/>
  <c r="FU633" i="1"/>
  <c r="FV633" i="1" s="1"/>
  <c r="FT633" i="1"/>
  <c r="H633" i="1"/>
  <c r="FU632" i="1"/>
  <c r="H632" i="1"/>
  <c r="FU631" i="1"/>
  <c r="H631" i="1"/>
  <c r="FU630" i="1"/>
  <c r="H630" i="1"/>
  <c r="FU629" i="1"/>
  <c r="H629" i="1"/>
  <c r="FU628" i="1"/>
  <c r="FT628" i="1"/>
  <c r="H628" i="1"/>
  <c r="FU627" i="1"/>
  <c r="FV627" i="1" s="1"/>
  <c r="H627" i="1"/>
  <c r="FU626" i="1"/>
  <c r="FV626" i="1" s="1"/>
  <c r="H626" i="1"/>
  <c r="FU625" i="1"/>
  <c r="FV625" i="1" s="1"/>
  <c r="FT625" i="1"/>
  <c r="AJ275" i="12" s="1"/>
  <c r="H625" i="1"/>
  <c r="FU624" i="1"/>
  <c r="FV624" i="1" s="1"/>
  <c r="FT624" i="1"/>
  <c r="H624" i="1"/>
  <c r="FU623" i="1"/>
  <c r="FV623" i="1" s="1"/>
  <c r="FT623" i="1"/>
  <c r="H623" i="1"/>
  <c r="FU622" i="1"/>
  <c r="FV622" i="1" s="1"/>
  <c r="FT622" i="1"/>
  <c r="H622" i="1"/>
  <c r="FU621" i="1"/>
  <c r="FV621" i="1" s="1"/>
  <c r="FT621" i="1"/>
  <c r="H621" i="1"/>
  <c r="FU620" i="1"/>
  <c r="FV620" i="1" s="1"/>
  <c r="FT620" i="1"/>
  <c r="H620" i="1"/>
  <c r="FU619" i="1"/>
  <c r="FV619" i="1" s="1"/>
  <c r="FT619" i="1"/>
  <c r="H619" i="1"/>
  <c r="FU618" i="1"/>
  <c r="FV618" i="1" s="1"/>
  <c r="FT618" i="1"/>
  <c r="H618" i="1"/>
  <c r="FU617" i="1"/>
  <c r="FV617" i="1" s="1"/>
  <c r="FT617" i="1"/>
  <c r="H617" i="1"/>
  <c r="FU616" i="1"/>
  <c r="FV616" i="1" s="1"/>
  <c r="FT616" i="1"/>
  <c r="H616" i="1"/>
  <c r="FU615" i="1"/>
  <c r="FV615" i="1" s="1"/>
  <c r="FT615" i="1"/>
  <c r="H615" i="1"/>
  <c r="FU614" i="1"/>
  <c r="FV614" i="1" s="1"/>
  <c r="FT614" i="1"/>
  <c r="H614" i="1"/>
  <c r="FU613" i="1"/>
  <c r="FV613" i="1" s="1"/>
  <c r="FT613" i="1"/>
  <c r="H613" i="1"/>
  <c r="FU612" i="1"/>
  <c r="FV612" i="1" s="1"/>
  <c r="FT612" i="1"/>
  <c r="H612" i="1"/>
  <c r="FU611" i="1"/>
  <c r="H611" i="1"/>
  <c r="FU610" i="1"/>
  <c r="H610" i="1"/>
  <c r="FU609" i="1"/>
  <c r="FV609" i="1" s="1"/>
  <c r="FT609" i="1"/>
  <c r="H609" i="1"/>
  <c r="FU608" i="1"/>
  <c r="FV608" i="1" s="1"/>
  <c r="FT608" i="1"/>
  <c r="H608" i="1"/>
  <c r="FU607" i="1"/>
  <c r="FV607" i="1" s="1"/>
  <c r="FT607" i="1"/>
  <c r="H607" i="1"/>
  <c r="FU606" i="1"/>
  <c r="FV606" i="1" s="1"/>
  <c r="FT606" i="1"/>
  <c r="H606" i="1"/>
  <c r="FU605" i="1"/>
  <c r="FV605" i="1" s="1"/>
  <c r="FT605" i="1"/>
  <c r="H605" i="1"/>
  <c r="FU604" i="1"/>
  <c r="H604" i="1"/>
  <c r="FU603" i="1"/>
  <c r="FT603" i="1"/>
  <c r="H603" i="1"/>
  <c r="FU602" i="1"/>
  <c r="FV602" i="1" s="1"/>
  <c r="FT602" i="1"/>
  <c r="H602" i="1"/>
  <c r="FU601" i="1"/>
  <c r="FV601" i="1" s="1"/>
  <c r="FT601" i="1"/>
  <c r="H601" i="1"/>
  <c r="FU600" i="1"/>
  <c r="H600" i="1"/>
  <c r="FU599" i="1"/>
  <c r="FV599" i="1" s="1"/>
  <c r="FT599" i="1"/>
  <c r="H599" i="1"/>
  <c r="FU598" i="1"/>
  <c r="FV598" i="1" s="1"/>
  <c r="FT598" i="1"/>
  <c r="H598" i="1"/>
  <c r="FU597" i="1"/>
  <c r="FV597" i="1" s="1"/>
  <c r="FT597" i="1"/>
  <c r="H597" i="1"/>
  <c r="FU596" i="1"/>
  <c r="FV596" i="1" s="1"/>
  <c r="FT596" i="1"/>
  <c r="H596" i="1"/>
  <c r="FU595" i="1"/>
  <c r="FV595" i="1" s="1"/>
  <c r="FT595" i="1"/>
  <c r="H595" i="1"/>
  <c r="FU594" i="1"/>
  <c r="FV594" i="1" s="1"/>
  <c r="FT594" i="1"/>
  <c r="H594" i="1"/>
  <c r="FU593" i="1"/>
  <c r="FV593" i="1" s="1"/>
  <c r="FT593" i="1"/>
  <c r="H593" i="1"/>
  <c r="FU592" i="1"/>
  <c r="FV592" i="1" s="1"/>
  <c r="FT592" i="1"/>
  <c r="H592" i="1"/>
  <c r="FU591" i="1"/>
  <c r="FV591" i="1" s="1"/>
  <c r="FT591" i="1"/>
  <c r="H591" i="1"/>
  <c r="FU590" i="1"/>
  <c r="FV590" i="1" s="1"/>
  <c r="FT590" i="1"/>
  <c r="H590" i="1"/>
  <c r="FU589" i="1"/>
  <c r="FV589" i="1" s="1"/>
  <c r="FT589" i="1"/>
  <c r="H589" i="1"/>
  <c r="FU588" i="1"/>
  <c r="FV588" i="1" s="1"/>
  <c r="FT588" i="1"/>
  <c r="H588" i="1"/>
  <c r="FU587" i="1"/>
  <c r="FV587" i="1" s="1"/>
  <c r="FT587" i="1"/>
  <c r="H587" i="1"/>
  <c r="FU586" i="1"/>
  <c r="H586" i="1"/>
  <c r="FU585" i="1"/>
  <c r="FT585" i="1"/>
  <c r="H585" i="1"/>
  <c r="FU584" i="1"/>
  <c r="FV584" i="1" s="1"/>
  <c r="FT584" i="1"/>
  <c r="H584" i="1"/>
  <c r="FU583" i="1"/>
  <c r="FV583" i="1" s="1"/>
  <c r="FT583" i="1"/>
  <c r="H583" i="1"/>
  <c r="FU582" i="1"/>
  <c r="FV582" i="1" s="1"/>
  <c r="FT582" i="1"/>
  <c r="H582" i="1"/>
  <c r="FU581" i="1"/>
  <c r="FV581" i="1" s="1"/>
  <c r="FT581" i="1"/>
  <c r="H581" i="1"/>
  <c r="FU580" i="1"/>
  <c r="FV580" i="1" s="1"/>
  <c r="FT580" i="1"/>
  <c r="H580" i="1"/>
  <c r="FU579" i="1"/>
  <c r="FV579" i="1" s="1"/>
  <c r="FT579" i="1"/>
  <c r="H579" i="1"/>
  <c r="FU578" i="1"/>
  <c r="FV578" i="1" s="1"/>
  <c r="FT578" i="1"/>
  <c r="H578" i="1"/>
  <c r="FU577" i="1"/>
  <c r="FV577" i="1" s="1"/>
  <c r="FT577" i="1"/>
  <c r="H577" i="1"/>
  <c r="FU576" i="1"/>
  <c r="FV576" i="1" s="1"/>
  <c r="FT576" i="1"/>
  <c r="H576" i="1"/>
  <c r="FU575" i="1"/>
  <c r="H575" i="1"/>
  <c r="FU574" i="1"/>
  <c r="H574" i="1"/>
  <c r="FU573" i="1"/>
  <c r="FV573" i="1" s="1"/>
  <c r="FT573" i="1"/>
  <c r="H573" i="1"/>
  <c r="FU572" i="1"/>
  <c r="FV572" i="1" s="1"/>
  <c r="FT572" i="1"/>
  <c r="H572" i="1"/>
  <c r="FU571" i="1"/>
  <c r="FV571" i="1" s="1"/>
  <c r="FT571" i="1"/>
  <c r="H571" i="1"/>
  <c r="FU570" i="1"/>
  <c r="FV570" i="1" s="1"/>
  <c r="FT570" i="1"/>
  <c r="H570" i="1"/>
  <c r="FU569" i="1"/>
  <c r="FV569" i="1" s="1"/>
  <c r="FT569" i="1"/>
  <c r="H569" i="1"/>
  <c r="FU568" i="1"/>
  <c r="FV568" i="1" s="1"/>
  <c r="FT568" i="1"/>
  <c r="H568" i="1"/>
  <c r="FU567" i="1"/>
  <c r="FV567" i="1" s="1"/>
  <c r="FT567" i="1"/>
  <c r="H567" i="1"/>
  <c r="FU566" i="1"/>
  <c r="FV566" i="1" s="1"/>
  <c r="FT566" i="1"/>
  <c r="H566" i="1"/>
  <c r="FU565" i="1"/>
  <c r="FV565" i="1" s="1"/>
  <c r="FT565" i="1"/>
  <c r="H565" i="1"/>
  <c r="FU564" i="1"/>
  <c r="FV564" i="1" s="1"/>
  <c r="FT564" i="1"/>
  <c r="H564" i="1"/>
  <c r="FU563" i="1"/>
  <c r="FV563" i="1" s="1"/>
  <c r="FT563" i="1"/>
  <c r="H563" i="1"/>
  <c r="FU562" i="1"/>
  <c r="FV562" i="1" s="1"/>
  <c r="FT562" i="1"/>
  <c r="H562" i="1"/>
  <c r="FU561" i="1"/>
  <c r="H561" i="1"/>
  <c r="FU560" i="1"/>
  <c r="H560" i="1"/>
  <c r="FU559" i="1"/>
  <c r="FV559" i="1" s="1"/>
  <c r="FT559" i="1"/>
  <c r="H559" i="1"/>
  <c r="FU558" i="1"/>
  <c r="FV558" i="1" s="1"/>
  <c r="FT558" i="1"/>
  <c r="H558" i="1"/>
  <c r="FU557" i="1"/>
  <c r="FV557" i="1" s="1"/>
  <c r="FT557" i="1"/>
  <c r="H557" i="1"/>
  <c r="FU556" i="1"/>
  <c r="FV556" i="1" s="1"/>
  <c r="FT556" i="1"/>
  <c r="H556" i="1"/>
  <c r="FU555" i="1"/>
  <c r="FV555" i="1" s="1"/>
  <c r="FT555" i="1"/>
  <c r="H555" i="1"/>
  <c r="FU554" i="1"/>
  <c r="FV554" i="1" s="1"/>
  <c r="FT554" i="1"/>
  <c r="H554" i="1"/>
  <c r="FU553" i="1"/>
  <c r="FV553" i="1" s="1"/>
  <c r="FT553" i="1"/>
  <c r="H553" i="1"/>
  <c r="FU552" i="1"/>
  <c r="FV552" i="1" s="1"/>
  <c r="FT552" i="1"/>
  <c r="H552" i="1"/>
  <c r="FU551" i="1"/>
  <c r="FV551" i="1" s="1"/>
  <c r="FT551" i="1"/>
  <c r="H551" i="1"/>
  <c r="FU550" i="1"/>
  <c r="H550" i="1"/>
  <c r="FU549" i="1"/>
  <c r="FT549" i="1"/>
  <c r="H549" i="1"/>
  <c r="FU548" i="1"/>
  <c r="FV548" i="1" s="1"/>
  <c r="FT548" i="1"/>
  <c r="H548" i="1"/>
  <c r="FU547" i="1"/>
  <c r="FV547" i="1" s="1"/>
  <c r="FT547" i="1"/>
  <c r="H547" i="1"/>
  <c r="FU546" i="1"/>
  <c r="FV546" i="1" s="1"/>
  <c r="FT546" i="1"/>
  <c r="H546" i="1"/>
  <c r="FU545" i="1"/>
  <c r="FV545" i="1" s="1"/>
  <c r="FT545" i="1"/>
  <c r="H545" i="1"/>
  <c r="FU544" i="1"/>
  <c r="FV544" i="1" s="1"/>
  <c r="FT544" i="1"/>
  <c r="H544" i="1"/>
  <c r="FU543" i="1"/>
  <c r="FV543" i="1" s="1"/>
  <c r="H543" i="1"/>
  <c r="FU542" i="1"/>
  <c r="FV542" i="1" s="1"/>
  <c r="FT542" i="1"/>
  <c r="H542" i="1"/>
  <c r="FU541" i="1"/>
  <c r="FV541" i="1" s="1"/>
  <c r="FT541" i="1"/>
  <c r="H541" i="1"/>
  <c r="FU540" i="1"/>
  <c r="FV540" i="1" s="1"/>
  <c r="FT540" i="1"/>
  <c r="H540" i="1"/>
  <c r="FU539" i="1"/>
  <c r="FV539" i="1" s="1"/>
  <c r="FT539" i="1"/>
  <c r="H539" i="1"/>
  <c r="FU538" i="1"/>
  <c r="FV538" i="1" s="1"/>
  <c r="FT538" i="1"/>
  <c r="H538" i="1"/>
  <c r="FU537" i="1"/>
  <c r="FV537" i="1" s="1"/>
  <c r="FT537" i="1"/>
  <c r="FU536" i="1"/>
  <c r="FV536" i="1" s="1"/>
  <c r="FT536" i="1"/>
  <c r="H536" i="1"/>
  <c r="FU535" i="1"/>
  <c r="FV535" i="1" s="1"/>
  <c r="FT535" i="1"/>
  <c r="H535" i="1"/>
  <c r="FU534" i="1"/>
  <c r="FV534" i="1" s="1"/>
  <c r="FT534" i="1"/>
  <c r="H534" i="1"/>
  <c r="FU533" i="1"/>
  <c r="FV533" i="1" s="1"/>
  <c r="FT533" i="1"/>
  <c r="H533" i="1"/>
  <c r="FU532" i="1"/>
  <c r="FV532" i="1" s="1"/>
  <c r="FT532" i="1"/>
  <c r="H532" i="1"/>
  <c r="FU531" i="1"/>
  <c r="FV531" i="1" s="1"/>
  <c r="FT531" i="1"/>
  <c r="H531" i="1"/>
  <c r="FU530" i="1"/>
  <c r="FV530" i="1" s="1"/>
  <c r="FT530" i="1"/>
  <c r="H530" i="1"/>
  <c r="FU529" i="1"/>
  <c r="FV529" i="1" s="1"/>
  <c r="FT529" i="1"/>
  <c r="H529" i="1"/>
  <c r="FU528" i="1"/>
  <c r="FV528" i="1" s="1"/>
  <c r="FT528" i="1"/>
  <c r="H528" i="1"/>
  <c r="FU527" i="1"/>
  <c r="FV527" i="1" s="1"/>
  <c r="FT527" i="1"/>
  <c r="H527" i="1"/>
  <c r="FU526" i="1"/>
  <c r="FV526" i="1" s="1"/>
  <c r="FT526" i="1"/>
  <c r="H526" i="1"/>
  <c r="FU525" i="1"/>
  <c r="H525" i="1"/>
  <c r="FU524" i="1"/>
  <c r="H524" i="1"/>
  <c r="FU523" i="1"/>
  <c r="FT523" i="1"/>
  <c r="H523" i="1"/>
  <c r="FU522" i="1"/>
  <c r="FV522" i="1" s="1"/>
  <c r="FT522" i="1"/>
  <c r="H522" i="1"/>
  <c r="FU521" i="1"/>
  <c r="FV521" i="1" s="1"/>
  <c r="FT521" i="1"/>
  <c r="H521" i="1"/>
  <c r="FU520" i="1"/>
  <c r="FV520" i="1" s="1"/>
  <c r="FT520" i="1"/>
  <c r="H520" i="1"/>
  <c r="FU519" i="1"/>
  <c r="FV519" i="1" s="1"/>
  <c r="FT519" i="1"/>
  <c r="H519" i="1"/>
  <c r="FU518" i="1"/>
  <c r="FV518" i="1" s="1"/>
  <c r="FT518" i="1"/>
  <c r="H518" i="1"/>
  <c r="FU517" i="1"/>
  <c r="FV517" i="1" s="1"/>
  <c r="FT517" i="1"/>
  <c r="H517" i="1"/>
  <c r="FU516" i="1"/>
  <c r="FV516" i="1" s="1"/>
  <c r="FT516" i="1"/>
  <c r="H516" i="1"/>
  <c r="FU515" i="1"/>
  <c r="FV515" i="1" s="1"/>
  <c r="FT515" i="1"/>
  <c r="H515" i="1"/>
  <c r="FU514" i="1"/>
  <c r="FV514" i="1" s="1"/>
  <c r="FT514" i="1"/>
  <c r="H514" i="1"/>
  <c r="FU513" i="1"/>
  <c r="FV513" i="1" s="1"/>
  <c r="FT513" i="1"/>
  <c r="H513" i="1"/>
  <c r="FU512" i="1"/>
  <c r="FV512" i="1" s="1"/>
  <c r="FT512" i="1"/>
  <c r="H512" i="1"/>
  <c r="FU511" i="1"/>
  <c r="FV511" i="1" s="1"/>
  <c r="FT511" i="1"/>
  <c r="H511" i="1"/>
  <c r="FU510" i="1"/>
  <c r="FV510" i="1" s="1"/>
  <c r="FT510" i="1"/>
  <c r="H510" i="1"/>
  <c r="FU509" i="1"/>
  <c r="FV509" i="1" s="1"/>
  <c r="FT509" i="1"/>
  <c r="H509" i="1"/>
  <c r="FU508" i="1"/>
  <c r="FV508" i="1" s="1"/>
  <c r="FT508" i="1"/>
  <c r="H508" i="1"/>
  <c r="FU507" i="1"/>
  <c r="FV507" i="1" s="1"/>
  <c r="FT507" i="1"/>
  <c r="H507" i="1"/>
  <c r="FU506" i="1"/>
  <c r="FV506" i="1" s="1"/>
  <c r="FT506" i="1"/>
  <c r="H506" i="1"/>
  <c r="FU505" i="1"/>
  <c r="FV505" i="1" s="1"/>
  <c r="FT505" i="1"/>
  <c r="H505" i="1"/>
  <c r="FU504" i="1"/>
  <c r="FV504" i="1" s="1"/>
  <c r="FT504" i="1"/>
  <c r="H504" i="1"/>
  <c r="FU503" i="1"/>
  <c r="FV503" i="1" s="1"/>
  <c r="FT503" i="1"/>
  <c r="H503" i="1"/>
  <c r="FU502" i="1"/>
  <c r="FV502" i="1" s="1"/>
  <c r="FT502" i="1"/>
  <c r="H502" i="1"/>
  <c r="FU501" i="1"/>
  <c r="FV501" i="1" s="1"/>
  <c r="FT501" i="1"/>
  <c r="H501" i="1"/>
  <c r="FU500" i="1"/>
  <c r="FV500" i="1" s="1"/>
  <c r="FT500" i="1"/>
  <c r="H500" i="1"/>
  <c r="FU499" i="1"/>
  <c r="FV499" i="1" s="1"/>
  <c r="FT499" i="1"/>
  <c r="H499" i="1"/>
  <c r="FU498" i="1"/>
  <c r="FV498" i="1" s="1"/>
  <c r="FT498" i="1"/>
  <c r="H498" i="1"/>
  <c r="FU497" i="1"/>
  <c r="FV497" i="1" s="1"/>
  <c r="FT497" i="1"/>
  <c r="H497" i="1"/>
  <c r="FU496" i="1"/>
  <c r="FV496" i="1" s="1"/>
  <c r="FT496" i="1"/>
  <c r="H496" i="1"/>
  <c r="FU495" i="1"/>
  <c r="FV495" i="1" s="1"/>
  <c r="FT495" i="1"/>
  <c r="H495" i="1"/>
  <c r="FU494" i="1"/>
  <c r="FV494" i="1" s="1"/>
  <c r="FT494" i="1"/>
  <c r="H494" i="1"/>
  <c r="FU493" i="1"/>
  <c r="FV493" i="1" s="1"/>
  <c r="FT493" i="1"/>
  <c r="H493" i="1"/>
  <c r="FU492" i="1"/>
  <c r="FV492" i="1" s="1"/>
  <c r="FT492" i="1"/>
  <c r="H492" i="1"/>
  <c r="FU491" i="1"/>
  <c r="FV491" i="1" s="1"/>
  <c r="FT491" i="1"/>
  <c r="H491" i="1"/>
  <c r="FU490" i="1"/>
  <c r="FV490" i="1" s="1"/>
  <c r="FT490" i="1"/>
  <c r="H490" i="1"/>
  <c r="FU489" i="1"/>
  <c r="FV489" i="1" s="1"/>
  <c r="FT489" i="1"/>
  <c r="H489" i="1"/>
  <c r="FU488" i="1"/>
  <c r="FV488" i="1" s="1"/>
  <c r="FT488" i="1"/>
  <c r="H488" i="1"/>
  <c r="FU487" i="1"/>
  <c r="FV487" i="1" s="1"/>
  <c r="FT487" i="1"/>
  <c r="H487" i="1"/>
  <c r="FU486" i="1"/>
  <c r="FV486" i="1" s="1"/>
  <c r="FT486" i="1"/>
  <c r="H486" i="1"/>
  <c r="FU485" i="1"/>
  <c r="FV485" i="1" s="1"/>
  <c r="FT485" i="1"/>
  <c r="H485" i="1"/>
  <c r="FU484" i="1"/>
  <c r="FV484" i="1" s="1"/>
  <c r="FT484" i="1"/>
  <c r="H484" i="1"/>
  <c r="FU483" i="1"/>
  <c r="FV483" i="1" s="1"/>
  <c r="FT483" i="1"/>
  <c r="H483" i="1"/>
  <c r="FU482" i="1"/>
  <c r="FV482" i="1" s="1"/>
  <c r="FT482" i="1"/>
  <c r="H482" i="1"/>
  <c r="FU481" i="1"/>
  <c r="FV481" i="1" s="1"/>
  <c r="FT481" i="1"/>
  <c r="H481" i="1"/>
  <c r="FU480" i="1"/>
  <c r="FV480" i="1" s="1"/>
  <c r="FT480" i="1"/>
  <c r="H480" i="1"/>
  <c r="FU479" i="1"/>
  <c r="FV479" i="1" s="1"/>
  <c r="FT479" i="1"/>
  <c r="H479" i="1"/>
  <c r="FU478" i="1"/>
  <c r="FV478" i="1" s="1"/>
  <c r="FT478" i="1"/>
  <c r="H478" i="1"/>
  <c r="FU477" i="1"/>
  <c r="H477" i="1"/>
  <c r="FU476" i="1"/>
  <c r="FT476" i="1"/>
  <c r="H476" i="1"/>
  <c r="FU475" i="1"/>
  <c r="FV475" i="1" s="1"/>
  <c r="FT475" i="1"/>
  <c r="H475" i="1"/>
  <c r="FU474" i="1"/>
  <c r="FV474" i="1" s="1"/>
  <c r="FT474" i="1"/>
  <c r="H474" i="1"/>
  <c r="FU473" i="1"/>
  <c r="FV473" i="1" s="1"/>
  <c r="FT473" i="1"/>
  <c r="H473" i="1"/>
  <c r="FU472" i="1"/>
  <c r="FV472" i="1" s="1"/>
  <c r="FT472" i="1"/>
  <c r="H472" i="1"/>
  <c r="FU471" i="1"/>
  <c r="FV471" i="1" s="1"/>
  <c r="FT471" i="1"/>
  <c r="H471" i="1"/>
  <c r="FU470" i="1"/>
  <c r="FV470" i="1" s="1"/>
  <c r="FT470" i="1"/>
  <c r="H470" i="1"/>
  <c r="FU469" i="1"/>
  <c r="FV469" i="1" s="1"/>
  <c r="FT469" i="1"/>
  <c r="H469" i="1"/>
  <c r="FU468" i="1"/>
  <c r="FV468" i="1" s="1"/>
  <c r="FT468" i="1"/>
  <c r="H468" i="1"/>
  <c r="FU467" i="1"/>
  <c r="FV467" i="1" s="1"/>
  <c r="FT467" i="1"/>
  <c r="H467" i="1"/>
  <c r="FU466" i="1"/>
  <c r="FV466" i="1" s="1"/>
  <c r="FT466" i="1"/>
  <c r="H466" i="1"/>
  <c r="FU465" i="1"/>
  <c r="FV465" i="1" s="1"/>
  <c r="FT465" i="1"/>
  <c r="H465" i="1"/>
  <c r="H464" i="1"/>
  <c r="FU463" i="1"/>
  <c r="FV463" i="1" s="1"/>
  <c r="FT463" i="1"/>
  <c r="H463" i="1"/>
  <c r="FU462" i="1"/>
  <c r="FV462" i="1" s="1"/>
  <c r="FT462" i="1"/>
  <c r="H462" i="1"/>
  <c r="FU461" i="1"/>
  <c r="H461" i="1"/>
  <c r="FU460" i="1"/>
  <c r="FV460" i="1" s="1"/>
  <c r="H460" i="1"/>
  <c r="FU459" i="1"/>
  <c r="FV459" i="1" s="1"/>
  <c r="FT459" i="1"/>
  <c r="H459" i="1"/>
  <c r="FU458" i="1"/>
  <c r="FV458" i="1" s="1"/>
  <c r="FT458" i="1"/>
  <c r="H458" i="1"/>
  <c r="FU457" i="1"/>
  <c r="FV457" i="1" s="1"/>
  <c r="FT457" i="1"/>
  <c r="H457" i="1"/>
  <c r="FU456" i="1"/>
  <c r="FV456" i="1" s="1"/>
  <c r="FT456" i="1"/>
  <c r="H456" i="1"/>
  <c r="FU455" i="1"/>
  <c r="FV455" i="1" s="1"/>
  <c r="FT455" i="1"/>
  <c r="H455" i="1"/>
  <c r="FU454" i="1"/>
  <c r="FV454" i="1" s="1"/>
  <c r="FT454" i="1"/>
  <c r="H454" i="1"/>
  <c r="FU453" i="1"/>
  <c r="FV453" i="1" s="1"/>
  <c r="FT453" i="1"/>
  <c r="H453" i="1"/>
  <c r="FU452" i="1"/>
  <c r="FV452" i="1" s="1"/>
  <c r="FT452" i="1"/>
  <c r="H452" i="1"/>
  <c r="FU451" i="1"/>
  <c r="FV451" i="1" s="1"/>
  <c r="FT451" i="1"/>
  <c r="H451" i="1"/>
  <c r="FU450" i="1"/>
  <c r="FV450" i="1" s="1"/>
  <c r="FT450" i="1"/>
  <c r="H450" i="1"/>
  <c r="FU449" i="1"/>
  <c r="FV449" i="1" s="1"/>
  <c r="H449" i="1"/>
  <c r="FU448" i="1"/>
  <c r="FV448" i="1" s="1"/>
  <c r="FT448" i="1"/>
  <c r="H448" i="1"/>
  <c r="FU447" i="1"/>
  <c r="FV447" i="1" s="1"/>
  <c r="FT447" i="1"/>
  <c r="H447" i="1"/>
  <c r="FU446" i="1"/>
  <c r="FV446" i="1" s="1"/>
  <c r="FT446" i="1"/>
  <c r="H446" i="1"/>
  <c r="FU445" i="1"/>
  <c r="FV445" i="1" s="1"/>
  <c r="FT445" i="1"/>
  <c r="H445" i="1"/>
  <c r="FU444" i="1"/>
  <c r="FV444" i="1" s="1"/>
  <c r="FT444" i="1"/>
  <c r="H444" i="1"/>
  <c r="FU443" i="1"/>
  <c r="H443" i="1"/>
  <c r="FU442" i="1"/>
  <c r="FT442" i="1"/>
  <c r="H442" i="1"/>
  <c r="FU441" i="1"/>
  <c r="FV441" i="1" s="1"/>
  <c r="FT441" i="1"/>
  <c r="H441" i="1"/>
  <c r="FU440" i="1"/>
  <c r="FV440" i="1" s="1"/>
  <c r="FT440" i="1"/>
  <c r="H440" i="1"/>
  <c r="FU439" i="1"/>
  <c r="FV439" i="1" s="1"/>
  <c r="FT439" i="1"/>
  <c r="H439" i="1"/>
  <c r="FU438" i="1"/>
  <c r="FV438" i="1" s="1"/>
  <c r="FT438" i="1"/>
  <c r="H438" i="1"/>
  <c r="FU437" i="1"/>
  <c r="FV437" i="1" s="1"/>
  <c r="FT437" i="1"/>
  <c r="H437" i="1"/>
  <c r="FU436" i="1"/>
  <c r="FV436" i="1" s="1"/>
  <c r="FT436" i="1"/>
  <c r="H436" i="1"/>
  <c r="FU435" i="1"/>
  <c r="FV435" i="1" s="1"/>
  <c r="FT435" i="1"/>
  <c r="H435" i="1"/>
  <c r="FU434" i="1"/>
  <c r="FV434" i="1" s="1"/>
  <c r="H434" i="1"/>
  <c r="FU433" i="1"/>
  <c r="H433" i="1"/>
  <c r="FU432" i="1"/>
  <c r="FT432" i="1"/>
  <c r="H432" i="1"/>
  <c r="FU431" i="1"/>
  <c r="FV431" i="1" s="1"/>
  <c r="FT431" i="1"/>
  <c r="H431" i="1"/>
  <c r="FU430" i="1"/>
  <c r="FV430" i="1" s="1"/>
  <c r="FT430" i="1"/>
  <c r="H430" i="1"/>
  <c r="FU429" i="1"/>
  <c r="FV429" i="1" s="1"/>
  <c r="FT429" i="1"/>
  <c r="H429" i="1"/>
  <c r="FU428" i="1"/>
  <c r="FV428" i="1" s="1"/>
  <c r="FT428" i="1"/>
  <c r="H428" i="1"/>
  <c r="FU427" i="1"/>
  <c r="FV427" i="1" s="1"/>
  <c r="FT427" i="1"/>
  <c r="H427" i="1"/>
  <c r="FU426" i="1"/>
  <c r="FV426" i="1" s="1"/>
  <c r="FT426" i="1"/>
  <c r="H426" i="1"/>
  <c r="FU425" i="1"/>
  <c r="FV425" i="1" s="1"/>
  <c r="FT425" i="1"/>
  <c r="H425" i="1"/>
  <c r="FU424" i="1"/>
  <c r="FV424" i="1" s="1"/>
  <c r="FT424" i="1"/>
  <c r="H424" i="1"/>
  <c r="FU423" i="1"/>
  <c r="FV423" i="1" s="1"/>
  <c r="FT423" i="1"/>
  <c r="H423" i="1"/>
  <c r="FU422" i="1"/>
  <c r="FV422" i="1" s="1"/>
  <c r="FT422" i="1"/>
  <c r="H422" i="1"/>
  <c r="FU421" i="1"/>
  <c r="FV421" i="1" s="1"/>
  <c r="FT421" i="1"/>
  <c r="H421" i="1"/>
  <c r="FU420" i="1"/>
  <c r="FV420" i="1" s="1"/>
  <c r="FT420" i="1"/>
  <c r="H420" i="1"/>
  <c r="FU419" i="1"/>
  <c r="FV419" i="1" s="1"/>
  <c r="FT419" i="1"/>
  <c r="H419" i="1"/>
  <c r="FU418" i="1"/>
  <c r="FV418" i="1" s="1"/>
  <c r="FT418" i="1"/>
  <c r="H418" i="1"/>
  <c r="FU417" i="1"/>
  <c r="FV417" i="1" s="1"/>
  <c r="FT417" i="1"/>
  <c r="H417" i="1"/>
  <c r="FU416" i="1"/>
  <c r="FV416" i="1" s="1"/>
  <c r="FT416" i="1"/>
  <c r="H416" i="1"/>
  <c r="FU415" i="1"/>
  <c r="FV415" i="1" s="1"/>
  <c r="FT415" i="1"/>
  <c r="H415" i="1"/>
  <c r="FU414" i="1"/>
  <c r="FV414" i="1" s="1"/>
  <c r="FT414" i="1"/>
  <c r="H414" i="1"/>
  <c r="FU413" i="1"/>
  <c r="FV413" i="1" s="1"/>
  <c r="FT413" i="1"/>
  <c r="H413" i="1"/>
  <c r="FU412" i="1"/>
  <c r="FV412" i="1" s="1"/>
  <c r="FT412" i="1"/>
  <c r="H412" i="1"/>
  <c r="FU411" i="1"/>
  <c r="FV411" i="1" s="1"/>
  <c r="FT411" i="1"/>
  <c r="H411" i="1"/>
  <c r="FU410" i="1"/>
  <c r="FV410" i="1" s="1"/>
  <c r="FT410" i="1"/>
  <c r="H410" i="1"/>
  <c r="FU409" i="1"/>
  <c r="FV409" i="1" s="1"/>
  <c r="FT409" i="1"/>
  <c r="H409" i="1"/>
  <c r="FU408" i="1"/>
  <c r="FV408" i="1" s="1"/>
  <c r="FT408" i="1"/>
  <c r="H408" i="1"/>
  <c r="FU407" i="1"/>
  <c r="FV407" i="1" s="1"/>
  <c r="FT407" i="1"/>
  <c r="H407" i="1"/>
  <c r="FU406" i="1"/>
  <c r="FV406" i="1" s="1"/>
  <c r="FT406" i="1"/>
  <c r="H406" i="1"/>
  <c r="FU405" i="1"/>
  <c r="FV405" i="1" s="1"/>
  <c r="FT405" i="1"/>
  <c r="H405" i="1"/>
  <c r="FU404" i="1"/>
  <c r="FV404" i="1" s="1"/>
  <c r="FT404" i="1"/>
  <c r="H404" i="1"/>
  <c r="FU403" i="1"/>
  <c r="FV403" i="1" s="1"/>
  <c r="FT403" i="1"/>
  <c r="H403" i="1"/>
  <c r="FU402" i="1"/>
  <c r="FV402" i="1" s="1"/>
  <c r="FT402" i="1"/>
  <c r="H402" i="1"/>
  <c r="FU401" i="1"/>
  <c r="FV401" i="1" s="1"/>
  <c r="FT401" i="1"/>
  <c r="H401" i="1"/>
  <c r="FU400" i="1"/>
  <c r="FV400" i="1" s="1"/>
  <c r="FT400" i="1"/>
  <c r="H400" i="1"/>
  <c r="FU399" i="1"/>
  <c r="FV399" i="1" s="1"/>
  <c r="FT399" i="1"/>
  <c r="H399" i="1"/>
  <c r="FU398" i="1"/>
  <c r="FV398" i="1" s="1"/>
  <c r="FT398" i="1"/>
  <c r="H398" i="1"/>
  <c r="FU397" i="1"/>
  <c r="FV397" i="1" s="1"/>
  <c r="FT397" i="1"/>
  <c r="H397" i="1"/>
  <c r="FU396" i="1"/>
  <c r="FV396" i="1" s="1"/>
  <c r="FT396" i="1"/>
  <c r="H396" i="1"/>
  <c r="FU395" i="1"/>
  <c r="FV395" i="1" s="1"/>
  <c r="FT395" i="1"/>
  <c r="H395" i="1"/>
  <c r="FU394" i="1"/>
  <c r="FV394" i="1" s="1"/>
  <c r="FT394" i="1"/>
  <c r="H394" i="1"/>
  <c r="FU393" i="1"/>
  <c r="H393" i="1"/>
  <c r="FU392" i="1"/>
  <c r="H392" i="1"/>
  <c r="FU391" i="1"/>
  <c r="H391" i="1"/>
  <c r="FU390" i="1"/>
  <c r="FT390" i="1"/>
  <c r="H390" i="1"/>
  <c r="FU389" i="1"/>
  <c r="FV389" i="1" s="1"/>
  <c r="FT389" i="1"/>
  <c r="H389" i="1"/>
  <c r="FU388" i="1"/>
  <c r="FV388" i="1" s="1"/>
  <c r="FT388" i="1"/>
  <c r="H388" i="1"/>
  <c r="FU387" i="1"/>
  <c r="FV387" i="1" s="1"/>
  <c r="FT387" i="1"/>
  <c r="H387" i="1"/>
  <c r="FU386" i="1"/>
  <c r="FV386" i="1" s="1"/>
  <c r="FT386" i="1"/>
  <c r="H386" i="1"/>
  <c r="FU385" i="1"/>
  <c r="H385" i="1"/>
  <c r="FU384" i="1"/>
  <c r="H384" i="1"/>
  <c r="FU383" i="1"/>
  <c r="H383" i="1"/>
  <c r="FU382" i="1"/>
  <c r="FT382" i="1"/>
  <c r="H382" i="1"/>
  <c r="FU381" i="1"/>
  <c r="FV381" i="1" s="1"/>
  <c r="FT381" i="1"/>
  <c r="H381" i="1"/>
  <c r="FU380" i="1"/>
  <c r="FV380" i="1" s="1"/>
  <c r="FT380" i="1"/>
  <c r="H380" i="1"/>
  <c r="FU379" i="1"/>
  <c r="FV379" i="1" s="1"/>
  <c r="FT379" i="1"/>
  <c r="H379" i="1"/>
  <c r="FU378" i="1"/>
  <c r="FV378" i="1" s="1"/>
  <c r="FT378" i="1"/>
  <c r="H378" i="1"/>
  <c r="FU377" i="1"/>
  <c r="FV377" i="1" s="1"/>
  <c r="FT377" i="1"/>
  <c r="H377" i="1"/>
  <c r="FU376" i="1"/>
  <c r="FV376" i="1" s="1"/>
  <c r="FT376" i="1"/>
  <c r="H376" i="1"/>
  <c r="FU375" i="1"/>
  <c r="FV375" i="1" s="1"/>
  <c r="FT375" i="1"/>
  <c r="H375" i="1"/>
  <c r="FU374" i="1"/>
  <c r="FV374" i="1" s="1"/>
  <c r="FT374" i="1"/>
  <c r="H374" i="1"/>
  <c r="FU373" i="1"/>
  <c r="FV373" i="1" s="1"/>
  <c r="FT373" i="1"/>
  <c r="H373" i="1"/>
  <c r="FU372" i="1"/>
  <c r="H372" i="1"/>
  <c r="FU371" i="1"/>
  <c r="H371" i="1"/>
  <c r="FU370" i="1"/>
  <c r="FT370" i="1"/>
  <c r="H370" i="1"/>
  <c r="FU369" i="1"/>
  <c r="FV369" i="1" s="1"/>
  <c r="FT369" i="1"/>
  <c r="H369" i="1"/>
  <c r="FU368" i="1"/>
  <c r="FV368" i="1" s="1"/>
  <c r="FT368" i="1"/>
  <c r="H368" i="1"/>
  <c r="FU367" i="1"/>
  <c r="H367" i="1"/>
  <c r="FU366" i="1"/>
  <c r="FT366" i="1"/>
  <c r="H366" i="1"/>
  <c r="FU365" i="1"/>
  <c r="FV365" i="1" s="1"/>
  <c r="FT365" i="1"/>
  <c r="H365" i="1"/>
  <c r="FU364" i="1"/>
  <c r="FV364" i="1" s="1"/>
  <c r="FT364" i="1"/>
  <c r="H364" i="1"/>
  <c r="FU363" i="1"/>
  <c r="FV363" i="1" s="1"/>
  <c r="FT363" i="1"/>
  <c r="H363" i="1"/>
  <c r="FU362" i="1"/>
  <c r="FV362" i="1" s="1"/>
  <c r="FT362" i="1"/>
  <c r="H362" i="1"/>
  <c r="FU361" i="1"/>
  <c r="H361" i="1"/>
  <c r="FU360" i="1"/>
  <c r="FT360" i="1"/>
  <c r="H360" i="1"/>
  <c r="FU359" i="1"/>
  <c r="H359" i="1"/>
  <c r="FU358" i="1"/>
  <c r="FT358" i="1"/>
  <c r="H358" i="1"/>
  <c r="FU357" i="1"/>
  <c r="H357" i="1"/>
  <c r="FU356" i="1"/>
  <c r="FT356" i="1"/>
  <c r="H356" i="1"/>
  <c r="FU355" i="1"/>
  <c r="FV355" i="1" s="1"/>
  <c r="FT355" i="1"/>
  <c r="H355" i="1"/>
  <c r="FU354" i="1"/>
  <c r="FV354" i="1" s="1"/>
  <c r="FT354" i="1"/>
  <c r="H354" i="1"/>
  <c r="FU353" i="1"/>
  <c r="FV353" i="1" s="1"/>
  <c r="FT353" i="1"/>
  <c r="H353" i="1"/>
  <c r="FU352" i="1"/>
  <c r="FV352" i="1" s="1"/>
  <c r="FT352" i="1"/>
  <c r="H352" i="1"/>
  <c r="FU351" i="1"/>
  <c r="FV351" i="1" s="1"/>
  <c r="FT351" i="1"/>
  <c r="H351" i="1"/>
  <c r="H350" i="1"/>
  <c r="FU349" i="1"/>
  <c r="FV349" i="1" s="1"/>
  <c r="FT349" i="1"/>
  <c r="H349" i="1"/>
  <c r="FU348" i="1"/>
  <c r="FV348" i="1" s="1"/>
  <c r="FT348" i="1"/>
  <c r="H348" i="1"/>
  <c r="FU347" i="1"/>
  <c r="FV347" i="1" s="1"/>
  <c r="FT347" i="1"/>
  <c r="H347" i="1"/>
  <c r="FU346" i="1"/>
  <c r="FV346" i="1" s="1"/>
  <c r="FT346" i="1"/>
  <c r="H346" i="1"/>
  <c r="FU345" i="1"/>
  <c r="FV345" i="1" s="1"/>
  <c r="FT345" i="1"/>
  <c r="H345" i="1"/>
  <c r="FU344" i="1"/>
  <c r="FV344" i="1" s="1"/>
  <c r="FT344" i="1"/>
  <c r="H344" i="1"/>
  <c r="FU343" i="1"/>
  <c r="FV343" i="1" s="1"/>
  <c r="FT343" i="1"/>
  <c r="H343" i="1"/>
  <c r="FU342" i="1"/>
  <c r="FV342" i="1" s="1"/>
  <c r="FT342" i="1"/>
  <c r="H342" i="1"/>
  <c r="FU341" i="1"/>
  <c r="H341" i="1"/>
  <c r="FU340" i="1"/>
  <c r="H340" i="1"/>
  <c r="FU339" i="1"/>
  <c r="FV339" i="1" s="1"/>
  <c r="FT339" i="1"/>
  <c r="H339" i="1"/>
  <c r="FU338" i="1"/>
  <c r="FV338" i="1" s="1"/>
  <c r="FT338" i="1"/>
  <c r="H338" i="1"/>
  <c r="FU337" i="1"/>
  <c r="FV337" i="1" s="1"/>
  <c r="FT337" i="1"/>
  <c r="H337" i="1"/>
  <c r="FU336" i="1"/>
  <c r="FV336" i="1" s="1"/>
  <c r="FT336" i="1"/>
  <c r="H336" i="1"/>
  <c r="FU335" i="1"/>
  <c r="FV335" i="1" s="1"/>
  <c r="FT335" i="1"/>
  <c r="H335" i="1"/>
  <c r="FU334" i="1"/>
  <c r="FV334" i="1" s="1"/>
  <c r="FT334" i="1"/>
  <c r="H334" i="1"/>
  <c r="FU333" i="1"/>
  <c r="FV333" i="1" s="1"/>
  <c r="FT333" i="1"/>
  <c r="H333" i="1"/>
  <c r="FU332" i="1"/>
  <c r="FV332" i="1" s="1"/>
  <c r="FT332" i="1"/>
  <c r="H332" i="1"/>
  <c r="FU331" i="1"/>
  <c r="FV331" i="1" s="1"/>
  <c r="FT331" i="1"/>
  <c r="H331" i="1"/>
  <c r="FU330" i="1"/>
  <c r="FV330" i="1" s="1"/>
  <c r="FT330" i="1"/>
  <c r="H330" i="1"/>
  <c r="FU329" i="1"/>
  <c r="FV329" i="1" s="1"/>
  <c r="FT329" i="1"/>
  <c r="H329" i="1"/>
  <c r="FU328" i="1"/>
  <c r="FV328" i="1" s="1"/>
  <c r="FT328" i="1"/>
  <c r="H328" i="1"/>
  <c r="FU327" i="1"/>
  <c r="FV327" i="1" s="1"/>
  <c r="FT327" i="1"/>
  <c r="H327" i="1"/>
  <c r="FU326" i="1"/>
  <c r="FV326" i="1" s="1"/>
  <c r="FT326" i="1"/>
  <c r="H326" i="1"/>
  <c r="FU325" i="1"/>
  <c r="FV325" i="1" s="1"/>
  <c r="FT325" i="1"/>
  <c r="H325" i="1"/>
  <c r="FU324" i="1"/>
  <c r="FV324" i="1" s="1"/>
  <c r="FT324" i="1"/>
  <c r="H324" i="1"/>
  <c r="FU323" i="1"/>
  <c r="FV323" i="1" s="1"/>
  <c r="FT323" i="1"/>
  <c r="H323" i="1"/>
  <c r="FU322" i="1"/>
  <c r="FV322" i="1" s="1"/>
  <c r="FT322" i="1"/>
  <c r="H322" i="1"/>
  <c r="FU321" i="1"/>
  <c r="FV321" i="1" s="1"/>
  <c r="FT321" i="1"/>
  <c r="H321" i="1"/>
  <c r="FU320" i="1"/>
  <c r="H320" i="1"/>
  <c r="FU319" i="1"/>
  <c r="H319" i="1"/>
  <c r="FU318" i="1"/>
  <c r="H318" i="1"/>
  <c r="FU317" i="1"/>
  <c r="FT317" i="1"/>
  <c r="H317" i="1"/>
  <c r="FU316" i="1"/>
  <c r="FV316" i="1" s="1"/>
  <c r="FT316" i="1"/>
  <c r="H316" i="1"/>
  <c r="FU315" i="1"/>
  <c r="FV315" i="1" s="1"/>
  <c r="FT315" i="1"/>
  <c r="H315" i="1"/>
  <c r="FU314" i="1"/>
  <c r="FV314" i="1" s="1"/>
  <c r="FT314" i="1"/>
  <c r="H314" i="1"/>
  <c r="FU313" i="1"/>
  <c r="FV313" i="1" s="1"/>
  <c r="FT313" i="1"/>
  <c r="H313" i="1"/>
  <c r="FU312" i="1"/>
  <c r="FV312" i="1" s="1"/>
  <c r="FT312" i="1"/>
  <c r="H312" i="1"/>
  <c r="FU311" i="1"/>
  <c r="FV311" i="1" s="1"/>
  <c r="FT311" i="1"/>
  <c r="H311" i="1"/>
  <c r="FU310" i="1"/>
  <c r="FV310" i="1" s="1"/>
  <c r="FT310" i="1"/>
  <c r="H310" i="1"/>
  <c r="FU309" i="1"/>
  <c r="FV309" i="1" s="1"/>
  <c r="FT309" i="1"/>
  <c r="H309" i="1"/>
  <c r="FU308" i="1"/>
  <c r="FV308" i="1" s="1"/>
  <c r="FT308" i="1"/>
  <c r="H308" i="1"/>
  <c r="FU307" i="1"/>
  <c r="FV307" i="1" s="1"/>
  <c r="FT307" i="1"/>
  <c r="H307" i="1"/>
  <c r="FU306" i="1"/>
  <c r="FV306" i="1" s="1"/>
  <c r="FT306" i="1"/>
  <c r="H306" i="1"/>
  <c r="FU305" i="1"/>
  <c r="FV305" i="1" s="1"/>
  <c r="FT305" i="1"/>
  <c r="H305" i="1"/>
  <c r="FU304" i="1"/>
  <c r="FV304" i="1" s="1"/>
  <c r="FT304" i="1"/>
  <c r="H304" i="1"/>
  <c r="FU303" i="1"/>
  <c r="FV303" i="1" s="1"/>
  <c r="FT303" i="1"/>
  <c r="H303" i="1"/>
  <c r="FU302" i="1"/>
  <c r="FV302" i="1" s="1"/>
  <c r="FT302" i="1"/>
  <c r="H302" i="1"/>
  <c r="FU301" i="1"/>
  <c r="FV301" i="1" s="1"/>
  <c r="FT301" i="1"/>
  <c r="FU300" i="1"/>
  <c r="FV300" i="1" s="1"/>
  <c r="FT300" i="1"/>
  <c r="H300" i="1"/>
  <c r="FU299" i="1"/>
  <c r="FV299" i="1" s="1"/>
  <c r="FT299" i="1"/>
  <c r="H299" i="1"/>
  <c r="FU298" i="1"/>
  <c r="FV298" i="1" s="1"/>
  <c r="FT298" i="1"/>
  <c r="H298" i="1"/>
  <c r="FU297" i="1"/>
  <c r="FV297" i="1" s="1"/>
  <c r="FT297" i="1"/>
  <c r="H297" i="1"/>
  <c r="FU296" i="1"/>
  <c r="FV296" i="1" s="1"/>
  <c r="FT296" i="1"/>
  <c r="H296" i="1"/>
  <c r="FU295" i="1"/>
  <c r="FV295" i="1" s="1"/>
  <c r="FT295" i="1"/>
  <c r="H295" i="1"/>
  <c r="FU294" i="1"/>
  <c r="FV294" i="1" s="1"/>
  <c r="FT294" i="1"/>
  <c r="H294" i="1"/>
  <c r="FU293" i="1"/>
  <c r="FV293" i="1" s="1"/>
  <c r="FT293" i="1"/>
  <c r="H293" i="1"/>
  <c r="FU292" i="1"/>
  <c r="FV292" i="1" s="1"/>
  <c r="FT292" i="1"/>
  <c r="H292" i="1"/>
  <c r="FU291" i="1"/>
  <c r="FV291" i="1" s="1"/>
  <c r="FT291" i="1"/>
  <c r="H291" i="1"/>
  <c r="FU290" i="1"/>
  <c r="FV290" i="1" s="1"/>
  <c r="FT290" i="1"/>
  <c r="H290" i="1"/>
  <c r="FU289" i="1"/>
  <c r="FV289" i="1" s="1"/>
  <c r="FT289" i="1"/>
  <c r="H289" i="1"/>
  <c r="FU288" i="1"/>
  <c r="FV288" i="1" s="1"/>
  <c r="FT288" i="1"/>
  <c r="H288" i="1"/>
  <c r="FU287" i="1"/>
  <c r="H287" i="1"/>
  <c r="FU286" i="1"/>
  <c r="FT286" i="1"/>
  <c r="H286" i="1"/>
  <c r="FU285" i="1"/>
  <c r="FV285" i="1" s="1"/>
  <c r="FT285" i="1"/>
  <c r="H285" i="1"/>
  <c r="FU284" i="1"/>
  <c r="FV284" i="1" s="1"/>
  <c r="FT284" i="1"/>
  <c r="H284" i="1"/>
  <c r="FU283" i="1"/>
  <c r="FV283" i="1" s="1"/>
  <c r="FT283" i="1"/>
  <c r="H283" i="1"/>
  <c r="FU282" i="1"/>
  <c r="FV282" i="1" s="1"/>
  <c r="FT282" i="1"/>
  <c r="H282" i="1"/>
  <c r="FU281" i="1"/>
  <c r="FV281" i="1" s="1"/>
  <c r="FT281" i="1"/>
  <c r="H281" i="1"/>
  <c r="FU280" i="1"/>
  <c r="FV280" i="1" s="1"/>
  <c r="FT280" i="1"/>
  <c r="H280" i="1"/>
  <c r="FU279" i="1"/>
  <c r="FV279" i="1" s="1"/>
  <c r="FT279" i="1"/>
  <c r="H279" i="1"/>
  <c r="FU278" i="1"/>
  <c r="FV278" i="1" s="1"/>
  <c r="FT278" i="1"/>
  <c r="H278" i="1"/>
  <c r="FU277" i="1"/>
  <c r="FV277" i="1" s="1"/>
  <c r="FT277" i="1"/>
  <c r="H277" i="1"/>
  <c r="FU276" i="1"/>
  <c r="FV276" i="1" s="1"/>
  <c r="FT276" i="1"/>
  <c r="H276" i="1"/>
  <c r="FU275" i="1"/>
  <c r="H275" i="1"/>
  <c r="FU274" i="1"/>
  <c r="FT274" i="1"/>
  <c r="H274" i="1"/>
  <c r="FU273" i="1"/>
  <c r="FV273" i="1" s="1"/>
  <c r="FT273" i="1"/>
  <c r="H273" i="1"/>
  <c r="FU272" i="1"/>
  <c r="FV272" i="1" s="1"/>
  <c r="FT272" i="1"/>
  <c r="H272" i="1"/>
  <c r="FU271" i="1"/>
  <c r="FV271" i="1" s="1"/>
  <c r="FT271" i="1"/>
  <c r="H271" i="1"/>
  <c r="FU270" i="1"/>
  <c r="FV270" i="1" s="1"/>
  <c r="FT270" i="1"/>
  <c r="H270" i="1"/>
  <c r="FU269" i="1"/>
  <c r="FV269" i="1" s="1"/>
  <c r="FT269" i="1"/>
  <c r="H269" i="1"/>
  <c r="FU268" i="1"/>
  <c r="FV268" i="1" s="1"/>
  <c r="FT268" i="1"/>
  <c r="H268" i="1"/>
  <c r="FU267" i="1"/>
  <c r="FV267" i="1" s="1"/>
  <c r="FT267" i="1"/>
  <c r="H267" i="1"/>
  <c r="FU266" i="1"/>
  <c r="FV266" i="1" s="1"/>
  <c r="FT266" i="1"/>
  <c r="H266" i="1"/>
  <c r="FU265" i="1"/>
  <c r="FV265" i="1" s="1"/>
  <c r="FT265" i="1"/>
  <c r="H265" i="1"/>
  <c r="FU264" i="1"/>
  <c r="FV264" i="1" s="1"/>
  <c r="FT264" i="1"/>
  <c r="H264" i="1"/>
  <c r="FU263" i="1"/>
  <c r="FV263" i="1" s="1"/>
  <c r="FT263" i="1"/>
  <c r="H263" i="1"/>
  <c r="FU262" i="1"/>
  <c r="FV262" i="1" s="1"/>
  <c r="FT262" i="1"/>
  <c r="H262" i="1"/>
  <c r="FU261" i="1"/>
  <c r="FV261" i="1" s="1"/>
  <c r="FT261" i="1"/>
  <c r="H261" i="1"/>
  <c r="FU260" i="1"/>
  <c r="FV260" i="1" s="1"/>
  <c r="FT260" i="1"/>
  <c r="H260" i="1"/>
  <c r="FU259" i="1"/>
  <c r="FV259" i="1" s="1"/>
  <c r="FT259" i="1"/>
  <c r="H259" i="1"/>
  <c r="FU258" i="1"/>
  <c r="H258" i="1"/>
  <c r="FU257" i="1"/>
  <c r="FT257" i="1"/>
  <c r="H257" i="1"/>
  <c r="FU256" i="1"/>
  <c r="H256" i="1"/>
  <c r="FU255" i="1"/>
  <c r="FT255" i="1"/>
  <c r="H255" i="1"/>
  <c r="FU254" i="1"/>
  <c r="H254" i="1"/>
  <c r="FU253" i="1"/>
  <c r="H253" i="1"/>
  <c r="FU252" i="1"/>
  <c r="H252" i="1"/>
  <c r="FU251" i="1"/>
  <c r="H251" i="1"/>
  <c r="FU250" i="1"/>
  <c r="FV250" i="1" s="1"/>
  <c r="FV251" i="1" s="1"/>
  <c r="FT250" i="1"/>
  <c r="H250" i="1"/>
  <c r="FU249" i="1"/>
  <c r="H249" i="1"/>
  <c r="FU248" i="1"/>
  <c r="H248" i="1"/>
  <c r="FU247" i="1"/>
  <c r="FT247" i="1"/>
  <c r="H247" i="1"/>
  <c r="FU246" i="1"/>
  <c r="H246" i="1"/>
  <c r="FU245" i="1"/>
  <c r="H245" i="1"/>
  <c r="FU244" i="1"/>
  <c r="H244" i="1"/>
  <c r="FU243" i="1"/>
  <c r="FT243" i="1"/>
  <c r="H243" i="1"/>
  <c r="FU242" i="1"/>
  <c r="H242" i="1"/>
  <c r="FU241" i="1"/>
  <c r="FT241" i="1"/>
  <c r="H241" i="1"/>
  <c r="FU240" i="1"/>
  <c r="H240" i="1"/>
  <c r="FU239" i="1"/>
  <c r="FT239" i="1"/>
  <c r="H239" i="1"/>
  <c r="FU238" i="1"/>
  <c r="FV238" i="1" s="1"/>
  <c r="FT238" i="1"/>
  <c r="H238" i="1"/>
  <c r="FU237" i="1"/>
  <c r="FV237" i="1" s="1"/>
  <c r="FT237" i="1"/>
  <c r="H237" i="1"/>
  <c r="FU236" i="1"/>
  <c r="FV236" i="1" s="1"/>
  <c r="FT236" i="1"/>
  <c r="H236" i="1"/>
  <c r="FU235" i="1"/>
  <c r="FV235" i="1" s="1"/>
  <c r="FT235" i="1"/>
  <c r="H235" i="1"/>
  <c r="FU234" i="1"/>
  <c r="FV234" i="1" s="1"/>
  <c r="FT234" i="1"/>
  <c r="H234" i="1"/>
  <c r="FU233" i="1"/>
  <c r="FV233" i="1" s="1"/>
  <c r="FT233" i="1"/>
  <c r="H233" i="1"/>
  <c r="FU232" i="1"/>
  <c r="FV232" i="1" s="1"/>
  <c r="FT232" i="1"/>
  <c r="H232" i="1"/>
  <c r="FU231" i="1"/>
  <c r="H231" i="1"/>
  <c r="FU230" i="1"/>
  <c r="H230" i="1"/>
  <c r="FU229" i="1"/>
  <c r="FV229" i="1" s="1"/>
  <c r="FT229" i="1"/>
  <c r="H229" i="1"/>
  <c r="FU228" i="1"/>
  <c r="H228" i="1"/>
  <c r="FU227" i="1"/>
  <c r="FV227" i="1" s="1"/>
  <c r="FT227" i="1"/>
  <c r="H227" i="1"/>
  <c r="FU226" i="1"/>
  <c r="FV226" i="1" s="1"/>
  <c r="FT226" i="1"/>
  <c r="H226" i="1"/>
  <c r="FU225" i="1"/>
  <c r="FV225" i="1" s="1"/>
  <c r="FT225" i="1"/>
  <c r="H225" i="1"/>
  <c r="FU224" i="1"/>
  <c r="H224" i="1"/>
  <c r="FU223" i="1"/>
  <c r="FT223" i="1"/>
  <c r="H223" i="1"/>
  <c r="FU222" i="1"/>
  <c r="H222" i="1"/>
  <c r="FU221" i="1"/>
  <c r="FV221" i="1" s="1"/>
  <c r="FT221" i="1"/>
  <c r="H221" i="1"/>
  <c r="FU220" i="1"/>
  <c r="FV220" i="1" s="1"/>
  <c r="FT220" i="1"/>
  <c r="H220" i="1"/>
  <c r="FU219" i="1"/>
  <c r="H219" i="1"/>
  <c r="FU218" i="1"/>
  <c r="H218" i="1"/>
  <c r="FU217" i="1"/>
  <c r="FT217" i="1"/>
  <c r="H217" i="1"/>
  <c r="FU216" i="1"/>
  <c r="H216" i="1"/>
  <c r="FU215" i="1"/>
  <c r="H215" i="1"/>
  <c r="FU214" i="1"/>
  <c r="H214" i="1"/>
  <c r="FU213" i="1"/>
  <c r="FV213" i="1" s="1"/>
  <c r="FT213" i="1"/>
  <c r="H213" i="1"/>
  <c r="FU212" i="1"/>
  <c r="FV212" i="1" s="1"/>
  <c r="FT212" i="1"/>
  <c r="H212" i="1"/>
  <c r="FU211" i="1"/>
  <c r="FV211" i="1" s="1"/>
  <c r="FT211" i="1"/>
  <c r="H211" i="1"/>
  <c r="FU210" i="1"/>
  <c r="H210" i="1"/>
  <c r="FU209" i="1"/>
  <c r="FT209" i="1"/>
  <c r="H209" i="1"/>
  <c r="FU208" i="1"/>
  <c r="H208" i="1"/>
  <c r="FU207" i="1"/>
  <c r="H207" i="1"/>
  <c r="FU206" i="1"/>
  <c r="H206" i="1"/>
  <c r="FU205" i="1"/>
  <c r="FV205" i="1" s="1"/>
  <c r="FT205" i="1"/>
  <c r="H205" i="1"/>
  <c r="FU204" i="1"/>
  <c r="FV204" i="1" s="1"/>
  <c r="FT204" i="1"/>
  <c r="H204" i="1"/>
  <c r="FU203" i="1"/>
  <c r="FV203" i="1" s="1"/>
  <c r="FT203" i="1"/>
  <c r="H203" i="1"/>
  <c r="FU202" i="1"/>
  <c r="FV202" i="1" s="1"/>
  <c r="FT202" i="1"/>
  <c r="H202" i="1"/>
  <c r="FU201" i="1"/>
  <c r="H201" i="1"/>
  <c r="FU200" i="1"/>
  <c r="H200" i="1"/>
  <c r="FU199" i="1"/>
  <c r="FV199" i="1" s="1"/>
  <c r="FT199" i="1"/>
  <c r="H199" i="1"/>
  <c r="FU198" i="1"/>
  <c r="FV198" i="1" s="1"/>
  <c r="FT198" i="1"/>
  <c r="H198" i="1"/>
  <c r="FU197" i="1"/>
  <c r="H197" i="1"/>
  <c r="FU196" i="1"/>
  <c r="H196" i="1"/>
  <c r="FU195" i="1"/>
  <c r="H195" i="1"/>
  <c r="FU194" i="1"/>
  <c r="H194" i="1"/>
  <c r="FU193" i="1"/>
  <c r="H193" i="1"/>
  <c r="FU192" i="1"/>
  <c r="FV192" i="1" s="1"/>
  <c r="FT192" i="1"/>
  <c r="H192" i="1"/>
  <c r="FU191" i="1"/>
  <c r="FV191" i="1" s="1"/>
  <c r="FT191" i="1"/>
  <c r="H191" i="1"/>
  <c r="FU190" i="1"/>
  <c r="FV190" i="1" s="1"/>
  <c r="FT190" i="1"/>
  <c r="H190" i="1"/>
  <c r="FU189" i="1"/>
  <c r="FV189" i="1" s="1"/>
  <c r="FT189" i="1"/>
  <c r="H189" i="1"/>
  <c r="FU188" i="1"/>
  <c r="FV188" i="1" s="1"/>
  <c r="FT188" i="1"/>
  <c r="H188" i="1"/>
  <c r="FU187" i="1"/>
  <c r="FV187" i="1" s="1"/>
  <c r="FT187" i="1"/>
  <c r="H187" i="1"/>
  <c r="FU186" i="1"/>
  <c r="H186" i="1"/>
  <c r="FU185" i="1"/>
  <c r="H185" i="1"/>
  <c r="FU184" i="1"/>
  <c r="FV184" i="1" s="1"/>
  <c r="FT184" i="1"/>
  <c r="H184" i="1"/>
  <c r="FU183" i="1"/>
  <c r="H183" i="1"/>
  <c r="FU182" i="1"/>
  <c r="H182" i="1"/>
  <c r="FU181" i="1"/>
  <c r="H181" i="1"/>
  <c r="FU180" i="1"/>
  <c r="H180" i="1"/>
  <c r="FU179" i="1"/>
  <c r="FV179" i="1" s="1"/>
  <c r="FT179" i="1"/>
  <c r="H179" i="1"/>
  <c r="FU178" i="1"/>
  <c r="FV178" i="1" s="1"/>
  <c r="FT178" i="1"/>
  <c r="H178" i="1"/>
  <c r="FU177" i="1"/>
  <c r="FV177" i="1" s="1"/>
  <c r="FT177" i="1"/>
  <c r="H177" i="1"/>
  <c r="FU176" i="1"/>
  <c r="FV176" i="1" s="1"/>
  <c r="FT176" i="1"/>
  <c r="H176" i="1"/>
  <c r="FU175" i="1"/>
  <c r="FV175" i="1" s="1"/>
  <c r="FT175" i="1"/>
  <c r="H175" i="1"/>
  <c r="FU174" i="1"/>
  <c r="FV174" i="1" s="1"/>
  <c r="FT174" i="1"/>
  <c r="H174" i="1"/>
  <c r="FU173" i="1"/>
  <c r="FV173" i="1" s="1"/>
  <c r="FT173" i="1"/>
  <c r="H173" i="1"/>
  <c r="FU172" i="1"/>
  <c r="FV172" i="1" s="1"/>
  <c r="FT172" i="1"/>
  <c r="H172" i="1"/>
  <c r="FU171" i="1"/>
  <c r="FV171" i="1" s="1"/>
  <c r="FT171" i="1"/>
  <c r="H171" i="1"/>
  <c r="FU170" i="1"/>
  <c r="FV170" i="1" s="1"/>
  <c r="FT170" i="1"/>
  <c r="H170" i="1"/>
  <c r="FU169" i="1"/>
  <c r="FV169" i="1" s="1"/>
  <c r="FT169" i="1"/>
  <c r="H169" i="1"/>
  <c r="FU168" i="1"/>
  <c r="FV168" i="1" s="1"/>
  <c r="FT168" i="1"/>
  <c r="H168" i="1"/>
  <c r="FU167" i="1"/>
  <c r="H167" i="1"/>
  <c r="FU166" i="1"/>
  <c r="H166" i="1"/>
  <c r="FU165" i="1"/>
  <c r="H165" i="1"/>
  <c r="FU164" i="1"/>
  <c r="H164" i="1"/>
  <c r="FU163" i="1"/>
  <c r="FV163" i="1" s="1"/>
  <c r="FT163" i="1"/>
  <c r="H163" i="1"/>
  <c r="FU162" i="1"/>
  <c r="FV162" i="1" s="1"/>
  <c r="FT162" i="1"/>
  <c r="H162" i="1"/>
  <c r="FU161" i="1"/>
  <c r="H161" i="1"/>
  <c r="FU160" i="1"/>
  <c r="FV160" i="1" s="1"/>
  <c r="H160" i="1"/>
  <c r="FU159" i="1"/>
  <c r="H159" i="1"/>
  <c r="FU158" i="1"/>
  <c r="FV158" i="1" s="1"/>
  <c r="H158" i="1"/>
  <c r="FU157" i="1"/>
  <c r="FV157" i="1" s="1"/>
  <c r="FT157" i="1"/>
  <c r="H157" i="1"/>
  <c r="FU156" i="1"/>
  <c r="FV156" i="1" s="1"/>
  <c r="FT156" i="1"/>
  <c r="H156" i="1"/>
  <c r="FU155" i="1"/>
  <c r="FV155" i="1" s="1"/>
  <c r="FT155" i="1"/>
  <c r="H155" i="1"/>
  <c r="FU154" i="1"/>
  <c r="FV154" i="1" s="1"/>
  <c r="FT154" i="1"/>
  <c r="H154" i="1"/>
  <c r="FU153" i="1"/>
  <c r="FV153" i="1" s="1"/>
  <c r="FT153" i="1"/>
  <c r="H153" i="1"/>
  <c r="FU152" i="1"/>
  <c r="FV152" i="1" s="1"/>
  <c r="FT152" i="1"/>
  <c r="H152" i="1"/>
  <c r="FU151" i="1"/>
  <c r="FV151" i="1" s="1"/>
  <c r="FT151" i="1"/>
  <c r="H151" i="1"/>
  <c r="FU150" i="1"/>
  <c r="FV150" i="1" s="1"/>
  <c r="FT150" i="1"/>
  <c r="H150" i="1"/>
  <c r="FU149" i="1"/>
  <c r="FV149" i="1" s="1"/>
  <c r="FT149" i="1"/>
  <c r="H149" i="1"/>
  <c r="FU148" i="1"/>
  <c r="H148" i="1"/>
  <c r="FU147" i="1"/>
  <c r="H147" i="1"/>
  <c r="FU146" i="1"/>
  <c r="H146" i="1"/>
  <c r="FU145" i="1"/>
  <c r="H145" i="1"/>
  <c r="FU144" i="1"/>
  <c r="H144" i="1"/>
  <c r="FU143" i="1"/>
  <c r="H143" i="1"/>
  <c r="FU142" i="1"/>
  <c r="FV142" i="1" s="1"/>
  <c r="FT142" i="1"/>
  <c r="H142" i="1"/>
  <c r="FU141" i="1"/>
  <c r="H141" i="1"/>
  <c r="FU140" i="1"/>
  <c r="H140" i="1"/>
  <c r="FU139" i="1"/>
  <c r="H139" i="1"/>
  <c r="FU138" i="1"/>
  <c r="H138" i="1"/>
  <c r="FU137" i="1"/>
  <c r="H137" i="1"/>
  <c r="FU136" i="1"/>
  <c r="H136" i="1"/>
  <c r="FU135" i="1"/>
  <c r="H135" i="1"/>
  <c r="FU134" i="1"/>
  <c r="H134" i="1"/>
  <c r="FU133" i="1"/>
  <c r="H133" i="1"/>
  <c r="FU132" i="1"/>
  <c r="H132" i="1"/>
  <c r="FU131" i="1"/>
  <c r="FT131" i="1"/>
  <c r="H131" i="1"/>
  <c r="FU130" i="1"/>
  <c r="FV130" i="1" s="1"/>
  <c r="FT130" i="1"/>
  <c r="H130" i="1"/>
  <c r="FU129" i="1"/>
  <c r="FV129" i="1" s="1"/>
  <c r="FT129" i="1"/>
  <c r="H129" i="1"/>
  <c r="FU128" i="1"/>
  <c r="FV128" i="1" s="1"/>
  <c r="FT128" i="1"/>
  <c r="H128" i="1"/>
  <c r="FU127" i="1"/>
  <c r="H127" i="1"/>
  <c r="FU126" i="1"/>
  <c r="H126" i="1"/>
  <c r="FU125" i="1"/>
  <c r="H125" i="1"/>
  <c r="FU124" i="1"/>
  <c r="H124" i="1"/>
  <c r="FU123" i="1"/>
  <c r="H123" i="1"/>
  <c r="FU122" i="1"/>
  <c r="H122" i="1"/>
  <c r="FU121" i="1"/>
  <c r="FV121" i="1" s="1"/>
  <c r="FT121" i="1"/>
  <c r="H121" i="1"/>
  <c r="FU120" i="1"/>
  <c r="FV120" i="1" s="1"/>
  <c r="FT120" i="1"/>
  <c r="FU119" i="1"/>
  <c r="FV119" i="1" s="1"/>
  <c r="FT119" i="1"/>
  <c r="H119" i="1"/>
  <c r="FU118" i="1"/>
  <c r="FV118" i="1" s="1"/>
  <c r="FT118" i="1"/>
  <c r="H118" i="1"/>
  <c r="FU117" i="1"/>
  <c r="FV117" i="1" s="1"/>
  <c r="FT117" i="1"/>
  <c r="H117" i="1"/>
  <c r="FU116" i="1"/>
  <c r="FV116" i="1" s="1"/>
  <c r="FT116" i="1"/>
  <c r="H116" i="1"/>
  <c r="FU115" i="1"/>
  <c r="FV115" i="1" s="1"/>
  <c r="FT115" i="1"/>
  <c r="H115" i="1"/>
  <c r="FU114" i="1"/>
  <c r="FV114" i="1" s="1"/>
  <c r="FT114" i="1"/>
  <c r="H114" i="1"/>
  <c r="FU113" i="1"/>
  <c r="FV113" i="1" s="1"/>
  <c r="FT113" i="1"/>
  <c r="H113" i="1"/>
  <c r="FU112" i="1"/>
  <c r="FV112" i="1" s="1"/>
  <c r="FT112" i="1"/>
  <c r="H112" i="1"/>
  <c r="FU111" i="1"/>
  <c r="FV111" i="1" s="1"/>
  <c r="FT111" i="1"/>
  <c r="H111" i="1"/>
  <c r="FU110" i="1"/>
  <c r="FT110" i="1"/>
  <c r="H110" i="1"/>
  <c r="FU109" i="1"/>
  <c r="FT109" i="1"/>
  <c r="H109" i="1"/>
  <c r="FU108" i="1"/>
  <c r="FV108" i="1" s="1"/>
  <c r="FT108" i="1"/>
  <c r="H108" i="1"/>
  <c r="FU107" i="1"/>
  <c r="FV107" i="1" s="1"/>
  <c r="FT107" i="1"/>
  <c r="H107" i="1"/>
  <c r="FU106" i="1"/>
  <c r="FV106" i="1" s="1"/>
  <c r="FT106" i="1"/>
  <c r="H106" i="1"/>
  <c r="FU105" i="1"/>
  <c r="FV105" i="1" s="1"/>
  <c r="FT105" i="1"/>
  <c r="H105" i="1"/>
  <c r="FU104" i="1"/>
  <c r="FV104" i="1" s="1"/>
  <c r="FT104" i="1"/>
  <c r="H104" i="1"/>
  <c r="FU103" i="1"/>
  <c r="FV103" i="1" s="1"/>
  <c r="FT103" i="1"/>
  <c r="H103" i="1"/>
  <c r="FU102" i="1"/>
  <c r="FV102" i="1" s="1"/>
  <c r="FT102" i="1"/>
  <c r="H102" i="1"/>
  <c r="FU101" i="1"/>
  <c r="FV101" i="1" s="1"/>
  <c r="FT101" i="1"/>
  <c r="H101" i="1"/>
  <c r="FU100" i="1"/>
  <c r="FV100" i="1" s="1"/>
  <c r="FT100" i="1"/>
  <c r="H100" i="1"/>
  <c r="FU99" i="1"/>
  <c r="FV99" i="1" s="1"/>
  <c r="FT99" i="1"/>
  <c r="H99" i="1"/>
  <c r="FU98" i="1"/>
  <c r="FV98" i="1" s="1"/>
  <c r="FT98" i="1"/>
  <c r="H98" i="1"/>
  <c r="FU97" i="1"/>
  <c r="FV97" i="1" s="1"/>
  <c r="FT97" i="1"/>
  <c r="H97" i="1"/>
  <c r="FU96" i="1"/>
  <c r="FV96" i="1" s="1"/>
  <c r="FT96" i="1"/>
  <c r="H96" i="1"/>
  <c r="FU95" i="1"/>
  <c r="FV95" i="1" s="1"/>
  <c r="FT95" i="1"/>
  <c r="H95" i="1"/>
  <c r="FU94" i="1"/>
  <c r="FV94" i="1" s="1"/>
  <c r="FT94" i="1"/>
  <c r="H94" i="1"/>
  <c r="FU93" i="1"/>
  <c r="FV93" i="1" s="1"/>
  <c r="FT93" i="1"/>
  <c r="H93" i="1"/>
  <c r="FU92" i="1"/>
  <c r="FV92" i="1" s="1"/>
  <c r="FT92" i="1"/>
  <c r="H92" i="1"/>
  <c r="FU91" i="1"/>
  <c r="FV91" i="1" s="1"/>
  <c r="FT91" i="1"/>
  <c r="H91" i="1"/>
  <c r="FU90" i="1"/>
  <c r="FV90" i="1" s="1"/>
  <c r="FT90" i="1"/>
  <c r="H90" i="1"/>
  <c r="FU89" i="1"/>
  <c r="FV89" i="1" s="1"/>
  <c r="FT89" i="1"/>
  <c r="H89" i="1"/>
  <c r="FU88" i="1"/>
  <c r="FV88" i="1" s="1"/>
  <c r="FT88" i="1"/>
  <c r="H88" i="1"/>
  <c r="FU87" i="1"/>
  <c r="FV87" i="1" s="1"/>
  <c r="FT87" i="1"/>
  <c r="H87" i="1"/>
  <c r="FU86" i="1"/>
  <c r="FV86" i="1" s="1"/>
  <c r="FT86" i="1"/>
  <c r="H86" i="1"/>
  <c r="FU85" i="1"/>
  <c r="FV85" i="1" s="1"/>
  <c r="FT85" i="1"/>
  <c r="H85" i="1"/>
  <c r="FU84" i="1"/>
  <c r="FV84" i="1" s="1"/>
  <c r="FT84" i="1"/>
  <c r="H84" i="1"/>
  <c r="FU83" i="1"/>
  <c r="FV83" i="1" s="1"/>
  <c r="FT83" i="1"/>
  <c r="H83" i="1"/>
  <c r="FU82" i="1"/>
  <c r="FV82" i="1" s="1"/>
  <c r="FT82" i="1"/>
  <c r="H82" i="1"/>
  <c r="FU81" i="1"/>
  <c r="FV81" i="1" s="1"/>
  <c r="FT81" i="1"/>
  <c r="H81" i="1"/>
  <c r="FU80" i="1"/>
  <c r="FV80" i="1" s="1"/>
  <c r="FT80" i="1"/>
  <c r="H80" i="1"/>
  <c r="FU79" i="1"/>
  <c r="FV79" i="1" s="1"/>
  <c r="FT79" i="1"/>
  <c r="H79" i="1"/>
  <c r="FU78" i="1"/>
  <c r="FV78" i="1" s="1"/>
  <c r="FT78" i="1"/>
  <c r="H78" i="1"/>
  <c r="FU77" i="1"/>
  <c r="FV77" i="1" s="1"/>
  <c r="FT77" i="1"/>
  <c r="H77" i="1"/>
  <c r="H76" i="1"/>
  <c r="FU75" i="1"/>
  <c r="FV75" i="1" s="1"/>
  <c r="FT75" i="1"/>
  <c r="H75" i="1"/>
  <c r="FU74" i="1"/>
  <c r="FV74" i="1" s="1"/>
  <c r="FT74" i="1"/>
  <c r="H74" i="1"/>
  <c r="FU73" i="1"/>
  <c r="FV73" i="1" s="1"/>
  <c r="FT73" i="1"/>
  <c r="H73" i="1"/>
  <c r="FU72" i="1"/>
  <c r="FV72" i="1" s="1"/>
  <c r="FT72" i="1"/>
  <c r="H72" i="1"/>
  <c r="FU71" i="1"/>
  <c r="FV71" i="1" s="1"/>
  <c r="FT71" i="1"/>
  <c r="H71" i="1"/>
  <c r="FU70" i="1"/>
  <c r="H70" i="1"/>
  <c r="FU69" i="1"/>
  <c r="FV69" i="1" s="1"/>
  <c r="H69" i="1"/>
  <c r="FU68" i="1"/>
  <c r="FV68" i="1" s="1"/>
  <c r="FT68" i="1"/>
  <c r="H68" i="1"/>
  <c r="FU67" i="1"/>
  <c r="FV67" i="1" s="1"/>
  <c r="FT67" i="1"/>
  <c r="H67" i="1"/>
  <c r="FU66" i="1"/>
  <c r="FV66" i="1" s="1"/>
  <c r="FT66" i="1"/>
  <c r="H66" i="1"/>
  <c r="FU65" i="1"/>
  <c r="FV65" i="1" s="1"/>
  <c r="FT65" i="1"/>
  <c r="H65" i="1"/>
  <c r="H64" i="1"/>
  <c r="FU63" i="1"/>
  <c r="FV63" i="1" s="1"/>
  <c r="FT63" i="1"/>
  <c r="H63" i="1"/>
  <c r="FU62" i="1"/>
  <c r="FV62" i="1" s="1"/>
  <c r="FT62" i="1"/>
  <c r="H62" i="1"/>
  <c r="FU61" i="1"/>
  <c r="FV61" i="1" s="1"/>
  <c r="FT61" i="1"/>
  <c r="H61" i="1"/>
  <c r="FU60" i="1"/>
  <c r="FV60" i="1" s="1"/>
  <c r="FT60" i="1"/>
  <c r="H60" i="1"/>
  <c r="FU59" i="1"/>
  <c r="FV59" i="1" s="1"/>
  <c r="FT59" i="1"/>
  <c r="H59" i="1"/>
  <c r="FU58" i="1"/>
  <c r="FV58" i="1" s="1"/>
  <c r="FT58" i="1"/>
  <c r="H58" i="1"/>
  <c r="FU57" i="1"/>
  <c r="FV57" i="1" s="1"/>
  <c r="FT57" i="1"/>
  <c r="H57" i="1"/>
  <c r="FU56" i="1"/>
  <c r="FV56" i="1" s="1"/>
  <c r="FT56" i="1"/>
  <c r="H56" i="1"/>
  <c r="FU55" i="1"/>
  <c r="FV55" i="1" s="1"/>
  <c r="FT55" i="1"/>
  <c r="H55" i="1"/>
  <c r="FU54" i="1"/>
  <c r="FV54" i="1" s="1"/>
  <c r="FT54" i="1"/>
  <c r="H54" i="1"/>
  <c r="FU53" i="1"/>
  <c r="FV53" i="1" s="1"/>
  <c r="FT53" i="1"/>
  <c r="H53" i="1"/>
  <c r="FU52" i="1"/>
  <c r="FV52" i="1" s="1"/>
  <c r="FT52" i="1"/>
  <c r="H52" i="1"/>
  <c r="FU51" i="1"/>
  <c r="FV51" i="1" s="1"/>
  <c r="FT51" i="1"/>
  <c r="H51" i="1"/>
  <c r="FU50" i="1"/>
  <c r="FV50" i="1" s="1"/>
  <c r="FT50" i="1"/>
  <c r="H50" i="1"/>
  <c r="FU49" i="1"/>
  <c r="FV49" i="1" s="1"/>
  <c r="FT49" i="1"/>
  <c r="H49" i="1"/>
  <c r="FU48" i="1"/>
  <c r="FV48" i="1" s="1"/>
  <c r="FT48" i="1"/>
  <c r="H48" i="1"/>
  <c r="FU47" i="1"/>
  <c r="FV47" i="1" s="1"/>
  <c r="FT47" i="1"/>
  <c r="H47" i="1"/>
  <c r="FU46" i="1"/>
  <c r="H46" i="1"/>
  <c r="FU45" i="1"/>
  <c r="FV45" i="1" s="1"/>
  <c r="H45" i="1"/>
  <c r="FU44" i="1"/>
  <c r="FV44" i="1" s="1"/>
  <c r="FT44" i="1"/>
  <c r="H44" i="1"/>
  <c r="FU43" i="1"/>
  <c r="FV43" i="1" s="1"/>
  <c r="FT43" i="1"/>
  <c r="H43" i="1"/>
  <c r="FU42" i="1"/>
  <c r="FV42" i="1" s="1"/>
  <c r="FT42" i="1"/>
  <c r="H42" i="1"/>
  <c r="FU41" i="1"/>
  <c r="FV41" i="1" s="1"/>
  <c r="FT41" i="1"/>
  <c r="H41" i="1"/>
  <c r="FU40" i="1"/>
  <c r="FV40" i="1" s="1"/>
  <c r="FT40" i="1"/>
  <c r="H40" i="1"/>
  <c r="FU39" i="1"/>
  <c r="FV39" i="1" s="1"/>
  <c r="FT39" i="1"/>
  <c r="H39" i="1"/>
  <c r="FU38" i="1"/>
  <c r="FV38" i="1" s="1"/>
  <c r="FT38" i="1"/>
  <c r="H38" i="1"/>
  <c r="FU37" i="1"/>
  <c r="FV37" i="1" s="1"/>
  <c r="FT37" i="1"/>
  <c r="H37" i="1"/>
  <c r="FU36" i="1"/>
  <c r="FV36" i="1" s="1"/>
  <c r="FT36" i="1"/>
  <c r="H36" i="1"/>
  <c r="FU35" i="1"/>
  <c r="FV35" i="1" s="1"/>
  <c r="FT35" i="1"/>
  <c r="H35" i="1"/>
  <c r="FU34" i="1"/>
  <c r="FV34" i="1" s="1"/>
  <c r="FT34" i="1"/>
  <c r="H34" i="1"/>
  <c r="FU33" i="1"/>
  <c r="FV33" i="1" s="1"/>
  <c r="FT33" i="1"/>
  <c r="H33" i="1"/>
  <c r="FU32" i="1"/>
  <c r="FV32" i="1" s="1"/>
  <c r="FT32" i="1"/>
  <c r="H32" i="1"/>
  <c r="FU31" i="1"/>
  <c r="FV31" i="1" s="1"/>
  <c r="FT31" i="1"/>
  <c r="H31" i="1"/>
  <c r="FU30" i="1"/>
  <c r="FV30" i="1" s="1"/>
  <c r="FT30" i="1"/>
  <c r="H30" i="1"/>
  <c r="H29" i="1"/>
  <c r="FU28" i="1"/>
  <c r="FV28" i="1" s="1"/>
  <c r="FT28" i="1"/>
  <c r="H28" i="1"/>
  <c r="FU27" i="1"/>
  <c r="H27" i="1"/>
  <c r="FU26" i="1"/>
  <c r="FT26" i="1"/>
  <c r="H26" i="1"/>
  <c r="FU25" i="1"/>
  <c r="FV25" i="1" s="1"/>
  <c r="FT25" i="1"/>
  <c r="H25" i="1"/>
  <c r="FU24" i="1"/>
  <c r="H24" i="1"/>
  <c r="FU23" i="1"/>
  <c r="H23" i="1"/>
  <c r="FU22" i="1"/>
  <c r="H22" i="1"/>
  <c r="FU21" i="1"/>
  <c r="H21" i="1"/>
  <c r="FU20" i="1"/>
  <c r="FV20" i="1" s="1"/>
  <c r="FT20" i="1"/>
  <c r="H20" i="1"/>
  <c r="FU19" i="1"/>
  <c r="FV19" i="1" s="1"/>
  <c r="FT19" i="1"/>
  <c r="H19" i="1"/>
  <c r="FU18" i="1"/>
  <c r="FV18" i="1" s="1"/>
  <c r="FT18" i="1"/>
  <c r="H18" i="1"/>
  <c r="FU17" i="1"/>
  <c r="H17" i="1"/>
  <c r="FU16" i="1"/>
  <c r="H16" i="1"/>
  <c r="FU15" i="1"/>
  <c r="FV15" i="1" s="1"/>
  <c r="H15" i="1"/>
  <c r="FU14" i="1"/>
  <c r="FU13" i="1"/>
  <c r="H13" i="1"/>
  <c r="FU12" i="1"/>
  <c r="FT12" i="1"/>
  <c r="H12" i="1"/>
  <c r="FU11" i="1"/>
  <c r="FV11" i="1" s="1"/>
  <c r="FT11" i="1"/>
  <c r="H11" i="1"/>
  <c r="FU10" i="1"/>
  <c r="H10" i="1"/>
  <c r="FU9" i="1"/>
  <c r="H9" i="1"/>
  <c r="FU8" i="1"/>
  <c r="FT8" i="1"/>
  <c r="H8" i="1"/>
  <c r="FU7" i="1"/>
  <c r="H7" i="1"/>
  <c r="FU6" i="1"/>
  <c r="H6" i="1"/>
  <c r="H5" i="1"/>
  <c r="Z310" i="12" l="1"/>
  <c r="FV831" i="1"/>
  <c r="AO324" i="12"/>
  <c r="AS324" i="12"/>
  <c r="FV245" i="1"/>
  <c r="FV560" i="1"/>
  <c r="FV585" i="1"/>
  <c r="FV603" i="1"/>
  <c r="FV628" i="1"/>
  <c r="FV817" i="1"/>
  <c r="FV1527" i="1"/>
  <c r="G310" i="12"/>
  <c r="K310" i="12"/>
  <c r="H22" i="6"/>
  <c r="FV8" i="1"/>
  <c r="FV143" i="1"/>
  <c r="FV223" i="1"/>
  <c r="S21" i="4"/>
  <c r="E20" i="5"/>
  <c r="N6" i="6"/>
  <c r="C22" i="6"/>
  <c r="G22" i="6"/>
  <c r="F310" i="12"/>
  <c r="J310" i="12"/>
  <c r="FV185" i="1"/>
  <c r="FV196" i="1"/>
  <c r="FV239" i="1"/>
  <c r="FV821" i="1"/>
  <c r="FV476" i="1"/>
  <c r="FV779" i="1"/>
  <c r="FV1299" i="1"/>
  <c r="FV1327" i="1"/>
  <c r="AK242" i="2"/>
  <c r="E22" i="6"/>
  <c r="D22" i="6"/>
  <c r="C21" i="7"/>
  <c r="E115" i="11"/>
  <c r="L34" i="9"/>
  <c r="L38" i="9"/>
  <c r="L42" i="9"/>
  <c r="F21" i="4"/>
  <c r="C21" i="4"/>
  <c r="D27" i="13"/>
  <c r="G48" i="9"/>
  <c r="J31" i="9"/>
  <c r="J35" i="9"/>
  <c r="J39" i="9"/>
  <c r="J43" i="9"/>
  <c r="W33" i="7"/>
  <c r="W37" i="7"/>
  <c r="X40" i="7"/>
  <c r="W41" i="7"/>
  <c r="X29" i="7"/>
  <c r="W30" i="7"/>
  <c r="X33" i="7"/>
  <c r="W34" i="7"/>
  <c r="X37" i="7"/>
  <c r="W38" i="7"/>
  <c r="X41" i="7"/>
  <c r="W42" i="7"/>
  <c r="X28" i="7"/>
  <c r="W29" i="7"/>
  <c r="X32" i="7"/>
  <c r="X36" i="7"/>
  <c r="X44" i="7"/>
  <c r="M21" i="4"/>
  <c r="C115" i="11"/>
  <c r="AP324" i="12"/>
  <c r="AT324" i="12"/>
  <c r="AM324" i="12"/>
  <c r="AQ324" i="12"/>
  <c r="H41" i="6"/>
  <c r="FV1082" i="1"/>
  <c r="FV1369" i="1"/>
  <c r="FV1449" i="1"/>
  <c r="FV805" i="1"/>
  <c r="FV1275" i="1"/>
  <c r="FV131" i="1"/>
  <c r="FV12" i="1"/>
  <c r="FV122" i="1"/>
  <c r="FV134" i="1"/>
  <c r="FV138" i="1"/>
  <c r="FV209" i="1"/>
  <c r="FV241" i="1"/>
  <c r="FV140" i="1"/>
  <c r="FV147" i="1"/>
  <c r="FV217" i="1"/>
  <c r="FV823" i="1"/>
  <c r="FV21" i="1"/>
  <c r="FV26" i="1"/>
  <c r="FV164" i="1"/>
  <c r="FV166" i="1"/>
  <c r="FV182" i="1"/>
  <c r="FV707" i="1"/>
  <c r="FV795" i="1"/>
  <c r="FV109" i="1"/>
  <c r="X30" i="7"/>
  <c r="W31" i="7"/>
  <c r="X34" i="7"/>
  <c r="W35" i="7"/>
  <c r="X38" i="7"/>
  <c r="W39" i="7"/>
  <c r="X42" i="7"/>
  <c r="W43" i="7"/>
  <c r="I48" i="9"/>
  <c r="J33" i="9"/>
  <c r="J37" i="9"/>
  <c r="J41" i="9"/>
  <c r="J45" i="9"/>
  <c r="AN324" i="12"/>
  <c r="AR324" i="12"/>
  <c r="FV193" i="1"/>
  <c r="FV200" i="1"/>
  <c r="FV206" i="1"/>
  <c r="FV214" i="1"/>
  <c r="FV230" i="1"/>
  <c r="FV243" i="1"/>
  <c r="FV255" i="1"/>
  <c r="FV317" i="1"/>
  <c r="W28" i="7"/>
  <c r="X31" i="7"/>
  <c r="W32" i="7"/>
  <c r="X35" i="7"/>
  <c r="W36" i="7"/>
  <c r="X39" i="7"/>
  <c r="W40" i="7"/>
  <c r="X43" i="7"/>
  <c r="W44" i="7"/>
  <c r="J21" i="3"/>
  <c r="D20" i="5"/>
  <c r="F21" i="7"/>
  <c r="H21" i="7"/>
  <c r="L21" i="7"/>
  <c r="N21" i="7"/>
  <c r="I21" i="9"/>
  <c r="K21" i="9"/>
  <c r="M21" i="9"/>
  <c r="O21" i="9"/>
  <c r="P5" i="9"/>
  <c r="P6" i="9"/>
  <c r="P8" i="9"/>
  <c r="P9" i="9"/>
  <c r="P10" i="9"/>
  <c r="P12" i="9"/>
  <c r="P15" i="9"/>
  <c r="P17" i="9"/>
  <c r="P18" i="9"/>
  <c r="J47" i="9"/>
  <c r="G41" i="6"/>
  <c r="F41" i="6"/>
  <c r="E41" i="6"/>
  <c r="C41" i="6"/>
  <c r="J39" i="6"/>
  <c r="D41" i="6"/>
  <c r="J6" i="6"/>
  <c r="J8" i="6"/>
  <c r="J10" i="6"/>
  <c r="J12" i="6"/>
  <c r="J14" i="6"/>
  <c r="J16" i="6"/>
  <c r="J18" i="6"/>
  <c r="J21" i="6"/>
  <c r="I33" i="6"/>
  <c r="K33" i="6"/>
  <c r="I34" i="6"/>
  <c r="K34" i="6"/>
  <c r="I35" i="6"/>
  <c r="K35" i="6"/>
  <c r="I36" i="6"/>
  <c r="K36" i="6"/>
  <c r="I37" i="6"/>
  <c r="K37" i="6"/>
  <c r="I38" i="6"/>
  <c r="K38" i="6"/>
  <c r="I39" i="6"/>
  <c r="K39" i="6"/>
  <c r="E21" i="7"/>
  <c r="G21" i="7"/>
  <c r="K21" i="7"/>
  <c r="M21" i="7"/>
  <c r="O21" i="7"/>
  <c r="Q21" i="7"/>
  <c r="H45" i="7"/>
  <c r="J45" i="7"/>
  <c r="L45" i="7"/>
  <c r="N45" i="7"/>
  <c r="P45" i="7"/>
  <c r="R45" i="7"/>
  <c r="T45" i="7"/>
  <c r="V45" i="7"/>
  <c r="D21" i="8"/>
  <c r="H21" i="8"/>
  <c r="L21" i="8"/>
  <c r="P21" i="8"/>
  <c r="T21" i="8"/>
  <c r="X21" i="8"/>
  <c r="AB21" i="8"/>
  <c r="AF21" i="8"/>
  <c r="AJ21" i="8"/>
  <c r="AN21" i="8"/>
  <c r="AK196" i="12"/>
  <c r="S306" i="12"/>
  <c r="AJ274" i="12"/>
  <c r="C80" i="17"/>
  <c r="C81" i="17"/>
  <c r="C77" i="17"/>
  <c r="J21" i="8"/>
  <c r="R21" i="8"/>
  <c r="Z21" i="8"/>
  <c r="AH21" i="8"/>
  <c r="F21" i="8"/>
  <c r="N21" i="8"/>
  <c r="V21" i="8"/>
  <c r="AD21" i="8"/>
  <c r="AL21" i="8"/>
  <c r="E73" i="17"/>
  <c r="F20" i="5"/>
  <c r="I20" i="5"/>
  <c r="K20" i="5"/>
  <c r="M20" i="5"/>
  <c r="O20" i="5"/>
  <c r="Q20" i="5"/>
  <c r="S20" i="5"/>
  <c r="U20" i="5"/>
  <c r="W20" i="5"/>
  <c r="Y20" i="5"/>
  <c r="AA20" i="5"/>
  <c r="AC20" i="5"/>
  <c r="AE20" i="5"/>
  <c r="AG20" i="5"/>
  <c r="AI20" i="5"/>
  <c r="AK20" i="5"/>
  <c r="AM20" i="5"/>
  <c r="I40" i="6"/>
  <c r="K40" i="6"/>
  <c r="C21" i="9"/>
  <c r="E21" i="9"/>
  <c r="G21" i="9"/>
  <c r="A20" i="5"/>
  <c r="A21" i="8"/>
  <c r="E66" i="17"/>
  <c r="FV5" i="1"/>
  <c r="FT15" i="1"/>
  <c r="FT21" i="1"/>
  <c r="FT45" i="1"/>
  <c r="FT69" i="1"/>
  <c r="E67" i="17"/>
  <c r="FT134" i="1"/>
  <c r="FT138" i="1"/>
  <c r="FT140" i="1"/>
  <c r="FT147" i="1"/>
  <c r="FT158" i="1"/>
  <c r="FT160" i="1"/>
  <c r="FT164" i="1"/>
  <c r="FT166" i="1"/>
  <c r="FT182" i="1"/>
  <c r="FT193" i="1"/>
  <c r="FT196" i="1"/>
  <c r="FT200" i="1"/>
  <c r="FT206" i="1"/>
  <c r="FT214" i="1"/>
  <c r="FT230" i="1"/>
  <c r="FV247" i="1"/>
  <c r="FT251" i="1"/>
  <c r="M6" i="10" s="1"/>
  <c r="FV257" i="1"/>
  <c r="FV274" i="1"/>
  <c r="FV286" i="1"/>
  <c r="FV340" i="1"/>
  <c r="FV356" i="1"/>
  <c r="FV358" i="1"/>
  <c r="FV360" i="1"/>
  <c r="FV366" i="1"/>
  <c r="FV370" i="1"/>
  <c r="FV382" i="1"/>
  <c r="FV390" i="1"/>
  <c r="FV432" i="1"/>
  <c r="FV442" i="1"/>
  <c r="FV523" i="1"/>
  <c r="FV549" i="1"/>
  <c r="FT560" i="1"/>
  <c r="FT574" i="1"/>
  <c r="FT610" i="1"/>
  <c r="FT626" i="1"/>
  <c r="FV660" i="1"/>
  <c r="FV664" i="1"/>
  <c r="FV700" i="1"/>
  <c r="FV726" i="1"/>
  <c r="FV732" i="1"/>
  <c r="FT143" i="1"/>
  <c r="FT185" i="1"/>
  <c r="E65" i="17"/>
  <c r="E69" i="17"/>
  <c r="E68" i="17"/>
  <c r="FT460" i="1"/>
  <c r="E72" i="17"/>
  <c r="FT831" i="1"/>
  <c r="FV881" i="1"/>
  <c r="FV911" i="1"/>
  <c r="FV961" i="1"/>
  <c r="FV979" i="1"/>
  <c r="FV1007" i="1"/>
  <c r="FT707" i="1"/>
  <c r="FT735" i="1"/>
  <c r="E70" i="17"/>
  <c r="FT881" i="1"/>
  <c r="FT884" i="1"/>
  <c r="FT906" i="1"/>
  <c r="E71" i="17"/>
  <c r="FT956" i="1"/>
  <c r="FT958" i="1"/>
  <c r="E79" i="17"/>
  <c r="E74" i="17"/>
  <c r="FT1082" i="1"/>
  <c r="FV1114" i="1"/>
  <c r="FV1124" i="1"/>
  <c r="FT1275" i="1"/>
  <c r="FV1399" i="1"/>
  <c r="FT1109" i="1"/>
  <c r="FT1139" i="1"/>
  <c r="FT1141" i="1"/>
  <c r="FT1151" i="1"/>
  <c r="FT1165" i="1"/>
  <c r="E78" i="17"/>
  <c r="FT1194" i="1"/>
  <c r="FT1449" i="1"/>
  <c r="E76" i="17"/>
  <c r="E75" i="17"/>
  <c r="FT1238" i="1"/>
  <c r="FT1266" i="1"/>
  <c r="FT1399" i="1"/>
  <c r="FT1404" i="1"/>
  <c r="FT1413" i="1"/>
  <c r="G21" i="10" s="1"/>
  <c r="D21" i="3"/>
  <c r="F21" i="3"/>
  <c r="C20" i="5"/>
  <c r="H20" i="5"/>
  <c r="J20" i="5"/>
  <c r="L20" i="5"/>
  <c r="N20" i="5"/>
  <c r="P20" i="5"/>
  <c r="R20" i="5"/>
  <c r="T20" i="5"/>
  <c r="V20" i="5"/>
  <c r="X20" i="5"/>
  <c r="Z20" i="5"/>
  <c r="AB20" i="5"/>
  <c r="AD20" i="5"/>
  <c r="AF20" i="5"/>
  <c r="AH20" i="5"/>
  <c r="AJ20" i="5"/>
  <c r="AL20" i="5"/>
  <c r="J7" i="6"/>
  <c r="J9" i="6"/>
  <c r="J11" i="6"/>
  <c r="J13" i="6"/>
  <c r="J15" i="6"/>
  <c r="J17" i="6"/>
  <c r="J19" i="6"/>
  <c r="J20" i="6"/>
  <c r="J33" i="6"/>
  <c r="J34" i="6"/>
  <c r="J35" i="6"/>
  <c r="J36" i="6"/>
  <c r="J37" i="6"/>
  <c r="J38" i="6"/>
  <c r="J40" i="6"/>
  <c r="A21" i="7"/>
  <c r="S5" i="7"/>
  <c r="T5" i="7" s="1"/>
  <c r="S8" i="7"/>
  <c r="T8" i="7" s="1"/>
  <c r="S12" i="7"/>
  <c r="T12" i="7" s="1"/>
  <c r="S14" i="7"/>
  <c r="T14" i="7" s="1"/>
  <c r="S15" i="7"/>
  <c r="T15" i="7" s="1"/>
  <c r="S16" i="7"/>
  <c r="T16" i="7" s="1"/>
  <c r="S18" i="7"/>
  <c r="T18" i="7" s="1"/>
  <c r="S19" i="7"/>
  <c r="T19" i="7" s="1"/>
  <c r="C45" i="7"/>
  <c r="E45" i="7"/>
  <c r="G45" i="7"/>
  <c r="I45" i="7"/>
  <c r="K45" i="7"/>
  <c r="M45" i="7"/>
  <c r="O45" i="7"/>
  <c r="Q45" i="7"/>
  <c r="S45" i="7"/>
  <c r="U45" i="7"/>
  <c r="C21" i="8"/>
  <c r="E21" i="8"/>
  <c r="G21" i="8"/>
  <c r="I21" i="8"/>
  <c r="K21" i="8"/>
  <c r="M21" i="8"/>
  <c r="O21" i="8"/>
  <c r="Q21" i="8"/>
  <c r="S21" i="8"/>
  <c r="U21" i="8"/>
  <c r="W21" i="8"/>
  <c r="Y21" i="8"/>
  <c r="AA21" i="8"/>
  <c r="AC21" i="8"/>
  <c r="AE21" i="8"/>
  <c r="AG21" i="8"/>
  <c r="AI21" i="8"/>
  <c r="AK21" i="8"/>
  <c r="AO21" i="8"/>
  <c r="A21" i="9"/>
  <c r="D21" i="9"/>
  <c r="F21" i="9"/>
  <c r="P4" i="9"/>
  <c r="J21" i="9"/>
  <c r="L21" i="9"/>
  <c r="N21" i="9"/>
  <c r="P14" i="9"/>
  <c r="P16" i="9"/>
  <c r="D48" i="9"/>
  <c r="F48" i="9"/>
  <c r="H48" i="9"/>
  <c r="L31" i="9"/>
  <c r="J32" i="9"/>
  <c r="L33" i="9"/>
  <c r="J34" i="9"/>
  <c r="L35" i="9"/>
  <c r="J36" i="9"/>
  <c r="L37" i="9"/>
  <c r="J38" i="9"/>
  <c r="L39" i="9"/>
  <c r="J40" i="9"/>
  <c r="L41" i="9"/>
  <c r="J42" i="9"/>
  <c r="L43" i="9"/>
  <c r="J44" i="9"/>
  <c r="L45" i="9"/>
  <c r="J46" i="9"/>
  <c r="P21" i="7"/>
  <c r="S6" i="7"/>
  <c r="T6" i="7" s="1"/>
  <c r="S9" i="7"/>
  <c r="T9" i="7" s="1"/>
  <c r="S11" i="7"/>
  <c r="T11" i="7" s="1"/>
  <c r="S13" i="7"/>
  <c r="T13" i="7" s="1"/>
  <c r="S17" i="7"/>
  <c r="T17" i="7" s="1"/>
  <c r="S20" i="7"/>
  <c r="T20" i="7" s="1"/>
  <c r="AJ128" i="12"/>
  <c r="AJ196" i="12"/>
  <c r="AJ197" i="12"/>
  <c r="AJ199" i="12"/>
  <c r="S304" i="12"/>
  <c r="S308" i="12"/>
  <c r="W302" i="12"/>
  <c r="W304" i="12"/>
  <c r="W306" i="12"/>
  <c r="W308" i="12"/>
  <c r="S302" i="12"/>
  <c r="U302" i="12"/>
  <c r="Y310" i="12"/>
  <c r="U304" i="12"/>
  <c r="S305" i="12"/>
  <c r="W305" i="12"/>
  <c r="U306" i="12"/>
  <c r="S307" i="12"/>
  <c r="W307" i="12"/>
  <c r="U308" i="12"/>
  <c r="S309" i="12"/>
  <c r="W309" i="12"/>
  <c r="AA127" i="12"/>
  <c r="AJ129" i="12" s="1"/>
  <c r="U305" i="12"/>
  <c r="U307" i="12"/>
  <c r="U309" i="12"/>
  <c r="P7" i="9"/>
  <c r="P11" i="9"/>
  <c r="P13" i="9"/>
  <c r="M344" i="2"/>
  <c r="AK181" i="2"/>
  <c r="AJ190" i="2"/>
  <c r="I21" i="7"/>
  <c r="D21" i="7"/>
  <c r="AK180" i="2"/>
  <c r="AK182" i="2"/>
  <c r="A45" i="7"/>
  <c r="D45" i="7"/>
  <c r="F45" i="7"/>
  <c r="C48" i="9"/>
  <c r="E48" i="9"/>
  <c r="Q6" i="11"/>
  <c r="O6" i="11"/>
  <c r="M6" i="11"/>
  <c r="K6" i="11"/>
  <c r="I6" i="11"/>
  <c r="G6" i="11"/>
  <c r="E6" i="11"/>
  <c r="R6" i="11"/>
  <c r="P6" i="11"/>
  <c r="N6" i="11"/>
  <c r="L6" i="11"/>
  <c r="J6" i="11"/>
  <c r="H6" i="11"/>
  <c r="F6" i="11"/>
  <c r="C6" i="11"/>
  <c r="R5" i="11"/>
  <c r="P5" i="11"/>
  <c r="N5" i="11"/>
  <c r="L5" i="11"/>
  <c r="J5" i="11"/>
  <c r="H5" i="11"/>
  <c r="F5" i="11"/>
  <c r="C5" i="11"/>
  <c r="Q5" i="11"/>
  <c r="O5" i="11"/>
  <c r="M5" i="11"/>
  <c r="K5" i="11"/>
  <c r="I5" i="11"/>
  <c r="G5" i="11"/>
  <c r="E5" i="11"/>
  <c r="Q8" i="11"/>
  <c r="I8" i="11"/>
  <c r="P8" i="11"/>
  <c r="H8" i="11"/>
  <c r="R7" i="11"/>
  <c r="P7" i="11"/>
  <c r="N7" i="11"/>
  <c r="L7" i="11"/>
  <c r="J7" i="11"/>
  <c r="H7" i="11"/>
  <c r="F7" i="11"/>
  <c r="C7" i="11"/>
  <c r="Q7" i="11"/>
  <c r="O7" i="11"/>
  <c r="M7" i="11"/>
  <c r="K7" i="11"/>
  <c r="I7" i="11"/>
  <c r="G7" i="11"/>
  <c r="E7" i="11"/>
  <c r="AJ272" i="12"/>
  <c r="FT245" i="1"/>
  <c r="Q4" i="11"/>
  <c r="I4" i="11"/>
  <c r="P4" i="11"/>
  <c r="F4" i="11"/>
  <c r="I86" i="10"/>
  <c r="L86" i="10"/>
  <c r="D86" i="10"/>
  <c r="G11" i="10"/>
  <c r="J11" i="10"/>
  <c r="FT1019" i="1"/>
  <c r="I72" i="10"/>
  <c r="L72" i="10"/>
  <c r="D72" i="10"/>
  <c r="G14" i="10"/>
  <c r="J14" i="10"/>
  <c r="M21" i="10"/>
  <c r="I21" i="10"/>
  <c r="E21" i="10"/>
  <c r="N21" i="10"/>
  <c r="L21" i="10"/>
  <c r="J21" i="10"/>
  <c r="H21" i="10"/>
  <c r="F21" i="10"/>
  <c r="D21" i="10"/>
  <c r="R19" i="11"/>
  <c r="Q19" i="11"/>
  <c r="O19" i="11"/>
  <c r="M19" i="11"/>
  <c r="K19" i="11"/>
  <c r="I19" i="11"/>
  <c r="G19" i="11"/>
  <c r="E19" i="11"/>
  <c r="P19" i="11"/>
  <c r="N19" i="11"/>
  <c r="L19" i="11"/>
  <c r="J19" i="11"/>
  <c r="H19" i="11"/>
  <c r="F19" i="11"/>
  <c r="C19" i="11"/>
  <c r="M22" i="10"/>
  <c r="K22" i="10"/>
  <c r="I22" i="10"/>
  <c r="G22" i="10"/>
  <c r="E22" i="10"/>
  <c r="N22" i="10"/>
  <c r="L22" i="10"/>
  <c r="J22" i="10"/>
  <c r="H22" i="10"/>
  <c r="F22" i="10"/>
  <c r="D22" i="10"/>
  <c r="Q20" i="11"/>
  <c r="O20" i="11"/>
  <c r="M20" i="11"/>
  <c r="K20" i="11"/>
  <c r="I20" i="11"/>
  <c r="G20" i="11"/>
  <c r="E20" i="11"/>
  <c r="P20" i="11"/>
  <c r="L20" i="11"/>
  <c r="H20" i="11"/>
  <c r="C20" i="11"/>
  <c r="R20" i="11"/>
  <c r="N20" i="11"/>
  <c r="J20" i="11"/>
  <c r="F20" i="11"/>
  <c r="FT1490" i="1"/>
  <c r="FU1614" i="1"/>
  <c r="FV1614" i="1" s="1"/>
  <c r="M81" i="10"/>
  <c r="K81" i="10"/>
  <c r="I81" i="10"/>
  <c r="G81" i="10"/>
  <c r="E81" i="10"/>
  <c r="N81" i="10"/>
  <c r="L81" i="10"/>
  <c r="J81" i="10"/>
  <c r="H81" i="10"/>
  <c r="F81" i="10"/>
  <c r="D81" i="10"/>
  <c r="H6" i="10"/>
  <c r="F6" i="10"/>
  <c r="D6" i="10"/>
  <c r="K6" i="10"/>
  <c r="I6" i="10"/>
  <c r="G6" i="10"/>
  <c r="AJ270" i="12"/>
  <c r="FT948" i="1"/>
  <c r="FT992" i="1"/>
  <c r="FT1180" i="1"/>
  <c r="FT1440" i="1"/>
  <c r="FT1574" i="1"/>
  <c r="FT122" i="1"/>
  <c r="FT340" i="1"/>
  <c r="FT434" i="1"/>
  <c r="FT543" i="1"/>
  <c r="FV574" i="1"/>
  <c r="FV610" i="1"/>
  <c r="FV826" i="1"/>
  <c r="FV844" i="1"/>
  <c r="FV852" i="1"/>
  <c r="FV884" i="1"/>
  <c r="FV906" i="1"/>
  <c r="FV956" i="1"/>
  <c r="FV958" i="1"/>
  <c r="Q18" i="11"/>
  <c r="O18" i="11"/>
  <c r="M18" i="11"/>
  <c r="K18" i="11"/>
  <c r="I18" i="11"/>
  <c r="G18" i="11"/>
  <c r="E18" i="11"/>
  <c r="R18" i="11"/>
  <c r="P18" i="11"/>
  <c r="N18" i="11"/>
  <c r="L18" i="11"/>
  <c r="J18" i="11"/>
  <c r="H18" i="11"/>
  <c r="F18" i="11"/>
  <c r="C18" i="11"/>
  <c r="R13" i="11"/>
  <c r="P13" i="11"/>
  <c r="N13" i="11"/>
  <c r="L13" i="11"/>
  <c r="J13" i="11"/>
  <c r="H13" i="11"/>
  <c r="F13" i="11"/>
  <c r="C13" i="11"/>
  <c r="Q13" i="11"/>
  <c r="O13" i="11"/>
  <c r="M13" i="11"/>
  <c r="K13" i="11"/>
  <c r="I13" i="11"/>
  <c r="G13" i="11"/>
  <c r="E13" i="11"/>
  <c r="FV1109" i="1"/>
  <c r="FV1139" i="1"/>
  <c r="FV1141" i="1"/>
  <c r="FV1151" i="1"/>
  <c r="FV1165" i="1"/>
  <c r="FV1194" i="1"/>
  <c r="N344" i="2"/>
  <c r="FV1238" i="1"/>
  <c r="FV1266" i="1"/>
  <c r="FV1280" i="1"/>
  <c r="FV1354" i="1"/>
  <c r="FV1404" i="1"/>
  <c r="Q16" i="11"/>
  <c r="O16" i="11"/>
  <c r="M16" i="11"/>
  <c r="K16" i="11"/>
  <c r="I16" i="11"/>
  <c r="G16" i="11"/>
  <c r="E16" i="11"/>
  <c r="R16" i="11"/>
  <c r="P16" i="11"/>
  <c r="N16" i="11"/>
  <c r="L16" i="11"/>
  <c r="J16" i="11"/>
  <c r="H16" i="11"/>
  <c r="F16" i="11"/>
  <c r="C16" i="11"/>
  <c r="R15" i="11"/>
  <c r="P15" i="11"/>
  <c r="N15" i="11"/>
  <c r="L15" i="11"/>
  <c r="J15" i="11"/>
  <c r="H15" i="11"/>
  <c r="F15" i="11"/>
  <c r="C15" i="11"/>
  <c r="Q15" i="11"/>
  <c r="O15" i="11"/>
  <c r="M15" i="11"/>
  <c r="K15" i="11"/>
  <c r="I15" i="11"/>
  <c r="G15" i="11"/>
  <c r="E15" i="11"/>
  <c r="Q14" i="11"/>
  <c r="O14" i="11"/>
  <c r="M14" i="11"/>
  <c r="K14" i="11"/>
  <c r="I14" i="11"/>
  <c r="G14" i="11"/>
  <c r="E14" i="11"/>
  <c r="R14" i="11"/>
  <c r="P14" i="11"/>
  <c r="N14" i="11"/>
  <c r="L14" i="11"/>
  <c r="J14" i="11"/>
  <c r="H14" i="11"/>
  <c r="F14" i="11"/>
  <c r="C14" i="11"/>
  <c r="C21" i="3"/>
  <c r="E21" i="3"/>
  <c r="G21" i="3"/>
  <c r="K21" i="3"/>
  <c r="J5" i="6"/>
  <c r="J22" i="6" s="1"/>
  <c r="I32" i="6"/>
  <c r="K32" i="6"/>
  <c r="X27" i="7"/>
  <c r="J32" i="6"/>
  <c r="W27" i="7"/>
  <c r="H21" i="9"/>
  <c r="J30" i="9"/>
  <c r="L30" i="9"/>
  <c r="AJ127" i="12"/>
  <c r="T302" i="12"/>
  <c r="V302" i="12"/>
  <c r="T304" i="12"/>
  <c r="V304" i="12"/>
  <c r="T305" i="12"/>
  <c r="V305" i="12"/>
  <c r="T306" i="12"/>
  <c r="V306" i="12"/>
  <c r="T307" i="12"/>
  <c r="V307" i="12"/>
  <c r="T308" i="12"/>
  <c r="V308" i="12"/>
  <c r="T309" i="12"/>
  <c r="V309" i="12"/>
  <c r="U13" i="10" l="1"/>
  <c r="W13" i="10" s="1"/>
  <c r="AA18" i="10"/>
  <c r="AB18" i="10" s="1"/>
  <c r="AA19" i="10"/>
  <c r="AB19" i="10" s="1"/>
  <c r="J48" i="9"/>
  <c r="P21" i="9"/>
  <c r="M72" i="10"/>
  <c r="M86" i="10"/>
  <c r="M8" i="11"/>
  <c r="M4" i="11"/>
  <c r="N6" i="10"/>
  <c r="L6" i="10"/>
  <c r="E6" i="10"/>
  <c r="K21" i="10"/>
  <c r="H14" i="10"/>
  <c r="E14" i="10"/>
  <c r="M14" i="10"/>
  <c r="J72" i="10"/>
  <c r="G72" i="10"/>
  <c r="H11" i="10"/>
  <c r="E11" i="10"/>
  <c r="M11" i="10"/>
  <c r="J86" i="10"/>
  <c r="G86" i="10"/>
  <c r="C4" i="11"/>
  <c r="N4" i="11"/>
  <c r="G4" i="11"/>
  <c r="O4" i="11"/>
  <c r="F8" i="11"/>
  <c r="N8" i="11"/>
  <c r="G8" i="11"/>
  <c r="O8" i="11"/>
  <c r="S21" i="7"/>
  <c r="T21" i="7" s="1"/>
  <c r="W17" i="7"/>
  <c r="J6" i="10"/>
  <c r="U8" i="10"/>
  <c r="V8" i="10" s="1"/>
  <c r="U6" i="10"/>
  <c r="V6" i="10" s="1"/>
  <c r="E48" i="17"/>
  <c r="F48" i="17" s="1"/>
  <c r="D14" i="10"/>
  <c r="L14" i="10"/>
  <c r="I14" i="10"/>
  <c r="F72" i="10"/>
  <c r="N72" i="10"/>
  <c r="K72" i="10"/>
  <c r="D11" i="10"/>
  <c r="L11" i="10"/>
  <c r="I11" i="10"/>
  <c r="F86" i="10"/>
  <c r="N86" i="10"/>
  <c r="K86" i="10"/>
  <c r="J4" i="11"/>
  <c r="R4" i="11"/>
  <c r="K4" i="11"/>
  <c r="J8" i="11"/>
  <c r="R8" i="11"/>
  <c r="K8" i="11"/>
  <c r="E20" i="17"/>
  <c r="U7" i="10"/>
  <c r="V7" i="10" s="1"/>
  <c r="U15" i="10"/>
  <c r="W15" i="10" s="1"/>
  <c r="F14" i="10"/>
  <c r="N14" i="10"/>
  <c r="K14" i="10"/>
  <c r="H72" i="10"/>
  <c r="E72" i="10"/>
  <c r="F11" i="10"/>
  <c r="N11" i="10"/>
  <c r="K11" i="10"/>
  <c r="H86" i="10"/>
  <c r="E86" i="10"/>
  <c r="L4" i="11"/>
  <c r="E4" i="11"/>
  <c r="C8" i="11"/>
  <c r="L8" i="11"/>
  <c r="E8" i="11"/>
  <c r="U14" i="10"/>
  <c r="W14" i="10" s="1"/>
  <c r="I41" i="6"/>
  <c r="J41" i="6"/>
  <c r="J44" i="6" s="1"/>
  <c r="K41" i="6"/>
  <c r="K44" i="6" s="1"/>
  <c r="C75" i="17"/>
  <c r="C78" i="17"/>
  <c r="C74" i="17"/>
  <c r="C79" i="17"/>
  <c r="C72" i="17"/>
  <c r="C67" i="17"/>
  <c r="C73" i="17"/>
  <c r="C76" i="17"/>
  <c r="C71" i="17"/>
  <c r="C70" i="17"/>
  <c r="C68" i="17"/>
  <c r="C69" i="17"/>
  <c r="E82" i="17"/>
  <c r="G65" i="17" s="1"/>
  <c r="C65" i="17"/>
  <c r="C66" i="17"/>
  <c r="E11" i="17"/>
  <c r="H12" i="17" s="1"/>
  <c r="E19" i="17"/>
  <c r="R17" i="11"/>
  <c r="W45" i="7"/>
  <c r="P17" i="11"/>
  <c r="Q12" i="11"/>
  <c r="Q10" i="11"/>
  <c r="R9" i="11"/>
  <c r="R11" i="11"/>
  <c r="E12" i="17"/>
  <c r="E13" i="17"/>
  <c r="H4" i="11"/>
  <c r="X45" i="7"/>
  <c r="T14" i="11"/>
  <c r="S15" i="11"/>
  <c r="T15" i="11"/>
  <c r="J40" i="11" s="1"/>
  <c r="T16" i="11"/>
  <c r="E17" i="11"/>
  <c r="I17" i="11"/>
  <c r="M17" i="11"/>
  <c r="Q17" i="11"/>
  <c r="F17" i="11"/>
  <c r="J17" i="11"/>
  <c r="N17" i="11"/>
  <c r="T18" i="11"/>
  <c r="C10" i="11"/>
  <c r="H10" i="11"/>
  <c r="L10" i="11"/>
  <c r="P10" i="11"/>
  <c r="E10" i="11"/>
  <c r="I10" i="11"/>
  <c r="M10" i="11"/>
  <c r="M88" i="10"/>
  <c r="K88" i="10"/>
  <c r="I88" i="10"/>
  <c r="G88" i="10"/>
  <c r="E88" i="10"/>
  <c r="N88" i="10"/>
  <c r="L88" i="10"/>
  <c r="J88" i="10"/>
  <c r="H88" i="10"/>
  <c r="F88" i="10"/>
  <c r="D88" i="10"/>
  <c r="M13" i="10"/>
  <c r="K13" i="10"/>
  <c r="I13" i="10"/>
  <c r="G13" i="10"/>
  <c r="E13" i="10"/>
  <c r="N13" i="10"/>
  <c r="L13" i="10"/>
  <c r="J13" i="10"/>
  <c r="H13" i="10"/>
  <c r="F13" i="10"/>
  <c r="D13" i="10"/>
  <c r="AJ273" i="12"/>
  <c r="M85" i="10"/>
  <c r="K85" i="10"/>
  <c r="I85" i="10"/>
  <c r="G85" i="10"/>
  <c r="E85" i="10"/>
  <c r="N85" i="10"/>
  <c r="L85" i="10"/>
  <c r="J85" i="10"/>
  <c r="H85" i="10"/>
  <c r="F85" i="10"/>
  <c r="D85" i="10"/>
  <c r="M10" i="10"/>
  <c r="K10" i="10"/>
  <c r="I10" i="10"/>
  <c r="G10" i="10"/>
  <c r="E10" i="10"/>
  <c r="N10" i="10"/>
  <c r="L10" i="10"/>
  <c r="J10" i="10"/>
  <c r="H10" i="10"/>
  <c r="F10" i="10"/>
  <c r="D10" i="10"/>
  <c r="M82" i="10"/>
  <c r="K82" i="10"/>
  <c r="I82" i="10"/>
  <c r="G82" i="10"/>
  <c r="E82" i="10"/>
  <c r="N82" i="10"/>
  <c r="L82" i="10"/>
  <c r="J82" i="10"/>
  <c r="H82" i="10"/>
  <c r="F82" i="10"/>
  <c r="D82" i="10"/>
  <c r="N7" i="10"/>
  <c r="L7" i="10"/>
  <c r="J7" i="10"/>
  <c r="H7" i="10"/>
  <c r="F7" i="10"/>
  <c r="D7" i="10"/>
  <c r="M7" i="10"/>
  <c r="K7" i="10"/>
  <c r="I7" i="10"/>
  <c r="G7" i="10"/>
  <c r="E7" i="10"/>
  <c r="O6" i="10"/>
  <c r="H31" i="10" s="1"/>
  <c r="O81" i="10"/>
  <c r="T20" i="11"/>
  <c r="R45" i="11" s="1"/>
  <c r="O22" i="10"/>
  <c r="O47" i="10" s="1"/>
  <c r="S19" i="11"/>
  <c r="I44" i="11" s="1"/>
  <c r="F12" i="11"/>
  <c r="J12" i="11"/>
  <c r="N12" i="11"/>
  <c r="R12" i="11"/>
  <c r="G12" i="11"/>
  <c r="K12" i="11"/>
  <c r="O12" i="11"/>
  <c r="M73" i="10"/>
  <c r="K73" i="10"/>
  <c r="K74" i="10" s="1"/>
  <c r="I73" i="10"/>
  <c r="I74" i="10" s="1"/>
  <c r="G73" i="10"/>
  <c r="G74" i="10" s="1"/>
  <c r="E73" i="10"/>
  <c r="N73" i="10"/>
  <c r="N74" i="10" s="1"/>
  <c r="L73" i="10"/>
  <c r="L74" i="10" s="1"/>
  <c r="J73" i="10"/>
  <c r="H73" i="10"/>
  <c r="F73" i="10"/>
  <c r="D73" i="10"/>
  <c r="D74" i="10" s="1"/>
  <c r="N15" i="10"/>
  <c r="L15" i="10"/>
  <c r="J15" i="10"/>
  <c r="H15" i="10"/>
  <c r="F15" i="10"/>
  <c r="D15" i="10"/>
  <c r="M15" i="10"/>
  <c r="K15" i="10"/>
  <c r="I15" i="10"/>
  <c r="G15" i="10"/>
  <c r="E15" i="10"/>
  <c r="G9" i="11"/>
  <c r="K9" i="11"/>
  <c r="O9" i="11"/>
  <c r="C9" i="11"/>
  <c r="H9" i="11"/>
  <c r="L9" i="11"/>
  <c r="P9" i="11"/>
  <c r="S4" i="11"/>
  <c r="G11" i="11"/>
  <c r="K11" i="11"/>
  <c r="O11" i="11"/>
  <c r="C11" i="11"/>
  <c r="H11" i="11"/>
  <c r="L11" i="11"/>
  <c r="P11" i="11"/>
  <c r="S7" i="11"/>
  <c r="T7" i="11"/>
  <c r="J32" i="11" s="1"/>
  <c r="T8" i="11"/>
  <c r="S5" i="11"/>
  <c r="G30" i="11" s="1"/>
  <c r="T5" i="11"/>
  <c r="S6" i="11"/>
  <c r="E31" i="11" s="1"/>
  <c r="H39" i="11"/>
  <c r="L39" i="11"/>
  <c r="P39" i="11"/>
  <c r="S14" i="11"/>
  <c r="G40" i="11"/>
  <c r="K40" i="11"/>
  <c r="O40" i="11"/>
  <c r="C40" i="11"/>
  <c r="H40" i="11"/>
  <c r="L40" i="11"/>
  <c r="P40" i="11"/>
  <c r="H41" i="11"/>
  <c r="L41" i="11"/>
  <c r="P41" i="11"/>
  <c r="S16" i="11"/>
  <c r="K41" i="11" s="1"/>
  <c r="G17" i="11"/>
  <c r="K17" i="11"/>
  <c r="O17" i="11"/>
  <c r="C17" i="11"/>
  <c r="H17" i="11"/>
  <c r="L17" i="11"/>
  <c r="S13" i="11"/>
  <c r="T13" i="11"/>
  <c r="H43" i="11"/>
  <c r="L43" i="11"/>
  <c r="P43" i="11"/>
  <c r="S18" i="11"/>
  <c r="F10" i="11"/>
  <c r="J10" i="11"/>
  <c r="N10" i="11"/>
  <c r="R10" i="11"/>
  <c r="G10" i="11"/>
  <c r="K10" i="11"/>
  <c r="O10" i="11"/>
  <c r="M84" i="10"/>
  <c r="K84" i="10"/>
  <c r="I84" i="10"/>
  <c r="G84" i="10"/>
  <c r="E84" i="10"/>
  <c r="N84" i="10"/>
  <c r="L84" i="10"/>
  <c r="J84" i="10"/>
  <c r="H84" i="10"/>
  <c r="F84" i="10"/>
  <c r="D84" i="10"/>
  <c r="M9" i="10"/>
  <c r="K9" i="10"/>
  <c r="I9" i="10"/>
  <c r="G9" i="10"/>
  <c r="E9" i="10"/>
  <c r="N9" i="10"/>
  <c r="L9" i="10"/>
  <c r="J9" i="10"/>
  <c r="H9" i="10"/>
  <c r="F9" i="10"/>
  <c r="D9" i="10"/>
  <c r="M83" i="10"/>
  <c r="K83" i="10"/>
  <c r="I83" i="10"/>
  <c r="G83" i="10"/>
  <c r="E83" i="10"/>
  <c r="N83" i="10"/>
  <c r="L83" i="10"/>
  <c r="J83" i="10"/>
  <c r="H83" i="10"/>
  <c r="F83" i="10"/>
  <c r="D83" i="10"/>
  <c r="M8" i="10"/>
  <c r="K8" i="10"/>
  <c r="I8" i="10"/>
  <c r="G8" i="10"/>
  <c r="E8" i="10"/>
  <c r="N8" i="10"/>
  <c r="L8" i="10"/>
  <c r="J8" i="10"/>
  <c r="H8" i="10"/>
  <c r="F8" i="10"/>
  <c r="D8" i="10"/>
  <c r="M60" i="10"/>
  <c r="K60" i="10"/>
  <c r="I60" i="10"/>
  <c r="G60" i="10"/>
  <c r="E60" i="10"/>
  <c r="M19" i="10"/>
  <c r="K19" i="10"/>
  <c r="I19" i="10"/>
  <c r="G19" i="10"/>
  <c r="E19" i="10"/>
  <c r="N60" i="10"/>
  <c r="L60" i="10"/>
  <c r="J60" i="10"/>
  <c r="H60" i="10"/>
  <c r="F60" i="10"/>
  <c r="D60" i="10"/>
  <c r="N19" i="10"/>
  <c r="L19" i="10"/>
  <c r="J19" i="10"/>
  <c r="H19" i="10"/>
  <c r="F19" i="10"/>
  <c r="D19" i="10"/>
  <c r="M59" i="10"/>
  <c r="K59" i="10"/>
  <c r="I59" i="10"/>
  <c r="G59" i="10"/>
  <c r="E59" i="10"/>
  <c r="M18" i="10"/>
  <c r="K18" i="10"/>
  <c r="I18" i="10"/>
  <c r="G18" i="10"/>
  <c r="E18" i="10"/>
  <c r="N59" i="10"/>
  <c r="L59" i="10"/>
  <c r="J59" i="10"/>
  <c r="H59" i="10"/>
  <c r="F59" i="10"/>
  <c r="D59" i="10"/>
  <c r="N18" i="10"/>
  <c r="L18" i="10"/>
  <c r="J18" i="10"/>
  <c r="H18" i="10"/>
  <c r="F18" i="10"/>
  <c r="D18" i="10"/>
  <c r="M57" i="10"/>
  <c r="K57" i="10"/>
  <c r="I57" i="10"/>
  <c r="G57" i="10"/>
  <c r="E57" i="10"/>
  <c r="M20" i="10"/>
  <c r="K20" i="10"/>
  <c r="I20" i="10"/>
  <c r="G20" i="10"/>
  <c r="E20" i="10"/>
  <c r="N57" i="10"/>
  <c r="L57" i="10"/>
  <c r="J57" i="10"/>
  <c r="H57" i="10"/>
  <c r="F57" i="10"/>
  <c r="D57" i="10"/>
  <c r="N20" i="10"/>
  <c r="L20" i="10"/>
  <c r="J20" i="10"/>
  <c r="H20" i="10"/>
  <c r="F20" i="10"/>
  <c r="D20" i="10"/>
  <c r="M61" i="10"/>
  <c r="K61" i="10"/>
  <c r="I61" i="10"/>
  <c r="G61" i="10"/>
  <c r="E61" i="10"/>
  <c r="N16" i="10"/>
  <c r="L16" i="10"/>
  <c r="J16" i="10"/>
  <c r="H16" i="10"/>
  <c r="F16" i="10"/>
  <c r="D16" i="10"/>
  <c r="AA13" i="10" s="1"/>
  <c r="AB13" i="10" s="1"/>
  <c r="N61" i="10"/>
  <c r="L61" i="10"/>
  <c r="J61" i="10"/>
  <c r="H61" i="10"/>
  <c r="F61" i="10"/>
  <c r="D61" i="10"/>
  <c r="M16" i="10"/>
  <c r="K16" i="10"/>
  <c r="I16" i="10"/>
  <c r="G16" i="10"/>
  <c r="E16" i="10"/>
  <c r="M87" i="10"/>
  <c r="K87" i="10"/>
  <c r="I87" i="10"/>
  <c r="G87" i="10"/>
  <c r="E87" i="10"/>
  <c r="N87" i="10"/>
  <c r="L87" i="10"/>
  <c r="J87" i="10"/>
  <c r="H87" i="10"/>
  <c r="F87" i="10"/>
  <c r="D87" i="10"/>
  <c r="M12" i="10"/>
  <c r="K12" i="10"/>
  <c r="I12" i="10"/>
  <c r="G12" i="10"/>
  <c r="E12" i="10"/>
  <c r="N12" i="10"/>
  <c r="Q7" i="10" s="1"/>
  <c r="L12" i="10"/>
  <c r="J12" i="10"/>
  <c r="H12" i="10"/>
  <c r="F12" i="10"/>
  <c r="D12" i="10"/>
  <c r="M58" i="10"/>
  <c r="K58" i="10"/>
  <c r="I58" i="10"/>
  <c r="G58" i="10"/>
  <c r="E58" i="10"/>
  <c r="M17" i="10"/>
  <c r="K17" i="10"/>
  <c r="I17" i="10"/>
  <c r="G17" i="10"/>
  <c r="E17" i="10"/>
  <c r="N58" i="10"/>
  <c r="L58" i="10"/>
  <c r="J58" i="10"/>
  <c r="H58" i="10"/>
  <c r="F58" i="10"/>
  <c r="D58" i="10"/>
  <c r="N17" i="10"/>
  <c r="L17" i="10"/>
  <c r="J17" i="10"/>
  <c r="H17" i="10"/>
  <c r="F17" i="10"/>
  <c r="D17" i="10"/>
  <c r="F45" i="11"/>
  <c r="N45" i="11"/>
  <c r="L45" i="11"/>
  <c r="S20" i="11"/>
  <c r="C45" i="11" s="1"/>
  <c r="F47" i="10"/>
  <c r="J47" i="10"/>
  <c r="N47" i="10"/>
  <c r="G47" i="10"/>
  <c r="K47" i="10"/>
  <c r="G44" i="11"/>
  <c r="O44" i="11"/>
  <c r="T19" i="11"/>
  <c r="C12" i="11"/>
  <c r="H12" i="11"/>
  <c r="L12" i="11"/>
  <c r="P12" i="11"/>
  <c r="E12" i="11"/>
  <c r="I12" i="11"/>
  <c r="M12" i="11"/>
  <c r="Q14" i="10"/>
  <c r="O72" i="10"/>
  <c r="H74" i="10"/>
  <c r="E74" i="10"/>
  <c r="M74" i="10"/>
  <c r="E9" i="11"/>
  <c r="I9" i="11"/>
  <c r="M9" i="11"/>
  <c r="Q9" i="11"/>
  <c r="F9" i="11"/>
  <c r="J9" i="11"/>
  <c r="N9" i="11"/>
  <c r="G29" i="11"/>
  <c r="K29" i="11"/>
  <c r="O29" i="11"/>
  <c r="E11" i="11"/>
  <c r="I11" i="11"/>
  <c r="M11" i="11"/>
  <c r="Q11" i="11"/>
  <c r="F11" i="11"/>
  <c r="J11" i="11"/>
  <c r="N11" i="11"/>
  <c r="G32" i="11"/>
  <c r="K32" i="11"/>
  <c r="O32" i="11"/>
  <c r="C32" i="11"/>
  <c r="H33" i="11"/>
  <c r="L33" i="11"/>
  <c r="P33" i="11"/>
  <c r="S8" i="11"/>
  <c r="K33" i="11" s="1"/>
  <c r="H30" i="11"/>
  <c r="L30" i="11"/>
  <c r="P30" i="11"/>
  <c r="T6" i="11"/>
  <c r="L31" i="11" s="1"/>
  <c r="AA14" i="10" l="1"/>
  <c r="AB14" i="10" s="1"/>
  <c r="G18" i="17"/>
  <c r="AA8" i="10"/>
  <c r="O11" i="10"/>
  <c r="O21" i="10"/>
  <c r="AA20" i="10"/>
  <c r="AB20" i="10" s="1"/>
  <c r="AA10" i="10"/>
  <c r="AA6" i="10"/>
  <c r="O86" i="10"/>
  <c r="O14" i="10"/>
  <c r="AA7" i="10"/>
  <c r="AB7" i="10" s="1"/>
  <c r="P21" i="11"/>
  <c r="Q21" i="11"/>
  <c r="I21" i="11"/>
  <c r="F21" i="11"/>
  <c r="H21" i="11"/>
  <c r="E21" i="11"/>
  <c r="K21" i="11"/>
  <c r="J21" i="11"/>
  <c r="O21" i="11"/>
  <c r="N21" i="11"/>
  <c r="M21" i="11"/>
  <c r="V19" i="11"/>
  <c r="W19" i="11" s="1"/>
  <c r="L21" i="11"/>
  <c r="R21" i="11"/>
  <c r="G21" i="11"/>
  <c r="C29" i="11"/>
  <c r="C21" i="11"/>
  <c r="C30" i="11"/>
  <c r="N31" i="10"/>
  <c r="O39" i="10"/>
  <c r="N39" i="10"/>
  <c r="J39" i="10"/>
  <c r="K39" i="10"/>
  <c r="G39" i="10"/>
  <c r="O36" i="10"/>
  <c r="G36" i="10"/>
  <c r="N36" i="10"/>
  <c r="F36" i="10"/>
  <c r="K36" i="10"/>
  <c r="J36" i="10"/>
  <c r="O46" i="10"/>
  <c r="N46" i="10"/>
  <c r="J46" i="10"/>
  <c r="G46" i="10"/>
  <c r="F46" i="10"/>
  <c r="F39" i="10"/>
  <c r="K46" i="10"/>
  <c r="F89" i="10"/>
  <c r="N89" i="10"/>
  <c r="K89" i="10"/>
  <c r="J74" i="10"/>
  <c r="J89" i="10"/>
  <c r="G89" i="10"/>
  <c r="F74" i="10"/>
  <c r="I31" i="10"/>
  <c r="F31" i="10"/>
  <c r="P43" i="6"/>
  <c r="I44" i="6"/>
  <c r="L44" i="6" s="1"/>
  <c r="O35" i="6" s="1"/>
  <c r="J31" i="10"/>
  <c r="M31" i="10"/>
  <c r="E31" i="10"/>
  <c r="G66" i="17"/>
  <c r="G82" i="17"/>
  <c r="C82" i="17"/>
  <c r="G80" i="17"/>
  <c r="G81" i="17"/>
  <c r="G77" i="17"/>
  <c r="G69" i="17"/>
  <c r="G68" i="17"/>
  <c r="G70" i="17"/>
  <c r="G71" i="17"/>
  <c r="G76" i="17"/>
  <c r="G73" i="17"/>
  <c r="G67" i="17"/>
  <c r="G72" i="17"/>
  <c r="G79" i="17"/>
  <c r="G74" i="17"/>
  <c r="G78" i="17"/>
  <c r="G75" i="17"/>
  <c r="E47" i="10"/>
  <c r="O84" i="10"/>
  <c r="E36" i="10"/>
  <c r="O87" i="10"/>
  <c r="O61" i="10"/>
  <c r="M36" i="10"/>
  <c r="H36" i="10"/>
  <c r="O73" i="10"/>
  <c r="O74" i="10" s="1"/>
  <c r="M47" i="10"/>
  <c r="H47" i="10"/>
  <c r="L31" i="10"/>
  <c r="I36" i="10"/>
  <c r="L36" i="10"/>
  <c r="D36" i="10"/>
  <c r="E46" i="10"/>
  <c r="O82" i="10"/>
  <c r="O85" i="10"/>
  <c r="P32" i="11"/>
  <c r="K44" i="11"/>
  <c r="C44" i="11"/>
  <c r="K31" i="11"/>
  <c r="K30" i="11"/>
  <c r="H32" i="11"/>
  <c r="O31" i="11"/>
  <c r="G31" i="11"/>
  <c r="O30" i="11"/>
  <c r="L32" i="11"/>
  <c r="M46" i="10"/>
  <c r="H46" i="10"/>
  <c r="I47" i="10"/>
  <c r="L47" i="10"/>
  <c r="D47" i="10"/>
  <c r="T4" i="11"/>
  <c r="P45" i="11"/>
  <c r="H45" i="11"/>
  <c r="R32" i="11"/>
  <c r="Q33" i="11"/>
  <c r="Q44" i="11"/>
  <c r="I33" i="11"/>
  <c r="S10" i="11"/>
  <c r="Q35" i="11" s="1"/>
  <c r="Q41" i="11"/>
  <c r="Q31" i="11"/>
  <c r="M31" i="11"/>
  <c r="C31" i="11"/>
  <c r="R40" i="11"/>
  <c r="I41" i="11"/>
  <c r="O83" i="10"/>
  <c r="E39" i="10"/>
  <c r="H89" i="10"/>
  <c r="L89" i="10"/>
  <c r="E89" i="10"/>
  <c r="I89" i="10"/>
  <c r="M89" i="10"/>
  <c r="D23" i="10"/>
  <c r="M39" i="10"/>
  <c r="H39" i="10"/>
  <c r="S11" i="11"/>
  <c r="Q36" i="11" s="1"/>
  <c r="S9" i="11"/>
  <c r="Q34" i="11" s="1"/>
  <c r="L44" i="11"/>
  <c r="M45" i="11"/>
  <c r="E45" i="11"/>
  <c r="N23" i="10"/>
  <c r="O16" i="10"/>
  <c r="O41" i="10" s="1"/>
  <c r="F62" i="10"/>
  <c r="J62" i="10"/>
  <c r="N62" i="10"/>
  <c r="E62" i="10"/>
  <c r="I62" i="10"/>
  <c r="M62" i="10"/>
  <c r="T10" i="11"/>
  <c r="R35" i="11" s="1"/>
  <c r="M43" i="11"/>
  <c r="E43" i="11"/>
  <c r="C43" i="11"/>
  <c r="J38" i="11"/>
  <c r="M38" i="11"/>
  <c r="E38" i="11"/>
  <c r="I39" i="11"/>
  <c r="J30" i="11"/>
  <c r="M30" i="11"/>
  <c r="E30" i="11"/>
  <c r="N33" i="11"/>
  <c r="F33" i="11"/>
  <c r="M32" i="11"/>
  <c r="E32" i="11"/>
  <c r="O15" i="10"/>
  <c r="O40" i="10" s="1"/>
  <c r="T12" i="11"/>
  <c r="R37" i="11" s="1"/>
  <c r="N44" i="11"/>
  <c r="F44" i="11"/>
  <c r="O45" i="11"/>
  <c r="G45" i="11"/>
  <c r="K23" i="10"/>
  <c r="G23" i="10"/>
  <c r="O7" i="10"/>
  <c r="O32" i="10" s="1"/>
  <c r="O13" i="10"/>
  <c r="O38" i="10" s="1"/>
  <c r="K43" i="11"/>
  <c r="N43" i="11"/>
  <c r="F43" i="11"/>
  <c r="L38" i="11"/>
  <c r="C38" i="11"/>
  <c r="K38" i="11"/>
  <c r="N41" i="11"/>
  <c r="F41" i="11"/>
  <c r="M40" i="11"/>
  <c r="E40" i="11"/>
  <c r="K39" i="11"/>
  <c r="N39" i="11"/>
  <c r="F39" i="11"/>
  <c r="T9" i="11"/>
  <c r="F34" i="11" s="1"/>
  <c r="T17" i="11"/>
  <c r="H42" i="11" s="1"/>
  <c r="N31" i="11"/>
  <c r="F31" i="11"/>
  <c r="R31" i="11"/>
  <c r="J31" i="11"/>
  <c r="M33" i="11"/>
  <c r="E33" i="11"/>
  <c r="C33" i="11"/>
  <c r="R44" i="11"/>
  <c r="P44" i="11"/>
  <c r="H44" i="11"/>
  <c r="Q45" i="11"/>
  <c r="I45" i="11"/>
  <c r="O17" i="10"/>
  <c r="O42" i="10" s="1"/>
  <c r="O58" i="10"/>
  <c r="J23" i="10"/>
  <c r="F23" i="10"/>
  <c r="M23" i="10"/>
  <c r="V13" i="10" s="1"/>
  <c r="I23" i="10"/>
  <c r="E23" i="10"/>
  <c r="O12" i="10"/>
  <c r="O37" i="10" s="1"/>
  <c r="Q16" i="10"/>
  <c r="O20" i="10"/>
  <c r="O45" i="10" s="1"/>
  <c r="O57" i="10"/>
  <c r="H62" i="10"/>
  <c r="L62" i="10"/>
  <c r="G62" i="10"/>
  <c r="K62" i="10"/>
  <c r="O18" i="10"/>
  <c r="O43" i="10" s="1"/>
  <c r="O59" i="10"/>
  <c r="O19" i="10"/>
  <c r="O44" i="10" s="1"/>
  <c r="O60" i="10"/>
  <c r="O8" i="10"/>
  <c r="O33" i="10" s="1"/>
  <c r="O9" i="10"/>
  <c r="O34" i="10" s="1"/>
  <c r="Q43" i="11"/>
  <c r="I43" i="11"/>
  <c r="R38" i="11"/>
  <c r="N38" i="11"/>
  <c r="F38" i="11"/>
  <c r="Q38" i="11"/>
  <c r="I38" i="11"/>
  <c r="M41" i="11"/>
  <c r="E41" i="11"/>
  <c r="C41" i="11"/>
  <c r="Q39" i="11"/>
  <c r="M39" i="11"/>
  <c r="E39" i="11"/>
  <c r="C39" i="11"/>
  <c r="I31" i="11"/>
  <c r="P31" i="11"/>
  <c r="H31" i="11"/>
  <c r="R30" i="11"/>
  <c r="N30" i="11"/>
  <c r="F30" i="11"/>
  <c r="Q30" i="11"/>
  <c r="I30" i="11"/>
  <c r="O33" i="11"/>
  <c r="G33" i="11"/>
  <c r="R33" i="11"/>
  <c r="J33" i="11"/>
  <c r="N32" i="11"/>
  <c r="F32" i="11"/>
  <c r="Q32" i="11"/>
  <c r="I32" i="11"/>
  <c r="Q29" i="11"/>
  <c r="M29" i="11"/>
  <c r="I29" i="11"/>
  <c r="E29" i="11"/>
  <c r="F40" i="10"/>
  <c r="I39" i="10"/>
  <c r="L39" i="10"/>
  <c r="D39" i="10"/>
  <c r="I46" i="10"/>
  <c r="L46" i="10"/>
  <c r="D46" i="10"/>
  <c r="M44" i="11"/>
  <c r="E44" i="11"/>
  <c r="J44" i="11"/>
  <c r="K45" i="11"/>
  <c r="J45" i="11"/>
  <c r="D89" i="10"/>
  <c r="L23" i="10"/>
  <c r="H23" i="10"/>
  <c r="O31" i="10"/>
  <c r="D31" i="10"/>
  <c r="K31" i="10"/>
  <c r="G31" i="10"/>
  <c r="O10" i="10"/>
  <c r="O35" i="10" s="1"/>
  <c r="J38" i="10"/>
  <c r="G38" i="10"/>
  <c r="O88" i="10"/>
  <c r="O43" i="11"/>
  <c r="G43" i="11"/>
  <c r="R43" i="11"/>
  <c r="J43" i="11"/>
  <c r="P38" i="11"/>
  <c r="H38" i="11"/>
  <c r="O38" i="11"/>
  <c r="G38" i="11"/>
  <c r="S17" i="11"/>
  <c r="G42" i="11" s="1"/>
  <c r="O41" i="11"/>
  <c r="G41" i="11"/>
  <c r="R41" i="11"/>
  <c r="J41" i="11"/>
  <c r="N40" i="11"/>
  <c r="F40" i="11"/>
  <c r="Q40" i="11"/>
  <c r="I40" i="11"/>
  <c r="O39" i="11"/>
  <c r="G39" i="11"/>
  <c r="R39" i="11"/>
  <c r="J39" i="11"/>
  <c r="T11" i="11"/>
  <c r="S12" i="11"/>
  <c r="V15" i="10" l="1"/>
  <c r="V14" i="10"/>
  <c r="AB6" i="10"/>
  <c r="AB8" i="10"/>
  <c r="S21" i="11"/>
  <c r="I46" i="11" s="1"/>
  <c r="H29" i="11"/>
  <c r="T21" i="11"/>
  <c r="F46" i="11" s="1"/>
  <c r="M40" i="10"/>
  <c r="N40" i="10"/>
  <c r="I40" i="10"/>
  <c r="I45" i="10"/>
  <c r="J40" i="10"/>
  <c r="E40" i="10"/>
  <c r="I42" i="10"/>
  <c r="R29" i="11"/>
  <c r="M32" i="10"/>
  <c r="M41" i="10"/>
  <c r="O75" i="10"/>
  <c r="M75" i="10"/>
  <c r="H75" i="10"/>
  <c r="L75" i="10"/>
  <c r="N75" i="10"/>
  <c r="G75" i="10"/>
  <c r="E75" i="10"/>
  <c r="I75" i="10"/>
  <c r="D75" i="10"/>
  <c r="F75" i="10"/>
  <c r="K75" i="10"/>
  <c r="J75" i="10"/>
  <c r="O89" i="10"/>
  <c r="H90" i="10" s="1"/>
  <c r="J32" i="10"/>
  <c r="E32" i="10"/>
  <c r="N41" i="10"/>
  <c r="J41" i="10"/>
  <c r="E41" i="10"/>
  <c r="K38" i="10"/>
  <c r="N38" i="10"/>
  <c r="F38" i="10"/>
  <c r="N32" i="10"/>
  <c r="F32" i="10"/>
  <c r="I32" i="10"/>
  <c r="E34" i="10"/>
  <c r="E33" i="10"/>
  <c r="F41" i="10"/>
  <c r="I41" i="10"/>
  <c r="M37" i="10"/>
  <c r="M38" i="10"/>
  <c r="L32" i="10"/>
  <c r="H35" i="11"/>
  <c r="F37" i="11"/>
  <c r="C34" i="11"/>
  <c r="P37" i="11"/>
  <c r="M35" i="11"/>
  <c r="P29" i="11"/>
  <c r="G35" i="11"/>
  <c r="M34" i="11"/>
  <c r="C35" i="11"/>
  <c r="J29" i="11"/>
  <c r="C36" i="11"/>
  <c r="I35" i="11"/>
  <c r="N35" i="11"/>
  <c r="O35" i="11"/>
  <c r="E35" i="11"/>
  <c r="G34" i="11"/>
  <c r="L29" i="11"/>
  <c r="K35" i="11"/>
  <c r="F29" i="11"/>
  <c r="N29" i="11"/>
  <c r="P35" i="11"/>
  <c r="N37" i="11"/>
  <c r="K34" i="11"/>
  <c r="F35" i="11"/>
  <c r="H37" i="11"/>
  <c r="E34" i="11"/>
  <c r="L35" i="11"/>
  <c r="O34" i="11"/>
  <c r="J42" i="11"/>
  <c r="L42" i="11"/>
  <c r="E37" i="10"/>
  <c r="L40" i="10"/>
  <c r="O36" i="11"/>
  <c r="N34" i="11"/>
  <c r="E36" i="11"/>
  <c r="G36" i="11"/>
  <c r="M36" i="11"/>
  <c r="L34" i="11"/>
  <c r="K36" i="11"/>
  <c r="T46" i="11"/>
  <c r="E35" i="10"/>
  <c r="E38" i="10"/>
  <c r="M34" i="10"/>
  <c r="H34" i="10"/>
  <c r="H37" i="10"/>
  <c r="H40" i="10"/>
  <c r="D40" i="10"/>
  <c r="L41" i="10"/>
  <c r="M35" i="10"/>
  <c r="H35" i="10"/>
  <c r="I34" i="10"/>
  <c r="L34" i="10"/>
  <c r="D34" i="10"/>
  <c r="M33" i="10"/>
  <c r="H33" i="10"/>
  <c r="I44" i="10"/>
  <c r="H44" i="10"/>
  <c r="I43" i="10"/>
  <c r="H43" i="10"/>
  <c r="H45" i="10"/>
  <c r="H42" i="10"/>
  <c r="H38" i="10"/>
  <c r="G40" i="10"/>
  <c r="Q37" i="11"/>
  <c r="R36" i="11"/>
  <c r="I42" i="11"/>
  <c r="Q42" i="11"/>
  <c r="I35" i="10"/>
  <c r="L35" i="10"/>
  <c r="D35" i="10"/>
  <c r="G37" i="11"/>
  <c r="H36" i="11"/>
  <c r="K42" i="11"/>
  <c r="I33" i="10"/>
  <c r="L33" i="10"/>
  <c r="D33" i="10"/>
  <c r="M44" i="10"/>
  <c r="E44" i="10"/>
  <c r="L44" i="10"/>
  <c r="D44" i="10"/>
  <c r="M43" i="10"/>
  <c r="E43" i="10"/>
  <c r="L43" i="10"/>
  <c r="D43" i="10"/>
  <c r="M45" i="10"/>
  <c r="E45" i="10"/>
  <c r="L45" i="10"/>
  <c r="D45" i="10"/>
  <c r="I37" i="10"/>
  <c r="L37" i="10"/>
  <c r="D37" i="10"/>
  <c r="M42" i="10"/>
  <c r="E42" i="10"/>
  <c r="L42" i="10"/>
  <c r="D42" i="10"/>
  <c r="F36" i="11"/>
  <c r="E42" i="11"/>
  <c r="F42" i="11"/>
  <c r="I38" i="10"/>
  <c r="L38" i="10"/>
  <c r="D38" i="10"/>
  <c r="K35" i="10"/>
  <c r="N35" i="10"/>
  <c r="F35" i="10"/>
  <c r="H32" i="10"/>
  <c r="D32" i="10"/>
  <c r="G32" i="10"/>
  <c r="J37" i="11"/>
  <c r="K40" i="10"/>
  <c r="H34" i="11"/>
  <c r="L36" i="11"/>
  <c r="J35" i="11"/>
  <c r="K34" i="10"/>
  <c r="N34" i="10"/>
  <c r="F34" i="10"/>
  <c r="G33" i="10"/>
  <c r="J33" i="10"/>
  <c r="K44" i="10"/>
  <c r="N44" i="10"/>
  <c r="F44" i="10"/>
  <c r="G43" i="10"/>
  <c r="J43" i="10"/>
  <c r="G45" i="10"/>
  <c r="N45" i="10"/>
  <c r="F45" i="10"/>
  <c r="H41" i="10"/>
  <c r="D41" i="10"/>
  <c r="G41" i="10"/>
  <c r="G37" i="10"/>
  <c r="J37" i="10"/>
  <c r="G42" i="10"/>
  <c r="J42" i="10"/>
  <c r="C37" i="11"/>
  <c r="E37" i="11"/>
  <c r="I34" i="11"/>
  <c r="I36" i="11"/>
  <c r="O23" i="10"/>
  <c r="O37" i="11"/>
  <c r="P36" i="11"/>
  <c r="C42" i="11"/>
  <c r="O62" i="10"/>
  <c r="K63" i="10" s="1"/>
  <c r="I37" i="11"/>
  <c r="N36" i="11"/>
  <c r="R42" i="11"/>
  <c r="P42" i="11"/>
  <c r="R34" i="11"/>
  <c r="M42" i="11"/>
  <c r="N42" i="11"/>
  <c r="G35" i="10"/>
  <c r="J35" i="10"/>
  <c r="K32" i="10"/>
  <c r="K37" i="11"/>
  <c r="P34" i="11"/>
  <c r="Q46" i="11"/>
  <c r="O42" i="11"/>
  <c r="G34" i="10"/>
  <c r="J34" i="10"/>
  <c r="K33" i="10"/>
  <c r="N33" i="10"/>
  <c r="F33" i="10"/>
  <c r="G44" i="10"/>
  <c r="J44" i="10"/>
  <c r="K43" i="10"/>
  <c r="N43" i="10"/>
  <c r="F43" i="10"/>
  <c r="K45" i="10"/>
  <c r="J45" i="10"/>
  <c r="K41" i="10"/>
  <c r="K37" i="10"/>
  <c r="N37" i="10"/>
  <c r="F37" i="10"/>
  <c r="K42" i="10"/>
  <c r="N42" i="10"/>
  <c r="F42" i="10"/>
  <c r="L37" i="11"/>
  <c r="M37" i="11"/>
  <c r="J34" i="11"/>
  <c r="J36" i="11"/>
  <c r="L48" i="10" l="1"/>
  <c r="X16" i="10"/>
  <c r="X14" i="10"/>
  <c r="X15" i="10"/>
  <c r="M46" i="11"/>
  <c r="D48" i="10"/>
  <c r="X13" i="10"/>
  <c r="J46" i="11"/>
  <c r="G46" i="11"/>
  <c r="K46" i="11"/>
  <c r="E46" i="11"/>
  <c r="N46" i="11"/>
  <c r="L46" i="11"/>
  <c r="C46" i="11"/>
  <c r="J90" i="10"/>
  <c r="F90" i="10"/>
  <c r="N90" i="10"/>
  <c r="E90" i="10"/>
  <c r="I90" i="10"/>
  <c r="O90" i="10"/>
  <c r="N63" i="10"/>
  <c r="I63" i="10"/>
  <c r="I48" i="10"/>
  <c r="D90" i="10"/>
  <c r="G90" i="10"/>
  <c r="L90" i="10"/>
  <c r="K90" i="10"/>
  <c r="M90" i="10"/>
  <c r="F63" i="10"/>
  <c r="T42" i="11"/>
  <c r="T35" i="11"/>
  <c r="T32" i="11"/>
  <c r="T43" i="11"/>
  <c r="T39" i="11"/>
  <c r="T29" i="11"/>
  <c r="S36" i="11"/>
  <c r="S34" i="11"/>
  <c r="P46" i="11"/>
  <c r="T36" i="11"/>
  <c r="T31" i="11"/>
  <c r="T45" i="11"/>
  <c r="T38" i="11"/>
  <c r="T37" i="11"/>
  <c r="T34" i="11"/>
  <c r="H46" i="11"/>
  <c r="T40" i="11"/>
  <c r="R46" i="11"/>
  <c r="T33" i="11"/>
  <c r="T41" i="11"/>
  <c r="T30" i="11"/>
  <c r="T44" i="11"/>
  <c r="G48" i="10"/>
  <c r="F48" i="10"/>
  <c r="S46" i="11"/>
  <c r="S35" i="11"/>
  <c r="S45" i="11"/>
  <c r="S43" i="11"/>
  <c r="S38" i="11"/>
  <c r="S39" i="11"/>
  <c r="S30" i="11"/>
  <c r="S32" i="11"/>
  <c r="S33" i="11"/>
  <c r="S41" i="11"/>
  <c r="S31" i="11"/>
  <c r="S29" i="11"/>
  <c r="S40" i="11"/>
  <c r="S44" i="11"/>
  <c r="L63" i="10"/>
  <c r="H48" i="10"/>
  <c r="M63" i="10"/>
  <c r="M48" i="10"/>
  <c r="S37" i="11"/>
  <c r="O46" i="11"/>
  <c r="O63" i="10"/>
  <c r="D63" i="10"/>
  <c r="G63" i="10"/>
  <c r="O48" i="10"/>
  <c r="S42" i="11"/>
  <c r="N48" i="10"/>
  <c r="J63" i="10"/>
  <c r="E63" i="10"/>
  <c r="K48" i="10"/>
  <c r="J48" i="10"/>
  <c r="E48" i="10"/>
  <c r="H63" i="10"/>
  <c r="CW5" i="19"/>
  <c r="AO303" i="12"/>
  <c r="H53" i="11"/>
  <c r="Q53" i="11"/>
  <c r="AM303" i="12"/>
  <c r="K288" i="12"/>
  <c r="N53" i="11"/>
  <c r="R53" i="11"/>
  <c r="J53" i="11"/>
  <c r="AI303" i="12"/>
  <c r="P53" i="11"/>
  <c r="AL303" i="12"/>
  <c r="AJ303" i="12"/>
  <c r="AK303" i="12"/>
  <c r="O53" i="11"/>
  <c r="G53" i="11"/>
  <c r="M122" i="12"/>
  <c r="Z130" i="12" s="1"/>
  <c r="E342" i="12"/>
  <c r="E358" i="12"/>
  <c r="R271" i="12"/>
  <c r="R280" i="12" s="1"/>
  <c r="O122" i="12"/>
  <c r="O138" i="12" s="1"/>
  <c r="Z131" i="12"/>
  <c r="C74" i="12"/>
  <c r="C90" i="12" s="1"/>
  <c r="C122" i="12"/>
  <c r="C138" i="12" s="1"/>
  <c r="E271" i="12"/>
  <c r="E280" i="12" s="1"/>
  <c r="F271" i="12"/>
  <c r="F280" i="12" s="1"/>
  <c r="Q170" i="12"/>
  <c r="Q186" i="12" s="1"/>
  <c r="E27" i="12"/>
  <c r="E43" i="12" s="1"/>
  <c r="F218" i="12"/>
  <c r="F234" i="12"/>
  <c r="O246" i="12"/>
  <c r="O263" i="12" s="1"/>
  <c r="M218" i="12"/>
  <c r="M234" i="12"/>
  <c r="G246" i="12"/>
  <c r="G263" i="12" s="1"/>
  <c r="AA288" i="12"/>
  <c r="AA295" i="12" s="1"/>
  <c r="AB288" i="12"/>
  <c r="AB295" i="12"/>
  <c r="S271" i="12"/>
  <c r="S280" i="12" s="1"/>
  <c r="H288" i="12"/>
  <c r="H295" i="12" s="1"/>
  <c r="D303" i="12"/>
  <c r="D310" i="12" s="1"/>
  <c r="V50" i="12"/>
  <c r="V66" i="12" s="1"/>
  <c r="AG58" i="12" s="1"/>
  <c r="K98" i="12"/>
  <c r="K114" i="12" s="1"/>
  <c r="O288" i="12"/>
  <c r="O295" i="12" s="1"/>
  <c r="AA146" i="12"/>
  <c r="AA162" i="12" s="1"/>
  <c r="G342" i="12"/>
  <c r="G358" i="12" s="1"/>
  <c r="L74" i="12"/>
  <c r="L90" i="12"/>
  <c r="K218" i="12"/>
  <c r="K234" i="12" s="1"/>
  <c r="L246" i="12"/>
  <c r="L263" i="12" s="1"/>
  <c r="V146" i="12"/>
  <c r="V162" i="12" s="1"/>
  <c r="U50" i="12"/>
  <c r="U66" i="12" s="1"/>
  <c r="M271" i="12"/>
  <c r="M280" i="12" s="1"/>
  <c r="Y288" i="12"/>
  <c r="Y295" i="12" s="1"/>
  <c r="Q288" i="12"/>
  <c r="Q295" i="12" s="1"/>
  <c r="P246" i="12"/>
  <c r="P263" i="12" s="1"/>
  <c r="L194" i="12"/>
  <c r="L210" i="12"/>
  <c r="AH197" i="12" s="1"/>
  <c r="R194" i="12"/>
  <c r="K122" i="12"/>
  <c r="E218" i="12"/>
  <c r="E234" i="12" s="1"/>
  <c r="J246" i="12"/>
  <c r="J263" i="12" s="1"/>
  <c r="U170" i="12"/>
  <c r="U186" i="12"/>
  <c r="K170" i="12"/>
  <c r="K186" i="12"/>
  <c r="I170" i="12"/>
  <c r="I186" i="12"/>
  <c r="I194" i="12"/>
  <c r="I210" i="12"/>
  <c r="O194" i="12"/>
  <c r="O210" i="12"/>
  <c r="I98" i="12"/>
  <c r="I114" i="12"/>
  <c r="H27" i="12"/>
  <c r="H43" i="12"/>
  <c r="N27" i="12"/>
  <c r="N43" i="12"/>
  <c r="H170" i="12"/>
  <c r="H186" i="12"/>
  <c r="S146" i="12"/>
  <c r="S162" i="12"/>
  <c r="R170" i="12"/>
  <c r="R186" i="12"/>
  <c r="C170" i="12"/>
  <c r="C186" i="12" s="1"/>
  <c r="F27" i="12"/>
  <c r="F43" i="12"/>
  <c r="L218" i="12"/>
  <c r="L234" i="12" s="1"/>
  <c r="C288" i="12"/>
  <c r="C295" i="12"/>
  <c r="C194" i="12"/>
  <c r="C210" i="12"/>
  <c r="AJ271" i="12"/>
  <c r="AJ278" i="12"/>
  <c r="C303" i="12"/>
  <c r="C310" i="12"/>
  <c r="G170" i="12"/>
  <c r="G186" i="12" s="1"/>
  <c r="E317" i="12"/>
  <c r="E334" i="12" s="1"/>
  <c r="E170" i="12"/>
  <c r="E186" i="12" s="1"/>
  <c r="W50" i="12"/>
  <c r="W66" i="12" s="1"/>
  <c r="I122" i="12"/>
  <c r="I138" i="12" s="1"/>
  <c r="G122" i="12"/>
  <c r="G138" i="12" s="1"/>
  <c r="I271" i="12"/>
  <c r="I280" i="12" s="1"/>
  <c r="S50" i="12"/>
  <c r="S66" i="12" s="1"/>
  <c r="S74" i="12"/>
  <c r="S90" i="12" s="1"/>
  <c r="E98" i="12"/>
  <c r="E114" i="12" s="1"/>
  <c r="D98" i="12"/>
  <c r="D114" i="12" s="1"/>
  <c r="I288" i="12"/>
  <c r="I295" i="12" s="1"/>
  <c r="N288" i="12"/>
  <c r="N295" i="12" s="1"/>
  <c r="P170" i="12"/>
  <c r="P186" i="12" s="1"/>
  <c r="M27" i="12"/>
  <c r="M43" i="12"/>
  <c r="H98" i="12"/>
  <c r="H114" i="12"/>
  <c r="X50" i="12"/>
  <c r="X66" i="12" s="1"/>
  <c r="V271" i="12"/>
  <c r="V280" i="12"/>
  <c r="Y74" i="12"/>
  <c r="Y90" i="12" s="1"/>
  <c r="W146" i="12"/>
  <c r="W162" i="12"/>
  <c r="Z170" i="12"/>
  <c r="Z186" i="12"/>
  <c r="C4" i="12"/>
  <c r="C20" i="12"/>
  <c r="N271" i="12"/>
  <c r="N280" i="12"/>
  <c r="C98" i="12"/>
  <c r="C114" i="12" s="1"/>
  <c r="H122" i="12"/>
  <c r="H138" i="12" s="1"/>
  <c r="T50" i="12"/>
  <c r="T66" i="12" s="1"/>
  <c r="AG61" i="12" s="1"/>
  <c r="Y146" i="12"/>
  <c r="Y162" i="12" s="1"/>
  <c r="J50" i="12"/>
  <c r="J66" i="12"/>
  <c r="K146" i="12"/>
  <c r="K162" i="12" s="1"/>
  <c r="T288" i="12"/>
  <c r="T295" i="12" s="1"/>
  <c r="N170" i="12"/>
  <c r="N186" i="12"/>
  <c r="F146" i="12"/>
  <c r="F162" i="12" s="1"/>
  <c r="U146" i="12"/>
  <c r="U162" i="12" s="1"/>
  <c r="Q271" i="12"/>
  <c r="Q280" i="12" s="1"/>
  <c r="X271" i="12"/>
  <c r="X280" i="12"/>
  <c r="L98" i="12"/>
  <c r="L114" i="12"/>
  <c r="S170" i="12"/>
  <c r="S186" i="12"/>
  <c r="Q98" i="12"/>
  <c r="Q114" i="12"/>
  <c r="D342" i="12"/>
  <c r="D358" i="12"/>
  <c r="G98" i="12"/>
  <c r="G114" i="12"/>
  <c r="O74" i="12"/>
  <c r="O90" i="12"/>
  <c r="S288" i="12"/>
  <c r="S295" i="12"/>
  <c r="X74" i="12"/>
  <c r="X90" i="12" s="1"/>
  <c r="S218" i="12"/>
  <c r="S234" i="12"/>
  <c r="AB50" i="12"/>
  <c r="AB66" i="12" s="1"/>
  <c r="AG62" i="12" s="1"/>
  <c r="G74" i="12"/>
  <c r="G90" i="12"/>
  <c r="Y170" i="12"/>
  <c r="Y186" i="12"/>
  <c r="D218" i="12"/>
  <c r="D234" i="12" s="1"/>
  <c r="O218" i="12"/>
  <c r="O234" i="12" s="1"/>
  <c r="D271" i="12"/>
  <c r="D280" i="12" s="1"/>
  <c r="Q122" i="12"/>
  <c r="Q138" i="12" s="1"/>
  <c r="H317" i="12"/>
  <c r="H334" i="12"/>
  <c r="O50" i="12"/>
  <c r="O66" i="12"/>
  <c r="T271" i="12"/>
  <c r="T280" i="12"/>
  <c r="N194" i="12"/>
  <c r="N210" i="12" s="1"/>
  <c r="AH198" i="12" s="1"/>
  <c r="R288" i="12"/>
  <c r="R295" i="12" s="1"/>
  <c r="E288" i="12"/>
  <c r="E295" i="12" s="1"/>
  <c r="J218" i="12"/>
  <c r="J234" i="12" s="1"/>
  <c r="E53" i="11"/>
  <c r="F53" i="11"/>
  <c r="F342" i="12"/>
  <c r="F358" i="12"/>
  <c r="J98" i="12"/>
  <c r="J114" i="12"/>
  <c r="AG103" i="12" s="1"/>
  <c r="M98" i="12"/>
  <c r="M114" i="12"/>
  <c r="I74" i="12"/>
  <c r="I90" i="12" s="1"/>
  <c r="C271" i="12"/>
  <c r="C280" i="12"/>
  <c r="AB146" i="12"/>
  <c r="AB162" i="12" s="1"/>
  <c r="U271" i="12"/>
  <c r="U280" i="12"/>
  <c r="E122" i="12"/>
  <c r="E138" i="12" s="1"/>
  <c r="E74" i="12"/>
  <c r="E90" i="12" s="1"/>
  <c r="X146" i="12"/>
  <c r="X162" i="12" s="1"/>
  <c r="O271" i="12"/>
  <c r="O280" i="12" s="1"/>
  <c r="K342" i="12"/>
  <c r="K358" i="12" s="1"/>
  <c r="M74" i="12"/>
  <c r="M90" i="12" s="1"/>
  <c r="X288" i="12"/>
  <c r="X295" i="12"/>
  <c r="I246" i="12"/>
  <c r="I263" i="12" s="1"/>
  <c r="P271" i="12"/>
  <c r="P280" i="12" s="1"/>
  <c r="H74" i="12"/>
  <c r="H90" i="12" s="1"/>
  <c r="AG79" i="12" s="1"/>
  <c r="E146" i="12"/>
  <c r="E162" i="12" s="1"/>
  <c r="P146" i="12"/>
  <c r="P162" i="12" s="1"/>
  <c r="Z50" i="12"/>
  <c r="Z66" i="12" s="1"/>
  <c r="L170" i="12"/>
  <c r="L186" i="12" s="1"/>
  <c r="AH173" i="12"/>
  <c r="G146" i="12"/>
  <c r="G162" i="12"/>
  <c r="H218" i="12"/>
  <c r="H234" i="12" s="1"/>
  <c r="I218" i="12"/>
  <c r="I234" i="12" s="1"/>
  <c r="J342" i="12"/>
  <c r="J358" i="12" s="1"/>
  <c r="D74" i="12"/>
  <c r="D90" i="12"/>
  <c r="AG77" i="12" s="1"/>
  <c r="M246" i="12"/>
  <c r="M263" i="12"/>
  <c r="F170" i="12"/>
  <c r="F186" i="12"/>
  <c r="AH172" i="12" s="1"/>
  <c r="N146" i="12"/>
  <c r="N162" i="12"/>
  <c r="Q246" i="12"/>
  <c r="Q263" i="12" s="1"/>
  <c r="N218" i="12"/>
  <c r="N234" i="12" s="1"/>
  <c r="D246" i="12"/>
  <c r="D263" i="12" s="1"/>
  <c r="AA170" i="12"/>
  <c r="AA186" i="12"/>
  <c r="R146" i="12"/>
  <c r="R162" i="12"/>
  <c r="I342" i="12"/>
  <c r="I358" i="12"/>
  <c r="K50" i="12"/>
  <c r="K66" i="12"/>
  <c r="AA50" i="12"/>
  <c r="AA66" i="12"/>
  <c r="AH271" i="12"/>
  <c r="AH278" i="12"/>
  <c r="H271" i="12"/>
  <c r="H280" i="12"/>
  <c r="W271" i="12"/>
  <c r="W280" i="12" s="1"/>
  <c r="G194" i="12"/>
  <c r="G210" i="12" s="1"/>
  <c r="D288" i="12"/>
  <c r="D295" i="12" s="1"/>
  <c r="F246" i="12"/>
  <c r="F263" i="12" s="1"/>
  <c r="B53" i="11"/>
  <c r="A53" i="11" s="1"/>
  <c r="Q146" i="12"/>
  <c r="Q162" i="12" s="1"/>
  <c r="K246" i="12"/>
  <c r="K263" i="12" s="1"/>
  <c r="G271" i="12"/>
  <c r="G280" i="12" s="1"/>
  <c r="X170" i="12"/>
  <c r="X186" i="12"/>
  <c r="M50" i="12"/>
  <c r="M66" i="12"/>
  <c r="C27" i="12"/>
  <c r="C43" i="12"/>
  <c r="AC146" i="12"/>
  <c r="AC162" i="12" s="1"/>
  <c r="W74" i="12"/>
  <c r="W90" i="12"/>
  <c r="N74" i="12"/>
  <c r="N90" i="12"/>
  <c r="AG82" i="12" s="1"/>
  <c r="C146" i="12"/>
  <c r="C162" i="12"/>
  <c r="N303" i="12"/>
  <c r="N310" i="12"/>
  <c r="O146" i="12"/>
  <c r="O162" i="12" s="1"/>
  <c r="R122" i="12"/>
  <c r="R138" i="12"/>
  <c r="AG130" i="12" s="1"/>
  <c r="I50" i="12"/>
  <c r="I66" i="12"/>
  <c r="Z288" i="12"/>
  <c r="Z295" i="12" s="1"/>
  <c r="O170" i="12"/>
  <c r="O186" i="12" s="1"/>
  <c r="K194" i="12"/>
  <c r="K210" i="12" s="1"/>
  <c r="O98" i="12"/>
  <c r="O114" i="12" s="1"/>
  <c r="F122" i="12"/>
  <c r="F138" i="12" s="1"/>
  <c r="Z74" i="12"/>
  <c r="Z90" i="12" s="1"/>
  <c r="T170" i="12"/>
  <c r="T186" i="12" s="1"/>
  <c r="AH175" i="12" s="1"/>
  <c r="F74" i="12"/>
  <c r="F90" i="12"/>
  <c r="AG78" i="12" s="1"/>
  <c r="D194" i="12"/>
  <c r="D210" i="12" s="1"/>
  <c r="Y50" i="12"/>
  <c r="Y66" i="12"/>
  <c r="D50" i="12"/>
  <c r="D66" i="12" s="1"/>
  <c r="P218" i="12"/>
  <c r="P234" i="12" s="1"/>
  <c r="P98" i="12"/>
  <c r="P114" i="12"/>
  <c r="AG106" i="12" s="1"/>
  <c r="T218" i="12"/>
  <c r="T234" i="12" s="1"/>
  <c r="K27" i="12"/>
  <c r="K43" i="12"/>
  <c r="L27" i="12"/>
  <c r="L43" i="12"/>
  <c r="P288" i="12"/>
  <c r="P295" i="12" s="1"/>
  <c r="AB170" i="12"/>
  <c r="AB186" i="12" s="1"/>
  <c r="J288" i="12"/>
  <c r="J295" i="12"/>
  <c r="J194" i="12"/>
  <c r="J210" i="12" s="1"/>
  <c r="H50" i="12"/>
  <c r="H66" i="12" s="1"/>
  <c r="D4" i="12"/>
  <c r="D20" i="12" s="1"/>
  <c r="N246" i="12"/>
  <c r="N263" i="12" s="1"/>
  <c r="E50" i="12"/>
  <c r="E66" i="12" s="1"/>
  <c r="N98" i="12"/>
  <c r="N114" i="12"/>
  <c r="AG105" i="12" s="1"/>
  <c r="M288" i="12"/>
  <c r="M295" i="12"/>
  <c r="Q218" i="12"/>
  <c r="Q234" i="12"/>
  <c r="H246" i="12"/>
  <c r="H263" i="12"/>
  <c r="Q194" i="12"/>
  <c r="Q210" i="12" s="1"/>
  <c r="Q50" i="12"/>
  <c r="Q66" i="12"/>
  <c r="H146" i="12"/>
  <c r="H162" i="12" s="1"/>
  <c r="G218" i="12"/>
  <c r="G234" i="12"/>
  <c r="AD146" i="12"/>
  <c r="AD162" i="12" s="1"/>
  <c r="AH149" i="12" s="1"/>
  <c r="Q74" i="12"/>
  <c r="Q90" i="12"/>
  <c r="U288" i="12"/>
  <c r="U295" i="12" s="1"/>
  <c r="M146" i="12"/>
  <c r="M162" i="12" s="1"/>
  <c r="U74" i="12"/>
  <c r="U90" i="12" s="1"/>
  <c r="R50" i="12"/>
  <c r="R66" i="12" s="1"/>
  <c r="AH57" i="12" s="1"/>
  <c r="R246" i="12"/>
  <c r="R263" i="12" s="1"/>
  <c r="J271" i="12"/>
  <c r="J280" i="12" s="1"/>
  <c r="H194" i="12"/>
  <c r="H210" i="12" s="1"/>
  <c r="F194" i="12"/>
  <c r="F210" i="12" s="1"/>
  <c r="AH196" i="12" s="1"/>
  <c r="F317" i="12"/>
  <c r="F334" i="12"/>
  <c r="K74" i="12"/>
  <c r="K90" i="12" s="1"/>
  <c r="AI271" i="12"/>
  <c r="AI278" i="12" s="1"/>
  <c r="R74" i="12"/>
  <c r="R90" i="12" s="1"/>
  <c r="AG84" i="12" s="1"/>
  <c r="G317" i="12"/>
  <c r="G334" i="12" s="1"/>
  <c r="C317" i="12"/>
  <c r="C334" i="12" s="1"/>
  <c r="D317" i="12"/>
  <c r="D334" i="12" s="1"/>
  <c r="D170" i="12"/>
  <c r="D186" i="12" s="1"/>
  <c r="AH171" i="12" s="1"/>
  <c r="R218" i="12"/>
  <c r="R234" i="12"/>
  <c r="M170" i="12"/>
  <c r="M186" i="12"/>
  <c r="V170" i="12"/>
  <c r="V186" i="12" s="1"/>
  <c r="R98" i="12"/>
  <c r="R114" i="12" s="1"/>
  <c r="AG107" i="12" s="1"/>
  <c r="E246" i="12"/>
  <c r="E263" i="12"/>
  <c r="I146" i="12"/>
  <c r="I162" i="12"/>
  <c r="O303" i="12"/>
  <c r="U303" i="12"/>
  <c r="U310" i="12" s="1"/>
  <c r="D146" i="12"/>
  <c r="D162" i="12" s="1"/>
  <c r="AH145" i="12" s="1"/>
  <c r="M53" i="11"/>
  <c r="S53" i="11"/>
  <c r="T53" i="11" s="1"/>
  <c r="J170" i="12"/>
  <c r="J186" i="12"/>
  <c r="E194" i="12"/>
  <c r="E210" i="12"/>
  <c r="N50" i="12"/>
  <c r="N66" i="12"/>
  <c r="F98" i="12"/>
  <c r="F114" i="12"/>
  <c r="AG101" i="12" s="1"/>
  <c r="C53" i="11"/>
  <c r="D53" i="11"/>
  <c r="W288" i="12"/>
  <c r="W295" i="12"/>
  <c r="L122" i="12"/>
  <c r="AA129" i="12" s="1"/>
  <c r="L138" i="12"/>
  <c r="AG127" i="12"/>
  <c r="V74" i="12"/>
  <c r="V90" i="12" s="1"/>
  <c r="G288" i="12"/>
  <c r="G295" i="12"/>
  <c r="H342" i="12"/>
  <c r="H358" i="12" s="1"/>
  <c r="P122" i="12"/>
  <c r="P138" i="12" s="1"/>
  <c r="AG129" i="12" s="1"/>
  <c r="C218" i="12"/>
  <c r="C234" i="12" s="1"/>
  <c r="L271" i="12"/>
  <c r="L280" i="12" s="1"/>
  <c r="K271" i="12"/>
  <c r="K280" i="12"/>
  <c r="N122" i="12"/>
  <c r="AA130" i="12" s="1"/>
  <c r="AI128" i="12" s="1"/>
  <c r="N138" i="12"/>
  <c r="AG128" i="12" s="1"/>
  <c r="F288" i="12"/>
  <c r="F295" i="12" s="1"/>
  <c r="G27" i="12"/>
  <c r="G43" i="12" s="1"/>
  <c r="P74" i="12"/>
  <c r="P90" i="12" s="1"/>
  <c r="AG83" i="12" s="1"/>
  <c r="P50" i="12"/>
  <c r="P66" i="12" s="1"/>
  <c r="AG57" i="12" s="1"/>
  <c r="C246" i="12"/>
  <c r="C263" i="12"/>
  <c r="AG247" i="12" s="1"/>
  <c r="G50" i="12"/>
  <c r="G66" i="12" s="1"/>
  <c r="M12" i="12" s="1"/>
  <c r="V288" i="12"/>
  <c r="V295" i="12" s="1"/>
  <c r="P194" i="12"/>
  <c r="P210" i="12" s="1"/>
  <c r="L288" i="12"/>
  <c r="L295" i="12" s="1"/>
  <c r="L50" i="12"/>
  <c r="L66" i="12" s="1"/>
  <c r="AG60" i="12" s="1"/>
  <c r="J122" i="12"/>
  <c r="J138" i="12"/>
  <c r="AG126" i="12" s="1"/>
  <c r="K53" i="11"/>
  <c r="L53" i="11" s="1"/>
  <c r="L146" i="12"/>
  <c r="L162" i="12" s="1"/>
  <c r="D27" i="12"/>
  <c r="D43" i="12" s="1"/>
  <c r="E16" i="17" s="1"/>
  <c r="J146" i="12"/>
  <c r="J162" i="12" s="1"/>
  <c r="AH146" i="12" s="1"/>
  <c r="Z146" i="12"/>
  <c r="Z162" i="12"/>
  <c r="AH148" i="12" s="1"/>
  <c r="C342" i="12"/>
  <c r="C358" i="12"/>
  <c r="Q352" i="12" s="1"/>
  <c r="S349" i="12" s="1"/>
  <c r="M194" i="12"/>
  <c r="M210" i="12"/>
  <c r="C50" i="12"/>
  <c r="C66" i="12"/>
  <c r="F50" i="12"/>
  <c r="F66" i="12"/>
  <c r="AH55" i="12" s="1"/>
  <c r="D122" i="12"/>
  <c r="D138" i="12"/>
  <c r="AG123" i="12" s="1"/>
  <c r="T74" i="12"/>
  <c r="T90" i="12"/>
  <c r="AG85" i="12" s="1"/>
  <c r="J74" i="12"/>
  <c r="J90" i="12"/>
  <c r="AG80" i="12" s="1"/>
  <c r="W170" i="12"/>
  <c r="W186" i="12"/>
  <c r="T146" i="12"/>
  <c r="T162" i="12"/>
  <c r="AH147" i="12" s="1"/>
  <c r="H14" i="1"/>
  <c r="G112" i="10" s="1"/>
  <c r="S316" i="12" l="1"/>
  <c r="E43" i="17"/>
  <c r="F43" i="17" s="1"/>
  <c r="N60" i="11"/>
  <c r="C64" i="11"/>
  <c r="K60" i="11"/>
  <c r="J62" i="11"/>
  <c r="L60" i="11"/>
  <c r="R63" i="11"/>
  <c r="M64" i="11"/>
  <c r="G62" i="11"/>
  <c r="K63" i="11"/>
  <c r="E45" i="17"/>
  <c r="F45" i="17" s="1"/>
  <c r="AH176" i="12"/>
  <c r="P65" i="11"/>
  <c r="E61" i="11"/>
  <c r="E15" i="17"/>
  <c r="M113" i="10"/>
  <c r="GN1343" i="1"/>
  <c r="C89" i="11"/>
  <c r="E114" i="10"/>
  <c r="GO1345" i="1"/>
  <c r="L113" i="10"/>
  <c r="G114" i="10"/>
  <c r="I113" i="10"/>
  <c r="GP1344" i="1"/>
  <c r="GN1344" i="1"/>
  <c r="C90" i="11"/>
  <c r="E116" i="10"/>
  <c r="N115" i="10"/>
  <c r="J113" i="10"/>
  <c r="M115" i="10"/>
  <c r="N113" i="10"/>
  <c r="GO1342" i="1"/>
  <c r="F117" i="10"/>
  <c r="C93" i="11"/>
  <c r="G116" i="10"/>
  <c r="E63" i="11"/>
  <c r="H64" i="11"/>
  <c r="D114" i="10"/>
  <c r="G113" i="10"/>
  <c r="GN1341" i="1"/>
  <c r="G115" i="10"/>
  <c r="F115" i="10"/>
  <c r="K115" i="10"/>
  <c r="GO1346" i="1"/>
  <c r="GN1346" i="1"/>
  <c r="F113" i="10"/>
  <c r="D131" i="10"/>
  <c r="K117" i="10"/>
  <c r="H116" i="10"/>
  <c r="L117" i="10"/>
  <c r="GO1341" i="1"/>
  <c r="H115" i="10"/>
  <c r="H113" i="10"/>
  <c r="I117" i="10"/>
  <c r="GN1340" i="1"/>
  <c r="N117" i="10"/>
  <c r="I116" i="10"/>
  <c r="AH5" i="12"/>
  <c r="O61" i="11"/>
  <c r="E46" i="17"/>
  <c r="F46" i="17" s="1"/>
  <c r="J65" i="11"/>
  <c r="R61" i="11"/>
  <c r="GO1343" i="1"/>
  <c r="J114" i="10"/>
  <c r="GP1345" i="1"/>
  <c r="K113" i="10"/>
  <c r="M116" i="10"/>
  <c r="L114" i="10"/>
  <c r="C92" i="11"/>
  <c r="D133" i="10"/>
  <c r="D134" i="10"/>
  <c r="GP1341" i="1"/>
  <c r="K114" i="10"/>
  <c r="F14" i="17"/>
  <c r="J116" i="10"/>
  <c r="E113" i="10"/>
  <c r="L115" i="10"/>
  <c r="GN1345" i="1"/>
  <c r="GO1344" i="1"/>
  <c r="E117" i="10"/>
  <c r="L116" i="10"/>
  <c r="H114" i="10"/>
  <c r="GP1346" i="1"/>
  <c r="H65" i="11"/>
  <c r="F116" i="10"/>
  <c r="I115" i="10"/>
  <c r="K116" i="10"/>
  <c r="GN1342" i="1"/>
  <c r="H117" i="10"/>
  <c r="F114" i="10"/>
  <c r="GO1340" i="1"/>
  <c r="N114" i="10"/>
  <c r="J117" i="10"/>
  <c r="D132" i="10"/>
  <c r="GP1342" i="1"/>
  <c r="I114" i="10"/>
  <c r="N116" i="10"/>
  <c r="GP1343" i="1"/>
  <c r="G117" i="10"/>
  <c r="E115" i="10"/>
  <c r="J115" i="10"/>
  <c r="M114" i="10"/>
  <c r="GP1340" i="1"/>
  <c r="C91" i="11"/>
  <c r="M117" i="10"/>
  <c r="L63" i="11"/>
  <c r="AH9" i="12"/>
  <c r="N112" i="10"/>
  <c r="N118" i="10" s="1"/>
  <c r="K65" i="11"/>
  <c r="M63" i="11"/>
  <c r="AH6" i="12"/>
  <c r="I64" i="11"/>
  <c r="D129" i="10"/>
  <c r="E62" i="11"/>
  <c r="H61" i="11"/>
  <c r="D113" i="10"/>
  <c r="O113" i="10" s="1"/>
  <c r="K64" i="11"/>
  <c r="D116" i="10"/>
  <c r="G61" i="11"/>
  <c r="H63" i="11"/>
  <c r="C61" i="11"/>
  <c r="K62" i="11"/>
  <c r="E41" i="17"/>
  <c r="F41" i="17" s="1"/>
  <c r="D112" i="10"/>
  <c r="M60" i="11"/>
  <c r="L61" i="11"/>
  <c r="H60" i="11"/>
  <c r="G63" i="11"/>
  <c r="J112" i="10"/>
  <c r="L62" i="11"/>
  <c r="J64" i="11"/>
  <c r="M61" i="11"/>
  <c r="E47" i="17"/>
  <c r="F47" i="17" s="1"/>
  <c r="F60" i="11"/>
  <c r="C63" i="11"/>
  <c r="I112" i="10"/>
  <c r="I118" i="10" s="1"/>
  <c r="M112" i="10"/>
  <c r="P64" i="11"/>
  <c r="R60" i="11"/>
  <c r="F63" i="11"/>
  <c r="K112" i="10"/>
  <c r="G64" i="11"/>
  <c r="F61" i="11"/>
  <c r="AH10" i="12"/>
  <c r="L112" i="10"/>
  <c r="M65" i="11"/>
  <c r="L65" i="11"/>
  <c r="Q63" i="11"/>
  <c r="E65" i="11"/>
  <c r="L64" i="11"/>
  <c r="AH8" i="12"/>
  <c r="F112" i="10"/>
  <c r="F118" i="10" s="1"/>
  <c r="P61" i="11"/>
  <c r="AH7" i="12"/>
  <c r="P63" i="11"/>
  <c r="R64" i="11"/>
  <c r="N63" i="11"/>
  <c r="I62" i="11"/>
  <c r="D117" i="10"/>
  <c r="O117" i="10" s="1"/>
  <c r="R65" i="11"/>
  <c r="J60" i="11"/>
  <c r="N62" i="11"/>
  <c r="N65" i="11"/>
  <c r="K61" i="11"/>
  <c r="O65" i="11"/>
  <c r="Q65" i="11"/>
  <c r="P62" i="11"/>
  <c r="H112" i="10"/>
  <c r="H118" i="10" s="1"/>
  <c r="Q62" i="11"/>
  <c r="O64" i="11"/>
  <c r="E112" i="10"/>
  <c r="E118" i="10" s="1"/>
  <c r="G65" i="11"/>
  <c r="Q64" i="11"/>
  <c r="O63" i="11"/>
  <c r="F65" i="11"/>
  <c r="E14" i="17"/>
  <c r="AG55" i="12"/>
  <c r="I61" i="11"/>
  <c r="I63" i="11"/>
  <c r="T114" i="12"/>
  <c r="Q60" i="11"/>
  <c r="N61" i="11"/>
  <c r="J61" i="11"/>
  <c r="C62" i="11"/>
  <c r="AE247" i="12"/>
  <c r="D115" i="10"/>
  <c r="E64" i="11"/>
  <c r="AI196" i="12"/>
  <c r="E60" i="11"/>
  <c r="N64" i="11"/>
  <c r="R62" i="11"/>
  <c r="E42" i="17"/>
  <c r="F42" i="17" s="1"/>
  <c r="C60" i="11"/>
  <c r="P60" i="11"/>
  <c r="Q61" i="11"/>
  <c r="C88" i="11"/>
  <c r="O60" i="11"/>
  <c r="F62" i="11"/>
  <c r="I65" i="11"/>
  <c r="F64" i="11"/>
  <c r="O62" i="11"/>
  <c r="G60" i="11"/>
  <c r="O310" i="12"/>
  <c r="E17" i="17" s="1"/>
  <c r="X303" i="12"/>
  <c r="X310" i="12" s="1"/>
  <c r="W303" i="12"/>
  <c r="W310" i="12" s="1"/>
  <c r="T303" i="12"/>
  <c r="T310" i="12" s="1"/>
  <c r="V303" i="12"/>
  <c r="V310" i="12" s="1"/>
  <c r="S303" i="12"/>
  <c r="S310" i="12" s="1"/>
  <c r="M62" i="11"/>
  <c r="J63" i="11"/>
  <c r="E44" i="17"/>
  <c r="F44" i="17" s="1"/>
  <c r="C65" i="11"/>
  <c r="H62" i="11"/>
  <c r="I60" i="11"/>
  <c r="AI199" i="12"/>
  <c r="R210" i="12"/>
  <c r="AH199" i="12" s="1"/>
  <c r="U114" i="12"/>
  <c r="AG100" i="12"/>
  <c r="AI197" i="12"/>
  <c r="K138" i="12"/>
  <c r="Z129" i="12"/>
  <c r="AI127" i="12" s="1"/>
  <c r="M138" i="12"/>
  <c r="O12" i="12" s="1"/>
  <c r="O115" i="10" l="1"/>
  <c r="G118" i="10"/>
  <c r="T62" i="11"/>
  <c r="L74" i="11" s="1"/>
  <c r="T64" i="11"/>
  <c r="L76" i="11" s="1"/>
  <c r="I66" i="11"/>
  <c r="O66" i="11"/>
  <c r="C66" i="11"/>
  <c r="E66" i="11"/>
  <c r="S65" i="11"/>
  <c r="M77" i="11" s="1"/>
  <c r="N74" i="11"/>
  <c r="F66" i="11"/>
  <c r="O116" i="10"/>
  <c r="T61" i="11"/>
  <c r="J73" i="11" s="1"/>
  <c r="AH11" i="12"/>
  <c r="AL7" i="12" s="1"/>
  <c r="Q8" i="12"/>
  <c r="T63" i="11"/>
  <c r="N75" i="11" s="1"/>
  <c r="S61" i="11"/>
  <c r="I73" i="11" s="1"/>
  <c r="P66" i="11"/>
  <c r="P74" i="11"/>
  <c r="T60" i="11"/>
  <c r="N72" i="11" s="1"/>
  <c r="R66" i="11"/>
  <c r="H66" i="11"/>
  <c r="H73" i="11"/>
  <c r="F76" i="11"/>
  <c r="C94" i="11"/>
  <c r="S60" i="11"/>
  <c r="O72" i="11" s="1"/>
  <c r="Q66" i="11"/>
  <c r="S64" i="11"/>
  <c r="C76" i="11" s="1"/>
  <c r="S62" i="11"/>
  <c r="J66" i="11"/>
  <c r="L118" i="10"/>
  <c r="K118" i="10"/>
  <c r="M118" i="10"/>
  <c r="J118" i="10"/>
  <c r="M66" i="11"/>
  <c r="C73" i="11"/>
  <c r="K76" i="11"/>
  <c r="D135" i="10"/>
  <c r="O114" i="10"/>
  <c r="L66" i="11"/>
  <c r="N66" i="11"/>
  <c r="E76" i="11"/>
  <c r="O112" i="10"/>
  <c r="D118" i="10"/>
  <c r="J74" i="11"/>
  <c r="C74" i="11"/>
  <c r="E21" i="17"/>
  <c r="H28" i="17" s="1"/>
  <c r="T65" i="11"/>
  <c r="S63" i="11"/>
  <c r="I75" i="11" s="1"/>
  <c r="G66" i="11"/>
  <c r="O73" i="11"/>
  <c r="K66" i="11"/>
  <c r="K77" i="11" l="1"/>
  <c r="O77" i="11"/>
  <c r="K72" i="11"/>
  <c r="I77" i="11"/>
  <c r="M73" i="11"/>
  <c r="E73" i="11"/>
  <c r="E77" i="11"/>
  <c r="K73" i="11"/>
  <c r="E72" i="11"/>
  <c r="C77" i="11"/>
  <c r="Q73" i="11"/>
  <c r="G72" i="11"/>
  <c r="M72" i="11"/>
  <c r="I76" i="11"/>
  <c r="AL10" i="12"/>
  <c r="AL9" i="12"/>
  <c r="AL6" i="12"/>
  <c r="M76" i="11"/>
  <c r="Q76" i="11"/>
  <c r="AL8" i="12"/>
  <c r="AL5" i="12"/>
  <c r="G73" i="11"/>
  <c r="G75" i="11"/>
  <c r="K75" i="11"/>
  <c r="Q75" i="11"/>
  <c r="H75" i="11"/>
  <c r="R73" i="11"/>
  <c r="P76" i="11"/>
  <c r="J76" i="11"/>
  <c r="G77" i="11"/>
  <c r="P73" i="11"/>
  <c r="N76" i="11"/>
  <c r="O75" i="11"/>
  <c r="P75" i="11"/>
  <c r="F75" i="11"/>
  <c r="E75" i="11"/>
  <c r="J75" i="11"/>
  <c r="H76" i="11"/>
  <c r="P77" i="11"/>
  <c r="T66" i="11"/>
  <c r="T78" i="11" s="1"/>
  <c r="P72" i="11"/>
  <c r="R77" i="11"/>
  <c r="Q74" i="11"/>
  <c r="S66" i="11"/>
  <c r="S78" i="11" s="1"/>
  <c r="R72" i="11"/>
  <c r="L75" i="11"/>
  <c r="K74" i="11"/>
  <c r="F72" i="11"/>
  <c r="O74" i="11"/>
  <c r="N77" i="11"/>
  <c r="I72" i="11"/>
  <c r="F77" i="11"/>
  <c r="S75" i="11"/>
  <c r="H77" i="11"/>
  <c r="O118" i="10"/>
  <c r="J72" i="11"/>
  <c r="Q72" i="11"/>
  <c r="H72" i="11"/>
  <c r="L77" i="11"/>
  <c r="R75" i="11"/>
  <c r="M75" i="11"/>
  <c r="L73" i="11"/>
  <c r="Q77" i="11"/>
  <c r="N73" i="11"/>
  <c r="C72" i="11"/>
  <c r="M74" i="11"/>
  <c r="C75" i="11"/>
  <c r="R74" i="11"/>
  <c r="G78" i="11"/>
  <c r="H27" i="17"/>
  <c r="H26" i="17"/>
  <c r="H25" i="17"/>
  <c r="H32" i="17"/>
  <c r="H33" i="17"/>
  <c r="H30" i="17"/>
  <c r="G74" i="11"/>
  <c r="L72" i="11"/>
  <c r="J77" i="11"/>
  <c r="P78" i="11"/>
  <c r="H29" i="17"/>
  <c r="T73" i="11"/>
  <c r="E74" i="11"/>
  <c r="G76" i="11"/>
  <c r="I74" i="11"/>
  <c r="O76" i="11"/>
  <c r="H74" i="11"/>
  <c r="F73" i="11"/>
  <c r="F74" i="11"/>
  <c r="R76" i="11"/>
  <c r="H31" i="17"/>
  <c r="L78" i="11" l="1"/>
  <c r="O78" i="11"/>
  <c r="T74" i="11"/>
  <c r="C78" i="11"/>
  <c r="I78" i="11"/>
  <c r="E78" i="11"/>
  <c r="R78" i="11"/>
  <c r="S73" i="11"/>
  <c r="S76" i="11"/>
  <c r="Q78" i="11"/>
  <c r="H78" i="11"/>
  <c r="J78" i="11"/>
  <c r="F78" i="11"/>
  <c r="N78" i="11"/>
  <c r="T72" i="11"/>
  <c r="M78" i="11"/>
  <c r="T76" i="11"/>
  <c r="K78" i="11"/>
  <c r="S77" i="11"/>
  <c r="T75" i="11"/>
  <c r="S72" i="11"/>
  <c r="S74" i="11"/>
  <c r="T77" i="11"/>
</calcChain>
</file>

<file path=xl/sharedStrings.xml><?xml version="1.0" encoding="utf-8"?>
<sst xmlns="http://schemas.openxmlformats.org/spreadsheetml/2006/main" count="13145" uniqueCount="2352">
  <si>
    <t>Hane Sayısı</t>
  </si>
  <si>
    <t>Yer</t>
  </si>
  <si>
    <t>Hane</t>
  </si>
  <si>
    <t xml:space="preserve"> Çiftlik Hane</t>
  </si>
  <si>
    <t>Sayı</t>
  </si>
  <si>
    <t>Gelır</t>
  </si>
  <si>
    <t>yahudi hane</t>
  </si>
  <si>
    <t>özel notlar</t>
  </si>
  <si>
    <t>gelir</t>
  </si>
  <si>
    <t>hane</t>
  </si>
  <si>
    <t>Deriden Mal Üreten ve Satan Esnaf</t>
  </si>
  <si>
    <t>ML.VRD.TMT.d</t>
  </si>
  <si>
    <t>Yer İsmi</t>
  </si>
  <si>
    <t>Meyhane ile</t>
  </si>
  <si>
    <t>Debbağ</t>
  </si>
  <si>
    <t>Göncü</t>
  </si>
  <si>
    <t>Hane Reisi</t>
  </si>
  <si>
    <t>Meslek</t>
  </si>
  <si>
    <t>Hünkar</t>
  </si>
  <si>
    <t>Not</t>
  </si>
  <si>
    <t>Kürkçü</t>
  </si>
  <si>
    <t>Hüdaiden???</t>
  </si>
  <si>
    <t>Saraç</t>
  </si>
  <si>
    <t>Topçu</t>
  </si>
  <si>
    <t>Topçu Onbaşı</t>
  </si>
  <si>
    <t>Semerci</t>
  </si>
  <si>
    <t>Yemenici</t>
  </si>
  <si>
    <t>Topçu Mülazımı</t>
  </si>
  <si>
    <t>Topçu Çavuşu</t>
  </si>
  <si>
    <t>Cizye</t>
  </si>
  <si>
    <t>Kalpakçı</t>
  </si>
  <si>
    <t>Vergi</t>
  </si>
  <si>
    <t>Öşür</t>
  </si>
  <si>
    <t>Usta</t>
  </si>
  <si>
    <t xml:space="preserve"> Kalfa</t>
  </si>
  <si>
    <t xml:space="preserve"> Çırak</t>
  </si>
  <si>
    <t>Toprak Çeşitleri</t>
  </si>
  <si>
    <t>Hayvancilik</t>
  </si>
  <si>
    <t>Defterdar</t>
  </si>
  <si>
    <t>Gayrı Menkul</t>
  </si>
  <si>
    <t>Nakit</t>
  </si>
  <si>
    <t>Gelir</t>
  </si>
  <si>
    <t>Toplam Gelir</t>
  </si>
  <si>
    <t>Taşköprü</t>
  </si>
  <si>
    <t>Hacı Bekir</t>
  </si>
  <si>
    <t>kendi</t>
  </si>
  <si>
    <t>Rizaiyye</t>
  </si>
  <si>
    <t>Belgrad</t>
  </si>
  <si>
    <t>babası</t>
  </si>
  <si>
    <t>Cedide</t>
  </si>
  <si>
    <t>Meslek Grubu</t>
  </si>
  <si>
    <t>Resm-i Bağ</t>
  </si>
  <si>
    <t>Resm-i Adet-i Ağnam</t>
  </si>
  <si>
    <t>Bedel-i Öşr-i Bostan</t>
  </si>
  <si>
    <t>Resm-i Asiyab</t>
  </si>
  <si>
    <t>Bedel-i Öşr-i Kovan</t>
  </si>
  <si>
    <t>Hınta</t>
  </si>
  <si>
    <t>Şair</t>
  </si>
  <si>
    <t>Arpacık</t>
  </si>
  <si>
    <t>Çavdar</t>
  </si>
  <si>
    <t>Soğan</t>
  </si>
  <si>
    <t>Yulaf</t>
  </si>
  <si>
    <t>Kumpir</t>
  </si>
  <si>
    <t>Nohut</t>
  </si>
  <si>
    <t>Mercimek</t>
  </si>
  <si>
    <t>Mısır</t>
  </si>
  <si>
    <t>Gayrı Mezru Tarla</t>
  </si>
  <si>
    <t>Yahyapaşa</t>
  </si>
  <si>
    <t>Kebir Koptiyan</t>
  </si>
  <si>
    <t>Sagir Koptiyan</t>
  </si>
  <si>
    <t>Mezru' Tarla</t>
  </si>
  <si>
    <t>Papas Kosto</t>
  </si>
  <si>
    <t>Papas İstanko</t>
  </si>
  <si>
    <t>Papas Gorki</t>
  </si>
  <si>
    <t>İcar ile Verdiği Tarla</t>
  </si>
  <si>
    <t>Varoş</t>
  </si>
  <si>
    <t>Müstecir Mezru' Tarla</t>
  </si>
  <si>
    <t>Sebze Bahçesi</t>
  </si>
  <si>
    <t>yuksek gelirliler var (405)</t>
  </si>
  <si>
    <t>Bağ</t>
  </si>
  <si>
    <t>Yagodin</t>
  </si>
  <si>
    <t>Çiftlikler</t>
  </si>
  <si>
    <t>Çinçar</t>
  </si>
  <si>
    <t>Çayır</t>
  </si>
  <si>
    <t>Çiftlik</t>
  </si>
  <si>
    <t>Başka</t>
  </si>
  <si>
    <t>Bargir</t>
  </si>
  <si>
    <t>Toplam</t>
  </si>
  <si>
    <t>At</t>
  </si>
  <si>
    <t>Camus/Manda</t>
  </si>
  <si>
    <t>Dana</t>
  </si>
  <si>
    <t>İnek</t>
  </si>
  <si>
    <t>Metaldan Mal Üreten ve Satan Esnaf</t>
  </si>
  <si>
    <t>Koyun</t>
  </si>
  <si>
    <t>Kuzu</t>
  </si>
  <si>
    <t>Keçi</t>
  </si>
  <si>
    <t>Merkeb</t>
  </si>
  <si>
    <t>Öküz</t>
  </si>
  <si>
    <t>Oğlak</t>
  </si>
  <si>
    <t>Arı Kovanı</t>
  </si>
  <si>
    <t>Rakı Kazanı</t>
  </si>
  <si>
    <t>Bıçakçı</t>
  </si>
  <si>
    <t>Asiyab</t>
  </si>
  <si>
    <t>Hamam</t>
  </si>
  <si>
    <t>Dükkan</t>
  </si>
  <si>
    <t>Dökmeci</t>
  </si>
  <si>
    <t>Han</t>
  </si>
  <si>
    <t>Kalaycı</t>
  </si>
  <si>
    <t>Kazancı</t>
  </si>
  <si>
    <t>Kuyumcu</t>
  </si>
  <si>
    <t>Mineci</t>
  </si>
  <si>
    <t>Nalbant</t>
  </si>
  <si>
    <t>Dükkan ile Han</t>
  </si>
  <si>
    <t>Kahve</t>
  </si>
  <si>
    <t>Kantarcı</t>
  </si>
  <si>
    <t>Meyhane</t>
  </si>
  <si>
    <t>Gümrükhane</t>
  </si>
  <si>
    <t>Demirci</t>
  </si>
  <si>
    <t>İsim</t>
  </si>
  <si>
    <t>Dönüm</t>
  </si>
  <si>
    <t>Meblağ</t>
  </si>
  <si>
    <t xml:space="preserve">Kıyye </t>
  </si>
  <si>
    <t>Kıyye</t>
  </si>
  <si>
    <t>Kalfa</t>
  </si>
  <si>
    <t>Leskofça kapısında 10 muttasıl 5'i muattal</t>
  </si>
  <si>
    <t>Kil</t>
  </si>
  <si>
    <t>Hisse</t>
  </si>
  <si>
    <t>Çırak</t>
  </si>
  <si>
    <t>Kira</t>
  </si>
  <si>
    <t>Kıt'a</t>
  </si>
  <si>
    <t>İcar</t>
  </si>
  <si>
    <t>3 dukkan ile</t>
  </si>
  <si>
    <t>Araba</t>
  </si>
  <si>
    <t>kiracihanede 9 hane</t>
  </si>
  <si>
    <t>Asab At</t>
  </si>
  <si>
    <t>Kısrak</t>
  </si>
  <si>
    <t>Kısrak Tay</t>
  </si>
  <si>
    <t>Bebek</t>
  </si>
  <si>
    <t>Sağman</t>
  </si>
  <si>
    <t>Kısır</t>
  </si>
  <si>
    <t>Buzağı</t>
  </si>
  <si>
    <t>Erkek</t>
  </si>
  <si>
    <t>Dişi</t>
  </si>
  <si>
    <t>Ras</t>
  </si>
  <si>
    <t>Bahçe</t>
  </si>
  <si>
    <t>Hususât</t>
  </si>
  <si>
    <t>kıt'a</t>
  </si>
  <si>
    <t>taş</t>
  </si>
  <si>
    <t>yer</t>
  </si>
  <si>
    <t>hisse</t>
  </si>
  <si>
    <t>çeşit</t>
  </si>
  <si>
    <t>Koptıyan mahallesinde 4 muttasıl</t>
  </si>
  <si>
    <t>meyhane</t>
  </si>
  <si>
    <t>Mahzan</t>
  </si>
  <si>
    <t>Prihod anomalija</t>
  </si>
  <si>
    <t>dükkan</t>
  </si>
  <si>
    <t>han</t>
  </si>
  <si>
    <t>Toplam Dönüm</t>
  </si>
  <si>
    <t>kim</t>
  </si>
  <si>
    <t>?</t>
  </si>
  <si>
    <t>toplam</t>
  </si>
  <si>
    <t>sene 60</t>
  </si>
  <si>
    <t>sene 61</t>
  </si>
  <si>
    <t>sene 62</t>
  </si>
  <si>
    <t>Dokumacılık Alanındaki Meslekler</t>
  </si>
  <si>
    <t>Abacı</t>
  </si>
  <si>
    <t>Boyacı</t>
  </si>
  <si>
    <t>Hallaç</t>
  </si>
  <si>
    <t>Kazzaz</t>
  </si>
  <si>
    <t>ras</t>
  </si>
  <si>
    <t>Keçeci</t>
  </si>
  <si>
    <t>Tosun</t>
  </si>
  <si>
    <t>kuzu furuht</t>
  </si>
  <si>
    <t>furuht olak</t>
  </si>
  <si>
    <t>Mutaf</t>
  </si>
  <si>
    <t>İkamet</t>
  </si>
  <si>
    <t>Ahmed ve Hüseyyin ve Ali</t>
  </si>
  <si>
    <t>Abdürrahman Ağa</t>
  </si>
  <si>
    <t>Ashab-ı Alaka</t>
  </si>
  <si>
    <t>Alam</t>
  </si>
  <si>
    <t>Bubna</t>
  </si>
  <si>
    <t>*Nuriyesi*</t>
  </si>
  <si>
    <t>(Nişava karibinde)</t>
  </si>
  <si>
    <t>at pazarı</t>
  </si>
  <si>
    <t>3 kiracıhane ??? Konlukta ve 8 (bende, yer?)</t>
  </si>
  <si>
    <t>*Çiftlik-i*</t>
  </si>
  <si>
    <t>muattal</t>
  </si>
  <si>
    <t>muttasıl</t>
  </si>
  <si>
    <t>Kumaştan Mal Üreten ve Satan Esnaf</t>
  </si>
  <si>
    <t>Dikici</t>
  </si>
  <si>
    <t>Papuççu</t>
  </si>
  <si>
    <t>Terzi</t>
  </si>
  <si>
    <t>*Çinçar*</t>
  </si>
  <si>
    <t>Yorgancı</t>
  </si>
  <si>
    <t>*Başka*</t>
  </si>
  <si>
    <t>harap</t>
  </si>
  <si>
    <t xml:space="preserve">Ahmed </t>
  </si>
  <si>
    <t>Osman</t>
  </si>
  <si>
    <t>ogul</t>
  </si>
  <si>
    <t>X</t>
  </si>
  <si>
    <t>debbağhane</t>
  </si>
  <si>
    <t>yahud</t>
  </si>
  <si>
    <t>Diğer Mal Üreten ve Satan Esnaf</t>
  </si>
  <si>
    <t>Emin</t>
  </si>
  <si>
    <t>İbrahim</t>
  </si>
  <si>
    <t>Berber Kalfa</t>
  </si>
  <si>
    <t>Çömlekçi</t>
  </si>
  <si>
    <t>Çubukçu</t>
  </si>
  <si>
    <t>gelır</t>
  </si>
  <si>
    <t>Doğramacı</t>
  </si>
  <si>
    <t>Hasırcı</t>
  </si>
  <si>
    <t>İpçi</t>
  </si>
  <si>
    <t>Kiremitçi</t>
  </si>
  <si>
    <t>Koltukçu</t>
  </si>
  <si>
    <t>Lulacı</t>
  </si>
  <si>
    <t>Saatçı</t>
  </si>
  <si>
    <t>Tüfekçi</t>
  </si>
  <si>
    <t>Mumcu</t>
  </si>
  <si>
    <t xml:space="preserve">Hafız ???? Efendi </t>
  </si>
  <si>
    <t>Süleyman</t>
  </si>
  <si>
    <t>Müftü</t>
  </si>
  <si>
    <t>Hasan</t>
  </si>
  <si>
    <t>muhtar</t>
  </si>
  <si>
    <t xml:space="preserve"> damadı ???</t>
  </si>
  <si>
    <t>2*1</t>
  </si>
  <si>
    <t xml:space="preserve">Hacı Mustafa </t>
  </si>
  <si>
    <t>Hacı Ahmed</t>
  </si>
  <si>
    <t>Erbab-ı Ziraat</t>
  </si>
  <si>
    <t>Kemini ? Mehmed valad Hacı Hafız Hüseyyin</t>
  </si>
  <si>
    <t>Halilesi</t>
  </si>
  <si>
    <t>Çeşitli Hizmetleri Yerine Getirenler</t>
  </si>
  <si>
    <t>Berber</t>
  </si>
  <si>
    <t>Çalgıcı</t>
  </si>
  <si>
    <t>Dellal</t>
  </si>
  <si>
    <t>Hamamcı</t>
  </si>
  <si>
    <t>Hamam Naziri</t>
  </si>
  <si>
    <t>Hancı</t>
  </si>
  <si>
    <t>Kahveci</t>
  </si>
  <si>
    <t>7*</t>
  </si>
  <si>
    <t>Kahveci Tabi</t>
  </si>
  <si>
    <t xml:space="preserve">Mustafa </t>
  </si>
  <si>
    <t>Ahmed</t>
  </si>
  <si>
    <t>Meyhaneci</t>
  </si>
  <si>
    <t>Seyis</t>
  </si>
  <si>
    <t>Şarkıcı</t>
  </si>
  <si>
    <t>taşınmış</t>
  </si>
  <si>
    <t>varoş</t>
  </si>
  <si>
    <t>Hemşiresi</t>
  </si>
  <si>
    <t xml:space="preserve">Şerif Mustafa </t>
  </si>
  <si>
    <t>İsmail</t>
  </si>
  <si>
    <t>Leskofça'ya  gitmiş</t>
  </si>
  <si>
    <t xml:space="preserve">Ömer </t>
  </si>
  <si>
    <t>Mustafa</t>
  </si>
  <si>
    <t>Hizmetkar</t>
  </si>
  <si>
    <t xml:space="preserve">Memiş </t>
  </si>
  <si>
    <t>Ali</t>
  </si>
  <si>
    <t>kotna</t>
  </si>
  <si>
    <t>Yiyecek Maddeleri Üreten ve Satan Esnaf</t>
  </si>
  <si>
    <t xml:space="preserve">Ali Bey </t>
  </si>
  <si>
    <t>Abdülkerim Bey</t>
  </si>
  <si>
    <t>Aşçı</t>
  </si>
  <si>
    <t>Bakkal</t>
  </si>
  <si>
    <t>Ekmekçi</t>
  </si>
  <si>
    <t>Kadayifçi</t>
  </si>
  <si>
    <t>Boyna</t>
  </si>
  <si>
    <t>Kasap</t>
  </si>
  <si>
    <t>Simitçi</t>
  </si>
  <si>
    <t>Yemişçi</t>
  </si>
  <si>
    <t>Sipahi</t>
  </si>
  <si>
    <t xml:space="preserve">Simendire </t>
  </si>
  <si>
    <t>Voynul</t>
  </si>
  <si>
    <t>Niş civarında</t>
  </si>
  <si>
    <t>Topolniçe</t>
  </si>
  <si>
    <t>Çiçine</t>
  </si>
  <si>
    <t>Validesi</t>
  </si>
  <si>
    <t>cedid</t>
  </si>
  <si>
    <t>bir muattal</t>
  </si>
  <si>
    <t>Hemşireleri</t>
  </si>
  <si>
    <t xml:space="preserve">Hüseyyin </t>
  </si>
  <si>
    <t>Mehmed</t>
  </si>
  <si>
    <t>Satıcı ve Tüccarlar</t>
  </si>
  <si>
    <t>Aktar Ticareti</t>
  </si>
  <si>
    <t>Ayak Ticareti</t>
  </si>
  <si>
    <t>Avrupa Ticareti</t>
  </si>
  <si>
    <t xml:space="preserve">Hacı Mehmed </t>
  </si>
  <si>
    <t>Hafız Ahmed</t>
  </si>
  <si>
    <t>Bezirgan</t>
  </si>
  <si>
    <t>Duhancı</t>
  </si>
  <si>
    <t>Erbab-ı Ticaret</t>
  </si>
  <si>
    <t>3ve15</t>
  </si>
  <si>
    <t>Eskici</t>
  </si>
  <si>
    <t>Oduncu</t>
  </si>
  <si>
    <t>Goriçe</t>
  </si>
  <si>
    <t>Tuz Ticareti</t>
  </si>
  <si>
    <t>Yoşa</t>
  </si>
  <si>
    <t>Bela Tırnova (zemin)</t>
  </si>
  <si>
    <t>tuccar toplam</t>
  </si>
  <si>
    <t>Taşlı Bayır</t>
  </si>
  <si>
    <t>Numan</t>
  </si>
  <si>
    <t>Süvar</t>
  </si>
  <si>
    <t>Dini Alanda Hizmet Veren Görevliler</t>
  </si>
  <si>
    <t>Ali, Abdurahman ve Hasan</t>
  </si>
  <si>
    <t>Derviş</t>
  </si>
  <si>
    <t>İmam</t>
  </si>
  <si>
    <t>Muezzin</t>
  </si>
  <si>
    <t>Müderris</t>
  </si>
  <si>
    <t>kardeşler</t>
  </si>
  <si>
    <t>Mütevelli</t>
  </si>
  <si>
    <t>Şeyh</t>
  </si>
  <si>
    <t>Talebe-i Ulum</t>
  </si>
  <si>
    <t>Papas</t>
  </si>
  <si>
    <t>1ve2</t>
  </si>
  <si>
    <t>toplam dını</t>
  </si>
  <si>
    <t>toplam gelir</t>
  </si>
  <si>
    <t xml:space="preserve">Osman </t>
  </si>
  <si>
    <t>Abdurahman</t>
  </si>
  <si>
    <t>Yetim</t>
  </si>
  <si>
    <t>papas ortalama</t>
  </si>
  <si>
    <t xml:space="preserve">Salih </t>
  </si>
  <si>
    <t>toplam gorevlı sayısı</t>
  </si>
  <si>
    <t>topcusuz</t>
  </si>
  <si>
    <t>gelir gorevli</t>
  </si>
  <si>
    <t xml:space="preserve">Hafız Yusuf </t>
  </si>
  <si>
    <t>Hacı Mehmed Efendi</t>
  </si>
  <si>
    <t xml:space="preserve">Ali </t>
  </si>
  <si>
    <t>Abdullah</t>
  </si>
  <si>
    <t>toplam topcu</t>
  </si>
  <si>
    <t>topcu toplam gelir</t>
  </si>
  <si>
    <t xml:space="preserve">Abdulcelil </t>
  </si>
  <si>
    <t>Hüseyin</t>
  </si>
  <si>
    <t>İctimai ve İdari Alanda Hizmet Veren Görevliler</t>
  </si>
  <si>
    <t>Bakıcı</t>
  </si>
  <si>
    <t>Çocuklar Okutma</t>
  </si>
  <si>
    <t>Gezginci</t>
  </si>
  <si>
    <t>Katib</t>
  </si>
  <si>
    <t>Kavas</t>
  </si>
  <si>
    <t>Kayyum</t>
  </si>
  <si>
    <t>Mezarcı</t>
  </si>
  <si>
    <t>Muhtar</t>
  </si>
  <si>
    <t>Muhzır</t>
  </si>
  <si>
    <t>Nüfüs Naziri</t>
  </si>
  <si>
    <t>Ziraat Müdürü</t>
  </si>
  <si>
    <t>toplam idari</t>
  </si>
  <si>
    <t>toplam maas</t>
  </si>
  <si>
    <t xml:space="preserve">Raşid </t>
  </si>
  <si>
    <t>Araba Kiracı</t>
  </si>
  <si>
    <t>Askeri Alanda Hizmet Veren Görevliler</t>
  </si>
  <si>
    <t xml:space="preserve">Haydar </t>
  </si>
  <si>
    <t>Sadiş</t>
  </si>
  <si>
    <t>İhtiyar</t>
  </si>
  <si>
    <t>Askeri Mülazım</t>
  </si>
  <si>
    <t>Asakir-i Nizamiyye</t>
  </si>
  <si>
    <t>Binbaşı</t>
  </si>
  <si>
    <t>İşkenci Süvar</t>
  </si>
  <si>
    <t>Kır Bölük Başı</t>
  </si>
  <si>
    <t>Sekban</t>
  </si>
  <si>
    <t>Sipahi Kulağası</t>
  </si>
  <si>
    <t>Zabit</t>
  </si>
  <si>
    <t>Zabit Sekban</t>
  </si>
  <si>
    <t>Zabit Sipahi</t>
  </si>
  <si>
    <t>Yüzbaşı</t>
  </si>
  <si>
    <t>(Mahmed Paşa'ya tabi)</t>
  </si>
  <si>
    <t xml:space="preserve">Emin </t>
  </si>
  <si>
    <t>Askeri Alanda Hizmet Veren Görevliler (Topçu)</t>
  </si>
  <si>
    <t>Topçu Onbaşu</t>
  </si>
  <si>
    <t>Topçu Çavuş</t>
  </si>
  <si>
    <t>Topçu Mülazim</t>
  </si>
  <si>
    <t xml:space="preserve">Abdurahman </t>
  </si>
  <si>
    <t>Topçu Yüzbaşı</t>
  </si>
  <si>
    <t>Başka Mesleği Var Olan</t>
  </si>
  <si>
    <t>Sadece Topçu</t>
  </si>
  <si>
    <t>Hane Reisi Olmayan</t>
  </si>
  <si>
    <t>Vidin'e gitmiş</t>
  </si>
  <si>
    <t>Zeynel</t>
  </si>
  <si>
    <t>1ve1</t>
  </si>
  <si>
    <t>Her Hangi Bir Mesleğe Sahip Olmayanlar</t>
  </si>
  <si>
    <t>Alil</t>
  </si>
  <si>
    <t>İhtiyar ve Alil</t>
  </si>
  <si>
    <t>Dülkar</t>
  </si>
  <si>
    <t>Kadın</t>
  </si>
  <si>
    <t>Mecnun</t>
  </si>
  <si>
    <t>Fukara</t>
  </si>
  <si>
    <t>Salcı</t>
  </si>
  <si>
    <t xml:space="preserve"> </t>
  </si>
  <si>
    <t>goriçe</t>
  </si>
  <si>
    <t>Dukkani olmayan hane reis sayısı</t>
  </si>
  <si>
    <t>arabacı</t>
  </si>
  <si>
    <t>attar</t>
  </si>
  <si>
    <t>Tuna Vilayeti Salnamesi 1286H 1869/1870M</t>
  </si>
  <si>
    <t>bakkal</t>
  </si>
  <si>
    <t>berber</t>
  </si>
  <si>
    <t>sayfa 101</t>
  </si>
  <si>
    <t>nüfus zükuri</t>
  </si>
  <si>
    <t>bıçakçı</t>
  </si>
  <si>
    <t>boyacı</t>
  </si>
  <si>
    <t>Niş</t>
  </si>
  <si>
    <t>160596?</t>
  </si>
  <si>
    <t>çömlekçi</t>
  </si>
  <si>
    <t>aded kura</t>
  </si>
  <si>
    <t>ahali gayrı müslim</t>
  </si>
  <si>
    <t>ahalı müslim</t>
  </si>
  <si>
    <t>debbağ</t>
  </si>
  <si>
    <t>sayfa 106, 107</t>
  </si>
  <si>
    <t xml:space="preserve">Mehmed </t>
  </si>
  <si>
    <t>hububat, hayvanat, tütün...</t>
  </si>
  <si>
    <t>dökmeci</t>
  </si>
  <si>
    <t>Vahisi Taşköprü mahallesinde Metiş valad Abdullatif</t>
  </si>
  <si>
    <t>duhancı</t>
  </si>
  <si>
    <t>sayfa 112</t>
  </si>
  <si>
    <t>Niş kasabası</t>
  </si>
  <si>
    <t>ekmekçi</t>
  </si>
  <si>
    <t>Bina</t>
  </si>
  <si>
    <t>eskici</t>
  </si>
  <si>
    <t>Cami</t>
  </si>
  <si>
    <t>sayı</t>
  </si>
  <si>
    <t>kalaycı</t>
  </si>
  <si>
    <t>Kotna deresi</t>
  </si>
  <si>
    <t>saraç çarşısı</t>
  </si>
  <si>
    <t>m</t>
  </si>
  <si>
    <t>kasap</t>
  </si>
  <si>
    <t>h</t>
  </si>
  <si>
    <t>kazancı</t>
  </si>
  <si>
    <t>Mağaza</t>
  </si>
  <si>
    <t>kürkçü</t>
  </si>
  <si>
    <t>kuyumcu</t>
  </si>
  <si>
    <t>mağaza</t>
  </si>
  <si>
    <t>Değirmen</t>
  </si>
  <si>
    <t>mumcu</t>
  </si>
  <si>
    <t>Fırın</t>
  </si>
  <si>
    <t>فرون</t>
  </si>
  <si>
    <t>mutaf</t>
  </si>
  <si>
    <t>Debbağhane</t>
  </si>
  <si>
    <t>nalbant</t>
  </si>
  <si>
    <t>dormitory, hall</t>
  </si>
  <si>
    <t>ma' koltuk meyhane</t>
  </si>
  <si>
    <t>pabuççu</t>
  </si>
  <si>
    <t xml:space="preserve">ma' koğuş </t>
  </si>
  <si>
    <t>مع قوغش قره غولخانه</t>
  </si>
  <si>
    <t>saraç</t>
  </si>
  <si>
    <t>ma taye tophane</t>
  </si>
  <si>
    <t>مع طايه طوبخانه</t>
  </si>
  <si>
    <t>simitçi</t>
  </si>
  <si>
    <t>taye=flat roof</t>
  </si>
  <si>
    <t>Cebhane</t>
  </si>
  <si>
    <t>terzi</t>
  </si>
  <si>
    <t>Islahhane</t>
  </si>
  <si>
    <t>tüccar</t>
  </si>
  <si>
    <t>Teleğrafhane</t>
  </si>
  <si>
    <t>tüfekçi</t>
  </si>
  <si>
    <t>Hastane</t>
  </si>
  <si>
    <t>yahudi</t>
  </si>
  <si>
    <t>Fabrika</t>
  </si>
  <si>
    <t>yemenici</t>
  </si>
  <si>
    <t>kasarna</t>
  </si>
  <si>
    <t>barake</t>
  </si>
  <si>
    <t>kışla</t>
  </si>
  <si>
    <t>قشله</t>
  </si>
  <si>
    <t>yemişçi</t>
  </si>
  <si>
    <t>ambar?</t>
  </si>
  <si>
    <t>ابنار/ابناد</t>
  </si>
  <si>
    <t>yorgancı</t>
  </si>
  <si>
    <t>Hükumet konağı</t>
  </si>
  <si>
    <t>Mahkeme</t>
  </si>
  <si>
    <t>Gümrük</t>
  </si>
  <si>
    <t>Memleket saati</t>
  </si>
  <si>
    <t>Ma' imaret medrese</t>
  </si>
  <si>
    <t>Mekteb</t>
  </si>
  <si>
    <t xml:space="preserve">Şerif </t>
  </si>
  <si>
    <t>Memiş</t>
  </si>
  <si>
    <t>tekke ma' türbe</t>
  </si>
  <si>
    <t>تكه مع تربه</t>
  </si>
  <si>
    <t>kilise ve havra</t>
  </si>
  <si>
    <t>كليسا و خورا</t>
  </si>
  <si>
    <t>Kazino</t>
  </si>
  <si>
    <t>Sadik</t>
  </si>
  <si>
    <t>Saraç Kalfa</t>
  </si>
  <si>
    <t xml:space="preserve">Hasan </t>
  </si>
  <si>
    <t>oğul</t>
  </si>
  <si>
    <t xml:space="preserve">Abu Bekir </t>
  </si>
  <si>
    <t>İslam</t>
  </si>
  <si>
    <t xml:space="preserve">Hacı Osman </t>
  </si>
  <si>
    <t>Abdulhalim</t>
  </si>
  <si>
    <t>Tekaudu, Süvar</t>
  </si>
  <si>
    <t xml:space="preserve">Mahmud </t>
  </si>
  <si>
    <t>Kasapa ait</t>
  </si>
  <si>
    <t xml:space="preserve">Hacı Ahmed </t>
  </si>
  <si>
    <t>Ayşe Hatun</t>
  </si>
  <si>
    <t>Nisa Taifesinden</t>
  </si>
  <si>
    <t xml:space="preserve">Merhum Rıza ? Halilesi </t>
  </si>
  <si>
    <t>Ravna dönüm yazmıyor</t>
  </si>
  <si>
    <t>*arabacı*</t>
  </si>
  <si>
    <t>*attar*</t>
  </si>
  <si>
    <t>*bakkal*</t>
  </si>
  <si>
    <t>*berber*</t>
  </si>
  <si>
    <t>*bıçakçı*</t>
  </si>
  <si>
    <t>*boyacı*</t>
  </si>
  <si>
    <t>*çömlekçi*</t>
  </si>
  <si>
    <t>*debbağ*</t>
  </si>
  <si>
    <t>*Demirci*</t>
  </si>
  <si>
    <t>*dökmeci*</t>
  </si>
  <si>
    <t>*duhancı*</t>
  </si>
  <si>
    <t>*ekmekçi*</t>
  </si>
  <si>
    <t>*eskici*</t>
  </si>
  <si>
    <t>*kalaycı*</t>
  </si>
  <si>
    <t>*kasap*</t>
  </si>
  <si>
    <t>*kazancı*</t>
  </si>
  <si>
    <t>*kürkçü*</t>
  </si>
  <si>
    <t>*kuyumcu*</t>
  </si>
  <si>
    <t>*mağaza*</t>
  </si>
  <si>
    <t>*mumcu*</t>
  </si>
  <si>
    <t>*mutaf*</t>
  </si>
  <si>
    <t>*nalbant*</t>
  </si>
  <si>
    <t>*pabuççu*</t>
  </si>
  <si>
    <t>*saraç*</t>
  </si>
  <si>
    <t>*simitçi*</t>
  </si>
  <si>
    <t>*terzi*</t>
  </si>
  <si>
    <t>*tüccar*</t>
  </si>
  <si>
    <t>*tüfekçi*</t>
  </si>
  <si>
    <t>*yahudi*</t>
  </si>
  <si>
    <t>*yemenici*</t>
  </si>
  <si>
    <t>*yemişçi*</t>
  </si>
  <si>
    <t>*yorgancı*</t>
  </si>
  <si>
    <t>Koltukçuluk Ticareti</t>
  </si>
  <si>
    <t xml:space="preserve">Abdulhalim </t>
  </si>
  <si>
    <t xml:space="preserve">Salim </t>
  </si>
  <si>
    <t>Abdullatif</t>
  </si>
  <si>
    <t xml:space="preserve">Mehmed Efendi </t>
  </si>
  <si>
    <t>???</t>
  </si>
  <si>
    <t>Şeriki</t>
  </si>
  <si>
    <t>Murad</t>
  </si>
  <si>
    <t xml:space="preserve"> Ali Bey'e Tabi</t>
  </si>
  <si>
    <t xml:space="preserve">L??? </t>
  </si>
  <si>
    <t>Salih</t>
  </si>
  <si>
    <t>L???</t>
  </si>
  <si>
    <t>Yusuf</t>
  </si>
  <si>
    <t>şerikiye yarı gelir (Hacı Abdurrahman çiftliğinde meyhaneci İstoyan)</t>
  </si>
  <si>
    <t>1?!?!</t>
  </si>
  <si>
    <t>nefs-i niş</t>
  </si>
  <si>
    <t xml:space="preserve">Halil </t>
  </si>
  <si>
    <t xml:space="preserve">Hasan Paşa? </t>
  </si>
  <si>
    <t>(topçu onbaşı oğul)</t>
  </si>
  <si>
    <t xml:space="preserve">Yaşar </t>
  </si>
  <si>
    <t>(Mahmud Paşa'ya tabi)</t>
  </si>
  <si>
    <t xml:space="preserve">Yusuf </t>
  </si>
  <si>
    <t xml:space="preserve">Hacu Süleyman </t>
  </si>
  <si>
    <t>Hac etmek üzere Mekka'ya gitmiş</t>
  </si>
  <si>
    <t>Abu Bekir</t>
  </si>
  <si>
    <t>Vergi-i Mahsuse</t>
  </si>
  <si>
    <t>Resm-i Adet-i Anam</t>
  </si>
  <si>
    <t>Paşa Cami-i Şerif</t>
  </si>
  <si>
    <t xml:space="preserve">Sadik </t>
  </si>
  <si>
    <t>Prekop Kotna</t>
  </si>
  <si>
    <t>%</t>
  </si>
  <si>
    <t xml:space="preserve">Süleyman </t>
  </si>
  <si>
    <t xml:space="preserve">Abdurrahman </t>
  </si>
  <si>
    <t xml:space="preserve">Emin Süleyman Efendi </t>
  </si>
  <si>
    <t>Sani</t>
  </si>
  <si>
    <t xml:space="preserve">Emrullah </t>
  </si>
  <si>
    <t>Lazar</t>
  </si>
  <si>
    <t>Abdurrahman</t>
  </si>
  <si>
    <t>Bosna'ya gitmiş</t>
  </si>
  <si>
    <t>Haydar</t>
  </si>
  <si>
    <t>190?</t>
  </si>
  <si>
    <t>Ömer</t>
  </si>
  <si>
    <t>Hüseyyin</t>
  </si>
  <si>
    <t>Debbağ Kalfa</t>
  </si>
  <si>
    <t>Merhum Hazinedar oğlu Ahmed Ağazade Hasan</t>
  </si>
  <si>
    <t xml:space="preserve">Mürtezi </t>
  </si>
  <si>
    <t xml:space="preserve">Hüseyin </t>
  </si>
  <si>
    <t>Tahir</t>
  </si>
  <si>
    <t>Murtezi</t>
  </si>
  <si>
    <t>Halil</t>
  </si>
  <si>
    <t>Silistre'ye gitmiş</t>
  </si>
  <si>
    <t xml:space="preserve">Beşir  </t>
  </si>
  <si>
    <t>Ahmed *</t>
  </si>
  <si>
    <t>na</t>
  </si>
  <si>
    <t>ta</t>
  </si>
  <si>
    <t>a</t>
  </si>
  <si>
    <t>na ka</t>
  </si>
  <si>
    <t>ta ka</t>
  </si>
  <si>
    <t>a ka</t>
  </si>
  <si>
    <t>na toplam</t>
  </si>
  <si>
    <t>ta toplam</t>
  </si>
  <si>
    <t>Trupala</t>
  </si>
  <si>
    <t>a toplam</t>
  </si>
  <si>
    <t>(kardeş)</t>
  </si>
  <si>
    <t xml:space="preserve">Halil  </t>
  </si>
  <si>
    <t xml:space="preserve">Hacı Süleyman  </t>
  </si>
  <si>
    <t xml:space="preserve">Ahmed  </t>
  </si>
  <si>
    <t xml:space="preserve">L???  </t>
  </si>
  <si>
    <t>An asl-ı Yakova, Yakova'ya gidip vefat olduğu, hanesi kapalı</t>
  </si>
  <si>
    <t xml:space="preserve">Başar  </t>
  </si>
  <si>
    <t xml:space="preserve">Yusuf  </t>
  </si>
  <si>
    <t xml:space="preserve">Hüseyin Mülazım  </t>
  </si>
  <si>
    <t>var</t>
  </si>
  <si>
    <t xml:space="preserve">Mehmed  </t>
  </si>
  <si>
    <t>Sürmcü???</t>
  </si>
  <si>
    <t xml:space="preserve">Abdi  </t>
  </si>
  <si>
    <t>Başar</t>
  </si>
  <si>
    <t>kardeş</t>
  </si>
  <si>
    <t>Zir Topunica</t>
  </si>
  <si>
    <t>istanbul kapısı</t>
  </si>
  <si>
    <t>Mahmud Paşa ve biraderi Ali Bey İştirakan</t>
  </si>
  <si>
    <t>(Cabir ile ve yer ismi)</t>
  </si>
  <si>
    <t>Bayna'da</t>
  </si>
  <si>
    <t>Yaşniçe</t>
  </si>
  <si>
    <t>İmam Sani</t>
  </si>
  <si>
    <t>Nefs-i Niş</t>
  </si>
  <si>
    <t>Halile</t>
  </si>
  <si>
    <t xml:space="preserve"> (diğer yeğen) topçu onbaşı</t>
  </si>
  <si>
    <t>yeğen</t>
  </si>
  <si>
    <t>Yelişçe</t>
  </si>
  <si>
    <t>belgrad mahallesi</t>
  </si>
  <si>
    <t>Hasan valad Ali</t>
  </si>
  <si>
    <t>Yalşinçe</t>
  </si>
  <si>
    <t>Öğe Oğul yetim Mustafa valad Mehmed</t>
  </si>
  <si>
    <t>Kain? Validesi</t>
  </si>
  <si>
    <t>maktu</t>
  </si>
  <si>
    <t>Hasan valad Mehmed</t>
  </si>
  <si>
    <t>Mustafa valad Osman</t>
  </si>
  <si>
    <t>Üsküp'e gitmiş</t>
  </si>
  <si>
    <t>Merhum Zımma Bey Halilesi Şerife Hatun</t>
  </si>
  <si>
    <t>Mustafa valad ???</t>
  </si>
  <si>
    <t>maktuan</t>
  </si>
  <si>
    <t>Sandık Katibi</t>
  </si>
  <si>
    <t>Mahmud valad Abdullah</t>
  </si>
  <si>
    <t>*Çiftlik*</t>
  </si>
  <si>
    <t>Şakir valad Abdullah</t>
  </si>
  <si>
    <t>Üsküp'teki Osman Paşa'ya</t>
  </si>
  <si>
    <t>(bubna)</t>
  </si>
  <si>
    <t>Fethiye</t>
  </si>
  <si>
    <t>(maktu)</t>
  </si>
  <si>
    <t>goriçe, muattal</t>
  </si>
  <si>
    <t>Terzi Kalfa</t>
  </si>
  <si>
    <t>Şerif ????? Hatun</t>
  </si>
  <si>
    <t>Ali valad Mehmed</t>
  </si>
  <si>
    <t>Terzi Çırak</t>
  </si>
  <si>
    <t>İbrahim valad Süleyman</t>
  </si>
  <si>
    <t>Merhum Ömer Zevcesi</t>
  </si>
  <si>
    <t>Garpinçar</t>
  </si>
  <si>
    <t>Tüccar</t>
  </si>
  <si>
    <t>(Halilesinin)</t>
  </si>
  <si>
    <t>pederi Hacı Salih</t>
  </si>
  <si>
    <t xml:space="preserve"> Timarı</t>
  </si>
  <si>
    <t>İstanbul'a gitmiş, Kurşunlu'lu</t>
  </si>
  <si>
    <t>hanesini kiraladı</t>
  </si>
  <si>
    <t>Yakova'lı Mahmud Paşa mahallesi</t>
  </si>
  <si>
    <t>Ürgüp'lü</t>
  </si>
  <si>
    <t>Abdullah valad Abdullah</t>
  </si>
  <si>
    <t>Tekaudu, Leskofça'lı</t>
  </si>
  <si>
    <t>Yakova'lı Hacı Ömer Mh</t>
  </si>
  <si>
    <t>İsmail valad Osman</t>
  </si>
  <si>
    <t>Süleyman valad Ali</t>
  </si>
  <si>
    <t>Hanesinde kain  Mustafa Ağa valad Osman</t>
  </si>
  <si>
    <t>Ahmed valad Abdullah</t>
  </si>
  <si>
    <t>(Ürgüp'te başka emlak)</t>
  </si>
  <si>
    <t>Kotna</t>
  </si>
  <si>
    <t>sagir-i kıptıyan mahallesi</t>
  </si>
  <si>
    <t>Öğe kızı Şerife valad İsa</t>
  </si>
  <si>
    <t xml:space="preserve"> (maktu)</t>
  </si>
  <si>
    <t>Mehmed valad İsmail</t>
  </si>
  <si>
    <t>(Bakkal başar valad süleyman defterdar mh</t>
  </si>
  <si>
    <t>Kardeşi Mustafa</t>
  </si>
  <si>
    <t>Akrabası Merhum Hacı Ahmed Kerimesi</t>
  </si>
  <si>
    <t>Mehmed Ağa Kerimesi ??? Hatun</t>
  </si>
  <si>
    <t>(maktuan)</t>
  </si>
  <si>
    <t>derun Niş</t>
  </si>
  <si>
    <t>belgrad mh hata olabilir</t>
  </si>
  <si>
    <t>(Goriçe</t>
  </si>
  <si>
    <t>Evveli</t>
  </si>
  <si>
    <t>Osman valad Mehmed</t>
  </si>
  <si>
    <t>oğul ve köle</t>
  </si>
  <si>
    <t>Taşlı Bayır Çiftlik civarında</t>
  </si>
  <si>
    <t>3ve1</t>
  </si>
  <si>
    <t>(muttasil oda 10)</t>
  </si>
  <si>
    <t>Kan??? Validesi</t>
  </si>
  <si>
    <t>Bağ Bakıcı</t>
  </si>
  <si>
    <t>,</t>
  </si>
  <si>
    <t>Oğlu Ali'nin halilesi</t>
  </si>
  <si>
    <t>Mustafa valad Ali</t>
  </si>
  <si>
    <t>Garb'a gitmiş</t>
  </si>
  <si>
    <t>Hanesinde Sakin Ömer Efendi valad Mustafa</t>
  </si>
  <si>
    <t>Asker****</t>
  </si>
  <si>
    <t>yazı bittirilmiş değil</t>
  </si>
  <si>
    <t>Hatib</t>
  </si>
  <si>
    <t>250 ???</t>
  </si>
  <si>
    <t xml:space="preserve"> 2 hayvan</t>
  </si>
  <si>
    <t>1 ve 30???</t>
  </si>
  <si>
    <t>Yelşinçe</t>
  </si>
  <si>
    <t>var Duhan Ticareti</t>
  </si>
  <si>
    <t>Duhan Ticareti</t>
  </si>
  <si>
    <t>oğul Ali</t>
  </si>
  <si>
    <t>oğullar</t>
  </si>
  <si>
    <t>(1/2)</t>
  </si>
  <si>
    <t>sizlik??</t>
  </si>
  <si>
    <t>15 !!!</t>
  </si>
  <si>
    <t>Bayna Ora</t>
  </si>
  <si>
    <t>Kardeş Osman</t>
  </si>
  <si>
    <t>Balıkçıymış (Sakat)</t>
  </si>
  <si>
    <t>Yemenici Çırak</t>
  </si>
  <si>
    <t>Şuaralık</t>
  </si>
  <si>
    <t>VAR</t>
  </si>
  <si>
    <t>Pazarcik'e gitmiş</t>
  </si>
  <si>
    <t>İki sene önce Taşınmış</t>
  </si>
  <si>
    <t>Lulacı Kalfa</t>
  </si>
  <si>
    <t>oğul topçu mulazımı</t>
  </si>
  <si>
    <t>Boyna Mezruası</t>
  </si>
  <si>
    <t>boş</t>
  </si>
  <si>
    <t>ve ???</t>
  </si>
  <si>
    <t>Nalbant Kalfa</t>
  </si>
  <si>
    <t>gelire göre şehir grupları</t>
  </si>
  <si>
    <t>Mahalle</t>
  </si>
  <si>
    <t>Yıllık Geliri Olan Hane Reislerin Mahallelere Göre Dağılımı</t>
  </si>
  <si>
    <t>0 ve 100</t>
  </si>
  <si>
    <t>100 - 250</t>
  </si>
  <si>
    <t>250 - 350</t>
  </si>
  <si>
    <t>350 - 450</t>
  </si>
  <si>
    <t>450 - 600</t>
  </si>
  <si>
    <t>600-900</t>
  </si>
  <si>
    <t>900-1200</t>
  </si>
  <si>
    <t>1200-1500</t>
  </si>
  <si>
    <t>1500-3000</t>
  </si>
  <si>
    <t>3000+</t>
  </si>
  <si>
    <t>çiftlik</t>
  </si>
  <si>
    <t>belirsiz</t>
  </si>
  <si>
    <t>Niş Varoşu</t>
  </si>
  <si>
    <t>Validesinin nazaretinde</t>
  </si>
  <si>
    <t>Civar-ı Kasaba</t>
  </si>
  <si>
    <t>kasaba ???</t>
  </si>
  <si>
    <t>Kardeşiyle beraber ikamet; vasisi ceddi Hacı Ali bin Mustafa</t>
  </si>
  <si>
    <t xml:space="preserve">Şeyh Hacı Ömer Efendi </t>
  </si>
  <si>
    <t>2?</t>
  </si>
  <si>
    <t>Knejiçe</t>
  </si>
  <si>
    <t>Vasileri Şeyh Hacı Ömer Efendi</t>
  </si>
  <si>
    <t>Cedid mahallesinde</t>
  </si>
  <si>
    <t>İtibarlı ve sermayelik ve (pirinççi ???)</t>
  </si>
  <si>
    <t>Bayine Sahrası</t>
  </si>
  <si>
    <t>Paline</t>
  </si>
  <si>
    <t>Macar Sahrası</t>
  </si>
  <si>
    <t>Mustafa bin Salih</t>
  </si>
  <si>
    <t>Kazzaz Kalfa</t>
  </si>
  <si>
    <t>Taşlı Bayiri</t>
  </si>
  <si>
    <t>Hacı ??? zade kerimeleri</t>
  </si>
  <si>
    <t>Vasisi cedid mahallede Hacı Alifa bin Mustafa</t>
  </si>
  <si>
    <t>Valideleri</t>
  </si>
  <si>
    <t>Toplam Meblağ</t>
  </si>
  <si>
    <t>topçu neferiymiş</t>
  </si>
  <si>
    <t>Emin Kotna</t>
  </si>
  <si>
    <t>2 sene önce Belgrad'a gitmiş</t>
  </si>
  <si>
    <t>Drajiçe</t>
  </si>
  <si>
    <t>(1/12) 0.083</t>
  </si>
  <si>
    <t>? kasaba</t>
  </si>
  <si>
    <t>Bayna Sahrası</t>
  </si>
  <si>
    <t>Bala İvorjina</t>
  </si>
  <si>
    <t>Popofiçe</t>
  </si>
  <si>
    <t>Macar Sahrasında</t>
  </si>
  <si>
    <t>kasaba</t>
  </si>
  <si>
    <t>Pasye Polata</t>
  </si>
  <si>
    <t>Topraksız</t>
  </si>
  <si>
    <t>1-10 Dönüm</t>
  </si>
  <si>
    <t>10-20 Donum</t>
  </si>
  <si>
    <t>20-30 Donum</t>
  </si>
  <si>
    <t>30-60 Donum</t>
  </si>
  <si>
    <t>60-100 Donum</t>
  </si>
  <si>
    <t>100-500 Donum</t>
  </si>
  <si>
    <t>&gt;500 Donum</t>
  </si>
  <si>
    <t>Toprak Miktarı</t>
  </si>
  <si>
    <t>Hüseyyin bin Abdullah</t>
  </si>
  <si>
    <t>Gabrofça</t>
  </si>
  <si>
    <t>Bayine</t>
  </si>
  <si>
    <t>Validesinin</t>
  </si>
  <si>
    <t>bir çok</t>
  </si>
  <si>
    <t>Gabrofça icara verilmiş</t>
  </si>
  <si>
    <t>4 seneden beri Ürgüp'ten Niş'e gelmiş: gelirleri Ürgüp'te</t>
  </si>
  <si>
    <t>Toplam %</t>
  </si>
  <si>
    <t>Merhum Mehmed Emin eytamları</t>
  </si>
  <si>
    <t>Vasileri kendi valideleri</t>
  </si>
  <si>
    <t>1?</t>
  </si>
  <si>
    <t>Vasisi kendi validesi</t>
  </si>
  <si>
    <t>Mehmed bin Abdullah</t>
  </si>
  <si>
    <t>Müslüman</t>
  </si>
  <si>
    <t>Hıristiyan Şehir</t>
  </si>
  <si>
    <t>Kıptiyan</t>
  </si>
  <si>
    <t>Yıllık Geliri Olan Hane Reislerin Meslek Grubuna Göre Dağılımı</t>
  </si>
  <si>
    <t>Ziraat</t>
  </si>
  <si>
    <t>???!!!</t>
  </si>
  <si>
    <t>İşçiler</t>
  </si>
  <si>
    <t>Esnaf</t>
  </si>
  <si>
    <t>Dikici Kalfa</t>
  </si>
  <si>
    <t>Mesleksiz</t>
  </si>
  <si>
    <t>Görevli</t>
  </si>
  <si>
    <t>Ticaret</t>
  </si>
  <si>
    <t>Gitmiş</t>
  </si>
  <si>
    <t>Mustafa bin Osman</t>
  </si>
  <si>
    <t>Tüfekçi Kalfa</t>
  </si>
  <si>
    <t>Kardeşleri Bekir ve Zeynel</t>
  </si>
  <si>
    <t>Merhum Zeynel Sipahinin Zevcesi</t>
  </si>
  <si>
    <t>Ziraatla Uğraşan Küçük Üreticiler ve Çiftlik Sahipleri</t>
  </si>
  <si>
    <t>Meslekler</t>
  </si>
  <si>
    <t>Sirplı Tarafına Gitmiş</t>
  </si>
  <si>
    <t>toplam meslek</t>
  </si>
  <si>
    <t>çırak sayısı</t>
  </si>
  <si>
    <t>kalfa sayısı</t>
  </si>
  <si>
    <t>Oğulları</t>
  </si>
  <si>
    <t>Bahçevan</t>
  </si>
  <si>
    <t>Çapacı</t>
  </si>
  <si>
    <t>Çoban</t>
  </si>
  <si>
    <t>Dülger</t>
  </si>
  <si>
    <t>Irgat</t>
  </si>
  <si>
    <t>Koçucu</t>
  </si>
  <si>
    <t>Maliçe</t>
  </si>
  <si>
    <t>oğullarla beraber</t>
  </si>
  <si>
    <t>Merkumun yanında İsmail bin Osman yetim-i merkumun kiraya verdiği tarla d 3 h 38</t>
  </si>
  <si>
    <t>yuzdesi</t>
  </si>
  <si>
    <t>Erbab-ı Ziraat toplam dönüm</t>
  </si>
  <si>
    <t>Ashab-I Alaka Toplam Donum</t>
  </si>
  <si>
    <t>Yuzdesi</t>
  </si>
  <si>
    <t>Ashab-I Alaka Toplam Ciftlik</t>
  </si>
  <si>
    <t xml:space="preserve"> toplam ciftlik</t>
  </si>
  <si>
    <t>Erbab-I Ziraat toplam ciftlik</t>
  </si>
  <si>
    <t>Erbab-ı Ticaret toplam dönüm</t>
  </si>
  <si>
    <t>yüzdesi</t>
  </si>
  <si>
    <t>Capacı toplam Dönüm</t>
  </si>
  <si>
    <t>Dülger Toplam Dönüm</t>
  </si>
  <si>
    <t>Subotniçe muattal</t>
  </si>
  <si>
    <t>rakam hatası</t>
  </si>
  <si>
    <t>200???</t>
  </si>
  <si>
    <t>Vasisi validesi</t>
  </si>
  <si>
    <t>Keçeci Kalfa</t>
  </si>
  <si>
    <t>Kadar ittüğü</t>
  </si>
  <si>
    <t>Deftardar Cami</t>
  </si>
  <si>
    <t>Dikici Çırak</t>
  </si>
  <si>
    <t>İhtiyar ve alil</t>
  </si>
  <si>
    <t>kardeşiyle beraber</t>
  </si>
  <si>
    <t>Çiftlik Sahipliğin Mesleklere Göre Dağılımı</t>
  </si>
  <si>
    <t>Sahip Sayısı</t>
  </si>
  <si>
    <t>Adem bin Osman</t>
  </si>
  <si>
    <t>Çiftlik Sahipliğin Yere Göre Dağılımı</t>
  </si>
  <si>
    <t>gelir uygulandı</t>
  </si>
  <si>
    <t>kadar ettiği +?</t>
  </si>
  <si>
    <t>Timar, yetim ve başka</t>
  </si>
  <si>
    <t>Toprağın Tasarruf Dağılımı</t>
  </si>
  <si>
    <t>Salih valad Sadik</t>
  </si>
  <si>
    <t>yetim ve başka</t>
  </si>
  <si>
    <t>Deriden Mal Üreten ve Satan Esnaf (2)</t>
  </si>
  <si>
    <t>Ahmed valad Mehmed</t>
  </si>
  <si>
    <t>Debbağ Çırak</t>
  </si>
  <si>
    <t>Çiftlik-i Çolak Ahmed Bey</t>
  </si>
  <si>
    <t>Kürkçü Kalfa</t>
  </si>
  <si>
    <t>Papas Naon Nuriyesi Nefs-i Varoş</t>
  </si>
  <si>
    <t>Yemenici Kalfa</t>
  </si>
  <si>
    <t>Papas Yovan Nuriyesi Kefere</t>
  </si>
  <si>
    <t>Papas Mito Nuriyesi</t>
  </si>
  <si>
    <t>Papas Yovan Nuriyesi</t>
  </si>
  <si>
    <t>Çiftlik-i Mahmud Paşa</t>
  </si>
  <si>
    <t>Papas Yovan Noriyesi Sağir-i Çinçar Mahallesi</t>
  </si>
  <si>
    <t>Damadıyla bir hanede olup</t>
  </si>
  <si>
    <t>Kebir-i Çinçar</t>
  </si>
  <si>
    <t>Hasan valad Osman</t>
  </si>
  <si>
    <t>Çiftlik-i Mahalle-i Hacı Kerim</t>
  </si>
  <si>
    <t>Yerleşim Birimi</t>
  </si>
  <si>
    <t>Mustafa valad Abdullah</t>
  </si>
  <si>
    <t>Tuycu???</t>
  </si>
  <si>
    <t>kardeşiyle</t>
  </si>
  <si>
    <t>*Papas Yone*</t>
  </si>
  <si>
    <t>*Mezarlık Başında Mitçe Konluğu*</t>
  </si>
  <si>
    <t>*At pazarında Ruyalı Dükkanlar Papas Kostadin*</t>
  </si>
  <si>
    <t>*Acı Goko Kutlığı*</t>
  </si>
  <si>
    <t>çiftlikhane</t>
  </si>
  <si>
    <t>dükkan ile han</t>
  </si>
  <si>
    <t>!?</t>
  </si>
  <si>
    <t>Balna</t>
  </si>
  <si>
    <t>? kasabada</t>
  </si>
  <si>
    <t>Balşinçe</t>
  </si>
  <si>
    <t>Palilula Çiftliği</t>
  </si>
  <si>
    <t>Bensince</t>
  </si>
  <si>
    <t>arnavut pazarı</t>
  </si>
  <si>
    <t>Çarkacı Çiftliğinde</t>
  </si>
  <si>
    <t>bakkal çarşısı</t>
  </si>
  <si>
    <t>Birkofça</t>
  </si>
  <si>
    <t>diğer</t>
  </si>
  <si>
    <t>Değirmen ???leri civarında</t>
  </si>
  <si>
    <t>haneye muttasil at pazarında</t>
  </si>
  <si>
    <t>Kola Çiftlik</t>
  </si>
  <si>
    <t>İstanbul Kapısı</t>
  </si>
  <si>
    <t>Gayriçe, kapalı</t>
  </si>
  <si>
    <t>konluk ???</t>
  </si>
  <si>
    <t>kıbtiyan mahallesi</t>
  </si>
  <si>
    <t>kutna</t>
  </si>
  <si>
    <t>İvraca</t>
  </si>
  <si>
    <t>istanbul kapısı muattal</t>
  </si>
  <si>
    <t>kotoviçe</t>
  </si>
  <si>
    <t>Leskofça kapısında</t>
  </si>
  <si>
    <t>kasabada</t>
  </si>
  <si>
    <t>kurvingrad</t>
  </si>
  <si>
    <t>nefs-i Niş</t>
  </si>
  <si>
    <t>Milkofça</t>
  </si>
  <si>
    <t>kazancı çarşısı</t>
  </si>
  <si>
    <t>Okup?? kapısında</t>
  </si>
  <si>
    <t>modrestine</t>
  </si>
  <si>
    <t>koptiyan mahallesinde</t>
  </si>
  <si>
    <t>zid düşnük</t>
  </si>
  <si>
    <t>leskofça'da</t>
  </si>
  <si>
    <t>yagodin mahallesi</t>
  </si>
  <si>
    <t>persiyan karyesi</t>
  </si>
  <si>
    <t>Leskofça'da debbağhan'da</t>
  </si>
  <si>
    <t>mezkur gümrükhane altına</t>
  </si>
  <si>
    <t>mutaf çarşısı</t>
  </si>
  <si>
    <t>ürgüp kazasında</t>
  </si>
  <si>
    <t>örtülü çarşı</t>
  </si>
  <si>
    <t>vela lapola muattal</t>
  </si>
  <si>
    <t>saraçhane</t>
  </si>
  <si>
    <t>saraçhane kurbunda</t>
  </si>
  <si>
    <t>Yaşniçe karyesi</t>
  </si>
  <si>
    <t>Şehirköy???</t>
  </si>
  <si>
    <t>Şehirköy'de</t>
  </si>
  <si>
    <t>Yagodin mahallesinde</t>
  </si>
  <si>
    <t>yemenici çarşısı</t>
  </si>
  <si>
    <t>Zincirlihane karşısında</t>
  </si>
  <si>
    <t>Çarşı Bakıcı</t>
  </si>
  <si>
    <t>Dükkan sayısı</t>
  </si>
  <si>
    <t>Han sayısı</t>
  </si>
  <si>
    <t>Hane sayısı</t>
  </si>
  <si>
    <t>Çiftlik hane sayısı</t>
  </si>
  <si>
    <t>Dükkan ile Han sayısı</t>
  </si>
  <si>
    <t>Meyhane sayısı</t>
  </si>
  <si>
    <t>Asiyab sayısı</t>
  </si>
  <si>
    <t>*at pazarı*</t>
  </si>
  <si>
    <t>Leskofça ??? karyesi</t>
  </si>
  <si>
    <t>Mehmed valad Hasan</t>
  </si>
  <si>
    <t>Mustafa valad Mehmed</t>
  </si>
  <si>
    <t>1!!</t>
  </si>
  <si>
    <t>Yusuf valad Abdullah</t>
  </si>
  <si>
    <t>leskofça kapısı</t>
  </si>
  <si>
    <t>merkum hanesi olmayup mustafa ağa hanesinde ikamet</t>
  </si>
  <si>
    <t>usta</t>
  </si>
  <si>
    <t>kalfa</t>
  </si>
  <si>
    <t>çırak</t>
  </si>
  <si>
    <t>Belotniçe Ağasına vermiş olduğu</t>
  </si>
  <si>
    <t>1+1</t>
  </si>
  <si>
    <t>Hüseyyin valad Mustafa</t>
  </si>
  <si>
    <t>Goriçe + Kovanlık</t>
  </si>
  <si>
    <t>Osman valad Ali</t>
  </si>
  <si>
    <t>Keçeci Osman yanında ikamet</t>
  </si>
  <si>
    <t>Mehmed valad Abdullah</t>
  </si>
  <si>
    <t>Süleyman valad Salman</t>
  </si>
  <si>
    <t>Kain Mustafa</t>
  </si>
  <si>
    <t>Breska Karyesi</t>
  </si>
  <si>
    <t>Simendire Sipahi Timarı</t>
  </si>
  <si>
    <t>Ömer valad Mehmed</t>
  </si>
  <si>
    <t>Ahmed valad Ali</t>
  </si>
  <si>
    <t>Gorelina Karyesi</t>
  </si>
  <si>
    <t>Yaşar valad Ahmed</t>
  </si>
  <si>
    <t>Halid valad ???</t>
  </si>
  <si>
    <t>Süleyman valad Selim</t>
  </si>
  <si>
    <t>Halid valad Mustafa</t>
  </si>
  <si>
    <t>debbağa balala ???</t>
  </si>
  <si>
    <t>Salih valad Mehmed</t>
  </si>
  <si>
    <t>Abdurahman Ağa'ya</t>
  </si>
  <si>
    <t>Ali valad İbrahim halilesi</t>
  </si>
  <si>
    <t>haneye muttasil</t>
  </si>
  <si>
    <t xml:space="preserve">med </t>
  </si>
  <si>
    <t>Ahmed Sipahi valad Mehmed</t>
  </si>
  <si>
    <t>Goriçe muattal</t>
  </si>
  <si>
    <t>Mustafa valad Ahmed</t>
  </si>
  <si>
    <t>Dayısı Ahmed Sipahi (Salcı)</t>
  </si>
  <si>
    <t>Sadik valad İbrahim</t>
  </si>
  <si>
    <t>??? valad Osman</t>
  </si>
  <si>
    <t>Halil valad Osman</t>
  </si>
  <si>
    <t>Arif valad Ramiş</t>
  </si>
  <si>
    <t>Semendire Sancağı Sipahi</t>
  </si>
  <si>
    <t>Züneyyir valad Hüseyyin</t>
  </si>
  <si>
    <t>Said valad İslam</t>
  </si>
  <si>
    <t>Hasan valad Hasan</t>
  </si>
  <si>
    <t>Süleyman valad Fazlı</t>
  </si>
  <si>
    <t>Salıh valad Mustafa</t>
  </si>
  <si>
    <t>Hanesi olmayup...</t>
  </si>
  <si>
    <t>Metiş valad İsmail</t>
  </si>
  <si>
    <t>Salih valad İbiş?</t>
  </si>
  <si>
    <t>İki seneden beri sırplı tarafına ticaret tarikle gitmiştir</t>
  </si>
  <si>
    <t>Kavri valad ???</t>
  </si>
  <si>
    <t>Said valad İbrahim</t>
  </si>
  <si>
    <t>Mustafa Ağası yazılacağı</t>
  </si>
  <si>
    <t>Süleyman valad Halid</t>
  </si>
  <si>
    <t>Kazancı Kalfa</t>
  </si>
  <si>
    <t>Nalbant Çırak</t>
  </si>
  <si>
    <t>Ali valad Bekir</t>
  </si>
  <si>
    <t>kime?</t>
  </si>
  <si>
    <t>oğulları</t>
  </si>
  <si>
    <t>Mutiş valad Mahmed</t>
  </si>
  <si>
    <t>Kalede Hüseyyin Ağa'ya</t>
  </si>
  <si>
    <t>Perotna</t>
  </si>
  <si>
    <t>Oğlu</t>
  </si>
  <si>
    <t xml:space="preserve">Raşid  </t>
  </si>
  <si>
    <t>Dört muttasil</t>
  </si>
  <si>
    <t>??? Kalfası</t>
  </si>
  <si>
    <t>Ashab-ı Alam</t>
  </si>
  <si>
    <t>Rençber</t>
  </si>
  <si>
    <t>Mevla-ı Kiram</t>
  </si>
  <si>
    <t>Colha???</t>
  </si>
  <si>
    <t>Ehl-i Zanaat</t>
  </si>
  <si>
    <t>Kiracı Başı</t>
  </si>
  <si>
    <t>Kıycı???</t>
  </si>
  <si>
    <t>İrgat</t>
  </si>
  <si>
    <t>Sagir-ı Timac???</t>
  </si>
  <si>
    <t>Sarraf ile Sandık????</t>
  </si>
  <si>
    <t>Sürmcü</t>
  </si>
  <si>
    <t>Esnaf ve Tüccarlar</t>
  </si>
  <si>
    <t>Giyim Eşyaları Üreten ve Satan Esnaf</t>
  </si>
  <si>
    <t>Sürücü</t>
  </si>
  <si>
    <t>Kozna Kapa</t>
  </si>
  <si>
    <t>Kozna obuca</t>
  </si>
  <si>
    <t>Krznar</t>
  </si>
  <si>
    <t>vasayetinden</t>
  </si>
  <si>
    <t>Yiyecek-İçecek Maddeleri Üreten ve Satan Esnaf</t>
  </si>
  <si>
    <t>yazmıyor</t>
  </si>
  <si>
    <t>Zuhurat</t>
  </si>
  <si>
    <t>Voce/Povrce</t>
  </si>
  <si>
    <t>Vuneno sukno</t>
  </si>
  <si>
    <t>Kozja dlaka</t>
  </si>
  <si>
    <t>svila</t>
  </si>
  <si>
    <t>filc</t>
  </si>
  <si>
    <t>Hatabcı-Oduncu</t>
  </si>
  <si>
    <t>stolar</t>
  </si>
  <si>
    <t>Pletac korpi</t>
  </si>
  <si>
    <t>pletenje od pruca</t>
  </si>
  <si>
    <t>Cerpidzija</t>
  </si>
  <si>
    <t>Merac</t>
  </si>
  <si>
    <t>Svecar</t>
  </si>
  <si>
    <t>Satdzija</t>
  </si>
  <si>
    <t>Kozar?Obucar?</t>
  </si>
  <si>
    <t>sedlar</t>
  </si>
  <si>
    <t>Limar</t>
  </si>
  <si>
    <t>zlatar</t>
  </si>
  <si>
    <t>Emajldzija</t>
  </si>
  <si>
    <t>modelar</t>
  </si>
  <si>
    <t>grncar</t>
  </si>
  <si>
    <t>Puskar</t>
  </si>
  <si>
    <t>potkıvac</t>
  </si>
  <si>
    <t>İnşaat Alanındaki Meslekler</t>
  </si>
  <si>
    <t>Stolar/Drvodelja</t>
  </si>
  <si>
    <t>Taşımacılık Alanındaki Meslekler</t>
  </si>
  <si>
    <t>Kiracı</t>
  </si>
  <si>
    <t>şagird</t>
  </si>
  <si>
    <t>tabi</t>
  </si>
  <si>
    <t>Konjusar?</t>
  </si>
  <si>
    <t>halfa</t>
  </si>
  <si>
    <t>Görevliler</t>
  </si>
  <si>
    <t>Gümrük Katibi</t>
  </si>
  <si>
    <t>Yazıcı Çırağı</t>
  </si>
  <si>
    <t>Postane Bakıcı</t>
  </si>
  <si>
    <t>Çocuklar Okutmakta</t>
  </si>
  <si>
    <t>Herhangi Bir Mesleğe Sahip olmayanlar</t>
  </si>
  <si>
    <t>Salcı???</t>
  </si>
  <si>
    <t>Topal-Sakat</t>
  </si>
  <si>
    <t>Asker???</t>
  </si>
  <si>
    <t>Askeri Mülazim</t>
  </si>
  <si>
    <t>Topçu Mülazım</t>
  </si>
  <si>
    <t>Emin valad Ali</t>
  </si>
  <si>
    <t>210 şeriki kasap ???ya</t>
  </si>
  <si>
    <t>Hasan valad Süleyman</t>
  </si>
  <si>
    <t>Şaban valad Mustafa</t>
  </si>
  <si>
    <t>Genel</t>
  </si>
  <si>
    <t>Kadri valad Mustafa</t>
  </si>
  <si>
    <t>Çömlekçi Kalfa</t>
  </si>
  <si>
    <t>Emin valad Hasan</t>
  </si>
  <si>
    <t>Berber Çırak</t>
  </si>
  <si>
    <t>Mehmed valad Veysel</t>
  </si>
  <si>
    <t>Simitçi Çırak</t>
  </si>
  <si>
    <t>Salih valad Kerim</t>
  </si>
  <si>
    <t>Letif valad Kasim</t>
  </si>
  <si>
    <t>.</t>
  </si>
  <si>
    <t>Ramid valad Abdi</t>
  </si>
  <si>
    <t>??? Valad Süleyman</t>
  </si>
  <si>
    <t>Ahmed valad ???</t>
  </si>
  <si>
    <t>Mustafa valad Seydi</t>
  </si>
  <si>
    <t>Said valad Halil</t>
  </si>
  <si>
    <t>Üç seneden beri ticaret tarikiyle sırplı tarafına gitmiştir</t>
  </si>
  <si>
    <t>Abdurahman valad Arif</t>
  </si>
  <si>
    <t>Ticaret tarikiyle sırplı tarafına gitmiştir</t>
  </si>
  <si>
    <t>Maksud valad Osman</t>
  </si>
  <si>
    <t>Abdullah valad Adem</t>
  </si>
  <si>
    <t>oğlu Yusuf</t>
  </si>
  <si>
    <t>Salih valad Abdullah</t>
  </si>
  <si>
    <t>Hüseyyin valad Osman</t>
  </si>
  <si>
    <t>Salih valad Abdi</t>
  </si>
  <si>
    <t>Şaban valad Osman</t>
  </si>
  <si>
    <t>Abdul valad Yusuf</t>
  </si>
  <si>
    <t>??? Valad Sadik</t>
  </si>
  <si>
    <t>Mihram???</t>
  </si>
  <si>
    <t>Abdi valad Mehmed</t>
  </si>
  <si>
    <t>Salih valad Hüseyyin</t>
  </si>
  <si>
    <t>Halil valad İlyas</t>
  </si>
  <si>
    <t>Said valad Hasan</t>
  </si>
  <si>
    <t>erbab--ı ziraattan olup</t>
  </si>
  <si>
    <t>Oğulları Yahya ve Hüseyyin</t>
  </si>
  <si>
    <t>Ahmed valad Salih</t>
  </si>
  <si>
    <t>Selih valad Arif</t>
  </si>
  <si>
    <t>Üç sene akdem Filibe tarafına gitmiş</t>
  </si>
  <si>
    <t>Mürad valad Süleyman</t>
  </si>
  <si>
    <t>Numan valad Mustafa</t>
  </si>
  <si>
    <t>Mehmed valad Lütfi</t>
  </si>
  <si>
    <t>Metiş valad Nezir</t>
  </si>
  <si>
    <t>Ahmed valad Mustafa</t>
  </si>
  <si>
    <t>??? Valad Abdullah</t>
  </si>
  <si>
    <t>Hüseyyin valad Hüseyyin</t>
  </si>
  <si>
    <t>hane 2</t>
  </si>
  <si>
    <t>Said valad Abdi</t>
  </si>
  <si>
    <t>Sadik valad Tahir</t>
  </si>
  <si>
    <t>Şaban valad Receb</t>
  </si>
  <si>
    <t>Selih valad Abdullah</t>
  </si>
  <si>
    <t>Selim valad İsmail</t>
  </si>
  <si>
    <t>Ali valad İsmail</t>
  </si>
  <si>
    <t>Letif valad İsmail</t>
  </si>
  <si>
    <t>Mustafa valad İslam</t>
  </si>
  <si>
    <t>Niş Ehvalında</t>
  </si>
  <si>
    <t>Zako? Valad Maksud</t>
  </si>
  <si>
    <t>Salih valad Ali</t>
  </si>
  <si>
    <t>Mürad valad Ömer</t>
  </si>
  <si>
    <t>??? Valad Selim</t>
  </si>
  <si>
    <t>??? Valad Kurto</t>
  </si>
  <si>
    <t>Selim valad Mehmed</t>
  </si>
  <si>
    <t>Süleyman valad ???</t>
  </si>
  <si>
    <t>Sakir valad Mustafa</t>
  </si>
  <si>
    <t>Metiş valad Osman</t>
  </si>
  <si>
    <t>!</t>
  </si>
  <si>
    <t>Süleyman valad Aruc</t>
  </si>
  <si>
    <t>Abdi valad Süleyman</t>
  </si>
  <si>
    <t>Leskofça kazasında Buryane karyesinde</t>
  </si>
  <si>
    <t>Mustafa valad Murassal???</t>
  </si>
  <si>
    <t>Emin valad Hacı Abdullah</t>
  </si>
  <si>
    <t>Bayram valad Yusuf</t>
  </si>
  <si>
    <t>Postane</t>
  </si>
  <si>
    <t>Hüseyyin valad İsmail</t>
  </si>
  <si>
    <t>Leskofça'dan Niş bir sene akdem icare ile ikamet etmiş</t>
  </si>
  <si>
    <t>Selim valad Haydar</t>
  </si>
  <si>
    <t>Letif valad Ali</t>
  </si>
  <si>
    <t>Süleyman valad İbrahim</t>
  </si>
  <si>
    <t>Hüseyyin valad Mehmed</t>
  </si>
  <si>
    <t>Reşid valad Abdullah</t>
  </si>
  <si>
    <t>Said valad ___</t>
  </si>
  <si>
    <t>Şaban valad Haydar</t>
  </si>
  <si>
    <t>Salih valad Halil</t>
  </si>
  <si>
    <t>erkek mulak???</t>
  </si>
  <si>
    <t>Kanbar valad Zanbar???</t>
  </si>
  <si>
    <t>Hacı Abdullah valad Abdullah</t>
  </si>
  <si>
    <t>mecnun</t>
  </si>
  <si>
    <t>abacı</t>
  </si>
  <si>
    <t>İbrahim valad Abdullah</t>
  </si>
  <si>
    <t>Abdi valad Hüseyyin</t>
  </si>
  <si>
    <t>Aruc valad İbrahim</t>
  </si>
  <si>
    <t>ürgüp kazasında süleyman? Karyesinde emlakı</t>
  </si>
  <si>
    <t>oğlu Emin</t>
  </si>
  <si>
    <t>oğlu Salih</t>
  </si>
  <si>
    <t>İbrahim valad Ali</t>
  </si>
  <si>
    <t>yeğeni Ali</t>
  </si>
  <si>
    <t>hallaç</t>
  </si>
  <si>
    <t>??? Valad Salih</t>
  </si>
  <si>
    <t>Fazlı valad İslam</t>
  </si>
  <si>
    <t>bir sene akdemce Üsküp tarafına gitmiş hala gelmemiş</t>
  </si>
  <si>
    <t>Nezir valad İsmail</t>
  </si>
  <si>
    <t>kazzaz</t>
  </si>
  <si>
    <t>Fettah valad Ömer</t>
  </si>
  <si>
    <t>karındaşı Behram</t>
  </si>
  <si>
    <t>Osman valad Abdullah</t>
  </si>
  <si>
    <t>Abdurrahman valad Hasan</t>
  </si>
  <si>
    <t>merkum hanesinde gayrı bir nesnesi olmayup iki sene akdemce kısmet arzusuyla diyar-ı garbete gitmiş olduğu makam na malum</t>
  </si>
  <si>
    <t>merkum karındaşı İsa bir nesnesi olamyup elinden sakat olup ticarete ikridarı olmadığı</t>
  </si>
  <si>
    <t>keçeci</t>
  </si>
  <si>
    <t>Ali valad Hacu İbrahim</t>
  </si>
  <si>
    <t>Ramo valad Halil</t>
  </si>
  <si>
    <t>Mehmed valad Ali</t>
  </si>
  <si>
    <t>İbrahim valad Mehmed</t>
  </si>
  <si>
    <t>??? Valad Salman</t>
  </si>
  <si>
    <t>Ruhan valad Ömer</t>
  </si>
  <si>
    <t>Ali valad Zenber</t>
  </si>
  <si>
    <t>Yaşar valad Hasan</t>
  </si>
  <si>
    <t>Berberlik ile sırplı tarafına gitmiştir</t>
  </si>
  <si>
    <t>Mustafa valad Muammer</t>
  </si>
  <si>
    <t>Mutiş valad Abdi</t>
  </si>
  <si>
    <t>nesnesi yok iki büçük sene akdem kısmet arzusuyla Bosna tarafına gitmiştir</t>
  </si>
  <si>
    <t>Lütfi valad Zekir</t>
  </si>
  <si>
    <t>Ömer valad Süleyman</t>
  </si>
  <si>
    <t>Belgrad'a gitmiş</t>
  </si>
  <si>
    <t>Receb valad Mehmed</t>
  </si>
  <si>
    <t>Arif valad Kaytas</t>
  </si>
  <si>
    <t>Halim valad Bekir</t>
  </si>
  <si>
    <t>oğlu Tahir</t>
  </si>
  <si>
    <t>Osman valad Yusuf</t>
  </si>
  <si>
    <t xml:space="preserve">Mustafa valad Ali </t>
  </si>
  <si>
    <t>Yakub valad Tahir</t>
  </si>
  <si>
    <t>Ali valad İslam</t>
  </si>
  <si>
    <t>üç sene akdemce sırplı tarafına gitmiştir</t>
  </si>
  <si>
    <t>Hüseyyin valad Halil</t>
  </si>
  <si>
    <t>Receb valad Hüseyyin</t>
  </si>
  <si>
    <t>2 sene akdemce Belgrad'a gitmiş</t>
  </si>
  <si>
    <t>Abdurrahman valad Osman</t>
  </si>
  <si>
    <t>Mehmed valad Halil</t>
  </si>
  <si>
    <t>Reco valad Maksud</t>
  </si>
  <si>
    <t>Zeynel valad Maksud</t>
  </si>
  <si>
    <t>Abdullütf valad Arslan</t>
  </si>
  <si>
    <t>Bahram valad Abdullah</t>
  </si>
  <si>
    <t>bargir ile</t>
  </si>
  <si>
    <t>Ali valad ???</t>
  </si>
  <si>
    <t>Salih valad Süleyman</t>
  </si>
  <si>
    <t>Ali valad Musa</t>
  </si>
  <si>
    <t>Hacı Rüstem valad Yahya</t>
  </si>
  <si>
    <t>Nezir valad Said</t>
  </si>
  <si>
    <t>Salih valad Veysel</t>
  </si>
  <si>
    <t>??? Valad Veysel</t>
  </si>
  <si>
    <t>Abdi valad İlyas</t>
  </si>
  <si>
    <t>Yaşar valad İbrahim</t>
  </si>
  <si>
    <t>Seyyid Abdurrahman Efendi valad Seyyid Müftü Mustafa Efendi</t>
  </si>
  <si>
    <t>kardeşı zadesi iştiraken</t>
  </si>
  <si>
    <t>nişava kenarında</t>
  </si>
  <si>
    <t>Topulniçe karyesi dönüm yazmıyor</t>
  </si>
  <si>
    <t>yahudi tüccar</t>
  </si>
  <si>
    <t>dönüm yazmıyor</t>
  </si>
  <si>
    <t>??? Karyesi</t>
  </si>
  <si>
    <t>oğlu İsmail</t>
  </si>
  <si>
    <t>Şeyh Said Efendi valad Şeyh Ahmed Efendi</t>
  </si>
  <si>
    <t>Ahmed valad Salman</t>
  </si>
  <si>
    <t>Halil valad Mustafa</t>
  </si>
  <si>
    <t>dört sene akdem Rusçuk tarafına gitmiştir</t>
  </si>
  <si>
    <t>Hasan valad Yusuf</t>
  </si>
  <si>
    <t>Osman valad Yahya</t>
  </si>
  <si>
    <t>Mevala-i Keram Abdurrahman Efendi'ye tabi</t>
  </si>
  <si>
    <t>Ömer valad Salih</t>
  </si>
  <si>
    <t>bir sene akdem Edirne tarafına gitmiştir</t>
  </si>
  <si>
    <t>Adil valad Feyzullah</t>
  </si>
  <si>
    <t>bir sene akdem Leskofça'dan Niş'e gelup temettuatları Leskofça'da</t>
  </si>
  <si>
    <t>Mehmed Bey valad Ali Paşa</t>
  </si>
  <si>
    <t>halilesi</t>
  </si>
  <si>
    <t>goriçe muattal</t>
  </si>
  <si>
    <t>demirci</t>
  </si>
  <si>
    <t>beş muattal on muttasil</t>
  </si>
  <si>
    <t>Mutaf muattal</t>
  </si>
  <si>
    <t>merhum Hacı Ahmed Ağa zevcesi Selime Hatun</t>
  </si>
  <si>
    <t>Hacı Ahmed Ağa'nın torunu; iki yaşında; İsmail valad Recep</t>
  </si>
  <si>
    <t>vela lapola</t>
  </si>
  <si>
    <t>vela lapola icara verdiği</t>
  </si>
  <si>
    <t>Niş civarında Paşa çayirir</t>
  </si>
  <si>
    <t>malkofça</t>
  </si>
  <si>
    <t>leblebici</t>
  </si>
  <si>
    <t>Mehmed valad Ahmed</t>
  </si>
  <si>
    <t>Ahmed valad Hasan</t>
  </si>
  <si>
    <t>bakkal muattal</t>
  </si>
  <si>
    <t>Ali Efendi valad Hacı Yaşar</t>
  </si>
  <si>
    <t>Salim valad Mustafa</t>
  </si>
  <si>
    <t>Hüseyyin valad Ali</t>
  </si>
  <si>
    <t>belgrad mh</t>
  </si>
  <si>
    <t>Beş muttasil</t>
  </si>
  <si>
    <t xml:space="preserve">artı bir muattal </t>
  </si>
  <si>
    <t xml:space="preserve">Mustafa valad Ahmed </t>
  </si>
  <si>
    <t>bubna</t>
  </si>
  <si>
    <t>belgrad mahallesi muattal</t>
  </si>
  <si>
    <t>? İsmail valad Receb</t>
  </si>
  <si>
    <t>mustafa valad osman</t>
  </si>
  <si>
    <t>ali bey efendi</t>
  </si>
  <si>
    <t>yetim Mustafa valad Osman</t>
  </si>
  <si>
    <t>Kara Mustafa valad Ahmed</t>
  </si>
  <si>
    <t>Hasan valad Abdullah</t>
  </si>
  <si>
    <t>mağaza muattal</t>
  </si>
  <si>
    <t>muttasil</t>
  </si>
  <si>
    <t>Osman Efendi valad Süleyman</t>
  </si>
  <si>
    <t>Hacı Yusuf valad Salman</t>
  </si>
  <si>
    <t>iki yaşında; Şahin valad Yaşo</t>
  </si>
  <si>
    <t>Memiş valad Mustafa</t>
  </si>
  <si>
    <t>Kahraman valad Mürad</t>
  </si>
  <si>
    <t>doğramacı</t>
  </si>
  <si>
    <t>Abdullah valad Mehmed</t>
  </si>
  <si>
    <t>iki sene önce Alacahisar'a gitmiş; emlak halilesinin</t>
  </si>
  <si>
    <t>Hacı Emin valad Ömer</t>
  </si>
  <si>
    <t>ikamet olduğu hane halilesinin</t>
  </si>
  <si>
    <t>Halil valad Hasan</t>
  </si>
  <si>
    <t>Abu Bekir valad Salih</t>
  </si>
  <si>
    <t>İsmail valad Zeynel</t>
  </si>
  <si>
    <t>bir sene akdem İskenderiye tarafına gitmiştir</t>
  </si>
  <si>
    <t>Salim valad Hacı Derviş</t>
  </si>
  <si>
    <t>Abu Bekir valad Ömer</t>
  </si>
  <si>
    <t>topolniçe</t>
  </si>
  <si>
    <t>trupala</t>
  </si>
  <si>
    <t>lüleci</t>
  </si>
  <si>
    <t>Hacı Abdullah valad Hüseyyin</t>
  </si>
  <si>
    <t>Mevalla-iKiramdan Abdurrahman Efendi'ye tabi</t>
  </si>
  <si>
    <t>Abu Bekir valad İbrahim</t>
  </si>
  <si>
    <t>Süleyman valad Hasan</t>
  </si>
  <si>
    <t>beşinci alay/dördüncü tabur/sağ kol</t>
  </si>
  <si>
    <t>Hasan valad Ömer</t>
  </si>
  <si>
    <t>Ömer valad Abdullah</t>
  </si>
  <si>
    <t>Arif valad Ali</t>
  </si>
  <si>
    <t>İbrahim Efendi valad Emin</t>
  </si>
  <si>
    <t>emlakı Leskofça'da</t>
  </si>
  <si>
    <t>Halil valad Süleyman</t>
  </si>
  <si>
    <t>An asli ?Kafovada Ömer Mh? Dört sene önce gelmiştir</t>
  </si>
  <si>
    <t>Abdulletif valad İbrahim</t>
  </si>
  <si>
    <t>Şahbaz valad Halil</t>
  </si>
  <si>
    <t>Mehmed valad Memiş</t>
  </si>
  <si>
    <t>popofça</t>
  </si>
  <si>
    <t>Ahmed valad Hüseyyin</t>
  </si>
  <si>
    <t>Zeynel valad Hüseyyin</t>
  </si>
  <si>
    <t>Hacı Kütaş valad Hacı Bekir</t>
  </si>
  <si>
    <t>oğlu İsmail Ağa</t>
  </si>
  <si>
    <t>Birinci</t>
  </si>
  <si>
    <t>İbrahim valad Mustafa</t>
  </si>
  <si>
    <t>İsmail valad Ali</t>
  </si>
  <si>
    <t>Ahmed valad İbrahim</t>
  </si>
  <si>
    <t>Şagird</t>
  </si>
  <si>
    <t>Mehmed valad Osman</t>
  </si>
  <si>
    <t>Mürad valad Salman</t>
  </si>
  <si>
    <t>Hüseyyin valad Kurto</t>
  </si>
  <si>
    <t>Ali valad Salman</t>
  </si>
  <si>
    <t>Abdullah valad İsmail</t>
  </si>
  <si>
    <t>Süleyman valad Mursil</t>
  </si>
  <si>
    <t>Oğlu ??? Hasan</t>
  </si>
  <si>
    <t>bir sen once ?x2? Gelmiştir</t>
  </si>
  <si>
    <t>Ömer valad Mahmud</t>
  </si>
  <si>
    <t>mutaf muattal</t>
  </si>
  <si>
    <t>Hüseyyin valad Salih</t>
  </si>
  <si>
    <t>Biraderi Raşid</t>
  </si>
  <si>
    <t>artı üç muattal</t>
  </si>
  <si>
    <t>Kurto valad Tahir</t>
  </si>
  <si>
    <t>oğlu Çelebi</t>
  </si>
  <si>
    <t>Tosun İbrahim valad Mustafa</t>
  </si>
  <si>
    <t>Mevalla-i Kiramdan Abdurrahman Efendi'ye tabi</t>
  </si>
  <si>
    <t>Süleyman valad Osman</t>
  </si>
  <si>
    <t>Hasan valad ____</t>
  </si>
  <si>
    <t>Şerif valad Salih</t>
  </si>
  <si>
    <t>Mehmed valad Abdulfettah</t>
  </si>
  <si>
    <t>Tosun valad Ali</t>
  </si>
  <si>
    <t>İdris valad Ali</t>
  </si>
  <si>
    <t>iki sene akdem İskenderiye tarafına gitmiştir</t>
  </si>
  <si>
    <t>Hüseyyin valad Memiş</t>
  </si>
  <si>
    <t>Ömer valad Hüseyyin</t>
  </si>
  <si>
    <t>Mehmed valad İslam</t>
  </si>
  <si>
    <t>Hasan valad Yaşo</t>
  </si>
  <si>
    <t>kayini</t>
  </si>
  <si>
    <t>Mustafa valad Bektaş</t>
  </si>
  <si>
    <t>kayini Osman</t>
  </si>
  <si>
    <t>Mahmed valad Maslı</t>
  </si>
  <si>
    <t>Hacı Ömer valad Mahmud</t>
  </si>
  <si>
    <t>yemenici eskicisi</t>
  </si>
  <si>
    <t>Sadık valad İbrahim</t>
  </si>
  <si>
    <t>hana muttasıl</t>
  </si>
  <si>
    <t>Mehmed valad İbrahim</t>
  </si>
  <si>
    <t>emlak halilesinin</t>
  </si>
  <si>
    <t>iki sene akdemce Selanike'ye gitmiştir</t>
  </si>
  <si>
    <t>Tahir valad Mustafa</t>
  </si>
  <si>
    <t>Deli Mustafa oğluna</t>
  </si>
  <si>
    <t>Trupala Ağasına</t>
  </si>
  <si>
    <t>Şahin Abdurrahman valad Yaşo</t>
  </si>
  <si>
    <t>Nikolca</t>
  </si>
  <si>
    <t>İbrahim valad Ahmed</t>
  </si>
  <si>
    <t>Süleyman valad Ömer</t>
  </si>
  <si>
    <t>Ahmed valad Kadri</t>
  </si>
  <si>
    <t>Halil valad Ahmed</t>
  </si>
  <si>
    <t>İsmail valad Abbullah</t>
  </si>
  <si>
    <t>İbrahim valad İbrahim</t>
  </si>
  <si>
    <t>Fazlı valad İsmail</t>
  </si>
  <si>
    <t>Arif valad Osman</t>
  </si>
  <si>
    <t>kahveci tabi</t>
  </si>
  <si>
    <t>Fazlı valad Abdullah</t>
  </si>
  <si>
    <t>Abdulkerim valad Bahram</t>
  </si>
  <si>
    <t>kayini abdullatif</t>
  </si>
  <si>
    <t>Halil valad Ali</t>
  </si>
  <si>
    <t>Halil valad Abbas</t>
  </si>
  <si>
    <t>Mutiş valad Mustafa</t>
  </si>
  <si>
    <t>İsamil valad Ağuş???</t>
  </si>
  <si>
    <t>Bektaş valad Osman</t>
  </si>
  <si>
    <t>Osman valad Osman</t>
  </si>
  <si>
    <t>Derviş valad Bekir</t>
  </si>
  <si>
    <t>5 yaşında; validesi</t>
  </si>
  <si>
    <t>nazir hasan hanesinde icar ile olduğu</t>
  </si>
  <si>
    <t>Selim valad Abdullah</t>
  </si>
  <si>
    <t>Abdulletif valad Mustafa</t>
  </si>
  <si>
    <t>Ali valad Ahmed</t>
  </si>
  <si>
    <t>Süleyman valad Abdulletif</t>
  </si>
  <si>
    <t>Mehmed Emin Hanesinde icar ile sakin olduğu</t>
  </si>
  <si>
    <t>üç sene akdem Belgrad canibine gitmiş</t>
  </si>
  <si>
    <t>Zakarya valad Abdullah</t>
  </si>
  <si>
    <t>emlak hane dahi validesinin</t>
  </si>
  <si>
    <t>Mehmed valad Abu Bekir</t>
  </si>
  <si>
    <t>1+2</t>
  </si>
  <si>
    <t>Dürsü Bakire valad Hasan</t>
  </si>
  <si>
    <t>iki yaşında/tüccar Çelebi mh cedid</t>
  </si>
  <si>
    <t>kara kul hanede sakin</t>
  </si>
  <si>
    <t>Bayram bin Zeynel</t>
  </si>
  <si>
    <t>Ahmed bin Şerif</t>
  </si>
  <si>
    <t>dellal</t>
  </si>
  <si>
    <t>Abdulkadir bin İsmail</t>
  </si>
  <si>
    <t>Ali bin Mustafa</t>
  </si>
  <si>
    <t>berberlik zanatıyla sırp tarafına gitmiş</t>
  </si>
  <si>
    <t>Hüseyyin bin Ali</t>
  </si>
  <si>
    <t>Abdurrahmab bin Feyzullah</t>
  </si>
  <si>
    <t>Mustafa bin Halil</t>
  </si>
  <si>
    <t>Abdurrahman bin Osman</t>
  </si>
  <si>
    <t xml:space="preserve">Salih bin Ahmed </t>
  </si>
  <si>
    <t>vakf etmekçi dükkanının üç sihm hissede bir sihm hissesi:58</t>
  </si>
  <si>
    <t>kiracıhane</t>
  </si>
  <si>
    <t>Hacı Hafız bin ???</t>
  </si>
  <si>
    <t>?!?! Mahallesinde kain dakakin kıta 3</t>
  </si>
  <si>
    <t>İsmail Efendi bin Mehmed</t>
  </si>
  <si>
    <t>Hüseyyin bin Numan</t>
  </si>
  <si>
    <t>kahveci</t>
  </si>
  <si>
    <t>Ali bin Bayram</t>
  </si>
  <si>
    <t>Said bin Adem</t>
  </si>
  <si>
    <t>Şerif İbrahim bin Emin</t>
  </si>
  <si>
    <t>Abdi bin Mehmed</t>
  </si>
  <si>
    <t>Mürad bin Derviş</t>
  </si>
  <si>
    <t>meyhaneci</t>
  </si>
  <si>
    <t>Yahya bin Mehmed</t>
  </si>
  <si>
    <t>İki seneden beri Belgrad tarafına gitmiştir</t>
  </si>
  <si>
    <t>muezzin</t>
  </si>
  <si>
    <t>makdem</t>
  </si>
  <si>
    <t>Mehmed Efendi bin Ömer</t>
  </si>
  <si>
    <t>İbrahim bin Mehmed</t>
  </si>
  <si>
    <t xml:space="preserve">Hüseyyin bin Ali </t>
  </si>
  <si>
    <t>kardeşle</t>
  </si>
  <si>
    <t>Mehmed bin Yahya</t>
  </si>
  <si>
    <t>Abdurrahman bin Hacı Osman</t>
  </si>
  <si>
    <t>Vahisi Abdullahoğlu Hüseyyin Ağa</t>
  </si>
  <si>
    <t>Hacı Ali bin Mustafa</t>
  </si>
  <si>
    <t>Ömer bin Hacı Emin</t>
  </si>
  <si>
    <t>Abdullah bin İbrahim</t>
  </si>
  <si>
    <t>Ali bin Adem</t>
  </si>
  <si>
    <t>Ahmed bin Hasan</t>
  </si>
  <si>
    <t>Başar bin Hasan</t>
  </si>
  <si>
    <t>Süleyman bin Yun</t>
  </si>
  <si>
    <t>Hasan bin Süleyman</t>
  </si>
  <si>
    <t>Hasan bin Mehmed</t>
  </si>
  <si>
    <t>Mutiş bin Hasan</t>
  </si>
  <si>
    <t>Mehmed bin Receb</t>
  </si>
  <si>
    <t xml:space="preserve">Tomo </t>
  </si>
  <si>
    <t>Rayko</t>
  </si>
  <si>
    <t>Yovan</t>
  </si>
  <si>
    <t>Ratko</t>
  </si>
  <si>
    <t>Milenko</t>
  </si>
  <si>
    <t>Çvetko</t>
  </si>
  <si>
    <t>Tamo</t>
  </si>
  <si>
    <t>Marinko</t>
  </si>
  <si>
    <t>Radoyko</t>
  </si>
  <si>
    <t>zevci!!!</t>
  </si>
  <si>
    <t>İstano</t>
  </si>
  <si>
    <t>Rasto</t>
  </si>
  <si>
    <t>İstifan</t>
  </si>
  <si>
    <t>İstanko</t>
  </si>
  <si>
    <t>Kato zevci</t>
  </si>
  <si>
    <t>İstamenko</t>
  </si>
  <si>
    <t>İstoyan</t>
  </si>
  <si>
    <t>Milivoye</t>
  </si>
  <si>
    <t>Krsto</t>
  </si>
  <si>
    <t>Yanko</t>
  </si>
  <si>
    <t>Yovançe</t>
  </si>
  <si>
    <t>Marko</t>
  </si>
  <si>
    <t>Yayna</t>
  </si>
  <si>
    <t>Dimitre</t>
  </si>
  <si>
    <t>...</t>
  </si>
  <si>
    <t>Pavon</t>
  </si>
  <si>
    <t>Gozradan</t>
  </si>
  <si>
    <t>Pavle</t>
  </si>
  <si>
    <t>Mladen</t>
  </si>
  <si>
    <t>Kurye</t>
  </si>
  <si>
    <t>Gorgi</t>
  </si>
  <si>
    <t>Nişo</t>
  </si>
  <si>
    <t>Radoy</t>
  </si>
  <si>
    <t>Velko</t>
  </si>
  <si>
    <t>Angelko</t>
  </si>
  <si>
    <t>İzdravko</t>
  </si>
  <si>
    <t>Mito</t>
  </si>
  <si>
    <t>k</t>
  </si>
  <si>
    <t>İspaso</t>
  </si>
  <si>
    <t>Blagoye</t>
  </si>
  <si>
    <t>Nikola</t>
  </si>
  <si>
    <t>Vuçko</t>
  </si>
  <si>
    <t>Trçko</t>
  </si>
  <si>
    <t>Mitre</t>
  </si>
  <si>
    <t>Petko</t>
  </si>
  <si>
    <t>Rankel</t>
  </si>
  <si>
    <t>Petre</t>
  </si>
  <si>
    <t>Yovo</t>
  </si>
  <si>
    <t>Jivko</t>
  </si>
  <si>
    <t>Demyan</t>
  </si>
  <si>
    <t>Kosto</t>
  </si>
  <si>
    <t>Kuro</t>
  </si>
  <si>
    <t>İstana</t>
  </si>
  <si>
    <t>İlya</t>
  </si>
  <si>
    <t>Nedelko</t>
  </si>
  <si>
    <t>Mişo</t>
  </si>
  <si>
    <t>İstoiko</t>
  </si>
  <si>
    <t>Pitre</t>
  </si>
  <si>
    <t>Mihailo</t>
  </si>
  <si>
    <t>Aleksa</t>
  </si>
  <si>
    <t>Niko</t>
  </si>
  <si>
    <t>İstanoye</t>
  </si>
  <si>
    <t>Taso</t>
  </si>
  <si>
    <t>Çako</t>
  </si>
  <si>
    <t>Risto</t>
  </si>
  <si>
    <t>Miladin</t>
  </si>
  <si>
    <t>Todorçe</t>
  </si>
  <si>
    <t>Mihalko</t>
  </si>
  <si>
    <t>Miloş</t>
  </si>
  <si>
    <t>Dinka</t>
  </si>
  <si>
    <t>Mihalko valad Miloş'un hanesinde kira ile</t>
  </si>
  <si>
    <t>Kole</t>
  </si>
  <si>
    <t>Çutko</t>
  </si>
  <si>
    <t>Milko</t>
  </si>
  <si>
    <t>Aniçe</t>
  </si>
  <si>
    <t>İstoyçe</t>
  </si>
  <si>
    <t>Vane</t>
  </si>
  <si>
    <t>Yovançe valad İsotyçe hanesinde kira ile</t>
  </si>
  <si>
    <t>İspahoye</t>
  </si>
  <si>
    <t>Vidun</t>
  </si>
  <si>
    <t>Bogdan</t>
  </si>
  <si>
    <t>Anto</t>
  </si>
  <si>
    <t>Golub</t>
  </si>
  <si>
    <t>!!! Hayvan:</t>
  </si>
  <si>
    <t>Goro</t>
  </si>
  <si>
    <t>Bojo</t>
  </si>
  <si>
    <t>Nedo</t>
  </si>
  <si>
    <t>Triçko</t>
  </si>
  <si>
    <t>İzlatko</t>
  </si>
  <si>
    <t>Kure</t>
  </si>
  <si>
    <t>L</t>
  </si>
  <si>
    <t>Dino</t>
  </si>
  <si>
    <t>Kiro</t>
  </si>
  <si>
    <t>Lalo</t>
  </si>
  <si>
    <t>Çvetan</t>
  </si>
  <si>
    <t>Girko</t>
  </si>
  <si>
    <t>Dule?</t>
  </si>
  <si>
    <t>Mirko</t>
  </si>
  <si>
    <t>Despot</t>
  </si>
  <si>
    <t>Anastas</t>
  </si>
  <si>
    <t>Kustadin</t>
  </si>
  <si>
    <t>Balaş</t>
  </si>
  <si>
    <t>!!!</t>
  </si>
  <si>
    <t>*</t>
  </si>
  <si>
    <t>??? Kalfa</t>
  </si>
  <si>
    <t>ve erbab-ı Ticaret</t>
  </si>
  <si>
    <t>!!! Koyun ve keçi geliri yok</t>
  </si>
  <si>
    <t>Matko</t>
  </si>
  <si>
    <t>Todor</t>
  </si>
  <si>
    <t>yetim Vahisi Alekso</t>
  </si>
  <si>
    <t>Terzi Eskicisi</t>
  </si>
  <si>
    <t>Miloyko</t>
  </si>
  <si>
    <t xml:space="preserve">Mile </t>
  </si>
  <si>
    <t>Jivadin</t>
  </si>
  <si>
    <t>Spaso</t>
  </si>
  <si>
    <t>İcar ile papuççu Dino'nun hanesinde/ Vahisi Dino</t>
  </si>
  <si>
    <t>Done??</t>
  </si>
  <si>
    <t>gorvelı toplam maas</t>
  </si>
  <si>
    <t>toplam hane sayisi</t>
  </si>
  <si>
    <t>Miça</t>
  </si>
  <si>
    <t>vahisi kendi validesi</t>
  </si>
  <si>
    <t>korlinede</t>
  </si>
  <si>
    <t>Koço</t>
  </si>
  <si>
    <t>Pasya Polata</t>
  </si>
  <si>
    <t>Nasto</t>
  </si>
  <si>
    <t>vlasa</t>
  </si>
  <si>
    <t>korline</t>
  </si>
  <si>
    <t>Jiva</t>
  </si>
  <si>
    <t>yıkarıda not var</t>
  </si>
  <si>
    <t>Kostandin</t>
  </si>
  <si>
    <t>Nikolça</t>
  </si>
  <si>
    <t>Hacı Boyo</t>
  </si>
  <si>
    <t>İvanko</t>
  </si>
  <si>
    <t>İstoyança</t>
  </si>
  <si>
    <t>Rajo</t>
  </si>
  <si>
    <t>İstanoyle</t>
  </si>
  <si>
    <t>Yoço</t>
  </si>
  <si>
    <t>Raşo</t>
  </si>
  <si>
    <t>yahudin kapalı</t>
  </si>
  <si>
    <t>Peşo</t>
  </si>
  <si>
    <t>61 numaralı hane sahibinin kira ile</t>
  </si>
  <si>
    <t>Tırçko</t>
  </si>
  <si>
    <t>Sahib-i Alakadır</t>
  </si>
  <si>
    <t>Miliye</t>
  </si>
  <si>
    <t>meslek doğru mu ?</t>
  </si>
  <si>
    <t>Mile</t>
  </si>
  <si>
    <t>İstoyko</t>
  </si>
  <si>
    <t>Radosav</t>
  </si>
  <si>
    <t>..</t>
  </si>
  <si>
    <t>hanesi olmayup...</t>
  </si>
  <si>
    <t>Todorça</t>
  </si>
  <si>
    <t>Kuko</t>
  </si>
  <si>
    <t>Vidoyko</t>
  </si>
  <si>
    <t>Yedi Sene Akdem Belgrad'a Gitmiş</t>
  </si>
  <si>
    <t>Kovaç</t>
  </si>
  <si>
    <t>Simo</t>
  </si>
  <si>
    <t>Daçko</t>
  </si>
  <si>
    <t>Panapot</t>
  </si>
  <si>
    <t>an asl-ı Bayna kazasında Papanofo Karyesi on beş sene akdem Niş'e geldi (Simitçi???)</t>
  </si>
  <si>
    <t>Yovanko</t>
  </si>
  <si>
    <t>Yakim</t>
  </si>
  <si>
    <t>şehirköy'de</t>
  </si>
  <si>
    <t>Manco</t>
  </si>
  <si>
    <t>Mihail</t>
  </si>
  <si>
    <t>Corco</t>
  </si>
  <si>
    <t>Sırplı tarafına gitmiş</t>
  </si>
  <si>
    <t>Osman Ağa</t>
  </si>
  <si>
    <t>karındaşıyla beraber</t>
  </si>
  <si>
    <t>Uroş</t>
  </si>
  <si>
    <t>Todorca</t>
  </si>
  <si>
    <t>İstoşo</t>
  </si>
  <si>
    <t>Tane</t>
  </si>
  <si>
    <t>Hacı ??? Kef Vav Kaf Vav</t>
  </si>
  <si>
    <t>Risto hanesinde ikamet</t>
  </si>
  <si>
    <t>haneye muttasıl</t>
  </si>
  <si>
    <t>topcu</t>
  </si>
  <si>
    <t>No M</t>
  </si>
  <si>
    <t>Yes M</t>
  </si>
  <si>
    <t>Yes F</t>
  </si>
  <si>
    <t>No F</t>
  </si>
  <si>
    <t>Girofça</t>
  </si>
  <si>
    <t>hanesine muttasil</t>
  </si>
  <si>
    <t>Andriya</t>
  </si>
  <si>
    <t>Mito hanesinde ikamet</t>
  </si>
  <si>
    <t>Kurlina</t>
  </si>
  <si>
    <t>İvlasa</t>
  </si>
  <si>
    <t>Koso</t>
  </si>
  <si>
    <t>Mirte</t>
  </si>
  <si>
    <t>İstoyançe</t>
  </si>
  <si>
    <t>muaf</t>
  </si>
  <si>
    <t>kosto hanesinde</t>
  </si>
  <si>
    <t>İvlasa cedid</t>
  </si>
  <si>
    <t>petre hanesinde</t>
  </si>
  <si>
    <t>Duno</t>
  </si>
  <si>
    <t>Bora</t>
  </si>
  <si>
    <t>Miço</t>
  </si>
  <si>
    <t>İstoyanko</t>
  </si>
  <si>
    <t>Sotir</t>
  </si>
  <si>
    <t>Mane</t>
  </si>
  <si>
    <t>Toşo</t>
  </si>
  <si>
    <t>nikolca'ya tabi</t>
  </si>
  <si>
    <t xml:space="preserve">İstifan </t>
  </si>
  <si>
    <t>Veçko</t>
  </si>
  <si>
    <t>Bojidar</t>
  </si>
  <si>
    <t>?? Tabi</t>
  </si>
  <si>
    <t>Paço</t>
  </si>
  <si>
    <t>Paço hanesinde</t>
  </si>
  <si>
    <t xml:space="preserve">Marko </t>
  </si>
  <si>
    <t>kosto tedirkane</t>
  </si>
  <si>
    <t>İstanimir</t>
  </si>
  <si>
    <t>Kuralin</t>
  </si>
  <si>
    <t>Miloyka</t>
  </si>
  <si>
    <t>İcarsız Rayko'nun hanesinde</t>
  </si>
  <si>
    <t>Rafael</t>
  </si>
  <si>
    <t>külliyede ikamet</t>
  </si>
  <si>
    <t>Samodol ve Bravsin</t>
  </si>
  <si>
    <t>Toplam Maaş</t>
  </si>
  <si>
    <t>Manço</t>
  </si>
  <si>
    <t>Mariya</t>
  </si>
  <si>
    <t>Antonas</t>
  </si>
  <si>
    <t>Dimitre hanesi icar ile</t>
  </si>
  <si>
    <t>Ürgüp kazasında ... Karyesinde</t>
  </si>
  <si>
    <t>İki sene akdemce Belgrad'a gitmiş fakat hanesi icara vermiş olduğu</t>
  </si>
  <si>
    <t>Jivoyko</t>
  </si>
  <si>
    <t>İstana hanesinde ikamet</t>
  </si>
  <si>
    <t>Maryan</t>
  </si>
  <si>
    <t>Girofça 5</t>
  </si>
  <si>
    <t>Fişoğlu Bair 1.5</t>
  </si>
  <si>
    <t>Mila</t>
  </si>
  <si>
    <t>Marco???</t>
  </si>
  <si>
    <t>Marya</t>
  </si>
  <si>
    <t>Hacı Nişo hanesinde icar ile</t>
  </si>
  <si>
    <t>İvlasya ve Korlina</t>
  </si>
  <si>
    <t>Harcı Yovan</t>
  </si>
  <si>
    <t>on yaşında vasileri terzi ticaretten valad İstanko zimmi</t>
  </si>
  <si>
    <t>Mihal</t>
  </si>
  <si>
    <t>Harcı Maco</t>
  </si>
  <si>
    <t>haneye muttassil</t>
  </si>
  <si>
    <t>İstoyanka</t>
  </si>
  <si>
    <t>Mihaylo</t>
  </si>
  <si>
    <t>zevci Harcı Tano hanesinde ikamet</t>
  </si>
  <si>
    <t>İvlas</t>
  </si>
  <si>
    <t>haneye mutassil</t>
  </si>
  <si>
    <t>Tola</t>
  </si>
  <si>
    <t>Paun</t>
  </si>
  <si>
    <t>Pasya Polina ve Sahodol</t>
  </si>
  <si>
    <t>İstoilko</t>
  </si>
  <si>
    <t>Çoko</t>
  </si>
  <si>
    <t>Acı Toşo</t>
  </si>
  <si>
    <t>Yovança</t>
  </si>
  <si>
    <t>erbab-ı ticaretiyle ehl-i zanattan</t>
  </si>
  <si>
    <t>Miloş hanesinde</t>
  </si>
  <si>
    <t>sohodol</t>
  </si>
  <si>
    <t>sermaye kıbtiyan mahallesi</t>
  </si>
  <si>
    <t>sohodol cedid</t>
  </si>
  <si>
    <t>Şeriki İstanoye</t>
  </si>
  <si>
    <t>koyun ve keçi mesailerinden</t>
  </si>
  <si>
    <t>Acı Mito</t>
  </si>
  <si>
    <t>Acı Peşo</t>
  </si>
  <si>
    <t>Acı Kuko</t>
  </si>
  <si>
    <t>kirahaneler</t>
  </si>
  <si>
    <t>bakkal kapalı</t>
  </si>
  <si>
    <t>mağaza kapalı</t>
  </si>
  <si>
    <t>Damadı Nikola</t>
  </si>
  <si>
    <t>bir miktar</t>
  </si>
  <si>
    <t>Acı Todor</t>
  </si>
  <si>
    <t>Acı Gire</t>
  </si>
  <si>
    <t>Alekso</t>
  </si>
  <si>
    <t>Maloşna</t>
  </si>
  <si>
    <t>Avrupa Ticareti Hizmetkarı</t>
  </si>
  <si>
    <t>başka okumadığım sebze var</t>
  </si>
  <si>
    <t>bende han</t>
  </si>
  <si>
    <t>Mago?</t>
  </si>
  <si>
    <t>Bole</t>
  </si>
  <si>
    <t>İstriyo??? hanesinde</t>
  </si>
  <si>
    <t>Goşo</t>
  </si>
  <si>
    <t>çiftlik dahilinde</t>
  </si>
  <si>
    <t>kirahane</t>
  </si>
  <si>
    <t>ledkofça'da</t>
  </si>
  <si>
    <t>kapalı</t>
  </si>
  <si>
    <t>Terziye ait</t>
  </si>
  <si>
    <t>Borofir???</t>
  </si>
  <si>
    <t>kosto bazarkara tabi</t>
  </si>
  <si>
    <t>Mestiçe???</t>
  </si>
  <si>
    <t>yıkarıadaki hanesinde</t>
  </si>
  <si>
    <t>180?</t>
  </si>
  <si>
    <t>İgnat</t>
  </si>
  <si>
    <t>Liforiye???</t>
  </si>
  <si>
    <t>külliyede ikamet ve başka not (sucun)</t>
  </si>
  <si>
    <t>jivko hanesinde ikamet</t>
  </si>
  <si>
    <t>sadece ticaret yazılıyordu</t>
  </si>
  <si>
    <t>Yova</t>
  </si>
  <si>
    <t>mesinçe??? hanesinde</t>
  </si>
  <si>
    <t>Mitiçe</t>
  </si>
  <si>
    <t>Korlina</t>
  </si>
  <si>
    <t>arnavut pazarı bağlar</t>
  </si>
  <si>
    <t>perekoca kotna</t>
  </si>
  <si>
    <t>Mimalaki???</t>
  </si>
  <si>
    <t>Kostantin</t>
  </si>
  <si>
    <t>Mersumun hanesi olmayup karındaşı yanında ___ vergisi ve ticareti ma'en olup fakat emlakı ____ olduğu ehl-i sna'at ittüğü</t>
  </si>
  <si>
    <t>Ürgüp Kazasında</t>
  </si>
  <si>
    <t>Yovanço</t>
  </si>
  <si>
    <t>mersumun damadı İstoyan ??? İle</t>
  </si>
  <si>
    <t>İliya</t>
  </si>
  <si>
    <t>Külliyede sakin fi asli ???</t>
  </si>
  <si>
    <t xml:space="preserve">Mito </t>
  </si>
  <si>
    <t>İstriyo???</t>
  </si>
  <si>
    <t>Petko hanesinde</t>
  </si>
  <si>
    <t>Samodol</t>
  </si>
  <si>
    <t>Kurmin</t>
  </si>
  <si>
    <t>Vasilko</t>
  </si>
  <si>
    <t>Mihalça</t>
  </si>
  <si>
    <t>Mersum on üç sene akdemce Belgrad'a vürud eylemiş hanesi boş kapalı icara ile vermemiş ittüğü</t>
  </si>
  <si>
    <t>Anto hanesinde</t>
  </si>
  <si>
    <t>Kirada ikamet</t>
  </si>
  <si>
    <t>Nako</t>
  </si>
  <si>
    <t>Nako hanesinde</t>
  </si>
  <si>
    <t>Sohodol</t>
  </si>
  <si>
    <t>Kurline</t>
  </si>
  <si>
    <t xml:space="preserve">Acı Çiko </t>
  </si>
  <si>
    <t>İvlasa ve Kudul</t>
  </si>
  <si>
    <t xml:space="preserve">Kuro </t>
  </si>
  <si>
    <t>Acı Mişo</t>
  </si>
  <si>
    <t>Ak Palanka</t>
  </si>
  <si>
    <t>Damadı Gorgi</t>
  </si>
  <si>
    <t>Radovan</t>
  </si>
  <si>
    <t>??? Hanesinde</t>
  </si>
  <si>
    <t>Kuline</t>
  </si>
  <si>
    <t>İ'tibarlu Sermaye</t>
  </si>
  <si>
    <t>??? Muattal</t>
  </si>
  <si>
    <t>saraçhane kurbunda?</t>
  </si>
  <si>
    <t>Bakkal muattal</t>
  </si>
  <si>
    <t>bir hisse validesinin</t>
  </si>
  <si>
    <t xml:space="preserve">Krsto </t>
  </si>
  <si>
    <t>Lazo</t>
  </si>
  <si>
    <t>dört dönüm Kurlin</t>
  </si>
  <si>
    <t>iktidarsoz</t>
  </si>
  <si>
    <t>Laçika???</t>
  </si>
  <si>
    <t>İvostol???</t>
  </si>
  <si>
    <t>Svetor???</t>
  </si>
  <si>
    <t>sermayesinden</t>
  </si>
  <si>
    <t>100???</t>
  </si>
  <si>
    <t>Duyko???</t>
  </si>
  <si>
    <t>35???</t>
  </si>
  <si>
    <t>kısmen Fiş Oğlu Bayir</t>
  </si>
  <si>
    <t>Terzi Eskici</t>
  </si>
  <si>
    <t>Papas Rankel???</t>
  </si>
  <si>
    <t>Rankel???</t>
  </si>
  <si>
    <t>İsvilen</t>
  </si>
  <si>
    <t>hanesi olamyup</t>
  </si>
  <si>
    <t>Manoylo</t>
  </si>
  <si>
    <t>Panyo???</t>
  </si>
  <si>
    <t>Dino hanesinde</t>
  </si>
  <si>
    <t>Haco</t>
  </si>
  <si>
    <t>Acı Mihail</t>
  </si>
  <si>
    <t>Acı Tane</t>
  </si>
  <si>
    <t>İtibarlü</t>
  </si>
  <si>
    <t>Zir ???</t>
  </si>
  <si>
    <t xml:space="preserve">Pasya Yolunda </t>
  </si>
  <si>
    <t>Papas Milovan</t>
  </si>
  <si>
    <t>Papas Mito</t>
  </si>
  <si>
    <t>L???x3</t>
  </si>
  <si>
    <t>Kiliyanta???</t>
  </si>
  <si>
    <t>Acı Naun hanesinde</t>
  </si>
  <si>
    <t>Dimo</t>
  </si>
  <si>
    <t>başka emlakı Manastır kazasında ??? Karyesinde</t>
  </si>
  <si>
    <t>Yanko hanesinde ikamet</t>
  </si>
  <si>
    <t>Hancı hanesinde???</t>
  </si>
  <si>
    <t>Gölde?</t>
  </si>
  <si>
    <t>haneye muttasil at pazarı</t>
  </si>
  <si>
    <t>Sahodol</t>
  </si>
  <si>
    <t>Dono???</t>
  </si>
  <si>
    <t>Sırplı tarafına gitmişti</t>
  </si>
  <si>
    <t>Zuzu???</t>
  </si>
  <si>
    <t>???x2</t>
  </si>
  <si>
    <t>İzdravko hanesinde</t>
  </si>
  <si>
    <t>Panço</t>
  </si>
  <si>
    <t>Acı Goko Kutlığı (Başka)</t>
  </si>
  <si>
    <t>Trapko???</t>
  </si>
  <si>
    <t>İyovan</t>
  </si>
  <si>
    <t>Mezarlık Başında Mitçe Konluğu (Başka)</t>
  </si>
  <si>
    <t>Çonko'??</t>
  </si>
  <si>
    <t>At pazarında Ruyalı Dükkanlar Papas Kostadin (Başka)</t>
  </si>
  <si>
    <t>Kurp???</t>
  </si>
  <si>
    <t>iki dönüm gayrı fiçede</t>
  </si>
  <si>
    <t>2....</t>
  </si>
  <si>
    <t>1+2.5</t>
  </si>
  <si>
    <t>İstoyadin</t>
  </si>
  <si>
    <t>Osman Ağa'ya</t>
  </si>
  <si>
    <t>Ürgüplü ??? Ağa'ya</t>
  </si>
  <si>
    <t>ı 60 za ovce za 61u godinu</t>
  </si>
  <si>
    <t>Mehmed???</t>
  </si>
  <si>
    <t>İstanso</t>
  </si>
  <si>
    <t>1i1</t>
  </si>
  <si>
    <t>Gorki</t>
  </si>
  <si>
    <t>Kufo???</t>
  </si>
  <si>
    <t>Nişli Ali Ağa'ya</t>
  </si>
  <si>
    <t>ı 15 za koze za 61u god</t>
  </si>
  <si>
    <t>Tüfekçi???</t>
  </si>
  <si>
    <t>Vaso</t>
  </si>
  <si>
    <t>Çonko???</t>
  </si>
  <si>
    <t>Goko???</t>
  </si>
  <si>
    <t>Vlayko</t>
  </si>
  <si>
    <t>Osman***__</t>
  </si>
  <si>
    <t>Nasko</t>
  </si>
  <si>
    <t>Yovan???</t>
  </si>
  <si>
    <t>???hacı efendi</t>
  </si>
  <si>
    <t>haca???</t>
  </si>
  <si>
    <t>??? Hane ve</t>
  </si>
  <si>
    <t>ı jos neka zıvotınja</t>
  </si>
  <si>
    <t>Mahilo</t>
  </si>
  <si>
    <t>opet zivotinja</t>
  </si>
  <si>
    <t>Pero</t>
  </si>
  <si>
    <t>Mani</t>
  </si>
  <si>
    <t xml:space="preserve">na </t>
  </si>
  <si>
    <t>Ürgüplü Süleyman Bey'e</t>
  </si>
  <si>
    <t>Milifoye</t>
  </si>
  <si>
    <t>Mihilo??</t>
  </si>
  <si>
    <t>Mutiş:::???</t>
  </si>
  <si>
    <t>??? Ali</t>
  </si>
  <si>
    <t>Muezzin Süleyman'a</t>
  </si>
  <si>
    <t>Koko???</t>
  </si>
  <si>
    <t>Muezzin...</t>
  </si>
  <si>
    <t>Kalıpçı</t>
  </si>
  <si>
    <t>Antanas</t>
  </si>
  <si>
    <t>Naso??</t>
  </si>
  <si>
    <t>ççç</t>
  </si>
  <si>
    <t>Molla Yusuf Ürgüplü</t>
  </si>
  <si>
    <t>Nüfüs Naziri Ali Ağa'ya</t>
  </si>
  <si>
    <t>1ve3</t>
  </si>
  <si>
    <t>İstoso</t>
  </si>
  <si>
    <t>sağman ??? 4</t>
  </si>
  <si>
    <t>keci oğlak</t>
  </si>
  <si>
    <t>Milutin</t>
  </si>
  <si>
    <t>İstamen</t>
  </si>
  <si>
    <t>Tayko</t>
  </si>
  <si>
    <t>Mahoşniçe toprağında</t>
  </si>
  <si>
    <t>Rasniçe toprağında</t>
  </si>
  <si>
    <t>neka zıvotınja nısam procıtao!!!</t>
  </si>
  <si>
    <t>Toştina toprağında</t>
  </si>
  <si>
    <t>Vasniçe toprağında</t>
  </si>
  <si>
    <t>İspasa</t>
  </si>
  <si>
    <t>Toştina ve Mahosniçe toprağında</t>
  </si>
  <si>
    <t>ista zivotinja</t>
  </si>
  <si>
    <t>Gogo</t>
  </si>
  <si>
    <t>Filip</t>
  </si>
  <si>
    <t>Mahoşniçe ve İsmirzan ve Toşniçe topraklarında</t>
  </si>
  <si>
    <t>Biço???</t>
  </si>
  <si>
    <t>Kiro???</t>
  </si>
  <si>
    <t>Baun???</t>
  </si>
  <si>
    <t>Trşniçe toprağında</t>
  </si>
  <si>
    <t>??? İstanko</t>
  </si>
  <si>
    <t>Çone???</t>
  </si>
  <si>
    <t>Okum Oğlu Gogo'nun</t>
  </si>
  <si>
    <t>İçvetko</t>
  </si>
  <si>
    <t>Postul???</t>
  </si>
  <si>
    <t>Mahoşniçe ve İsmirzan topraklarında</t>
  </si>
  <si>
    <t>Trsniçe ve ??? Topraklarında</t>
  </si>
  <si>
    <t>opet ona zivotinja</t>
  </si>
  <si>
    <t>Hrasniçe ve Kuliye ve İsdor topraklarında</t>
  </si>
  <si>
    <t>Toşniçe ve Hrasniçe topraklarında</t>
  </si>
  <si>
    <t>Radona</t>
  </si>
  <si>
    <t>Vila Yedin'e gitmiştir</t>
  </si>
  <si>
    <t>Savo</t>
  </si>
  <si>
    <t>Ranço???</t>
  </si>
  <si>
    <t>?? İspas</t>
  </si>
  <si>
    <t>Sahodol toprağında</t>
  </si>
  <si>
    <t>Giraştiçe toprağında</t>
  </si>
  <si>
    <t>Manço???</t>
  </si>
  <si>
    <t>opet zıvotınja</t>
  </si>
  <si>
    <t>Andriyo</t>
  </si>
  <si>
    <t>Mahosniçe toprağında</t>
  </si>
  <si>
    <t>Bone???</t>
  </si>
  <si>
    <t>Gospodin</t>
  </si>
  <si>
    <t>Papasıyla beraber</t>
  </si>
  <si>
    <t>Sudurka ve Mahosnşçe topraklarında</t>
  </si>
  <si>
    <t>İstoyça</t>
  </si>
  <si>
    <t>Korgo???</t>
  </si>
  <si>
    <t>İrazan toprağında</t>
  </si>
  <si>
    <t>2 dönüm zevcesinin</t>
  </si>
  <si>
    <t>İko</t>
  </si>
  <si>
    <t>İvlatko</t>
  </si>
  <si>
    <t>Jukve toprağında</t>
  </si>
  <si>
    <t>baygir</t>
  </si>
  <si>
    <t>İstoin</t>
  </si>
  <si>
    <t>Bore?</t>
  </si>
  <si>
    <t>Mahoşniçe</t>
  </si>
  <si>
    <t>Toşa</t>
  </si>
  <si>
    <t>Toşnin</t>
  </si>
  <si>
    <t>Lilo???</t>
  </si>
  <si>
    <t>İsridan</t>
  </si>
  <si>
    <t>Goke???</t>
  </si>
  <si>
    <t>Papaz İliya</t>
  </si>
  <si>
    <t>!!!!!!</t>
  </si>
  <si>
    <t>Hayvanlar</t>
  </si>
  <si>
    <t>Pona</t>
  </si>
  <si>
    <t>Nisa taifesinden</t>
  </si>
  <si>
    <t>Nasran???</t>
  </si>
  <si>
    <t>İrjan toprağında</t>
  </si>
  <si>
    <t>İpko???</t>
  </si>
  <si>
    <t>Blata toprağında</t>
  </si>
  <si>
    <t>hayvan baygır</t>
  </si>
  <si>
    <t>Sudurun??? Toprağında</t>
  </si>
  <si>
    <t>İzvor toprağında</t>
  </si>
  <si>
    <t>Vidin???</t>
  </si>
  <si>
    <t>Kulne toprağında</t>
  </si>
  <si>
    <t>Bostol???</t>
  </si>
  <si>
    <t>Ranco</t>
  </si>
  <si>
    <t>İstanco</t>
  </si>
  <si>
    <t>Çole???</t>
  </si>
  <si>
    <t>Mlaco</t>
  </si>
  <si>
    <t>2+3</t>
  </si>
  <si>
    <t>Mato???</t>
  </si>
  <si>
    <t>Sodorok ve Kulne</t>
  </si>
  <si>
    <t>Çuno???</t>
  </si>
  <si>
    <t>Subotin???</t>
  </si>
  <si>
    <t>Şehirköy Mehmed Ağa temettu'una kayıt</t>
  </si>
  <si>
    <t>Rasniçe</t>
  </si>
  <si>
    <t>Çvele</t>
  </si>
  <si>
    <t>Trçko???</t>
  </si>
  <si>
    <t>Banayot???</t>
  </si>
  <si>
    <t>Mato</t>
  </si>
  <si>
    <t>Matko???</t>
  </si>
  <si>
    <t>Boşko</t>
  </si>
  <si>
    <t>mersum kadar??? Oldupundand temettu'atından sırf nazar olunmuş</t>
  </si>
  <si>
    <t>Ranço??</t>
  </si>
  <si>
    <t>Mrasniçe</t>
  </si>
  <si>
    <t>Miloye</t>
  </si>
  <si>
    <t>Sudurun mizrasında</t>
  </si>
  <si>
    <t>Bano???</t>
  </si>
  <si>
    <t>Toştine ve İrjana</t>
  </si>
  <si>
    <t>Tipko???</t>
  </si>
  <si>
    <t>Rasniçe ve Mahosniçe</t>
  </si>
  <si>
    <t>Neşo</t>
  </si>
  <si>
    <t>Bozin???</t>
  </si>
  <si>
    <t>Mahoşniçe Rasniçe</t>
  </si>
  <si>
    <t>Bano??</t>
  </si>
  <si>
    <t>Başo???</t>
  </si>
  <si>
    <t>Toşina</t>
  </si>
  <si>
    <t>Blata</t>
  </si>
  <si>
    <t>Mahoşniçe ve Toştina</t>
  </si>
  <si>
    <t>Pano???</t>
  </si>
  <si>
    <t>bavuna</t>
  </si>
  <si>
    <t>Trnana ve Semerdana</t>
  </si>
  <si>
    <t>Papas Yone (Başka)</t>
  </si>
  <si>
    <t>Sokol</t>
  </si>
  <si>
    <t>Yone</t>
  </si>
  <si>
    <t>Niko'ya</t>
  </si>
  <si>
    <t>Panayut???</t>
  </si>
  <si>
    <t>Trpko???</t>
  </si>
  <si>
    <t>Dalçikoz???</t>
  </si>
  <si>
    <t>çiftlik sahipi olmayan</t>
  </si>
  <si>
    <t>toplam muattal</t>
  </si>
  <si>
    <t>toplam cedıd</t>
  </si>
  <si>
    <t>bahce cedid</t>
  </si>
  <si>
    <t>yüzdeler</t>
  </si>
  <si>
    <t>mezru</t>
  </si>
  <si>
    <t>icar</t>
  </si>
  <si>
    <t>müstecir</t>
  </si>
  <si>
    <t>gayrı</t>
  </si>
  <si>
    <t>mezru tarla</t>
  </si>
  <si>
    <t>kiraya verilen tarla</t>
  </si>
  <si>
    <t>kiralanan tarla</t>
  </si>
  <si>
    <t>Tarlayı Kiralayan Hane sayısı</t>
  </si>
  <si>
    <t>Tarlayı Kiraya Veren Hane Sayısı</t>
  </si>
  <si>
    <t>Kendi Mezru Tarlaya Bakan Hane Sayısı</t>
  </si>
  <si>
    <t>Bağa sahip olan hane sayısı</t>
  </si>
  <si>
    <t>bahçe</t>
  </si>
  <si>
    <t>çayır</t>
  </si>
  <si>
    <t>bahçe kıta</t>
  </si>
  <si>
    <t>kıta</t>
  </si>
  <si>
    <t>araba</t>
  </si>
  <si>
    <t>donum</t>
  </si>
  <si>
    <t>hr</t>
  </si>
  <si>
    <t>donum bası gelır</t>
  </si>
  <si>
    <t>Bağa sahip olan hane yüzdesi</t>
  </si>
  <si>
    <t>Bağa sahip olan hane başı dönüm ortalaması</t>
  </si>
  <si>
    <t>Dönüm başı gelir ortalaması</t>
  </si>
  <si>
    <t>çayır hane</t>
  </si>
  <si>
    <t>bahçe hane</t>
  </si>
  <si>
    <t>kira</t>
  </si>
  <si>
    <t>sahip hane sayısı</t>
  </si>
  <si>
    <t>sahip hane yüzdesi</t>
  </si>
  <si>
    <t>sahip başı dönüm ortası</t>
  </si>
  <si>
    <t>dönüm başı gelir ortası</t>
  </si>
  <si>
    <t>Hububat/ Sebze</t>
  </si>
  <si>
    <t>Şair (Arpa)</t>
  </si>
  <si>
    <t>Hınta (Buğday)</t>
  </si>
  <si>
    <t>Hayvancılık</t>
  </si>
  <si>
    <t>Esnaflık</t>
  </si>
  <si>
    <t>İşçilik</t>
  </si>
  <si>
    <t>Maaş</t>
  </si>
  <si>
    <t>Kira Gelirleri</t>
  </si>
  <si>
    <t>Toprak Kiraları</t>
  </si>
  <si>
    <t>Gelir Kaynakları</t>
  </si>
  <si>
    <t>Gelir Miktarı</t>
  </si>
  <si>
    <t xml:space="preserve"> Bina Kiraları</t>
  </si>
  <si>
    <t>a.</t>
  </si>
  <si>
    <t>b.</t>
  </si>
  <si>
    <t xml:space="preserve"> Tarla Ziraatı</t>
  </si>
  <si>
    <t>Bağ, Çayır, Bahçe</t>
  </si>
  <si>
    <t>Bayna</t>
  </si>
  <si>
    <t>Çiftlik Sahipliğin Mahallelere Göre Dağılımı</t>
  </si>
  <si>
    <t>Hasılat</t>
  </si>
  <si>
    <t>Küçük Baş Hayvan</t>
  </si>
  <si>
    <t>Büyük Baş Hayvan</t>
  </si>
  <si>
    <t>Hacı Osman</t>
  </si>
  <si>
    <t>Hacı Memiş</t>
  </si>
  <si>
    <t>haci</t>
  </si>
  <si>
    <t>aci</t>
  </si>
  <si>
    <t>aga</t>
  </si>
  <si>
    <t>bey</t>
  </si>
  <si>
    <t>efendı</t>
  </si>
  <si>
    <t>şerif</t>
  </si>
  <si>
    <t>paşa</t>
  </si>
  <si>
    <t>Hafız Paşa</t>
  </si>
  <si>
    <t>Mir-i Miran Mahmud Paşa</t>
  </si>
  <si>
    <t xml:space="preserve">Hafız Ahmed Efendi </t>
  </si>
  <si>
    <t>hafız</t>
  </si>
  <si>
    <t>molla</t>
  </si>
  <si>
    <t>Molla Said</t>
  </si>
  <si>
    <t>Hacı Ahmed Bey</t>
  </si>
  <si>
    <t>Ömer ve biraderi Mustafa</t>
  </si>
  <si>
    <t>Hacı Mustafa</t>
  </si>
  <si>
    <t>Hacı Ali</t>
  </si>
  <si>
    <t>Mahmud Bey ve biraderi Hüseyin Bey</t>
  </si>
  <si>
    <t xml:space="preserve">Bekir Bey </t>
  </si>
  <si>
    <t>Haşim</t>
  </si>
  <si>
    <t>Bilal</t>
  </si>
  <si>
    <t>Mehmed Efendi</t>
  </si>
  <si>
    <t>Abdurrahman Efendi</t>
  </si>
  <si>
    <t>Müftü Ali Efendi</t>
  </si>
  <si>
    <t>Mahmud</t>
  </si>
  <si>
    <t>Şakir</t>
  </si>
  <si>
    <t>Hacı İsmail Bey</t>
  </si>
  <si>
    <t>Hacı Münavvir Efendi</t>
  </si>
  <si>
    <t>Hafız Hasan Efendi</t>
  </si>
  <si>
    <t>Yahya</t>
  </si>
  <si>
    <t>Hacı Salih</t>
  </si>
  <si>
    <t>Şakir Efendi</t>
  </si>
  <si>
    <t>Mehmed Porcu?</t>
  </si>
  <si>
    <t>Hacı Seydi</t>
  </si>
  <si>
    <t>Nezir</t>
  </si>
  <si>
    <t>Arslan Dobrina</t>
  </si>
  <si>
    <t>İsa</t>
  </si>
  <si>
    <t>Hafız Mustafa</t>
  </si>
  <si>
    <t>xxx</t>
  </si>
  <si>
    <t>Hacı Muhtar</t>
  </si>
  <si>
    <t>Abdulhatah???</t>
  </si>
  <si>
    <t>Şerif Ahmed</t>
  </si>
  <si>
    <t>Hacı Ömer</t>
  </si>
  <si>
    <t>İbrahim Bey</t>
  </si>
  <si>
    <t>Mahmuda</t>
  </si>
  <si>
    <t>Hacı Hasan</t>
  </si>
  <si>
    <t>Hasan Hüsni Efendi</t>
  </si>
  <si>
    <t>Jabota Osman</t>
  </si>
  <si>
    <t>Zoko</t>
  </si>
  <si>
    <t>Hafız Hasan</t>
  </si>
  <si>
    <t>Abdi</t>
  </si>
  <si>
    <t>Hacı Süleyman</t>
  </si>
  <si>
    <t>Receb</t>
  </si>
  <si>
    <t>XXX</t>
  </si>
  <si>
    <t>Ferhad</t>
  </si>
  <si>
    <t>Hafız Yahya Efendi</t>
  </si>
  <si>
    <t>Mehmed Emin</t>
  </si>
  <si>
    <t>Yakub</t>
  </si>
  <si>
    <t>Hacı Ferhad</t>
  </si>
  <si>
    <t>Abdah</t>
  </si>
  <si>
    <t>Vehhabi</t>
  </si>
  <si>
    <t>Bahram</t>
  </si>
  <si>
    <t>Hacı Hüseyyin</t>
  </si>
  <si>
    <t>Şeyh İbrahim</t>
  </si>
  <si>
    <t>Nuruddin</t>
  </si>
  <si>
    <t>Hüseyyin Efendi</t>
  </si>
  <si>
    <t>Seydi</t>
  </si>
  <si>
    <t>??? Hüseyyin</t>
  </si>
  <si>
    <t>Arif</t>
  </si>
  <si>
    <t>Hüseyyin ??</t>
  </si>
  <si>
    <t>Selim</t>
  </si>
  <si>
    <t>Mazlum</t>
  </si>
  <si>
    <t>Haydar ?</t>
  </si>
  <si>
    <t>Abdulkerim</t>
  </si>
  <si>
    <t>Hacı Emin</t>
  </si>
  <si>
    <t>Feyzah</t>
  </si>
  <si>
    <t>Halid</t>
  </si>
  <si>
    <t>Yunus</t>
  </si>
  <si>
    <t>Beytüllah</t>
  </si>
  <si>
    <t>Hafız Hacı Ali</t>
  </si>
  <si>
    <t>Şerif</t>
  </si>
  <si>
    <t>İsmail Bey</t>
  </si>
  <si>
    <t>Ahmed Bey</t>
  </si>
  <si>
    <t>Süleyman Bey</t>
  </si>
  <si>
    <t>Abide ve kardeşi</t>
  </si>
  <si>
    <t>Zübeyyir</t>
  </si>
  <si>
    <t>Abdı</t>
  </si>
  <si>
    <t>Bekir Bey</t>
  </si>
  <si>
    <t>İbragim</t>
  </si>
  <si>
    <t>Hacı Davud</t>
  </si>
  <si>
    <t>Hafız Abdurrahman</t>
  </si>
  <si>
    <t>Mustafa Bey</t>
  </si>
  <si>
    <t>Şeyh Hafız Efendi</t>
  </si>
  <si>
    <t>Yusuf Bey</t>
  </si>
  <si>
    <t>Agoş ???</t>
  </si>
  <si>
    <t>Adem</t>
  </si>
  <si>
    <t>Bekir</t>
  </si>
  <si>
    <t>Fazlı</t>
  </si>
  <si>
    <t>Muettin</t>
  </si>
  <si>
    <t>Musa ???</t>
  </si>
  <si>
    <t>Şaban</t>
  </si>
  <si>
    <t>Abidi</t>
  </si>
  <si>
    <t>Faiz</t>
  </si>
  <si>
    <t>Hacı Halid</t>
  </si>
  <si>
    <t>Lutf</t>
  </si>
  <si>
    <t>Eyup</t>
  </si>
  <si>
    <t>Abdulletif</t>
  </si>
  <si>
    <t>Zekir</t>
  </si>
  <si>
    <t>Kurtu</t>
  </si>
  <si>
    <t>Şeyh Abdi</t>
  </si>
  <si>
    <t>Halim</t>
  </si>
  <si>
    <t>Abdul</t>
  </si>
  <si>
    <t>Hayreddin</t>
  </si>
  <si>
    <t>İbrahim ve kardeşi Mustafa</t>
  </si>
  <si>
    <t>Cafer</t>
  </si>
  <si>
    <t>İdris</t>
  </si>
  <si>
    <t>Nuri</t>
  </si>
  <si>
    <t>Davud</t>
  </si>
  <si>
    <t>Kasim</t>
  </si>
  <si>
    <t>Muvettin</t>
  </si>
  <si>
    <t>Kamir?</t>
  </si>
  <si>
    <t>Şerif Ali</t>
  </si>
  <si>
    <t>Feyzo?</t>
  </si>
  <si>
    <t>Yaşo?</t>
  </si>
  <si>
    <t>Malik</t>
  </si>
  <si>
    <t>Feyzullah</t>
  </si>
  <si>
    <t>Derviş Süleyman</t>
  </si>
  <si>
    <t>Başir</t>
  </si>
  <si>
    <t>Kasım</t>
  </si>
  <si>
    <t>İsamil</t>
  </si>
  <si>
    <t>Şerif Osman</t>
  </si>
  <si>
    <t>Hacı Mehmed</t>
  </si>
  <si>
    <t>Kahraman</t>
  </si>
  <si>
    <t>Derviş Hüseyyin</t>
  </si>
  <si>
    <t>Recep</t>
  </si>
  <si>
    <t>Musa</t>
  </si>
  <si>
    <t>Ahmad</t>
  </si>
  <si>
    <t>Hayrullah</t>
  </si>
  <si>
    <t>Latif</t>
  </si>
  <si>
    <t>Taşımacılık İçin Kullanılan Hayvan</t>
  </si>
  <si>
    <t>Hacı Osman'ın Koyunları</t>
  </si>
  <si>
    <t>şeriki Taso valad...</t>
  </si>
  <si>
    <t>Yaşar</t>
  </si>
  <si>
    <t>Salman</t>
  </si>
  <si>
    <t>Kurtuş???</t>
  </si>
  <si>
    <t>Lütfi</t>
  </si>
  <si>
    <t>Beşir</t>
  </si>
  <si>
    <t>furuht kuzu</t>
  </si>
  <si>
    <t>neke zivotinje nisu protumacene</t>
  </si>
  <si>
    <t>manda toplam</t>
  </si>
  <si>
    <t>inek toplam</t>
  </si>
  <si>
    <t>koyun toplam</t>
  </si>
  <si>
    <t>keçi toplam</t>
  </si>
  <si>
    <t>kuzu füruht</t>
  </si>
  <si>
    <t>füruht oğlak</t>
  </si>
  <si>
    <t>dönüm</t>
  </si>
  <si>
    <t>öşür</t>
  </si>
  <si>
    <t>a. Tarla Ziraatı</t>
  </si>
  <si>
    <t>b. Bağ, Çayır, Bahçe</t>
  </si>
  <si>
    <t>a. Bina Kiraları</t>
  </si>
  <si>
    <t>Hane Başı Gelir Ortası</t>
  </si>
  <si>
    <t>Gelir Yüzdesi</t>
  </si>
  <si>
    <t>Hane Nu</t>
  </si>
  <si>
    <t>Gelirler</t>
  </si>
  <si>
    <t>Tarım</t>
  </si>
  <si>
    <t>Avrupa Tüccarı</t>
  </si>
  <si>
    <t>Çiftlik Sayısı</t>
  </si>
  <si>
    <t>Sipahi ve Erbab-ı Ticaret</t>
  </si>
  <si>
    <t>Sipahi ve Dellal</t>
  </si>
  <si>
    <t>tarım</t>
  </si>
  <si>
    <t>tarım toplam</t>
  </si>
  <si>
    <t>kira toplam</t>
  </si>
  <si>
    <t>hayvancılık</t>
  </si>
  <si>
    <t>hayvancılık toplam</t>
  </si>
  <si>
    <t>ve 720 Rakı</t>
  </si>
  <si>
    <t>Meslek Grupları</t>
  </si>
  <si>
    <t>b. Tarla Kiraları</t>
  </si>
  <si>
    <t>Edna</t>
  </si>
  <si>
    <t>Evsat</t>
  </si>
  <si>
    <t>Ala</t>
  </si>
  <si>
    <t>1407-1419</t>
  </si>
  <si>
    <t>1391-1396</t>
  </si>
  <si>
    <t>1339-1400</t>
  </si>
  <si>
    <t>166-167</t>
  </si>
  <si>
    <t>140-141</t>
  </si>
  <si>
    <t>1477-1483</t>
  </si>
  <si>
    <t>805-815</t>
  </si>
  <si>
    <t>1399-1400</t>
  </si>
  <si>
    <t>748?</t>
  </si>
  <si>
    <t>Varoş (Papas Yovan Nuriyesi)</t>
  </si>
  <si>
    <t>ıtıbarlu sermaye</t>
  </si>
  <si>
    <t>h5</t>
  </si>
  <si>
    <t>ft</t>
  </si>
  <si>
    <t>Gelirsiz</t>
  </si>
  <si>
    <t>Hane Reis Yüzdesi</t>
  </si>
  <si>
    <t>Yüksek Gelirli (1500+)</t>
  </si>
  <si>
    <t>Orta Gelirli (600-1500)</t>
  </si>
  <si>
    <t>Düşük Gelirli (0-600)</t>
  </si>
  <si>
    <t>Mesleği Kaydedilmeyen</t>
  </si>
  <si>
    <t>Tarim</t>
  </si>
  <si>
    <t>hayvancilik</t>
  </si>
  <si>
    <t>meslek</t>
  </si>
  <si>
    <t>Bag Donum</t>
  </si>
  <si>
    <t>Resmi Bag</t>
  </si>
  <si>
    <t>Adet-i Agnam</t>
  </si>
  <si>
    <t>Resm-i adet-i agnam</t>
  </si>
  <si>
    <t>maaş</t>
  </si>
  <si>
    <t>vergi/maaş</t>
  </si>
  <si>
    <t>Muaf</t>
  </si>
  <si>
    <t>Sarraf ile Sandık</t>
  </si>
  <si>
    <t>Toplam Mesle</t>
  </si>
  <si>
    <t>B???</t>
  </si>
  <si>
    <t>Hanesinde Sakin Halil Jor valad Sadik</t>
  </si>
  <si>
    <t>Acı Naun</t>
  </si>
  <si>
    <t>Peco</t>
  </si>
  <si>
    <t>Peco hanesinde</t>
  </si>
  <si>
    <t>Koso hanesinde</t>
  </si>
  <si>
    <t>Selanik'ten gelüp Niş osto bazir??? Kan katib Acı Naun Hanesinde kain</t>
  </si>
  <si>
    <t>SPREMNO ZA UBACİVANJE</t>
  </si>
  <si>
    <t>USKORO GOTOVO! (STA SA HISSE?)</t>
  </si>
  <si>
    <t>SPREMNO!</t>
  </si>
  <si>
    <t>كوركجي</t>
  </si>
  <si>
    <t>kürekçi</t>
  </si>
  <si>
    <t>gevrekçi</t>
  </si>
  <si>
    <t>Defter Numarası</t>
  </si>
  <si>
    <t>Hünkar Mahallesi</t>
  </si>
  <si>
    <t>Defterdar Mahallesi</t>
  </si>
  <si>
    <t>Taşköprü Mahallesi</t>
  </si>
  <si>
    <t>Hacı Bekir Mahallesi</t>
  </si>
  <si>
    <t>Rizaiyye Mahallesi</t>
  </si>
  <si>
    <t>Belgrad Mahallesi</t>
  </si>
  <si>
    <t>Cedide Mahallesi</t>
  </si>
  <si>
    <t>Yahyapaşa Mahallesi</t>
  </si>
  <si>
    <t>Papaz Kosto Mahallesi*</t>
  </si>
  <si>
    <t>Papaz İstanko Mahallesi</t>
  </si>
  <si>
    <t>Papaz Gorki Mahallesi</t>
  </si>
  <si>
    <t>Papaz Yone Mahallesi*</t>
  </si>
  <si>
    <r>
      <t xml:space="preserve">Papaz Naon </t>
    </r>
    <r>
      <rPr>
        <sz val="8"/>
        <color rgb="FFFF0000"/>
        <rFont val="Arial"/>
        <family val="2"/>
      </rPr>
      <t>Neveryesi</t>
    </r>
  </si>
  <si>
    <r>
      <t xml:space="preserve">Papaz Yovan </t>
    </r>
    <r>
      <rPr>
        <sz val="8"/>
        <color rgb="FFFF0000"/>
        <rFont val="Arial"/>
        <family val="2"/>
      </rPr>
      <t xml:space="preserve">Neveryesi </t>
    </r>
    <r>
      <rPr>
        <sz val="8"/>
        <color rgb="FF000000"/>
        <rFont val="Arial"/>
        <family val="2"/>
      </rPr>
      <t>Kefere</t>
    </r>
  </si>
  <si>
    <r>
      <t xml:space="preserve">Papaz Mito </t>
    </r>
    <r>
      <rPr>
        <sz val="8"/>
        <color rgb="FFFF0000"/>
        <rFont val="Arial"/>
        <family val="2"/>
      </rPr>
      <t>Neveryesi</t>
    </r>
  </si>
  <si>
    <r>
      <t xml:space="preserve">Papaz Yovan </t>
    </r>
    <r>
      <rPr>
        <sz val="8"/>
        <color rgb="FFFF0000"/>
        <rFont val="Arial"/>
        <family val="2"/>
      </rPr>
      <t>Neveryesi</t>
    </r>
  </si>
  <si>
    <r>
      <t xml:space="preserve">Yagodin/Yahudin </t>
    </r>
    <r>
      <rPr>
        <sz val="8"/>
        <color rgb="FF000000"/>
        <rFont val="Arial"/>
        <family val="2"/>
      </rPr>
      <t>Mahallesi</t>
    </r>
  </si>
  <si>
    <t>Kebir-i Çinçar Mahallesi*</t>
  </si>
  <si>
    <t>Sağir-i Çinçar Mahallesi</t>
  </si>
  <si>
    <t>Kebir-i Koptiyan Mahallesi</t>
  </si>
  <si>
    <t>Sağir-i Koptiyan Mahallesi</t>
  </si>
  <si>
    <t>Mitçe Konluğu</t>
  </si>
  <si>
    <t>At Pazarında Dükkanlar</t>
  </si>
  <si>
    <t>Acı Goko Konluğu</t>
  </si>
  <si>
    <t>Kojuşko Asıyab</t>
  </si>
  <si>
    <t>musluman</t>
  </si>
  <si>
    <t>hristiyan</t>
  </si>
  <si>
    <t>kiptiyan</t>
  </si>
  <si>
    <t>cincar</t>
  </si>
  <si>
    <t>hristiyan (sirp</t>
  </si>
  <si>
    <t>dukkan</t>
  </si>
  <si>
    <t>toplam n</t>
  </si>
  <si>
    <t>tomlam m</t>
  </si>
  <si>
    <t>toplam g</t>
  </si>
  <si>
    <t>g</t>
  </si>
  <si>
    <t>Diğer</t>
  </si>
  <si>
    <t>İşçi çeşitleri ve meslekten elde ettikleri toplam gelir</t>
  </si>
  <si>
    <t>Papaz Kosto</t>
  </si>
  <si>
    <t>Papaz İstanko</t>
  </si>
  <si>
    <t>Papaz Gorki</t>
  </si>
  <si>
    <t>Öşür (Tarla)</t>
  </si>
  <si>
    <t>Dul Kadın</t>
  </si>
  <si>
    <t>Hali (?)</t>
  </si>
  <si>
    <t>Üç sene akdemce cizyesinde ve vergisinden hazret-i şahane muaf olduğu</t>
  </si>
  <si>
    <t>Üç sene akdemce cizyesinden ve vergisinden hazret-i şahane muaf olduğu</t>
  </si>
  <si>
    <t>İspiridol</t>
  </si>
  <si>
    <t>Hemşire</t>
  </si>
  <si>
    <t>Valide</t>
  </si>
  <si>
    <t>Kardeş</t>
  </si>
  <si>
    <t xml:space="preserve">Öğe Oğul </t>
  </si>
  <si>
    <t>yetim Mustafa valad Mehmed</t>
  </si>
  <si>
    <t>Kain Valide</t>
  </si>
  <si>
    <t>Peder Hacı Salih</t>
  </si>
  <si>
    <t>Hanesinde sakin  Mustafa Ağa valad Osman</t>
  </si>
  <si>
    <t>Öğe Kızı Şerife veled-i İsa</t>
  </si>
  <si>
    <t>Kardeş Mustafa</t>
  </si>
  <si>
    <t>Akraba Merhum Hacı Ahmed Kerimesi</t>
  </si>
  <si>
    <t>Oğlu Ali'nin halile</t>
  </si>
  <si>
    <t>Oğul</t>
  </si>
  <si>
    <t>Oğul Salih</t>
  </si>
  <si>
    <t>Kardeş Behram</t>
  </si>
  <si>
    <t>Kardeşzade iştiraken</t>
  </si>
  <si>
    <t>isim (varsa)</t>
  </si>
  <si>
    <t>Kemin</t>
  </si>
  <si>
    <t>Peder</t>
  </si>
  <si>
    <t>Mehmed valad Hacı Hafız Hüseyyin</t>
  </si>
  <si>
    <t>Akraba</t>
  </si>
  <si>
    <t>Kardeşleri</t>
  </si>
  <si>
    <t>Kardeşzade</t>
  </si>
  <si>
    <t>yetim</t>
  </si>
  <si>
    <t>Biraderi</t>
  </si>
  <si>
    <t>Damadı</t>
  </si>
  <si>
    <t>Hanesinde sakin</t>
  </si>
  <si>
    <t>Öğe Kızı</t>
  </si>
  <si>
    <t>Hanesinde Sakin</t>
  </si>
  <si>
    <t>Raşid</t>
  </si>
  <si>
    <t>??? Hasan</t>
  </si>
  <si>
    <t>İsmail Ağa</t>
  </si>
  <si>
    <t>iştiraken</t>
  </si>
  <si>
    <t>Behram</t>
  </si>
  <si>
    <t>Yahya ve Hüseyyin</t>
  </si>
  <si>
    <t>Bekir ve Zeynel</t>
  </si>
  <si>
    <t>Ömer Efendi valad Mustafa</t>
  </si>
  <si>
    <t>Oğlu Ali'nin halile !!!!!!!!</t>
  </si>
  <si>
    <t>Şerife veled-i İsa</t>
  </si>
  <si>
    <t>Halil Jor valad Sadik</t>
  </si>
  <si>
    <t>Mustafa Ağa valad Osman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</si>
</sst>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3">
    <font>
      <sz val="11"/>
      <color rgb="FF000000"/>
      <name val="Calibri"/>
    </font>
    <font>
      <sz val="8"/>
      <color rgb="FF000000"/>
      <name val="Calibri"/>
    </font>
    <font>
      <sz val="11"/>
      <name val="Calibri"/>
    </font>
    <font>
      <sz val="11"/>
      <color rgb="FFFF0000"/>
      <name val="Calibri"/>
    </font>
    <font>
      <sz val="11"/>
      <color rgb="FFFF0000"/>
      <name val="Calibri"/>
      <family val="2"/>
    </font>
    <font>
      <sz val="8"/>
      <color rgb="FF000000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</font>
    <font>
      <sz val="8"/>
      <color rgb="FFFF0000"/>
      <name val="Calibri"/>
      <family val="2"/>
    </font>
    <font>
      <sz val="8"/>
      <color theme="0"/>
      <name val="Calibri"/>
      <family val="2"/>
    </font>
    <font>
      <i/>
      <sz val="11"/>
      <color rgb="FF000000"/>
      <name val="Calibri"/>
      <family val="2"/>
    </font>
    <font>
      <sz val="11"/>
      <name val="Calibri"/>
      <family val="2"/>
    </font>
    <font>
      <sz val="7"/>
      <color rgb="FF000000"/>
      <name val="Arial"/>
      <family val="2"/>
    </font>
    <font>
      <sz val="7"/>
      <name val="Arial"/>
      <family val="2"/>
    </font>
    <font>
      <sz val="7"/>
      <color theme="1"/>
      <name val="Arial"/>
      <family val="2"/>
    </font>
    <font>
      <b/>
      <sz val="11"/>
      <color rgb="FF000000"/>
      <name val="Calibri"/>
      <family val="2"/>
    </font>
    <font>
      <sz val="8"/>
      <color rgb="FF000000"/>
      <name val="Arial"/>
      <family val="2"/>
    </font>
    <font>
      <b/>
      <sz val="11"/>
      <color rgb="FFFF0000"/>
      <name val="Calibri"/>
      <family val="2"/>
    </font>
    <font>
      <sz val="8"/>
      <color rgb="FFFF0000"/>
      <name val="Arial"/>
      <family val="2"/>
    </font>
    <font>
      <sz val="8"/>
      <name val="Calibri"/>
      <family val="2"/>
    </font>
    <font>
      <sz val="10"/>
      <color rgb="FF000000"/>
      <name val="Arial"/>
      <family val="2"/>
    </font>
    <font>
      <sz val="8"/>
      <name val="Arial"/>
      <family val="2"/>
    </font>
    <font>
      <sz val="8"/>
      <color theme="1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C6D9F0"/>
        <bgColor rgb="FFC6D9F0"/>
      </patternFill>
    </fill>
    <fill>
      <patternFill patternType="solid">
        <fgColor rgb="FFF2DBDB"/>
        <bgColor rgb="FFF2DBDB"/>
      </patternFill>
    </fill>
    <fill>
      <patternFill patternType="solid">
        <fgColor rgb="FFD99594"/>
        <bgColor rgb="FFD99594"/>
      </patternFill>
    </fill>
    <fill>
      <patternFill patternType="solid">
        <fgColor rgb="FF8DB3E2"/>
        <bgColor rgb="FF8DB3E2"/>
      </patternFill>
    </fill>
    <fill>
      <patternFill patternType="solid">
        <fgColor rgb="FFFABF8F"/>
        <bgColor rgb="FFFABF8F"/>
      </patternFill>
    </fill>
    <fill>
      <patternFill patternType="solid">
        <fgColor rgb="FFE36C09"/>
        <bgColor rgb="FFE36C09"/>
      </patternFill>
    </fill>
    <fill>
      <patternFill patternType="solid">
        <fgColor rgb="FFCCC0D9"/>
        <bgColor rgb="FFCCC0D9"/>
      </patternFill>
    </fill>
    <fill>
      <patternFill patternType="solid">
        <fgColor rgb="FF92CDDC"/>
        <bgColor rgb="FF92CDD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0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711">
    <xf numFmtId="0" fontId="0" fillId="0" borderId="0" xfId="0" applyFont="1" applyAlignment="1"/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6" xfId="0" applyFont="1" applyBorder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1" fillId="0" borderId="15" xfId="0" applyFont="1" applyBorder="1" applyAlignment="1">
      <alignment horizontal="center" vertical="center"/>
    </xf>
    <xf numFmtId="0" fontId="0" fillId="0" borderId="13" xfId="0" applyFont="1" applyBorder="1"/>
    <xf numFmtId="0" fontId="0" fillId="0" borderId="16" xfId="0" applyFont="1" applyBorder="1" applyAlignment="1">
      <alignment horizontal="center"/>
    </xf>
    <xf numFmtId="164" fontId="0" fillId="0" borderId="0" xfId="0" applyNumberFormat="1" applyFont="1"/>
    <xf numFmtId="0" fontId="0" fillId="0" borderId="23" xfId="0" applyFont="1" applyBorder="1" applyAlignment="1">
      <alignment horizontal="center"/>
    </xf>
    <xf numFmtId="0" fontId="0" fillId="0" borderId="23" xfId="0" applyFont="1" applyBorder="1"/>
    <xf numFmtId="0" fontId="0" fillId="3" borderId="1" xfId="0" applyFont="1" applyFill="1" applyBorder="1"/>
    <xf numFmtId="0" fontId="1" fillId="0" borderId="15" xfId="0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6" xfId="0" applyFont="1" applyBorder="1"/>
    <xf numFmtId="0" fontId="0" fillId="0" borderId="6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2" xfId="0" applyFont="1" applyBorder="1"/>
    <xf numFmtId="0" fontId="0" fillId="2" borderId="39" xfId="0" applyFont="1" applyFill="1" applyBorder="1" applyAlignment="1">
      <alignment horizontal="center"/>
    </xf>
    <xf numFmtId="0" fontId="0" fillId="2" borderId="40" xfId="0" applyFont="1" applyFill="1" applyBorder="1"/>
    <xf numFmtId="0" fontId="0" fillId="0" borderId="14" xfId="0" applyFont="1" applyBorder="1" applyAlignment="1">
      <alignment horizontal="center"/>
    </xf>
    <xf numFmtId="0" fontId="1" fillId="0" borderId="15" xfId="0" applyFont="1" applyBorder="1"/>
    <xf numFmtId="0" fontId="0" fillId="0" borderId="3" xfId="0" applyFont="1" applyBorder="1"/>
    <xf numFmtId="0" fontId="0" fillId="0" borderId="16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41" xfId="0" applyFont="1" applyBorder="1"/>
    <xf numFmtId="0" fontId="0" fillId="0" borderId="41" xfId="0" applyFont="1" applyBorder="1" applyAlignment="1">
      <alignment wrapText="1"/>
    </xf>
    <xf numFmtId="0" fontId="0" fillId="0" borderId="41" xfId="0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9" xfId="0" applyFont="1" applyBorder="1"/>
    <xf numFmtId="0" fontId="0" fillId="0" borderId="17" xfId="0" applyFont="1" applyBorder="1"/>
    <xf numFmtId="0" fontId="0" fillId="0" borderId="20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0" xfId="0" applyFont="1" applyBorder="1"/>
    <xf numFmtId="0" fontId="0" fillId="0" borderId="15" xfId="0" applyFont="1" applyBorder="1"/>
    <xf numFmtId="16" fontId="0" fillId="0" borderId="8" xfId="0" applyNumberFormat="1" applyFont="1" applyBorder="1"/>
    <xf numFmtId="0" fontId="0" fillId="0" borderId="11" xfId="0" applyFont="1" applyBorder="1"/>
    <xf numFmtId="0" fontId="0" fillId="0" borderId="9" xfId="0" applyFont="1" applyBorder="1"/>
    <xf numFmtId="0" fontId="0" fillId="0" borderId="23" xfId="0" applyFont="1" applyBorder="1" applyAlignment="1">
      <alignment wrapText="1"/>
    </xf>
    <xf numFmtId="9" fontId="0" fillId="0" borderId="0" xfId="0" applyNumberFormat="1" applyFont="1"/>
    <xf numFmtId="0" fontId="1" fillId="0" borderId="4" xfId="0" applyFont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9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wrapText="1"/>
    </xf>
    <xf numFmtId="0" fontId="3" fillId="0" borderId="19" xfId="0" applyFont="1" applyBorder="1"/>
    <xf numFmtId="0" fontId="0" fillId="3" borderId="42" xfId="0" applyFont="1" applyFill="1" applyBorder="1"/>
    <xf numFmtId="0" fontId="0" fillId="3" borderId="43" xfId="0" applyFont="1" applyFill="1" applyBorder="1"/>
    <xf numFmtId="0" fontId="0" fillId="0" borderId="51" xfId="0" applyFont="1" applyBorder="1"/>
    <xf numFmtId="0" fontId="0" fillId="0" borderId="52" xfId="0" applyFont="1" applyBorder="1"/>
    <xf numFmtId="0" fontId="0" fillId="0" borderId="53" xfId="0" applyFont="1" applyBorder="1"/>
    <xf numFmtId="0" fontId="0" fillId="0" borderId="54" xfId="0" applyFont="1" applyBorder="1"/>
    <xf numFmtId="0" fontId="0" fillId="0" borderId="55" xfId="0" applyFont="1" applyBorder="1"/>
    <xf numFmtId="0" fontId="0" fillId="0" borderId="56" xfId="0" applyFont="1" applyBorder="1"/>
    <xf numFmtId="0" fontId="0" fillId="3" borderId="57" xfId="0" applyFont="1" applyFill="1" applyBorder="1"/>
    <xf numFmtId="0" fontId="0" fillId="0" borderId="58" xfId="0" applyFont="1" applyBorder="1"/>
    <xf numFmtId="0" fontId="0" fillId="0" borderId="59" xfId="0" applyFont="1" applyBorder="1"/>
    <xf numFmtId="0" fontId="0" fillId="0" borderId="60" xfId="0" applyFont="1" applyBorder="1"/>
    <xf numFmtId="0" fontId="0" fillId="0" borderId="61" xfId="0" applyFont="1" applyBorder="1"/>
    <xf numFmtId="0" fontId="0" fillId="0" borderId="62" xfId="0" applyFont="1" applyBorder="1"/>
    <xf numFmtId="0" fontId="0" fillId="0" borderId="64" xfId="0" applyFont="1" applyBorder="1"/>
    <xf numFmtId="0" fontId="0" fillId="0" borderId="67" xfId="0" applyFont="1" applyBorder="1"/>
    <xf numFmtId="0" fontId="0" fillId="0" borderId="68" xfId="0" applyFont="1" applyBorder="1"/>
    <xf numFmtId="0" fontId="0" fillId="0" borderId="69" xfId="0" applyFont="1" applyBorder="1"/>
    <xf numFmtId="0" fontId="0" fillId="2" borderId="70" xfId="0" applyFont="1" applyFill="1" applyBorder="1"/>
    <xf numFmtId="0" fontId="0" fillId="2" borderId="71" xfId="0" applyFont="1" applyFill="1" applyBorder="1"/>
    <xf numFmtId="0" fontId="0" fillId="0" borderId="72" xfId="0" applyFont="1" applyBorder="1" applyAlignment="1">
      <alignment wrapText="1"/>
    </xf>
    <xf numFmtId="0" fontId="0" fillId="3" borderId="2" xfId="0" applyFont="1" applyFill="1" applyBorder="1"/>
    <xf numFmtId="0" fontId="0" fillId="3" borderId="78" xfId="0" applyFont="1" applyFill="1" applyBorder="1"/>
    <xf numFmtId="0" fontId="0" fillId="3" borderId="70" xfId="0" applyFont="1" applyFill="1" applyBorder="1"/>
    <xf numFmtId="0" fontId="0" fillId="6" borderId="1" xfId="0" applyFont="1" applyFill="1" applyBorder="1"/>
    <xf numFmtId="0" fontId="0" fillId="3" borderId="79" xfId="0" applyFont="1" applyFill="1" applyBorder="1"/>
    <xf numFmtId="0" fontId="0" fillId="0" borderId="80" xfId="0" applyFont="1" applyBorder="1"/>
    <xf numFmtId="0" fontId="0" fillId="0" borderId="81" xfId="0" applyFont="1" applyBorder="1"/>
    <xf numFmtId="0" fontId="0" fillId="0" borderId="82" xfId="0" applyFont="1" applyBorder="1"/>
    <xf numFmtId="0" fontId="0" fillId="0" borderId="83" xfId="0" applyFont="1" applyBorder="1"/>
    <xf numFmtId="0" fontId="0" fillId="3" borderId="84" xfId="0" applyFont="1" applyFill="1" applyBorder="1"/>
    <xf numFmtId="0" fontId="0" fillId="0" borderId="15" xfId="0" applyFont="1" applyBorder="1" applyAlignment="1">
      <alignment horizontal="center"/>
    </xf>
    <xf numFmtId="0" fontId="0" fillId="0" borderId="83" xfId="0" applyFont="1" applyBorder="1" applyAlignment="1">
      <alignment horizontal="center"/>
    </xf>
    <xf numFmtId="0" fontId="0" fillId="0" borderId="87" xfId="0" applyFont="1" applyBorder="1"/>
    <xf numFmtId="0" fontId="0" fillId="6" borderId="81" xfId="0" applyFont="1" applyFill="1" applyBorder="1"/>
    <xf numFmtId="16" fontId="0" fillId="0" borderId="0" xfId="0" applyNumberFormat="1" applyFont="1"/>
    <xf numFmtId="0" fontId="0" fillId="7" borderId="15" xfId="0" applyFont="1" applyFill="1" applyBorder="1"/>
    <xf numFmtId="0" fontId="0" fillId="7" borderId="15" xfId="0" applyFont="1" applyFill="1" applyBorder="1" applyAlignment="1">
      <alignment horizontal="center"/>
    </xf>
    <xf numFmtId="0" fontId="0" fillId="0" borderId="15" xfId="0" applyFont="1" applyBorder="1" applyAlignment="1">
      <alignment wrapText="1"/>
    </xf>
    <xf numFmtId="0" fontId="0" fillId="0" borderId="15" xfId="0" applyFont="1" applyBorder="1" applyAlignment="1">
      <alignment horizontal="center" wrapText="1"/>
    </xf>
    <xf numFmtId="9" fontId="0" fillId="0" borderId="15" xfId="0" applyNumberFormat="1" applyFont="1" applyBorder="1"/>
    <xf numFmtId="0" fontId="0" fillId="0" borderId="54" xfId="0" applyFont="1" applyBorder="1" applyAlignment="1">
      <alignment wrapText="1"/>
    </xf>
    <xf numFmtId="0" fontId="0" fillId="0" borderId="55" xfId="0" applyFont="1" applyBorder="1" applyAlignment="1">
      <alignment wrapText="1"/>
    </xf>
    <xf numFmtId="164" fontId="0" fillId="0" borderId="54" xfId="0" applyNumberFormat="1" applyFont="1" applyBorder="1"/>
    <xf numFmtId="164" fontId="0" fillId="0" borderId="55" xfId="0" applyNumberFormat="1" applyFont="1" applyBorder="1"/>
    <xf numFmtId="10" fontId="0" fillId="0" borderId="55" xfId="0" applyNumberFormat="1" applyFont="1" applyBorder="1"/>
    <xf numFmtId="9" fontId="0" fillId="0" borderId="54" xfId="0" applyNumberFormat="1" applyFont="1" applyBorder="1"/>
    <xf numFmtId="9" fontId="0" fillId="0" borderId="55" xfId="0" applyNumberFormat="1" applyFont="1" applyBorder="1"/>
    <xf numFmtId="0" fontId="0" fillId="0" borderId="86" xfId="0" applyFont="1" applyBorder="1"/>
    <xf numFmtId="164" fontId="0" fillId="0" borderId="80" xfId="0" applyNumberFormat="1" applyFont="1" applyBorder="1"/>
    <xf numFmtId="164" fontId="0" fillId="0" borderId="81" xfId="0" applyNumberFormat="1" applyFont="1" applyBorder="1"/>
    <xf numFmtId="9" fontId="0" fillId="0" borderId="80" xfId="0" applyNumberFormat="1" applyFont="1" applyBorder="1"/>
    <xf numFmtId="9" fontId="0" fillId="0" borderId="81" xfId="0" applyNumberFormat="1" applyFont="1" applyBorder="1"/>
    <xf numFmtId="0" fontId="0" fillId="0" borderId="92" xfId="0" applyFont="1" applyBorder="1"/>
    <xf numFmtId="0" fontId="0" fillId="0" borderId="85" xfId="0" applyFont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0" fillId="8" borderId="1" xfId="0" applyFont="1" applyFill="1" applyBorder="1"/>
    <xf numFmtId="0" fontId="3" fillId="0" borderId="0" xfId="0" applyFont="1"/>
    <xf numFmtId="0" fontId="1" fillId="0" borderId="82" xfId="0" applyFont="1" applyBorder="1"/>
    <xf numFmtId="0" fontId="1" fillId="0" borderId="80" xfId="0" applyFont="1" applyBorder="1"/>
    <xf numFmtId="0" fontId="1" fillId="0" borderId="83" xfId="0" applyFont="1" applyBorder="1"/>
    <xf numFmtId="0" fontId="1" fillId="0" borderId="81" xfId="0" applyFont="1" applyBorder="1"/>
    <xf numFmtId="0" fontId="0" fillId="2" borderId="42" xfId="0" applyFont="1" applyFill="1" applyBorder="1"/>
    <xf numFmtId="0" fontId="0" fillId="0" borderId="8" xfId="0" applyFont="1" applyBorder="1" applyAlignment="1">
      <alignment wrapText="1"/>
    </xf>
    <xf numFmtId="0" fontId="0" fillId="0" borderId="0" xfId="0" applyFont="1" applyAlignment="1">
      <alignment horizontal="left"/>
    </xf>
    <xf numFmtId="0" fontId="0" fillId="9" borderId="1" xfId="0" applyFont="1" applyFill="1" applyBorder="1"/>
    <xf numFmtId="0" fontId="0" fillId="10" borderId="1" xfId="0" applyFont="1" applyFill="1" applyBorder="1" applyAlignment="1">
      <alignment wrapText="1"/>
    </xf>
    <xf numFmtId="0" fontId="0" fillId="10" borderId="1" xfId="0" applyFont="1" applyFill="1" applyBorder="1"/>
    <xf numFmtId="0" fontId="0" fillId="9" borderId="1" xfId="0" applyFont="1" applyFill="1" applyBorder="1" applyAlignment="1">
      <alignment wrapText="1"/>
    </xf>
    <xf numFmtId="0" fontId="0" fillId="11" borderId="1" xfId="0" applyFont="1" applyFill="1" applyBorder="1"/>
    <xf numFmtId="0" fontId="0" fillId="12" borderId="2" xfId="0" applyFont="1" applyFill="1" applyBorder="1"/>
    <xf numFmtId="0" fontId="0" fillId="2" borderId="84" xfId="0" applyFont="1" applyFill="1" applyBorder="1"/>
    <xf numFmtId="0" fontId="0" fillId="2" borderId="57" xfId="0" applyFont="1" applyFill="1" applyBorder="1"/>
    <xf numFmtId="0" fontId="0" fillId="9" borderId="15" xfId="0" applyFont="1" applyFill="1" applyBorder="1"/>
    <xf numFmtId="0" fontId="0" fillId="2" borderId="54" xfId="0" applyFont="1" applyFill="1" applyBorder="1"/>
    <xf numFmtId="0" fontId="0" fillId="2" borderId="43" xfId="0" applyFont="1" applyFill="1" applyBorder="1"/>
    <xf numFmtId="0" fontId="0" fillId="2" borderId="79" xfId="0" applyFont="1" applyFill="1" applyBorder="1"/>
    <xf numFmtId="0" fontId="0" fillId="13" borderId="42" xfId="0" applyFont="1" applyFill="1" applyBorder="1"/>
    <xf numFmtId="0" fontId="0" fillId="8" borderId="42" xfId="0" applyFont="1" applyFill="1" applyBorder="1"/>
    <xf numFmtId="0" fontId="4" fillId="0" borderId="41" xfId="0" applyFont="1" applyBorder="1"/>
    <xf numFmtId="0" fontId="5" fillId="0" borderId="0" xfId="0" applyFont="1" applyAlignment="1"/>
    <xf numFmtId="0" fontId="5" fillId="0" borderId="103" xfId="0" applyFont="1" applyBorder="1" applyAlignment="1">
      <alignment horizontal="center" vertical="center"/>
    </xf>
    <xf numFmtId="0" fontId="5" fillId="0" borderId="10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7" xfId="0" applyFont="1" applyBorder="1" applyAlignment="1">
      <alignment horizontal="center" vertical="center"/>
    </xf>
    <xf numFmtId="0" fontId="5" fillId="0" borderId="103" xfId="0" applyFont="1" applyBorder="1" applyAlignment="1">
      <alignment horizontal="center" vertical="center"/>
    </xf>
    <xf numFmtId="9" fontId="5" fillId="0" borderId="0" xfId="1" applyFont="1" applyAlignment="1"/>
    <xf numFmtId="164" fontId="5" fillId="0" borderId="0" xfId="1" applyNumberFormat="1" applyFont="1" applyAlignment="1"/>
    <xf numFmtId="0" fontId="5" fillId="0" borderId="0" xfId="0" applyFont="1" applyFill="1" applyAlignment="1"/>
    <xf numFmtId="0" fontId="5" fillId="0" borderId="107" xfId="0" applyFont="1" applyBorder="1" applyAlignment="1">
      <alignment horizontal="center" vertical="center"/>
    </xf>
    <xf numFmtId="164" fontId="0" fillId="0" borderId="0" xfId="1" applyNumberFormat="1" applyFont="1" applyAlignment="1"/>
    <xf numFmtId="0" fontId="7" fillId="0" borderId="0" xfId="0" applyFont="1" applyAlignment="1"/>
    <xf numFmtId="164" fontId="0" fillId="0" borderId="8" xfId="1" applyNumberFormat="1" applyFont="1" applyBorder="1"/>
    <xf numFmtId="0" fontId="0" fillId="0" borderId="0" xfId="0" applyFont="1" applyAlignment="1"/>
    <xf numFmtId="0" fontId="5" fillId="0" borderId="103" xfId="0" applyFont="1" applyBorder="1" applyAlignment="1">
      <alignment horizontal="center" vertical="center"/>
    </xf>
    <xf numFmtId="0" fontId="5" fillId="0" borderId="110" xfId="0" applyFont="1" applyBorder="1" applyAlignment="1">
      <alignment horizontal="center" vertical="center"/>
    </xf>
    <xf numFmtId="0" fontId="5" fillId="0" borderId="111" xfId="0" applyFont="1" applyBorder="1" applyAlignment="1">
      <alignment horizontal="center" vertical="center"/>
    </xf>
    <xf numFmtId="0" fontId="5" fillId="0" borderId="112" xfId="0" applyFont="1" applyBorder="1" applyAlignment="1">
      <alignment horizontal="center" vertical="center"/>
    </xf>
    <xf numFmtId="0" fontId="5" fillId="0" borderId="113" xfId="0" applyFont="1" applyBorder="1" applyAlignment="1">
      <alignment horizontal="center" vertical="center"/>
    </xf>
    <xf numFmtId="0" fontId="0" fillId="0" borderId="103" xfId="0" applyFont="1" applyBorder="1" applyAlignment="1"/>
    <xf numFmtId="0" fontId="0" fillId="0" borderId="0" xfId="0" applyFont="1" applyFill="1" applyAlignment="1"/>
    <xf numFmtId="165" fontId="5" fillId="0" borderId="0" xfId="0" applyNumberFormat="1" applyFont="1" applyFill="1" applyAlignment="1"/>
    <xf numFmtId="165" fontId="5" fillId="0" borderId="0" xfId="0" applyNumberFormat="1" applyFont="1" applyAlignment="1"/>
    <xf numFmtId="165" fontId="5" fillId="14" borderId="0" xfId="0" applyNumberFormat="1" applyFont="1" applyFill="1" applyAlignment="1"/>
    <xf numFmtId="0" fontId="0" fillId="0" borderId="0" xfId="0" applyFont="1" applyAlignment="1"/>
    <xf numFmtId="0" fontId="5" fillId="0" borderId="10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03" xfId="0" applyFont="1" applyBorder="1" applyAlignment="1">
      <alignment horizontal="center" vertical="center"/>
    </xf>
    <xf numFmtId="2" fontId="5" fillId="0" borderId="0" xfId="0" applyNumberFormat="1" applyFont="1" applyAlignment="1"/>
    <xf numFmtId="0" fontId="5" fillId="14" borderId="103" xfId="0" applyFont="1" applyFill="1" applyBorder="1" applyAlignment="1">
      <alignment horizontal="center" vertical="center"/>
    </xf>
    <xf numFmtId="0" fontId="5" fillId="14" borderId="0" xfId="0" applyFont="1" applyFill="1" applyAlignment="1"/>
    <xf numFmtId="0" fontId="5" fillId="0" borderId="103" xfId="0" applyFont="1" applyFill="1" applyBorder="1" applyAlignment="1">
      <alignment horizontal="center" vertical="center"/>
    </xf>
    <xf numFmtId="0" fontId="5" fillId="16" borderId="103" xfId="0" applyFont="1" applyFill="1" applyBorder="1" applyAlignment="1">
      <alignment horizontal="center" vertical="center"/>
    </xf>
    <xf numFmtId="0" fontId="5" fillId="16" borderId="0" xfId="0" applyFont="1" applyFill="1" applyAlignment="1"/>
    <xf numFmtId="9" fontId="5" fillId="15" borderId="0" xfId="1" applyFont="1" applyFill="1" applyAlignment="1"/>
    <xf numFmtId="9" fontId="5" fillId="14" borderId="0" xfId="1" applyFont="1" applyFill="1" applyAlignment="1"/>
    <xf numFmtId="165" fontId="5" fillId="16" borderId="0" xfId="0" applyNumberFormat="1" applyFont="1" applyFill="1" applyAlignment="1"/>
    <xf numFmtId="0" fontId="5" fillId="17" borderId="103" xfId="0" applyFont="1" applyFill="1" applyBorder="1" applyAlignment="1">
      <alignment horizontal="center" vertical="center"/>
    </xf>
    <xf numFmtId="0" fontId="8" fillId="0" borderId="103" xfId="0" applyFont="1" applyBorder="1" applyAlignment="1">
      <alignment horizontal="center" vertical="center"/>
    </xf>
    <xf numFmtId="0" fontId="0" fillId="0" borderId="115" xfId="0" applyFont="1" applyBorder="1" applyAlignment="1"/>
    <xf numFmtId="165" fontId="5" fillId="0" borderId="115" xfId="0" applyNumberFormat="1" applyFont="1" applyBorder="1" applyAlignment="1"/>
    <xf numFmtId="0" fontId="5" fillId="0" borderId="115" xfId="0" applyFont="1" applyBorder="1" applyAlignment="1"/>
    <xf numFmtId="9" fontId="5" fillId="14" borderId="115" xfId="1" applyFont="1" applyFill="1" applyBorder="1" applyAlignment="1"/>
    <xf numFmtId="0" fontId="0" fillId="0" borderId="102" xfId="0" applyFont="1" applyBorder="1" applyAlignment="1"/>
    <xf numFmtId="0" fontId="5" fillId="0" borderId="102" xfId="0" applyFont="1" applyBorder="1" applyAlignment="1">
      <alignment horizontal="center" vertical="center"/>
    </xf>
    <xf numFmtId="164" fontId="5" fillId="0" borderId="102" xfId="1" applyNumberFormat="1" applyFont="1" applyBorder="1" applyAlignment="1">
      <alignment horizontal="center" vertical="center"/>
    </xf>
    <xf numFmtId="0" fontId="0" fillId="0" borderId="102" xfId="0" applyFont="1" applyFill="1" applyBorder="1" applyAlignment="1"/>
    <xf numFmtId="0" fontId="5" fillId="0" borderId="102" xfId="0" applyFont="1" applyFill="1" applyBorder="1" applyAlignment="1">
      <alignment horizontal="center" vertical="center"/>
    </xf>
    <xf numFmtId="0" fontId="5" fillId="0" borderId="102" xfId="0" applyFont="1" applyFill="1" applyBorder="1" applyAlignment="1">
      <alignment vertical="center" wrapText="1"/>
    </xf>
    <xf numFmtId="0" fontId="5" fillId="0" borderId="102" xfId="0" applyFont="1" applyFill="1" applyBorder="1" applyAlignment="1">
      <alignment vertical="center"/>
    </xf>
    <xf numFmtId="10" fontId="5" fillId="0" borderId="102" xfId="1" applyNumberFormat="1" applyFont="1" applyBorder="1" applyAlignment="1">
      <alignment horizontal="center" vertical="center"/>
    </xf>
    <xf numFmtId="0" fontId="5" fillId="0" borderId="102" xfId="0" applyFont="1" applyBorder="1" applyAlignment="1">
      <alignment vertical="center" wrapText="1"/>
    </xf>
    <xf numFmtId="0" fontId="5" fillId="0" borderId="103" xfId="0" applyNumberFormat="1" applyFont="1" applyBorder="1" applyAlignment="1">
      <alignment horizontal="center" vertical="center"/>
    </xf>
    <xf numFmtId="0" fontId="5" fillId="0" borderId="103" xfId="1" applyNumberFormat="1" applyFont="1" applyBorder="1" applyAlignment="1">
      <alignment horizontal="center" vertical="center"/>
    </xf>
    <xf numFmtId="9" fontId="5" fillId="0" borderId="103" xfId="1" applyNumberFormat="1" applyFont="1" applyBorder="1" applyAlignment="1">
      <alignment horizontal="center" vertical="center"/>
    </xf>
    <xf numFmtId="165" fontId="5" fillId="0" borderId="103" xfId="1" applyNumberFormat="1" applyFont="1" applyBorder="1" applyAlignment="1">
      <alignment horizontal="center" vertical="center"/>
    </xf>
    <xf numFmtId="165" fontId="5" fillId="0" borderId="103" xfId="0" applyNumberFormat="1" applyFont="1" applyBorder="1" applyAlignment="1">
      <alignment horizontal="center" vertical="center"/>
    </xf>
    <xf numFmtId="9" fontId="5" fillId="0" borderId="103" xfId="0" applyNumberFormat="1" applyFont="1" applyBorder="1" applyAlignment="1">
      <alignment horizontal="center" vertical="center"/>
    </xf>
    <xf numFmtId="9" fontId="0" fillId="0" borderId="102" xfId="1" applyFont="1" applyBorder="1" applyAlignment="1"/>
    <xf numFmtId="9" fontId="5" fillId="0" borderId="102" xfId="1" applyFont="1" applyFill="1" applyBorder="1" applyAlignment="1">
      <alignment horizontal="center" vertical="center"/>
    </xf>
    <xf numFmtId="165" fontId="5" fillId="0" borderId="102" xfId="0" applyNumberFormat="1" applyFont="1" applyFill="1" applyBorder="1" applyAlignment="1">
      <alignment horizontal="center" vertical="center"/>
    </xf>
    <xf numFmtId="164" fontId="5" fillId="0" borderId="102" xfId="1" applyNumberFormat="1" applyFont="1" applyFill="1" applyBorder="1" applyAlignment="1"/>
    <xf numFmtId="165" fontId="5" fillId="0" borderId="102" xfId="1" applyNumberFormat="1" applyFont="1" applyFill="1" applyBorder="1" applyAlignment="1"/>
    <xf numFmtId="9" fontId="5" fillId="0" borderId="102" xfId="1" applyNumberFormat="1" applyFont="1" applyFill="1" applyBorder="1" applyAlignment="1">
      <alignment horizontal="center" vertical="center"/>
    </xf>
    <xf numFmtId="0" fontId="5" fillId="0" borderId="102" xfId="0" applyFont="1" applyFill="1" applyBorder="1" applyAlignment="1"/>
    <xf numFmtId="9" fontId="5" fillId="0" borderId="103" xfId="1" applyNumberFormat="1" applyFont="1" applyFill="1" applyBorder="1" applyAlignment="1">
      <alignment horizontal="center" vertical="center"/>
    </xf>
    <xf numFmtId="164" fontId="0" fillId="0" borderId="102" xfId="0" applyNumberFormat="1" applyFont="1" applyBorder="1" applyAlignment="1"/>
    <xf numFmtId="165" fontId="5" fillId="0" borderId="102" xfId="0" applyNumberFormat="1" applyFont="1" applyBorder="1" applyAlignment="1"/>
    <xf numFmtId="0" fontId="5" fillId="0" borderId="102" xfId="0" applyFont="1" applyBorder="1" applyAlignment="1"/>
    <xf numFmtId="9" fontId="5" fillId="0" borderId="102" xfId="1" applyFont="1" applyBorder="1" applyAlignment="1"/>
    <xf numFmtId="164" fontId="5" fillId="0" borderId="102" xfId="1" applyNumberFormat="1" applyFont="1" applyBorder="1" applyAlignment="1"/>
    <xf numFmtId="0" fontId="8" fillId="0" borderId="102" xfId="0" applyFont="1" applyFill="1" applyBorder="1" applyAlignment="1">
      <alignment horizontal="center" vertical="center"/>
    </xf>
    <xf numFmtId="165" fontId="5" fillId="0" borderId="102" xfId="0" applyNumberFormat="1" applyFont="1" applyFill="1" applyBorder="1" applyAlignment="1">
      <alignment horizontal="center" vertical="center" wrapText="1"/>
    </xf>
    <xf numFmtId="0" fontId="5" fillId="0" borderId="102" xfId="0" applyNumberFormat="1" applyFont="1" applyFill="1" applyBorder="1" applyAlignment="1">
      <alignment vertical="center" wrapText="1"/>
    </xf>
    <xf numFmtId="0" fontId="5" fillId="0" borderId="116" xfId="0" applyFont="1" applyBorder="1" applyAlignment="1">
      <alignment horizontal="center" vertical="center"/>
    </xf>
    <xf numFmtId="0" fontId="8" fillId="0" borderId="106" xfId="0" applyFont="1" applyBorder="1" applyAlignment="1">
      <alignment horizontal="center" vertical="center"/>
    </xf>
    <xf numFmtId="0" fontId="8" fillId="0" borderId="116" xfId="0" applyFont="1" applyBorder="1" applyAlignment="1">
      <alignment horizontal="center" vertical="center"/>
    </xf>
    <xf numFmtId="0" fontId="0" fillId="0" borderId="0" xfId="0" applyFont="1" applyAlignment="1"/>
    <xf numFmtId="0" fontId="5" fillId="0" borderId="103" xfId="0" applyFont="1" applyBorder="1" applyAlignment="1">
      <alignment horizontal="center" vertical="center"/>
    </xf>
    <xf numFmtId="0" fontId="4" fillId="0" borderId="8" xfId="0" applyFont="1" applyBorder="1"/>
    <xf numFmtId="0" fontId="4" fillId="0" borderId="10" xfId="0" applyFont="1" applyBorder="1"/>
    <xf numFmtId="0" fontId="4" fillId="0" borderId="7" xfId="0" applyFont="1" applyBorder="1"/>
    <xf numFmtId="9" fontId="0" fillId="0" borderId="0" xfId="1" applyFont="1" applyAlignment="1"/>
    <xf numFmtId="164" fontId="5" fillId="0" borderId="103" xfId="1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103" xfId="0" applyFont="1" applyBorder="1" applyAlignment="1">
      <alignment horizontal="center" vertical="center"/>
    </xf>
    <xf numFmtId="0" fontId="7" fillId="0" borderId="103" xfId="0" applyFont="1" applyBorder="1" applyAlignment="1">
      <alignment horizontal="center" vertical="center"/>
    </xf>
    <xf numFmtId="0" fontId="7" fillId="0" borderId="8" xfId="0" applyFont="1" applyBorder="1"/>
    <xf numFmtId="0" fontId="0" fillId="0" borderId="0" xfId="0" applyFont="1" applyAlignment="1"/>
    <xf numFmtId="0" fontId="5" fillId="0" borderId="103" xfId="0" applyFont="1" applyBorder="1" applyAlignment="1">
      <alignment horizontal="center" vertical="center" wrapText="1"/>
    </xf>
    <xf numFmtId="0" fontId="5" fillId="0" borderId="10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1" fillId="0" borderId="103" xfId="0" applyFont="1" applyBorder="1" applyAlignment="1">
      <alignment horizontal="center" vertical="center"/>
    </xf>
    <xf numFmtId="0" fontId="1" fillId="0" borderId="103" xfId="0" applyFont="1" applyBorder="1" applyAlignment="1">
      <alignment horizontal="center" vertical="center" wrapText="1"/>
    </xf>
    <xf numFmtId="0" fontId="0" fillId="14" borderId="0" xfId="0" applyFont="1" applyFill="1" applyAlignment="1"/>
    <xf numFmtId="0" fontId="10" fillId="14" borderId="0" xfId="0" applyFont="1" applyFill="1" applyAlignment="1"/>
    <xf numFmtId="0" fontId="0" fillId="0" borderId="0" xfId="0" applyFont="1" applyAlignment="1"/>
    <xf numFmtId="0" fontId="0" fillId="0" borderId="102" xfId="0" applyFont="1" applyFill="1" applyBorder="1"/>
    <xf numFmtId="0" fontId="5" fillId="0" borderId="103" xfId="0" applyFont="1" applyBorder="1" applyAlignment="1">
      <alignment horizontal="center" vertical="center"/>
    </xf>
    <xf numFmtId="0" fontId="5" fillId="0" borderId="108" xfId="0" applyFont="1" applyBorder="1" applyAlignment="1">
      <alignment horizontal="center" vertical="center"/>
    </xf>
    <xf numFmtId="0" fontId="0" fillId="0" borderId="23" xfId="0" applyFont="1" applyBorder="1" applyAlignment="1"/>
    <xf numFmtId="0" fontId="2" fillId="0" borderId="41" xfId="0" applyFont="1" applyBorder="1" applyAlignment="1"/>
    <xf numFmtId="0" fontId="0" fillId="0" borderId="102" xfId="0" applyFont="1" applyBorder="1"/>
    <xf numFmtId="0" fontId="5" fillId="0" borderId="103" xfId="0" applyFont="1" applyBorder="1" applyAlignment="1">
      <alignment horizontal="center" vertical="center" wrapText="1"/>
    </xf>
    <xf numFmtId="0" fontId="5" fillId="0" borderId="103" xfId="0" applyFont="1" applyBorder="1" applyAlignment="1">
      <alignment horizontal="center" vertical="center"/>
    </xf>
    <xf numFmtId="0" fontId="5" fillId="0" borderId="119" xfId="0" applyFont="1" applyBorder="1" applyAlignment="1">
      <alignment horizontal="center" vertical="center"/>
    </xf>
    <xf numFmtId="9" fontId="5" fillId="0" borderId="103" xfId="1" applyFont="1" applyBorder="1" applyAlignment="1">
      <alignment horizontal="center" vertical="center"/>
    </xf>
    <xf numFmtId="165" fontId="5" fillId="0" borderId="118" xfId="0" applyNumberFormat="1" applyFont="1" applyBorder="1" applyAlignment="1">
      <alignment horizontal="center" vertical="center"/>
    </xf>
    <xf numFmtId="0" fontId="5" fillId="0" borderId="103" xfId="0" applyFont="1" applyBorder="1" applyAlignment="1">
      <alignment horizontal="center" vertical="center"/>
    </xf>
    <xf numFmtId="0" fontId="5" fillId="0" borderId="103" xfId="0" applyFont="1" applyFill="1" applyBorder="1" applyAlignment="1">
      <alignment horizontal="center" vertical="center" wrapText="1"/>
    </xf>
    <xf numFmtId="164" fontId="5" fillId="0" borderId="103" xfId="1" applyNumberFormat="1" applyFont="1" applyFill="1" applyBorder="1" applyAlignment="1">
      <alignment horizontal="center" vertical="center"/>
    </xf>
    <xf numFmtId="164" fontId="9" fillId="0" borderId="103" xfId="1" applyNumberFormat="1" applyFont="1" applyFill="1" applyBorder="1" applyAlignment="1">
      <alignment horizontal="center" vertical="center"/>
    </xf>
    <xf numFmtId="0" fontId="5" fillId="0" borderId="107" xfId="0" applyFont="1" applyFill="1" applyBorder="1" applyAlignment="1">
      <alignment horizontal="center" vertical="center" wrapText="1"/>
    </xf>
    <xf numFmtId="0" fontId="5" fillId="0" borderId="117" xfId="0" applyFont="1" applyFill="1" applyBorder="1" applyAlignment="1">
      <alignment horizontal="center" vertical="center" wrapText="1"/>
    </xf>
    <xf numFmtId="0" fontId="9" fillId="0" borderId="103" xfId="0" applyFont="1" applyFill="1" applyBorder="1" applyAlignment="1">
      <alignment horizontal="center" vertical="center"/>
    </xf>
    <xf numFmtId="0" fontId="5" fillId="0" borderId="107" xfId="0" applyFont="1" applyFill="1" applyBorder="1" applyAlignment="1">
      <alignment horizontal="center" vertical="center"/>
    </xf>
    <xf numFmtId="0" fontId="9" fillId="0" borderId="117" xfId="0" applyFont="1" applyFill="1" applyBorder="1" applyAlignment="1">
      <alignment horizontal="center" vertical="center"/>
    </xf>
    <xf numFmtId="0" fontId="5" fillId="0" borderId="117" xfId="0" applyFont="1" applyFill="1" applyBorder="1" applyAlignment="1">
      <alignment horizontal="center" vertical="center"/>
    </xf>
    <xf numFmtId="0" fontId="9" fillId="0" borderId="107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/>
    <xf numFmtId="0" fontId="0" fillId="0" borderId="4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5" fillId="0" borderId="103" xfId="0" applyFont="1" applyBorder="1" applyAlignment="1">
      <alignment horizontal="center" vertical="center"/>
    </xf>
    <xf numFmtId="0" fontId="0" fillId="0" borderId="41" xfId="0" applyFont="1" applyBorder="1" applyAlignment="1">
      <alignment horizontal="center"/>
    </xf>
    <xf numFmtId="0" fontId="5" fillId="0" borderId="103" xfId="0" applyFont="1" applyBorder="1" applyAlignment="1">
      <alignment horizontal="left" vertical="center"/>
    </xf>
    <xf numFmtId="0" fontId="5" fillId="0" borderId="103" xfId="0" applyFont="1" applyBorder="1" applyAlignment="1">
      <alignment horizontal="right" vertical="center"/>
    </xf>
    <xf numFmtId="0" fontId="5" fillId="0" borderId="103" xfId="0" applyFont="1" applyBorder="1" applyAlignment="1"/>
    <xf numFmtId="0" fontId="5" fillId="0" borderId="103" xfId="0" applyFont="1" applyBorder="1" applyAlignment="1">
      <alignment horizontal="center" vertical="center" wrapText="1"/>
    </xf>
    <xf numFmtId="0" fontId="0" fillId="0" borderId="102" xfId="0" applyFont="1" applyBorder="1" applyAlignment="1">
      <alignment wrapText="1"/>
    </xf>
    <xf numFmtId="0" fontId="2" fillId="0" borderId="102" xfId="0" applyFont="1" applyBorder="1" applyAlignment="1"/>
    <xf numFmtId="0" fontId="5" fillId="0" borderId="103" xfId="0" applyFont="1" applyBorder="1" applyAlignment="1">
      <alignment horizontal="center" vertical="center"/>
    </xf>
    <xf numFmtId="0" fontId="0" fillId="0" borderId="0" xfId="0" applyFont="1" applyAlignment="1"/>
    <xf numFmtId="9" fontId="7" fillId="0" borderId="0" xfId="1" applyFont="1" applyAlignment="1"/>
    <xf numFmtId="0" fontId="5" fillId="0" borderId="103" xfId="0" applyFont="1" applyBorder="1" applyAlignment="1">
      <alignment horizontal="center" vertical="center" wrapText="1"/>
    </xf>
    <xf numFmtId="0" fontId="5" fillId="0" borderId="103" xfId="0" applyFont="1" applyBorder="1" applyAlignment="1">
      <alignment horizontal="center" vertical="center"/>
    </xf>
    <xf numFmtId="16" fontId="0" fillId="0" borderId="0" xfId="0" applyNumberFormat="1" applyFont="1" applyAlignment="1"/>
    <xf numFmtId="0" fontId="5" fillId="0" borderId="103" xfId="0" applyFont="1" applyBorder="1" applyAlignment="1">
      <alignment horizontal="center" vertical="center" wrapText="1"/>
    </xf>
    <xf numFmtId="0" fontId="0" fillId="0" borderId="0" xfId="0" applyFont="1" applyAlignment="1"/>
    <xf numFmtId="0" fontId="5" fillId="0" borderId="105" xfId="0" applyFont="1" applyFill="1" applyBorder="1" applyAlignment="1">
      <alignment horizontal="center" vertical="center"/>
    </xf>
    <xf numFmtId="0" fontId="0" fillId="0" borderId="0" xfId="0" applyFont="1" applyAlignment="1"/>
    <xf numFmtId="0" fontId="5" fillId="0" borderId="103" xfId="0" applyFont="1" applyBorder="1" applyAlignment="1">
      <alignment horizontal="center" vertical="center" wrapText="1"/>
    </xf>
    <xf numFmtId="0" fontId="5" fillId="0" borderId="103" xfId="0" applyFont="1" applyFill="1" applyBorder="1" applyAlignment="1">
      <alignment horizontal="center" vertical="center"/>
    </xf>
    <xf numFmtId="0" fontId="4" fillId="0" borderId="0" xfId="0" applyFont="1"/>
    <xf numFmtId="0" fontId="0" fillId="0" borderId="0" xfId="0" applyFont="1" applyAlignment="1"/>
    <xf numFmtId="0" fontId="0" fillId="0" borderId="3" xfId="0" applyFont="1" applyBorder="1" applyAlignment="1">
      <alignment horizontal="center"/>
    </xf>
    <xf numFmtId="0" fontId="5" fillId="0" borderId="103" xfId="0" applyFont="1" applyBorder="1" applyAlignment="1">
      <alignment horizontal="center" vertical="center" wrapText="1"/>
    </xf>
    <xf numFmtId="0" fontId="5" fillId="0" borderId="103" xfId="0" applyFont="1" applyBorder="1" applyAlignment="1">
      <alignment horizontal="center" vertical="center"/>
    </xf>
    <xf numFmtId="0" fontId="5" fillId="0" borderId="106" xfId="0" applyFont="1" applyBorder="1" applyAlignment="1">
      <alignment horizontal="center" vertical="center"/>
    </xf>
    <xf numFmtId="0" fontId="5" fillId="0" borderId="103" xfId="0" applyFont="1" applyFill="1" applyBorder="1" applyAlignment="1"/>
    <xf numFmtId="1" fontId="5" fillId="0" borderId="103" xfId="0" applyNumberFormat="1" applyFont="1" applyFill="1" applyBorder="1" applyAlignment="1"/>
    <xf numFmtId="9" fontId="5" fillId="0" borderId="103" xfId="1" applyFont="1" applyFill="1" applyBorder="1" applyAlignment="1"/>
    <xf numFmtId="0" fontId="0" fillId="14" borderId="8" xfId="0" applyFont="1" applyFill="1" applyBorder="1"/>
    <xf numFmtId="0" fontId="5" fillId="14" borderId="103" xfId="0" applyFont="1" applyFill="1" applyBorder="1" applyAlignment="1"/>
    <xf numFmtId="0" fontId="0" fillId="0" borderId="0" xfId="0" applyFont="1" applyAlignment="1"/>
    <xf numFmtId="0" fontId="0" fillId="0" borderId="0" xfId="0" applyFont="1" applyAlignment="1"/>
    <xf numFmtId="0" fontId="5" fillId="0" borderId="103" xfId="0" applyFont="1" applyFill="1" applyBorder="1" applyAlignment="1">
      <alignment horizontal="center" vertical="center" wrapText="1"/>
    </xf>
    <xf numFmtId="9" fontId="0" fillId="0" borderId="0" xfId="1" applyNumberFormat="1" applyFont="1" applyAlignment="1"/>
    <xf numFmtId="0" fontId="7" fillId="0" borderId="41" xfId="0" applyFont="1" applyBorder="1"/>
    <xf numFmtId="0" fontId="0" fillId="0" borderId="70" xfId="0" applyFont="1" applyFill="1" applyBorder="1" applyAlignment="1"/>
    <xf numFmtId="0" fontId="11" fillId="0" borderId="8" xfId="0" applyFont="1" applyBorder="1"/>
    <xf numFmtId="0" fontId="1" fillId="0" borderId="20" xfId="0" applyFont="1" applyBorder="1" applyAlignment="1">
      <alignment horizontal="center" wrapText="1"/>
    </xf>
    <xf numFmtId="0" fontId="12" fillId="0" borderId="15" xfId="0" applyFont="1" applyBorder="1" applyAlignment="1">
      <alignment horizontal="center" wrapText="1"/>
    </xf>
    <xf numFmtId="0" fontId="12" fillId="0" borderId="5" xfId="0" applyFont="1" applyBorder="1" applyAlignment="1">
      <alignment wrapText="1"/>
    </xf>
    <xf numFmtId="0" fontId="5" fillId="0" borderId="107" xfId="0" applyFont="1" applyBorder="1" applyAlignment="1"/>
    <xf numFmtId="0" fontId="1" fillId="0" borderId="79" xfId="0" applyFont="1" applyBorder="1" applyAlignment="1">
      <alignment horizontal="center" wrapText="1"/>
    </xf>
    <xf numFmtId="0" fontId="12" fillId="0" borderId="130" xfId="0" applyFont="1" applyBorder="1" applyAlignment="1">
      <alignment horizontal="center" wrapText="1"/>
    </xf>
    <xf numFmtId="0" fontId="12" fillId="0" borderId="131" xfId="0" applyFont="1" applyBorder="1" applyAlignment="1">
      <alignment horizontal="center" wrapText="1"/>
    </xf>
    <xf numFmtId="0" fontId="12" fillId="0" borderId="132" xfId="0" applyFont="1" applyBorder="1" applyAlignment="1">
      <alignment horizontal="center" wrapText="1"/>
    </xf>
    <xf numFmtId="0" fontId="12" fillId="0" borderId="133" xfId="0" applyFont="1" applyBorder="1" applyAlignment="1">
      <alignment horizontal="center" wrapText="1"/>
    </xf>
    <xf numFmtId="0" fontId="12" fillId="0" borderId="134" xfId="0" applyFont="1" applyBorder="1" applyAlignment="1">
      <alignment horizontal="center" wrapText="1"/>
    </xf>
    <xf numFmtId="0" fontId="1" fillId="0" borderId="5" xfId="0" applyFont="1" applyBorder="1" applyAlignment="1">
      <alignment wrapText="1"/>
    </xf>
    <xf numFmtId="0" fontId="12" fillId="0" borderId="15" xfId="0" applyFont="1" applyBorder="1" applyAlignment="1">
      <alignment horizontal="center"/>
    </xf>
    <xf numFmtId="0" fontId="12" fillId="0" borderId="130" xfId="0" applyFont="1" applyBorder="1" applyAlignment="1">
      <alignment horizontal="center"/>
    </xf>
    <xf numFmtId="0" fontId="12" fillId="0" borderId="131" xfId="0" applyFont="1" applyBorder="1" applyAlignment="1">
      <alignment horizontal="center"/>
    </xf>
    <xf numFmtId="0" fontId="12" fillId="0" borderId="132" xfId="0" applyFont="1" applyBorder="1" applyAlignment="1">
      <alignment horizontal="center"/>
    </xf>
    <xf numFmtId="0" fontId="12" fillId="0" borderId="133" xfId="0" applyFont="1" applyBorder="1" applyAlignment="1">
      <alignment horizontal="center"/>
    </xf>
    <xf numFmtId="0" fontId="12" fillId="0" borderId="134" xfId="0" applyFont="1" applyBorder="1" applyAlignment="1">
      <alignment horizontal="center"/>
    </xf>
    <xf numFmtId="0" fontId="1" fillId="0" borderId="5" xfId="0" applyFont="1" applyBorder="1" applyAlignment="1"/>
    <xf numFmtId="0" fontId="1" fillId="0" borderId="5" xfId="0" applyFont="1" applyBorder="1" applyAlignment="1">
      <alignment vertical="center"/>
    </xf>
    <xf numFmtId="0" fontId="12" fillId="0" borderId="15" xfId="0" applyFont="1" applyBorder="1" applyAlignment="1">
      <alignment horizontal="center" vertical="center"/>
    </xf>
    <xf numFmtId="0" fontId="1" fillId="0" borderId="84" xfId="0" applyFont="1" applyBorder="1" applyAlignment="1">
      <alignment horizontal="center" vertical="center"/>
    </xf>
    <xf numFmtId="0" fontId="12" fillId="0" borderId="131" xfId="0" applyFont="1" applyBorder="1" applyAlignment="1">
      <alignment horizontal="center" vertical="center"/>
    </xf>
    <xf numFmtId="0" fontId="12" fillId="0" borderId="130" xfId="0" applyFont="1" applyBorder="1" applyAlignment="1">
      <alignment horizontal="center" vertical="center"/>
    </xf>
    <xf numFmtId="0" fontId="12" fillId="0" borderId="132" xfId="0" applyFont="1" applyBorder="1" applyAlignment="1">
      <alignment horizontal="center" vertical="center"/>
    </xf>
    <xf numFmtId="0" fontId="12" fillId="0" borderId="133" xfId="0" applyFont="1" applyBorder="1" applyAlignment="1">
      <alignment horizontal="center" vertical="center"/>
    </xf>
    <xf numFmtId="0" fontId="12" fillId="0" borderId="134" xfId="0" applyFont="1" applyBorder="1" applyAlignment="1">
      <alignment horizontal="center" vertical="center"/>
    </xf>
    <xf numFmtId="9" fontId="14" fillId="0" borderId="103" xfId="1" applyFont="1" applyFill="1" applyBorder="1" applyAlignment="1">
      <alignment horizontal="center" vertical="center"/>
    </xf>
    <xf numFmtId="9" fontId="14" fillId="0" borderId="103" xfId="1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0" fillId="0" borderId="1" xfId="0" applyFont="1" applyFill="1" applyBorder="1"/>
    <xf numFmtId="0" fontId="0" fillId="0" borderId="0" xfId="0" applyFont="1" applyFill="1"/>
    <xf numFmtId="0" fontId="0" fillId="0" borderId="103" xfId="0" applyFont="1" applyBorder="1"/>
    <xf numFmtId="0" fontId="0" fillId="0" borderId="103" xfId="0" applyFont="1" applyFill="1" applyBorder="1"/>
    <xf numFmtId="0" fontId="15" fillId="0" borderId="103" xfId="0" applyFont="1" applyBorder="1"/>
    <xf numFmtId="0" fontId="7" fillId="0" borderId="103" xfId="0" applyFont="1" applyFill="1" applyBorder="1"/>
    <xf numFmtId="0" fontId="0" fillId="0" borderId="103" xfId="0" applyFont="1" applyFill="1" applyBorder="1" applyAlignment="1"/>
    <xf numFmtId="0" fontId="7" fillId="0" borderId="103" xfId="0" applyFont="1" applyBorder="1"/>
    <xf numFmtId="0" fontId="16" fillId="0" borderId="102" xfId="0" applyFont="1" applyBorder="1" applyAlignment="1">
      <alignment horizontal="center" vertical="center"/>
    </xf>
    <xf numFmtId="0" fontId="16" fillId="0" borderId="103" xfId="0" applyFont="1" applyBorder="1" applyAlignment="1">
      <alignment horizontal="center" vertical="center"/>
    </xf>
    <xf numFmtId="0" fontId="16" fillId="0" borderId="103" xfId="0" applyFont="1" applyBorder="1" applyAlignment="1">
      <alignment horizontal="center" vertical="center" wrapText="1"/>
    </xf>
    <xf numFmtId="0" fontId="1" fillId="0" borderId="102" xfId="0" applyFont="1" applyBorder="1" applyAlignment="1">
      <alignment horizontal="center" vertical="center"/>
    </xf>
    <xf numFmtId="0" fontId="0" fillId="0" borderId="103" xfId="0" applyFont="1" applyBorder="1" applyAlignment="1">
      <alignment horizontal="center"/>
    </xf>
    <xf numFmtId="0" fontId="0" fillId="14" borderId="103" xfId="0" applyFont="1" applyFill="1" applyBorder="1"/>
    <xf numFmtId="0" fontId="0" fillId="14" borderId="103" xfId="0" applyFont="1" applyFill="1" applyBorder="1" applyAlignment="1"/>
    <xf numFmtId="0" fontId="16" fillId="0" borderId="66" xfId="0" applyFont="1" applyBorder="1" applyAlignment="1">
      <alignment horizontal="justify" vertical="center" wrapText="1"/>
    </xf>
    <xf numFmtId="0" fontId="16" fillId="0" borderId="95" xfId="0" applyFont="1" applyBorder="1" applyAlignment="1">
      <alignment horizontal="justify" vertical="center" wrapText="1"/>
    </xf>
    <xf numFmtId="0" fontId="16" fillId="0" borderId="50" xfId="0" applyFont="1" applyBorder="1" applyAlignment="1">
      <alignment horizontal="justify" vertical="center" wrapText="1"/>
    </xf>
    <xf numFmtId="0" fontId="16" fillId="0" borderId="135" xfId="0" applyFont="1" applyBorder="1" applyAlignment="1">
      <alignment horizontal="justify" vertical="center" wrapText="1"/>
    </xf>
    <xf numFmtId="0" fontId="18" fillId="0" borderId="135" xfId="0" applyFont="1" applyBorder="1" applyAlignment="1">
      <alignment horizontal="justify" vertical="center" wrapText="1"/>
    </xf>
    <xf numFmtId="0" fontId="18" fillId="0" borderId="50" xfId="0" applyFont="1" applyBorder="1" applyAlignment="1">
      <alignment horizontal="justify" vertical="center" wrapText="1"/>
    </xf>
    <xf numFmtId="0" fontId="7" fillId="0" borderId="0" xfId="0" applyFont="1" applyFill="1"/>
    <xf numFmtId="0" fontId="7" fillId="0" borderId="0" xfId="0" applyFont="1" applyFill="1" applyAlignment="1"/>
    <xf numFmtId="0" fontId="7" fillId="0" borderId="0" xfId="0" applyFont="1"/>
    <xf numFmtId="9" fontId="0" fillId="0" borderId="0" xfId="1" applyFont="1" applyFill="1"/>
    <xf numFmtId="0" fontId="0" fillId="0" borderId="0" xfId="0" applyFont="1" applyAlignment="1"/>
    <xf numFmtId="9" fontId="0" fillId="0" borderId="0" xfId="1" applyFont="1"/>
    <xf numFmtId="0" fontId="5" fillId="0" borderId="103" xfId="0" applyFont="1" applyBorder="1" applyAlignment="1">
      <alignment horizontal="center" vertical="center"/>
    </xf>
    <xf numFmtId="0" fontId="0" fillId="14" borderId="0" xfId="0" applyFont="1" applyFill="1"/>
    <xf numFmtId="0" fontId="2" fillId="0" borderId="13" xfId="0" applyFont="1" applyBorder="1" applyAlignment="1"/>
    <xf numFmtId="0" fontId="2" fillId="0" borderId="89" xfId="0" applyFont="1" applyBorder="1" applyAlignment="1"/>
    <xf numFmtId="0" fontId="5" fillId="0" borderId="103" xfId="0" applyFont="1" applyBorder="1" applyAlignment="1">
      <alignment horizontal="center" vertical="center"/>
    </xf>
    <xf numFmtId="0" fontId="5" fillId="0" borderId="103" xfId="0" applyFont="1" applyFill="1" applyBorder="1" applyAlignment="1">
      <alignment horizontal="center" vertical="center"/>
    </xf>
    <xf numFmtId="0" fontId="2" fillId="0" borderId="29" xfId="0" applyFont="1" applyBorder="1" applyAlignment="1"/>
    <xf numFmtId="0" fontId="2" fillId="0" borderId="26" xfId="0" applyFont="1" applyBorder="1" applyAlignment="1"/>
    <xf numFmtId="0" fontId="12" fillId="0" borderId="103" xfId="0" applyFont="1" applyBorder="1" applyAlignment="1">
      <alignment horizontal="center"/>
    </xf>
    <xf numFmtId="0" fontId="1" fillId="0" borderId="103" xfId="0" applyFont="1" applyBorder="1" applyAlignment="1">
      <alignment horizont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84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103" xfId="0" applyFont="1" applyBorder="1" applyAlignment="1">
      <alignment vertical="center" wrapText="1"/>
    </xf>
    <xf numFmtId="0" fontId="14" fillId="0" borderId="103" xfId="0" applyFont="1" applyBorder="1" applyAlignment="1">
      <alignment horizontal="center" vertical="center"/>
    </xf>
    <xf numFmtId="0" fontId="1" fillId="0" borderId="103" xfId="0" applyFont="1" applyBorder="1" applyAlignment="1">
      <alignment horizontal="center" wrapText="1"/>
    </xf>
    <xf numFmtId="165" fontId="5" fillId="0" borderId="102" xfId="0" applyNumberFormat="1" applyFont="1" applyFill="1" applyBorder="1" applyAlignment="1"/>
    <xf numFmtId="165" fontId="14" fillId="0" borderId="102" xfId="0" applyNumberFormat="1" applyFont="1" applyBorder="1" applyAlignment="1">
      <alignment horizontal="center" vertical="center" wrapText="1"/>
    </xf>
    <xf numFmtId="165" fontId="14" fillId="0" borderId="102" xfId="0" applyNumberFormat="1" applyFont="1" applyFill="1" applyBorder="1" applyAlignment="1">
      <alignment horizontal="center" vertical="center"/>
    </xf>
    <xf numFmtId="165" fontId="14" fillId="0" borderId="102" xfId="0" applyNumberFormat="1" applyFont="1" applyBorder="1" applyAlignment="1">
      <alignment horizontal="center" vertical="center"/>
    </xf>
    <xf numFmtId="0" fontId="14" fillId="0" borderId="102" xfId="0" applyFont="1" applyBorder="1" applyAlignment="1">
      <alignment vertical="center" wrapText="1"/>
    </xf>
    <xf numFmtId="0" fontId="14" fillId="0" borderId="102" xfId="0" applyFont="1" applyFill="1" applyBorder="1" applyAlignment="1">
      <alignment horizontal="center" vertical="center"/>
    </xf>
    <xf numFmtId="0" fontId="14" fillId="0" borderId="102" xfId="0" applyFont="1" applyBorder="1" applyAlignment="1">
      <alignment horizontal="center" vertical="center"/>
    </xf>
    <xf numFmtId="0" fontId="14" fillId="0" borderId="102" xfId="0" applyFont="1" applyFill="1" applyBorder="1" applyAlignment="1">
      <alignment vertical="center" wrapText="1"/>
    </xf>
    <xf numFmtId="0" fontId="14" fillId="0" borderId="102" xfId="0" applyFont="1" applyFill="1" applyBorder="1" applyAlignment="1"/>
    <xf numFmtId="9" fontId="14" fillId="0" borderId="102" xfId="1" applyFont="1" applyFill="1" applyBorder="1" applyAlignment="1">
      <alignment horizontal="center" vertical="center"/>
    </xf>
    <xf numFmtId="0" fontId="5" fillId="0" borderId="54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80" xfId="0" applyFont="1" applyBorder="1" applyAlignment="1">
      <alignment horizontal="center" vertical="center"/>
    </xf>
    <xf numFmtId="0" fontId="5" fillId="0" borderId="81" xfId="0" applyFont="1" applyBorder="1" applyAlignment="1">
      <alignment horizontal="center" vertical="center"/>
    </xf>
    <xf numFmtId="164" fontId="5" fillId="0" borderId="54" xfId="0" applyNumberFormat="1" applyFont="1" applyBorder="1" applyAlignment="1">
      <alignment horizontal="center" vertical="center"/>
    </xf>
    <xf numFmtId="164" fontId="5" fillId="0" borderId="55" xfId="0" applyNumberFormat="1" applyFont="1" applyBorder="1" applyAlignment="1">
      <alignment horizontal="center" vertical="center"/>
    </xf>
    <xf numFmtId="164" fontId="5" fillId="0" borderId="80" xfId="0" applyNumberFormat="1" applyFont="1" applyBorder="1" applyAlignment="1">
      <alignment horizontal="center" vertical="center"/>
    </xf>
    <xf numFmtId="164" fontId="5" fillId="0" borderId="81" xfId="0" applyNumberFormat="1" applyFont="1" applyBorder="1" applyAlignment="1">
      <alignment horizontal="center" vertical="center"/>
    </xf>
    <xf numFmtId="0" fontId="7" fillId="0" borderId="102" xfId="0" applyFont="1" applyBorder="1" applyAlignment="1">
      <alignment vertical="center" wrapText="1"/>
    </xf>
    <xf numFmtId="0" fontId="20" fillId="0" borderId="139" xfId="0" applyFont="1" applyBorder="1" applyAlignment="1">
      <alignment horizontal="center" vertical="center"/>
    </xf>
    <xf numFmtId="0" fontId="20" fillId="0" borderId="138" xfId="0" applyFont="1" applyBorder="1" applyAlignment="1">
      <alignment horizontal="center" vertical="center"/>
    </xf>
    <xf numFmtId="0" fontId="20" fillId="0" borderId="138" xfId="0" applyFont="1" applyBorder="1" applyAlignment="1">
      <alignment horizontal="right" vertical="center"/>
    </xf>
    <xf numFmtId="0" fontId="20" fillId="0" borderId="139" xfId="0" applyFont="1" applyBorder="1" applyAlignment="1">
      <alignment horizontal="center" vertical="center"/>
    </xf>
    <xf numFmtId="0" fontId="20" fillId="0" borderId="0" xfId="0" applyFont="1" applyAlignment="1"/>
    <xf numFmtId="9" fontId="7" fillId="0" borderId="102" xfId="1" applyFont="1" applyBorder="1" applyAlignment="1">
      <alignment vertical="center" wrapText="1"/>
    </xf>
    <xf numFmtId="0" fontId="16" fillId="0" borderId="103" xfId="0" applyFont="1" applyBorder="1" applyAlignment="1">
      <alignment horizontal="center" vertical="center"/>
    </xf>
    <xf numFmtId="0" fontId="21" fillId="0" borderId="103" xfId="0" applyFont="1" applyBorder="1" applyAlignment="1">
      <alignment horizontal="center" vertical="center" wrapText="1"/>
    </xf>
    <xf numFmtId="0" fontId="16" fillId="0" borderId="103" xfId="0" applyFont="1" applyFill="1" applyBorder="1" applyAlignment="1">
      <alignment horizontal="center" vertical="center"/>
    </xf>
    <xf numFmtId="0" fontId="5" fillId="0" borderId="103" xfId="0" applyFont="1" applyBorder="1" applyAlignment="1">
      <alignment horizontal="center" vertical="center"/>
    </xf>
    <xf numFmtId="0" fontId="1" fillId="0" borderId="103" xfId="0" applyFont="1" applyBorder="1" applyAlignment="1">
      <alignment horizontal="center" vertical="center"/>
    </xf>
    <xf numFmtId="0" fontId="5" fillId="0" borderId="103" xfId="0" applyFont="1" applyFill="1" applyBorder="1" applyAlignment="1">
      <alignment horizontal="center" vertical="center"/>
    </xf>
    <xf numFmtId="0" fontId="1" fillId="0" borderId="103" xfId="0" applyFont="1" applyBorder="1" applyAlignment="1">
      <alignment horizontal="center" wrapText="1"/>
    </xf>
    <xf numFmtId="0" fontId="5" fillId="0" borderId="102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2" fillId="0" borderId="103" xfId="0" applyFont="1" applyBorder="1" applyAlignment="1">
      <alignment horizontal="center" vertical="center"/>
    </xf>
    <xf numFmtId="0" fontId="12" fillId="0" borderId="103" xfId="0" applyFont="1" applyBorder="1" applyAlignment="1">
      <alignment horizontal="center" vertical="center" wrapText="1"/>
    </xf>
    <xf numFmtId="0" fontId="1" fillId="0" borderId="102" xfId="0" applyFont="1" applyBorder="1" applyAlignment="1">
      <alignment vertical="center"/>
    </xf>
    <xf numFmtId="0" fontId="12" fillId="0" borderId="103" xfId="0" applyFont="1" applyFill="1" applyBorder="1" applyAlignment="1">
      <alignment horizontal="center" vertical="center"/>
    </xf>
    <xf numFmtId="0" fontId="22" fillId="0" borderId="103" xfId="0" applyFont="1" applyBorder="1" applyAlignment="1">
      <alignment horizontal="center" vertical="center"/>
    </xf>
    <xf numFmtId="9" fontId="0" fillId="0" borderId="102" xfId="1" applyFont="1" applyFill="1" applyBorder="1" applyAlignment="1"/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2" fillId="0" borderId="102" xfId="0" applyFont="1" applyFill="1" applyBorder="1" applyAlignment="1"/>
    <xf numFmtId="0" fontId="0" fillId="0" borderId="102" xfId="0" applyFont="1" applyBorder="1" applyAlignment="1">
      <alignment vertical="center"/>
    </xf>
    <xf numFmtId="0" fontId="4" fillId="0" borderId="102" xfId="0" applyFont="1" applyBorder="1"/>
    <xf numFmtId="0" fontId="0" fillId="0" borderId="102" xfId="0" applyFont="1" applyBorder="1" applyAlignment="1">
      <alignment horizontal="center" vertical="center"/>
    </xf>
    <xf numFmtId="0" fontId="2" fillId="0" borderId="102" xfId="0" applyFont="1" applyBorder="1" applyAlignment="1">
      <alignment horizontal="center" vertical="center"/>
    </xf>
    <xf numFmtId="0" fontId="0" fillId="0" borderId="103" xfId="0" applyFont="1" applyBorder="1" applyAlignment="1">
      <alignment horizontal="center" wrapText="1"/>
    </xf>
    <xf numFmtId="0" fontId="0" fillId="0" borderId="16" xfId="0" applyFont="1" applyBorder="1" applyAlignment="1">
      <alignment horizontal="center" wrapText="1"/>
    </xf>
    <xf numFmtId="0" fontId="2" fillId="0" borderId="16" xfId="0" applyFont="1" applyBorder="1"/>
    <xf numFmtId="0" fontId="0" fillId="0" borderId="0" xfId="0" applyFont="1" applyAlignment="1">
      <alignment horizontal="center" wrapText="1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2" fillId="0" borderId="6" xfId="0" applyFont="1" applyBorder="1"/>
    <xf numFmtId="0" fontId="0" fillId="0" borderId="4" xfId="0" applyFont="1" applyBorder="1" applyAlignment="1">
      <alignment horizontal="center"/>
    </xf>
    <xf numFmtId="0" fontId="2" fillId="0" borderId="14" xfId="0" applyFont="1" applyBorder="1"/>
    <xf numFmtId="0" fontId="0" fillId="0" borderId="16" xfId="0" applyFont="1" applyBorder="1" applyAlignment="1">
      <alignment horizontal="center"/>
    </xf>
    <xf numFmtId="0" fontId="2" fillId="0" borderId="37" xfId="0" applyFont="1" applyBorder="1"/>
    <xf numFmtId="0" fontId="2" fillId="0" borderId="3" xfId="0" applyFont="1" applyBorder="1"/>
    <xf numFmtId="0" fontId="0" fillId="2" borderId="30" xfId="0" applyFont="1" applyFill="1" applyBorder="1" applyAlignment="1">
      <alignment horizontal="center"/>
    </xf>
    <xf numFmtId="0" fontId="2" fillId="0" borderId="31" xfId="0" applyFont="1" applyBorder="1"/>
    <xf numFmtId="0" fontId="2" fillId="0" borderId="32" xfId="0" applyFont="1" applyBorder="1"/>
    <xf numFmtId="0" fontId="0" fillId="0" borderId="23" xfId="0" applyFont="1" applyBorder="1" applyAlignment="1">
      <alignment horizontal="center"/>
    </xf>
    <xf numFmtId="0" fontId="2" fillId="0" borderId="23" xfId="0" applyFont="1" applyBorder="1"/>
    <xf numFmtId="0" fontId="0" fillId="0" borderId="3" xfId="0" applyFont="1" applyBorder="1" applyAlignment="1">
      <alignment horizontal="center"/>
    </xf>
    <xf numFmtId="0" fontId="2" fillId="0" borderId="12" xfId="0" applyFont="1" applyBorder="1"/>
    <xf numFmtId="0" fontId="0" fillId="0" borderId="18" xfId="0" applyFont="1" applyBorder="1" applyAlignment="1">
      <alignment horizontal="center"/>
    </xf>
    <xf numFmtId="0" fontId="2" fillId="0" borderId="18" xfId="0" applyFont="1" applyBorder="1"/>
    <xf numFmtId="2" fontId="0" fillId="0" borderId="0" xfId="0" applyNumberFormat="1" applyFont="1" applyAlignment="1">
      <alignment horizontal="center"/>
    </xf>
    <xf numFmtId="0" fontId="0" fillId="3" borderId="27" xfId="0" applyFont="1" applyFill="1" applyBorder="1" applyAlignment="1">
      <alignment horizontal="center"/>
    </xf>
    <xf numFmtId="0" fontId="2" fillId="0" borderId="35" xfId="0" applyFont="1" applyBorder="1"/>
    <xf numFmtId="0" fontId="2" fillId="0" borderId="38" xfId="0" applyFont="1" applyBorder="1"/>
    <xf numFmtId="0" fontId="0" fillId="4" borderId="28" xfId="0" applyFont="1" applyFill="1" applyBorder="1" applyAlignment="1">
      <alignment horizontal="center"/>
    </xf>
    <xf numFmtId="0" fontId="2" fillId="0" borderId="25" xfId="0" applyFont="1" applyBorder="1"/>
    <xf numFmtId="0" fontId="2" fillId="0" borderId="29" xfId="0" applyFont="1" applyBorder="1"/>
    <xf numFmtId="0" fontId="0" fillId="0" borderId="9" xfId="0" applyFont="1" applyBorder="1" applyAlignment="1">
      <alignment horizontal="center"/>
    </xf>
    <xf numFmtId="0" fontId="2" fillId="0" borderId="11" xfId="0" applyFont="1" applyBorder="1"/>
    <xf numFmtId="0" fontId="0" fillId="5" borderId="34" xfId="0" applyFont="1" applyFill="1" applyBorder="1" applyAlignment="1">
      <alignment horizontal="center"/>
    </xf>
    <xf numFmtId="0" fontId="2" fillId="0" borderId="36" xfId="0" applyFont="1" applyBorder="1"/>
    <xf numFmtId="0" fontId="0" fillId="0" borderId="11" xfId="0" applyFont="1" applyBorder="1" applyAlignment="1">
      <alignment horizontal="center"/>
    </xf>
    <xf numFmtId="0" fontId="2" fillId="0" borderId="19" xfId="0" applyFont="1" applyBorder="1"/>
    <xf numFmtId="0" fontId="2" fillId="0" borderId="17" xfId="0" applyFont="1" applyBorder="1"/>
    <xf numFmtId="0" fontId="2" fillId="0" borderId="41" xfId="0" applyFont="1" applyBorder="1"/>
    <xf numFmtId="0" fontId="0" fillId="0" borderId="1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" xfId="0" applyFont="1" applyBorder="1" applyAlignment="1">
      <alignment horizontal="center" wrapText="1"/>
    </xf>
    <xf numFmtId="0" fontId="2" fillId="0" borderId="13" xfId="0" applyFont="1" applyBorder="1"/>
    <xf numFmtId="0" fontId="0" fillId="0" borderId="13" xfId="0" applyFont="1" applyBorder="1" applyAlignment="1">
      <alignment horizontal="center" wrapText="1"/>
    </xf>
    <xf numFmtId="0" fontId="0" fillId="0" borderId="13" xfId="0" applyFont="1" applyBorder="1" applyAlignment="1">
      <alignment horizontal="center"/>
    </xf>
    <xf numFmtId="0" fontId="0" fillId="4" borderId="34" xfId="0" applyFont="1" applyFill="1" applyBorder="1" applyAlignment="1">
      <alignment horizontal="center"/>
    </xf>
    <xf numFmtId="0" fontId="0" fillId="5" borderId="28" xfId="0" applyFont="1" applyFill="1" applyBorder="1" applyAlignment="1">
      <alignment horizontal="center"/>
    </xf>
    <xf numFmtId="0" fontId="0" fillId="0" borderId="5" xfId="0" applyFont="1" applyBorder="1" applyAlignment="1">
      <alignment horizontal="center" wrapText="1"/>
    </xf>
    <xf numFmtId="0" fontId="2" fillId="0" borderId="4" xfId="0" applyFont="1" applyBorder="1"/>
    <xf numFmtId="0" fontId="0" fillId="0" borderId="5" xfId="0" applyFont="1" applyBorder="1" applyAlignment="1">
      <alignment horizontal="center"/>
    </xf>
    <xf numFmtId="0" fontId="0" fillId="2" borderId="24" xfId="0" applyFont="1" applyFill="1" applyBorder="1" applyAlignment="1">
      <alignment horizontal="center"/>
    </xf>
    <xf numFmtId="0" fontId="2" fillId="0" borderId="26" xfId="0" applyFont="1" applyBorder="1"/>
    <xf numFmtId="0" fontId="0" fillId="2" borderId="33" xfId="0" applyFont="1" applyFill="1" applyBorder="1" applyAlignment="1">
      <alignment horizontal="center"/>
    </xf>
    <xf numFmtId="0" fontId="0" fillId="2" borderId="34" xfId="0" applyFont="1" applyFill="1" applyBorder="1" applyAlignment="1">
      <alignment horizontal="center"/>
    </xf>
    <xf numFmtId="0" fontId="0" fillId="0" borderId="114" xfId="0" applyFont="1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5" fillId="0" borderId="103" xfId="0" applyFont="1" applyBorder="1" applyAlignment="1">
      <alignment horizontal="center" vertical="center" wrapText="1"/>
    </xf>
    <xf numFmtId="0" fontId="5" fillId="0" borderId="107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wrapText="1"/>
    </xf>
    <xf numFmtId="0" fontId="0" fillId="0" borderId="22" xfId="0" applyFont="1" applyBorder="1" applyAlignment="1">
      <alignment horizontal="center" wrapText="1"/>
    </xf>
    <xf numFmtId="0" fontId="0" fillId="0" borderId="21" xfId="0" applyFont="1" applyBorder="1" applyAlignment="1">
      <alignment horizontal="center"/>
    </xf>
    <xf numFmtId="0" fontId="7" fillId="0" borderId="103" xfId="0" applyFont="1" applyBorder="1" applyAlignment="1">
      <alignment horizontal="center" vertical="center" wrapText="1"/>
    </xf>
    <xf numFmtId="0" fontId="5" fillId="0" borderId="104" xfId="0" applyFont="1" applyBorder="1" applyAlignment="1">
      <alignment horizontal="center" vertical="center"/>
    </xf>
    <xf numFmtId="0" fontId="5" fillId="0" borderId="106" xfId="0" applyFont="1" applyBorder="1" applyAlignment="1">
      <alignment horizontal="center" vertical="center"/>
    </xf>
    <xf numFmtId="0" fontId="20" fillId="0" borderId="136" xfId="0" applyFont="1" applyBorder="1" applyAlignment="1">
      <alignment horizontal="center" vertical="center" wrapText="1"/>
    </xf>
    <xf numFmtId="0" fontId="20" fillId="0" borderId="137" xfId="0" applyFont="1" applyBorder="1" applyAlignment="1">
      <alignment horizontal="center" vertical="center" wrapText="1"/>
    </xf>
    <xf numFmtId="0" fontId="20" fillId="0" borderId="136" xfId="0" applyFont="1" applyBorder="1" applyAlignment="1">
      <alignment horizontal="center" vertical="center"/>
    </xf>
    <xf numFmtId="0" fontId="20" fillId="0" borderId="139" xfId="0" applyFont="1" applyBorder="1" applyAlignment="1">
      <alignment horizontal="center" vertical="center"/>
    </xf>
    <xf numFmtId="0" fontId="20" fillId="0" borderId="139" xfId="0" applyFont="1" applyBorder="1" applyAlignment="1">
      <alignment horizontal="center" vertical="center" wrapText="1"/>
    </xf>
    <xf numFmtId="0" fontId="5" fillId="0" borderId="7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0" fillId="0" borderId="73" xfId="0" applyFont="1" applyBorder="1" applyAlignment="1">
      <alignment horizontal="center"/>
    </xf>
    <xf numFmtId="0" fontId="2" fillId="0" borderId="74" xfId="0" applyFont="1" applyBorder="1"/>
    <xf numFmtId="0" fontId="5" fillId="0" borderId="9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2" fillId="0" borderId="10" xfId="0" applyFont="1" applyBorder="1"/>
    <xf numFmtId="0" fontId="2" fillId="0" borderId="20" xfId="0" applyFont="1" applyBorder="1"/>
    <xf numFmtId="0" fontId="16" fillId="0" borderId="103" xfId="0" applyFont="1" applyBorder="1" applyAlignment="1">
      <alignment horizontal="center" vertical="center"/>
    </xf>
    <xf numFmtId="0" fontId="16" fillId="0" borderId="103" xfId="0" applyFont="1" applyBorder="1" applyAlignment="1">
      <alignment horizontal="center" vertical="center" wrapText="1"/>
    </xf>
    <xf numFmtId="0" fontId="17" fillId="14" borderId="0" xfId="0" applyFont="1" applyFill="1" applyAlignment="1">
      <alignment horizontal="center" vertical="center"/>
    </xf>
    <xf numFmtId="0" fontId="1" fillId="0" borderId="102" xfId="0" applyFont="1" applyBorder="1" applyAlignment="1">
      <alignment horizontal="center" vertical="center" wrapText="1"/>
    </xf>
    <xf numFmtId="0" fontId="2" fillId="0" borderId="102" xfId="0" applyFont="1" applyBorder="1"/>
    <xf numFmtId="0" fontId="0" fillId="0" borderId="103" xfId="0" applyFont="1" applyBorder="1" applyAlignment="1">
      <alignment horizontal="center"/>
    </xf>
    <xf numFmtId="0" fontId="2" fillId="0" borderId="103" xfId="0" applyFont="1" applyBorder="1"/>
    <xf numFmtId="0" fontId="7" fillId="0" borderId="103" xfId="0" applyFont="1" applyBorder="1" applyAlignment="1">
      <alignment horizontal="center"/>
    </xf>
    <xf numFmtId="0" fontId="4" fillId="14" borderId="102" xfId="0" applyFont="1" applyFill="1" applyBorder="1" applyAlignment="1">
      <alignment horizontal="center" vertical="center" wrapText="1"/>
    </xf>
    <xf numFmtId="0" fontId="0" fillId="0" borderId="103" xfId="0" applyFont="1" applyBorder="1" applyAlignment="1"/>
    <xf numFmtId="2" fontId="0" fillId="0" borderId="103" xfId="0" applyNumberFormat="1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2" fillId="0" borderId="85" xfId="0" applyFont="1" applyBorder="1"/>
    <xf numFmtId="0" fontId="2" fillId="0" borderId="53" xfId="0" applyFont="1" applyBorder="1"/>
    <xf numFmtId="0" fontId="0" fillId="0" borderId="86" xfId="0" applyFont="1" applyBorder="1" applyAlignment="1">
      <alignment horizontal="center"/>
    </xf>
    <xf numFmtId="0" fontId="0" fillId="0" borderId="88" xfId="0" applyFont="1" applyBorder="1" applyAlignment="1">
      <alignment horizontal="center"/>
    </xf>
    <xf numFmtId="0" fontId="2" fillId="0" borderId="89" xfId="0" applyFont="1" applyBorder="1"/>
    <xf numFmtId="0" fontId="2" fillId="0" borderId="91" xfId="0" applyFont="1" applyBorder="1"/>
    <xf numFmtId="0" fontId="2" fillId="0" borderId="96" xfId="0" applyFont="1" applyBorder="1"/>
    <xf numFmtId="0" fontId="1" fillId="14" borderId="73" xfId="0" applyFont="1" applyFill="1" applyBorder="1" applyAlignment="1">
      <alignment horizontal="center"/>
    </xf>
    <xf numFmtId="0" fontId="2" fillId="14" borderId="18" xfId="0" applyFont="1" applyFill="1" applyBorder="1"/>
    <xf numFmtId="0" fontId="2" fillId="14" borderId="74" xfId="0" applyFont="1" applyFill="1" applyBorder="1"/>
    <xf numFmtId="0" fontId="1" fillId="0" borderId="93" xfId="0" applyFont="1" applyBorder="1" applyAlignment="1">
      <alignment horizontal="center"/>
    </xf>
    <xf numFmtId="0" fontId="2" fillId="0" borderId="94" xfId="0" applyFont="1" applyBorder="1"/>
    <xf numFmtId="0" fontId="2" fillId="0" borderId="63" xfId="0" applyFont="1" applyBorder="1"/>
    <xf numFmtId="0" fontId="1" fillId="0" borderId="73" xfId="0" applyFont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86" xfId="0" applyFont="1" applyBorder="1" applyAlignment="1">
      <alignment horizontal="center"/>
    </xf>
    <xf numFmtId="0" fontId="0" fillId="0" borderId="88" xfId="0" applyFont="1" applyBorder="1" applyAlignment="1">
      <alignment horizontal="center" wrapText="1"/>
    </xf>
    <xf numFmtId="0" fontId="0" fillId="0" borderId="47" xfId="0" applyFont="1" applyBorder="1" applyAlignment="1">
      <alignment horizontal="center" wrapText="1"/>
    </xf>
    <xf numFmtId="0" fontId="0" fillId="0" borderId="47" xfId="0" applyFont="1" applyBorder="1" applyAlignment="1">
      <alignment horizontal="center"/>
    </xf>
    <xf numFmtId="0" fontId="0" fillId="0" borderId="93" xfId="0" applyFont="1" applyBorder="1" applyAlignment="1">
      <alignment horizontal="center"/>
    </xf>
    <xf numFmtId="0" fontId="2" fillId="0" borderId="95" xfId="0" applyFont="1" applyBorder="1"/>
    <xf numFmtId="0" fontId="0" fillId="9" borderId="99" xfId="0" applyFont="1" applyFill="1" applyBorder="1" applyAlignment="1">
      <alignment horizontal="center" wrapText="1"/>
    </xf>
    <xf numFmtId="0" fontId="2" fillId="0" borderId="100" xfId="0" applyFont="1" applyBorder="1"/>
    <xf numFmtId="0" fontId="2" fillId="0" borderId="101" xfId="0" applyFont="1" applyBorder="1"/>
    <xf numFmtId="0" fontId="0" fillId="9" borderId="99" xfId="0" applyFont="1" applyFill="1" applyBorder="1" applyAlignment="1">
      <alignment horizontal="center"/>
    </xf>
    <xf numFmtId="0" fontId="0" fillId="0" borderId="74" xfId="0" applyFont="1" applyBorder="1" applyAlignment="1">
      <alignment horizontal="center"/>
    </xf>
    <xf numFmtId="0" fontId="0" fillId="14" borderId="86" xfId="0" applyFont="1" applyFill="1" applyBorder="1" applyAlignment="1">
      <alignment horizontal="center"/>
    </xf>
    <xf numFmtId="0" fontId="2" fillId="14" borderId="77" xfId="0" applyFont="1" applyFill="1" applyBorder="1"/>
    <xf numFmtId="0" fontId="0" fillId="9" borderId="9" xfId="0" applyFont="1" applyFill="1" applyBorder="1" applyAlignment="1">
      <alignment horizontal="center" wrapText="1"/>
    </xf>
    <xf numFmtId="0" fontId="2" fillId="0" borderId="77" xfId="0" applyFont="1" applyBorder="1"/>
    <xf numFmtId="0" fontId="0" fillId="0" borderId="9" xfId="0" applyFont="1" applyBorder="1" applyAlignment="1">
      <alignment horizontal="center" wrapText="1"/>
    </xf>
    <xf numFmtId="0" fontId="0" fillId="14" borderId="88" xfId="0" applyFont="1" applyFill="1" applyBorder="1" applyAlignment="1">
      <alignment horizontal="center"/>
    </xf>
    <xf numFmtId="0" fontId="2" fillId="14" borderId="89" xfId="0" applyFont="1" applyFill="1" applyBorder="1"/>
    <xf numFmtId="0" fontId="2" fillId="14" borderId="91" xfId="0" applyFont="1" applyFill="1" applyBorder="1"/>
    <xf numFmtId="0" fontId="2" fillId="14" borderId="96" xfId="0" applyFont="1" applyFill="1" applyBorder="1"/>
    <xf numFmtId="0" fontId="0" fillId="0" borderId="88" xfId="0" applyFont="1" applyFill="1" applyBorder="1" applyAlignment="1">
      <alignment horizontal="center"/>
    </xf>
    <xf numFmtId="0" fontId="2" fillId="0" borderId="89" xfId="0" applyFont="1" applyFill="1" applyBorder="1"/>
    <xf numFmtId="0" fontId="2" fillId="0" borderId="91" xfId="0" applyFont="1" applyFill="1" applyBorder="1"/>
    <xf numFmtId="0" fontId="2" fillId="0" borderId="96" xfId="0" applyFont="1" applyFill="1" applyBorder="1"/>
    <xf numFmtId="0" fontId="0" fillId="0" borderId="102" xfId="0" applyFont="1" applyBorder="1" applyAlignment="1">
      <alignment horizontal="center" wrapText="1"/>
    </xf>
    <xf numFmtId="0" fontId="2" fillId="0" borderId="90" xfId="0" applyFont="1" applyBorder="1"/>
    <xf numFmtId="0" fontId="0" fillId="14" borderId="73" xfId="0" applyFont="1" applyFill="1" applyBorder="1" applyAlignment="1">
      <alignment horizontal="center"/>
    </xf>
    <xf numFmtId="0" fontId="0" fillId="14" borderId="74" xfId="0" applyFont="1" applyFill="1" applyBorder="1" applyAlignment="1">
      <alignment horizontal="center"/>
    </xf>
    <xf numFmtId="0" fontId="0" fillId="0" borderId="93" xfId="0" applyFont="1" applyBorder="1" applyAlignment="1">
      <alignment horizontal="center" wrapText="1"/>
    </xf>
    <xf numFmtId="0" fontId="0" fillId="0" borderId="94" xfId="0" applyFont="1" applyBorder="1" applyAlignment="1">
      <alignment horizontal="center" wrapText="1"/>
    </xf>
    <xf numFmtId="0" fontId="0" fillId="0" borderId="7" xfId="0" applyFont="1" applyBorder="1" applyAlignment="1">
      <alignment horizontal="center" wrapText="1"/>
    </xf>
    <xf numFmtId="0" fontId="1" fillId="0" borderId="7" xfId="0" applyFont="1" applyBorder="1" applyAlignment="1">
      <alignment horizontal="center"/>
    </xf>
    <xf numFmtId="0" fontId="1" fillId="0" borderId="47" xfId="0" applyFont="1" applyBorder="1" applyAlignment="1">
      <alignment horizontal="center" wrapText="1"/>
    </xf>
    <xf numFmtId="0" fontId="0" fillId="0" borderId="65" xfId="0" applyFont="1" applyBorder="1" applyAlignment="1">
      <alignment horizontal="center"/>
    </xf>
    <xf numFmtId="0" fontId="1" fillId="0" borderId="65" xfId="0" applyFont="1" applyBorder="1" applyAlignment="1">
      <alignment horizontal="center"/>
    </xf>
    <xf numFmtId="0" fontId="0" fillId="0" borderId="97" xfId="0" applyFont="1" applyBorder="1" applyAlignment="1">
      <alignment horizontal="center"/>
    </xf>
    <xf numFmtId="0" fontId="2" fillId="0" borderId="8" xfId="0" applyFont="1" applyBorder="1"/>
    <xf numFmtId="0" fontId="0" fillId="0" borderId="91" xfId="0" applyFont="1" applyBorder="1" applyAlignment="1">
      <alignment horizontal="center"/>
    </xf>
    <xf numFmtId="0" fontId="0" fillId="0" borderId="43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44" xfId="0" applyFont="1" applyBorder="1" applyAlignment="1">
      <alignment horizontal="center" wrapText="1"/>
    </xf>
    <xf numFmtId="0" fontId="2" fillId="0" borderId="75" xfId="0" applyFont="1" applyBorder="1"/>
    <xf numFmtId="0" fontId="2" fillId="0" borderId="51" xfId="0" applyFont="1" applyBorder="1"/>
    <xf numFmtId="0" fontId="7" fillId="0" borderId="90" xfId="0" applyFont="1" applyBorder="1" applyAlignment="1">
      <alignment horizontal="center" wrapText="1"/>
    </xf>
    <xf numFmtId="0" fontId="0" fillId="0" borderId="90" xfId="0" applyFont="1" applyBorder="1" applyAlignment="1">
      <alignment horizontal="center" wrapText="1"/>
    </xf>
    <xf numFmtId="0" fontId="0" fillId="10" borderId="9" xfId="0" applyFont="1" applyFill="1" applyBorder="1" applyAlignment="1">
      <alignment horizontal="center"/>
    </xf>
    <xf numFmtId="0" fontId="0" fillId="10" borderId="9" xfId="0" applyFont="1" applyFill="1" applyBorder="1" applyAlignment="1">
      <alignment horizontal="center" wrapText="1"/>
    </xf>
    <xf numFmtId="0" fontId="0" fillId="11" borderId="9" xfId="0" applyFont="1" applyFill="1" applyBorder="1" applyAlignment="1">
      <alignment horizontal="center" wrapText="1"/>
    </xf>
    <xf numFmtId="0" fontId="0" fillId="11" borderId="9" xfId="0" applyFont="1" applyFill="1" applyBorder="1" applyAlignment="1">
      <alignment horizontal="center"/>
    </xf>
    <xf numFmtId="0" fontId="2" fillId="0" borderId="98" xfId="0" applyFont="1" applyBorder="1"/>
    <xf numFmtId="0" fontId="5" fillId="0" borderId="103" xfId="0" applyFont="1" applyBorder="1" applyAlignment="1">
      <alignment horizontal="center" vertical="center"/>
    </xf>
    <xf numFmtId="0" fontId="12" fillId="0" borderId="121" xfId="0" applyFont="1" applyBorder="1" applyAlignment="1">
      <alignment horizontal="center" wrapText="1"/>
    </xf>
    <xf numFmtId="0" fontId="12" fillId="0" borderId="122" xfId="0" applyFont="1" applyBorder="1" applyAlignment="1">
      <alignment horizontal="center" wrapText="1"/>
    </xf>
    <xf numFmtId="0" fontId="12" fillId="0" borderId="123" xfId="0" applyFont="1" applyBorder="1" applyAlignment="1">
      <alignment horizontal="center" wrapText="1"/>
    </xf>
    <xf numFmtId="0" fontId="5" fillId="0" borderId="104" xfId="0" applyFont="1" applyBorder="1" applyAlignment="1">
      <alignment horizontal="center" vertical="center" wrapText="1"/>
    </xf>
    <xf numFmtId="0" fontId="5" fillId="0" borderId="106" xfId="0" applyFont="1" applyBorder="1" applyAlignment="1">
      <alignment horizontal="center" vertical="center" wrapText="1"/>
    </xf>
    <xf numFmtId="9" fontId="5" fillId="0" borderId="103" xfId="1" applyNumberFormat="1" applyFon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0" fontId="5" fillId="0" borderId="103" xfId="0" applyFont="1" applyBorder="1" applyAlignment="1">
      <alignment horizontal="center" wrapText="1"/>
    </xf>
    <xf numFmtId="0" fontId="5" fillId="0" borderId="103" xfId="0" applyFont="1" applyBorder="1" applyAlignment="1">
      <alignment horizontal="center"/>
    </xf>
    <xf numFmtId="0" fontId="12" fillId="0" borderId="103" xfId="0" applyFont="1" applyBorder="1" applyAlignment="1">
      <alignment horizontal="center"/>
    </xf>
    <xf numFmtId="0" fontId="5" fillId="0" borderId="105" xfId="0" applyFont="1" applyBorder="1" applyAlignment="1">
      <alignment horizontal="center" vertical="center"/>
    </xf>
    <xf numFmtId="0" fontId="2" fillId="0" borderId="0" xfId="0" applyFont="1" applyAlignment="1"/>
    <xf numFmtId="0" fontId="14" fillId="0" borderId="102" xfId="0" applyFont="1" applyBorder="1" applyAlignment="1">
      <alignment horizontal="center" vertical="center" wrapText="1"/>
    </xf>
    <xf numFmtId="0" fontId="12" fillId="0" borderId="124" xfId="0" applyFont="1" applyBorder="1" applyAlignment="1">
      <alignment horizontal="center"/>
    </xf>
    <xf numFmtId="0" fontId="13" fillId="0" borderId="125" xfId="0" applyFont="1" applyBorder="1"/>
    <xf numFmtId="0" fontId="13" fillId="0" borderId="79" xfId="0" applyFont="1" applyBorder="1"/>
    <xf numFmtId="0" fontId="13" fillId="0" borderId="78" xfId="0" applyFont="1" applyBorder="1"/>
    <xf numFmtId="0" fontId="12" fillId="0" borderId="124" xfId="0" applyFont="1" applyBorder="1" applyAlignment="1">
      <alignment horizontal="center" wrapText="1"/>
    </xf>
    <xf numFmtId="0" fontId="12" fillId="0" borderId="124" xfId="0" applyFont="1" applyBorder="1" applyAlignment="1">
      <alignment horizontal="center" vertical="center"/>
    </xf>
    <xf numFmtId="0" fontId="12" fillId="0" borderId="124" xfId="0" applyFont="1" applyBorder="1" applyAlignment="1">
      <alignment horizontal="center" vertical="center" wrapText="1"/>
    </xf>
    <xf numFmtId="0" fontId="5" fillId="0" borderId="109" xfId="0" applyFont="1" applyBorder="1" applyAlignment="1">
      <alignment horizontal="center" vertical="center" wrapText="1"/>
    </xf>
    <xf numFmtId="0" fontId="5" fillId="0" borderId="108" xfId="0" applyFont="1" applyBorder="1" applyAlignment="1">
      <alignment horizontal="center" vertical="center" wrapText="1"/>
    </xf>
    <xf numFmtId="0" fontId="12" fillId="0" borderId="121" xfId="0" applyFont="1" applyBorder="1" applyAlignment="1">
      <alignment horizontal="center"/>
    </xf>
    <xf numFmtId="0" fontId="13" fillId="0" borderId="122" xfId="0" applyFont="1" applyBorder="1"/>
    <xf numFmtId="0" fontId="13" fillId="0" borderId="123" xfId="0" applyFont="1" applyBorder="1"/>
    <xf numFmtId="0" fontId="1" fillId="0" borderId="9" xfId="0" applyFont="1" applyBorder="1" applyAlignment="1">
      <alignment horizontal="center" vertical="center"/>
    </xf>
    <xf numFmtId="0" fontId="12" fillId="0" borderId="84" xfId="0" applyFont="1" applyBorder="1" applyAlignment="1">
      <alignment horizontal="center" wrapText="1"/>
    </xf>
    <xf numFmtId="0" fontId="13" fillId="0" borderId="57" xfId="0" applyFont="1" applyBorder="1"/>
    <xf numFmtId="0" fontId="12" fillId="0" borderId="84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3" fillId="0" borderId="126" xfId="0" applyFont="1" applyBorder="1"/>
    <xf numFmtId="0" fontId="13" fillId="0" borderId="128" xfId="0" applyFont="1" applyBorder="1"/>
    <xf numFmtId="0" fontId="5" fillId="0" borderId="107" xfId="0" applyFont="1" applyBorder="1" applyAlignment="1">
      <alignment horizontal="center" vertical="center"/>
    </xf>
    <xf numFmtId="0" fontId="5" fillId="0" borderId="109" xfId="0" applyFont="1" applyBorder="1" applyAlignment="1">
      <alignment horizontal="center" vertical="center"/>
    </xf>
    <xf numFmtId="0" fontId="5" fillId="0" borderId="108" xfId="0" applyFont="1" applyBorder="1" applyAlignment="1">
      <alignment horizontal="center" vertical="center"/>
    </xf>
    <xf numFmtId="0" fontId="5" fillId="0" borderId="104" xfId="0" applyFont="1" applyFill="1" applyBorder="1" applyAlignment="1">
      <alignment horizontal="center" vertical="center"/>
    </xf>
    <xf numFmtId="0" fontId="5" fillId="0" borderId="106" xfId="0" applyFont="1" applyFill="1" applyBorder="1" applyAlignment="1">
      <alignment horizontal="center" vertical="center"/>
    </xf>
    <xf numFmtId="0" fontId="5" fillId="0" borderId="107" xfId="0" applyFont="1" applyFill="1" applyBorder="1" applyAlignment="1">
      <alignment horizontal="center" vertical="center"/>
    </xf>
    <xf numFmtId="0" fontId="5" fillId="0" borderId="108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03" xfId="0" applyFont="1" applyBorder="1" applyAlignment="1">
      <alignment horizontal="center" vertical="center" wrapText="1"/>
    </xf>
    <xf numFmtId="0" fontId="1" fillId="0" borderId="103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 wrapText="1"/>
    </xf>
    <xf numFmtId="0" fontId="2" fillId="0" borderId="70" xfId="0" applyFont="1" applyBorder="1"/>
    <xf numFmtId="0" fontId="2" fillId="0" borderId="79" xfId="0" applyFont="1" applyBorder="1"/>
    <xf numFmtId="0" fontId="5" fillId="0" borderId="70" xfId="0" applyFont="1" applyBorder="1" applyAlignment="1">
      <alignment horizontal="center" vertical="center" wrapText="1"/>
    </xf>
    <xf numFmtId="0" fontId="19" fillId="0" borderId="32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2" fillId="0" borderId="103" xfId="0" applyFont="1" applyBorder="1" applyAlignment="1">
      <alignment horizontal="center" vertical="center" wrapText="1"/>
    </xf>
    <xf numFmtId="0" fontId="13" fillId="0" borderId="103" xfId="0" applyFont="1" applyBorder="1"/>
    <xf numFmtId="0" fontId="12" fillId="0" borderId="103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wrapText="1"/>
    </xf>
    <xf numFmtId="0" fontId="13" fillId="0" borderId="120" xfId="0" applyFont="1" applyBorder="1" applyAlignment="1">
      <alignment horizontal="center"/>
    </xf>
    <xf numFmtId="0" fontId="13" fillId="0" borderId="127" xfId="0" applyFont="1" applyBorder="1" applyAlignment="1">
      <alignment horizontal="center"/>
    </xf>
    <xf numFmtId="0" fontId="13" fillId="0" borderId="129" xfId="0" applyFont="1" applyBorder="1" applyAlignment="1">
      <alignment horizontal="center"/>
    </xf>
    <xf numFmtId="0" fontId="1" fillId="0" borderId="103" xfId="0" applyFont="1" applyBorder="1" applyAlignment="1">
      <alignment horizontal="center"/>
    </xf>
    <xf numFmtId="0" fontId="1" fillId="0" borderId="104" xfId="0" applyFont="1" applyBorder="1" applyAlignment="1">
      <alignment horizontal="center"/>
    </xf>
    <xf numFmtId="0" fontId="1" fillId="0" borderId="105" xfId="0" applyFont="1" applyBorder="1" applyAlignment="1">
      <alignment horizontal="center"/>
    </xf>
    <xf numFmtId="0" fontId="1" fillId="0" borderId="106" xfId="0" applyFont="1" applyBorder="1" applyAlignment="1">
      <alignment horizontal="center"/>
    </xf>
    <xf numFmtId="0" fontId="12" fillId="0" borderId="27" xfId="0" applyFont="1" applyBorder="1" applyAlignment="1">
      <alignment horizontal="center" wrapText="1"/>
    </xf>
    <xf numFmtId="0" fontId="13" fillId="0" borderId="29" xfId="0" applyFont="1" applyBorder="1"/>
    <xf numFmtId="0" fontId="13" fillId="0" borderId="26" xfId="0" applyFont="1" applyBorder="1"/>
    <xf numFmtId="0" fontId="1" fillId="0" borderId="9" xfId="0" applyFont="1" applyBorder="1" applyAlignment="1">
      <alignment horizontal="center"/>
    </xf>
    <xf numFmtId="0" fontId="1" fillId="0" borderId="103" xfId="0" applyFont="1" applyBorder="1" applyAlignment="1">
      <alignment horizontal="center" wrapText="1"/>
    </xf>
    <xf numFmtId="0" fontId="1" fillId="0" borderId="5" xfId="0" applyFont="1" applyBorder="1" applyAlignment="1">
      <alignment horizontal="center"/>
    </xf>
    <xf numFmtId="0" fontId="19" fillId="0" borderId="102" xfId="0" applyFont="1" applyBorder="1" applyAlignment="1">
      <alignment horizontal="center" vertical="center"/>
    </xf>
    <xf numFmtId="0" fontId="19" fillId="0" borderId="43" xfId="0" applyFont="1" applyBorder="1" applyAlignment="1">
      <alignment horizontal="center" vertical="center"/>
    </xf>
    <xf numFmtId="0" fontId="1" fillId="0" borderId="104" xfId="0" applyFont="1" applyBorder="1" applyAlignment="1">
      <alignment horizontal="center" vertical="center" wrapText="1"/>
    </xf>
    <xf numFmtId="0" fontId="1" fillId="0" borderId="10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104" xfId="0" applyFont="1" applyBorder="1" applyAlignment="1">
      <alignment horizontal="center" vertical="center"/>
    </xf>
    <xf numFmtId="0" fontId="1" fillId="0" borderId="106" xfId="0" applyFont="1" applyBorder="1" applyAlignment="1">
      <alignment horizontal="center" vertical="center"/>
    </xf>
    <xf numFmtId="0" fontId="14" fillId="0" borderId="103" xfId="0" applyFont="1" applyBorder="1" applyAlignment="1">
      <alignment horizontal="center" vertical="center" wrapText="1"/>
    </xf>
    <xf numFmtId="0" fontId="14" fillId="0" borderId="103" xfId="0" applyFont="1" applyBorder="1" applyAlignment="1">
      <alignment horizontal="center" vertical="center"/>
    </xf>
    <xf numFmtId="0" fontId="14" fillId="18" borderId="103" xfId="0" applyFont="1" applyFill="1" applyBorder="1" applyAlignment="1">
      <alignment horizontal="center" vertical="center" wrapText="1"/>
    </xf>
    <xf numFmtId="0" fontId="14" fillId="18" borderId="103" xfId="0" applyFont="1" applyFill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104" xfId="0" applyNumberFormat="1" applyFont="1" applyBorder="1" applyAlignment="1">
      <alignment horizontal="center" vertical="center" wrapText="1"/>
    </xf>
    <xf numFmtId="0" fontId="5" fillId="0" borderId="105" xfId="0" applyNumberFormat="1" applyFont="1" applyBorder="1" applyAlignment="1">
      <alignment horizontal="center" vertical="center" wrapText="1"/>
    </xf>
    <xf numFmtId="0" fontId="5" fillId="0" borderId="106" xfId="0" applyNumberFormat="1" applyFont="1" applyBorder="1" applyAlignment="1">
      <alignment horizontal="center" vertical="center" wrapText="1"/>
    </xf>
    <xf numFmtId="0" fontId="5" fillId="0" borderId="103" xfId="0" applyNumberFormat="1" applyFont="1" applyBorder="1" applyAlignment="1">
      <alignment horizontal="center" vertical="center" wrapText="1"/>
    </xf>
    <xf numFmtId="0" fontId="5" fillId="0" borderId="104" xfId="0" applyFont="1" applyFill="1" applyBorder="1" applyAlignment="1">
      <alignment horizontal="center" vertical="center" wrapText="1"/>
    </xf>
    <xf numFmtId="0" fontId="5" fillId="0" borderId="106" xfId="0" applyFont="1" applyFill="1" applyBorder="1" applyAlignment="1">
      <alignment horizontal="center" vertical="center" wrapText="1"/>
    </xf>
    <xf numFmtId="0" fontId="5" fillId="0" borderId="103" xfId="0" applyFont="1" applyFill="1" applyBorder="1" applyAlignment="1">
      <alignment horizontal="center" vertical="center"/>
    </xf>
    <xf numFmtId="0" fontId="5" fillId="0" borderId="103" xfId="0" applyFont="1" applyFill="1" applyBorder="1" applyAlignment="1">
      <alignment horizontal="center" wrapText="1"/>
    </xf>
    <xf numFmtId="0" fontId="5" fillId="0" borderId="105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/>
    </xf>
    <xf numFmtId="0" fontId="4" fillId="0" borderId="11" xfId="0" applyFont="1" applyBorder="1"/>
    <xf numFmtId="0" fontId="4" fillId="0" borderId="17" xfId="0" applyFont="1" applyBorder="1"/>
    <xf numFmtId="0" fontId="4" fillId="0" borderId="19" xfId="0" applyFont="1" applyBorder="1"/>
    <xf numFmtId="0" fontId="14" fillId="0" borderId="103" xfId="0" applyNumberFormat="1" applyFont="1" applyBorder="1" applyAlignment="1">
      <alignment horizontal="center" vertical="center" wrapText="1"/>
    </xf>
    <xf numFmtId="0" fontId="5" fillId="0" borderId="117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/>
    </xf>
    <xf numFmtId="0" fontId="21" fillId="0" borderId="103" xfId="0" applyFont="1" applyBorder="1" applyAlignment="1">
      <alignment horizontal="center" vertical="center"/>
    </xf>
    <xf numFmtId="0" fontId="0" fillId="0" borderId="102" xfId="0" applyFont="1" applyBorder="1" applyAlignment="1">
      <alignment horizontal="center"/>
    </xf>
    <xf numFmtId="0" fontId="0" fillId="0" borderId="32" xfId="0" applyFont="1" applyBorder="1" applyAlignment="1">
      <alignment horizontal="center" wrapText="1"/>
    </xf>
    <xf numFmtId="0" fontId="0" fillId="0" borderId="29" xfId="0" applyFont="1" applyBorder="1" applyAlignment="1">
      <alignment horizontal="center" wrapText="1"/>
    </xf>
    <xf numFmtId="0" fontId="0" fillId="0" borderId="29" xfId="0" applyFont="1" applyBorder="1" applyAlignment="1">
      <alignment horizontal="center"/>
    </xf>
    <xf numFmtId="0" fontId="0" fillId="0" borderId="43" xfId="0" applyFont="1" applyBorder="1" applyAlignment="1">
      <alignment horizontal="center" wrapText="1"/>
    </xf>
    <xf numFmtId="0" fontId="0" fillId="0" borderId="32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46" xfId="0" applyFont="1" applyBorder="1" applyAlignment="1">
      <alignment horizontal="center"/>
    </xf>
    <xf numFmtId="0" fontId="0" fillId="0" borderId="70" xfId="0" applyFont="1" applyBorder="1" applyAlignment="1">
      <alignment horizontal="center"/>
    </xf>
    <xf numFmtId="0" fontId="0" fillId="0" borderId="79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5" fillId="0" borderId="118" xfId="0" applyFont="1" applyBorder="1" applyAlignment="1">
      <alignment horizontal="center" vertical="center"/>
    </xf>
    <xf numFmtId="0" fontId="5" fillId="0" borderId="118" xfId="0" applyFont="1" applyBorder="1" applyAlignment="1">
      <alignment horizontal="center" vertical="center" wrapText="1"/>
    </xf>
    <xf numFmtId="0" fontId="5" fillId="0" borderId="119" xfId="0" applyFont="1" applyBorder="1" applyAlignment="1">
      <alignment horizontal="center" vertical="center"/>
    </xf>
    <xf numFmtId="0" fontId="5" fillId="0" borderId="119" xfId="0" applyFont="1" applyBorder="1" applyAlignment="1">
      <alignment horizontal="center" vertical="center" wrapText="1"/>
    </xf>
    <xf numFmtId="0" fontId="0" fillId="0" borderId="59" xfId="0" applyFont="1" applyBorder="1" applyAlignment="1">
      <alignment horizontal="center"/>
    </xf>
    <xf numFmtId="0" fontId="2" fillId="0" borderId="52" xfId="0" applyFont="1" applyBorder="1"/>
    <xf numFmtId="0" fontId="0" fillId="0" borderId="58" xfId="0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2" fillId="0" borderId="76" xfId="0" applyFont="1" applyBorder="1"/>
    <xf numFmtId="0" fontId="0" fillId="0" borderId="60" xfId="0" applyFont="1" applyBorder="1" applyAlignment="1">
      <alignment horizontal="center" wrapText="1"/>
    </xf>
    <xf numFmtId="0" fontId="2" fillId="0" borderId="48" xfId="0" applyFont="1" applyBorder="1"/>
    <xf numFmtId="0" fontId="2" fillId="0" borderId="50" xfId="0" applyFont="1" applyBorder="1"/>
    <xf numFmtId="0" fontId="2" fillId="0" borderId="49" xfId="0" applyFont="1" applyBorder="1"/>
    <xf numFmtId="0" fontId="0" fillId="0" borderId="58" xfId="0" applyFont="1" applyBorder="1" applyAlignment="1">
      <alignment horizontal="center" wrapText="1"/>
    </xf>
    <xf numFmtId="0" fontId="0" fillId="0" borderId="45" xfId="0" applyFont="1" applyBorder="1" applyAlignment="1">
      <alignment horizontal="center" wrapText="1"/>
    </xf>
    <xf numFmtId="0" fontId="0" fillId="0" borderId="59" xfId="0" applyFont="1" applyBorder="1" applyAlignment="1">
      <alignment horizontal="center" wrapText="1"/>
    </xf>
    <xf numFmtId="0" fontId="5" fillId="0" borderId="103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aseline="0"/>
              <a:t>Şehirde Elde Edilen Gelir Miktarının Kaynaklarına Göre Dağılımı</a:t>
            </a:r>
            <a:endParaRPr lang="en-US" baseline="0"/>
          </a:p>
        </c:rich>
      </c:tx>
      <c:layout>
        <c:manualLayout>
          <c:xMode val="edge"/>
          <c:yMode val="edge"/>
          <c:x val="0.22827611018819902"/>
          <c:y val="2.5834234719451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87-4C3A-967F-8A8686D5E8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687-4C3A-967F-8A8686D5E8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687-4C3A-967F-8A8686D5E8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687-4C3A-967F-8A8686D5E8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687-4C3A-967F-8A8686D5E8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687-4C3A-967F-8A8686D5E8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687-4C3A-967F-8A8686D5E8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687-4C3A-967F-8A8686D5E8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687-4C3A-967F-8A8686D5E8A2}"/>
              </c:ext>
            </c:extLst>
          </c:dPt>
          <c:dLbls>
            <c:dLbl>
              <c:idx val="6"/>
              <c:layout>
                <c:manualLayout>
                  <c:x val="-2.966951157680061E-2"/>
                  <c:y val="1.3376011293912304E-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190152926839523"/>
                      <c:h val="4.8755084233812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9687-4C3A-967F-8A8686D5E8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'Gelir Kaynakları'!$G$25:$G$33</c:f>
              <c:strCache>
                <c:ptCount val="9"/>
                <c:pt idx="0">
                  <c:v> Tarla Ziraatı</c:v>
                </c:pt>
                <c:pt idx="1">
                  <c:v>Bağ, Çayır, Bahçe</c:v>
                </c:pt>
                <c:pt idx="2">
                  <c:v>Hayvancılık</c:v>
                </c:pt>
                <c:pt idx="3">
                  <c:v>Esnaflık</c:v>
                </c:pt>
                <c:pt idx="4">
                  <c:v>Ticaret</c:v>
                </c:pt>
                <c:pt idx="5">
                  <c:v>İşçilik</c:v>
                </c:pt>
                <c:pt idx="6">
                  <c:v>Maaş</c:v>
                </c:pt>
                <c:pt idx="7">
                  <c:v> Bina Kiraları</c:v>
                </c:pt>
                <c:pt idx="8">
                  <c:v>Toprak Kiraları</c:v>
                </c:pt>
              </c:strCache>
            </c:strRef>
          </c:cat>
          <c:val>
            <c:numRef>
              <c:f>'Gelir Kaynakları'!$H$25:$H$33</c:f>
              <c:numCache>
                <c:formatCode>0%</c:formatCode>
                <c:ptCount val="9"/>
                <c:pt idx="0">
                  <c:v>9.8590076726744663E-2</c:v>
                </c:pt>
                <c:pt idx="1">
                  <c:v>0.12934083063125301</c:v>
                </c:pt>
                <c:pt idx="2">
                  <c:v>1.235186993668827E-2</c:v>
                </c:pt>
                <c:pt idx="3">
                  <c:v>0.22803368239949043</c:v>
                </c:pt>
                <c:pt idx="4">
                  <c:v>0.10124713583951231</c:v>
                </c:pt>
                <c:pt idx="5">
                  <c:v>6.6512227626261688E-2</c:v>
                </c:pt>
                <c:pt idx="6">
                  <c:v>0.14766880730406257</c:v>
                </c:pt>
                <c:pt idx="7">
                  <c:v>0.18507681763944006</c:v>
                </c:pt>
                <c:pt idx="8">
                  <c:v>3.11785518965472E-2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87-4C3A-967F-8A8686D5E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Şehirdeki Gelir Kaynaklarının Meslek Gruplarına Göre Dağılımı</a:t>
            </a:r>
            <a:r>
              <a:rPr lang="tr-TR" baseline="0"/>
              <a:t> (Yüzde)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11-410D-BF7D-F80F6C3605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11-410D-BF7D-F80F6C3605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E11-410D-BF7D-F80F6C3605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E11-410D-BF7D-F80F6C36052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E11-410D-BF7D-F80F6C36052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E11-410D-BF7D-F80F6C36052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40F-4BDD-BA36-08F291021DB1}"/>
              </c:ext>
            </c:extLst>
          </c:dPt>
          <c:dLbls>
            <c:dLbl>
              <c:idx val="0"/>
              <c:layout>
                <c:manualLayout>
                  <c:x val="5.8021452038462651E-2"/>
                  <c:y val="4.50801845693613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11-410D-BF7D-F80F6C360522}"/>
                </c:ext>
              </c:extLst>
            </c:dLbl>
            <c:dLbl>
              <c:idx val="5"/>
              <c:layout>
                <c:manualLayout>
                  <c:x val="-5.5700593956924185E-2"/>
                  <c:y val="4.161247806402587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E11-410D-BF7D-F80F6C360522}"/>
                </c:ext>
              </c:extLst>
            </c:dLbl>
            <c:dLbl>
              <c:idx val="6"/>
              <c:layout>
                <c:manualLayout>
                  <c:x val="1.8566864652308005E-2"/>
                  <c:y val="4.50804576171176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5972708170918952"/>
                      <c:h val="0.124681523923215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40F-4BDD-BA36-08F291021D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'Gelir Kaynakları'!$D$41:$D$47</c:f>
              <c:strCache>
                <c:ptCount val="7"/>
                <c:pt idx="0">
                  <c:v>Ziraat</c:v>
                </c:pt>
                <c:pt idx="1">
                  <c:v>İşçiler</c:v>
                </c:pt>
                <c:pt idx="2">
                  <c:v>Esnaf</c:v>
                </c:pt>
                <c:pt idx="3">
                  <c:v>Mesleksiz</c:v>
                </c:pt>
                <c:pt idx="4">
                  <c:v>Görevli</c:v>
                </c:pt>
                <c:pt idx="5">
                  <c:v>Ticaret</c:v>
                </c:pt>
                <c:pt idx="6">
                  <c:v>Mesleği Kaydedilmeyen</c:v>
                </c:pt>
              </c:strCache>
            </c:strRef>
          </c:cat>
          <c:val>
            <c:numRef>
              <c:f>'Gelir Kaynakları'!$E$41:$E$47</c:f>
              <c:numCache>
                <c:formatCode>General</c:formatCode>
                <c:ptCount val="7"/>
                <c:pt idx="0">
                  <c:v>93150.56</c:v>
                </c:pt>
                <c:pt idx="1">
                  <c:v>68706.95</c:v>
                </c:pt>
                <c:pt idx="2">
                  <c:v>278758.82</c:v>
                </c:pt>
                <c:pt idx="3">
                  <c:v>27643</c:v>
                </c:pt>
                <c:pt idx="4">
                  <c:v>83644.58</c:v>
                </c:pt>
                <c:pt idx="5">
                  <c:v>92877.75</c:v>
                </c:pt>
                <c:pt idx="6">
                  <c:v>20329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11-410D-BF7D-F80F6C36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8C-4A68-9990-FED58C25BC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8C-4A68-9990-FED58C25BC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8C-4A68-9990-FED58C25BC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8C-4A68-9990-FED58C25BCE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A8C-4A68-9990-FED58C25BCE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A8C-4A68-9990-FED58C25BCE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A8C-4A68-9990-FED58C25BCE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A8C-4A68-9990-FED58C25BCE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A8C-4A68-9990-FED58C25BCE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A8C-4A68-9990-FED58C25BCE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A8C-4A68-9990-FED58C25BCE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A8C-4A68-9990-FED58C25BCE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A8C-4A68-9990-FED58C25BCE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A8C-4A68-9990-FED58C25BCE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A8C-4A68-9990-FED58C25BCE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A8C-4A68-9990-FED58C25BCE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A8C-4A68-9990-FED58C25BCE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A8C-4A68-9990-FED58C25BCE5}"/>
              </c:ext>
            </c:extLst>
          </c:dPt>
          <c:dLbls>
            <c:dLbl>
              <c:idx val="0"/>
              <c:layout>
                <c:manualLayout>
                  <c:x val="2.7654320987654323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C-4A68-9990-FED58C25BCE5}"/>
                </c:ext>
              </c:extLst>
            </c:dLbl>
            <c:dLbl>
              <c:idx val="10"/>
              <c:layout>
                <c:manualLayout>
                  <c:x val="-4.148148148148148E-2"/>
                  <c:y val="-1.8403572354484159E-1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9269058034412369E-2"/>
                      <c:h val="3.443530443670813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5A8C-4A68-9990-FED58C25BCE5}"/>
                </c:ext>
              </c:extLst>
            </c:dLbl>
            <c:dLbl>
              <c:idx val="16"/>
              <c:layout>
                <c:manualLayout>
                  <c:x val="-5.9259259259259262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5A8C-4A68-9990-FED58C25BCE5}"/>
                </c:ext>
              </c:extLst>
            </c:dLbl>
            <c:dLbl>
              <c:idx val="17"/>
              <c:layout>
                <c:manualLayout>
                  <c:x val="1.9753086419752363E-3"/>
                  <c:y val="-9.84918340963219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5A8C-4A68-9990-FED58C25BC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'Gelir Kaynakları'!$D$65:$D$81</c:f>
              <c:strCache>
                <c:ptCount val="17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*Nuriyesi*</c:v>
                </c:pt>
                <c:pt idx="14">
                  <c:v>Yagodin</c:v>
                </c:pt>
                <c:pt idx="15">
                  <c:v>*Çinçar*</c:v>
                </c:pt>
                <c:pt idx="16">
                  <c:v>*Başka*</c:v>
                </c:pt>
              </c:strCache>
            </c:strRef>
          </c:cat>
          <c:val>
            <c:numRef>
              <c:f>'Gelir Kaynakları'!$E$65:$E$81</c:f>
              <c:numCache>
                <c:formatCode>General</c:formatCode>
                <c:ptCount val="17"/>
                <c:pt idx="0">
                  <c:v>34088</c:v>
                </c:pt>
                <c:pt idx="1">
                  <c:v>45684.329999999994</c:v>
                </c:pt>
                <c:pt idx="2">
                  <c:v>70952.63</c:v>
                </c:pt>
                <c:pt idx="3">
                  <c:v>25746.5</c:v>
                </c:pt>
                <c:pt idx="4">
                  <c:v>55526</c:v>
                </c:pt>
                <c:pt idx="5">
                  <c:v>44344.25</c:v>
                </c:pt>
                <c:pt idx="6">
                  <c:v>16461</c:v>
                </c:pt>
                <c:pt idx="7">
                  <c:v>44794</c:v>
                </c:pt>
                <c:pt idx="8">
                  <c:v>36778.449999999997</c:v>
                </c:pt>
                <c:pt idx="9">
                  <c:v>15896.75</c:v>
                </c:pt>
                <c:pt idx="10">
                  <c:v>28248</c:v>
                </c:pt>
                <c:pt idx="11">
                  <c:v>55526.5</c:v>
                </c:pt>
                <c:pt idx="12">
                  <c:v>22962.5</c:v>
                </c:pt>
                <c:pt idx="13">
                  <c:v>145487.75</c:v>
                </c:pt>
                <c:pt idx="14">
                  <c:v>10799</c:v>
                </c:pt>
                <c:pt idx="15">
                  <c:v>7437</c:v>
                </c:pt>
                <c:pt idx="16">
                  <c:v>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A8C-4A68-9990-FED58C25B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'Gelir Kaynakları'!$D$65:$D$81</c:f>
              <c:strCache>
                <c:ptCount val="17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*Nuriyesi*</c:v>
                </c:pt>
                <c:pt idx="14">
                  <c:v>Yagodin</c:v>
                </c:pt>
                <c:pt idx="15">
                  <c:v>*Çinçar*</c:v>
                </c:pt>
                <c:pt idx="16">
                  <c:v>*Başka*</c:v>
                </c:pt>
              </c:strCache>
            </c:strRef>
          </c:cat>
          <c:val>
            <c:numRef>
              <c:f>'Gelir Kaynakları'!$E$65:$E$81</c:f>
              <c:numCache>
                <c:formatCode>General</c:formatCode>
                <c:ptCount val="17"/>
                <c:pt idx="0">
                  <c:v>34088</c:v>
                </c:pt>
                <c:pt idx="1">
                  <c:v>45684.329999999994</c:v>
                </c:pt>
                <c:pt idx="2">
                  <c:v>70952.63</c:v>
                </c:pt>
                <c:pt idx="3">
                  <c:v>25746.5</c:v>
                </c:pt>
                <c:pt idx="4">
                  <c:v>55526</c:v>
                </c:pt>
                <c:pt idx="5">
                  <c:v>44344.25</c:v>
                </c:pt>
                <c:pt idx="6">
                  <c:v>16461</c:v>
                </c:pt>
                <c:pt idx="7">
                  <c:v>44794</c:v>
                </c:pt>
                <c:pt idx="8">
                  <c:v>36778.449999999997</c:v>
                </c:pt>
                <c:pt idx="9">
                  <c:v>15896.75</c:v>
                </c:pt>
                <c:pt idx="10">
                  <c:v>28248</c:v>
                </c:pt>
                <c:pt idx="11">
                  <c:v>55526.5</c:v>
                </c:pt>
                <c:pt idx="12">
                  <c:v>22962.5</c:v>
                </c:pt>
                <c:pt idx="13">
                  <c:v>145487.75</c:v>
                </c:pt>
                <c:pt idx="14">
                  <c:v>10799</c:v>
                </c:pt>
                <c:pt idx="15">
                  <c:v>7437</c:v>
                </c:pt>
                <c:pt idx="16">
                  <c:v>4698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B-41E3-821E-A5D6CFB70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61216"/>
        <c:axId val="353160432"/>
      </c:barChart>
      <c:catAx>
        <c:axId val="35316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0432"/>
        <c:crosses val="autoZero"/>
        <c:auto val="1"/>
        <c:lblAlgn val="ctr"/>
        <c:lblOffset val="100"/>
        <c:noMultiLvlLbl val="0"/>
      </c:catAx>
      <c:valAx>
        <c:axId val="3531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'Gelir Kaynakları'!$B$65:$B$81</c:f>
              <c:strCache>
                <c:ptCount val="17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*Nuriyesi*</c:v>
                </c:pt>
                <c:pt idx="14">
                  <c:v>Yagodin</c:v>
                </c:pt>
                <c:pt idx="15">
                  <c:v>*Çinçar*</c:v>
                </c:pt>
                <c:pt idx="16">
                  <c:v>*Başka*</c:v>
                </c:pt>
              </c:strCache>
            </c:strRef>
          </c:cat>
          <c:val>
            <c:numRef>
              <c:f>'Gelir Kaynakları'!$C$65:$C$81</c:f>
              <c:numCache>
                <c:formatCode>General</c:formatCode>
                <c:ptCount val="17"/>
                <c:pt idx="0">
                  <c:v>415.70731707317071</c:v>
                </c:pt>
                <c:pt idx="1">
                  <c:v>452.32009900990096</c:v>
                </c:pt>
                <c:pt idx="2">
                  <c:v>865.27597560975619</c:v>
                </c:pt>
                <c:pt idx="3">
                  <c:v>252.41666666666666</c:v>
                </c:pt>
                <c:pt idx="4">
                  <c:v>685.50617283950612</c:v>
                </c:pt>
                <c:pt idx="5">
                  <c:v>354.75400000000002</c:v>
                </c:pt>
                <c:pt idx="6">
                  <c:v>433.18421052631578</c:v>
                </c:pt>
                <c:pt idx="7">
                  <c:v>206.42396313364054</c:v>
                </c:pt>
                <c:pt idx="8">
                  <c:v>422.74080459770113</c:v>
                </c:pt>
                <c:pt idx="9">
                  <c:v>252.32936507936509</c:v>
                </c:pt>
                <c:pt idx="10">
                  <c:v>856</c:v>
                </c:pt>
                <c:pt idx="11">
                  <c:v>668.99397590361446</c:v>
                </c:pt>
                <c:pt idx="12">
                  <c:v>468.62244897959181</c:v>
                </c:pt>
                <c:pt idx="13">
                  <c:v>742.28443877551024</c:v>
                </c:pt>
                <c:pt idx="14">
                  <c:v>415.34615384615387</c:v>
                </c:pt>
                <c:pt idx="15">
                  <c:v>354.14285714285717</c:v>
                </c:pt>
                <c:pt idx="16">
                  <c:v>335.57142857142856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4-4A92-8BDA-0ABF60FFF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64744"/>
        <c:axId val="353162000"/>
      </c:barChart>
      <c:catAx>
        <c:axId val="35316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2000"/>
        <c:crosses val="autoZero"/>
        <c:auto val="1"/>
        <c:lblAlgn val="ctr"/>
        <c:lblOffset val="100"/>
        <c:noMultiLvlLbl val="0"/>
      </c:catAx>
      <c:valAx>
        <c:axId val="3531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Toplam Gelirinin Mahallelere Göre Dağılımı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'Gelir Kaynakları'!$D$157:$D$173</c:f>
              <c:strCache>
                <c:ptCount val="17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Papaz Kosto</c:v>
                </c:pt>
                <c:pt idx="11">
                  <c:v>Papaz İstanko</c:v>
                </c:pt>
                <c:pt idx="12">
                  <c:v>Papaz Gorki</c:v>
                </c:pt>
                <c:pt idx="13">
                  <c:v>Varoş</c:v>
                </c:pt>
                <c:pt idx="14">
                  <c:v>Yagodin</c:v>
                </c:pt>
                <c:pt idx="15">
                  <c:v>Çinçar</c:v>
                </c:pt>
                <c:pt idx="16">
                  <c:v>Diğer</c:v>
                </c:pt>
              </c:strCache>
            </c:strRef>
          </c:cat>
          <c:val>
            <c:numRef>
              <c:f>'Gelir Kaynakları'!$E$157:$E$173</c:f>
              <c:numCache>
                <c:formatCode>General</c:formatCode>
                <c:ptCount val="17"/>
                <c:pt idx="0">
                  <c:v>34088</c:v>
                </c:pt>
                <c:pt idx="1">
                  <c:v>45564.33</c:v>
                </c:pt>
                <c:pt idx="2">
                  <c:v>70952.63</c:v>
                </c:pt>
                <c:pt idx="3">
                  <c:v>25746.5</c:v>
                </c:pt>
                <c:pt idx="4">
                  <c:v>55526</c:v>
                </c:pt>
                <c:pt idx="5">
                  <c:v>44344.25</c:v>
                </c:pt>
                <c:pt idx="6">
                  <c:v>16461</c:v>
                </c:pt>
                <c:pt idx="7">
                  <c:v>44794</c:v>
                </c:pt>
                <c:pt idx="8">
                  <c:v>36528.449999999997</c:v>
                </c:pt>
                <c:pt idx="9">
                  <c:v>15871.75</c:v>
                </c:pt>
                <c:pt idx="10">
                  <c:v>28248</c:v>
                </c:pt>
                <c:pt idx="11">
                  <c:v>55436.5</c:v>
                </c:pt>
                <c:pt idx="12">
                  <c:v>22762.5</c:v>
                </c:pt>
                <c:pt idx="13">
                  <c:v>144567.79999999999</c:v>
                </c:pt>
                <c:pt idx="14">
                  <c:v>10799</c:v>
                </c:pt>
                <c:pt idx="15">
                  <c:v>7437</c:v>
                </c:pt>
                <c:pt idx="16">
                  <c:v>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5-4DC1-98EF-C163BB90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078184"/>
        <c:axId val="376832608"/>
      </c:barChart>
      <c:catAx>
        <c:axId val="3660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32608"/>
        <c:crosses val="autoZero"/>
        <c:auto val="1"/>
        <c:lblAlgn val="ctr"/>
        <c:lblOffset val="100"/>
        <c:noMultiLvlLbl val="0"/>
      </c:catAx>
      <c:valAx>
        <c:axId val="3768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078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CB-492B-9FB5-102C9AC62C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CB-492B-9FB5-102C9AC62C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CB-492B-9FB5-102C9AC62C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CB-492B-9FB5-102C9AC62C3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DCB-492B-9FB5-102C9AC62C3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DCB-492B-9FB5-102C9AC62C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DönümDağılımı!$B$72:$B$77</c:f>
              <c:strCache>
                <c:ptCount val="6"/>
                <c:pt idx="0">
                  <c:v>Ziraat</c:v>
                </c:pt>
                <c:pt idx="1">
                  <c:v>İşçiler</c:v>
                </c:pt>
                <c:pt idx="2">
                  <c:v>Esnaf</c:v>
                </c:pt>
                <c:pt idx="3">
                  <c:v>Mesleksiz</c:v>
                </c:pt>
                <c:pt idx="4">
                  <c:v>Görevli</c:v>
                </c:pt>
                <c:pt idx="5">
                  <c:v>Ticaret</c:v>
                </c:pt>
              </c:strCache>
            </c:strRef>
          </c:cat>
          <c:val>
            <c:numRef>
              <c:f>DönümDağılımı!$T$72:$T$77</c:f>
              <c:numCache>
                <c:formatCode>0.0%</c:formatCode>
                <c:ptCount val="6"/>
                <c:pt idx="0">
                  <c:v>0.4573134501781192</c:v>
                </c:pt>
                <c:pt idx="1">
                  <c:v>5.0372479065382551E-2</c:v>
                </c:pt>
                <c:pt idx="2">
                  <c:v>0.21117225935422876</c:v>
                </c:pt>
                <c:pt idx="3">
                  <c:v>9.117220653904759E-2</c:v>
                </c:pt>
                <c:pt idx="4">
                  <c:v>7.3842225209214143E-2</c:v>
                </c:pt>
                <c:pt idx="5">
                  <c:v>0.11612737965400775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F-4F1C-B3CC-6C22580F52D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Kirahane!$B$4:$B$11</c:f>
              <c:strCache>
                <c:ptCount val="8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</c:strCache>
            </c:strRef>
          </c:cat>
          <c:val>
            <c:numRef>
              <c:f>Kirahane!$J$4:$J$11</c:f>
              <c:numCache>
                <c:formatCode>General</c:formatCode>
                <c:ptCount val="8"/>
                <c:pt idx="0">
                  <c:v>0</c:v>
                </c:pt>
                <c:pt idx="1">
                  <c:v>54</c:v>
                </c:pt>
                <c:pt idx="2">
                  <c:v>23</c:v>
                </c:pt>
                <c:pt idx="3">
                  <c:v>5</c:v>
                </c:pt>
                <c:pt idx="4">
                  <c:v>97</c:v>
                </c:pt>
                <c:pt idx="5">
                  <c:v>21</c:v>
                </c:pt>
                <c:pt idx="6">
                  <c:v>11</c:v>
                </c:pt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4-4D57-95FC-A63745334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58864"/>
        <c:axId val="353159256"/>
      </c:barChart>
      <c:catAx>
        <c:axId val="3531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59256"/>
        <c:crosses val="autoZero"/>
        <c:auto val="1"/>
        <c:lblAlgn val="ctr"/>
        <c:lblOffset val="100"/>
        <c:noMultiLvlLbl val="0"/>
      </c:catAx>
      <c:valAx>
        <c:axId val="35315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5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863086144082741E-2"/>
          <c:y val="0.12936952810968558"/>
          <c:w val="0.82027382771183455"/>
          <c:h val="0.6643213479433951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D12D-4334-8081-D917BC241A9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D12D-4334-8081-D917BC241A9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D12D-4334-8081-D917BC241A9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D12D-4334-8081-D917BC241A9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D12D-4334-8081-D917BC241A9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D12D-4334-8081-D917BC241A95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Meslekler!$AK$5:$AK$10</c:f>
              <c:strCache>
                <c:ptCount val="6"/>
                <c:pt idx="0">
                  <c:v>Ziraat</c:v>
                </c:pt>
                <c:pt idx="1">
                  <c:v>İşçiler</c:v>
                </c:pt>
                <c:pt idx="2">
                  <c:v>Esnaf</c:v>
                </c:pt>
                <c:pt idx="3">
                  <c:v>Mesleksiz</c:v>
                </c:pt>
                <c:pt idx="4">
                  <c:v>Görevli</c:v>
                </c:pt>
                <c:pt idx="5">
                  <c:v>Ticaret</c:v>
                </c:pt>
              </c:strCache>
            </c:strRef>
          </c:cat>
          <c:val>
            <c:numRef>
              <c:f>Meslekler!$AL$5:$AL$10</c:f>
              <c:numCache>
                <c:formatCode>0%</c:formatCode>
                <c:ptCount val="6"/>
                <c:pt idx="0">
                  <c:v>4.1573867854491464E-2</c:v>
                </c:pt>
                <c:pt idx="1">
                  <c:v>0.19599109131403117</c:v>
                </c:pt>
                <c:pt idx="2">
                  <c:v>0.50185597624350409</c:v>
                </c:pt>
                <c:pt idx="3">
                  <c:v>8.2405345211581285E-2</c:v>
                </c:pt>
                <c:pt idx="4">
                  <c:v>0.12546399406087602</c:v>
                </c:pt>
                <c:pt idx="5">
                  <c:v>5.270972531551596E-2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12D-4334-8081-D917BC24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1200">
              <a:solidFill>
                <a:srgbClr val="595959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Toprağı</a:t>
            </a:r>
            <a:r>
              <a:rPr lang="tr-TR" baseline="0"/>
              <a:t> Olmayan Hanelerin Mahallelerdeki Dağılımı </a:t>
            </a:r>
            <a:endParaRPr lang="en-US"/>
          </a:p>
        </c:rich>
      </c:tx>
      <c:layout>
        <c:manualLayout>
          <c:xMode val="edge"/>
          <c:yMode val="edge"/>
          <c:x val="0.12350200771743876"/>
          <c:y val="1.94873895874427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Export!$E$493:$E$511</c:f>
              <c:strCache>
                <c:ptCount val="19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Varoş</c:v>
                </c:pt>
                <c:pt idx="14">
                  <c:v>Yagodin</c:v>
                </c:pt>
                <c:pt idx="16">
                  <c:v>Çinçar</c:v>
                </c:pt>
                <c:pt idx="17">
                  <c:v>Başka</c:v>
                </c:pt>
                <c:pt idx="18">
                  <c:v>Toplam</c:v>
                </c:pt>
              </c:strCache>
            </c:strRef>
          </c:cat>
          <c:val>
            <c:numRef>
              <c:f>Export!$F$493:$F$511</c:f>
              <c:numCache>
                <c:formatCode>0.0%</c:formatCode>
                <c:ptCount val="19"/>
                <c:pt idx="0">
                  <c:v>0.5679012345679012</c:v>
                </c:pt>
                <c:pt idx="1">
                  <c:v>0.68686868686868685</c:v>
                </c:pt>
                <c:pt idx="2">
                  <c:v>0.5679012345679012</c:v>
                </c:pt>
                <c:pt idx="3">
                  <c:v>0.72549019607843135</c:v>
                </c:pt>
                <c:pt idx="4">
                  <c:v>0.58227848101265822</c:v>
                </c:pt>
                <c:pt idx="5">
                  <c:v>0.67200000000000004</c:v>
                </c:pt>
                <c:pt idx="6">
                  <c:v>0.5</c:v>
                </c:pt>
                <c:pt idx="7">
                  <c:v>0.71296296296296291</c:v>
                </c:pt>
                <c:pt idx="8">
                  <c:v>0.14942528735632185</c:v>
                </c:pt>
                <c:pt idx="9">
                  <c:v>0.14285714285714285</c:v>
                </c:pt>
                <c:pt idx="10">
                  <c:v>0.15151515151515152</c:v>
                </c:pt>
                <c:pt idx="11">
                  <c:v>0.31325301204819278</c:v>
                </c:pt>
                <c:pt idx="12">
                  <c:v>0.18367346938775511</c:v>
                </c:pt>
                <c:pt idx="13">
                  <c:v>0.23076923076923078</c:v>
                </c:pt>
                <c:pt idx="14">
                  <c:v>3.8461538461538464E-2</c:v>
                </c:pt>
                <c:pt idx="16">
                  <c:v>0.33333333333333331</c:v>
                </c:pt>
                <c:pt idx="17">
                  <c:v>0.2857142857142857</c:v>
                </c:pt>
                <c:pt idx="18">
                  <c:v>0.41637010676156583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2-4913-8CE3-E470780A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9306728"/>
        <c:axId val="349307120"/>
      </c:barChart>
      <c:catAx>
        <c:axId val="34930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07120"/>
        <c:crosses val="autoZero"/>
        <c:auto val="1"/>
        <c:lblAlgn val="ctr"/>
        <c:lblOffset val="100"/>
        <c:noMultiLvlLbl val="0"/>
      </c:catAx>
      <c:valAx>
        <c:axId val="34930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30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Şehirdeki</a:t>
            </a:r>
            <a:r>
              <a:rPr lang="tr-TR" baseline="0"/>
              <a:t> Meslek Gruplarına Göre Toprağın Dağılımı</a:t>
            </a:r>
            <a:endParaRPr lang="en-US"/>
          </a:p>
        </c:rich>
      </c:tx>
      <c:layout>
        <c:manualLayout>
          <c:xMode val="edge"/>
          <c:yMode val="edge"/>
          <c:x val="0.11674358714563442"/>
          <c:y val="2.67364105702153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DE-4A93-B278-5C4B1BFA44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DE-4A93-B278-5C4B1BFA44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DE-4A93-B278-5C4B1BFA44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4DE-4A93-B278-5C4B1BFA44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4DE-4A93-B278-5C4B1BFA44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4DE-4A93-B278-5C4B1BFA44F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Export!$E$554:$E$559</c:f>
              <c:strCache>
                <c:ptCount val="6"/>
                <c:pt idx="0">
                  <c:v>Ziraat</c:v>
                </c:pt>
                <c:pt idx="1">
                  <c:v>İşçiler</c:v>
                </c:pt>
                <c:pt idx="2">
                  <c:v>Esnaf</c:v>
                </c:pt>
                <c:pt idx="3">
                  <c:v>Mesleksiz</c:v>
                </c:pt>
                <c:pt idx="4">
                  <c:v>Görevli</c:v>
                </c:pt>
                <c:pt idx="5">
                  <c:v>Ticaret</c:v>
                </c:pt>
              </c:strCache>
            </c:strRef>
          </c:cat>
          <c:val>
            <c:numRef>
              <c:f>Export!$W$554:$W$559</c:f>
              <c:numCache>
                <c:formatCode>0.0%</c:formatCode>
                <c:ptCount val="6"/>
                <c:pt idx="0">
                  <c:v>0.41106310454984513</c:v>
                </c:pt>
                <c:pt idx="1">
                  <c:v>0.1398752324655986</c:v>
                </c:pt>
                <c:pt idx="2">
                  <c:v>0.18508748213438461</c:v>
                </c:pt>
                <c:pt idx="3">
                  <c:v>8.3514604205875226E-2</c:v>
                </c:pt>
                <c:pt idx="4">
                  <c:v>6.6037531134701899E-2</c:v>
                </c:pt>
                <c:pt idx="5">
                  <c:v>0.11442204550959451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4DE-4A93-B278-5C4B1BFA4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Dükkan</a:t>
            </a:r>
            <a:r>
              <a:rPr lang="tr-TR" baseline="0"/>
              <a:t> Sahipliğinin Mahallelere göre Dağılımı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Export!$D$327:$E$344</c:f>
              <c:multiLvlStrCache>
                <c:ptCount val="18"/>
                <c:lvl>
                  <c:pt idx="0">
                    <c:v>Hünkar</c:v>
                  </c:pt>
                  <c:pt idx="1">
                    <c:v>Defterdar</c:v>
                  </c:pt>
                  <c:pt idx="2">
                    <c:v>Taşköprü</c:v>
                  </c:pt>
                  <c:pt idx="3">
                    <c:v>Hacı Bekir</c:v>
                  </c:pt>
                  <c:pt idx="4">
                    <c:v>Rizaiyye</c:v>
                  </c:pt>
                  <c:pt idx="5">
                    <c:v>Belgrad</c:v>
                  </c:pt>
                  <c:pt idx="6">
                    <c:v>Cedide</c:v>
                  </c:pt>
                  <c:pt idx="7">
                    <c:v>Yahyapaşa</c:v>
                  </c:pt>
                  <c:pt idx="8">
                    <c:v>Kebir Koptiyan</c:v>
                  </c:pt>
                  <c:pt idx="9">
                    <c:v>Sagir Koptiyan</c:v>
                  </c:pt>
                  <c:pt idx="10">
                    <c:v>Papas Kosto</c:v>
                  </c:pt>
                  <c:pt idx="11">
                    <c:v>Papas İstanko</c:v>
                  </c:pt>
                  <c:pt idx="12">
                    <c:v>Papas Gorki</c:v>
                  </c:pt>
                  <c:pt idx="13">
                    <c:v>Varoş</c:v>
                  </c:pt>
                  <c:pt idx="14">
                    <c:v>Yagodin</c:v>
                  </c:pt>
                  <c:pt idx="16">
                    <c:v>Çinçar</c:v>
                  </c:pt>
                  <c:pt idx="17">
                    <c:v>Başka</c:v>
                  </c:pt>
                </c:lvl>
                <c:lvl>
                  <c:pt idx="0">
                    <c:v>82</c:v>
                  </c:pt>
                  <c:pt idx="1">
                    <c:v>101</c:v>
                  </c:pt>
                  <c:pt idx="2">
                    <c:v>81</c:v>
                  </c:pt>
                  <c:pt idx="3">
                    <c:v>102</c:v>
                  </c:pt>
                  <c:pt idx="4">
                    <c:v>79</c:v>
                  </c:pt>
                  <c:pt idx="5">
                    <c:v>125</c:v>
                  </c:pt>
                  <c:pt idx="6">
                    <c:v>38</c:v>
                  </c:pt>
                  <c:pt idx="7">
                    <c:v>217</c:v>
                  </c:pt>
                  <c:pt idx="8">
                    <c:v>87</c:v>
                  </c:pt>
                  <c:pt idx="9">
                    <c:v>63</c:v>
                  </c:pt>
                  <c:pt idx="10">
                    <c:v>33</c:v>
                  </c:pt>
                  <c:pt idx="11">
                    <c:v>83</c:v>
                  </c:pt>
                  <c:pt idx="12">
                    <c:v>49</c:v>
                  </c:pt>
                  <c:pt idx="13">
                    <c:v>195</c:v>
                  </c:pt>
                  <c:pt idx="14">
                    <c:v>26</c:v>
                  </c:pt>
                  <c:pt idx="16">
                    <c:v>21</c:v>
                  </c:pt>
                  <c:pt idx="17">
                    <c:v>14</c:v>
                  </c:pt>
                </c:lvl>
              </c:multiLvlStrCache>
            </c:multiLvlStrRef>
          </c:cat>
          <c:val>
            <c:numRef>
              <c:f>Export!$F$327:$F$344</c:f>
              <c:numCache>
                <c:formatCode>General</c:formatCode>
                <c:ptCount val="18"/>
                <c:pt idx="0">
                  <c:v>24</c:v>
                </c:pt>
                <c:pt idx="1">
                  <c:v>78</c:v>
                </c:pt>
                <c:pt idx="2">
                  <c:v>170</c:v>
                </c:pt>
                <c:pt idx="3">
                  <c:v>6</c:v>
                </c:pt>
                <c:pt idx="4">
                  <c:v>109</c:v>
                </c:pt>
                <c:pt idx="5">
                  <c:v>63</c:v>
                </c:pt>
                <c:pt idx="6">
                  <c:v>65</c:v>
                </c:pt>
                <c:pt idx="7">
                  <c:v>34</c:v>
                </c:pt>
                <c:pt idx="8">
                  <c:v>24</c:v>
                </c:pt>
                <c:pt idx="9">
                  <c:v>6</c:v>
                </c:pt>
                <c:pt idx="10">
                  <c:v>0</c:v>
                </c:pt>
                <c:pt idx="11">
                  <c:v>1</c:v>
                </c:pt>
                <c:pt idx="12">
                  <c:v>12</c:v>
                </c:pt>
                <c:pt idx="13">
                  <c:v>86</c:v>
                </c:pt>
                <c:pt idx="14">
                  <c:v>3</c:v>
                </c:pt>
                <c:pt idx="16">
                  <c:v>4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7-4870-BD55-EFE85FD9F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60824"/>
        <c:axId val="353165136"/>
      </c:barChart>
      <c:catAx>
        <c:axId val="35316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5136"/>
        <c:crosses val="autoZero"/>
        <c:auto val="1"/>
        <c:lblAlgn val="ctr"/>
        <c:lblOffset val="100"/>
        <c:noMultiLvlLbl val="0"/>
      </c:catAx>
      <c:valAx>
        <c:axId val="3531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Topçuların</a:t>
            </a:r>
            <a:r>
              <a:rPr lang="tr-TR" baseline="0"/>
              <a:t> Mahallelere göre Dağılımı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Başka Mesleği Var Olan Topçu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Export!$D$285:$E$292</c:f>
              <c:multiLvlStrCache>
                <c:ptCount val="8"/>
                <c:lvl>
                  <c:pt idx="0">
                    <c:v>Hünkar</c:v>
                  </c:pt>
                  <c:pt idx="1">
                    <c:v>Defterdar</c:v>
                  </c:pt>
                  <c:pt idx="2">
                    <c:v>Taşköprü</c:v>
                  </c:pt>
                  <c:pt idx="3">
                    <c:v>Hacı Bekir</c:v>
                  </c:pt>
                  <c:pt idx="4">
                    <c:v>Rizaiyye</c:v>
                  </c:pt>
                  <c:pt idx="5">
                    <c:v>Belgrad</c:v>
                  </c:pt>
                  <c:pt idx="6">
                    <c:v>Cedide</c:v>
                  </c:pt>
                  <c:pt idx="7">
                    <c:v>Yahyapaşa</c:v>
                  </c:pt>
                </c:lvl>
                <c:lvl>
                  <c:pt idx="0">
                    <c:v>82</c:v>
                  </c:pt>
                  <c:pt idx="1">
                    <c:v>101</c:v>
                  </c:pt>
                  <c:pt idx="2">
                    <c:v>82</c:v>
                  </c:pt>
                  <c:pt idx="3">
                    <c:v>102</c:v>
                  </c:pt>
                  <c:pt idx="4">
                    <c:v>81</c:v>
                  </c:pt>
                  <c:pt idx="5">
                    <c:v>125</c:v>
                  </c:pt>
                  <c:pt idx="6">
                    <c:v>38</c:v>
                  </c:pt>
                  <c:pt idx="7">
                    <c:v>219</c:v>
                  </c:pt>
                </c:lvl>
              </c:multiLvlStrCache>
            </c:multiLvlStrRef>
          </c:cat>
          <c:val>
            <c:numRef>
              <c:f>Export!$F$285:$F$292</c:f>
              <c:numCache>
                <c:formatCode>General</c:formatCode>
                <c:ptCount val="8"/>
                <c:pt idx="0">
                  <c:v>9</c:v>
                </c:pt>
                <c:pt idx="1">
                  <c:v>12</c:v>
                </c:pt>
                <c:pt idx="2">
                  <c:v>10</c:v>
                </c:pt>
                <c:pt idx="3">
                  <c:v>16</c:v>
                </c:pt>
                <c:pt idx="4">
                  <c:v>10</c:v>
                </c:pt>
                <c:pt idx="5">
                  <c:v>24</c:v>
                </c:pt>
                <c:pt idx="6">
                  <c:v>4</c:v>
                </c:pt>
                <c:pt idx="7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D-4CA7-9571-0CDEEC257416}"/>
            </c:ext>
          </c:extLst>
        </c:ser>
        <c:ser>
          <c:idx val="1"/>
          <c:order val="1"/>
          <c:tx>
            <c:v>Sadece Topçu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Export!$D$285:$E$292</c:f>
              <c:multiLvlStrCache>
                <c:ptCount val="8"/>
                <c:lvl>
                  <c:pt idx="0">
                    <c:v>Hünkar</c:v>
                  </c:pt>
                  <c:pt idx="1">
                    <c:v>Defterdar</c:v>
                  </c:pt>
                  <c:pt idx="2">
                    <c:v>Taşköprü</c:v>
                  </c:pt>
                  <c:pt idx="3">
                    <c:v>Hacı Bekir</c:v>
                  </c:pt>
                  <c:pt idx="4">
                    <c:v>Rizaiyye</c:v>
                  </c:pt>
                  <c:pt idx="5">
                    <c:v>Belgrad</c:v>
                  </c:pt>
                  <c:pt idx="6">
                    <c:v>Cedide</c:v>
                  </c:pt>
                  <c:pt idx="7">
                    <c:v>Yahyapaşa</c:v>
                  </c:pt>
                </c:lvl>
                <c:lvl>
                  <c:pt idx="0">
                    <c:v>82</c:v>
                  </c:pt>
                  <c:pt idx="1">
                    <c:v>101</c:v>
                  </c:pt>
                  <c:pt idx="2">
                    <c:v>82</c:v>
                  </c:pt>
                  <c:pt idx="3">
                    <c:v>102</c:v>
                  </c:pt>
                  <c:pt idx="4">
                    <c:v>81</c:v>
                  </c:pt>
                  <c:pt idx="5">
                    <c:v>125</c:v>
                  </c:pt>
                  <c:pt idx="6">
                    <c:v>38</c:v>
                  </c:pt>
                  <c:pt idx="7">
                    <c:v>219</c:v>
                  </c:pt>
                </c:lvl>
              </c:multiLvlStrCache>
            </c:multiLvlStrRef>
          </c:cat>
          <c:val>
            <c:numRef>
              <c:f>Export!$G$285:$G$292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D-4CA7-9571-0CDEEC257416}"/>
            </c:ext>
          </c:extLst>
        </c:ser>
        <c:ser>
          <c:idx val="2"/>
          <c:order val="2"/>
          <c:tx>
            <c:v>Hane Reisi Olmayan Topçu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Export!$D$285:$E$292</c:f>
              <c:multiLvlStrCache>
                <c:ptCount val="8"/>
                <c:lvl>
                  <c:pt idx="0">
                    <c:v>Hünkar</c:v>
                  </c:pt>
                  <c:pt idx="1">
                    <c:v>Defterdar</c:v>
                  </c:pt>
                  <c:pt idx="2">
                    <c:v>Taşköprü</c:v>
                  </c:pt>
                  <c:pt idx="3">
                    <c:v>Hacı Bekir</c:v>
                  </c:pt>
                  <c:pt idx="4">
                    <c:v>Rizaiyye</c:v>
                  </c:pt>
                  <c:pt idx="5">
                    <c:v>Belgrad</c:v>
                  </c:pt>
                  <c:pt idx="6">
                    <c:v>Cedide</c:v>
                  </c:pt>
                  <c:pt idx="7">
                    <c:v>Yahyapaşa</c:v>
                  </c:pt>
                </c:lvl>
                <c:lvl>
                  <c:pt idx="0">
                    <c:v>82</c:v>
                  </c:pt>
                  <c:pt idx="1">
                    <c:v>101</c:v>
                  </c:pt>
                  <c:pt idx="2">
                    <c:v>82</c:v>
                  </c:pt>
                  <c:pt idx="3">
                    <c:v>102</c:v>
                  </c:pt>
                  <c:pt idx="4">
                    <c:v>81</c:v>
                  </c:pt>
                  <c:pt idx="5">
                    <c:v>125</c:v>
                  </c:pt>
                  <c:pt idx="6">
                    <c:v>38</c:v>
                  </c:pt>
                  <c:pt idx="7">
                    <c:v>219</c:v>
                  </c:pt>
                </c:lvl>
              </c:multiLvlStrCache>
            </c:multiLvlStrRef>
          </c:cat>
          <c:val>
            <c:numRef>
              <c:f>Export!$H$285:$H$292</c:f>
              <c:numCache>
                <c:formatCode>General</c:formatCode>
                <c:ptCount val="8"/>
                <c:pt idx="0">
                  <c:v>9</c:v>
                </c:pt>
                <c:pt idx="1">
                  <c:v>10</c:v>
                </c:pt>
                <c:pt idx="2">
                  <c:v>4</c:v>
                </c:pt>
                <c:pt idx="3">
                  <c:v>2</c:v>
                </c:pt>
                <c:pt idx="4">
                  <c:v>0</c:v>
                </c:pt>
                <c:pt idx="5">
                  <c:v>6</c:v>
                </c:pt>
                <c:pt idx="6">
                  <c:v>4</c:v>
                </c:pt>
                <c:pt idx="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D-4CA7-9571-0CDEEC257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3163568"/>
        <c:axId val="353162784"/>
      </c:barChart>
      <c:catAx>
        <c:axId val="3531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2784"/>
        <c:crosses val="autoZero"/>
        <c:auto val="1"/>
        <c:lblAlgn val="ctr"/>
        <c:lblOffset val="100"/>
        <c:noMultiLvlLbl val="0"/>
      </c:catAx>
      <c:valAx>
        <c:axId val="3531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aseline="0"/>
              <a:t>Şehirde Elde Edilen Gelir Miktarının Kaynaklarına Göre Dağılımı</a:t>
            </a:r>
            <a:endParaRPr lang="en-US" baseline="0"/>
          </a:p>
        </c:rich>
      </c:tx>
      <c:layout>
        <c:manualLayout>
          <c:xMode val="edge"/>
          <c:yMode val="edge"/>
          <c:x val="0.11666424290106957"/>
          <c:y val="1.49027837313166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72-4E01-86EF-B9FE5F065B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72-4E01-86EF-B9FE5F065B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72-4E01-86EF-B9FE5F065B8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72-4E01-86EF-B9FE5F065B8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72-4E01-86EF-B9FE5F065B8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72-4E01-86EF-B9FE5F065B8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72-4E01-86EF-B9FE5F065B8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72-4E01-86EF-B9FE5F065B8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72-4E01-86EF-B9FE5F065B84}"/>
              </c:ext>
            </c:extLst>
          </c:dPt>
          <c:dLbls>
            <c:dLbl>
              <c:idx val="0"/>
              <c:layout>
                <c:manualLayout>
                  <c:x val="-8.938246635646803E-17"/>
                  <c:y val="7.28770541143687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72-4E01-86EF-B9FE5F065B84}"/>
                </c:ext>
              </c:extLst>
            </c:dLbl>
            <c:dLbl>
              <c:idx val="6"/>
              <c:layout>
                <c:manualLayout>
                  <c:x val="1.177196596671394E-2"/>
                  <c:y val="1.0970323095958356E-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8448435542433"/>
                      <c:h val="4.87550361200485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7B72-4E01-86EF-B9FE5F065B84}"/>
                </c:ext>
              </c:extLst>
            </c:dLbl>
            <c:dLbl>
              <c:idx val="8"/>
              <c:layout>
                <c:manualLayout>
                  <c:x val="1.9501854307712008E-2"/>
                  <c:y val="3.6438527057184415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81875483347509"/>
                      <c:h val="7.07271810179948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7B72-4E01-86EF-B9FE5F065B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'Gelir Kaynakları'!$G$25:$G$33</c:f>
              <c:strCache>
                <c:ptCount val="9"/>
                <c:pt idx="0">
                  <c:v> Tarla Ziraatı</c:v>
                </c:pt>
                <c:pt idx="1">
                  <c:v>Bağ, Çayır, Bahçe</c:v>
                </c:pt>
                <c:pt idx="2">
                  <c:v>Hayvancılık</c:v>
                </c:pt>
                <c:pt idx="3">
                  <c:v>Esnaflık</c:v>
                </c:pt>
                <c:pt idx="4">
                  <c:v>Ticaret</c:v>
                </c:pt>
                <c:pt idx="5">
                  <c:v>İşçilik</c:v>
                </c:pt>
                <c:pt idx="6">
                  <c:v>Maaş</c:v>
                </c:pt>
                <c:pt idx="7">
                  <c:v> Bina Kiraları</c:v>
                </c:pt>
                <c:pt idx="8">
                  <c:v>Toprak Kiraları</c:v>
                </c:pt>
              </c:strCache>
            </c:strRef>
          </c:cat>
          <c:val>
            <c:numRef>
              <c:f>'Gelir Kaynakları'!$H$25:$H$33</c:f>
              <c:numCache>
                <c:formatCode>0%</c:formatCode>
                <c:ptCount val="9"/>
                <c:pt idx="0">
                  <c:v>9.8590076726744663E-2</c:v>
                </c:pt>
                <c:pt idx="1">
                  <c:v>0.12934083063125301</c:v>
                </c:pt>
                <c:pt idx="2">
                  <c:v>1.235186993668827E-2</c:v>
                </c:pt>
                <c:pt idx="3">
                  <c:v>0.22803368239949043</c:v>
                </c:pt>
                <c:pt idx="4">
                  <c:v>0.10124713583951231</c:v>
                </c:pt>
                <c:pt idx="5">
                  <c:v>6.6512227626261688E-2</c:v>
                </c:pt>
                <c:pt idx="6">
                  <c:v>0.14766880730406257</c:v>
                </c:pt>
                <c:pt idx="7">
                  <c:v>0.18507681763944006</c:v>
                </c:pt>
                <c:pt idx="8">
                  <c:v>3.11785518965472E-2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B72-4E01-86EF-B9FE5F065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Toplam Gelirin Mahallelere</a:t>
            </a:r>
            <a:r>
              <a:rPr lang="tr-TR" baseline="0"/>
              <a:t> Göre Dağılımı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Export!$E$589:$E$606</c:f>
              <c:strCache>
                <c:ptCount val="18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Varoş</c:v>
                </c:pt>
                <c:pt idx="14">
                  <c:v>Yagodin</c:v>
                </c:pt>
                <c:pt idx="16">
                  <c:v>Çinçar</c:v>
                </c:pt>
                <c:pt idx="17">
                  <c:v>Başka</c:v>
                </c:pt>
              </c:strCache>
            </c:strRef>
          </c:cat>
          <c:val>
            <c:numRef>
              <c:f>Export!$F$589:$F$606</c:f>
              <c:numCache>
                <c:formatCode>General</c:formatCode>
                <c:ptCount val="18"/>
                <c:pt idx="0">
                  <c:v>34088</c:v>
                </c:pt>
                <c:pt idx="1">
                  <c:v>45564.329999999994</c:v>
                </c:pt>
                <c:pt idx="2">
                  <c:v>70952.63</c:v>
                </c:pt>
                <c:pt idx="3">
                  <c:v>25746.5</c:v>
                </c:pt>
                <c:pt idx="4">
                  <c:v>55526</c:v>
                </c:pt>
                <c:pt idx="5">
                  <c:v>44344.25</c:v>
                </c:pt>
                <c:pt idx="6">
                  <c:v>16461</c:v>
                </c:pt>
                <c:pt idx="7">
                  <c:v>44794</c:v>
                </c:pt>
                <c:pt idx="8">
                  <c:v>36528.449999999997</c:v>
                </c:pt>
                <c:pt idx="9">
                  <c:v>15871.75</c:v>
                </c:pt>
                <c:pt idx="10">
                  <c:v>28248</c:v>
                </c:pt>
                <c:pt idx="11">
                  <c:v>55436.5</c:v>
                </c:pt>
                <c:pt idx="12">
                  <c:v>22762.5</c:v>
                </c:pt>
                <c:pt idx="13">
                  <c:v>144567.75</c:v>
                </c:pt>
                <c:pt idx="14">
                  <c:v>10799</c:v>
                </c:pt>
                <c:pt idx="16">
                  <c:v>7437</c:v>
                </c:pt>
                <c:pt idx="17">
                  <c:v>5188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B-4EE7-94A6-7BE2604E7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897136"/>
        <c:axId val="461887952"/>
      </c:barChart>
      <c:catAx>
        <c:axId val="4618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87952"/>
        <c:crosses val="autoZero"/>
        <c:auto val="1"/>
        <c:lblAlgn val="ctr"/>
        <c:lblOffset val="100"/>
        <c:noMultiLvlLbl val="0"/>
      </c:catAx>
      <c:valAx>
        <c:axId val="46188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Mahallelere</a:t>
            </a:r>
            <a:r>
              <a:rPr lang="tr-TR" baseline="0"/>
              <a:t> Göre Hane Başı Gelir Ortası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Export!$E$589:$E$606</c:f>
              <c:strCache>
                <c:ptCount val="18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Varoş</c:v>
                </c:pt>
                <c:pt idx="14">
                  <c:v>Yagodin</c:v>
                </c:pt>
                <c:pt idx="16">
                  <c:v>Çinçar</c:v>
                </c:pt>
                <c:pt idx="17">
                  <c:v>Başka</c:v>
                </c:pt>
              </c:strCache>
            </c:strRef>
          </c:cat>
          <c:val>
            <c:numRef>
              <c:f>Export!$G$589:$G$606</c:f>
              <c:numCache>
                <c:formatCode>0</c:formatCode>
                <c:ptCount val="18"/>
                <c:pt idx="0">
                  <c:v>415.707317073171</c:v>
                </c:pt>
                <c:pt idx="1">
                  <c:v>451.13198019801973</c:v>
                </c:pt>
                <c:pt idx="2">
                  <c:v>865.27597560975619</c:v>
                </c:pt>
                <c:pt idx="3">
                  <c:v>252.41666666666666</c:v>
                </c:pt>
                <c:pt idx="4">
                  <c:v>685.50617283950612</c:v>
                </c:pt>
                <c:pt idx="5">
                  <c:v>354.75400000000002</c:v>
                </c:pt>
                <c:pt idx="6">
                  <c:v>433.18421052631578</c:v>
                </c:pt>
                <c:pt idx="7">
                  <c:v>206.42396313364054</c:v>
                </c:pt>
                <c:pt idx="8">
                  <c:v>419.86724137931031</c:v>
                </c:pt>
                <c:pt idx="9">
                  <c:v>251.93253968253967</c:v>
                </c:pt>
                <c:pt idx="10">
                  <c:v>856</c:v>
                </c:pt>
                <c:pt idx="11">
                  <c:v>667.90963855421683</c:v>
                </c:pt>
                <c:pt idx="12">
                  <c:v>464.5408163265306</c:v>
                </c:pt>
                <c:pt idx="13">
                  <c:v>737.59056122448976</c:v>
                </c:pt>
                <c:pt idx="14">
                  <c:v>415.34615384615387</c:v>
                </c:pt>
                <c:pt idx="16">
                  <c:v>354.14285714285717</c:v>
                </c:pt>
                <c:pt idx="17">
                  <c:v>370.57142857142856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A-4B3F-B2F8-64BC80ED1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67256"/>
        <c:axId val="390767912"/>
      </c:barChart>
      <c:catAx>
        <c:axId val="39076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67912"/>
        <c:crosses val="autoZero"/>
        <c:auto val="1"/>
        <c:lblAlgn val="ctr"/>
        <c:lblOffset val="100"/>
        <c:noMultiLvlLbl val="0"/>
      </c:catAx>
      <c:valAx>
        <c:axId val="3907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67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ED3-4E67-B29D-A7F22D5A5CF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D3-4E67-B29D-A7F22D5A5C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AED3-4E67-B29D-A7F22D5A5CF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D3-4E67-B29D-A7F22D5A5CF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AED3-4E67-B29D-A7F22D5A5CF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D3-4E67-B29D-A7F22D5A5CF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ED3-4E67-B29D-A7F22D5A5CF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D3-4E67-B29D-A7F22D5A5CF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ED3-4E67-B29D-A7F22D5A5CF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ED3-4E67-B29D-A7F22D5A5CF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D3-4E67-B29D-A7F22D5A5CF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D3-4E67-B29D-A7F22D5A5CF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ED3-4E67-B29D-A7F22D5A5CF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D3-4E67-B29D-A7F22D5A5CF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AED3-4E67-B29D-A7F22D5A5CF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D3-4E67-B29D-A7F22D5A5CF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ED3-4E67-B29D-A7F22D5A5CF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D3-4E67-B29D-A7F22D5A5CFF}"/>
              </c:ext>
            </c:extLst>
          </c:dPt>
          <c:dLbls>
            <c:dLbl>
              <c:idx val="0"/>
              <c:layout>
                <c:manualLayout>
                  <c:x val="5.5555555555555552E-2"/>
                  <c:y val="-3.240740740740742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D3-4E67-B29D-A7F22D5A5CFF}"/>
                </c:ext>
              </c:extLst>
            </c:dLbl>
            <c:dLbl>
              <c:idx val="1"/>
              <c:layout>
                <c:manualLayout>
                  <c:x val="7.2222222222222215E-2"/>
                  <c:y val="-2.77777777777777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D3-4E67-B29D-A7F22D5A5CFF}"/>
                </c:ext>
              </c:extLst>
            </c:dLbl>
            <c:dLbl>
              <c:idx val="2"/>
              <c:layout>
                <c:manualLayout>
                  <c:x val="8.6690233440757547E-2"/>
                  <c:y val="-4.627766905089787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ED3-4E67-B29D-A7F22D5A5CFF}"/>
                </c:ext>
              </c:extLst>
            </c:dLbl>
            <c:dLbl>
              <c:idx val="3"/>
              <c:layout>
                <c:manualLayout>
                  <c:x val="9.2108373030804699E-2"/>
                  <c:y val="-5.784708631362230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ED3-4E67-B29D-A7F22D5A5CFF}"/>
                </c:ext>
              </c:extLst>
            </c:dLbl>
            <c:dLbl>
              <c:idx val="4"/>
              <c:layout>
                <c:manualLayout>
                  <c:x val="7.0435814670615313E-2"/>
                  <c:y val="-2.313883452544892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ED3-4E67-B29D-A7F22D5A5CFF}"/>
                </c:ext>
              </c:extLst>
            </c:dLbl>
            <c:dLbl>
              <c:idx val="5"/>
              <c:layout>
                <c:manualLayout>
                  <c:x val="9.2108373030804797E-2"/>
                  <c:y val="-5.013414147180614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ED3-4E67-B29D-A7F22D5A5CFF}"/>
                </c:ext>
              </c:extLst>
            </c:dLbl>
            <c:dLbl>
              <c:idx val="6"/>
              <c:layout>
                <c:manualLayout>
                  <c:x val="0.15712604811137296"/>
                  <c:y val="-2.699530694635721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ED3-4E67-B29D-A7F22D5A5CFF}"/>
                </c:ext>
              </c:extLst>
            </c:dLbl>
            <c:dLbl>
              <c:idx val="7"/>
              <c:layout>
                <c:manualLayout>
                  <c:x val="0.15712604811137296"/>
                  <c:y val="-3.8564724209081535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ED3-4E67-B29D-A7F22D5A5CFF}"/>
                </c:ext>
              </c:extLst>
            </c:dLbl>
            <c:dLbl>
              <c:idx val="8"/>
              <c:layout>
                <c:manualLayout>
                  <c:x val="0.18421685271790084"/>
                  <c:y val="7.71294484181630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53525246397362"/>
                      <c:h val="9.62961163500765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ED3-4E67-B29D-A7F22D5A5CFF}"/>
                </c:ext>
              </c:extLst>
            </c:dLbl>
            <c:dLbl>
              <c:idx val="9"/>
              <c:layout>
                <c:manualLayout>
                  <c:x val="2.1672558360189387E-2"/>
                  <c:y val="2.298954253860830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ED3-4E67-B29D-A7F22D5A5CFF}"/>
                </c:ext>
              </c:extLst>
            </c:dLbl>
            <c:dLbl>
              <c:idx val="10"/>
              <c:layout>
                <c:manualLayout>
                  <c:x val="-0.11649000118601796"/>
                  <c:y val="7.71294484181630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ED3-4E67-B29D-A7F22D5A5CFF}"/>
                </c:ext>
              </c:extLst>
            </c:dLbl>
            <c:dLbl>
              <c:idx val="11"/>
              <c:layout>
                <c:manualLayout>
                  <c:x val="-0.19344336849577939"/>
                  <c:y val="2.31482479620667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ED3-4E67-B29D-A7F22D5A5CFF}"/>
                </c:ext>
              </c:extLst>
            </c:dLbl>
            <c:dLbl>
              <c:idx val="12"/>
              <c:layout>
                <c:manualLayout>
                  <c:x val="-0.11388888888888889"/>
                  <c:y val="-9.259259259259258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ED3-4E67-B29D-A7F22D5A5CFF}"/>
                </c:ext>
              </c:extLst>
            </c:dLbl>
            <c:dLbl>
              <c:idx val="13"/>
              <c:layout>
                <c:manualLayout>
                  <c:x val="-6.501767508056816E-2"/>
                  <c:y val="-1.11218534787756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ED3-4E67-B29D-A7F22D5A5CFF}"/>
                </c:ext>
              </c:extLst>
            </c:dLbl>
            <c:dLbl>
              <c:idx val="14"/>
              <c:layout>
                <c:manualLayout>
                  <c:x val="-3.2508837540284094E-2"/>
                  <c:y val="-1.853642246462608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ED3-4E67-B29D-A7F22D5A5CFF}"/>
                </c:ext>
              </c:extLst>
            </c:dLbl>
            <c:dLbl>
              <c:idx val="15"/>
              <c:layout>
                <c:manualLayout>
                  <c:x val="-0.10277777777777775"/>
                  <c:y val="1.38888888888888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D3-4E67-B29D-A7F22D5A5CFF}"/>
                </c:ext>
              </c:extLst>
            </c:dLbl>
            <c:dLbl>
              <c:idx val="16"/>
              <c:layout>
                <c:manualLayout>
                  <c:x val="-0.15"/>
                  <c:y val="-3.240740740740740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D3-4E67-B29D-A7F22D5A5CFF}"/>
                </c:ext>
              </c:extLst>
            </c:dLbl>
            <c:dLbl>
              <c:idx val="17"/>
              <c:layout>
                <c:manualLayout>
                  <c:x val="-1.6666666666666718E-2"/>
                  <c:y val="-3.240740740740742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D3-4E67-B29D-A7F22D5A5C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Export!$E$589:$E$606</c:f>
              <c:strCache>
                <c:ptCount val="18"/>
                <c:pt idx="0">
                  <c:v>Hünkar</c:v>
                </c:pt>
                <c:pt idx="1">
                  <c:v>Defterdar</c:v>
                </c:pt>
                <c:pt idx="2">
                  <c:v>Taşköprü</c:v>
                </c:pt>
                <c:pt idx="3">
                  <c:v>Hacı Bekir</c:v>
                </c:pt>
                <c:pt idx="4">
                  <c:v>Rizaiyye</c:v>
                </c:pt>
                <c:pt idx="5">
                  <c:v>Belgrad</c:v>
                </c:pt>
                <c:pt idx="6">
                  <c:v>Cedide</c:v>
                </c:pt>
                <c:pt idx="7">
                  <c:v>Yahyapaşa</c:v>
                </c:pt>
                <c:pt idx="8">
                  <c:v>Kebir Koptiyan</c:v>
                </c:pt>
                <c:pt idx="9">
                  <c:v>Sagir Koptiyan</c:v>
                </c:pt>
                <c:pt idx="10">
                  <c:v>Papas Kosto</c:v>
                </c:pt>
                <c:pt idx="11">
                  <c:v>Papas İstanko</c:v>
                </c:pt>
                <c:pt idx="12">
                  <c:v>Papas Gorki</c:v>
                </c:pt>
                <c:pt idx="13">
                  <c:v>Varoş</c:v>
                </c:pt>
                <c:pt idx="14">
                  <c:v>Yagodin</c:v>
                </c:pt>
                <c:pt idx="16">
                  <c:v>Çinçar</c:v>
                </c:pt>
                <c:pt idx="17">
                  <c:v>Başka</c:v>
                </c:pt>
              </c:strCache>
            </c:strRef>
          </c:cat>
          <c:val>
            <c:numRef>
              <c:f>Export!$H$589:$H$606</c:f>
              <c:numCache>
                <c:formatCode>0%</c:formatCode>
                <c:ptCount val="18"/>
                <c:pt idx="0">
                  <c:v>4.2711805724534722E-2</c:v>
                </c:pt>
                <c:pt idx="1">
                  <c:v>5.709149292796846E-2</c:v>
                </c:pt>
                <c:pt idx="2">
                  <c:v>8.8902691510349505E-2</c:v>
                </c:pt>
                <c:pt idx="3">
                  <c:v>3.2260018366778137E-2</c:v>
                </c:pt>
                <c:pt idx="4">
                  <c:v>6.9573331514330997E-2</c:v>
                </c:pt>
                <c:pt idx="5">
                  <c:v>5.5562749090594894E-2</c:v>
                </c:pt>
                <c:pt idx="6">
                  <c:v>2.0625411700057675E-2</c:v>
                </c:pt>
                <c:pt idx="7">
                  <c:v>5.6126279794203482E-2</c:v>
                </c:pt>
                <c:pt idx="8">
                  <c:v>4.5769656765383131E-2</c:v>
                </c:pt>
                <c:pt idx="9">
                  <c:v>1.9887089371872328E-2</c:v>
                </c:pt>
                <c:pt idx="10">
                  <c:v>3.5394364236876814E-2</c:v>
                </c:pt>
                <c:pt idx="11">
                  <c:v>6.9461189217559519E-2</c:v>
                </c:pt>
                <c:pt idx="12">
                  <c:v>2.8521106483358413E-2</c:v>
                </c:pt>
                <c:pt idx="13">
                  <c:v>0.18114144719646516</c:v>
                </c:pt>
                <c:pt idx="14">
                  <c:v>1.3531001819386601E-2</c:v>
                </c:pt>
                <c:pt idx="16">
                  <c:v>9.3184610177588795E-3</c:v>
                </c:pt>
                <c:pt idx="17">
                  <c:v>6.5004942530769222E-3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3-4E67-B29D-A7F22D5A5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C</a:t>
            </a:r>
            <a:r>
              <a:rPr lang="tr-TR" sz="1500" b="0" i="0" baseline="0">
                <a:effectLst/>
              </a:rPr>
              <a:t>izye Türlerinin Mahallelere Göre Dağılımı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Export!$F$707</c:f>
              <c:strCache>
                <c:ptCount val="1"/>
                <c:pt idx="0">
                  <c:v>Edna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Export!$E$708:$E$716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Varoş</c:v>
                </c:pt>
                <c:pt idx="6">
                  <c:v>Yagodin</c:v>
                </c:pt>
                <c:pt idx="7">
                  <c:v>Çinçar</c:v>
                </c:pt>
                <c:pt idx="8">
                  <c:v>Başka</c:v>
                </c:pt>
              </c:strCache>
            </c:strRef>
          </c:cat>
          <c:val>
            <c:numRef>
              <c:f>Export!$F$708:$F$716</c:f>
              <c:numCache>
                <c:formatCode>General</c:formatCode>
                <c:ptCount val="9"/>
                <c:pt idx="0">
                  <c:v>43</c:v>
                </c:pt>
                <c:pt idx="1">
                  <c:v>43</c:v>
                </c:pt>
                <c:pt idx="2">
                  <c:v>0</c:v>
                </c:pt>
                <c:pt idx="3">
                  <c:v>12</c:v>
                </c:pt>
                <c:pt idx="4">
                  <c:v>43</c:v>
                </c:pt>
                <c:pt idx="5">
                  <c:v>81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7-4E39-8F3C-0D5FB7523056}"/>
            </c:ext>
          </c:extLst>
        </c:ser>
        <c:ser>
          <c:idx val="1"/>
          <c:order val="1"/>
          <c:tx>
            <c:strRef>
              <c:f>Export!$G$707</c:f>
              <c:strCache>
                <c:ptCount val="1"/>
                <c:pt idx="0">
                  <c:v>Evsat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Export!$E$708:$E$716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Varoş</c:v>
                </c:pt>
                <c:pt idx="6">
                  <c:v>Yagodin</c:v>
                </c:pt>
                <c:pt idx="7">
                  <c:v>Çinçar</c:v>
                </c:pt>
                <c:pt idx="8">
                  <c:v>Başka</c:v>
                </c:pt>
              </c:strCache>
            </c:strRef>
          </c:cat>
          <c:val>
            <c:numRef>
              <c:f>Export!$G$708:$G$716</c:f>
              <c:numCache>
                <c:formatCode>General</c:formatCode>
                <c:ptCount val="9"/>
                <c:pt idx="0">
                  <c:v>27</c:v>
                </c:pt>
                <c:pt idx="1">
                  <c:v>11</c:v>
                </c:pt>
                <c:pt idx="2">
                  <c:v>33</c:v>
                </c:pt>
                <c:pt idx="3">
                  <c:v>64</c:v>
                </c:pt>
                <c:pt idx="4">
                  <c:v>0</c:v>
                </c:pt>
                <c:pt idx="5">
                  <c:v>62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7-4E39-8F3C-0D5FB7523056}"/>
            </c:ext>
          </c:extLst>
        </c:ser>
        <c:ser>
          <c:idx val="2"/>
          <c:order val="2"/>
          <c:tx>
            <c:strRef>
              <c:f>Export!$H$707</c:f>
              <c:strCache>
                <c:ptCount val="1"/>
                <c:pt idx="0">
                  <c:v>Ala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Export!$E$708:$E$716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Varoş</c:v>
                </c:pt>
                <c:pt idx="6">
                  <c:v>Yagodin</c:v>
                </c:pt>
                <c:pt idx="7">
                  <c:v>Çinçar</c:v>
                </c:pt>
                <c:pt idx="8">
                  <c:v>Başka</c:v>
                </c:pt>
              </c:strCache>
            </c:strRef>
          </c:cat>
          <c:val>
            <c:numRef>
              <c:f>Export!$H$708:$H$716</c:f>
              <c:numCache>
                <c:formatCode>General</c:formatCode>
                <c:ptCount val="9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7-4E39-8F3C-0D5FB7523056}"/>
            </c:ext>
          </c:extLst>
        </c:ser>
        <c:ser>
          <c:idx val="3"/>
          <c:order val="3"/>
          <c:tx>
            <c:strRef>
              <c:f>Export!$I$707</c:f>
              <c:strCache>
                <c:ptCount val="1"/>
                <c:pt idx="0">
                  <c:v>Muaf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Export!$E$708:$E$716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Varoş</c:v>
                </c:pt>
                <c:pt idx="6">
                  <c:v>Yagodin</c:v>
                </c:pt>
                <c:pt idx="7">
                  <c:v>Çinçar</c:v>
                </c:pt>
                <c:pt idx="8">
                  <c:v>Başka</c:v>
                </c:pt>
              </c:strCache>
            </c:strRef>
          </c:cat>
          <c:val>
            <c:numRef>
              <c:f>Export!$I$708:$I$716</c:f>
              <c:numCache>
                <c:formatCode>General</c:formatCode>
                <c:ptCount val="9"/>
                <c:pt idx="0">
                  <c:v>9</c:v>
                </c:pt>
                <c:pt idx="1">
                  <c:v>7</c:v>
                </c:pt>
                <c:pt idx="2">
                  <c:v>0</c:v>
                </c:pt>
                <c:pt idx="3">
                  <c:v>7</c:v>
                </c:pt>
                <c:pt idx="4">
                  <c:v>5</c:v>
                </c:pt>
                <c:pt idx="5">
                  <c:v>22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7-4C7A-AA5B-AE12F39B9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706528"/>
        <c:axId val="379706856"/>
      </c:barChart>
      <c:catAx>
        <c:axId val="3797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6856"/>
        <c:crosses val="autoZero"/>
        <c:auto val="1"/>
        <c:lblAlgn val="ctr"/>
        <c:lblOffset val="100"/>
        <c:noMultiLvlLbl val="0"/>
      </c:catAx>
      <c:valAx>
        <c:axId val="37970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5671522309711281"/>
          <c:y val="0.885290273878354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0D-460B-A580-A18E7B7C1E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0D-460B-A580-A18E7B7C1E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0D-460B-A580-A18E7B7C1E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0D-460B-A580-A18E7B7C1E0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0D-460B-A580-A18E7B7C1E0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10D-460B-A580-A18E7B7C1E0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10D-460B-A580-A18E7B7C1E0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10D-460B-A580-A18E7B7C1E0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10D-460B-A580-A18E7B7C1E0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10D-460B-A580-A18E7B7C1E0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10D-460B-A580-A18E7B7C1E05}"/>
              </c:ext>
            </c:extLst>
          </c:dPt>
          <c:dLbls>
            <c:dLbl>
              <c:idx val="0"/>
              <c:layout>
                <c:manualLayout>
                  <c:x val="0.12222222222222222"/>
                  <c:y val="-4.884539922221858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0D-460B-A580-A18E7B7C1E05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7-710D-460B-A580-A18E7B7C1E05}"/>
                </c:ext>
              </c:extLst>
            </c:dLbl>
            <c:dLbl>
              <c:idx val="7"/>
              <c:layout>
                <c:manualLayout>
                  <c:x val="-5.2777777777777805E-2"/>
                  <c:y val="2.777777777777777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10D-460B-A580-A18E7B7C1E05}"/>
                </c:ext>
              </c:extLst>
            </c:dLbl>
            <c:dLbl>
              <c:idx val="8"/>
              <c:layout>
                <c:manualLayout>
                  <c:x val="-8.3333333333333329E-2"/>
                  <c:y val="-1.851851851851853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10D-460B-A580-A18E7B7C1E05}"/>
                </c:ext>
              </c:extLst>
            </c:dLbl>
            <c:dLbl>
              <c:idx val="9"/>
              <c:layout>
                <c:manualLayout>
                  <c:x val="-6.6666666666666666E-2"/>
                  <c:y val="-5.555555555555555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10D-460B-A580-A18E7B7C1E05}"/>
                </c:ext>
              </c:extLst>
            </c:dLbl>
            <c:dLbl>
              <c:idx val="10"/>
              <c:layout>
                <c:manualLayout>
                  <c:x val="4.4444444444444495E-2"/>
                  <c:y val="-9.20489927492453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10D-460B-A580-A18E7B7C1E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GelirDağılımı!$D$30:$N$30</c:f>
              <c:strCache>
                <c:ptCount val="11"/>
                <c:pt idx="0">
                  <c:v>0</c:v>
                </c:pt>
                <c:pt idx="1">
                  <c:v>0 ve 100</c:v>
                </c:pt>
                <c:pt idx="2">
                  <c:v>100 - 250</c:v>
                </c:pt>
                <c:pt idx="3">
                  <c:v>250 - 350</c:v>
                </c:pt>
                <c:pt idx="4">
                  <c:v>350 - 450</c:v>
                </c:pt>
                <c:pt idx="5">
                  <c:v>450 - 600</c:v>
                </c:pt>
                <c:pt idx="6">
                  <c:v>600-900</c:v>
                </c:pt>
                <c:pt idx="7">
                  <c:v>900-1200</c:v>
                </c:pt>
                <c:pt idx="8">
                  <c:v>1200-1500</c:v>
                </c:pt>
                <c:pt idx="9">
                  <c:v>1500-3000</c:v>
                </c:pt>
                <c:pt idx="10">
                  <c:v>3000+</c:v>
                </c:pt>
              </c:strCache>
            </c:strRef>
          </c:cat>
          <c:val>
            <c:numRef>
              <c:f>GelirDağılımı!$D$48:$N$48</c:f>
              <c:numCache>
                <c:formatCode>0%</c:formatCode>
                <c:ptCount val="11"/>
                <c:pt idx="0">
                  <c:v>7.6094759511844939E-2</c:v>
                </c:pt>
                <c:pt idx="1">
                  <c:v>6.604450825556353E-2</c:v>
                </c:pt>
                <c:pt idx="2">
                  <c:v>0.39052404881550612</c:v>
                </c:pt>
                <c:pt idx="3">
                  <c:v>0.1249102656137832</c:v>
                </c:pt>
                <c:pt idx="4">
                  <c:v>8.3273510409188803E-2</c:v>
                </c:pt>
                <c:pt idx="5">
                  <c:v>6.7480258435032303E-2</c:v>
                </c:pt>
                <c:pt idx="6">
                  <c:v>7.3941134242641787E-2</c:v>
                </c:pt>
                <c:pt idx="7">
                  <c:v>4.6661880832735106E-2</c:v>
                </c:pt>
                <c:pt idx="8">
                  <c:v>2.0100502512562814E-2</c:v>
                </c:pt>
                <c:pt idx="9">
                  <c:v>2.8715003589375447E-2</c:v>
                </c:pt>
                <c:pt idx="10">
                  <c:v>2.2254127781765973E-2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10D-460B-A580-A18E7B7C1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Gelir</a:t>
            </a:r>
            <a:r>
              <a:rPr lang="tr-TR" baseline="0"/>
              <a:t> Dağılımı</a:t>
            </a:r>
            <a:endParaRPr lang="en-US"/>
          </a:p>
        </c:rich>
      </c:tx>
      <c:layout>
        <c:manualLayout>
          <c:xMode val="edge"/>
          <c:yMode val="edge"/>
          <c:x val="0.41782633420822402"/>
          <c:y val="4.71976401179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GelirDağılımı!$W$12</c:f>
              <c:strCache>
                <c:ptCount val="1"/>
                <c:pt idx="0">
                  <c:v>Gelir Yüzdesi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GelirDağılımı!$T$13:$T$16</c:f>
              <c:strCache>
                <c:ptCount val="4"/>
                <c:pt idx="0">
                  <c:v>Yüksek Gelirli (1500+)</c:v>
                </c:pt>
                <c:pt idx="1">
                  <c:v>Orta Gelirli (600-1500)</c:v>
                </c:pt>
                <c:pt idx="2">
                  <c:v>Düşük Gelirli (0-600)</c:v>
                </c:pt>
                <c:pt idx="3">
                  <c:v>Gelirsiz</c:v>
                </c:pt>
              </c:strCache>
            </c:strRef>
          </c:cat>
          <c:val>
            <c:numRef>
              <c:f>GelirDağılımı!$W$13:$W$16</c:f>
              <c:numCache>
                <c:formatCode>0%</c:formatCode>
                <c:ptCount val="4"/>
                <c:pt idx="0">
                  <c:v>0.37504062639132835</c:v>
                </c:pt>
                <c:pt idx="1">
                  <c:v>0.27046515278104744</c:v>
                </c:pt>
                <c:pt idx="2">
                  <c:v>0.35569086571804848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1-4991-880D-1CAC33392588}"/>
            </c:ext>
          </c:extLst>
        </c:ser>
        <c:ser>
          <c:idx val="1"/>
          <c:order val="1"/>
          <c:tx>
            <c:strRef>
              <c:f>GelirDağılımı!$X$12</c:f>
              <c:strCache>
                <c:ptCount val="1"/>
                <c:pt idx="0">
                  <c:v>Hane Reis Yüzdesi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GelirDağılımı!$T$13:$T$16</c:f>
              <c:strCache>
                <c:ptCount val="4"/>
                <c:pt idx="0">
                  <c:v>Yüksek Gelirli (1500+)</c:v>
                </c:pt>
                <c:pt idx="1">
                  <c:v>Orta Gelirli (600-1500)</c:v>
                </c:pt>
                <c:pt idx="2">
                  <c:v>Düşük Gelirli (0-600)</c:v>
                </c:pt>
                <c:pt idx="3">
                  <c:v>Gelirsiz</c:v>
                </c:pt>
              </c:strCache>
            </c:strRef>
          </c:cat>
          <c:val>
            <c:numRef>
              <c:f>GelirDağılımı!$X$13:$X$16</c:f>
              <c:numCache>
                <c:formatCode>0%</c:formatCode>
                <c:ptCount val="4"/>
                <c:pt idx="0">
                  <c:v>5.0969131371141424E-2</c:v>
                </c:pt>
                <c:pt idx="1">
                  <c:v>0.1407035175879397</c:v>
                </c:pt>
                <c:pt idx="2">
                  <c:v>0.73223259152907394</c:v>
                </c:pt>
                <c:pt idx="3">
                  <c:v>7.6094759511844939E-2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1-4991-880D-1CAC3339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9908152"/>
        <c:axId val="319908480"/>
      </c:barChart>
      <c:catAx>
        <c:axId val="31990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08480"/>
        <c:crosses val="autoZero"/>
        <c:auto val="1"/>
        <c:lblAlgn val="ctr"/>
        <c:lblOffset val="100"/>
        <c:noMultiLvlLbl val="0"/>
      </c:catAx>
      <c:valAx>
        <c:axId val="3199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</a:t>
            </a:r>
            <a:r>
              <a:rPr lang="tr-TR"/>
              <a:t>izye</a:t>
            </a:r>
            <a:r>
              <a:rPr lang="tr-TR" baseline="0"/>
              <a:t> Türlerinin Mahallelere Göre Dağılımı</a:t>
            </a:r>
            <a:endParaRPr lang="en-US"/>
          </a:p>
        </c:rich>
      </c:tx>
      <c:layout>
        <c:manualLayout>
          <c:xMode val="edge"/>
          <c:yMode val="edge"/>
          <c:x val="0.1803888888888888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Vergi!$B$32:$B$40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*Nuriyesi*</c:v>
                </c:pt>
                <c:pt idx="6">
                  <c:v>Yagodin</c:v>
                </c:pt>
                <c:pt idx="7">
                  <c:v>*Çinçar*</c:v>
                </c:pt>
                <c:pt idx="8">
                  <c:v>*Başka*</c:v>
                </c:pt>
              </c:strCache>
            </c:strRef>
          </c:cat>
          <c:val>
            <c:numRef>
              <c:f>Vergi!$I$32:$I$40</c:f>
              <c:numCache>
                <c:formatCode>General</c:formatCode>
                <c:ptCount val="9"/>
                <c:pt idx="0">
                  <c:v>43</c:v>
                </c:pt>
                <c:pt idx="1">
                  <c:v>43</c:v>
                </c:pt>
                <c:pt idx="2">
                  <c:v>0</c:v>
                </c:pt>
                <c:pt idx="3">
                  <c:v>12</c:v>
                </c:pt>
                <c:pt idx="4">
                  <c:v>43</c:v>
                </c:pt>
                <c:pt idx="5">
                  <c:v>81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7-4649-9652-3CDEC3070226}"/>
            </c:ext>
          </c:extLst>
        </c:ser>
        <c:ser>
          <c:idx val="1"/>
          <c:order val="1"/>
          <c:tx>
            <c:v>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Vergi!$B$32:$B$40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*Nuriyesi*</c:v>
                </c:pt>
                <c:pt idx="6">
                  <c:v>Yagodin</c:v>
                </c:pt>
                <c:pt idx="7">
                  <c:v>*Çinçar*</c:v>
                </c:pt>
                <c:pt idx="8">
                  <c:v>*Başka*</c:v>
                </c:pt>
              </c:strCache>
            </c:strRef>
          </c:cat>
          <c:val>
            <c:numRef>
              <c:f>Vergi!$J$32:$J$40</c:f>
              <c:numCache>
                <c:formatCode>General</c:formatCode>
                <c:ptCount val="9"/>
                <c:pt idx="0">
                  <c:v>27</c:v>
                </c:pt>
                <c:pt idx="1">
                  <c:v>11</c:v>
                </c:pt>
                <c:pt idx="2">
                  <c:v>33</c:v>
                </c:pt>
                <c:pt idx="3">
                  <c:v>64</c:v>
                </c:pt>
                <c:pt idx="4">
                  <c:v>0</c:v>
                </c:pt>
                <c:pt idx="5">
                  <c:v>63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47-4649-9652-3CDEC3070226}"/>
            </c:ext>
          </c:extLst>
        </c:ser>
        <c:ser>
          <c:idx val="2"/>
          <c:order val="2"/>
          <c:tx>
            <c:v>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Vergi!$B$32:$B$40</c:f>
              <c:strCache>
                <c:ptCount val="9"/>
                <c:pt idx="0">
                  <c:v>Kebir Koptiyan</c:v>
                </c:pt>
                <c:pt idx="1">
                  <c:v>Sagir Koptiyan</c:v>
                </c:pt>
                <c:pt idx="2">
                  <c:v>Papas Kosto</c:v>
                </c:pt>
                <c:pt idx="3">
                  <c:v>Papas İstanko</c:v>
                </c:pt>
                <c:pt idx="4">
                  <c:v>Papas Gorki</c:v>
                </c:pt>
                <c:pt idx="5">
                  <c:v>*Nuriyesi*</c:v>
                </c:pt>
                <c:pt idx="6">
                  <c:v>Yagodin</c:v>
                </c:pt>
                <c:pt idx="7">
                  <c:v>*Çinçar*</c:v>
                </c:pt>
                <c:pt idx="8">
                  <c:v>*Başka*</c:v>
                </c:pt>
              </c:strCache>
            </c:strRef>
          </c:cat>
          <c:val>
            <c:numRef>
              <c:f>Vergi!$K$32:$K$40</c:f>
              <c:numCache>
                <c:formatCode>General</c:formatCode>
                <c:ptCount val="9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47-4649-9652-3CDEC3070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2828024"/>
        <c:axId val="402826456"/>
      </c:barChart>
      <c:catAx>
        <c:axId val="40282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26456"/>
        <c:crosses val="autoZero"/>
        <c:auto val="1"/>
        <c:lblAlgn val="ctr"/>
        <c:lblOffset val="100"/>
        <c:noMultiLvlLbl val="0"/>
      </c:catAx>
      <c:valAx>
        <c:axId val="4028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82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Hane</a:t>
            </a:r>
            <a:r>
              <a:rPr lang="tr-TR" baseline="0"/>
              <a:t> Reislerinin Sahip Oldukları Hayvanların Dağılımı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36-4391-AA3E-A88B9E295F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AD-4073-AA21-77A3718B7E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CAD-4073-AA21-77A3718B7E7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AD-4073-AA21-77A3718B7E7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36-4391-AA3E-A88B9E295F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Hayvan!$R$86:$R$89</c:f>
              <c:strCache>
                <c:ptCount val="4"/>
                <c:pt idx="0">
                  <c:v>Küçük Baş Hayvan</c:v>
                </c:pt>
                <c:pt idx="1">
                  <c:v>Büyük Baş Hayvan</c:v>
                </c:pt>
                <c:pt idx="2">
                  <c:v>Öküz</c:v>
                </c:pt>
                <c:pt idx="3">
                  <c:v>Taşımacılık İçin Kullanılan Hayvan</c:v>
                </c:pt>
              </c:strCache>
            </c:strRef>
          </c:cat>
          <c:val>
            <c:numRef>
              <c:f>Hayvan!$S$86:$S$89</c:f>
              <c:numCache>
                <c:formatCode>General</c:formatCode>
                <c:ptCount val="4"/>
                <c:pt idx="0">
                  <c:v>833</c:v>
                </c:pt>
                <c:pt idx="1">
                  <c:v>436</c:v>
                </c:pt>
                <c:pt idx="2">
                  <c:v>193</c:v>
                </c:pt>
                <c:pt idx="3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D-4073-AA21-77A3718B7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90486</xdr:colOff>
      <xdr:row>6</xdr:row>
      <xdr:rowOff>180975</xdr:rowOff>
    </xdr:from>
    <xdr:to>
      <xdr:col>23</xdr:col>
      <xdr:colOff>447675</xdr:colOff>
      <xdr:row>31</xdr:row>
      <xdr:rowOff>104776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566736</xdr:colOff>
      <xdr:row>33</xdr:row>
      <xdr:rowOff>14286</xdr:rowOff>
    </xdr:from>
    <xdr:to>
      <xdr:col>16</xdr:col>
      <xdr:colOff>552450</xdr:colOff>
      <xdr:row>52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295274</xdr:colOff>
      <xdr:row>56</xdr:row>
      <xdr:rowOff>61912</xdr:rowOff>
    </xdr:from>
    <xdr:to>
      <xdr:col>18</xdr:col>
      <xdr:colOff>19049</xdr:colOff>
      <xdr:row>82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185736</xdr:colOff>
      <xdr:row>84</xdr:row>
      <xdr:rowOff>33337</xdr:rowOff>
    </xdr:from>
    <xdr:to>
      <xdr:col>15</xdr:col>
      <xdr:colOff>47625</xdr:colOff>
      <xdr:row>101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271462</xdr:colOff>
      <xdr:row>84</xdr:row>
      <xdr:rowOff>100012</xdr:rowOff>
    </xdr:from>
    <xdr:to>
      <xdr:col>22</xdr:col>
      <xdr:colOff>576262</xdr:colOff>
      <xdr:row>98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476250</xdr:colOff>
      <xdr:row>153</xdr:row>
      <xdr:rowOff>123825</xdr:rowOff>
    </xdr:from>
    <xdr:to>
      <xdr:col>17</xdr:col>
      <xdr:colOff>171450</xdr:colOff>
      <xdr:row>165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171450</xdr:colOff>
      <xdr:row>63</xdr:row>
      <xdr:rowOff>161925</xdr:rowOff>
    </xdr:from>
    <xdr:to>
      <xdr:col>27</xdr:col>
      <xdr:colOff>876300</xdr:colOff>
      <xdr:row>77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8</xdr:row>
      <xdr:rowOff>4762</xdr:rowOff>
    </xdr:from>
    <xdr:to>
      <xdr:col>25</xdr:col>
      <xdr:colOff>19050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304800</xdr:colOff>
      <xdr:row>14</xdr:row>
      <xdr:rowOff>123825</xdr:rowOff>
    </xdr:from>
    <xdr:to>
      <xdr:col>38</xdr:col>
      <xdr:colOff>276225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190501</xdr:colOff>
      <xdr:row>490</xdr:row>
      <xdr:rowOff>73712</xdr:rowOff>
    </xdr:from>
    <xdr:to>
      <xdr:col>36</xdr:col>
      <xdr:colOff>488676</xdr:colOff>
      <xdr:row>509</xdr:row>
      <xdr:rowOff>182216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24847</xdr:colOff>
      <xdr:row>540</xdr:row>
      <xdr:rowOff>214519</xdr:rowOff>
    </xdr:from>
    <xdr:to>
      <xdr:col>36</xdr:col>
      <xdr:colOff>646043</xdr:colOff>
      <xdr:row>554</xdr:row>
      <xdr:rowOff>165652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310597</xdr:colOff>
      <xdr:row>345</xdr:row>
      <xdr:rowOff>156541</xdr:rowOff>
    </xdr:from>
    <xdr:to>
      <xdr:col>17</xdr:col>
      <xdr:colOff>78684</xdr:colOff>
      <xdr:row>360</xdr:row>
      <xdr:rowOff>42241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339586</xdr:colOff>
      <xdr:row>280</xdr:row>
      <xdr:rowOff>139976</xdr:rowOff>
    </xdr:from>
    <xdr:to>
      <xdr:col>29</xdr:col>
      <xdr:colOff>380999</xdr:colOff>
      <xdr:row>294</xdr:row>
      <xdr:rowOff>67089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339586</xdr:colOff>
      <xdr:row>564</xdr:row>
      <xdr:rowOff>182218</xdr:rowOff>
    </xdr:from>
    <xdr:to>
      <xdr:col>22</xdr:col>
      <xdr:colOff>256761</xdr:colOff>
      <xdr:row>583</xdr:row>
      <xdr:rowOff>48040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74544</xdr:colOff>
      <xdr:row>587</xdr:row>
      <xdr:rowOff>11596</xdr:rowOff>
    </xdr:from>
    <xdr:to>
      <xdr:col>22</xdr:col>
      <xdr:colOff>115957</xdr:colOff>
      <xdr:row>601</xdr:row>
      <xdr:rowOff>87796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99391</xdr:colOff>
      <xdr:row>586</xdr:row>
      <xdr:rowOff>168966</xdr:rowOff>
    </xdr:from>
    <xdr:to>
      <xdr:col>35</xdr:col>
      <xdr:colOff>8283</xdr:colOff>
      <xdr:row>601</xdr:row>
      <xdr:rowOff>54666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74544</xdr:colOff>
      <xdr:row>603</xdr:row>
      <xdr:rowOff>11595</xdr:rowOff>
    </xdr:from>
    <xdr:to>
      <xdr:col>22</xdr:col>
      <xdr:colOff>231913</xdr:colOff>
      <xdr:row>621</xdr:row>
      <xdr:rowOff>8283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186358</xdr:colOff>
      <xdr:row>705</xdr:row>
      <xdr:rowOff>19878</xdr:rowOff>
    </xdr:from>
    <xdr:to>
      <xdr:col>22</xdr:col>
      <xdr:colOff>227771</xdr:colOff>
      <xdr:row>719</xdr:row>
      <xdr:rowOff>96078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452437</xdr:colOff>
      <xdr:row>31</xdr:row>
      <xdr:rowOff>76200</xdr:rowOff>
    </xdr:from>
    <xdr:to>
      <xdr:col>24</xdr:col>
      <xdr:colOff>376237</xdr:colOff>
      <xdr:row>48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123825</xdr:colOff>
      <xdr:row>18</xdr:row>
      <xdr:rowOff>85725</xdr:rowOff>
    </xdr:from>
    <xdr:to>
      <xdr:col>26</xdr:col>
      <xdr:colOff>47625</xdr:colOff>
      <xdr:row>28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357187</xdr:colOff>
      <xdr:row>26</xdr:row>
      <xdr:rowOff>147637</xdr:rowOff>
    </xdr:from>
    <xdr:to>
      <xdr:col>24</xdr:col>
      <xdr:colOff>280987</xdr:colOff>
      <xdr:row>40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544285</xdr:colOff>
      <xdr:row>67</xdr:row>
      <xdr:rowOff>138793</xdr:rowOff>
    </xdr:from>
    <xdr:to>
      <xdr:col>28</xdr:col>
      <xdr:colOff>435429</xdr:colOff>
      <xdr:row>88</xdr:row>
      <xdr:rowOff>68037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Y1614"/>
  <sheetViews>
    <sheetView tabSelected="1" zoomScaleNormal="100" workbookViewId="0">
      <pane xSplit="3" ySplit="4" topLeftCell="D35" activePane="bottomRight" state="frozen"/>
      <selection pane="topRight" activeCell="D1" sqref="D1"/>
      <selection pane="bottomLeft" activeCell="A5" sqref="A5"/>
      <selection pane="bottomRight" activeCell="J39" sqref="J39"/>
    </sheetView>
  </sheetViews>
  <sheetFormatPr defaultColWidth="14.42578125" defaultRowHeight="15" customHeight="1"/>
  <cols>
    <col min="1" max="1" width="14.140625" customWidth="1"/>
    <col min="2" max="2" width="32.85546875" customWidth="1"/>
    <col min="3" max="3" width="4.85546875" customWidth="1"/>
    <col min="4" max="4" width="9.28515625" customWidth="1"/>
    <col min="5" max="5" width="10.5703125" customWidth="1"/>
    <col min="6" max="6" width="30.7109375" customWidth="1"/>
    <col min="7" max="7" width="7.42578125" customWidth="1"/>
    <col min="8" max="11" width="7.7109375" customWidth="1"/>
    <col min="12" max="12" width="8.7109375" customWidth="1"/>
    <col min="13" max="13" width="9.140625" customWidth="1"/>
    <col min="14" max="14" width="8.7109375" customWidth="1"/>
    <col min="15" max="16" width="9.140625" customWidth="1"/>
    <col min="17" max="18" width="8.7109375" customWidth="1"/>
    <col min="19" max="19" width="6.28515625" customWidth="1"/>
    <col min="20" max="23" width="8.5703125" customWidth="1"/>
    <col min="24" max="25" width="8.7109375" customWidth="1"/>
    <col min="26" max="47" width="7.42578125" customWidth="1"/>
    <col min="48" max="53" width="9.140625" customWidth="1"/>
    <col min="54" max="58" width="7.7109375" customWidth="1"/>
    <col min="59" max="66" width="7.140625" customWidth="1"/>
    <col min="67" max="67" width="9.140625" customWidth="1"/>
    <col min="68" max="70" width="4.85546875" customWidth="1"/>
    <col min="71" max="71" width="4.5703125" customWidth="1"/>
    <col min="72" max="72" width="6.140625" customWidth="1"/>
    <col min="73" max="75" width="9.140625" customWidth="1"/>
    <col min="76" max="77" width="6.140625" customWidth="1"/>
    <col min="78" max="80" width="9.140625" customWidth="1"/>
    <col min="81" max="84" width="5.140625" customWidth="1"/>
    <col min="85" max="87" width="9.140625" customWidth="1"/>
    <col min="88" max="89" width="5.5703125" customWidth="1"/>
    <col min="90" max="91" width="6.5703125" customWidth="1"/>
    <col min="92" max="128" width="5.5703125" customWidth="1"/>
    <col min="129" max="136" width="9.140625" customWidth="1"/>
    <col min="137" max="137" width="9.28515625" customWidth="1"/>
    <col min="138" max="139" width="10.28515625" customWidth="1"/>
    <col min="140" max="140" width="6.5703125" customWidth="1"/>
    <col min="141" max="141" width="10.28515625" customWidth="1"/>
    <col min="142" max="142" width="9.5703125" customWidth="1"/>
    <col min="143" max="146" width="8.85546875" customWidth="1"/>
    <col min="147" max="153" width="8" customWidth="1"/>
    <col min="154" max="165" width="9" customWidth="1"/>
    <col min="166" max="167" width="7.140625" customWidth="1"/>
    <col min="168" max="168" width="7" customWidth="1"/>
    <col min="169" max="173" width="9" customWidth="1"/>
    <col min="174" max="174" width="7" customWidth="1"/>
    <col min="175" max="175" width="6.7109375" customWidth="1"/>
    <col min="176" max="176" width="8" customWidth="1"/>
    <col min="177" max="177" width="9.140625" customWidth="1"/>
    <col min="178" max="178" width="8" customWidth="1"/>
    <col min="179" max="191" width="8.7109375" customWidth="1"/>
    <col min="192" max="192" width="10.42578125" customWidth="1"/>
    <col min="193" max="196" width="8.7109375" customWidth="1"/>
  </cols>
  <sheetData>
    <row r="1" spans="1:207" ht="30" customHeight="1">
      <c r="A1" s="457" t="s">
        <v>11</v>
      </c>
      <c r="B1" s="461" t="s">
        <v>12</v>
      </c>
      <c r="C1" s="465" t="s">
        <v>2</v>
      </c>
      <c r="D1" s="465" t="s">
        <v>16</v>
      </c>
      <c r="E1" s="468"/>
      <c r="F1" s="11" t="s">
        <v>17</v>
      </c>
      <c r="G1" s="11"/>
      <c r="H1" s="11"/>
      <c r="I1" s="470" t="s">
        <v>19</v>
      </c>
      <c r="J1" s="470" t="s">
        <v>21</v>
      </c>
      <c r="K1" s="468"/>
      <c r="L1" s="470" t="s">
        <v>23</v>
      </c>
      <c r="M1" s="468"/>
      <c r="N1" s="469" t="s">
        <v>24</v>
      </c>
      <c r="O1" s="469" t="s">
        <v>27</v>
      </c>
      <c r="P1" s="469" t="s">
        <v>28</v>
      </c>
      <c r="Q1" s="470" t="s">
        <v>29</v>
      </c>
      <c r="R1" s="470" t="s">
        <v>31</v>
      </c>
      <c r="S1" s="434" t="s">
        <v>32</v>
      </c>
      <c r="T1" s="433"/>
      <c r="U1" s="433"/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40"/>
      <c r="AU1" s="438" t="s">
        <v>36</v>
      </c>
      <c r="AV1" s="433"/>
      <c r="AW1" s="433"/>
      <c r="AX1" s="433"/>
      <c r="AY1" s="433"/>
      <c r="AZ1" s="433"/>
      <c r="BA1" s="433"/>
      <c r="BB1" s="433"/>
      <c r="BC1" s="433"/>
      <c r="BD1" s="433"/>
      <c r="BE1" s="433"/>
      <c r="BF1" s="433"/>
      <c r="BG1" s="433"/>
      <c r="BH1" s="433"/>
      <c r="BI1" s="433"/>
      <c r="BJ1" s="433"/>
      <c r="BK1" s="433"/>
      <c r="BL1" s="433"/>
      <c r="BM1" s="433"/>
      <c r="BN1" s="433"/>
      <c r="BO1" s="433"/>
      <c r="BP1" s="433"/>
      <c r="BQ1" s="433"/>
      <c r="BR1" s="433"/>
      <c r="BS1" s="433"/>
      <c r="BT1" s="433"/>
      <c r="BU1" s="433"/>
      <c r="BV1" s="433"/>
      <c r="BW1" s="433"/>
      <c r="BX1" s="433"/>
      <c r="BY1" s="433"/>
      <c r="BZ1" s="433"/>
      <c r="CA1" s="433"/>
      <c r="CB1" s="433"/>
      <c r="CC1" s="433"/>
      <c r="CD1" s="433"/>
      <c r="CE1" s="433"/>
      <c r="CF1" s="433"/>
      <c r="CG1" s="433"/>
      <c r="CH1" s="433"/>
      <c r="CI1" s="433"/>
      <c r="CJ1" s="448" t="s">
        <v>37</v>
      </c>
      <c r="CK1" s="449"/>
      <c r="CL1" s="449"/>
      <c r="CM1" s="449"/>
      <c r="CN1" s="449"/>
      <c r="CO1" s="449"/>
      <c r="CP1" s="449"/>
      <c r="CQ1" s="449"/>
      <c r="CR1" s="449"/>
      <c r="CS1" s="449"/>
      <c r="CT1" s="449"/>
      <c r="CU1" s="449"/>
      <c r="CV1" s="449"/>
      <c r="CW1" s="449"/>
      <c r="CX1" s="449"/>
      <c r="CY1" s="449"/>
      <c r="CZ1" s="449"/>
      <c r="DA1" s="449"/>
      <c r="DB1" s="449"/>
      <c r="DC1" s="449"/>
      <c r="DD1" s="449"/>
      <c r="DE1" s="449"/>
      <c r="DF1" s="449"/>
      <c r="DG1" s="449"/>
      <c r="DH1" s="449"/>
      <c r="DI1" s="449"/>
      <c r="DJ1" s="449"/>
      <c r="DK1" s="449"/>
      <c r="DL1" s="449"/>
      <c r="DM1" s="449"/>
      <c r="DN1" s="449"/>
      <c r="DO1" s="449"/>
      <c r="DP1" s="449"/>
      <c r="DQ1" s="449"/>
      <c r="DR1" s="449"/>
      <c r="DS1" s="449"/>
      <c r="DT1" s="449"/>
      <c r="DU1" s="449"/>
      <c r="DV1" s="449"/>
      <c r="DW1" s="470"/>
      <c r="DX1" s="468"/>
      <c r="DY1" s="470" t="s">
        <v>39</v>
      </c>
      <c r="DZ1" s="468"/>
      <c r="EA1" s="468"/>
      <c r="EB1" s="468"/>
      <c r="EC1" s="468"/>
      <c r="ED1" s="468"/>
      <c r="EE1" s="468"/>
      <c r="EF1" s="468"/>
      <c r="EG1" s="468"/>
      <c r="EH1" s="468"/>
      <c r="EI1" s="468"/>
      <c r="EJ1" s="468"/>
      <c r="EK1" s="468"/>
      <c r="EL1" s="468"/>
      <c r="EM1" s="468"/>
      <c r="EN1" s="468"/>
      <c r="EO1" s="468"/>
      <c r="EP1" s="468"/>
      <c r="EQ1" s="468"/>
      <c r="ER1" s="468"/>
      <c r="ES1" s="468"/>
      <c r="ET1" s="468"/>
      <c r="EU1" s="468"/>
      <c r="EV1" s="468"/>
      <c r="EW1" s="468"/>
      <c r="EX1" s="468"/>
      <c r="EY1" s="468"/>
      <c r="EZ1" s="468"/>
      <c r="FA1" s="468"/>
      <c r="FB1" s="468"/>
      <c r="FC1" s="468"/>
      <c r="FD1" s="468"/>
      <c r="FE1" s="468"/>
      <c r="FF1" s="468"/>
      <c r="FG1" s="468"/>
      <c r="FH1" s="468"/>
      <c r="FI1" s="468"/>
      <c r="FJ1" s="468"/>
      <c r="FK1" s="468"/>
      <c r="FL1" s="468"/>
      <c r="FM1" s="468"/>
      <c r="FN1" s="468"/>
      <c r="FO1" s="468"/>
      <c r="FP1" s="468"/>
      <c r="FQ1" s="468"/>
      <c r="FR1" s="486" t="s">
        <v>40</v>
      </c>
      <c r="FS1" s="485" t="s">
        <v>42</v>
      </c>
      <c r="FT1" s="2"/>
      <c r="FU1" s="2"/>
      <c r="FV1" s="2"/>
    </row>
    <row r="2" spans="1:207" ht="15" customHeight="1">
      <c r="A2" s="431"/>
      <c r="B2" s="440"/>
      <c r="C2" s="433"/>
      <c r="D2" s="466" t="s">
        <v>45</v>
      </c>
      <c r="E2" s="466" t="s">
        <v>48</v>
      </c>
      <c r="F2" s="8"/>
      <c r="G2" s="8"/>
      <c r="H2" s="432" t="s">
        <v>50</v>
      </c>
      <c r="I2" s="433"/>
      <c r="J2" s="8"/>
      <c r="K2" s="2"/>
      <c r="L2" s="434"/>
      <c r="M2" s="2"/>
      <c r="N2" s="433"/>
      <c r="O2" s="433"/>
      <c r="P2" s="433"/>
      <c r="Q2" s="433"/>
      <c r="R2" s="433"/>
      <c r="S2" s="8" t="s">
        <v>51</v>
      </c>
      <c r="T2" s="8"/>
      <c r="U2" s="432" t="s">
        <v>52</v>
      </c>
      <c r="V2" s="433"/>
      <c r="W2" s="432" t="s">
        <v>53</v>
      </c>
      <c r="X2" s="432" t="s">
        <v>54</v>
      </c>
      <c r="Y2" s="467" t="s">
        <v>55</v>
      </c>
      <c r="Z2" s="438" t="s">
        <v>56</v>
      </c>
      <c r="AA2" s="433"/>
      <c r="AB2" s="434" t="s">
        <v>57</v>
      </c>
      <c r="AC2" s="433"/>
      <c r="AD2" s="434" t="s">
        <v>58</v>
      </c>
      <c r="AE2" s="433"/>
      <c r="AF2" s="434" t="s">
        <v>59</v>
      </c>
      <c r="AG2" s="433"/>
      <c r="AH2" s="434" t="s">
        <v>60</v>
      </c>
      <c r="AI2" s="433"/>
      <c r="AJ2" s="434" t="s">
        <v>61</v>
      </c>
      <c r="AK2" s="433"/>
      <c r="AL2" s="434" t="s">
        <v>62</v>
      </c>
      <c r="AM2" s="433"/>
      <c r="AN2" s="434" t="s">
        <v>63</v>
      </c>
      <c r="AO2" s="433"/>
      <c r="AP2" s="434" t="s">
        <v>64</v>
      </c>
      <c r="AQ2" s="433"/>
      <c r="AR2" s="434" t="s">
        <v>65</v>
      </c>
      <c r="AS2" s="440"/>
      <c r="AT2" s="5"/>
      <c r="AU2" s="473" t="s">
        <v>66</v>
      </c>
      <c r="AV2" s="444" t="s">
        <v>70</v>
      </c>
      <c r="AW2" s="445"/>
      <c r="AX2" s="445"/>
      <c r="AY2" s="445"/>
      <c r="AZ2" s="445"/>
      <c r="BA2" s="458"/>
      <c r="BB2" s="457" t="s">
        <v>74</v>
      </c>
      <c r="BC2" s="445"/>
      <c r="BD2" s="445"/>
      <c r="BE2" s="445"/>
      <c r="BF2" s="445"/>
      <c r="BG2" s="445"/>
      <c r="BH2" s="458"/>
      <c r="BI2" s="444" t="s">
        <v>76</v>
      </c>
      <c r="BJ2" s="445"/>
      <c r="BK2" s="445"/>
      <c r="BL2" s="445"/>
      <c r="BM2" s="445"/>
      <c r="BN2" s="458"/>
      <c r="BO2" s="457" t="s">
        <v>77</v>
      </c>
      <c r="BP2" s="445"/>
      <c r="BQ2" s="445"/>
      <c r="BR2" s="445"/>
      <c r="BS2" s="445"/>
      <c r="BT2" s="445"/>
      <c r="BU2" s="445"/>
      <c r="BV2" s="458"/>
      <c r="BW2" s="476" t="s">
        <v>79</v>
      </c>
      <c r="BX2" s="455"/>
      <c r="BY2" s="455"/>
      <c r="BZ2" s="455"/>
      <c r="CA2" s="477"/>
      <c r="CB2" s="457" t="s">
        <v>83</v>
      </c>
      <c r="CC2" s="445"/>
      <c r="CD2" s="445"/>
      <c r="CE2" s="445"/>
      <c r="CF2" s="445"/>
      <c r="CG2" s="445"/>
      <c r="CH2" s="458"/>
      <c r="CI2" s="475" t="s">
        <v>84</v>
      </c>
      <c r="CJ2" s="451" t="s">
        <v>86</v>
      </c>
      <c r="CK2" s="444" t="s">
        <v>88</v>
      </c>
      <c r="CL2" s="445"/>
      <c r="CM2" s="445"/>
      <c r="CN2" s="445"/>
      <c r="CO2" s="454" t="s">
        <v>89</v>
      </c>
      <c r="CP2" s="455"/>
      <c r="CQ2" s="455"/>
      <c r="CR2" s="455"/>
      <c r="CS2" s="455"/>
      <c r="CT2" s="455"/>
      <c r="CU2" s="456"/>
      <c r="CV2" s="15" t="s">
        <v>90</v>
      </c>
      <c r="CW2" s="472" t="s">
        <v>91</v>
      </c>
      <c r="CX2" s="455"/>
      <c r="CY2" s="455"/>
      <c r="CZ2" s="455"/>
      <c r="DA2" s="455"/>
      <c r="DB2" s="456"/>
      <c r="DC2" s="444" t="s">
        <v>93</v>
      </c>
      <c r="DD2" s="445"/>
      <c r="DE2" s="445"/>
      <c r="DF2" s="445"/>
      <c r="DG2" s="445"/>
      <c r="DH2" s="15" t="s">
        <v>94</v>
      </c>
      <c r="DI2" s="444" t="s">
        <v>95</v>
      </c>
      <c r="DJ2" s="445"/>
      <c r="DK2" s="445"/>
      <c r="DL2" s="445"/>
      <c r="DM2" s="444" t="s">
        <v>96</v>
      </c>
      <c r="DN2" s="445"/>
      <c r="DO2" s="15" t="s">
        <v>97</v>
      </c>
      <c r="DP2" s="15" t="s">
        <v>98</v>
      </c>
      <c r="DQ2" s="457" t="s">
        <v>99</v>
      </c>
      <c r="DR2" s="445"/>
      <c r="DS2" s="445"/>
      <c r="DT2" s="445"/>
      <c r="DU2" s="445"/>
      <c r="DV2" s="458"/>
      <c r="DW2" s="438" t="s">
        <v>100</v>
      </c>
      <c r="DX2" s="440"/>
      <c r="DY2" s="438" t="s">
        <v>102</v>
      </c>
      <c r="DZ2" s="433"/>
      <c r="EA2" s="433"/>
      <c r="EB2" s="433"/>
      <c r="EC2" s="433"/>
      <c r="ED2" s="438" t="s">
        <v>103</v>
      </c>
      <c r="EE2" s="433"/>
      <c r="EF2" s="433"/>
      <c r="EG2" s="438" t="s">
        <v>104</v>
      </c>
      <c r="EH2" s="433"/>
      <c r="EI2" s="433"/>
      <c r="EJ2" s="433"/>
      <c r="EK2" s="433"/>
      <c r="EL2" s="440"/>
      <c r="EM2" s="434" t="s">
        <v>106</v>
      </c>
      <c r="EN2" s="433"/>
      <c r="EO2" s="433"/>
      <c r="EP2" s="433"/>
      <c r="EQ2" s="3"/>
      <c r="ER2" s="3" t="s">
        <v>9</v>
      </c>
      <c r="ES2" s="3"/>
      <c r="ET2" s="3"/>
      <c r="EU2" s="3"/>
      <c r="EV2" s="3"/>
      <c r="EW2" s="4"/>
      <c r="EX2" s="441" t="s">
        <v>3</v>
      </c>
      <c r="EY2" s="442"/>
      <c r="EZ2" s="442"/>
      <c r="FA2" s="442"/>
      <c r="FB2" s="442"/>
      <c r="FC2" s="443"/>
      <c r="FD2" s="441" t="s">
        <v>112</v>
      </c>
      <c r="FE2" s="442"/>
      <c r="FF2" s="442"/>
      <c r="FG2" s="442"/>
      <c r="FH2" s="442"/>
      <c r="FI2" s="443"/>
      <c r="FJ2" s="438" t="s">
        <v>113</v>
      </c>
      <c r="FK2" s="433"/>
      <c r="FL2" s="440"/>
      <c r="FM2" s="438" t="s">
        <v>115</v>
      </c>
      <c r="FN2" s="433"/>
      <c r="FO2" s="440"/>
      <c r="FP2" s="438" t="s">
        <v>116</v>
      </c>
      <c r="FQ2" s="440"/>
      <c r="FR2" s="440"/>
      <c r="FS2" s="474"/>
      <c r="FT2" s="2"/>
      <c r="FU2" s="2"/>
      <c r="FV2" s="2"/>
    </row>
    <row r="3" spans="1:207" ht="30" customHeight="1">
      <c r="A3" s="431"/>
      <c r="B3" s="440"/>
      <c r="C3" s="433"/>
      <c r="D3" s="433"/>
      <c r="E3" s="433"/>
      <c r="F3" s="434" t="s">
        <v>118</v>
      </c>
      <c r="G3" s="434" t="s">
        <v>41</v>
      </c>
      <c r="H3" s="433"/>
      <c r="I3" s="433"/>
      <c r="J3" s="8"/>
      <c r="K3" s="2"/>
      <c r="L3" s="433"/>
      <c r="M3" s="2"/>
      <c r="N3" s="433"/>
      <c r="O3" s="433"/>
      <c r="P3" s="433"/>
      <c r="Q3" s="433"/>
      <c r="R3" s="433"/>
      <c r="S3" s="434" t="s">
        <v>119</v>
      </c>
      <c r="T3" s="434" t="s">
        <v>120</v>
      </c>
      <c r="U3" s="433"/>
      <c r="V3" s="433"/>
      <c r="W3" s="433"/>
      <c r="X3" s="433"/>
      <c r="Y3" s="440"/>
      <c r="Z3" s="438" t="s">
        <v>121</v>
      </c>
      <c r="AA3" s="434" t="s">
        <v>120</v>
      </c>
      <c r="AB3" s="434" t="s">
        <v>122</v>
      </c>
      <c r="AC3" s="434" t="s">
        <v>120</v>
      </c>
      <c r="AD3" s="434" t="s">
        <v>122</v>
      </c>
      <c r="AE3" s="434" t="s">
        <v>120</v>
      </c>
      <c r="AF3" s="434" t="s">
        <v>122</v>
      </c>
      <c r="AG3" s="434" t="s">
        <v>120</v>
      </c>
      <c r="AH3" s="434" t="s">
        <v>122</v>
      </c>
      <c r="AI3" s="434" t="s">
        <v>120</v>
      </c>
      <c r="AJ3" s="434" t="s">
        <v>122</v>
      </c>
      <c r="AK3" s="434" t="s">
        <v>120</v>
      </c>
      <c r="AL3" s="434" t="s">
        <v>122</v>
      </c>
      <c r="AM3" s="434" t="s">
        <v>120</v>
      </c>
      <c r="AN3" s="434" t="s">
        <v>122</v>
      </c>
      <c r="AO3" s="434" t="s">
        <v>120</v>
      </c>
      <c r="AP3" s="434" t="s">
        <v>122</v>
      </c>
      <c r="AQ3" s="434" t="s">
        <v>120</v>
      </c>
      <c r="AR3" s="434" t="s">
        <v>122</v>
      </c>
      <c r="AS3" s="446" t="s">
        <v>120</v>
      </c>
      <c r="AT3" s="5"/>
      <c r="AU3" s="474"/>
      <c r="AV3" s="434" t="s">
        <v>119</v>
      </c>
      <c r="AW3" s="434" t="s">
        <v>125</v>
      </c>
      <c r="AX3" s="434" t="s">
        <v>32</v>
      </c>
      <c r="AY3" s="2"/>
      <c r="AZ3" s="434" t="s">
        <v>41</v>
      </c>
      <c r="BA3" s="440"/>
      <c r="BB3" s="438" t="s">
        <v>119</v>
      </c>
      <c r="BC3" s="2" t="s">
        <v>126</v>
      </c>
      <c r="BD3" s="434" t="s">
        <v>125</v>
      </c>
      <c r="BE3" s="2"/>
      <c r="BF3" s="2"/>
      <c r="BG3" s="434" t="s">
        <v>41</v>
      </c>
      <c r="BH3" s="440"/>
      <c r="BI3" s="434" t="s">
        <v>119</v>
      </c>
      <c r="BJ3" s="434" t="s">
        <v>32</v>
      </c>
      <c r="BK3" s="434" t="s">
        <v>128</v>
      </c>
      <c r="BL3" s="434" t="s">
        <v>19</v>
      </c>
      <c r="BM3" s="434" t="s">
        <v>41</v>
      </c>
      <c r="BN3" s="440"/>
      <c r="BO3" s="438" t="s">
        <v>119</v>
      </c>
      <c r="BP3" s="434" t="s">
        <v>129</v>
      </c>
      <c r="BQ3" s="2"/>
      <c r="BR3" s="2"/>
      <c r="BS3" s="8" t="s">
        <v>32</v>
      </c>
      <c r="BT3" s="434" t="s">
        <v>130</v>
      </c>
      <c r="BU3" s="434" t="s">
        <v>41</v>
      </c>
      <c r="BV3" s="440"/>
      <c r="BW3" s="478" t="s">
        <v>119</v>
      </c>
      <c r="BX3" s="18"/>
      <c r="BY3" s="18"/>
      <c r="BZ3" s="479" t="s">
        <v>41</v>
      </c>
      <c r="CA3" s="443"/>
      <c r="CB3" s="438" t="s">
        <v>119</v>
      </c>
      <c r="CC3" s="434" t="s">
        <v>129</v>
      </c>
      <c r="CD3" s="434" t="s">
        <v>132</v>
      </c>
      <c r="CE3" s="2"/>
      <c r="CF3" s="2"/>
      <c r="CG3" s="434" t="s">
        <v>41</v>
      </c>
      <c r="CH3" s="440"/>
      <c r="CI3" s="474"/>
      <c r="CJ3" s="452"/>
      <c r="CK3" s="432" t="s">
        <v>134</v>
      </c>
      <c r="CL3" s="432" t="s">
        <v>135</v>
      </c>
      <c r="CM3" s="432" t="s">
        <v>136</v>
      </c>
      <c r="CN3" s="432" t="s">
        <v>137</v>
      </c>
      <c r="CO3" s="471" t="s">
        <v>138</v>
      </c>
      <c r="CP3" s="460"/>
      <c r="CQ3" s="434" t="s">
        <v>90</v>
      </c>
      <c r="CR3" s="434" t="s">
        <v>139</v>
      </c>
      <c r="CS3" s="2"/>
      <c r="CT3" s="434" t="s">
        <v>140</v>
      </c>
      <c r="CU3" s="433"/>
      <c r="CV3" s="8"/>
      <c r="CW3" s="459" t="s">
        <v>138</v>
      </c>
      <c r="CX3" s="460"/>
      <c r="CY3" s="434" t="s">
        <v>139</v>
      </c>
      <c r="CZ3" s="434" t="s">
        <v>140</v>
      </c>
      <c r="DA3" s="433"/>
      <c r="DB3" s="433"/>
      <c r="DC3" s="434" t="s">
        <v>138</v>
      </c>
      <c r="DD3" s="433"/>
      <c r="DE3" s="433"/>
      <c r="DF3" s="434" t="s">
        <v>139</v>
      </c>
      <c r="DG3" s="434" t="s">
        <v>41</v>
      </c>
      <c r="DH3" s="8"/>
      <c r="DI3" s="434" t="s">
        <v>138</v>
      </c>
      <c r="DJ3" s="433"/>
      <c r="DK3" s="433"/>
      <c r="DL3" s="8" t="s">
        <v>139</v>
      </c>
      <c r="DM3" s="8" t="s">
        <v>141</v>
      </c>
      <c r="DN3" s="8" t="s">
        <v>142</v>
      </c>
      <c r="DO3" s="8"/>
      <c r="DP3" s="8"/>
      <c r="DQ3" s="438" t="s">
        <v>143</v>
      </c>
      <c r="DR3" s="434" t="s">
        <v>129</v>
      </c>
      <c r="DS3" s="434" t="s">
        <v>144</v>
      </c>
      <c r="DT3" s="434" t="s">
        <v>1</v>
      </c>
      <c r="DU3" s="434" t="s">
        <v>145</v>
      </c>
      <c r="DV3" s="440"/>
      <c r="DW3" s="438" t="s">
        <v>129</v>
      </c>
      <c r="DX3" s="446" t="s">
        <v>41</v>
      </c>
      <c r="DY3" s="438" t="s">
        <v>146</v>
      </c>
      <c r="DZ3" s="434" t="s">
        <v>147</v>
      </c>
      <c r="EA3" s="434" t="s">
        <v>148</v>
      </c>
      <c r="EB3" s="450" t="s">
        <v>149</v>
      </c>
      <c r="EC3" s="434" t="s">
        <v>8</v>
      </c>
      <c r="ED3" s="438" t="s">
        <v>146</v>
      </c>
      <c r="EE3" s="434" t="s">
        <v>149</v>
      </c>
      <c r="EF3" s="434" t="s">
        <v>8</v>
      </c>
      <c r="EG3" s="438" t="s">
        <v>146</v>
      </c>
      <c r="EH3" s="434" t="s">
        <v>150</v>
      </c>
      <c r="EI3" s="2"/>
      <c r="EJ3" s="434" t="s">
        <v>149</v>
      </c>
      <c r="EK3" s="434" t="s">
        <v>148</v>
      </c>
      <c r="EL3" s="446" t="s">
        <v>8</v>
      </c>
      <c r="EM3" s="434" t="s">
        <v>146</v>
      </c>
      <c r="EN3" s="434" t="s">
        <v>149</v>
      </c>
      <c r="EO3" s="434" t="s">
        <v>148</v>
      </c>
      <c r="EP3" s="434" t="s">
        <v>8</v>
      </c>
      <c r="EQ3" s="434" t="s">
        <v>149</v>
      </c>
      <c r="ER3" s="434" t="s">
        <v>9</v>
      </c>
      <c r="ES3" s="434" t="s">
        <v>152</v>
      </c>
      <c r="ET3" s="434" t="s">
        <v>153</v>
      </c>
      <c r="EU3" s="434" t="s">
        <v>150</v>
      </c>
      <c r="EV3" s="434" t="s">
        <v>148</v>
      </c>
      <c r="EW3" s="446" t="s">
        <v>8</v>
      </c>
      <c r="EX3" s="436" t="s">
        <v>154</v>
      </c>
      <c r="EY3" s="436" t="s">
        <v>9</v>
      </c>
      <c r="EZ3" s="436" t="s">
        <v>155</v>
      </c>
      <c r="FA3" s="436" t="s">
        <v>149</v>
      </c>
      <c r="FB3" s="436" t="s">
        <v>148</v>
      </c>
      <c r="FC3" s="436" t="s">
        <v>8</v>
      </c>
      <c r="FD3" s="436" t="s">
        <v>156</v>
      </c>
      <c r="FE3" s="436" t="s">
        <v>155</v>
      </c>
      <c r="FF3" s="6"/>
      <c r="FG3" s="436" t="s">
        <v>149</v>
      </c>
      <c r="FH3" s="436" t="s">
        <v>148</v>
      </c>
      <c r="FI3" s="436" t="s">
        <v>8</v>
      </c>
      <c r="FJ3" s="436" t="s">
        <v>129</v>
      </c>
      <c r="FK3" s="6" t="s">
        <v>148</v>
      </c>
      <c r="FL3" s="436" t="s">
        <v>41</v>
      </c>
      <c r="FM3" s="436" t="s">
        <v>129</v>
      </c>
      <c r="FN3" s="6"/>
      <c r="FO3" s="436" t="s">
        <v>8</v>
      </c>
      <c r="FP3" s="5"/>
      <c r="FQ3" s="5"/>
      <c r="FR3" s="440"/>
      <c r="FS3" s="474"/>
      <c r="FT3" s="430" t="s">
        <v>42</v>
      </c>
      <c r="FU3" s="432" t="s">
        <v>157</v>
      </c>
      <c r="FV3" s="432" t="s">
        <v>157</v>
      </c>
    </row>
    <row r="4" spans="1:207" ht="24.75" customHeight="1">
      <c r="A4" s="463"/>
      <c r="B4" s="462"/>
      <c r="C4" s="435"/>
      <c r="D4" s="435"/>
      <c r="E4" s="435"/>
      <c r="F4" s="435"/>
      <c r="G4" s="435"/>
      <c r="H4" s="435"/>
      <c r="I4" s="435"/>
      <c r="J4" s="19"/>
      <c r="K4" s="20" t="s">
        <v>158</v>
      </c>
      <c r="L4" s="435"/>
      <c r="M4" s="20" t="s">
        <v>158</v>
      </c>
      <c r="N4" s="435"/>
      <c r="O4" s="435"/>
      <c r="P4" s="435"/>
      <c r="Q4" s="435"/>
      <c r="R4" s="435"/>
      <c r="S4" s="435"/>
      <c r="T4" s="435"/>
      <c r="U4" s="9" t="s">
        <v>143</v>
      </c>
      <c r="V4" s="1" t="s">
        <v>120</v>
      </c>
      <c r="W4" s="433"/>
      <c r="X4" s="435"/>
      <c r="Y4" s="447"/>
      <c r="Z4" s="439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47"/>
      <c r="AT4" s="21" t="s">
        <v>160</v>
      </c>
      <c r="AU4" s="437"/>
      <c r="AV4" s="435"/>
      <c r="AW4" s="435"/>
      <c r="AX4" s="435"/>
      <c r="AY4" s="20" t="s">
        <v>148</v>
      </c>
      <c r="AZ4" s="19" t="s">
        <v>161</v>
      </c>
      <c r="BA4" s="22" t="s">
        <v>162</v>
      </c>
      <c r="BB4" s="439"/>
      <c r="BC4" s="20"/>
      <c r="BD4" s="435"/>
      <c r="BE4" s="20" t="s">
        <v>129</v>
      </c>
      <c r="BF4" s="20" t="s">
        <v>1</v>
      </c>
      <c r="BG4" s="19" t="s">
        <v>161</v>
      </c>
      <c r="BH4" s="22" t="s">
        <v>162</v>
      </c>
      <c r="BI4" s="435"/>
      <c r="BJ4" s="435"/>
      <c r="BK4" s="435"/>
      <c r="BL4" s="435"/>
      <c r="BM4" s="19" t="s">
        <v>161</v>
      </c>
      <c r="BN4" s="19" t="s">
        <v>163</v>
      </c>
      <c r="BO4" s="439"/>
      <c r="BP4" s="435"/>
      <c r="BQ4" s="20" t="s">
        <v>149</v>
      </c>
      <c r="BR4" s="20" t="s">
        <v>148</v>
      </c>
      <c r="BS4" s="19"/>
      <c r="BT4" s="435"/>
      <c r="BU4" s="22"/>
      <c r="BV4" s="19" t="s">
        <v>162</v>
      </c>
      <c r="BW4" s="453"/>
      <c r="BX4" s="23" t="s">
        <v>129</v>
      </c>
      <c r="BY4" s="23" t="s">
        <v>148</v>
      </c>
      <c r="BZ4" s="23" t="s">
        <v>161</v>
      </c>
      <c r="CA4" s="24" t="s">
        <v>162</v>
      </c>
      <c r="CB4" s="439"/>
      <c r="CC4" s="435"/>
      <c r="CD4" s="435"/>
      <c r="CE4" s="20" t="s">
        <v>1</v>
      </c>
      <c r="CF4" s="20" t="s">
        <v>126</v>
      </c>
      <c r="CG4" s="20" t="s">
        <v>161</v>
      </c>
      <c r="CH4" s="22" t="s">
        <v>162</v>
      </c>
      <c r="CI4" s="437"/>
      <c r="CJ4" s="453"/>
      <c r="CK4" s="435"/>
      <c r="CL4" s="435"/>
      <c r="CM4" s="435"/>
      <c r="CN4" s="435"/>
      <c r="CO4" s="19" t="s">
        <v>169</v>
      </c>
      <c r="CP4" s="20" t="s">
        <v>8</v>
      </c>
      <c r="CQ4" s="435"/>
      <c r="CR4" s="435"/>
      <c r="CS4" s="20" t="s">
        <v>141</v>
      </c>
      <c r="CT4" s="19" t="s">
        <v>141</v>
      </c>
      <c r="CU4" s="19" t="s">
        <v>142</v>
      </c>
      <c r="CV4" s="19"/>
      <c r="CW4" s="19" t="s">
        <v>169</v>
      </c>
      <c r="CX4" s="20" t="s">
        <v>8</v>
      </c>
      <c r="CY4" s="435"/>
      <c r="CZ4" s="19" t="s">
        <v>141</v>
      </c>
      <c r="DA4" s="19" t="s">
        <v>171</v>
      </c>
      <c r="DB4" s="19" t="s">
        <v>142</v>
      </c>
      <c r="DC4" s="19" t="s">
        <v>169</v>
      </c>
      <c r="DD4" s="19" t="s">
        <v>2193</v>
      </c>
      <c r="DE4" s="19" t="s">
        <v>8</v>
      </c>
      <c r="DF4" s="435"/>
      <c r="DG4" s="435"/>
      <c r="DH4" s="19"/>
      <c r="DI4" s="19" t="s">
        <v>169</v>
      </c>
      <c r="DJ4" s="19" t="s">
        <v>2194</v>
      </c>
      <c r="DK4" s="19" t="s">
        <v>8</v>
      </c>
      <c r="DL4" s="19"/>
      <c r="DM4" s="19"/>
      <c r="DN4" s="19"/>
      <c r="DO4" s="19"/>
      <c r="DP4" s="19"/>
      <c r="DQ4" s="439"/>
      <c r="DR4" s="435"/>
      <c r="DS4" s="435"/>
      <c r="DT4" s="435"/>
      <c r="DU4" s="19" t="s">
        <v>161</v>
      </c>
      <c r="DV4" s="22" t="s">
        <v>162</v>
      </c>
      <c r="DW4" s="439"/>
      <c r="DX4" s="447"/>
      <c r="DY4" s="439"/>
      <c r="DZ4" s="435"/>
      <c r="EA4" s="435"/>
      <c r="EB4" s="435"/>
      <c r="EC4" s="435"/>
      <c r="ED4" s="439"/>
      <c r="EE4" s="435"/>
      <c r="EF4" s="435"/>
      <c r="EG4" s="439"/>
      <c r="EH4" s="435"/>
      <c r="EI4" s="20" t="s">
        <v>175</v>
      </c>
      <c r="EJ4" s="435"/>
      <c r="EK4" s="435"/>
      <c r="EL4" s="447"/>
      <c r="EM4" s="435"/>
      <c r="EN4" s="435"/>
      <c r="EO4" s="435"/>
      <c r="EP4" s="435"/>
      <c r="EQ4" s="435"/>
      <c r="ER4" s="435"/>
      <c r="ES4" s="435"/>
      <c r="ET4" s="435"/>
      <c r="EU4" s="435"/>
      <c r="EV4" s="435"/>
      <c r="EW4" s="447"/>
      <c r="EX4" s="437"/>
      <c r="EY4" s="437"/>
      <c r="EZ4" s="437"/>
      <c r="FA4" s="437"/>
      <c r="FB4" s="437"/>
      <c r="FC4" s="437"/>
      <c r="FD4" s="437"/>
      <c r="FE4" s="437"/>
      <c r="FF4" s="25" t="s">
        <v>9</v>
      </c>
      <c r="FG4" s="437"/>
      <c r="FH4" s="437"/>
      <c r="FI4" s="437"/>
      <c r="FJ4" s="437"/>
      <c r="FK4" s="25"/>
      <c r="FL4" s="437"/>
      <c r="FM4" s="437"/>
      <c r="FN4" s="25" t="s">
        <v>148</v>
      </c>
      <c r="FO4" s="437"/>
      <c r="FP4" s="21" t="s">
        <v>129</v>
      </c>
      <c r="FQ4" s="21" t="s">
        <v>41</v>
      </c>
      <c r="FR4" s="447"/>
      <c r="FS4" s="437"/>
      <c r="FT4" s="431"/>
      <c r="FU4" s="433"/>
      <c r="FV4" s="433"/>
      <c r="FW4" t="s">
        <v>2250</v>
      </c>
    </row>
    <row r="5" spans="1:207" ht="17.25" customHeight="1">
      <c r="A5" s="8">
        <v>11036</v>
      </c>
      <c r="B5" s="27" t="s">
        <v>38</v>
      </c>
      <c r="C5" s="8">
        <v>1</v>
      </c>
      <c r="D5" s="9" t="s">
        <v>176</v>
      </c>
      <c r="E5" s="9" t="s">
        <v>177</v>
      </c>
      <c r="F5" s="9" t="s">
        <v>178</v>
      </c>
      <c r="G5" s="8"/>
      <c r="H5" s="8" t="str">
        <f>VLOOKUP(F5, 'Meslek Grupları'!$E$6:$G$152, 3, FALSE)</f>
        <v>Ziraat</v>
      </c>
      <c r="I5" s="9" t="s">
        <v>179</v>
      </c>
      <c r="J5" s="8"/>
      <c r="K5" s="8"/>
      <c r="L5" s="2"/>
      <c r="M5" s="2"/>
      <c r="N5" s="2"/>
      <c r="O5" s="2"/>
      <c r="P5" s="2"/>
      <c r="Q5" s="8"/>
      <c r="R5" s="8">
        <v>333</v>
      </c>
      <c r="S5" s="2"/>
      <c r="T5" s="2"/>
      <c r="U5" s="2"/>
      <c r="V5" s="2"/>
      <c r="W5" s="2"/>
      <c r="X5" s="2"/>
      <c r="Y5" s="2"/>
      <c r="Z5" s="1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5"/>
      <c r="AT5" s="5">
        <f>AA5+AC5+AE5+AG5+AI5+AK5+AM5+AO5+AQ5+AS5</f>
        <v>0</v>
      </c>
      <c r="AU5" s="6"/>
      <c r="AV5" s="8">
        <v>3.5</v>
      </c>
      <c r="AW5" s="8"/>
      <c r="AX5" s="8">
        <v>15</v>
      </c>
      <c r="AY5" s="8"/>
      <c r="AZ5" s="8">
        <v>135</v>
      </c>
      <c r="BA5" s="27">
        <v>135</v>
      </c>
      <c r="BB5" s="28">
        <v>600</v>
      </c>
      <c r="BC5" s="8"/>
      <c r="BD5" s="8"/>
      <c r="BE5" s="8"/>
      <c r="BF5" s="8" t="s">
        <v>180</v>
      </c>
      <c r="BG5" s="8">
        <v>1039.75</v>
      </c>
      <c r="BH5" s="27">
        <v>1042</v>
      </c>
      <c r="BI5" s="8"/>
      <c r="BJ5" s="8"/>
      <c r="BK5" s="8"/>
      <c r="BL5" s="8"/>
      <c r="BM5" s="8"/>
      <c r="BN5" s="8"/>
      <c r="BO5" s="28">
        <v>6</v>
      </c>
      <c r="BP5" s="8">
        <v>2</v>
      </c>
      <c r="BQ5" s="8"/>
      <c r="BR5" s="8"/>
      <c r="BS5" s="8"/>
      <c r="BT5" s="8"/>
      <c r="BU5" s="27">
        <v>300</v>
      </c>
      <c r="BV5" s="8"/>
      <c r="BW5" s="28">
        <v>4</v>
      </c>
      <c r="BX5" s="8"/>
      <c r="BY5" s="8"/>
      <c r="BZ5" s="8">
        <v>48</v>
      </c>
      <c r="CA5" s="27">
        <v>48</v>
      </c>
      <c r="CB5" s="28">
        <v>80</v>
      </c>
      <c r="CC5" s="8"/>
      <c r="CD5" s="8"/>
      <c r="CE5" s="8"/>
      <c r="CF5" s="8"/>
      <c r="CG5" s="8">
        <v>1600</v>
      </c>
      <c r="CH5" s="27">
        <v>1400</v>
      </c>
      <c r="CI5" s="29">
        <v>3</v>
      </c>
      <c r="CJ5" s="28">
        <v>3</v>
      </c>
      <c r="CK5" s="8"/>
      <c r="CL5" s="8"/>
      <c r="CM5" s="8"/>
      <c r="CN5" s="8"/>
      <c r="CO5" s="8"/>
      <c r="CP5" s="8"/>
      <c r="CQ5" s="8"/>
      <c r="CR5" s="8">
        <v>1</v>
      </c>
      <c r="CS5" s="8"/>
      <c r="CT5" s="8">
        <v>1</v>
      </c>
      <c r="CU5" s="8"/>
      <c r="CV5" s="8"/>
      <c r="CW5" s="8"/>
      <c r="CX5" s="8"/>
      <c r="CY5" s="8">
        <v>2</v>
      </c>
      <c r="CZ5" s="8">
        <v>1</v>
      </c>
      <c r="DA5" s="8"/>
      <c r="DB5" s="8">
        <v>1</v>
      </c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28">
        <v>2</v>
      </c>
      <c r="DR5" s="8"/>
      <c r="DS5" s="8"/>
      <c r="DT5" s="8"/>
      <c r="DU5" s="8">
        <v>8</v>
      </c>
      <c r="DV5" s="27">
        <v>10</v>
      </c>
      <c r="DW5" s="8"/>
      <c r="DX5" s="8"/>
      <c r="DY5" s="8"/>
      <c r="DZ5" s="8"/>
      <c r="EA5" s="8"/>
      <c r="EB5" s="8"/>
      <c r="EC5" s="8"/>
      <c r="ED5" s="28">
        <v>1</v>
      </c>
      <c r="EE5" s="8" t="s">
        <v>182</v>
      </c>
      <c r="EF5" s="8">
        <v>1000</v>
      </c>
      <c r="EG5" s="28">
        <v>16</v>
      </c>
      <c r="EH5" s="8"/>
      <c r="EI5" s="8"/>
      <c r="EJ5" s="8"/>
      <c r="EK5" s="8"/>
      <c r="EL5" s="27">
        <v>2060</v>
      </c>
      <c r="EM5" s="8">
        <v>0.5</v>
      </c>
      <c r="EN5" s="8">
        <v>0.5</v>
      </c>
      <c r="EO5" s="8" t="s">
        <v>183</v>
      </c>
      <c r="EP5" s="8">
        <v>375</v>
      </c>
      <c r="EQ5" s="8"/>
      <c r="ER5" s="8"/>
      <c r="ES5" s="8"/>
      <c r="ET5" s="8"/>
      <c r="EU5" s="8"/>
      <c r="EV5" s="8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9">
        <f>FQ5+FO5+FL5+FI5+FC5+EW5+EP5+EL5+EF5+EC5+DX5+DU5+DK5+DJ5+DG5+DE5+DD5+CX5+CP5+CG5+BZ5+BU5+BM5+BG5+AZ5+P5+O5+N5+L5+J5+G5+BT5</f>
        <v>6565.75</v>
      </c>
      <c r="FT5" s="30">
        <f>SUM(FS5:FS7)</f>
        <v>7295.75</v>
      </c>
      <c r="FU5" s="8">
        <f>CB5+BW5+BO5+BI5+BB5+AV5+AU5</f>
        <v>693.5</v>
      </c>
      <c r="FV5" s="30">
        <f>SUM(FU5:FU7)</f>
        <v>710.5</v>
      </c>
    </row>
    <row r="6" spans="1:207">
      <c r="A6" s="8">
        <v>11036</v>
      </c>
      <c r="B6" s="27" t="s">
        <v>38</v>
      </c>
      <c r="C6" s="8"/>
      <c r="D6" s="9"/>
      <c r="E6" s="9"/>
      <c r="F6" s="9"/>
      <c r="G6" s="8"/>
      <c r="H6" s="8">
        <f>VLOOKUP(F6, 'Meslek Grupları'!$E$6:$G$152, 3, FALSE)</f>
        <v>0</v>
      </c>
      <c r="I6" s="8"/>
      <c r="J6" s="8"/>
      <c r="K6" s="8"/>
      <c r="L6" s="2"/>
      <c r="M6" s="2"/>
      <c r="N6" s="2"/>
      <c r="O6" s="2"/>
      <c r="P6" s="2"/>
      <c r="Q6" s="8"/>
      <c r="R6" s="8"/>
      <c r="S6" s="2"/>
      <c r="T6" s="2"/>
      <c r="U6" s="2"/>
      <c r="V6" s="2"/>
      <c r="W6" s="2"/>
      <c r="X6" s="2"/>
      <c r="Y6" s="2"/>
      <c r="Z6" s="1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5"/>
      <c r="AT6" s="288">
        <f t="shared" ref="AT6:AT69" si="0">AA6+AC6+AE6+AG6+AI6+AK6+AM6+AO6+AQ6+AS6</f>
        <v>0</v>
      </c>
      <c r="AU6" s="6"/>
      <c r="AV6" s="8"/>
      <c r="AW6" s="8"/>
      <c r="AX6" s="8"/>
      <c r="AY6" s="8"/>
      <c r="AZ6" s="8"/>
      <c r="BA6" s="27"/>
      <c r="BB6" s="28">
        <v>15</v>
      </c>
      <c r="BC6" s="8"/>
      <c r="BD6" s="8"/>
      <c r="BE6" s="8"/>
      <c r="BF6" s="8"/>
      <c r="BG6" s="8">
        <v>15</v>
      </c>
      <c r="BH6" s="27">
        <v>15</v>
      </c>
      <c r="BI6" s="8"/>
      <c r="BJ6" s="8"/>
      <c r="BK6" s="8"/>
      <c r="BL6" s="8"/>
      <c r="BM6" s="8"/>
      <c r="BN6" s="8"/>
      <c r="BO6" s="28"/>
      <c r="BP6" s="8"/>
      <c r="BQ6" s="8"/>
      <c r="BR6" s="8"/>
      <c r="BS6" s="8"/>
      <c r="BT6" s="8"/>
      <c r="BU6" s="27"/>
      <c r="BV6" s="8"/>
      <c r="BW6" s="28">
        <v>2</v>
      </c>
      <c r="BX6" s="8"/>
      <c r="BY6" s="8" t="s">
        <v>186</v>
      </c>
      <c r="BZ6" s="8"/>
      <c r="CA6" s="27"/>
      <c r="CB6" s="28"/>
      <c r="CC6" s="8"/>
      <c r="CD6" s="8"/>
      <c r="CE6" s="8"/>
      <c r="CF6" s="8"/>
      <c r="CG6" s="8"/>
      <c r="CH6" s="27"/>
      <c r="CI6" s="29"/>
      <c r="CJ6" s="2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28"/>
      <c r="DR6" s="8"/>
      <c r="DS6" s="8"/>
      <c r="DT6" s="8"/>
      <c r="DU6" s="8"/>
      <c r="DV6" s="27"/>
      <c r="DW6" s="8"/>
      <c r="DX6" s="8"/>
      <c r="DY6" s="8"/>
      <c r="DZ6" s="8"/>
      <c r="EA6" s="8"/>
      <c r="EB6" s="8"/>
      <c r="EC6" s="8"/>
      <c r="ED6" s="28"/>
      <c r="EE6" s="8"/>
      <c r="EF6" s="8"/>
      <c r="EG6" s="28">
        <v>20</v>
      </c>
      <c r="EH6" s="8"/>
      <c r="EI6" s="8"/>
      <c r="EJ6" s="8">
        <v>0.5</v>
      </c>
      <c r="EK6" s="8" t="s">
        <v>187</v>
      </c>
      <c r="EL6" s="27">
        <v>715</v>
      </c>
      <c r="EM6" s="8"/>
      <c r="EN6" s="8"/>
      <c r="EO6" s="8"/>
      <c r="EP6" s="8"/>
      <c r="EQ6" s="8"/>
      <c r="ER6" s="8"/>
      <c r="ES6" s="8"/>
      <c r="ET6" s="8"/>
      <c r="EU6" s="8"/>
      <c r="EV6" s="8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27"/>
      <c r="FH6" s="27"/>
      <c r="FI6" s="27"/>
      <c r="FJ6" s="27"/>
      <c r="FK6" s="27"/>
      <c r="FL6" s="27"/>
      <c r="FM6" s="27"/>
      <c r="FN6" s="27"/>
      <c r="FO6" s="27"/>
      <c r="FP6" s="27"/>
      <c r="FQ6" s="27"/>
      <c r="FR6" s="27"/>
      <c r="FS6" s="29">
        <f t="shared" ref="FS6:FS7" si="1">FQ6+FO6+FL6+FI6+FC6+EW6+EP6+EL6+EF6+EC6+DX6+DU6+DK6+DJ6+DG6+DE6+DD6+CX6+CP6+CG6+BZ6+BU6+BM6+BG6+AZ6+P6+O6+N6+L6+J6+G6+BT6</f>
        <v>730</v>
      </c>
      <c r="FT6" s="29"/>
      <c r="FU6" s="8">
        <f t="shared" ref="FU6:FU28" si="2">CB6+BW6+BO6+BI6+BB6+AV6+AU6</f>
        <v>17</v>
      </c>
      <c r="FV6" s="29"/>
    </row>
    <row r="7" spans="1:207">
      <c r="A7" s="8">
        <v>11036</v>
      </c>
      <c r="B7" s="27" t="s">
        <v>38</v>
      </c>
      <c r="C7" s="31"/>
      <c r="D7" s="32"/>
      <c r="E7" s="32"/>
      <c r="F7" s="32"/>
      <c r="G7" s="31"/>
      <c r="H7" s="8">
        <f>VLOOKUP(F7, 'Meslek Grupları'!$E$6:$G$152, 3, FALSE)</f>
        <v>0</v>
      </c>
      <c r="I7" s="31"/>
      <c r="J7" s="31"/>
      <c r="K7" s="31"/>
      <c r="L7" s="33"/>
      <c r="M7" s="33"/>
      <c r="N7" s="33"/>
      <c r="O7" s="33"/>
      <c r="P7" s="33"/>
      <c r="Q7" s="31"/>
      <c r="R7" s="31"/>
      <c r="S7" s="33"/>
      <c r="T7" s="33"/>
      <c r="U7" s="33"/>
      <c r="V7" s="33"/>
      <c r="W7" s="33"/>
      <c r="X7" s="33"/>
      <c r="Y7" s="33"/>
      <c r="Z7" s="34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5"/>
      <c r="AT7" s="288">
        <f t="shared" si="0"/>
        <v>0</v>
      </c>
      <c r="AU7" s="36"/>
      <c r="AV7" s="31"/>
      <c r="AW7" s="31"/>
      <c r="AX7" s="31"/>
      <c r="AY7" s="31"/>
      <c r="AZ7" s="31"/>
      <c r="BA7" s="37"/>
      <c r="BB7" s="38"/>
      <c r="BC7" s="31"/>
      <c r="BD7" s="31"/>
      <c r="BE7" s="31"/>
      <c r="BF7" s="31"/>
      <c r="BG7" s="31"/>
      <c r="BH7" s="37"/>
      <c r="BI7" s="31"/>
      <c r="BJ7" s="31"/>
      <c r="BK7" s="31"/>
      <c r="BL7" s="31"/>
      <c r="BM7" s="31"/>
      <c r="BN7" s="31"/>
      <c r="BO7" s="38"/>
      <c r="BP7" s="31"/>
      <c r="BQ7" s="31"/>
      <c r="BR7" s="31"/>
      <c r="BS7" s="31"/>
      <c r="BT7" s="31"/>
      <c r="BU7" s="37"/>
      <c r="BV7" s="31"/>
      <c r="BW7" s="38"/>
      <c r="BX7" s="31"/>
      <c r="BY7" s="31"/>
      <c r="BZ7" s="31"/>
      <c r="CA7" s="37"/>
      <c r="CB7" s="38"/>
      <c r="CC7" s="31"/>
      <c r="CD7" s="31"/>
      <c r="CE7" s="31"/>
      <c r="CF7" s="31"/>
      <c r="CG7" s="31"/>
      <c r="CH7" s="37"/>
      <c r="CI7" s="39"/>
      <c r="CJ7" s="38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8"/>
      <c r="DR7" s="31"/>
      <c r="DS7" s="31"/>
      <c r="DT7" s="31"/>
      <c r="DU7" s="31"/>
      <c r="DV7" s="37"/>
      <c r="DW7" s="31"/>
      <c r="DX7" s="31"/>
      <c r="DY7" s="31"/>
      <c r="DZ7" s="31"/>
      <c r="EA7" s="31"/>
      <c r="EB7" s="31"/>
      <c r="EC7" s="31"/>
      <c r="ED7" s="38"/>
      <c r="EE7" s="31"/>
      <c r="EF7" s="31"/>
      <c r="EG7" s="38">
        <v>5</v>
      </c>
      <c r="EH7" s="31" t="s">
        <v>195</v>
      </c>
      <c r="EI7" s="31"/>
      <c r="EJ7" s="31"/>
      <c r="EK7" s="31"/>
      <c r="EL7" s="37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7"/>
      <c r="EX7" s="39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  <c r="FL7" s="37"/>
      <c r="FM7" s="37"/>
      <c r="FN7" s="37"/>
      <c r="FO7" s="37"/>
      <c r="FP7" s="37"/>
      <c r="FQ7" s="37"/>
      <c r="FR7" s="37"/>
      <c r="FS7" s="29">
        <f t="shared" si="1"/>
        <v>0</v>
      </c>
      <c r="FT7" s="29"/>
      <c r="FU7" s="8">
        <f t="shared" si="2"/>
        <v>0</v>
      </c>
      <c r="FV7" s="29"/>
    </row>
    <row r="8" spans="1:207">
      <c r="A8" s="8">
        <v>11036</v>
      </c>
      <c r="B8" s="27" t="s">
        <v>38</v>
      </c>
      <c r="C8" s="40">
        <v>2</v>
      </c>
      <c r="D8" s="40" t="s">
        <v>196</v>
      </c>
      <c r="E8" s="40" t="s">
        <v>197</v>
      </c>
      <c r="F8" s="40" t="s">
        <v>14</v>
      </c>
      <c r="G8" s="40"/>
      <c r="H8" s="8" t="str">
        <f>VLOOKUP(F8, 'Meslek Grupları'!$E$6:$G$152, 3, FALSE)</f>
        <v>Esnaf</v>
      </c>
      <c r="I8" s="40"/>
      <c r="J8" s="40"/>
      <c r="K8" s="40"/>
      <c r="L8" s="40">
        <v>120</v>
      </c>
      <c r="M8" s="40" t="s">
        <v>198</v>
      </c>
      <c r="N8" s="40"/>
      <c r="O8" s="40"/>
      <c r="P8" s="40"/>
      <c r="Q8" s="40"/>
      <c r="R8" s="40">
        <v>29</v>
      </c>
      <c r="S8" s="40">
        <v>3</v>
      </c>
      <c r="T8" s="40">
        <v>6</v>
      </c>
      <c r="U8" s="40"/>
      <c r="V8" s="40"/>
      <c r="W8" s="40"/>
      <c r="X8" s="40"/>
      <c r="Y8" s="40"/>
      <c r="Z8" s="41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2"/>
      <c r="AT8" s="288">
        <f t="shared" si="0"/>
        <v>0</v>
      </c>
      <c r="AU8" s="43"/>
      <c r="AV8" s="40">
        <v>60</v>
      </c>
      <c r="AW8" s="40"/>
      <c r="AX8" s="40" t="s">
        <v>199</v>
      </c>
      <c r="AY8" s="40"/>
      <c r="AZ8" s="40">
        <v>250</v>
      </c>
      <c r="BA8" s="42">
        <v>250</v>
      </c>
      <c r="BB8" s="41"/>
      <c r="BC8" s="40"/>
      <c r="BD8" s="40"/>
      <c r="BE8" s="40"/>
      <c r="BF8" s="40"/>
      <c r="BG8" s="40"/>
      <c r="BH8" s="42"/>
      <c r="BI8" s="40"/>
      <c r="BJ8" s="40"/>
      <c r="BK8" s="40"/>
      <c r="BL8" s="40"/>
      <c r="BM8" s="40"/>
      <c r="BN8" s="40"/>
      <c r="BO8" s="41"/>
      <c r="BP8" s="40"/>
      <c r="BQ8" s="40"/>
      <c r="BR8" s="40"/>
      <c r="BS8" s="40"/>
      <c r="BT8" s="40"/>
      <c r="BU8" s="42"/>
      <c r="BV8" s="40"/>
      <c r="BW8" s="41">
        <v>3</v>
      </c>
      <c r="BX8" s="40"/>
      <c r="BY8" s="40"/>
      <c r="BZ8" s="40">
        <v>36</v>
      </c>
      <c r="CA8" s="42">
        <v>36</v>
      </c>
      <c r="CB8" s="41"/>
      <c r="CC8" s="40"/>
      <c r="CD8" s="40"/>
      <c r="CE8" s="40"/>
      <c r="CF8" s="40"/>
      <c r="CG8" s="40"/>
      <c r="CH8" s="42"/>
      <c r="CI8" s="43"/>
      <c r="CJ8" s="41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1"/>
      <c r="DR8" s="40"/>
      <c r="DS8" s="40"/>
      <c r="DT8" s="40"/>
      <c r="DU8" s="40"/>
      <c r="DV8" s="42"/>
      <c r="DW8" s="40"/>
      <c r="DX8" s="40"/>
      <c r="DY8" s="40"/>
      <c r="DZ8" s="40"/>
      <c r="EA8" s="40"/>
      <c r="EB8" s="40"/>
      <c r="EC8" s="40"/>
      <c r="ED8" s="41"/>
      <c r="EE8" s="40"/>
      <c r="EF8" s="40"/>
      <c r="EG8" s="41">
        <v>1</v>
      </c>
      <c r="EH8" s="40" t="s">
        <v>186</v>
      </c>
      <c r="EI8" s="40"/>
      <c r="EJ8" s="40"/>
      <c r="EK8" s="40" t="s">
        <v>200</v>
      </c>
      <c r="EL8" s="42"/>
      <c r="EM8" s="40"/>
      <c r="EN8" s="40"/>
      <c r="EO8" s="40"/>
      <c r="EP8" s="40"/>
      <c r="EQ8" s="40"/>
      <c r="ER8" s="40">
        <v>5</v>
      </c>
      <c r="ES8" s="40"/>
      <c r="ET8" s="40"/>
      <c r="EU8" s="40" t="s">
        <v>201</v>
      </c>
      <c r="EV8" s="40"/>
      <c r="EW8" s="42">
        <v>250</v>
      </c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9">
        <f t="shared" ref="FS8:FS69" si="3">FQ8+FO8+FL8+FI8+FC8+EW8+EP8+EL8+EF8+EC8+DX8+DU8+DK8+DJ8+DG8+DE8+DD8+CX8+CP8+CG8+BZ8+BU8+BM8+BG8+AZ8+P8+O8+N8+L8+J8+G8+BT8</f>
        <v>656</v>
      </c>
      <c r="FT8" s="29">
        <f>SUM(FS8:FS10)</f>
        <v>3396</v>
      </c>
      <c r="FU8" s="8">
        <f t="shared" si="2"/>
        <v>63</v>
      </c>
      <c r="FV8" s="29">
        <f>SUM(FU8:FU10)</f>
        <v>63</v>
      </c>
    </row>
    <row r="9" spans="1:207">
      <c r="A9" s="8">
        <v>11036</v>
      </c>
      <c r="B9" s="27" t="s">
        <v>38</v>
      </c>
      <c r="C9" s="40">
        <v>3</v>
      </c>
      <c r="D9" s="40" t="s">
        <v>203</v>
      </c>
      <c r="E9" s="40" t="s">
        <v>204</v>
      </c>
      <c r="F9" s="40" t="s">
        <v>205</v>
      </c>
      <c r="G9" s="40">
        <v>100</v>
      </c>
      <c r="H9" s="8" t="str">
        <f>VLOOKUP(F9, 'Meslek Grupları'!$E$6:$G$152, 3, FALSE)</f>
        <v>Esnaf</v>
      </c>
      <c r="I9" s="40"/>
      <c r="J9" s="40"/>
      <c r="K9" s="40"/>
      <c r="L9" s="40">
        <v>120</v>
      </c>
      <c r="M9" s="40"/>
      <c r="N9" s="40"/>
      <c r="O9" s="40"/>
      <c r="P9" s="40"/>
      <c r="Q9" s="40"/>
      <c r="R9" s="40" t="s">
        <v>199</v>
      </c>
      <c r="S9" s="40"/>
      <c r="T9" s="40"/>
      <c r="U9" s="40"/>
      <c r="V9" s="40"/>
      <c r="W9" s="40"/>
      <c r="X9" s="40"/>
      <c r="Y9" s="40"/>
      <c r="Z9" s="41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2"/>
      <c r="AT9" s="288">
        <f t="shared" si="0"/>
        <v>0</v>
      </c>
      <c r="AU9" s="43"/>
      <c r="AV9" s="40"/>
      <c r="AW9" s="40"/>
      <c r="AX9" s="40"/>
      <c r="AY9" s="40"/>
      <c r="AZ9" s="40"/>
      <c r="BA9" s="42"/>
      <c r="BB9" s="41"/>
      <c r="BC9" s="40"/>
      <c r="BD9" s="40"/>
      <c r="BE9" s="40"/>
      <c r="BF9" s="40"/>
      <c r="BG9" s="40"/>
      <c r="BH9" s="42"/>
      <c r="BI9" s="40"/>
      <c r="BJ9" s="40"/>
      <c r="BK9" s="40"/>
      <c r="BL9" s="40"/>
      <c r="BM9" s="40"/>
      <c r="BN9" s="40"/>
      <c r="BO9" s="41"/>
      <c r="BP9" s="40"/>
      <c r="BQ9" s="40"/>
      <c r="BR9" s="40"/>
      <c r="BS9" s="40"/>
      <c r="BT9" s="40"/>
      <c r="BU9" s="42"/>
      <c r="BV9" s="40"/>
      <c r="BW9" s="41"/>
      <c r="BX9" s="40"/>
      <c r="BY9" s="40"/>
      <c r="BZ9" s="40"/>
      <c r="CA9" s="42"/>
      <c r="CB9" s="41"/>
      <c r="CC9" s="40"/>
      <c r="CD9" s="40"/>
      <c r="CE9" s="40"/>
      <c r="CF9" s="40"/>
      <c r="CG9" s="40"/>
      <c r="CH9" s="42"/>
      <c r="CI9" s="43"/>
      <c r="CJ9" s="41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1"/>
      <c r="DR9" s="40"/>
      <c r="DS9" s="40"/>
      <c r="DT9" s="40"/>
      <c r="DU9" s="40"/>
      <c r="DV9" s="42"/>
      <c r="DW9" s="40"/>
      <c r="DX9" s="40"/>
      <c r="DY9" s="40"/>
      <c r="DZ9" s="40"/>
      <c r="EA9" s="40"/>
      <c r="EB9" s="40"/>
      <c r="EC9" s="40"/>
      <c r="ED9" s="41"/>
      <c r="EE9" s="40"/>
      <c r="EF9" s="40"/>
      <c r="EG9" s="41"/>
      <c r="EH9" s="40"/>
      <c r="EI9" s="40"/>
      <c r="EJ9" s="40"/>
      <c r="EK9" s="40"/>
      <c r="EL9" s="42"/>
      <c r="EM9" s="40"/>
      <c r="EN9" s="40"/>
      <c r="EO9" s="40"/>
      <c r="EP9" s="40"/>
      <c r="EQ9" s="40"/>
      <c r="ER9" s="40">
        <v>1</v>
      </c>
      <c r="ES9" s="40"/>
      <c r="ET9" s="40"/>
      <c r="EU9" s="40"/>
      <c r="EV9" s="40"/>
      <c r="EW9" s="42">
        <v>20</v>
      </c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9">
        <f t="shared" si="3"/>
        <v>240</v>
      </c>
      <c r="FT9" s="29"/>
      <c r="FU9" s="8">
        <f t="shared" si="2"/>
        <v>0</v>
      </c>
      <c r="FV9" s="29"/>
      <c r="GH9">
        <f>COUNTIF(BI5:BI2691, "&gt;0")</f>
        <v>210</v>
      </c>
    </row>
    <row r="10" spans="1:207">
      <c r="A10" s="8">
        <v>11036</v>
      </c>
      <c r="B10" s="37" t="s">
        <v>38</v>
      </c>
      <c r="C10" s="31">
        <v>4</v>
      </c>
      <c r="D10" s="31" t="s">
        <v>218</v>
      </c>
      <c r="E10" s="31" t="s">
        <v>219</v>
      </c>
      <c r="F10" s="31" t="s">
        <v>220</v>
      </c>
      <c r="G10" s="31">
        <v>2500</v>
      </c>
      <c r="H10" s="8" t="str">
        <f>VLOOKUP(F10, 'Meslek Grupları'!$E$6:$G$152, 3, FALSE)</f>
        <v>Görevli</v>
      </c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8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7"/>
      <c r="AT10" s="288">
        <f t="shared" si="0"/>
        <v>0</v>
      </c>
      <c r="AU10" s="39"/>
      <c r="AV10" s="31"/>
      <c r="AW10" s="31"/>
      <c r="AX10" s="31"/>
      <c r="AY10" s="31"/>
      <c r="AZ10" s="31"/>
      <c r="BA10" s="37"/>
      <c r="BB10" s="38"/>
      <c r="BC10" s="31"/>
      <c r="BD10" s="31"/>
      <c r="BE10" s="31"/>
      <c r="BF10" s="31"/>
      <c r="BG10" s="31"/>
      <c r="BH10" s="37"/>
      <c r="BI10" s="31"/>
      <c r="BJ10" s="31"/>
      <c r="BK10" s="31"/>
      <c r="BL10" s="31"/>
      <c r="BM10" s="31"/>
      <c r="BN10" s="31"/>
      <c r="BO10" s="38"/>
      <c r="BP10" s="31"/>
      <c r="BQ10" s="31"/>
      <c r="BR10" s="31"/>
      <c r="BS10" s="31"/>
      <c r="BT10" s="31"/>
      <c r="BU10" s="37"/>
      <c r="BV10" s="31"/>
      <c r="BW10" s="38"/>
      <c r="BX10" s="31"/>
      <c r="BY10" s="31"/>
      <c r="BZ10" s="31"/>
      <c r="CA10" s="37"/>
      <c r="CB10" s="38"/>
      <c r="CC10" s="31"/>
      <c r="CD10" s="31"/>
      <c r="CE10" s="31"/>
      <c r="CF10" s="31"/>
      <c r="CG10" s="31"/>
      <c r="CH10" s="37"/>
      <c r="CI10" s="39"/>
      <c r="CJ10" s="38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>
        <v>1</v>
      </c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8"/>
      <c r="DR10" s="31"/>
      <c r="DS10" s="31"/>
      <c r="DT10" s="31"/>
      <c r="DU10" s="31"/>
      <c r="DV10" s="37"/>
      <c r="DW10" s="31"/>
      <c r="DX10" s="31"/>
      <c r="DY10" s="31"/>
      <c r="DZ10" s="31"/>
      <c r="EA10" s="31"/>
      <c r="EB10" s="31"/>
      <c r="EC10" s="31"/>
      <c r="ED10" s="38"/>
      <c r="EE10" s="31"/>
      <c r="EF10" s="31"/>
      <c r="EG10" s="38"/>
      <c r="EH10" s="31"/>
      <c r="EI10" s="31"/>
      <c r="EJ10" s="31"/>
      <c r="EK10" s="31"/>
      <c r="EL10" s="37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29">
        <f t="shared" si="3"/>
        <v>2500</v>
      </c>
      <c r="FT10" s="29"/>
      <c r="FU10" s="8">
        <f t="shared" si="2"/>
        <v>0</v>
      </c>
      <c r="FV10" s="29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</row>
    <row r="11" spans="1:207">
      <c r="A11" s="8">
        <v>11036</v>
      </c>
      <c r="B11" s="42" t="s">
        <v>38</v>
      </c>
      <c r="C11" s="40">
        <v>5</v>
      </c>
      <c r="D11" s="40" t="s">
        <v>196</v>
      </c>
      <c r="E11" s="40" t="s">
        <v>221</v>
      </c>
      <c r="F11" s="40" t="s">
        <v>222</v>
      </c>
      <c r="G11" s="40">
        <v>100</v>
      </c>
      <c r="H11" s="8" t="str">
        <f>VLOOKUP(F11, 'Meslek Grupları'!$E$6:$G$152, 3, FALSE)</f>
        <v>Görevli</v>
      </c>
      <c r="I11" s="40" t="s">
        <v>223</v>
      </c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1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2"/>
      <c r="AT11" s="288">
        <f t="shared" si="0"/>
        <v>0</v>
      </c>
      <c r="AU11" s="43"/>
      <c r="AV11" s="40"/>
      <c r="AW11" s="40"/>
      <c r="AX11" s="40"/>
      <c r="AY11" s="40"/>
      <c r="AZ11" s="40"/>
      <c r="BA11" s="42"/>
      <c r="BB11" s="41"/>
      <c r="BC11" s="40"/>
      <c r="BD11" s="40"/>
      <c r="BE11" s="40"/>
      <c r="BF11" s="40"/>
      <c r="BG11" s="40"/>
      <c r="BH11" s="42"/>
      <c r="BI11" s="40"/>
      <c r="BJ11" s="40"/>
      <c r="BK11" s="40"/>
      <c r="BL11" s="40"/>
      <c r="BM11" s="40"/>
      <c r="BN11" s="40"/>
      <c r="BO11" s="41"/>
      <c r="BP11" s="40"/>
      <c r="BQ11" s="40"/>
      <c r="BR11" s="40"/>
      <c r="BS11" s="40"/>
      <c r="BT11" s="40"/>
      <c r="BU11" s="42"/>
      <c r="BV11" s="40"/>
      <c r="BW11" s="41"/>
      <c r="BX11" s="40"/>
      <c r="BY11" s="40"/>
      <c r="BZ11" s="40"/>
      <c r="CA11" s="42"/>
      <c r="CB11" s="41"/>
      <c r="CC11" s="40"/>
      <c r="CD11" s="40"/>
      <c r="CE11" s="40"/>
      <c r="CF11" s="40"/>
      <c r="CG11" s="40"/>
      <c r="CH11" s="42"/>
      <c r="CI11" s="43"/>
      <c r="CJ11" s="41">
        <v>1</v>
      </c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>
        <v>1</v>
      </c>
      <c r="CX11" s="40"/>
      <c r="CY11" s="40"/>
      <c r="CZ11" s="40">
        <v>2</v>
      </c>
      <c r="DA11" s="40"/>
      <c r="DB11" s="44" t="s">
        <v>224</v>
      </c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1"/>
      <c r="DR11" s="40"/>
      <c r="DS11" s="40"/>
      <c r="DT11" s="40"/>
      <c r="DU11" s="40"/>
      <c r="DV11" s="42"/>
      <c r="DW11" s="40"/>
      <c r="DX11" s="40"/>
      <c r="DY11" s="40"/>
      <c r="DZ11" s="40"/>
      <c r="EA11" s="40"/>
      <c r="EB11" s="40"/>
      <c r="EC11" s="40"/>
      <c r="ED11" s="41"/>
      <c r="EE11" s="40"/>
      <c r="EF11" s="40"/>
      <c r="EG11" s="41"/>
      <c r="EH11" s="40"/>
      <c r="EI11" s="40"/>
      <c r="EJ11" s="40"/>
      <c r="EK11" s="40"/>
      <c r="EL11" s="42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  <c r="FL11" s="42"/>
      <c r="FM11" s="42"/>
      <c r="FN11" s="42"/>
      <c r="FO11" s="42"/>
      <c r="FP11" s="42"/>
      <c r="FQ11" s="42"/>
      <c r="FR11" s="42"/>
      <c r="FS11" s="29">
        <f t="shared" si="3"/>
        <v>100</v>
      </c>
      <c r="FT11" s="29">
        <f>FS11</f>
        <v>100</v>
      </c>
      <c r="FU11" s="8">
        <f t="shared" si="2"/>
        <v>0</v>
      </c>
      <c r="FV11" s="29">
        <f>FU11</f>
        <v>0</v>
      </c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  <c r="GL11" s="40"/>
      <c r="GM11" s="40"/>
      <c r="GN11" s="40"/>
    </row>
    <row r="12" spans="1:207">
      <c r="A12" s="8">
        <v>11036</v>
      </c>
      <c r="B12" s="45" t="s">
        <v>38</v>
      </c>
      <c r="C12" s="15">
        <v>6</v>
      </c>
      <c r="D12" s="15" t="s">
        <v>225</v>
      </c>
      <c r="E12" s="15" t="s">
        <v>226</v>
      </c>
      <c r="F12" s="15" t="s">
        <v>227</v>
      </c>
      <c r="G12" s="15"/>
      <c r="H12" s="8" t="str">
        <f>VLOOKUP(F12, 'Meslek Grupları'!$E$6:$G$152, 3, FALSE)</f>
        <v>Ziraat</v>
      </c>
      <c r="I12" s="15"/>
      <c r="J12" s="15"/>
      <c r="K12" s="15"/>
      <c r="L12" s="15"/>
      <c r="M12" s="15"/>
      <c r="N12" s="15"/>
      <c r="O12" s="15"/>
      <c r="P12" s="15"/>
      <c r="Q12" s="15"/>
      <c r="R12" s="15">
        <v>143</v>
      </c>
      <c r="S12" s="15"/>
      <c r="T12" s="15"/>
      <c r="U12" s="15"/>
      <c r="V12" s="15"/>
      <c r="W12" s="15"/>
      <c r="X12" s="15"/>
      <c r="Y12" s="15"/>
      <c r="Z12" s="46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45"/>
      <c r="AT12" s="288">
        <f t="shared" si="0"/>
        <v>0</v>
      </c>
      <c r="AU12" s="30"/>
      <c r="AV12" s="15">
        <v>25</v>
      </c>
      <c r="AW12" s="15"/>
      <c r="AX12" s="15">
        <v>74</v>
      </c>
      <c r="AY12" s="15"/>
      <c r="AZ12" s="15">
        <v>666</v>
      </c>
      <c r="BA12" s="45">
        <v>666</v>
      </c>
      <c r="BB12" s="46">
        <v>80</v>
      </c>
      <c r="BC12" s="15"/>
      <c r="BD12" s="15"/>
      <c r="BE12" s="15"/>
      <c r="BF12" s="15"/>
      <c r="BG12" s="15">
        <v>150</v>
      </c>
      <c r="BH12" s="45">
        <v>150</v>
      </c>
      <c r="BI12" s="15"/>
      <c r="BJ12" s="15"/>
      <c r="BK12" s="15"/>
      <c r="BL12" s="15"/>
      <c r="BM12" s="15"/>
      <c r="BN12" s="15"/>
      <c r="BO12" s="46"/>
      <c r="BP12" s="15"/>
      <c r="BQ12" s="15"/>
      <c r="BR12" s="15"/>
      <c r="BS12" s="15"/>
      <c r="BT12" s="15"/>
      <c r="BU12" s="45"/>
      <c r="BV12" s="15"/>
      <c r="BW12" s="46">
        <v>3</v>
      </c>
      <c r="BX12" s="15"/>
      <c r="BY12" s="15"/>
      <c r="BZ12" s="15">
        <v>36</v>
      </c>
      <c r="CA12" s="45">
        <v>36</v>
      </c>
      <c r="CB12" s="46">
        <v>15</v>
      </c>
      <c r="CC12" s="15">
        <v>3</v>
      </c>
      <c r="CD12" s="15"/>
      <c r="CE12" s="15"/>
      <c r="CF12" s="15"/>
      <c r="CG12" s="15">
        <v>300</v>
      </c>
      <c r="CH12" s="45">
        <v>240</v>
      </c>
      <c r="CI12" s="30"/>
      <c r="CJ12" s="46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46"/>
      <c r="DR12" s="15"/>
      <c r="DS12" s="15"/>
      <c r="DT12" s="15"/>
      <c r="DU12" s="15"/>
      <c r="DV12" s="45"/>
      <c r="DW12" s="15"/>
      <c r="DX12" s="15"/>
      <c r="DY12" s="15"/>
      <c r="DZ12" s="15"/>
      <c r="EA12" s="15"/>
      <c r="EB12" s="15"/>
      <c r="EC12" s="15"/>
      <c r="ED12" s="46"/>
      <c r="EE12" s="15"/>
      <c r="EF12" s="15"/>
      <c r="EG12" s="46">
        <v>1</v>
      </c>
      <c r="EH12" s="15"/>
      <c r="EI12" s="15"/>
      <c r="EJ12" s="15"/>
      <c r="EK12" s="15"/>
      <c r="EL12" s="45">
        <v>100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45"/>
      <c r="EX12" s="45"/>
      <c r="EY12" s="45"/>
      <c r="EZ12" s="45"/>
      <c r="FA12" s="45"/>
      <c r="FB12" s="45"/>
      <c r="FC12" s="45"/>
      <c r="FD12" s="45"/>
      <c r="FE12" s="45"/>
      <c r="FF12" s="45"/>
      <c r="FG12" s="45"/>
      <c r="FH12" s="45"/>
      <c r="FI12" s="45"/>
      <c r="FJ12" s="45"/>
      <c r="FK12" s="45"/>
      <c r="FL12" s="45"/>
      <c r="FM12" s="45"/>
      <c r="FN12" s="45"/>
      <c r="FO12" s="45"/>
      <c r="FP12" s="45"/>
      <c r="FQ12" s="45"/>
      <c r="FR12" s="45"/>
      <c r="FS12" s="29">
        <f t="shared" si="3"/>
        <v>1252</v>
      </c>
      <c r="FT12" s="29">
        <f>SUM(FS12:FS14)</f>
        <v>3008</v>
      </c>
      <c r="FU12" s="8">
        <f t="shared" si="2"/>
        <v>123</v>
      </c>
      <c r="FV12" s="29">
        <f>SUM(FU12:FU14)</f>
        <v>347</v>
      </c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</row>
    <row r="13" spans="1:207">
      <c r="A13" s="8">
        <v>11036</v>
      </c>
      <c r="B13" s="27" t="s">
        <v>38</v>
      </c>
      <c r="C13" s="8"/>
      <c r="D13" s="8"/>
      <c r="E13" s="8" t="s">
        <v>228</v>
      </c>
      <c r="F13" s="8"/>
      <c r="G13" s="8"/>
      <c r="H13" s="8">
        <f>VLOOKUP(F13, 'Meslek Grupları'!$E$6:$G$152, 3, FALSE)</f>
        <v>0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2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27"/>
      <c r="AT13" s="288">
        <f t="shared" si="0"/>
        <v>0</v>
      </c>
      <c r="AU13" s="29"/>
      <c r="AV13" s="8"/>
      <c r="AW13" s="8"/>
      <c r="AX13" s="8"/>
      <c r="AY13" s="8"/>
      <c r="AZ13" s="8"/>
      <c r="BA13" s="27"/>
      <c r="BB13" s="28">
        <v>210</v>
      </c>
      <c r="BC13" s="8"/>
      <c r="BD13" s="8"/>
      <c r="BE13" s="8"/>
      <c r="BF13" s="8"/>
      <c r="BG13" s="8">
        <v>496</v>
      </c>
      <c r="BH13" s="27">
        <v>496</v>
      </c>
      <c r="BI13" s="8"/>
      <c r="BJ13" s="8"/>
      <c r="BK13" s="8"/>
      <c r="BL13" s="8"/>
      <c r="BM13" s="8"/>
      <c r="BN13" s="8"/>
      <c r="BO13" s="28"/>
      <c r="BP13" s="8"/>
      <c r="BQ13" s="8"/>
      <c r="BR13" s="8"/>
      <c r="BS13" s="8"/>
      <c r="BT13" s="8"/>
      <c r="BU13" s="27"/>
      <c r="BV13" s="8"/>
      <c r="BW13" s="28"/>
      <c r="BX13" s="8"/>
      <c r="BY13" s="8"/>
      <c r="BZ13" s="8"/>
      <c r="CA13" s="27"/>
      <c r="CB13" s="28"/>
      <c r="CC13" s="8"/>
      <c r="CD13" s="8"/>
      <c r="CE13" s="8"/>
      <c r="CF13" s="8"/>
      <c r="CG13" s="8"/>
      <c r="CH13" s="27"/>
      <c r="CI13" s="29"/>
      <c r="CJ13" s="2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>
        <v>1</v>
      </c>
      <c r="DO13" s="8"/>
      <c r="DP13" s="8"/>
      <c r="DQ13" s="28"/>
      <c r="DR13" s="8"/>
      <c r="DS13" s="8"/>
      <c r="DT13" s="8"/>
      <c r="DU13" s="8"/>
      <c r="DV13" s="27"/>
      <c r="DW13" s="8"/>
      <c r="DX13" s="8"/>
      <c r="DY13" s="8"/>
      <c r="DZ13" s="8"/>
      <c r="EA13" s="8"/>
      <c r="EB13" s="8"/>
      <c r="EC13" s="8"/>
      <c r="ED13" s="28"/>
      <c r="EE13" s="8"/>
      <c r="EF13" s="8"/>
      <c r="EG13" s="28">
        <v>1</v>
      </c>
      <c r="EH13" s="8"/>
      <c r="EI13" s="8"/>
      <c r="EJ13" s="8">
        <v>0.5</v>
      </c>
      <c r="EK13" s="8"/>
      <c r="EL13" s="27">
        <v>50</v>
      </c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9">
        <f t="shared" si="3"/>
        <v>546</v>
      </c>
      <c r="FT13" s="29"/>
      <c r="FU13" s="8">
        <f t="shared" si="2"/>
        <v>210</v>
      </c>
      <c r="FV13" s="29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</row>
    <row r="14" spans="1:207">
      <c r="A14" s="8">
        <v>11036</v>
      </c>
      <c r="B14" s="37" t="s">
        <v>38</v>
      </c>
      <c r="C14" s="31"/>
      <c r="D14" s="31"/>
      <c r="E14" s="31" t="s">
        <v>229</v>
      </c>
      <c r="F14" s="31"/>
      <c r="G14" s="31"/>
      <c r="H14" s="8">
        <f>VLOOKUP(F14, 'Meslek Grupları'!$E$6:$G$152, 3, FALSE)</f>
        <v>0</v>
      </c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8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7"/>
      <c r="AT14" s="288">
        <f t="shared" si="0"/>
        <v>0</v>
      </c>
      <c r="AU14" s="39"/>
      <c r="AV14" s="31"/>
      <c r="AW14" s="31"/>
      <c r="AX14" s="31"/>
      <c r="AY14" s="31"/>
      <c r="AZ14" s="31"/>
      <c r="BA14" s="37"/>
      <c r="BB14" s="38">
        <v>12</v>
      </c>
      <c r="BC14" s="31"/>
      <c r="BD14" s="31"/>
      <c r="BE14" s="31"/>
      <c r="BF14" s="31"/>
      <c r="BG14" s="31">
        <v>120</v>
      </c>
      <c r="BH14" s="37">
        <v>120</v>
      </c>
      <c r="BI14" s="31"/>
      <c r="BJ14" s="31"/>
      <c r="BK14" s="31"/>
      <c r="BL14" s="31"/>
      <c r="BM14" s="31"/>
      <c r="BN14" s="31"/>
      <c r="BO14" s="38"/>
      <c r="BP14" s="31"/>
      <c r="BQ14" s="31"/>
      <c r="BR14" s="31"/>
      <c r="BS14" s="31"/>
      <c r="BT14" s="31"/>
      <c r="BU14" s="37"/>
      <c r="BV14" s="31"/>
      <c r="BW14" s="38"/>
      <c r="BX14" s="31"/>
      <c r="BY14" s="31"/>
      <c r="BZ14" s="31"/>
      <c r="CA14" s="37"/>
      <c r="CB14" s="38">
        <v>2</v>
      </c>
      <c r="CC14" s="31"/>
      <c r="CD14" s="31"/>
      <c r="CE14" s="31"/>
      <c r="CF14" s="31"/>
      <c r="CG14" s="31">
        <v>40</v>
      </c>
      <c r="CH14" s="37">
        <v>40</v>
      </c>
      <c r="CI14" s="39"/>
      <c r="CJ14" s="38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8"/>
      <c r="DR14" s="31"/>
      <c r="DS14" s="31"/>
      <c r="DT14" s="31"/>
      <c r="DU14" s="31"/>
      <c r="DV14" s="37"/>
      <c r="DW14" s="31"/>
      <c r="DX14" s="31"/>
      <c r="DY14" s="31">
        <v>0.75</v>
      </c>
      <c r="DZ14" s="31"/>
      <c r="EA14" s="31"/>
      <c r="EB14" s="31">
        <v>0.75</v>
      </c>
      <c r="EC14" s="31">
        <v>1050</v>
      </c>
      <c r="ED14" s="38"/>
      <c r="EE14" s="31"/>
      <c r="EF14" s="31"/>
      <c r="EG14" s="38"/>
      <c r="EH14" s="31"/>
      <c r="EI14" s="31"/>
      <c r="EJ14" s="31"/>
      <c r="EK14" s="31"/>
      <c r="EL14" s="37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29">
        <f t="shared" si="3"/>
        <v>1210</v>
      </c>
      <c r="FT14" s="29"/>
      <c r="FU14" s="8">
        <f t="shared" si="2"/>
        <v>14</v>
      </c>
      <c r="FV14" s="29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482" t="s">
        <v>0</v>
      </c>
      <c r="GP14" s="483" t="s">
        <v>1</v>
      </c>
      <c r="GQ14" s="484" t="s">
        <v>1995</v>
      </c>
      <c r="GR14" s="429" t="s">
        <v>1997</v>
      </c>
      <c r="GS14" s="429" t="s">
        <v>1996</v>
      </c>
      <c r="GT14" s="480" t="s">
        <v>1998</v>
      </c>
      <c r="GU14" s="481" t="s">
        <v>1999</v>
      </c>
      <c r="GV14" s="481" t="s">
        <v>2001</v>
      </c>
      <c r="GW14" s="153" t="s">
        <v>2000</v>
      </c>
    </row>
    <row r="15" spans="1:207">
      <c r="A15" s="8">
        <v>11036</v>
      </c>
      <c r="B15" s="45" t="s">
        <v>38</v>
      </c>
      <c r="C15" s="15" t="s">
        <v>238</v>
      </c>
      <c r="D15" s="15" t="s">
        <v>240</v>
      </c>
      <c r="E15" s="14" t="s">
        <v>241</v>
      </c>
      <c r="F15" s="15"/>
      <c r="G15" s="15"/>
      <c r="H15" s="8">
        <f>VLOOKUP(F15, 'Meslek Grupları'!$E$6:$G$152, 3, FALSE)</f>
        <v>0</v>
      </c>
      <c r="I15" s="15" t="s">
        <v>245</v>
      </c>
      <c r="J15" s="15"/>
      <c r="K15" s="15"/>
      <c r="L15" s="15"/>
      <c r="M15" s="15"/>
      <c r="N15" s="15"/>
      <c r="O15" s="15"/>
      <c r="P15" s="15"/>
      <c r="Q15" s="15"/>
      <c r="R15" s="15">
        <v>100</v>
      </c>
      <c r="S15" s="15"/>
      <c r="T15" s="15"/>
      <c r="U15" s="15"/>
      <c r="V15" s="15"/>
      <c r="W15" s="15"/>
      <c r="X15" s="15"/>
      <c r="Y15" s="15"/>
      <c r="Z15" s="46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45"/>
      <c r="AT15" s="288">
        <f t="shared" si="0"/>
        <v>0</v>
      </c>
      <c r="AU15" s="30"/>
      <c r="AV15" s="15"/>
      <c r="AW15" s="15"/>
      <c r="AX15" s="15"/>
      <c r="AY15" s="15"/>
      <c r="AZ15" s="15"/>
      <c r="BA15" s="45"/>
      <c r="BB15" s="46"/>
      <c r="BC15" s="15"/>
      <c r="BD15" s="15"/>
      <c r="BE15" s="15"/>
      <c r="BF15" s="15"/>
      <c r="BG15" s="15"/>
      <c r="BH15" s="45"/>
      <c r="BI15" s="15"/>
      <c r="BJ15" s="15"/>
      <c r="BK15" s="15"/>
      <c r="BL15" s="15"/>
      <c r="BM15" s="15"/>
      <c r="BN15" s="15"/>
      <c r="BO15" s="46"/>
      <c r="BP15" s="15"/>
      <c r="BQ15" s="15"/>
      <c r="BR15" s="15"/>
      <c r="BS15" s="15"/>
      <c r="BT15" s="15"/>
      <c r="BU15" s="45"/>
      <c r="BV15" s="15"/>
      <c r="BW15" s="46"/>
      <c r="BX15" s="15"/>
      <c r="BY15" s="15"/>
      <c r="BZ15" s="15"/>
      <c r="CA15" s="45"/>
      <c r="CB15" s="46"/>
      <c r="CC15" s="15"/>
      <c r="CD15" s="15"/>
      <c r="CE15" s="15"/>
      <c r="CF15" s="15"/>
      <c r="CG15" s="15"/>
      <c r="CH15" s="45"/>
      <c r="CI15" s="30"/>
      <c r="CJ15" s="46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46"/>
      <c r="DR15" s="15"/>
      <c r="DS15" s="15"/>
      <c r="DT15" s="15"/>
      <c r="DU15" s="15"/>
      <c r="DV15" s="45"/>
      <c r="DW15" s="15"/>
      <c r="DX15" s="15"/>
      <c r="DY15" s="15"/>
      <c r="DZ15" s="15"/>
      <c r="EA15" s="15"/>
      <c r="EB15" s="15"/>
      <c r="EC15" s="15"/>
      <c r="ED15" s="46"/>
      <c r="EE15" s="15"/>
      <c r="EF15" s="15"/>
      <c r="EG15" s="46">
        <v>6</v>
      </c>
      <c r="EH15" s="15"/>
      <c r="EI15" s="15"/>
      <c r="EJ15" s="15"/>
      <c r="EK15" s="15"/>
      <c r="EL15" s="45">
        <v>530</v>
      </c>
      <c r="EM15" s="15"/>
      <c r="EN15" s="15"/>
      <c r="EO15" s="15"/>
      <c r="EP15" s="15"/>
      <c r="EQ15" s="15"/>
      <c r="ER15" s="15">
        <v>1</v>
      </c>
      <c r="ES15" s="15"/>
      <c r="ET15" s="15"/>
      <c r="EU15" s="15" t="s">
        <v>245</v>
      </c>
      <c r="EV15" s="15"/>
      <c r="EW15" s="45">
        <v>60</v>
      </c>
      <c r="EX15" s="45"/>
      <c r="EY15" s="45">
        <v>20</v>
      </c>
      <c r="EZ15" s="45"/>
      <c r="FA15" s="45"/>
      <c r="FB15" s="45" t="s">
        <v>246</v>
      </c>
      <c r="FC15" s="45">
        <v>400</v>
      </c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29">
        <f t="shared" si="3"/>
        <v>990</v>
      </c>
      <c r="FT15" s="29">
        <f>SUM(FS15:FS17)</f>
        <v>1340</v>
      </c>
      <c r="FU15" s="8">
        <f t="shared" si="2"/>
        <v>0</v>
      </c>
      <c r="FV15" s="29">
        <f>SUM(FU15:FU17)</f>
        <v>0</v>
      </c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482"/>
      <c r="GP15" s="483"/>
      <c r="GQ15" s="429"/>
      <c r="GR15" s="429"/>
      <c r="GS15" s="429"/>
      <c r="GT15" s="480"/>
      <c r="GU15" s="432"/>
      <c r="GV15" s="432"/>
    </row>
    <row r="16" spans="1:207">
      <c r="A16" s="8">
        <v>11036</v>
      </c>
      <c r="B16" s="27" t="s">
        <v>38</v>
      </c>
      <c r="C16" s="8"/>
      <c r="D16" s="8"/>
      <c r="E16" s="2"/>
      <c r="F16" s="8"/>
      <c r="G16" s="8"/>
      <c r="H16" s="8">
        <f>VLOOKUP(F16, 'Meslek Grupları'!$E$6:$G$152, 3, FALSE)</f>
        <v>0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2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27"/>
      <c r="AT16" s="288">
        <f t="shared" si="0"/>
        <v>0</v>
      </c>
      <c r="AU16" s="29"/>
      <c r="AV16" s="8"/>
      <c r="AW16" s="8"/>
      <c r="AX16" s="8"/>
      <c r="AY16" s="8"/>
      <c r="AZ16" s="8"/>
      <c r="BA16" s="27"/>
      <c r="BB16" s="28"/>
      <c r="BC16" s="8"/>
      <c r="BD16" s="8"/>
      <c r="BE16" s="8"/>
      <c r="BF16" s="8"/>
      <c r="BG16" s="8"/>
      <c r="BH16" s="27"/>
      <c r="BI16" s="8"/>
      <c r="BJ16" s="8"/>
      <c r="BK16" s="8"/>
      <c r="BL16" s="8"/>
      <c r="BM16" s="8"/>
      <c r="BN16" s="8"/>
      <c r="BO16" s="28"/>
      <c r="BP16" s="8"/>
      <c r="BQ16" s="8"/>
      <c r="BR16" s="8"/>
      <c r="BS16" s="8"/>
      <c r="BT16" s="8"/>
      <c r="BU16" s="27"/>
      <c r="BV16" s="8"/>
      <c r="BW16" s="28"/>
      <c r="BX16" s="8"/>
      <c r="BY16" s="8"/>
      <c r="BZ16" s="8"/>
      <c r="CA16" s="27"/>
      <c r="CB16" s="28"/>
      <c r="CC16" s="8"/>
      <c r="CD16" s="8"/>
      <c r="CE16" s="8"/>
      <c r="CF16" s="8"/>
      <c r="CG16" s="8"/>
      <c r="CH16" s="27"/>
      <c r="CI16" s="29"/>
      <c r="CJ16" s="2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28"/>
      <c r="DR16" s="8"/>
      <c r="DS16" s="8"/>
      <c r="DT16" s="8"/>
      <c r="DU16" s="8"/>
      <c r="DV16" s="27"/>
      <c r="DW16" s="8"/>
      <c r="DX16" s="8"/>
      <c r="DY16" s="8"/>
      <c r="DZ16" s="8"/>
      <c r="EA16" s="8"/>
      <c r="EB16" s="8"/>
      <c r="EC16" s="8"/>
      <c r="ED16" s="28"/>
      <c r="EE16" s="8"/>
      <c r="EF16" s="8"/>
      <c r="EG16" s="28"/>
      <c r="EH16" s="8"/>
      <c r="EI16" s="8"/>
      <c r="EJ16" s="8"/>
      <c r="EK16" s="8"/>
      <c r="EL16" s="27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27"/>
      <c r="EX16" s="27"/>
      <c r="EY16" s="27">
        <v>10</v>
      </c>
      <c r="EZ16" s="27"/>
      <c r="FA16" s="27"/>
      <c r="FB16" s="27" t="s">
        <v>246</v>
      </c>
      <c r="FC16" s="27">
        <v>200</v>
      </c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9">
        <f t="shared" si="3"/>
        <v>200</v>
      </c>
      <c r="FT16" s="29"/>
      <c r="FU16" s="8">
        <f t="shared" si="2"/>
        <v>0</v>
      </c>
      <c r="FV16" s="29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482"/>
      <c r="GP16" s="483"/>
      <c r="GQ16" s="429"/>
      <c r="GR16" s="429"/>
      <c r="GS16" s="429"/>
      <c r="GT16" s="480"/>
      <c r="GU16" s="432"/>
      <c r="GV16" s="432"/>
      <c r="GX16" s="153" t="s">
        <v>2002</v>
      </c>
      <c r="GY16" s="153" t="s">
        <v>2003</v>
      </c>
    </row>
    <row r="17" spans="1:207">
      <c r="A17" s="8">
        <v>11036</v>
      </c>
      <c r="B17" s="37" t="s">
        <v>38</v>
      </c>
      <c r="C17" s="31"/>
      <c r="D17" s="31"/>
      <c r="E17" s="31" t="s">
        <v>247</v>
      </c>
      <c r="F17" s="31"/>
      <c r="G17" s="31"/>
      <c r="H17" s="8">
        <f>VLOOKUP(F17, 'Meslek Grupları'!$E$6:$G$152, 3, FALSE)</f>
        <v>0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8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7"/>
      <c r="AT17" s="288">
        <f t="shared" si="0"/>
        <v>0</v>
      </c>
      <c r="AU17" s="39"/>
      <c r="AV17" s="31"/>
      <c r="AW17" s="31"/>
      <c r="AX17" s="31"/>
      <c r="AY17" s="31"/>
      <c r="AZ17" s="31"/>
      <c r="BA17" s="37"/>
      <c r="BB17" s="38"/>
      <c r="BC17" s="31"/>
      <c r="BD17" s="31"/>
      <c r="BE17" s="31"/>
      <c r="BF17" s="31"/>
      <c r="BG17" s="31"/>
      <c r="BH17" s="37"/>
      <c r="BI17" s="31"/>
      <c r="BJ17" s="31"/>
      <c r="BK17" s="31"/>
      <c r="BL17" s="31"/>
      <c r="BM17" s="31"/>
      <c r="BN17" s="31"/>
      <c r="BO17" s="38"/>
      <c r="BP17" s="31"/>
      <c r="BQ17" s="31"/>
      <c r="BR17" s="31"/>
      <c r="BS17" s="31"/>
      <c r="BT17" s="31"/>
      <c r="BU17" s="37"/>
      <c r="BV17" s="31"/>
      <c r="BW17" s="38"/>
      <c r="BX17" s="31"/>
      <c r="BY17" s="31"/>
      <c r="BZ17" s="31"/>
      <c r="CA17" s="37"/>
      <c r="CB17" s="38"/>
      <c r="CC17" s="31"/>
      <c r="CD17" s="31"/>
      <c r="CE17" s="31"/>
      <c r="CF17" s="31"/>
      <c r="CG17" s="31"/>
      <c r="CH17" s="37"/>
      <c r="CI17" s="39"/>
      <c r="CJ17" s="38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8"/>
      <c r="DR17" s="31"/>
      <c r="DS17" s="31"/>
      <c r="DT17" s="31"/>
      <c r="DU17" s="31"/>
      <c r="DV17" s="37"/>
      <c r="DW17" s="31"/>
      <c r="DX17" s="31"/>
      <c r="DY17" s="31">
        <v>0.125</v>
      </c>
      <c r="DZ17" s="31"/>
      <c r="EA17" s="31"/>
      <c r="EB17" s="31">
        <v>0.125</v>
      </c>
      <c r="EC17" s="31">
        <v>150</v>
      </c>
      <c r="ED17" s="38"/>
      <c r="EE17" s="31"/>
      <c r="EF17" s="31"/>
      <c r="EG17" s="38"/>
      <c r="EH17" s="31"/>
      <c r="EI17" s="31"/>
      <c r="EJ17" s="31"/>
      <c r="EK17" s="31"/>
      <c r="EL17" s="37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29">
        <f t="shared" si="3"/>
        <v>150</v>
      </c>
      <c r="FT17" s="29"/>
      <c r="FU17" s="8">
        <f t="shared" si="2"/>
        <v>0</v>
      </c>
      <c r="FV17" s="29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147">
        <v>82</v>
      </c>
      <c r="GP17" s="151" t="s">
        <v>18</v>
      </c>
      <c r="GQ17" s="161">
        <f>COUNTIFS($B$5:$B$2691, GP17, $BI$5:$BI$2691, "&gt;0")</f>
        <v>0</v>
      </c>
      <c r="GR17" s="161">
        <f t="shared" ref="GR17:GR22" si="4">COUNTIFS($B$5:$B$2691, GP17, $AV$5:$AV$2691, "&gt;0")</f>
        <v>3</v>
      </c>
      <c r="GS17" s="161">
        <f>COUNTIFS($B$5:$B$2691, GP17, $BB$5:$BB$2691, "&gt;0")</f>
        <v>9</v>
      </c>
      <c r="GT17">
        <f>COUNTIFS($B$5:$B$2691, GP17, $BW$5:$BW$2691, "&gt;0")</f>
        <v>34</v>
      </c>
      <c r="GU17">
        <f t="shared" ref="GU17:GU34" si="5">COUNTIFS($B$5:$B$2691, GP17, $BO$5:$BO$2691, "&gt;0")</f>
        <v>0</v>
      </c>
      <c r="GV17">
        <f t="shared" ref="GV17:GV34" si="6">COUNTIFS($B$5:$B$2691, GP17, $BP$5:$BP$2691, "&gt;0")</f>
        <v>3</v>
      </c>
      <c r="GW17">
        <f t="shared" ref="GW17:GW34" si="7">COUNTIFS($B$5:$B$2691, GP17, $CB$5:$CB$2691, "&gt;0")</f>
        <v>0</v>
      </c>
      <c r="GX17">
        <f t="shared" ref="GX17:GX34" si="8">COUNTIFS($B$5:$B$2691, GP17, $CC$5:$CC$2691, "&gt;0")</f>
        <v>3</v>
      </c>
      <c r="GY17">
        <f t="shared" ref="GY17:GY34" si="9">COUNTIFS($B$5:$B$2691, GP17, $CD$5:$CD$2691, "&gt;0")</f>
        <v>2</v>
      </c>
    </row>
    <row r="18" spans="1:207">
      <c r="A18" s="8">
        <v>11036</v>
      </c>
      <c r="B18" s="42" t="s">
        <v>38</v>
      </c>
      <c r="C18" s="40">
        <v>8</v>
      </c>
      <c r="D18" s="40" t="s">
        <v>248</v>
      </c>
      <c r="E18" s="40" t="s">
        <v>249</v>
      </c>
      <c r="F18" s="40"/>
      <c r="G18" s="40"/>
      <c r="H18" s="8">
        <f>VLOOKUP(F18, 'Meslek Grupları'!$E$6:$G$152, 3, FALSE)</f>
        <v>0</v>
      </c>
      <c r="I18" s="40" t="s">
        <v>250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1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2"/>
      <c r="AT18" s="288">
        <f t="shared" si="0"/>
        <v>0</v>
      </c>
      <c r="AU18" s="43"/>
      <c r="AV18" s="40"/>
      <c r="AW18" s="40"/>
      <c r="AX18" s="40"/>
      <c r="AY18" s="40"/>
      <c r="AZ18" s="40"/>
      <c r="BA18" s="42"/>
      <c r="BB18" s="41"/>
      <c r="BC18" s="40"/>
      <c r="BD18" s="40"/>
      <c r="BE18" s="40"/>
      <c r="BF18" s="40"/>
      <c r="BG18" s="40"/>
      <c r="BH18" s="42"/>
      <c r="BI18" s="40"/>
      <c r="BJ18" s="40"/>
      <c r="BK18" s="40"/>
      <c r="BL18" s="40"/>
      <c r="BM18" s="40"/>
      <c r="BN18" s="40"/>
      <c r="BO18" s="41"/>
      <c r="BP18" s="40"/>
      <c r="BQ18" s="40"/>
      <c r="BR18" s="40"/>
      <c r="BS18" s="40"/>
      <c r="BT18" s="40"/>
      <c r="BU18" s="42"/>
      <c r="BV18" s="40"/>
      <c r="BW18" s="41"/>
      <c r="BX18" s="40"/>
      <c r="BY18" s="40"/>
      <c r="BZ18" s="40"/>
      <c r="CA18" s="42"/>
      <c r="CB18" s="41"/>
      <c r="CC18" s="40"/>
      <c r="CD18" s="40"/>
      <c r="CE18" s="40"/>
      <c r="CF18" s="40"/>
      <c r="CG18" s="40"/>
      <c r="CH18" s="42"/>
      <c r="CI18" s="43"/>
      <c r="CJ18" s="41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1"/>
      <c r="DR18" s="40"/>
      <c r="DS18" s="40"/>
      <c r="DT18" s="40"/>
      <c r="DU18" s="40"/>
      <c r="DV18" s="42"/>
      <c r="DW18" s="40"/>
      <c r="DX18" s="40"/>
      <c r="DY18" s="40"/>
      <c r="DZ18" s="40"/>
      <c r="EA18" s="40"/>
      <c r="EB18" s="40"/>
      <c r="EC18" s="40"/>
      <c r="ED18" s="41"/>
      <c r="EE18" s="40"/>
      <c r="EF18" s="40"/>
      <c r="EG18" s="41"/>
      <c r="EH18" s="40"/>
      <c r="EI18" s="40"/>
      <c r="EJ18" s="40"/>
      <c r="EK18" s="40"/>
      <c r="EL18" s="42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2"/>
      <c r="EX18" s="42"/>
      <c r="EY18" s="42"/>
      <c r="EZ18" s="42"/>
      <c r="FA18" s="42"/>
      <c r="FB18" s="42"/>
      <c r="FC18" s="42"/>
      <c r="FD18" s="42"/>
      <c r="FE18" s="42"/>
      <c r="FF18" s="42"/>
      <c r="FG18" s="42"/>
      <c r="FH18" s="42"/>
      <c r="FI18" s="42"/>
      <c r="FJ18" s="42"/>
      <c r="FK18" s="42"/>
      <c r="FL18" s="42"/>
      <c r="FM18" s="42"/>
      <c r="FN18" s="42"/>
      <c r="FO18" s="42"/>
      <c r="FP18" s="42"/>
      <c r="FQ18" s="42"/>
      <c r="FR18" s="42"/>
      <c r="FS18" s="29">
        <f t="shared" si="3"/>
        <v>0</v>
      </c>
      <c r="FT18" s="29">
        <f>FS18</f>
        <v>0</v>
      </c>
      <c r="FU18" s="8">
        <f t="shared" si="2"/>
        <v>0</v>
      </c>
      <c r="FV18" s="29">
        <f>FU18</f>
        <v>0</v>
      </c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  <c r="GL18" s="40"/>
      <c r="GM18" s="40"/>
      <c r="GN18" s="154">
        <f>GQ18/GO18</f>
        <v>2.9702970297029702E-2</v>
      </c>
      <c r="GO18" s="147">
        <v>101</v>
      </c>
      <c r="GP18" s="151" t="s">
        <v>38</v>
      </c>
      <c r="GQ18" s="161">
        <f>COUNTIFS($B$5:$B$2691, GP18, $BI$5:$BI$2691, "&gt;0")-1</f>
        <v>3</v>
      </c>
      <c r="GR18" s="161">
        <f t="shared" si="4"/>
        <v>10</v>
      </c>
      <c r="GS18" s="161">
        <f>COUNTIFS($B$5:$B$2691, GP18, $BB$5:$BB$2691, "&gt;0")-5</f>
        <v>7</v>
      </c>
      <c r="GT18" s="155">
        <f>COUNTIFS($B$5:$B$2691, GP18, $BW$5:$BW$2691, "&gt;0")-2</f>
        <v>23</v>
      </c>
      <c r="GU18" s="155">
        <f t="shared" si="5"/>
        <v>3</v>
      </c>
      <c r="GV18" s="155">
        <f t="shared" si="6"/>
        <v>1</v>
      </c>
      <c r="GW18" s="155">
        <f t="shared" si="7"/>
        <v>9</v>
      </c>
      <c r="GX18" s="155">
        <f t="shared" si="8"/>
        <v>1</v>
      </c>
      <c r="GY18" s="155">
        <f t="shared" si="9"/>
        <v>0</v>
      </c>
    </row>
    <row r="19" spans="1:207">
      <c r="A19" s="8">
        <v>11036</v>
      </c>
      <c r="B19" s="42" t="s">
        <v>38</v>
      </c>
      <c r="C19" s="40">
        <v>9</v>
      </c>
      <c r="D19" s="40" t="s">
        <v>251</v>
      </c>
      <c r="E19" s="40" t="s">
        <v>252</v>
      </c>
      <c r="F19" s="40" t="s">
        <v>253</v>
      </c>
      <c r="G19" s="40">
        <v>100</v>
      </c>
      <c r="H19" s="8" t="str">
        <f>VLOOKUP(F19, 'Meslek Grupları'!$E$6:$G$152, 3, FALSE)</f>
        <v>İşçiler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1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2"/>
      <c r="AT19" s="288">
        <f t="shared" si="0"/>
        <v>0</v>
      </c>
      <c r="AU19" s="43"/>
      <c r="AV19" s="40"/>
      <c r="AW19" s="40"/>
      <c r="AX19" s="40"/>
      <c r="AY19" s="40"/>
      <c r="AZ19" s="40"/>
      <c r="BA19" s="42"/>
      <c r="BB19" s="41"/>
      <c r="BC19" s="40"/>
      <c r="BD19" s="40"/>
      <c r="BE19" s="40"/>
      <c r="BF19" s="40"/>
      <c r="BG19" s="40"/>
      <c r="BH19" s="42"/>
      <c r="BI19" s="40">
        <v>7</v>
      </c>
      <c r="BJ19" s="40">
        <v>12.2</v>
      </c>
      <c r="BK19" s="40">
        <v>12.2</v>
      </c>
      <c r="BL19" s="40"/>
      <c r="BM19" s="40">
        <v>100</v>
      </c>
      <c r="BN19" s="40">
        <v>93.15</v>
      </c>
      <c r="BO19" s="41"/>
      <c r="BP19" s="40"/>
      <c r="BQ19" s="40"/>
      <c r="BR19" s="40"/>
      <c r="BS19" s="40"/>
      <c r="BT19" s="40"/>
      <c r="BU19" s="42"/>
      <c r="BV19" s="40"/>
      <c r="BW19" s="41"/>
      <c r="BX19" s="40"/>
      <c r="BY19" s="40"/>
      <c r="BZ19" s="40"/>
      <c r="CA19" s="42"/>
      <c r="CB19" s="41"/>
      <c r="CC19" s="40"/>
      <c r="CD19" s="40"/>
      <c r="CE19" s="40"/>
      <c r="CF19" s="40"/>
      <c r="CG19" s="40"/>
      <c r="CH19" s="42"/>
      <c r="CI19" s="43"/>
      <c r="CJ19" s="41">
        <v>1</v>
      </c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1"/>
      <c r="DR19" s="40"/>
      <c r="DS19" s="40"/>
      <c r="DT19" s="40"/>
      <c r="DU19" s="40"/>
      <c r="DV19" s="42"/>
      <c r="DW19" s="40"/>
      <c r="DX19" s="40"/>
      <c r="DY19" s="40"/>
      <c r="DZ19" s="40"/>
      <c r="EA19" s="40"/>
      <c r="EB19" s="40"/>
      <c r="EC19" s="40"/>
      <c r="ED19" s="41"/>
      <c r="EE19" s="40"/>
      <c r="EF19" s="40"/>
      <c r="EG19" s="41"/>
      <c r="EH19" s="40"/>
      <c r="EI19" s="40"/>
      <c r="EJ19" s="40"/>
      <c r="EK19" s="40"/>
      <c r="EL19" s="42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H19" s="42"/>
      <c r="FI19" s="42"/>
      <c r="FJ19" s="42"/>
      <c r="FK19" s="42"/>
      <c r="FL19" s="42"/>
      <c r="FM19" s="42"/>
      <c r="FN19" s="42"/>
      <c r="FO19" s="42"/>
      <c r="FP19" s="42"/>
      <c r="FQ19" s="42"/>
      <c r="FR19" s="42"/>
      <c r="FS19" s="29">
        <f t="shared" si="3"/>
        <v>200</v>
      </c>
      <c r="FT19" s="29">
        <f>FS19</f>
        <v>200</v>
      </c>
      <c r="FU19" s="8">
        <f t="shared" si="2"/>
        <v>7</v>
      </c>
      <c r="FV19" s="29">
        <f>FU19</f>
        <v>7</v>
      </c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  <c r="GL19" s="40"/>
      <c r="GM19" s="40"/>
      <c r="GN19" s="154">
        <f t="shared" ref="GN19:GN34" si="10">GQ19/GO19</f>
        <v>4.878048780487805E-2</v>
      </c>
      <c r="GO19" s="147">
        <v>82</v>
      </c>
      <c r="GP19" s="151" t="s">
        <v>43</v>
      </c>
      <c r="GQ19" s="161">
        <f>COUNTIFS($B$5:$B$2691, GP19, $BI$5:$BI$2691, "&gt;0")</f>
        <v>4</v>
      </c>
      <c r="GR19" s="161">
        <f t="shared" si="4"/>
        <v>4</v>
      </c>
      <c r="GS19" s="161">
        <f>COUNTIFS($B$5:$B$2691, GP19, $BB$5:$BB$2691, "&gt;0")</f>
        <v>14</v>
      </c>
      <c r="GT19" s="155">
        <f>COUNTIFS($B$5:$B$2691, GP19, $BW$5:$BW$2691, "&gt;0")-1</f>
        <v>28</v>
      </c>
      <c r="GU19" s="155">
        <f t="shared" si="5"/>
        <v>5</v>
      </c>
      <c r="GV19" s="155">
        <f t="shared" si="6"/>
        <v>1</v>
      </c>
      <c r="GW19" s="155">
        <f t="shared" si="7"/>
        <v>6</v>
      </c>
      <c r="GX19" s="155">
        <f t="shared" si="8"/>
        <v>0</v>
      </c>
      <c r="GY19" s="155">
        <f t="shared" si="9"/>
        <v>0</v>
      </c>
    </row>
    <row r="20" spans="1:207">
      <c r="A20" s="8">
        <v>11036</v>
      </c>
      <c r="B20" s="27" t="s">
        <v>38</v>
      </c>
      <c r="C20" s="40">
        <v>10</v>
      </c>
      <c r="D20" s="40" t="s">
        <v>254</v>
      </c>
      <c r="E20" s="40" t="s">
        <v>255</v>
      </c>
      <c r="F20" s="40" t="s">
        <v>227</v>
      </c>
      <c r="G20" s="40"/>
      <c r="H20" s="8" t="str">
        <f>VLOOKUP(F20, 'Meslek Grupları'!$E$6:$G$152, 3, FALSE)</f>
        <v>Ziraat</v>
      </c>
      <c r="I20" s="40"/>
      <c r="J20" s="40"/>
      <c r="K20" s="40"/>
      <c r="L20" s="40"/>
      <c r="M20" s="40"/>
      <c r="N20" s="40"/>
      <c r="O20" s="40"/>
      <c r="P20" s="40"/>
      <c r="Q20" s="40"/>
      <c r="R20" s="40">
        <v>53</v>
      </c>
      <c r="S20" s="40">
        <v>10</v>
      </c>
      <c r="T20" s="40">
        <v>20</v>
      </c>
      <c r="U20" s="40"/>
      <c r="V20" s="40"/>
      <c r="W20" s="40"/>
      <c r="X20" s="40"/>
      <c r="Y20" s="40"/>
      <c r="Z20" s="41">
        <v>100</v>
      </c>
      <c r="AA20" s="40">
        <v>25</v>
      </c>
      <c r="AB20" s="40">
        <v>60</v>
      </c>
      <c r="AC20" s="40">
        <v>12</v>
      </c>
      <c r="AD20" s="40"/>
      <c r="AE20" s="40"/>
      <c r="AF20" s="40">
        <v>30</v>
      </c>
      <c r="AG20" s="40">
        <v>6</v>
      </c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>
        <v>150</v>
      </c>
      <c r="AS20" s="42">
        <v>30</v>
      </c>
      <c r="AT20" s="288">
        <f t="shared" si="0"/>
        <v>73</v>
      </c>
      <c r="AU20" s="43"/>
      <c r="AV20" s="40">
        <v>40</v>
      </c>
      <c r="AW20" s="40"/>
      <c r="AX20" s="40">
        <v>83</v>
      </c>
      <c r="AY20" s="40" t="s">
        <v>256</v>
      </c>
      <c r="AZ20" s="40">
        <v>657</v>
      </c>
      <c r="BA20" s="42">
        <v>657</v>
      </c>
      <c r="BB20" s="41"/>
      <c r="BC20" s="40"/>
      <c r="BD20" s="40"/>
      <c r="BE20" s="40"/>
      <c r="BF20" s="40"/>
      <c r="BG20" s="40"/>
      <c r="BH20" s="42"/>
      <c r="BI20" s="40"/>
      <c r="BJ20" s="40"/>
      <c r="BK20" s="40"/>
      <c r="BL20" s="40"/>
      <c r="BM20" s="40"/>
      <c r="BN20" s="40"/>
      <c r="BO20" s="41"/>
      <c r="BP20" s="40"/>
      <c r="BQ20" s="40"/>
      <c r="BR20" s="40"/>
      <c r="BS20" s="40"/>
      <c r="BT20" s="40"/>
      <c r="BU20" s="42"/>
      <c r="BV20" s="40"/>
      <c r="BW20" s="41">
        <v>10</v>
      </c>
      <c r="BX20" s="40"/>
      <c r="BY20" s="40"/>
      <c r="BZ20" s="40">
        <v>120</v>
      </c>
      <c r="CA20" s="42">
        <v>120</v>
      </c>
      <c r="CB20" s="41">
        <v>20</v>
      </c>
      <c r="CC20" s="40"/>
      <c r="CD20" s="40"/>
      <c r="CE20" s="40"/>
      <c r="CF20" s="40"/>
      <c r="CG20" s="40">
        <v>400</v>
      </c>
      <c r="CH20" s="42">
        <v>400</v>
      </c>
      <c r="CI20" s="43">
        <v>1</v>
      </c>
      <c r="CJ20" s="41">
        <v>1</v>
      </c>
      <c r="CK20" s="40"/>
      <c r="CL20" s="40"/>
      <c r="CM20" s="40"/>
      <c r="CN20" s="40"/>
      <c r="CO20" s="40"/>
      <c r="CP20" s="40"/>
      <c r="CQ20" s="40"/>
      <c r="CR20" s="40">
        <v>1</v>
      </c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>
        <v>1</v>
      </c>
      <c r="DP20" s="40"/>
      <c r="DQ20" s="41"/>
      <c r="DR20" s="40"/>
      <c r="DS20" s="40"/>
      <c r="DT20" s="40"/>
      <c r="DU20" s="40"/>
      <c r="DV20" s="42"/>
      <c r="DW20" s="40"/>
      <c r="DX20" s="40"/>
      <c r="DY20" s="40"/>
      <c r="DZ20" s="40"/>
      <c r="EA20" s="40"/>
      <c r="EB20" s="40"/>
      <c r="EC20" s="40"/>
      <c r="ED20" s="41"/>
      <c r="EE20" s="40"/>
      <c r="EF20" s="40"/>
      <c r="EG20" s="41"/>
      <c r="EH20" s="40"/>
      <c r="EI20" s="40"/>
      <c r="EJ20" s="40"/>
      <c r="EK20" s="40"/>
      <c r="EL20" s="42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2"/>
      <c r="EX20" s="42"/>
      <c r="EY20" s="42"/>
      <c r="EZ20" s="42"/>
      <c r="FA20" s="42"/>
      <c r="FB20" s="42"/>
      <c r="FC20" s="42"/>
      <c r="FD20" s="42">
        <v>1</v>
      </c>
      <c r="FE20" s="42"/>
      <c r="FF20" s="42"/>
      <c r="FG20" s="42"/>
      <c r="FH20" s="42" t="s">
        <v>256</v>
      </c>
      <c r="FI20" s="42">
        <v>400</v>
      </c>
      <c r="FJ20" s="42"/>
      <c r="FK20" s="42"/>
      <c r="FL20" s="42"/>
      <c r="FM20" s="42"/>
      <c r="FN20" s="42"/>
      <c r="FO20" s="42"/>
      <c r="FP20" s="42"/>
      <c r="FQ20" s="42"/>
      <c r="FR20" s="42"/>
      <c r="FS20" s="29">
        <f t="shared" si="3"/>
        <v>1577</v>
      </c>
      <c r="FT20" s="29">
        <f>FS20</f>
        <v>1577</v>
      </c>
      <c r="FU20" s="8">
        <f t="shared" si="2"/>
        <v>70</v>
      </c>
      <c r="FV20" s="29">
        <f>FU20</f>
        <v>70</v>
      </c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  <c r="GL20" s="40"/>
      <c r="GM20" s="40"/>
      <c r="GN20" s="154">
        <f t="shared" si="10"/>
        <v>0</v>
      </c>
      <c r="GO20" s="147">
        <v>102</v>
      </c>
      <c r="GP20" s="151" t="s">
        <v>44</v>
      </c>
      <c r="GQ20" s="161">
        <f>COUNTIFS($B$5:$B$2691, GP20, $BI$5:$BI$2691, "&gt;0")</f>
        <v>0</v>
      </c>
      <c r="GR20" s="161">
        <f t="shared" si="4"/>
        <v>3</v>
      </c>
      <c r="GS20" s="161">
        <f>COUNTIFS($B$5:$B$2691, GP20, $BB$5:$BB$2691, "&gt;0")-1</f>
        <v>8</v>
      </c>
      <c r="GT20" s="155">
        <f>COUNTIFS($B$5:$B$2691, GP20, $BW$5:$BW$2691, "&gt;0")</f>
        <v>24</v>
      </c>
      <c r="GU20" s="155">
        <f t="shared" si="5"/>
        <v>1</v>
      </c>
      <c r="GV20" s="155">
        <f t="shared" si="6"/>
        <v>1</v>
      </c>
      <c r="GW20" s="155">
        <f t="shared" si="7"/>
        <v>2</v>
      </c>
      <c r="GX20" s="155">
        <f t="shared" si="8"/>
        <v>0</v>
      </c>
      <c r="GY20" s="155">
        <f t="shared" si="9"/>
        <v>0</v>
      </c>
    </row>
    <row r="21" spans="1:207" ht="15" customHeight="1">
      <c r="A21" s="8">
        <v>11036</v>
      </c>
      <c r="B21" s="27" t="s">
        <v>38</v>
      </c>
      <c r="C21" s="15">
        <v>11</v>
      </c>
      <c r="D21" s="15" t="s">
        <v>258</v>
      </c>
      <c r="E21" s="14" t="s">
        <v>259</v>
      </c>
      <c r="F21" s="47" t="s">
        <v>178</v>
      </c>
      <c r="G21" s="8"/>
      <c r="H21" s="8" t="str">
        <f>VLOOKUP(F21, 'Meslek Grupları'!$E$6:$G$152, 3, FALSE)</f>
        <v>Ziraat</v>
      </c>
      <c r="I21" s="8"/>
      <c r="J21" s="8"/>
      <c r="K21" s="8"/>
      <c r="L21" s="8"/>
      <c r="M21" s="8"/>
      <c r="N21" s="8"/>
      <c r="O21" s="8"/>
      <c r="P21" s="8"/>
      <c r="Q21" s="8"/>
      <c r="R21" s="8">
        <v>284</v>
      </c>
      <c r="S21" s="8">
        <v>8</v>
      </c>
      <c r="T21" s="8">
        <v>18</v>
      </c>
      <c r="U21" s="8"/>
      <c r="V21" s="8"/>
      <c r="W21" s="8"/>
      <c r="X21" s="8"/>
      <c r="Y21" s="8">
        <v>9</v>
      </c>
      <c r="Z21" s="2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27"/>
      <c r="AT21" s="288">
        <f t="shared" si="0"/>
        <v>0</v>
      </c>
      <c r="AU21" s="29"/>
      <c r="AV21" s="8"/>
      <c r="AW21" s="8"/>
      <c r="AX21" s="8"/>
      <c r="AY21" s="8"/>
      <c r="AZ21" s="8"/>
      <c r="BA21" s="27"/>
      <c r="BB21" s="28">
        <v>108</v>
      </c>
      <c r="BC21" s="8">
        <v>0.5</v>
      </c>
      <c r="BD21" s="8"/>
      <c r="BE21" s="8"/>
      <c r="BF21" s="8" t="s">
        <v>264</v>
      </c>
      <c r="BG21" s="8">
        <v>150</v>
      </c>
      <c r="BH21" s="27">
        <v>150</v>
      </c>
      <c r="BI21" s="8"/>
      <c r="BJ21" s="8"/>
      <c r="BK21" s="8"/>
      <c r="BL21" s="8"/>
      <c r="BM21" s="8"/>
      <c r="BN21" s="8"/>
      <c r="BO21" s="28"/>
      <c r="BP21" s="8"/>
      <c r="BQ21" s="8"/>
      <c r="BR21" s="8"/>
      <c r="BS21" s="8"/>
      <c r="BT21" s="8"/>
      <c r="BU21" s="27"/>
      <c r="BV21" s="8"/>
      <c r="BW21" s="28"/>
      <c r="BX21" s="8"/>
      <c r="BY21" s="8"/>
      <c r="BZ21" s="8"/>
      <c r="CA21" s="27"/>
      <c r="CB21" s="28">
        <v>20</v>
      </c>
      <c r="CC21" s="8"/>
      <c r="CD21" s="8"/>
      <c r="CE21" s="8" t="s">
        <v>264</v>
      </c>
      <c r="CF21" s="8">
        <v>0.5</v>
      </c>
      <c r="CG21" s="8">
        <v>400</v>
      </c>
      <c r="CH21" s="27">
        <v>320</v>
      </c>
      <c r="CI21" s="29">
        <v>6</v>
      </c>
      <c r="CJ21" s="2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28"/>
      <c r="DR21" s="8"/>
      <c r="DS21" s="8"/>
      <c r="DT21" s="8"/>
      <c r="DU21" s="8"/>
      <c r="DV21" s="27"/>
      <c r="DW21" s="8"/>
      <c r="DX21" s="8"/>
      <c r="DY21" s="8"/>
      <c r="DZ21" s="8"/>
      <c r="EA21" s="8"/>
      <c r="EB21" s="8"/>
      <c r="EC21" s="8"/>
      <c r="ED21" s="28"/>
      <c r="EE21" s="8"/>
      <c r="EF21" s="8"/>
      <c r="EG21" s="28"/>
      <c r="EH21" s="8"/>
      <c r="EI21" s="8"/>
      <c r="EJ21" s="8"/>
      <c r="EK21" s="8"/>
      <c r="EL21" s="27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9">
        <f t="shared" si="3"/>
        <v>550</v>
      </c>
      <c r="FT21" s="29">
        <f>SUM(FS21:FS24)</f>
        <v>5087.5</v>
      </c>
      <c r="FU21" s="8">
        <f t="shared" si="2"/>
        <v>128</v>
      </c>
      <c r="FV21" s="29">
        <f>SUM(FU21:FU24)</f>
        <v>231</v>
      </c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154">
        <f t="shared" si="10"/>
        <v>4.9382716049382713E-2</v>
      </c>
      <c r="GO21" s="147">
        <v>81</v>
      </c>
      <c r="GP21" s="151" t="s">
        <v>46</v>
      </c>
      <c r="GQ21" s="161">
        <f>COUNTIFS($B$5:$B$2691, GP21, $BI$5:$BI$2691, "&gt;0")</f>
        <v>4</v>
      </c>
      <c r="GR21" s="161">
        <f t="shared" si="4"/>
        <v>4</v>
      </c>
      <c r="GS21" s="161">
        <f>COUNTIFS($B$5:$B$2691, GP21, $BB$5:$BB$2691, "&gt;0")-7</f>
        <v>13</v>
      </c>
      <c r="GT21" s="155">
        <f>COUNTIFS($B$5:$B$2691, GP21, $BW$5:$BW$2691, "&gt;0")-3</f>
        <v>27</v>
      </c>
      <c r="GU21" s="155">
        <f t="shared" si="5"/>
        <v>5</v>
      </c>
      <c r="GV21" s="155">
        <f t="shared" si="6"/>
        <v>2</v>
      </c>
      <c r="GW21" s="155">
        <f t="shared" si="7"/>
        <v>14</v>
      </c>
      <c r="GX21" s="155">
        <f t="shared" si="8"/>
        <v>0</v>
      </c>
      <c r="GY21" s="155">
        <f t="shared" si="9"/>
        <v>0</v>
      </c>
    </row>
    <row r="22" spans="1:207" ht="15" customHeight="1">
      <c r="A22" s="8">
        <v>11036</v>
      </c>
      <c r="B22" s="27" t="s">
        <v>38</v>
      </c>
      <c r="C22" s="8"/>
      <c r="D22" s="8"/>
      <c r="E22" s="2"/>
      <c r="F22" s="9" t="s">
        <v>268</v>
      </c>
      <c r="G22" s="8">
        <v>2883</v>
      </c>
      <c r="H22" s="8" t="str">
        <f>VLOOKUP(F22, 'Meslek Grupları'!$E$6:$G$152, 3, FALSE)</f>
        <v>Görevli</v>
      </c>
      <c r="I22" s="8" t="s">
        <v>269</v>
      </c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2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27"/>
      <c r="AT22" s="288">
        <f t="shared" si="0"/>
        <v>0</v>
      </c>
      <c r="AU22" s="29"/>
      <c r="AV22" s="8"/>
      <c r="AW22" s="8"/>
      <c r="AX22" s="8"/>
      <c r="AY22" s="8"/>
      <c r="AZ22" s="8"/>
      <c r="BA22" s="27"/>
      <c r="BB22" s="28">
        <v>84</v>
      </c>
      <c r="BC22" s="8">
        <v>0.5</v>
      </c>
      <c r="BD22" s="8"/>
      <c r="BE22" s="8"/>
      <c r="BF22" s="8" t="s">
        <v>270</v>
      </c>
      <c r="BG22" s="8">
        <v>75</v>
      </c>
      <c r="BH22" s="27">
        <v>75</v>
      </c>
      <c r="BI22" s="8"/>
      <c r="BJ22" s="8"/>
      <c r="BK22" s="8"/>
      <c r="BL22" s="8"/>
      <c r="BM22" s="8"/>
      <c r="BN22" s="8"/>
      <c r="BO22" s="28">
        <v>5</v>
      </c>
      <c r="BP22" s="8"/>
      <c r="BQ22" s="8"/>
      <c r="BR22" s="8" t="s">
        <v>271</v>
      </c>
      <c r="BS22" s="8"/>
      <c r="BT22" s="8"/>
      <c r="BU22" s="27">
        <v>200</v>
      </c>
      <c r="BV22" s="8"/>
      <c r="BW22" s="28"/>
      <c r="BX22" s="8"/>
      <c r="BY22" s="8"/>
      <c r="BZ22" s="8"/>
      <c r="CA22" s="27"/>
      <c r="CB22" s="28">
        <v>4</v>
      </c>
      <c r="CC22" s="8"/>
      <c r="CD22" s="8"/>
      <c r="CE22" s="8" t="s">
        <v>272</v>
      </c>
      <c r="CF22" s="8">
        <v>0.25</v>
      </c>
      <c r="CG22" s="8">
        <v>80</v>
      </c>
      <c r="CH22" s="27">
        <v>80</v>
      </c>
      <c r="CI22" s="29"/>
      <c r="CJ22" s="28">
        <v>1</v>
      </c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28">
        <v>6</v>
      </c>
      <c r="DR22" s="8"/>
      <c r="DS22" s="8"/>
      <c r="DT22" s="8"/>
      <c r="DU22" s="8">
        <v>24</v>
      </c>
      <c r="DV22" s="27">
        <v>24</v>
      </c>
      <c r="DW22" s="8"/>
      <c r="DX22" s="8"/>
      <c r="DY22" s="8"/>
      <c r="DZ22" s="8"/>
      <c r="EA22" s="8"/>
      <c r="EB22" s="8"/>
      <c r="EC22" s="8"/>
      <c r="ED22" s="28"/>
      <c r="EE22" s="8"/>
      <c r="EF22" s="8"/>
      <c r="EG22" s="28"/>
      <c r="EH22" s="8"/>
      <c r="EI22" s="8"/>
      <c r="EJ22" s="8"/>
      <c r="EK22" s="8"/>
      <c r="EL22" s="27"/>
      <c r="EM22" s="8">
        <v>1</v>
      </c>
      <c r="EN22" s="8"/>
      <c r="EO22" s="8" t="s">
        <v>273</v>
      </c>
      <c r="EP22" s="8">
        <v>300</v>
      </c>
      <c r="EQ22" s="8"/>
      <c r="ER22" s="8"/>
      <c r="ES22" s="8"/>
      <c r="ET22" s="8"/>
      <c r="EU22" s="8"/>
      <c r="EV22" s="8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9">
        <f t="shared" si="3"/>
        <v>3562</v>
      </c>
      <c r="FT22" s="29"/>
      <c r="FU22" s="8">
        <f t="shared" si="2"/>
        <v>93</v>
      </c>
      <c r="FV22" s="29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154">
        <f t="shared" si="10"/>
        <v>4.8000000000000001E-2</v>
      </c>
      <c r="GO22" s="147">
        <v>125</v>
      </c>
      <c r="GP22" s="151" t="s">
        <v>47</v>
      </c>
      <c r="GQ22" s="161">
        <f>COUNTIFS($B$5:$B$2691, GP22, $BI$5:$BI$2691, "&gt;0")-2</f>
        <v>6</v>
      </c>
      <c r="GR22" s="161">
        <f t="shared" si="4"/>
        <v>4</v>
      </c>
      <c r="GS22" s="161">
        <f>COUNTIFS($B$5:$B$2691, GP22, $BB$5:$BB$2691, "&gt;0")-1</f>
        <v>11</v>
      </c>
      <c r="GT22" s="155">
        <f>COUNTIFS($B$5:$B$2691, GP22, $BW$5:$BW$2691, "&gt;0")-1</f>
        <v>35</v>
      </c>
      <c r="GU22" s="155">
        <f t="shared" si="5"/>
        <v>6</v>
      </c>
      <c r="GV22" s="155">
        <f t="shared" si="6"/>
        <v>2</v>
      </c>
      <c r="GW22" s="155">
        <f t="shared" si="7"/>
        <v>10</v>
      </c>
      <c r="GX22" s="155">
        <f t="shared" si="8"/>
        <v>0</v>
      </c>
      <c r="GY22" s="155">
        <f t="shared" si="9"/>
        <v>0</v>
      </c>
    </row>
    <row r="23" spans="1:207">
      <c r="A23" s="8">
        <v>11036</v>
      </c>
      <c r="B23" s="27" t="s">
        <v>38</v>
      </c>
      <c r="C23" s="8"/>
      <c r="D23" s="8"/>
      <c r="E23" s="8" t="s">
        <v>274</v>
      </c>
      <c r="F23" s="8"/>
      <c r="G23" s="8"/>
      <c r="H23" s="8">
        <f>VLOOKUP(F23, 'Meslek Grupları'!$E$6:$G$152, 3, FALSE)</f>
        <v>0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2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27"/>
      <c r="AT23" s="288">
        <f t="shared" si="0"/>
        <v>0</v>
      </c>
      <c r="AU23" s="29"/>
      <c r="AV23" s="8"/>
      <c r="AW23" s="8"/>
      <c r="AX23" s="8"/>
      <c r="AY23" s="8"/>
      <c r="AZ23" s="8"/>
      <c r="BA23" s="27"/>
      <c r="BB23" s="28"/>
      <c r="BC23" s="8"/>
      <c r="BD23" s="8"/>
      <c r="BE23" s="8"/>
      <c r="BF23" s="8"/>
      <c r="BG23" s="8"/>
      <c r="BH23" s="27"/>
      <c r="BI23" s="8"/>
      <c r="BJ23" s="8"/>
      <c r="BK23" s="8"/>
      <c r="BL23" s="8"/>
      <c r="BM23" s="8"/>
      <c r="BN23" s="8"/>
      <c r="BO23" s="28">
        <v>2</v>
      </c>
      <c r="BP23" s="8"/>
      <c r="BQ23" s="8"/>
      <c r="BR23" s="8" t="s">
        <v>275</v>
      </c>
      <c r="BS23" s="8"/>
      <c r="BT23" s="8"/>
      <c r="BU23" s="27"/>
      <c r="BV23" s="8"/>
      <c r="BW23" s="28">
        <v>8</v>
      </c>
      <c r="BX23" s="8"/>
      <c r="BY23" s="8" t="s">
        <v>276</v>
      </c>
      <c r="BZ23" s="8">
        <v>84</v>
      </c>
      <c r="CA23" s="27">
        <v>72</v>
      </c>
      <c r="CB23" s="28"/>
      <c r="CC23" s="8"/>
      <c r="CD23" s="8"/>
      <c r="CE23" s="8"/>
      <c r="CF23" s="8"/>
      <c r="CG23" s="8"/>
      <c r="CH23" s="27"/>
      <c r="CI23" s="29"/>
      <c r="CJ23" s="28">
        <v>2</v>
      </c>
      <c r="CK23" s="8"/>
      <c r="CL23" s="8"/>
      <c r="CM23" s="8"/>
      <c r="CN23" s="8"/>
      <c r="CO23" s="8">
        <v>1</v>
      </c>
      <c r="CP23" s="8">
        <v>15</v>
      </c>
      <c r="CQ23" s="8"/>
      <c r="CR23" s="8"/>
      <c r="CS23" s="8"/>
      <c r="CT23" s="8"/>
      <c r="CU23" s="8">
        <v>1</v>
      </c>
      <c r="CV23" s="8"/>
      <c r="CW23" s="8">
        <v>2</v>
      </c>
      <c r="CX23" s="8">
        <v>10</v>
      </c>
      <c r="CY23" s="8"/>
      <c r="CZ23" s="8"/>
      <c r="DA23" s="8"/>
      <c r="DB23" s="8">
        <v>1</v>
      </c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28">
        <v>6</v>
      </c>
      <c r="DR23" s="8"/>
      <c r="DS23" s="8"/>
      <c r="DT23" s="8"/>
      <c r="DU23" s="8">
        <v>24</v>
      </c>
      <c r="DV23" s="27"/>
      <c r="DW23" s="8"/>
      <c r="DX23" s="8"/>
      <c r="DY23" s="8"/>
      <c r="DZ23" s="8"/>
      <c r="EA23" s="8"/>
      <c r="EB23" s="8"/>
      <c r="EC23" s="8"/>
      <c r="ED23" s="28"/>
      <c r="EE23" s="8"/>
      <c r="EF23" s="8"/>
      <c r="EG23" s="28"/>
      <c r="EH23" s="8"/>
      <c r="EI23" s="8"/>
      <c r="EJ23" s="8"/>
      <c r="EK23" s="8"/>
      <c r="EL23" s="27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27"/>
      <c r="EX23" s="27"/>
      <c r="EY23" s="27"/>
      <c r="EZ23" s="27"/>
      <c r="FA23" s="27"/>
      <c r="FB23" s="27"/>
      <c r="FC23" s="27"/>
      <c r="FD23" s="27">
        <v>0.5</v>
      </c>
      <c r="FE23" s="27"/>
      <c r="FF23" s="27"/>
      <c r="FG23" s="27">
        <v>0.5</v>
      </c>
      <c r="FH23" s="27"/>
      <c r="FI23" s="27">
        <v>392.5</v>
      </c>
      <c r="FJ23" s="27"/>
      <c r="FK23" s="27"/>
      <c r="FL23" s="27"/>
      <c r="FM23" s="27"/>
      <c r="FN23" s="27"/>
      <c r="FO23" s="27"/>
      <c r="FP23" s="27"/>
      <c r="FQ23" s="27"/>
      <c r="FR23" s="27"/>
      <c r="FS23" s="29">
        <f t="shared" si="3"/>
        <v>525.5</v>
      </c>
      <c r="FT23" s="29"/>
      <c r="FU23" s="8">
        <f t="shared" si="2"/>
        <v>10</v>
      </c>
      <c r="FV23" s="29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154">
        <f t="shared" si="10"/>
        <v>0.13157894736842105</v>
      </c>
      <c r="GO23" s="147">
        <v>38</v>
      </c>
      <c r="GP23" s="151" t="s">
        <v>49</v>
      </c>
      <c r="GQ23" s="161">
        <f t="shared" ref="GQ23:GQ28" si="11">COUNTIFS($B$5:$B$2691, GP23, $BI$5:$BI$2691, "&gt;0")</f>
        <v>5</v>
      </c>
      <c r="GR23" s="161">
        <f>COUNTIFS($B$5:$B$2691, GP23, $AV$5:$AV$2691, "&gt;0")-1</f>
        <v>6</v>
      </c>
      <c r="GS23" s="161">
        <f>COUNTIFS($B$5:$B$2691, GP23, $BB$5:$BB$2691, "&gt;0")</f>
        <v>7</v>
      </c>
      <c r="GT23" s="155">
        <f>COUNTIFS($B$5:$B$2691, GP23, $BW$5:$BW$2691, "&gt;0")</f>
        <v>14</v>
      </c>
      <c r="GU23" s="155">
        <f t="shared" si="5"/>
        <v>1</v>
      </c>
      <c r="GV23" s="155">
        <f t="shared" si="6"/>
        <v>0</v>
      </c>
      <c r="GW23" s="155">
        <f t="shared" si="7"/>
        <v>0</v>
      </c>
      <c r="GX23" s="155">
        <f t="shared" si="8"/>
        <v>2</v>
      </c>
      <c r="GY23" s="155">
        <f t="shared" si="9"/>
        <v>3</v>
      </c>
    </row>
    <row r="24" spans="1:207" ht="15.75" thickBot="1">
      <c r="A24" s="8">
        <v>11036</v>
      </c>
      <c r="B24" s="37" t="s">
        <v>38</v>
      </c>
      <c r="C24" s="31"/>
      <c r="D24" s="31"/>
      <c r="E24" s="31" t="s">
        <v>277</v>
      </c>
      <c r="F24" s="31"/>
      <c r="G24" s="31"/>
      <c r="H24" s="8">
        <f>VLOOKUP(F24, 'Meslek Grupları'!$E$6:$G$152, 3, FALSE)</f>
        <v>0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8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7"/>
      <c r="AT24" s="288">
        <f t="shared" si="0"/>
        <v>0</v>
      </c>
      <c r="AU24" s="39"/>
      <c r="AV24" s="31"/>
      <c r="AW24" s="31"/>
      <c r="AX24" s="31"/>
      <c r="AY24" s="31"/>
      <c r="AZ24" s="31"/>
      <c r="BA24" s="37"/>
      <c r="BB24" s="38"/>
      <c r="BC24" s="31"/>
      <c r="BD24" s="31"/>
      <c r="BE24" s="31"/>
      <c r="BF24" s="31"/>
      <c r="BG24" s="31"/>
      <c r="BH24" s="37"/>
      <c r="BI24" s="31"/>
      <c r="BJ24" s="31"/>
      <c r="BK24" s="31"/>
      <c r="BL24" s="31"/>
      <c r="BM24" s="31"/>
      <c r="BN24" s="31"/>
      <c r="BO24" s="38"/>
      <c r="BP24" s="31"/>
      <c r="BQ24" s="31"/>
      <c r="BR24" s="31"/>
      <c r="BS24" s="31"/>
      <c r="BT24" s="31"/>
      <c r="BU24" s="37"/>
      <c r="BV24" s="31"/>
      <c r="BW24" s="38"/>
      <c r="BX24" s="31"/>
      <c r="BY24" s="31"/>
      <c r="BZ24" s="31"/>
      <c r="CA24" s="37"/>
      <c r="CB24" s="38"/>
      <c r="CC24" s="31"/>
      <c r="CD24" s="31"/>
      <c r="CE24" s="31"/>
      <c r="CF24" s="31"/>
      <c r="CG24" s="31"/>
      <c r="CH24" s="37"/>
      <c r="CI24" s="39"/>
      <c r="CJ24" s="38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8"/>
      <c r="DR24" s="31"/>
      <c r="DS24" s="31"/>
      <c r="DT24" s="31"/>
      <c r="DU24" s="31"/>
      <c r="DV24" s="37"/>
      <c r="DW24" s="31"/>
      <c r="DX24" s="31"/>
      <c r="DY24" s="31"/>
      <c r="DZ24" s="31"/>
      <c r="EA24" s="31"/>
      <c r="EB24" s="31"/>
      <c r="EC24" s="31"/>
      <c r="ED24" s="38"/>
      <c r="EE24" s="31"/>
      <c r="EF24" s="31"/>
      <c r="EG24" s="38">
        <v>3</v>
      </c>
      <c r="EH24" s="31"/>
      <c r="EI24" s="31"/>
      <c r="EJ24" s="31"/>
      <c r="EK24" s="31"/>
      <c r="EL24" s="37">
        <v>450</v>
      </c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29">
        <f t="shared" si="3"/>
        <v>450</v>
      </c>
      <c r="FT24" s="29"/>
      <c r="FU24" s="8">
        <f t="shared" si="2"/>
        <v>0</v>
      </c>
      <c r="FV24" s="29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154">
        <f t="shared" si="10"/>
        <v>0.11981566820276497</v>
      </c>
      <c r="GO24" s="147">
        <v>217</v>
      </c>
      <c r="GP24" s="157" t="s">
        <v>67</v>
      </c>
      <c r="GQ24" s="161">
        <f t="shared" si="11"/>
        <v>26</v>
      </c>
      <c r="GR24" s="161">
        <f t="shared" ref="GR24:GR29" si="12">COUNTIFS($B$5:$B$2691, GP24, $AV$5:$AV$2691, "&gt;0")</f>
        <v>12</v>
      </c>
      <c r="GS24" s="161">
        <f>COUNTIFS($B$5:$B$2691, GP24, $BB$5:$BB$2691, "&gt;0")-1</f>
        <v>9</v>
      </c>
      <c r="GT24" s="155">
        <f>COUNTIFS($B$5:$B$2691, GP24, $BW$5:$BW$2691, "&gt;0")-3</f>
        <v>33</v>
      </c>
      <c r="GU24" s="155">
        <f t="shared" si="5"/>
        <v>3</v>
      </c>
      <c r="GV24" s="155">
        <f t="shared" si="6"/>
        <v>0</v>
      </c>
      <c r="GW24" s="155">
        <f t="shared" si="7"/>
        <v>9</v>
      </c>
      <c r="GX24" s="155">
        <f t="shared" si="8"/>
        <v>0</v>
      </c>
      <c r="GY24" s="155">
        <f t="shared" si="9"/>
        <v>0</v>
      </c>
    </row>
    <row r="25" spans="1:207">
      <c r="A25" s="8">
        <v>11036</v>
      </c>
      <c r="B25" s="27" t="s">
        <v>38</v>
      </c>
      <c r="C25" s="40">
        <v>12</v>
      </c>
      <c r="D25" s="40" t="s">
        <v>278</v>
      </c>
      <c r="E25" s="40" t="s">
        <v>279</v>
      </c>
      <c r="F25" s="40" t="s">
        <v>267</v>
      </c>
      <c r="G25" s="40">
        <v>100</v>
      </c>
      <c r="H25" s="8" t="str">
        <f>VLOOKUP(F25, 'Meslek Grupları'!$E$6:$G$152, 3, FALSE)</f>
        <v>Esnaf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1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2"/>
      <c r="AT25" s="288">
        <f t="shared" si="0"/>
        <v>0</v>
      </c>
      <c r="AU25" s="43"/>
      <c r="AV25" s="40">
        <v>3</v>
      </c>
      <c r="AW25" s="40"/>
      <c r="AX25" s="40"/>
      <c r="AY25" s="40"/>
      <c r="AZ25" s="40"/>
      <c r="BA25" s="42">
        <v>22.5</v>
      </c>
      <c r="BB25" s="41"/>
      <c r="BC25" s="40"/>
      <c r="BD25" s="40"/>
      <c r="BE25" s="40"/>
      <c r="BF25" s="40"/>
      <c r="BG25" s="40"/>
      <c r="BH25" s="42"/>
      <c r="BI25" s="40">
        <v>2</v>
      </c>
      <c r="BJ25" s="40"/>
      <c r="BK25" s="40"/>
      <c r="BL25" s="40"/>
      <c r="BM25" s="40"/>
      <c r="BN25" s="40">
        <v>30</v>
      </c>
      <c r="BO25" s="41"/>
      <c r="BP25" s="40"/>
      <c r="BQ25" s="40"/>
      <c r="BR25" s="40"/>
      <c r="BS25" s="40"/>
      <c r="BT25" s="40"/>
      <c r="BU25" s="42"/>
      <c r="BV25" s="40"/>
      <c r="BW25" s="41"/>
      <c r="BX25" s="40"/>
      <c r="BY25" s="40"/>
      <c r="BZ25" s="40"/>
      <c r="CA25" s="42"/>
      <c r="CB25" s="41"/>
      <c r="CC25" s="40"/>
      <c r="CD25" s="40"/>
      <c r="CE25" s="40"/>
      <c r="CF25" s="40"/>
      <c r="CG25" s="40"/>
      <c r="CH25" s="42"/>
      <c r="CI25" s="43"/>
      <c r="CJ25" s="41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1"/>
      <c r="DR25" s="40"/>
      <c r="DS25" s="40"/>
      <c r="DT25" s="40"/>
      <c r="DU25" s="40"/>
      <c r="DV25" s="42"/>
      <c r="DW25" s="40"/>
      <c r="DX25" s="40"/>
      <c r="DY25" s="40"/>
      <c r="DZ25" s="40"/>
      <c r="EA25" s="40"/>
      <c r="EB25" s="40"/>
      <c r="EC25" s="40"/>
      <c r="ED25" s="41"/>
      <c r="EE25" s="40"/>
      <c r="EF25" s="40"/>
      <c r="EG25" s="41"/>
      <c r="EH25" s="40"/>
      <c r="EI25" s="40"/>
      <c r="EJ25" s="40"/>
      <c r="EK25" s="40"/>
      <c r="EL25" s="42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2"/>
      <c r="EX25" s="42"/>
      <c r="EY25" s="42"/>
      <c r="EZ25" s="42"/>
      <c r="FA25" s="42"/>
      <c r="FB25" s="42"/>
      <c r="FC25" s="42"/>
      <c r="FD25" s="42"/>
      <c r="FE25" s="42"/>
      <c r="FF25" s="42"/>
      <c r="FG25" s="42"/>
      <c r="FH25" s="42"/>
      <c r="FI25" s="42"/>
      <c r="FJ25" s="42"/>
      <c r="FK25" s="42"/>
      <c r="FL25" s="42"/>
      <c r="FM25" s="42"/>
      <c r="FN25" s="42"/>
      <c r="FO25" s="42"/>
      <c r="FP25" s="42"/>
      <c r="FQ25" s="42"/>
      <c r="FR25" s="42"/>
      <c r="FS25" s="29">
        <f t="shared" si="3"/>
        <v>100</v>
      </c>
      <c r="FT25" s="29">
        <f>FS25</f>
        <v>100</v>
      </c>
      <c r="FU25" s="8">
        <f t="shared" si="2"/>
        <v>5</v>
      </c>
      <c r="FV25" s="29">
        <f>FU25</f>
        <v>5</v>
      </c>
      <c r="GN25" s="154">
        <f t="shared" si="10"/>
        <v>0.39080459770114945</v>
      </c>
      <c r="GO25" s="146">
        <v>87</v>
      </c>
      <c r="GP25" s="158" t="s">
        <v>68</v>
      </c>
      <c r="GQ25" s="161">
        <f t="shared" si="11"/>
        <v>34</v>
      </c>
      <c r="GR25" s="161">
        <f t="shared" si="12"/>
        <v>7</v>
      </c>
      <c r="GS25" s="161">
        <f>COUNTIFS($B$5:$B$2691, GP25, $BB$5:$BB$2691, "&gt;0")</f>
        <v>5</v>
      </c>
      <c r="GT25" s="155">
        <f>COUNTIFS($B$5:$B$2691, GP25, $BW$5:$BW$2691, "&gt;0")-4</f>
        <v>66</v>
      </c>
      <c r="GU25" s="155">
        <f t="shared" si="5"/>
        <v>3</v>
      </c>
      <c r="GV25" s="155">
        <f t="shared" si="6"/>
        <v>0</v>
      </c>
      <c r="GW25" s="155">
        <f t="shared" si="7"/>
        <v>0</v>
      </c>
      <c r="GX25" s="155">
        <f t="shared" si="8"/>
        <v>0</v>
      </c>
      <c r="GY25" s="155">
        <f t="shared" si="9"/>
        <v>0</v>
      </c>
    </row>
    <row r="26" spans="1:207" ht="15.75" thickBot="1">
      <c r="A26" s="8">
        <v>11036</v>
      </c>
      <c r="B26" s="27" t="s">
        <v>38</v>
      </c>
      <c r="C26" s="15">
        <v>13</v>
      </c>
      <c r="D26" s="8" t="s">
        <v>284</v>
      </c>
      <c r="E26" s="8" t="s">
        <v>285</v>
      </c>
      <c r="F26" t="s">
        <v>227</v>
      </c>
      <c r="H26" s="8" t="str">
        <f>VLOOKUP(F26, 'Meslek Grupları'!$E$6:$G$152, 3, FALSE)</f>
        <v>Ziraat</v>
      </c>
      <c r="I26" s="8"/>
      <c r="J26" s="8"/>
      <c r="K26" s="8"/>
      <c r="M26" s="8"/>
      <c r="O26" s="8"/>
      <c r="P26" s="8"/>
      <c r="R26">
        <v>150</v>
      </c>
      <c r="S26">
        <v>1.5</v>
      </c>
      <c r="T26" t="s">
        <v>289</v>
      </c>
      <c r="U26" s="8"/>
      <c r="V26" s="8"/>
      <c r="W26" s="8"/>
      <c r="Z26" s="2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27"/>
      <c r="AT26" s="288">
        <f t="shared" si="0"/>
        <v>0</v>
      </c>
      <c r="AU26" s="29">
        <v>30</v>
      </c>
      <c r="AV26" s="8"/>
      <c r="AW26" s="8"/>
      <c r="AX26" s="8"/>
      <c r="AY26" s="8"/>
      <c r="AZ26" s="8"/>
      <c r="BA26" s="27"/>
      <c r="BB26" s="28">
        <v>60</v>
      </c>
      <c r="BC26" s="8"/>
      <c r="BD26" s="8"/>
      <c r="BE26" s="8"/>
      <c r="BF26" s="8" t="s">
        <v>292</v>
      </c>
      <c r="BG26" s="8">
        <v>60</v>
      </c>
      <c r="BH26" s="27">
        <v>60</v>
      </c>
      <c r="BI26" s="8"/>
      <c r="BJ26" s="8"/>
      <c r="BK26" s="8"/>
      <c r="BL26" s="8"/>
      <c r="BM26" s="8"/>
      <c r="BN26" s="8"/>
      <c r="BO26" s="28"/>
      <c r="BP26" s="8"/>
      <c r="BQ26" s="8"/>
      <c r="BR26" s="8"/>
      <c r="BS26" s="8"/>
      <c r="BT26" s="8"/>
      <c r="BU26" s="27"/>
      <c r="BV26" s="8"/>
      <c r="BW26" s="28">
        <v>1.5</v>
      </c>
      <c r="BX26" s="8"/>
      <c r="BY26" s="8" t="s">
        <v>292</v>
      </c>
      <c r="BZ26" s="8">
        <v>24</v>
      </c>
      <c r="CA26" s="27">
        <v>18</v>
      </c>
      <c r="CB26" s="28">
        <v>25</v>
      </c>
      <c r="CC26" s="8"/>
      <c r="CD26" s="8"/>
      <c r="CE26" s="8" t="s">
        <v>294</v>
      </c>
      <c r="CF26" s="8"/>
      <c r="CG26" s="8">
        <v>500</v>
      </c>
      <c r="CH26" s="27">
        <v>600</v>
      </c>
      <c r="CI26" s="29">
        <v>2</v>
      </c>
      <c r="CJ26" s="28">
        <v>1</v>
      </c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28"/>
      <c r="DR26" s="8"/>
      <c r="DS26" s="8">
        <v>1</v>
      </c>
      <c r="DT26" s="8"/>
      <c r="DU26" s="8">
        <v>20</v>
      </c>
      <c r="DV26" s="27">
        <v>20</v>
      </c>
      <c r="DW26" s="8"/>
      <c r="DX26" s="8"/>
      <c r="DY26" s="8"/>
      <c r="DZ26" s="8"/>
      <c r="EA26" s="8"/>
      <c r="EB26" s="8"/>
      <c r="EC26" s="8"/>
      <c r="ED26" s="28"/>
      <c r="EE26" s="8"/>
      <c r="EF26" s="8"/>
      <c r="EG26" s="28">
        <v>2</v>
      </c>
      <c r="EH26" s="8"/>
      <c r="EI26" s="8"/>
      <c r="EJ26" s="8"/>
      <c r="EK26" s="8"/>
      <c r="EL26" s="27">
        <v>200</v>
      </c>
      <c r="EM26" s="8">
        <v>1</v>
      </c>
      <c r="EN26" s="8"/>
      <c r="EO26" s="8" t="s">
        <v>295</v>
      </c>
      <c r="EP26" s="8">
        <v>200</v>
      </c>
      <c r="EQ26" s="8"/>
      <c r="ER26" s="8"/>
      <c r="ES26" s="8"/>
      <c r="ET26" s="8"/>
      <c r="EU26" s="8"/>
      <c r="EV26" s="8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9">
        <f t="shared" si="3"/>
        <v>1004</v>
      </c>
      <c r="FT26" s="29">
        <f>SUM(FS26:FS27)</f>
        <v>1054</v>
      </c>
      <c r="FU26" s="8">
        <f t="shared" si="2"/>
        <v>116.5</v>
      </c>
      <c r="FV26" s="29">
        <f>SUM(FU26:FU27)</f>
        <v>164.5</v>
      </c>
      <c r="GN26" s="154">
        <f t="shared" si="10"/>
        <v>0.53968253968253965</v>
      </c>
      <c r="GO26" s="146">
        <v>63</v>
      </c>
      <c r="GP26" s="159" t="s">
        <v>69</v>
      </c>
      <c r="GQ26" s="161">
        <f t="shared" si="11"/>
        <v>34</v>
      </c>
      <c r="GR26" s="161">
        <f t="shared" si="12"/>
        <v>4</v>
      </c>
      <c r="GS26" s="161">
        <f>COUNTIFS($B$5:$B$2691, GP26, $BB$5:$BB$2691, "&gt;0")</f>
        <v>1</v>
      </c>
      <c r="GT26" s="155">
        <f>COUNTIFS($B$5:$B$2691, GP26, $BW$5:$BW$2691, "&gt;0")</f>
        <v>47</v>
      </c>
      <c r="GU26" s="155">
        <f t="shared" si="5"/>
        <v>1</v>
      </c>
      <c r="GV26" s="155">
        <f t="shared" si="6"/>
        <v>0</v>
      </c>
      <c r="GW26" s="155">
        <f t="shared" si="7"/>
        <v>0</v>
      </c>
      <c r="GX26" s="155">
        <f t="shared" si="8"/>
        <v>0</v>
      </c>
      <c r="GY26" s="155">
        <f t="shared" si="9"/>
        <v>0</v>
      </c>
    </row>
    <row r="27" spans="1:207">
      <c r="A27" s="8">
        <v>11036</v>
      </c>
      <c r="B27" s="27" t="s">
        <v>38</v>
      </c>
      <c r="C27" s="31"/>
      <c r="D27" s="31"/>
      <c r="E27" s="31"/>
      <c r="F27" s="31"/>
      <c r="G27" s="31"/>
      <c r="H27" s="8">
        <f>VLOOKUP(F27, 'Meslek Grupları'!$E$6:$G$152, 3, FALSE)</f>
        <v>0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8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7"/>
      <c r="AT27" s="288">
        <f t="shared" si="0"/>
        <v>0</v>
      </c>
      <c r="AU27" s="39"/>
      <c r="AV27" s="31"/>
      <c r="AW27" s="31"/>
      <c r="AX27" s="31"/>
      <c r="AY27" s="31"/>
      <c r="AZ27" s="31"/>
      <c r="BA27" s="37"/>
      <c r="BB27" s="38">
        <v>48</v>
      </c>
      <c r="BC27" s="31"/>
      <c r="BD27" s="31"/>
      <c r="BE27" s="31"/>
      <c r="BF27" s="31" t="s">
        <v>297</v>
      </c>
      <c r="BG27" s="31">
        <v>50</v>
      </c>
      <c r="BH27" s="37">
        <v>50</v>
      </c>
      <c r="BI27" s="31"/>
      <c r="BJ27" s="31"/>
      <c r="BK27" s="31"/>
      <c r="BL27" s="31"/>
      <c r="BM27" s="31"/>
      <c r="BN27" s="31"/>
      <c r="BO27" s="38"/>
      <c r="BP27" s="31"/>
      <c r="BQ27" s="31"/>
      <c r="BR27" s="31"/>
      <c r="BS27" s="31"/>
      <c r="BT27" s="31"/>
      <c r="BU27" s="37"/>
      <c r="BV27" s="31"/>
      <c r="BW27" s="38"/>
      <c r="BX27" s="31"/>
      <c r="BY27" s="31"/>
      <c r="BZ27" s="31"/>
      <c r="CA27" s="37"/>
      <c r="CB27" s="38"/>
      <c r="CC27" s="31"/>
      <c r="CD27" s="31"/>
      <c r="CE27" s="31"/>
      <c r="CF27" s="31"/>
      <c r="CG27" s="31"/>
      <c r="CH27" s="37"/>
      <c r="CI27" s="39"/>
      <c r="CJ27" s="38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8"/>
      <c r="DR27" s="31"/>
      <c r="DS27" s="31"/>
      <c r="DT27" s="31"/>
      <c r="DU27" s="31"/>
      <c r="DV27" s="37"/>
      <c r="DW27" s="31"/>
      <c r="DX27" s="31"/>
      <c r="DY27" s="31"/>
      <c r="DZ27" s="31"/>
      <c r="EA27" s="31"/>
      <c r="EB27" s="31"/>
      <c r="EC27" s="31"/>
      <c r="ED27" s="38"/>
      <c r="EE27" s="31"/>
      <c r="EF27" s="31"/>
      <c r="EG27" s="38">
        <v>1</v>
      </c>
      <c r="EH27" s="31" t="s">
        <v>186</v>
      </c>
      <c r="EI27" s="31"/>
      <c r="EJ27" s="31"/>
      <c r="EK27" s="31"/>
      <c r="EL27" s="37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7"/>
      <c r="EX27" s="37"/>
      <c r="EY27" s="37"/>
      <c r="EZ27" s="37"/>
      <c r="FA27" s="37"/>
      <c r="FB27" s="37"/>
      <c r="FC27" s="37"/>
      <c r="FD27" s="37"/>
      <c r="FE27" s="37"/>
      <c r="FF27" s="37"/>
      <c r="FG27" s="37"/>
      <c r="FH27" s="37"/>
      <c r="FI27" s="37"/>
      <c r="FJ27" s="37"/>
      <c r="FK27" s="37"/>
      <c r="FL27" s="37"/>
      <c r="FM27" s="37"/>
      <c r="FN27" s="37"/>
      <c r="FO27" s="37"/>
      <c r="FP27" s="37"/>
      <c r="FQ27" s="37"/>
      <c r="FR27" s="37"/>
      <c r="FS27" s="29">
        <f t="shared" si="3"/>
        <v>50</v>
      </c>
      <c r="FT27" s="29"/>
      <c r="FU27" s="8">
        <f t="shared" si="2"/>
        <v>48</v>
      </c>
      <c r="FV27" s="29"/>
      <c r="GN27" s="154">
        <f t="shared" si="10"/>
        <v>3.0303030303030304E-2</v>
      </c>
      <c r="GO27" s="146">
        <v>33</v>
      </c>
      <c r="GP27" s="158" t="s">
        <v>71</v>
      </c>
      <c r="GQ27" s="161">
        <f t="shared" si="11"/>
        <v>1</v>
      </c>
      <c r="GR27" s="161">
        <f t="shared" si="12"/>
        <v>21</v>
      </c>
      <c r="GS27" s="161">
        <f>COUNTIFS($B$5:$B$2691, GP27, $BB$5:$BB$2691, "&gt;0")</f>
        <v>0</v>
      </c>
      <c r="GT27" s="155">
        <f>COUNTIFS($B$5:$B$2691, GP27, $BW$5:$BW$2691, "&gt;0")</f>
        <v>18</v>
      </c>
      <c r="GU27" s="155">
        <f t="shared" si="5"/>
        <v>6</v>
      </c>
      <c r="GV27" s="155">
        <f t="shared" si="6"/>
        <v>0</v>
      </c>
      <c r="GW27" s="155">
        <f t="shared" si="7"/>
        <v>5</v>
      </c>
      <c r="GX27" s="155">
        <f t="shared" si="8"/>
        <v>0</v>
      </c>
      <c r="GY27" s="155">
        <f t="shared" si="9"/>
        <v>0</v>
      </c>
    </row>
    <row r="28" spans="1:207" ht="15.75" thickBot="1">
      <c r="A28" s="8">
        <v>11036</v>
      </c>
      <c r="B28" s="27" t="s">
        <v>38</v>
      </c>
      <c r="C28" s="40">
        <v>14</v>
      </c>
      <c r="D28" s="40" t="s">
        <v>298</v>
      </c>
      <c r="E28" s="40" t="s">
        <v>219</v>
      </c>
      <c r="F28" s="40" t="s">
        <v>268</v>
      </c>
      <c r="H28" s="8" t="str">
        <f>VLOOKUP(F28, 'Meslek Grupları'!$E$6:$G$152, 3, FALSE)</f>
        <v>Görevli</v>
      </c>
      <c r="I28" s="40" t="s">
        <v>299</v>
      </c>
      <c r="J28" s="40"/>
      <c r="K28" s="40"/>
      <c r="L28" s="40"/>
      <c r="M28" s="40"/>
      <c r="N28" s="40"/>
      <c r="O28" s="40"/>
      <c r="P28" s="40"/>
      <c r="Q28" s="40"/>
      <c r="R28" s="40">
        <v>32</v>
      </c>
      <c r="S28" s="40"/>
      <c r="T28" s="40"/>
      <c r="U28" s="40"/>
      <c r="V28" s="40"/>
      <c r="W28" s="40"/>
      <c r="X28" s="40"/>
      <c r="Y28" s="40"/>
      <c r="Z28" s="41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2"/>
      <c r="AT28" s="288">
        <f t="shared" si="0"/>
        <v>0</v>
      </c>
      <c r="AU28" s="43"/>
      <c r="AV28" s="40"/>
      <c r="AW28" s="40"/>
      <c r="AX28" s="40"/>
      <c r="AY28" s="40"/>
      <c r="AZ28" s="40"/>
      <c r="BA28" s="42"/>
      <c r="BB28" s="41"/>
      <c r="BC28" s="40"/>
      <c r="BD28" s="40"/>
      <c r="BE28" s="40"/>
      <c r="BF28" s="40"/>
      <c r="BG28" s="40"/>
      <c r="BH28" s="42"/>
      <c r="BI28" s="40"/>
      <c r="BJ28" s="40"/>
      <c r="BK28" s="40"/>
      <c r="BL28" s="40"/>
      <c r="BM28" s="40"/>
      <c r="BN28" s="40"/>
      <c r="BO28" s="41"/>
      <c r="BP28" s="40"/>
      <c r="BQ28" s="40"/>
      <c r="BR28" s="40"/>
      <c r="BS28" s="40"/>
      <c r="BT28" s="40"/>
      <c r="BU28" s="42"/>
      <c r="BV28" s="40"/>
      <c r="BW28" s="41"/>
      <c r="BX28" s="40"/>
      <c r="BY28" s="40"/>
      <c r="BZ28" s="40"/>
      <c r="CA28" s="42"/>
      <c r="CB28" s="41"/>
      <c r="CC28" s="40"/>
      <c r="CD28" s="40"/>
      <c r="CE28" s="40"/>
      <c r="CF28" s="40"/>
      <c r="CG28" s="40"/>
      <c r="CH28" s="42"/>
      <c r="CI28" s="43"/>
      <c r="CJ28" s="41">
        <v>1</v>
      </c>
      <c r="CK28" s="40"/>
      <c r="CL28" s="40"/>
      <c r="CM28" s="40"/>
      <c r="CN28" s="40"/>
      <c r="CO28" s="40"/>
      <c r="CP28" s="40"/>
      <c r="CQ28" s="40"/>
      <c r="CR28" s="40">
        <v>1</v>
      </c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1"/>
      <c r="DR28" s="40"/>
      <c r="DS28" s="40"/>
      <c r="DT28" s="40"/>
      <c r="DU28" s="40"/>
      <c r="DV28" s="42"/>
      <c r="DW28" s="40"/>
      <c r="DX28" s="40"/>
      <c r="DY28" s="40"/>
      <c r="DZ28" s="40"/>
      <c r="EA28" s="40"/>
      <c r="EB28" s="40"/>
      <c r="EC28" s="40"/>
      <c r="ED28" s="41"/>
      <c r="EE28" s="40"/>
      <c r="EF28" s="40"/>
      <c r="EG28" s="41"/>
      <c r="EH28" s="40"/>
      <c r="EI28" s="40"/>
      <c r="EJ28" s="40"/>
      <c r="EK28" s="40"/>
      <c r="EL28" s="42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  <c r="FL28" s="42"/>
      <c r="FM28" s="42"/>
      <c r="FN28" s="42"/>
      <c r="FO28" s="42"/>
      <c r="FP28" s="42"/>
      <c r="FQ28" s="42"/>
      <c r="FR28" s="42"/>
      <c r="FS28" s="29">
        <f t="shared" si="3"/>
        <v>0</v>
      </c>
      <c r="FT28" s="29">
        <f>FS28</f>
        <v>0</v>
      </c>
      <c r="FU28" s="8">
        <f t="shared" si="2"/>
        <v>0</v>
      </c>
      <c r="FV28" s="29">
        <f>FU28</f>
        <v>0</v>
      </c>
      <c r="GN28" s="154">
        <f t="shared" si="10"/>
        <v>0</v>
      </c>
      <c r="GO28" s="146">
        <v>83</v>
      </c>
      <c r="GP28" s="159" t="s">
        <v>72</v>
      </c>
      <c r="GQ28" s="161">
        <f t="shared" si="11"/>
        <v>0</v>
      </c>
      <c r="GR28" s="161">
        <f t="shared" si="12"/>
        <v>40</v>
      </c>
      <c r="GS28" s="161">
        <f>COUNTIFS($B$5:$B$2691, GP28, $BB$5:$BB$2691, "&gt;0")</f>
        <v>0</v>
      </c>
      <c r="GT28" s="155">
        <f>COUNTIFS($B$5:$B$2691, GP28, $BW$5:$BW$2691, "&gt;0")-1</f>
        <v>51</v>
      </c>
      <c r="GU28" s="155">
        <f t="shared" si="5"/>
        <v>6</v>
      </c>
      <c r="GV28" s="155">
        <f t="shared" si="6"/>
        <v>0</v>
      </c>
      <c r="GW28" s="155">
        <f t="shared" si="7"/>
        <v>5</v>
      </c>
      <c r="GX28" s="155">
        <f t="shared" si="8"/>
        <v>0</v>
      </c>
      <c r="GY28" s="155">
        <f t="shared" si="9"/>
        <v>0</v>
      </c>
    </row>
    <row r="29" spans="1:207">
      <c r="A29" s="8">
        <v>11036</v>
      </c>
      <c r="B29" s="27" t="s">
        <v>38</v>
      </c>
      <c r="C29" s="40"/>
      <c r="D29" s="40"/>
      <c r="E29" s="40"/>
      <c r="F29" s="40" t="s">
        <v>288</v>
      </c>
      <c r="G29" s="40">
        <v>200</v>
      </c>
      <c r="H29" s="8" t="str">
        <f>VLOOKUP(F29, 'Meslek Grupları'!$E$6:$G$152, 3, FALSE)</f>
        <v>Ticaret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1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2"/>
      <c r="AT29" s="288">
        <f t="shared" si="0"/>
        <v>0</v>
      </c>
      <c r="AU29" s="43"/>
      <c r="AV29" s="40"/>
      <c r="AW29" s="40"/>
      <c r="AX29" s="40"/>
      <c r="AY29" s="40"/>
      <c r="AZ29" s="40"/>
      <c r="BA29" s="42"/>
      <c r="BB29" s="41"/>
      <c r="BC29" s="40"/>
      <c r="BD29" s="40"/>
      <c r="BE29" s="40"/>
      <c r="BF29" s="40"/>
      <c r="BG29" s="40"/>
      <c r="BH29" s="42"/>
      <c r="BI29" s="40"/>
      <c r="BJ29" s="40"/>
      <c r="BK29" s="40"/>
      <c r="BL29" s="40"/>
      <c r="BM29" s="40"/>
      <c r="BN29" s="40"/>
      <c r="BO29" s="41"/>
      <c r="BP29" s="40"/>
      <c r="BQ29" s="40"/>
      <c r="BR29" s="40"/>
      <c r="BS29" s="40"/>
      <c r="BT29" s="40"/>
      <c r="BU29" s="42"/>
      <c r="BV29" s="40"/>
      <c r="BW29" s="41"/>
      <c r="BX29" s="40"/>
      <c r="BY29" s="40"/>
      <c r="BZ29" s="40"/>
      <c r="CA29" s="42"/>
      <c r="CB29" s="41"/>
      <c r="CC29" s="40"/>
      <c r="CD29" s="40"/>
      <c r="CE29" s="40"/>
      <c r="CF29" s="40"/>
      <c r="CG29" s="40"/>
      <c r="CH29" s="42"/>
      <c r="CI29" s="43"/>
      <c r="CJ29" s="41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1"/>
      <c r="DR29" s="40"/>
      <c r="DS29" s="40"/>
      <c r="DT29" s="40"/>
      <c r="DU29" s="40"/>
      <c r="DV29" s="42"/>
      <c r="DW29" s="40"/>
      <c r="DX29" s="40"/>
      <c r="DY29" s="40"/>
      <c r="DZ29" s="40"/>
      <c r="EA29" s="40"/>
      <c r="EB29" s="40"/>
      <c r="EC29" s="40"/>
      <c r="ED29" s="41"/>
      <c r="EE29" s="40"/>
      <c r="EF29" s="40"/>
      <c r="EG29" s="41"/>
      <c r="EH29" s="40"/>
      <c r="EI29" s="40"/>
      <c r="EJ29" s="40"/>
      <c r="EK29" s="40"/>
      <c r="EL29" s="42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29">
        <f t="shared" si="3"/>
        <v>200</v>
      </c>
      <c r="FT29" s="29"/>
      <c r="FU29" s="8"/>
      <c r="FV29" s="29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154">
        <f t="shared" si="10"/>
        <v>0.75510204081632648</v>
      </c>
      <c r="GO29" s="147">
        <v>49</v>
      </c>
      <c r="GP29" s="160" t="s">
        <v>73</v>
      </c>
      <c r="GQ29" s="161">
        <f>COUNTIFS($B$5:$B$2691, GP29, $BI$5:$BI$2691, "&gt;0")-1</f>
        <v>37</v>
      </c>
      <c r="GR29" s="161">
        <f t="shared" si="12"/>
        <v>2</v>
      </c>
      <c r="GS29" s="161">
        <f>COUNTIFS($B$5:$B$2691, GP29, $BB$5:$BB$2691, "&gt;0")</f>
        <v>0</v>
      </c>
      <c r="GT29" s="155">
        <f>COUNTIFS($B$5:$B$2691, GP29, $BW$5:$BW$2691, "&gt;0")</f>
        <v>36</v>
      </c>
      <c r="GU29" s="155">
        <f t="shared" si="5"/>
        <v>3</v>
      </c>
      <c r="GV29" s="155">
        <f t="shared" si="6"/>
        <v>0</v>
      </c>
      <c r="GW29" s="155">
        <f t="shared" si="7"/>
        <v>2</v>
      </c>
      <c r="GX29" s="155">
        <f t="shared" si="8"/>
        <v>0</v>
      </c>
      <c r="GY29" s="155">
        <f t="shared" si="9"/>
        <v>0</v>
      </c>
    </row>
    <row r="30" spans="1:207">
      <c r="A30" s="8">
        <v>11036</v>
      </c>
      <c r="B30" s="27" t="s">
        <v>38</v>
      </c>
      <c r="C30" s="40">
        <v>15</v>
      </c>
      <c r="D30" s="40" t="s">
        <v>301</v>
      </c>
      <c r="E30" s="40" t="s">
        <v>204</v>
      </c>
      <c r="F30" s="40" t="s">
        <v>227</v>
      </c>
      <c r="G30" s="40"/>
      <c r="H30" s="8" t="str">
        <f>VLOOKUP(F30, 'Meslek Grupları'!$E$6:$G$152, 3, FALSE)</f>
        <v>Ziraat</v>
      </c>
      <c r="I30" s="40"/>
      <c r="J30" s="40"/>
      <c r="K30" s="40"/>
      <c r="L30" s="40">
        <v>240</v>
      </c>
      <c r="M30" s="40" t="s">
        <v>306</v>
      </c>
      <c r="N30" s="40"/>
      <c r="O30" s="40"/>
      <c r="P30" s="40"/>
      <c r="Q30" s="40"/>
      <c r="R30" s="40">
        <v>57.5</v>
      </c>
      <c r="S30" s="40"/>
      <c r="T30" s="40"/>
      <c r="U30" s="40"/>
      <c r="V30" s="40"/>
      <c r="W30" s="40"/>
      <c r="X30" s="40"/>
      <c r="Y30" s="40">
        <v>3</v>
      </c>
      <c r="Z30" s="41">
        <v>190</v>
      </c>
      <c r="AA30" s="40">
        <v>47.5</v>
      </c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>
        <v>320</v>
      </c>
      <c r="AS30" s="42">
        <v>64</v>
      </c>
      <c r="AT30" s="288">
        <f t="shared" si="0"/>
        <v>111.5</v>
      </c>
      <c r="AU30" s="43"/>
      <c r="AV30" s="40">
        <v>36</v>
      </c>
      <c r="AW30" s="40"/>
      <c r="AX30" s="40">
        <v>111.5</v>
      </c>
      <c r="AY30" s="40"/>
      <c r="AZ30" s="40">
        <v>1003.5</v>
      </c>
      <c r="BA30" s="42">
        <v>1003.5</v>
      </c>
      <c r="BB30" s="41"/>
      <c r="BC30" s="40"/>
      <c r="BD30" s="40"/>
      <c r="BE30" s="40"/>
      <c r="BF30" s="40"/>
      <c r="BG30" s="40"/>
      <c r="BH30" s="42"/>
      <c r="BI30" s="40"/>
      <c r="BJ30" s="40"/>
      <c r="BK30" s="40"/>
      <c r="BL30" s="40"/>
      <c r="BM30" s="40"/>
      <c r="BN30" s="40"/>
      <c r="BO30" s="41"/>
      <c r="BP30" s="40"/>
      <c r="BQ30" s="40"/>
      <c r="BR30" s="40"/>
      <c r="BS30" s="40"/>
      <c r="BT30" s="40"/>
      <c r="BU30" s="42"/>
      <c r="BV30" s="40"/>
      <c r="BW30" s="41"/>
      <c r="BX30" s="40"/>
      <c r="BY30" s="40"/>
      <c r="BZ30" s="40"/>
      <c r="CA30" s="42"/>
      <c r="CB30" s="41"/>
      <c r="CC30" s="40"/>
      <c r="CD30" s="40"/>
      <c r="CE30" s="40"/>
      <c r="CF30" s="40"/>
      <c r="CG30" s="40"/>
      <c r="CH30" s="42"/>
      <c r="CI30" s="43">
        <v>2</v>
      </c>
      <c r="CJ30" s="41">
        <v>1</v>
      </c>
      <c r="CK30" s="40"/>
      <c r="CL30" s="40"/>
      <c r="CM30" s="40"/>
      <c r="CN30" s="40"/>
      <c r="CO30" s="40"/>
      <c r="CP30" s="40"/>
      <c r="CQ30" s="40"/>
      <c r="CR30" s="40">
        <v>1</v>
      </c>
      <c r="CS30" s="40"/>
      <c r="CT30" s="40"/>
      <c r="CU30" s="40" t="s">
        <v>311</v>
      </c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1"/>
      <c r="DR30" s="40"/>
      <c r="DS30" s="40"/>
      <c r="DT30" s="40"/>
      <c r="DU30" s="40"/>
      <c r="DV30" s="42"/>
      <c r="DW30" s="40"/>
      <c r="DX30" s="40"/>
      <c r="DY30" s="40"/>
      <c r="DZ30" s="40"/>
      <c r="EA30" s="40"/>
      <c r="EB30" s="40"/>
      <c r="EC30" s="40"/>
      <c r="ED30" s="41"/>
      <c r="EE30" s="40"/>
      <c r="EF30" s="40"/>
      <c r="EG30" s="41"/>
      <c r="EH30" s="40"/>
      <c r="EI30" s="40"/>
      <c r="EJ30" s="40"/>
      <c r="EK30" s="40"/>
      <c r="EL30" s="42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2"/>
      <c r="EX30" s="42"/>
      <c r="EY30" s="42"/>
      <c r="EZ30" s="42"/>
      <c r="FA30" s="42"/>
      <c r="FB30" s="42"/>
      <c r="FC30" s="42"/>
      <c r="FD30" s="42"/>
      <c r="FE30" s="42"/>
      <c r="FF30" s="42"/>
      <c r="FG30" s="42"/>
      <c r="FH30" s="42"/>
      <c r="FI30" s="42"/>
      <c r="FJ30" s="42"/>
      <c r="FK30" s="42"/>
      <c r="FL30" s="42"/>
      <c r="FM30" s="42"/>
      <c r="FN30" s="42"/>
      <c r="FO30" s="42"/>
      <c r="FP30" s="42"/>
      <c r="FQ30" s="42"/>
      <c r="FR30" s="42"/>
      <c r="FS30" s="29">
        <f t="shared" si="3"/>
        <v>1243.5</v>
      </c>
      <c r="FT30" s="29">
        <f t="shared" ref="FT30:FT44" si="13">FS30</f>
        <v>1243.5</v>
      </c>
      <c r="FU30" s="8">
        <f t="shared" ref="FU30:FU63" si="14">CB30+BW30+BO30+BI30+BB30+AV30+AU30</f>
        <v>36</v>
      </c>
      <c r="FV30" s="29">
        <f t="shared" ref="FV30:FV44" si="15">FU30</f>
        <v>36</v>
      </c>
      <c r="GN30" s="154">
        <f t="shared" si="10"/>
        <v>9.6938775510204078E-2</v>
      </c>
      <c r="GO30" s="147">
        <v>196</v>
      </c>
      <c r="GP30" s="151" t="s">
        <v>181</v>
      </c>
      <c r="GQ30" s="161">
        <f>COUNTIFS($B$5:$B$2691, GP30, $BI$5:$BI$2691, "&gt;0")</f>
        <v>19</v>
      </c>
      <c r="GR30" s="161">
        <f>COUNTIFS($B$5:$B$2691, GP30, $AV$5:$AV$2691, "&gt;0")-1</f>
        <v>26</v>
      </c>
      <c r="GS30" s="161">
        <f>COUNTIFS($B$5:$B$2691, GP30, $BB$5:$BB$2691, "&gt;0")-2</f>
        <v>13</v>
      </c>
      <c r="GT30" s="155">
        <f>COUNTIFS($B$5:$B$2691, GP30, $BW$5:$BW$2691, "&gt;0")-2</f>
        <v>148</v>
      </c>
      <c r="GU30" s="155">
        <f t="shared" si="5"/>
        <v>4</v>
      </c>
      <c r="GV30" s="155">
        <f t="shared" si="6"/>
        <v>1</v>
      </c>
      <c r="GW30" s="155">
        <f t="shared" si="7"/>
        <v>4</v>
      </c>
      <c r="GX30" s="155">
        <f t="shared" si="8"/>
        <v>0</v>
      </c>
      <c r="GY30" s="155">
        <f t="shared" si="9"/>
        <v>0</v>
      </c>
    </row>
    <row r="31" spans="1:207">
      <c r="A31" s="8">
        <v>11036</v>
      </c>
      <c r="B31" s="27" t="s">
        <v>38</v>
      </c>
      <c r="C31" s="41">
        <v>16</v>
      </c>
      <c r="D31" s="40" t="s">
        <v>314</v>
      </c>
      <c r="E31" s="40" t="s">
        <v>315</v>
      </c>
      <c r="F31" s="40" t="s">
        <v>316</v>
      </c>
      <c r="G31" s="40"/>
      <c r="H31" s="8" t="str">
        <f>VLOOKUP(F31, 'Meslek Grupları'!$E$6:$G$152, 3, FALSE)</f>
        <v>Mesleksiz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1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2"/>
      <c r="AT31" s="288">
        <f t="shared" si="0"/>
        <v>0</v>
      </c>
      <c r="AU31" s="43"/>
      <c r="AV31" s="40"/>
      <c r="AW31" s="40"/>
      <c r="AX31" s="40"/>
      <c r="AY31" s="40"/>
      <c r="AZ31" s="40"/>
      <c r="BA31" s="42"/>
      <c r="BB31" s="41"/>
      <c r="BC31" s="40"/>
      <c r="BD31" s="40"/>
      <c r="BE31" s="40"/>
      <c r="BF31" s="40"/>
      <c r="BG31" s="40"/>
      <c r="BH31" s="42"/>
      <c r="BI31" s="40"/>
      <c r="BJ31" s="40"/>
      <c r="BK31" s="40"/>
      <c r="BL31" s="40"/>
      <c r="BM31" s="40"/>
      <c r="BN31" s="40"/>
      <c r="BO31" s="41"/>
      <c r="BP31" s="40"/>
      <c r="BQ31" s="40"/>
      <c r="BR31" s="40"/>
      <c r="BS31" s="40"/>
      <c r="BT31" s="40"/>
      <c r="BU31" s="42"/>
      <c r="BV31" s="40"/>
      <c r="BW31" s="41"/>
      <c r="BX31" s="40"/>
      <c r="BY31" s="40"/>
      <c r="BZ31" s="40"/>
      <c r="CA31" s="42"/>
      <c r="CB31" s="41"/>
      <c r="CC31" s="40"/>
      <c r="CD31" s="40"/>
      <c r="CE31" s="40"/>
      <c r="CF31" s="40"/>
      <c r="CG31" s="40"/>
      <c r="CH31" s="42"/>
      <c r="CI31" s="43"/>
      <c r="CJ31" s="41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1"/>
      <c r="DR31" s="40"/>
      <c r="DS31" s="40"/>
      <c r="DT31" s="40"/>
      <c r="DU31" s="40"/>
      <c r="DV31" s="42"/>
      <c r="DW31" s="40"/>
      <c r="DX31" s="40"/>
      <c r="DY31" s="40"/>
      <c r="DZ31" s="40"/>
      <c r="EA31" s="40"/>
      <c r="EB31" s="40"/>
      <c r="EC31" s="40"/>
      <c r="ED31" s="41"/>
      <c r="EE31" s="40"/>
      <c r="EF31" s="40"/>
      <c r="EG31" s="41"/>
      <c r="EH31" s="40"/>
      <c r="EI31" s="40"/>
      <c r="EJ31" s="40"/>
      <c r="EK31" s="40"/>
      <c r="EL31" s="42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2"/>
      <c r="EX31" s="42"/>
      <c r="EY31" s="42"/>
      <c r="EZ31" s="42"/>
      <c r="FA31" s="42"/>
      <c r="FB31" s="42"/>
      <c r="FC31" s="42"/>
      <c r="FD31" s="42"/>
      <c r="FE31" s="42"/>
      <c r="FF31" s="42"/>
      <c r="FG31" s="42"/>
      <c r="FH31" s="42"/>
      <c r="FI31" s="42"/>
      <c r="FJ31" s="42"/>
      <c r="FK31" s="42"/>
      <c r="FL31" s="42"/>
      <c r="FM31" s="42"/>
      <c r="FN31" s="42"/>
      <c r="FO31" s="42"/>
      <c r="FP31" s="42"/>
      <c r="FQ31" s="42"/>
      <c r="FR31" s="42"/>
      <c r="FS31" s="29">
        <f t="shared" si="3"/>
        <v>0</v>
      </c>
      <c r="FT31" s="29">
        <f t="shared" si="13"/>
        <v>0</v>
      </c>
      <c r="FU31" s="8">
        <f t="shared" si="14"/>
        <v>0</v>
      </c>
      <c r="FV31" s="29">
        <f t="shared" si="15"/>
        <v>0</v>
      </c>
      <c r="GN31" s="154">
        <f t="shared" si="10"/>
        <v>0.84615384615384615</v>
      </c>
      <c r="GO31" s="147">
        <v>26</v>
      </c>
      <c r="GP31" s="151" t="s">
        <v>80</v>
      </c>
      <c r="GQ31" s="161">
        <f>COUNTIFS($B$5:$B$2691, GP31, $BI$5:$BI$2691, "&gt;0")</f>
        <v>22</v>
      </c>
      <c r="GR31" s="161">
        <f>COUNTIFS($B$5:$B$2691, GP31, $AV$5:$AV$2691, "&gt;0")</f>
        <v>7</v>
      </c>
      <c r="GS31" s="161">
        <f>COUNTIFS($B$5:$B$2691, GP31, $BB$5:$BB$2691, "&gt;0")</f>
        <v>0</v>
      </c>
      <c r="GT31" s="155">
        <f>COUNTIFS($B$5:$B$2691, GP31, $BW$5:$BW$2691, "&gt;0")</f>
        <v>23</v>
      </c>
      <c r="GU31" s="155">
        <f t="shared" si="5"/>
        <v>0</v>
      </c>
      <c r="GV31" s="155">
        <f t="shared" si="6"/>
        <v>0</v>
      </c>
      <c r="GW31" s="155">
        <f t="shared" si="7"/>
        <v>0</v>
      </c>
      <c r="GX31" s="155">
        <f t="shared" si="8"/>
        <v>0</v>
      </c>
      <c r="GY31" s="155">
        <f t="shared" si="9"/>
        <v>0</v>
      </c>
    </row>
    <row r="32" spans="1:207">
      <c r="A32" s="8">
        <v>11036</v>
      </c>
      <c r="B32" s="27" t="s">
        <v>38</v>
      </c>
      <c r="C32" s="41">
        <v>17</v>
      </c>
      <c r="D32" s="40" t="s">
        <v>318</v>
      </c>
      <c r="E32" s="40" t="s">
        <v>241</v>
      </c>
      <c r="F32" s="40"/>
      <c r="G32" s="40"/>
      <c r="H32" s="8">
        <f>VLOOKUP(F32, 'Meslek Grupları'!$E$6:$G$152, 3, FALSE)</f>
        <v>0</v>
      </c>
      <c r="I32" s="40"/>
      <c r="J32" s="40"/>
      <c r="K32" s="40"/>
      <c r="L32" s="40">
        <v>120</v>
      </c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1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2"/>
      <c r="AT32" s="288">
        <f t="shared" si="0"/>
        <v>0</v>
      </c>
      <c r="AU32" s="43"/>
      <c r="AV32" s="40"/>
      <c r="AW32" s="40"/>
      <c r="AX32" s="40"/>
      <c r="AY32" s="40"/>
      <c r="AZ32" s="40"/>
      <c r="BA32" s="42"/>
      <c r="BB32" s="41"/>
      <c r="BC32" s="40"/>
      <c r="BD32" s="40"/>
      <c r="BE32" s="40"/>
      <c r="BF32" s="40"/>
      <c r="BG32" s="40"/>
      <c r="BH32" s="42"/>
      <c r="BI32" s="40"/>
      <c r="BJ32" s="40"/>
      <c r="BK32" s="40"/>
      <c r="BL32" s="40"/>
      <c r="BM32" s="40"/>
      <c r="BN32" s="40"/>
      <c r="BO32" s="41"/>
      <c r="BP32" s="40"/>
      <c r="BQ32" s="40"/>
      <c r="BR32" s="40"/>
      <c r="BS32" s="40"/>
      <c r="BT32" s="40"/>
      <c r="BU32" s="42"/>
      <c r="BV32" s="40"/>
      <c r="BW32" s="41"/>
      <c r="BX32" s="40"/>
      <c r="BY32" s="40"/>
      <c r="BZ32" s="40"/>
      <c r="CA32" s="42"/>
      <c r="CB32" s="41"/>
      <c r="CC32" s="40"/>
      <c r="CD32" s="40"/>
      <c r="CE32" s="40"/>
      <c r="CF32" s="40"/>
      <c r="CG32" s="40"/>
      <c r="CH32" s="42"/>
      <c r="CI32" s="43"/>
      <c r="CJ32" s="41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1"/>
      <c r="DR32" s="40"/>
      <c r="DS32" s="40"/>
      <c r="DT32" s="40"/>
      <c r="DU32" s="40"/>
      <c r="DV32" s="42"/>
      <c r="DW32" s="40"/>
      <c r="DX32" s="40"/>
      <c r="DY32" s="40"/>
      <c r="DZ32" s="40"/>
      <c r="EA32" s="40"/>
      <c r="EB32" s="40"/>
      <c r="EC32" s="40"/>
      <c r="ED32" s="41"/>
      <c r="EE32" s="40"/>
      <c r="EF32" s="40"/>
      <c r="EG32" s="41"/>
      <c r="EH32" s="40"/>
      <c r="EI32" s="40"/>
      <c r="EJ32" s="40"/>
      <c r="EK32" s="40"/>
      <c r="EL32" s="42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H32" s="42"/>
      <c r="FI32" s="42"/>
      <c r="FJ32" s="42"/>
      <c r="FK32" s="42"/>
      <c r="FL32" s="42"/>
      <c r="FM32" s="42"/>
      <c r="FN32" s="42"/>
      <c r="FO32" s="42"/>
      <c r="FP32" s="42"/>
      <c r="FQ32" s="42"/>
      <c r="FR32" s="42"/>
      <c r="FS32" s="29">
        <f t="shared" si="3"/>
        <v>120</v>
      </c>
      <c r="FT32" s="29">
        <f t="shared" si="13"/>
        <v>120</v>
      </c>
      <c r="FU32" s="8">
        <f t="shared" si="14"/>
        <v>0</v>
      </c>
      <c r="FV32" s="29">
        <f t="shared" si="15"/>
        <v>0</v>
      </c>
      <c r="GN32" s="154">
        <f t="shared" si="10"/>
        <v>-1.7006802721088437E-2</v>
      </c>
      <c r="GO32" s="147">
        <v>294</v>
      </c>
      <c r="GP32" s="151" t="s">
        <v>626</v>
      </c>
      <c r="GQ32" s="161">
        <f>COUNTIFS($B$5:$B$2691, GP32, $BI$5:$BI$2691, "&gt;0")-1-1-3</f>
        <v>-5</v>
      </c>
      <c r="GR32" s="161">
        <f>COUNTIFS($B$5:$B$2691, GP32, $AV$5:$AV$2691, "&gt;0")-1</f>
        <v>-1</v>
      </c>
      <c r="GS32" s="161">
        <f>COUNTIFS($B$5:$B$2691, GP32, $BB$5:$BB$2691, "&gt;0")</f>
        <v>0</v>
      </c>
      <c r="GT32" s="155">
        <f>COUNTIFS($B$5:$B$2691, GP32, $BW$5:$BW$2691, "&gt;0")-2</f>
        <v>-2</v>
      </c>
      <c r="GU32" s="155">
        <f t="shared" si="5"/>
        <v>0</v>
      </c>
      <c r="GV32" s="155">
        <f t="shared" si="6"/>
        <v>0</v>
      </c>
      <c r="GW32" s="155">
        <f t="shared" si="7"/>
        <v>0</v>
      </c>
      <c r="GX32" s="155">
        <f t="shared" si="8"/>
        <v>0</v>
      </c>
      <c r="GY32" s="155">
        <f t="shared" si="9"/>
        <v>0</v>
      </c>
    </row>
    <row r="33" spans="1:207">
      <c r="A33" s="8">
        <v>11036</v>
      </c>
      <c r="B33" s="27" t="s">
        <v>38</v>
      </c>
      <c r="C33" s="41">
        <v>18</v>
      </c>
      <c r="D33" s="40" t="s">
        <v>322</v>
      </c>
      <c r="E33" s="40" t="s">
        <v>323</v>
      </c>
      <c r="F33" s="40" t="s">
        <v>309</v>
      </c>
      <c r="G33" s="40"/>
      <c r="H33" s="8" t="str">
        <f>VLOOKUP(F33, 'Meslek Grupları'!$E$6:$G$152, 3, FALSE)</f>
        <v>Görevli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1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2"/>
      <c r="AT33" s="288">
        <f t="shared" si="0"/>
        <v>0</v>
      </c>
      <c r="AU33" s="43"/>
      <c r="AV33" s="40"/>
      <c r="AW33" s="40"/>
      <c r="AX33" s="40"/>
      <c r="AY33" s="40"/>
      <c r="AZ33" s="40"/>
      <c r="BA33" s="42"/>
      <c r="BB33" s="41"/>
      <c r="BC33" s="40"/>
      <c r="BD33" s="40"/>
      <c r="BE33" s="40"/>
      <c r="BF33" s="40"/>
      <c r="BG33" s="40"/>
      <c r="BH33" s="42"/>
      <c r="BI33" s="40"/>
      <c r="BJ33" s="40"/>
      <c r="BK33" s="40"/>
      <c r="BL33" s="40"/>
      <c r="BM33" s="40"/>
      <c r="BN33" s="40"/>
      <c r="BO33" s="41"/>
      <c r="BP33" s="40"/>
      <c r="BQ33" s="40"/>
      <c r="BR33" s="40"/>
      <c r="BS33" s="40"/>
      <c r="BT33" s="40"/>
      <c r="BU33" s="42"/>
      <c r="BV33" s="40"/>
      <c r="BW33" s="41"/>
      <c r="BX33" s="40"/>
      <c r="BY33" s="40"/>
      <c r="BZ33" s="40"/>
      <c r="CA33" s="42"/>
      <c r="CB33" s="41"/>
      <c r="CC33" s="40"/>
      <c r="CD33" s="40"/>
      <c r="CE33" s="40"/>
      <c r="CF33" s="40"/>
      <c r="CG33" s="40"/>
      <c r="CH33" s="42"/>
      <c r="CI33" s="43"/>
      <c r="CJ33" s="41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1"/>
      <c r="DR33" s="40"/>
      <c r="DS33" s="40"/>
      <c r="DT33" s="40"/>
      <c r="DU33" s="40"/>
      <c r="DV33" s="42"/>
      <c r="DW33" s="40"/>
      <c r="DX33" s="40"/>
      <c r="DY33" s="40"/>
      <c r="DZ33" s="40"/>
      <c r="EA33" s="40"/>
      <c r="EB33" s="40"/>
      <c r="EC33" s="40"/>
      <c r="ED33" s="41"/>
      <c r="EE33" s="40"/>
      <c r="EF33" s="40"/>
      <c r="EG33" s="41"/>
      <c r="EH33" s="40"/>
      <c r="EI33" s="40"/>
      <c r="EJ33" s="40"/>
      <c r="EK33" s="40"/>
      <c r="EL33" s="42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29">
        <f t="shared" si="3"/>
        <v>0</v>
      </c>
      <c r="FT33" s="29">
        <f t="shared" si="13"/>
        <v>0</v>
      </c>
      <c r="FU33" s="8">
        <f t="shared" si="14"/>
        <v>0</v>
      </c>
      <c r="FV33" s="29">
        <f t="shared" si="15"/>
        <v>0</v>
      </c>
      <c r="GN33" s="154">
        <f t="shared" si="10"/>
        <v>0.19047619047619047</v>
      </c>
      <c r="GO33" s="147">
        <v>21</v>
      </c>
      <c r="GP33" s="151" t="s">
        <v>192</v>
      </c>
      <c r="GQ33" s="161">
        <f>COUNTIFS($B$5:$B$2691, GP33, $BI$5:$BI$2691, "&gt;0")</f>
        <v>4</v>
      </c>
      <c r="GR33" s="161">
        <f>COUNTIFS($B$5:$B$2691, GP33, $AV$5:$AV$2691, "&gt;0")</f>
        <v>2</v>
      </c>
      <c r="GS33" s="161">
        <f>COUNTIFS($B$5:$B$2691, GP33, $BB$5:$BB$2691, "&gt;0")</f>
        <v>0</v>
      </c>
      <c r="GT33" s="155">
        <f>COUNTIFS($B$5:$B$2691, GP33, $BW$5:$BW$2691, "&gt;0")-1</f>
        <v>13</v>
      </c>
      <c r="GU33" s="155">
        <f t="shared" si="5"/>
        <v>0</v>
      </c>
      <c r="GV33" s="155">
        <f t="shared" si="6"/>
        <v>0</v>
      </c>
      <c r="GW33" s="155">
        <f t="shared" si="7"/>
        <v>0</v>
      </c>
      <c r="GX33" s="155">
        <f t="shared" si="8"/>
        <v>0</v>
      </c>
      <c r="GY33" s="155">
        <f t="shared" si="9"/>
        <v>0</v>
      </c>
    </row>
    <row r="34" spans="1:207">
      <c r="A34" s="8">
        <v>11036</v>
      </c>
      <c r="B34" s="27" t="s">
        <v>38</v>
      </c>
      <c r="C34" s="41">
        <v>19</v>
      </c>
      <c r="D34" s="40" t="s">
        <v>324</v>
      </c>
      <c r="E34" s="40" t="s">
        <v>325</v>
      </c>
      <c r="F34" s="40" t="s">
        <v>253</v>
      </c>
      <c r="G34" s="40">
        <v>100</v>
      </c>
      <c r="H34" s="8" t="str">
        <f>VLOOKUP(F34, 'Meslek Grupları'!$E$6:$G$152, 3, FALSE)</f>
        <v>İşçiler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1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2"/>
      <c r="AT34" s="288">
        <f t="shared" si="0"/>
        <v>0</v>
      </c>
      <c r="AU34" s="43"/>
      <c r="AV34" s="40"/>
      <c r="AW34" s="40"/>
      <c r="AX34" s="40"/>
      <c r="AY34" s="40"/>
      <c r="AZ34" s="40"/>
      <c r="BA34" s="42"/>
      <c r="BB34" s="41"/>
      <c r="BC34" s="40"/>
      <c r="BD34" s="40"/>
      <c r="BE34" s="40"/>
      <c r="BF34" s="40"/>
      <c r="BG34" s="40"/>
      <c r="BH34" s="42"/>
      <c r="BI34" s="40"/>
      <c r="BJ34" s="40"/>
      <c r="BK34" s="40"/>
      <c r="BL34" s="40"/>
      <c r="BM34" s="40"/>
      <c r="BN34" s="40"/>
      <c r="BO34" s="41"/>
      <c r="BP34" s="40"/>
      <c r="BQ34" s="40"/>
      <c r="BR34" s="40"/>
      <c r="BS34" s="40"/>
      <c r="BT34" s="40"/>
      <c r="BU34" s="42"/>
      <c r="BV34" s="40"/>
      <c r="BW34" s="41"/>
      <c r="BX34" s="40"/>
      <c r="BY34" s="40"/>
      <c r="BZ34" s="40"/>
      <c r="CA34" s="42"/>
      <c r="CB34" s="41"/>
      <c r="CC34" s="40"/>
      <c r="CD34" s="40"/>
      <c r="CE34" s="40"/>
      <c r="CF34" s="40"/>
      <c r="CG34" s="40"/>
      <c r="CH34" s="42"/>
      <c r="CI34" s="43"/>
      <c r="CJ34" s="41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1"/>
      <c r="DR34" s="40"/>
      <c r="DS34" s="40"/>
      <c r="DT34" s="40"/>
      <c r="DU34" s="40"/>
      <c r="DV34" s="42"/>
      <c r="DW34" s="40"/>
      <c r="DX34" s="40"/>
      <c r="DY34" s="40"/>
      <c r="DZ34" s="40"/>
      <c r="EA34" s="40"/>
      <c r="EB34" s="40"/>
      <c r="EC34" s="40"/>
      <c r="ED34" s="41"/>
      <c r="EE34" s="40"/>
      <c r="EF34" s="40"/>
      <c r="EG34" s="41"/>
      <c r="EH34" s="40"/>
      <c r="EI34" s="40"/>
      <c r="EJ34" s="40"/>
      <c r="EK34" s="40"/>
      <c r="EL34" s="42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  <c r="FL34" s="42"/>
      <c r="FM34" s="42"/>
      <c r="FN34" s="42"/>
      <c r="FO34" s="42"/>
      <c r="FP34" s="42"/>
      <c r="FQ34" s="42"/>
      <c r="FR34" s="42"/>
      <c r="FS34" s="29">
        <f t="shared" si="3"/>
        <v>100</v>
      </c>
      <c r="FT34" s="29">
        <f t="shared" si="13"/>
        <v>100</v>
      </c>
      <c r="FU34" s="8">
        <f t="shared" si="14"/>
        <v>0</v>
      </c>
      <c r="FV34" s="29">
        <f t="shared" si="15"/>
        <v>0</v>
      </c>
      <c r="GN34" s="154">
        <f t="shared" si="10"/>
        <v>0.5</v>
      </c>
      <c r="GO34" s="147">
        <v>14</v>
      </c>
      <c r="GP34" s="151" t="s">
        <v>194</v>
      </c>
      <c r="GQ34" s="161">
        <f>COUNTIFS($B$5:$B$2691, GP34, $BI$5:$BI$2691, "&gt;0")</f>
        <v>7</v>
      </c>
      <c r="GR34" s="161">
        <f>COUNTIFS($B$5:$B$2691, GP34, $AV$5:$AV$2691, "&gt;0")</f>
        <v>1</v>
      </c>
      <c r="GS34" s="161">
        <f>COUNTIFS($B$5:$B$2691, GP34, $BB$5:$BB$2691, "&gt;0")</f>
        <v>1</v>
      </c>
      <c r="GT34" s="155">
        <f>COUNTIFS($B$5:$B$2691, GP34, $BW$5:$BW$2691, "&gt;0")</f>
        <v>8</v>
      </c>
      <c r="GU34" s="155">
        <f t="shared" si="5"/>
        <v>0</v>
      </c>
      <c r="GV34" s="155">
        <f t="shared" si="6"/>
        <v>0</v>
      </c>
      <c r="GW34" s="155">
        <f t="shared" si="7"/>
        <v>0</v>
      </c>
      <c r="GX34" s="155">
        <f t="shared" si="8"/>
        <v>0</v>
      </c>
      <c r="GY34" s="155">
        <f t="shared" si="9"/>
        <v>0</v>
      </c>
    </row>
    <row r="35" spans="1:207">
      <c r="A35" s="8">
        <v>11036</v>
      </c>
      <c r="B35" s="27" t="s">
        <v>38</v>
      </c>
      <c r="C35" s="41">
        <v>20</v>
      </c>
      <c r="D35" s="40" t="s">
        <v>328</v>
      </c>
      <c r="E35" s="40" t="s">
        <v>329</v>
      </c>
      <c r="F35" s="40" t="s">
        <v>237</v>
      </c>
      <c r="G35" s="40">
        <v>100</v>
      </c>
      <c r="H35" s="8" t="str">
        <f>VLOOKUP(F35, 'Meslek Grupları'!$E$6:$G$152, 3, FALSE)</f>
        <v>Esnaf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1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2"/>
      <c r="AT35" s="288">
        <f t="shared" si="0"/>
        <v>0</v>
      </c>
      <c r="AU35" s="43"/>
      <c r="AV35" s="40"/>
      <c r="AW35" s="40"/>
      <c r="AX35" s="40"/>
      <c r="AY35" s="40"/>
      <c r="AZ35" s="40"/>
      <c r="BA35" s="42"/>
      <c r="BB35" s="41"/>
      <c r="BC35" s="40"/>
      <c r="BD35" s="40"/>
      <c r="BE35" s="40"/>
      <c r="BF35" s="40"/>
      <c r="BG35" s="40"/>
      <c r="BH35" s="42"/>
      <c r="BI35" s="40"/>
      <c r="BJ35" s="40"/>
      <c r="BK35" s="40"/>
      <c r="BL35" s="40"/>
      <c r="BM35" s="40"/>
      <c r="BN35" s="40"/>
      <c r="BO35" s="41"/>
      <c r="BP35" s="40"/>
      <c r="BQ35" s="40"/>
      <c r="BR35" s="40"/>
      <c r="BS35" s="40"/>
      <c r="BT35" s="40"/>
      <c r="BU35" s="42"/>
      <c r="BV35" s="40"/>
      <c r="BW35" s="41"/>
      <c r="BX35" s="40"/>
      <c r="BY35" s="40"/>
      <c r="BZ35" s="40"/>
      <c r="CA35" s="42"/>
      <c r="CB35" s="41"/>
      <c r="CC35" s="40"/>
      <c r="CD35" s="40"/>
      <c r="CE35" s="40"/>
      <c r="CF35" s="40"/>
      <c r="CG35" s="40"/>
      <c r="CH35" s="42"/>
      <c r="CI35" s="43"/>
      <c r="CJ35" s="41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1"/>
      <c r="DR35" s="40"/>
      <c r="DS35" s="40"/>
      <c r="DT35" s="40"/>
      <c r="DU35" s="40"/>
      <c r="DV35" s="42"/>
      <c r="DW35" s="40"/>
      <c r="DX35" s="40"/>
      <c r="DY35" s="40"/>
      <c r="DZ35" s="40"/>
      <c r="EA35" s="40"/>
      <c r="EB35" s="40"/>
      <c r="EC35" s="40"/>
      <c r="ED35" s="41"/>
      <c r="EE35" s="40"/>
      <c r="EF35" s="40"/>
      <c r="EG35" s="41"/>
      <c r="EH35" s="40"/>
      <c r="EI35" s="40"/>
      <c r="EJ35" s="40"/>
      <c r="EK35" s="40"/>
      <c r="EL35" s="42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  <c r="FL35" s="42"/>
      <c r="FM35" s="42"/>
      <c r="FN35" s="42"/>
      <c r="FO35" s="42"/>
      <c r="FP35" s="42"/>
      <c r="FQ35" s="42"/>
      <c r="FR35" s="42"/>
      <c r="FS35" s="29">
        <f t="shared" si="3"/>
        <v>100</v>
      </c>
      <c r="FT35" s="29">
        <f t="shared" si="13"/>
        <v>100</v>
      </c>
      <c r="FU35" s="8">
        <f t="shared" si="14"/>
        <v>0</v>
      </c>
      <c r="FV35" s="29">
        <f t="shared" si="15"/>
        <v>0</v>
      </c>
      <c r="GL35" s="152">
        <f>GS35/GO35</f>
        <v>5.7851239669421489E-2</v>
      </c>
      <c r="GM35" s="152">
        <f>GR35/GO35</f>
        <v>9.149940968122787E-2</v>
      </c>
      <c r="GN35" s="154">
        <f>GQ35/GO35</f>
        <v>0.11865407319952774</v>
      </c>
      <c r="GO35" s="147">
        <v>1694</v>
      </c>
      <c r="GP35" s="151" t="s">
        <v>87</v>
      </c>
      <c r="GQ35" s="161">
        <f>SUM(GQ17:GQ34)</f>
        <v>201</v>
      </c>
      <c r="GR35" s="161">
        <f>SUM(GR17:GR34)</f>
        <v>155</v>
      </c>
      <c r="GS35" s="161">
        <f>SUM(GS17:GS34)</f>
        <v>98</v>
      </c>
      <c r="GT35" s="155">
        <f>SUM(GT17:GT34)</f>
        <v>626</v>
      </c>
    </row>
    <row r="36" spans="1:207">
      <c r="A36" s="8">
        <v>11036</v>
      </c>
      <c r="B36" s="27" t="s">
        <v>38</v>
      </c>
      <c r="C36" s="31">
        <v>21</v>
      </c>
      <c r="D36" s="31" t="s">
        <v>324</v>
      </c>
      <c r="E36" s="31" t="s">
        <v>329</v>
      </c>
      <c r="F36" s="31" t="s">
        <v>261</v>
      </c>
      <c r="G36" s="31">
        <v>250</v>
      </c>
      <c r="H36" s="8" t="str">
        <f>VLOOKUP(F36, 'Meslek Grupları'!$E$6:$G$152, 3, FALSE)</f>
        <v>Esnaf</v>
      </c>
      <c r="I36" s="31"/>
      <c r="J36" s="31"/>
      <c r="K36" s="31"/>
      <c r="L36" s="31">
        <v>120</v>
      </c>
      <c r="M36" s="31"/>
      <c r="N36" s="31"/>
      <c r="O36" s="31"/>
      <c r="P36" s="31"/>
      <c r="Q36" s="31"/>
      <c r="R36" s="31">
        <v>5.25</v>
      </c>
      <c r="S36" s="31">
        <v>2</v>
      </c>
      <c r="T36" s="31">
        <v>4.2</v>
      </c>
      <c r="U36" s="31"/>
      <c r="V36" s="31"/>
      <c r="W36" s="31"/>
      <c r="X36" s="31"/>
      <c r="Y36" s="31"/>
      <c r="Z36" s="38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7"/>
      <c r="AT36" s="288">
        <f t="shared" si="0"/>
        <v>0</v>
      </c>
      <c r="AU36" s="39"/>
      <c r="AV36" s="31"/>
      <c r="AW36" s="31"/>
      <c r="AX36" s="31"/>
      <c r="AY36" s="31"/>
      <c r="AZ36" s="31"/>
      <c r="BA36" s="37"/>
      <c r="BB36" s="38"/>
      <c r="BC36" s="31"/>
      <c r="BD36" s="31"/>
      <c r="BE36" s="31"/>
      <c r="BF36" s="31"/>
      <c r="BG36" s="31"/>
      <c r="BH36" s="37"/>
      <c r="BI36" s="31"/>
      <c r="BJ36" s="31"/>
      <c r="BK36" s="31"/>
      <c r="BL36" s="31"/>
      <c r="BM36" s="31"/>
      <c r="BN36" s="31"/>
      <c r="BO36" s="38"/>
      <c r="BP36" s="31"/>
      <c r="BQ36" s="31"/>
      <c r="BR36" s="31"/>
      <c r="BS36" s="31"/>
      <c r="BT36" s="31"/>
      <c r="BU36" s="37"/>
      <c r="BV36" s="31"/>
      <c r="BW36" s="38">
        <v>2</v>
      </c>
      <c r="BX36" s="31"/>
      <c r="BY36" s="31"/>
      <c r="BZ36" s="31">
        <v>36</v>
      </c>
      <c r="CA36" s="37">
        <v>24</v>
      </c>
      <c r="CB36" s="38"/>
      <c r="CC36" s="31"/>
      <c r="CD36" s="31"/>
      <c r="CE36" s="31"/>
      <c r="CF36" s="31"/>
      <c r="CG36" s="31"/>
      <c r="CH36" s="37"/>
      <c r="CI36" s="39"/>
      <c r="CJ36" s="38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>
        <v>1</v>
      </c>
      <c r="CX36" s="31">
        <v>10</v>
      </c>
      <c r="CY36" s="31"/>
      <c r="CZ36" s="31"/>
      <c r="DA36" s="31"/>
      <c r="DB36" s="31">
        <v>1</v>
      </c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8"/>
      <c r="DR36" s="31"/>
      <c r="DS36" s="31"/>
      <c r="DT36" s="31"/>
      <c r="DU36" s="31"/>
      <c r="DV36" s="37"/>
      <c r="DW36" s="31"/>
      <c r="DX36" s="31"/>
      <c r="DY36" s="31"/>
      <c r="DZ36" s="31"/>
      <c r="EA36" s="31"/>
      <c r="EB36" s="31"/>
      <c r="EC36" s="31"/>
      <c r="ED36" s="38"/>
      <c r="EE36" s="31"/>
      <c r="EF36" s="31"/>
      <c r="EG36" s="38"/>
      <c r="EH36" s="31"/>
      <c r="EI36" s="31"/>
      <c r="EJ36" s="31"/>
      <c r="EK36" s="31"/>
      <c r="EL36" s="37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  <c r="FL36" s="37"/>
      <c r="FM36" s="37"/>
      <c r="FN36" s="37"/>
      <c r="FO36" s="37"/>
      <c r="FP36" s="37"/>
      <c r="FQ36" s="37"/>
      <c r="FR36" s="37"/>
      <c r="FS36" s="29">
        <f t="shared" si="3"/>
        <v>416</v>
      </c>
      <c r="FT36" s="29">
        <f t="shared" si="13"/>
        <v>416</v>
      </c>
      <c r="FU36" s="8">
        <f t="shared" si="14"/>
        <v>2</v>
      </c>
      <c r="FV36" s="29">
        <f t="shared" si="15"/>
        <v>2</v>
      </c>
    </row>
    <row r="37" spans="1:207">
      <c r="A37" s="8">
        <v>11036</v>
      </c>
      <c r="B37" s="27" t="s">
        <v>38</v>
      </c>
      <c r="C37" s="41">
        <v>22</v>
      </c>
      <c r="D37" s="40" t="s">
        <v>324</v>
      </c>
      <c r="E37" s="40" t="s">
        <v>252</v>
      </c>
      <c r="F37" s="40" t="s">
        <v>316</v>
      </c>
      <c r="G37" s="40"/>
      <c r="H37" s="8" t="str">
        <f>VLOOKUP(F37, 'Meslek Grupları'!$E$6:$G$152, 3, FALSE)</f>
        <v>Mesleksiz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1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2"/>
      <c r="AT37" s="288">
        <f t="shared" si="0"/>
        <v>0</v>
      </c>
      <c r="AU37" s="43"/>
      <c r="AV37" s="40"/>
      <c r="AW37" s="40"/>
      <c r="AX37" s="40"/>
      <c r="AY37" s="40"/>
      <c r="AZ37" s="40"/>
      <c r="BA37" s="42"/>
      <c r="BB37" s="41"/>
      <c r="BC37" s="40"/>
      <c r="BD37" s="40"/>
      <c r="BE37" s="40"/>
      <c r="BF37" s="40"/>
      <c r="BG37" s="40"/>
      <c r="BH37" s="42"/>
      <c r="BI37" s="40"/>
      <c r="BJ37" s="40"/>
      <c r="BK37" s="40"/>
      <c r="BL37" s="40"/>
      <c r="BM37" s="40"/>
      <c r="BN37" s="40"/>
      <c r="BO37" s="41"/>
      <c r="BP37" s="40"/>
      <c r="BQ37" s="40"/>
      <c r="BR37" s="40"/>
      <c r="BS37" s="40"/>
      <c r="BT37" s="40"/>
      <c r="BU37" s="42"/>
      <c r="BV37" s="40"/>
      <c r="BW37" s="41"/>
      <c r="BX37" s="40"/>
      <c r="BY37" s="40"/>
      <c r="BZ37" s="40"/>
      <c r="CA37" s="42"/>
      <c r="CB37" s="41"/>
      <c r="CC37" s="40"/>
      <c r="CD37" s="40"/>
      <c r="CE37" s="40"/>
      <c r="CF37" s="40"/>
      <c r="CG37" s="40"/>
      <c r="CH37" s="42"/>
      <c r="CI37" s="43"/>
      <c r="CJ37" s="41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1"/>
      <c r="DR37" s="40"/>
      <c r="DS37" s="40"/>
      <c r="DT37" s="40"/>
      <c r="DU37" s="40"/>
      <c r="DV37" s="42"/>
      <c r="DW37" s="40"/>
      <c r="DX37" s="40"/>
      <c r="DY37" s="40"/>
      <c r="DZ37" s="40"/>
      <c r="EA37" s="40"/>
      <c r="EB37" s="40"/>
      <c r="EC37" s="40"/>
      <c r="ED37" s="41"/>
      <c r="EE37" s="40"/>
      <c r="EF37" s="40"/>
      <c r="EG37" s="41"/>
      <c r="EH37" s="40"/>
      <c r="EI37" s="40"/>
      <c r="EJ37" s="40"/>
      <c r="EK37" s="40"/>
      <c r="EL37" s="42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29">
        <f t="shared" si="3"/>
        <v>0</v>
      </c>
      <c r="FT37" s="29">
        <f t="shared" si="13"/>
        <v>0</v>
      </c>
      <c r="FU37" s="8">
        <f t="shared" si="14"/>
        <v>0</v>
      </c>
      <c r="FV37" s="29">
        <f t="shared" si="15"/>
        <v>0</v>
      </c>
    </row>
    <row r="38" spans="1:207">
      <c r="A38" s="8">
        <v>11036</v>
      </c>
      <c r="B38" s="27" t="s">
        <v>38</v>
      </c>
      <c r="C38" s="41">
        <v>23</v>
      </c>
      <c r="D38" s="40" t="s">
        <v>314</v>
      </c>
      <c r="E38" s="40" t="s">
        <v>219</v>
      </c>
      <c r="F38" s="40" t="s">
        <v>22</v>
      </c>
      <c r="G38" s="40">
        <v>250</v>
      </c>
      <c r="H38" s="8" t="str">
        <f>VLOOKUP(F38, 'Meslek Grupları'!$E$6:$G$152, 3, FALSE)</f>
        <v>Esnaf</v>
      </c>
      <c r="I38" s="40"/>
      <c r="J38" s="40"/>
      <c r="K38" s="40"/>
      <c r="L38" s="40"/>
      <c r="M38" s="40"/>
      <c r="N38" s="40"/>
      <c r="O38" s="40"/>
      <c r="P38" s="40"/>
      <c r="Q38" s="40"/>
      <c r="R38" s="40">
        <v>10.1</v>
      </c>
      <c r="S38" s="40">
        <v>2</v>
      </c>
      <c r="T38" s="40">
        <v>4.2</v>
      </c>
      <c r="U38" s="40"/>
      <c r="V38" s="40"/>
      <c r="W38" s="40"/>
      <c r="X38" s="40"/>
      <c r="Y38" s="40"/>
      <c r="Z38" s="41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2"/>
      <c r="AT38" s="288">
        <f t="shared" si="0"/>
        <v>0</v>
      </c>
      <c r="AU38" s="43"/>
      <c r="AV38" s="40"/>
      <c r="AW38" s="40"/>
      <c r="AX38" s="40"/>
      <c r="AY38" s="40"/>
      <c r="AZ38" s="40"/>
      <c r="BA38" s="42"/>
      <c r="BB38" s="41"/>
      <c r="BC38" s="40"/>
      <c r="BD38" s="40"/>
      <c r="BE38" s="40"/>
      <c r="BF38" s="40"/>
      <c r="BG38" s="40"/>
      <c r="BH38" s="42"/>
      <c r="BI38" s="40"/>
      <c r="BJ38" s="40"/>
      <c r="BK38" s="40"/>
      <c r="BL38" s="40"/>
      <c r="BM38" s="40"/>
      <c r="BN38" s="40"/>
      <c r="BO38" s="41"/>
      <c r="BP38" s="40"/>
      <c r="BQ38" s="40"/>
      <c r="BR38" s="40"/>
      <c r="BS38" s="40"/>
      <c r="BT38" s="40"/>
      <c r="BU38" s="42"/>
      <c r="BV38" s="40"/>
      <c r="BW38" s="41">
        <v>2</v>
      </c>
      <c r="BX38" s="40"/>
      <c r="BY38" s="40"/>
      <c r="BZ38" s="40">
        <v>24</v>
      </c>
      <c r="CA38" s="42">
        <v>24</v>
      </c>
      <c r="CB38" s="41"/>
      <c r="CC38" s="40"/>
      <c r="CD38" s="40"/>
      <c r="CE38" s="40"/>
      <c r="CF38" s="40"/>
      <c r="CG38" s="40"/>
      <c r="CH38" s="42"/>
      <c r="CI38" s="43"/>
      <c r="CJ38" s="41">
        <v>1</v>
      </c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1"/>
      <c r="DR38" s="40"/>
      <c r="DS38" s="40"/>
      <c r="DT38" s="40"/>
      <c r="DU38" s="40"/>
      <c r="DV38" s="42"/>
      <c r="DW38" s="40"/>
      <c r="DX38" s="40"/>
      <c r="DY38" s="40"/>
      <c r="DZ38" s="40"/>
      <c r="EA38" s="40"/>
      <c r="EB38" s="40"/>
      <c r="EC38" s="40"/>
      <c r="ED38" s="41"/>
      <c r="EE38" s="40"/>
      <c r="EF38" s="40"/>
      <c r="EG38" s="41"/>
      <c r="EH38" s="40"/>
      <c r="EI38" s="40"/>
      <c r="EJ38" s="40"/>
      <c r="EK38" s="40"/>
      <c r="EL38" s="42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2"/>
      <c r="EX38" s="42"/>
      <c r="EY38" s="42"/>
      <c r="EZ38" s="42"/>
      <c r="FA38" s="42"/>
      <c r="FB38" s="42"/>
      <c r="FC38" s="42"/>
      <c r="FD38" s="42"/>
      <c r="FE38" s="42"/>
      <c r="FF38" s="42"/>
      <c r="FG38" s="42"/>
      <c r="FH38" s="42"/>
      <c r="FI38" s="42"/>
      <c r="FJ38" s="42"/>
      <c r="FK38" s="42"/>
      <c r="FL38" s="42"/>
      <c r="FM38" s="42"/>
      <c r="FN38" s="42"/>
      <c r="FO38" s="42"/>
      <c r="FP38" s="42"/>
      <c r="FQ38" s="42"/>
      <c r="FR38" s="42"/>
      <c r="FS38" s="29">
        <f t="shared" si="3"/>
        <v>274</v>
      </c>
      <c r="FT38" s="29">
        <f t="shared" si="13"/>
        <v>274</v>
      </c>
      <c r="FU38" s="8">
        <f t="shared" si="14"/>
        <v>2</v>
      </c>
      <c r="FV38" s="29">
        <f t="shared" si="15"/>
        <v>2</v>
      </c>
    </row>
    <row r="39" spans="1:207">
      <c r="A39" s="8">
        <v>11036</v>
      </c>
      <c r="B39" s="27" t="s">
        <v>38</v>
      </c>
      <c r="C39" s="41">
        <v>24</v>
      </c>
      <c r="D39" s="40" t="s">
        <v>344</v>
      </c>
      <c r="E39" s="40" t="s">
        <v>241</v>
      </c>
      <c r="F39" s="40" t="s">
        <v>345</v>
      </c>
      <c r="G39" s="40">
        <v>150</v>
      </c>
      <c r="H39" s="8" t="str">
        <f>VLOOKUP(F39, 'Meslek Grupları'!$E$6:$G$152, 3, FALSE)</f>
        <v>Esnaf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1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2"/>
      <c r="AT39" s="288">
        <f t="shared" si="0"/>
        <v>0</v>
      </c>
      <c r="AU39" s="43"/>
      <c r="AV39" s="40"/>
      <c r="AW39" s="40"/>
      <c r="AX39" s="40"/>
      <c r="AY39" s="40"/>
      <c r="AZ39" s="40"/>
      <c r="BA39" s="42"/>
      <c r="BB39" s="41"/>
      <c r="BC39" s="40"/>
      <c r="BD39" s="40"/>
      <c r="BE39" s="40"/>
      <c r="BF39" s="40"/>
      <c r="BG39" s="40"/>
      <c r="BH39" s="42"/>
      <c r="BI39" s="40"/>
      <c r="BJ39" s="40"/>
      <c r="BK39" s="40"/>
      <c r="BL39" s="40"/>
      <c r="BM39" s="40"/>
      <c r="BN39" s="40"/>
      <c r="BO39" s="41"/>
      <c r="BP39" s="40"/>
      <c r="BQ39" s="40"/>
      <c r="BR39" s="40"/>
      <c r="BS39" s="40"/>
      <c r="BT39" s="40"/>
      <c r="BU39" s="42"/>
      <c r="BV39" s="40"/>
      <c r="BW39" s="41"/>
      <c r="BX39" s="40"/>
      <c r="BY39" s="40"/>
      <c r="BZ39" s="40"/>
      <c r="CA39" s="42"/>
      <c r="CB39" s="41"/>
      <c r="CC39" s="40"/>
      <c r="CD39" s="40"/>
      <c r="CE39" s="40"/>
      <c r="CF39" s="40"/>
      <c r="CG39" s="40"/>
      <c r="CH39" s="42"/>
      <c r="CI39" s="43"/>
      <c r="CJ39" s="41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>
        <v>2</v>
      </c>
      <c r="DP39" s="40"/>
      <c r="DQ39" s="41"/>
      <c r="DR39" s="40"/>
      <c r="DS39" s="40"/>
      <c r="DT39" s="40"/>
      <c r="DU39" s="40"/>
      <c r="DV39" s="42"/>
      <c r="DW39" s="40"/>
      <c r="DX39" s="40"/>
      <c r="DY39" s="40"/>
      <c r="DZ39" s="40"/>
      <c r="EA39" s="40"/>
      <c r="EB39" s="40"/>
      <c r="EC39" s="40"/>
      <c r="ED39" s="41"/>
      <c r="EE39" s="40"/>
      <c r="EF39" s="40"/>
      <c r="EG39" s="41"/>
      <c r="EH39" s="40"/>
      <c r="EI39" s="40"/>
      <c r="EJ39" s="40"/>
      <c r="EK39" s="40"/>
      <c r="EL39" s="42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  <c r="FL39" s="42"/>
      <c r="FM39" s="42"/>
      <c r="FN39" s="42"/>
      <c r="FO39" s="42"/>
      <c r="FP39" s="42"/>
      <c r="FQ39" s="42"/>
      <c r="FR39" s="42"/>
      <c r="FS39" s="29">
        <f t="shared" si="3"/>
        <v>150</v>
      </c>
      <c r="FT39" s="29">
        <f t="shared" si="13"/>
        <v>150</v>
      </c>
      <c r="FU39" s="8">
        <f t="shared" si="14"/>
        <v>0</v>
      </c>
      <c r="FV39" s="29">
        <f t="shared" si="15"/>
        <v>0</v>
      </c>
    </row>
    <row r="40" spans="1:207">
      <c r="A40" s="8">
        <v>11036</v>
      </c>
      <c r="B40" s="27" t="s">
        <v>38</v>
      </c>
      <c r="C40" s="41">
        <v>25</v>
      </c>
      <c r="D40" s="40" t="s">
        <v>347</v>
      </c>
      <c r="E40" s="40" t="s">
        <v>348</v>
      </c>
      <c r="F40" s="40" t="s">
        <v>349</v>
      </c>
      <c r="G40" s="40"/>
      <c r="H40" s="8" t="str">
        <f>VLOOKUP(F40, 'Meslek Grupları'!$E$6:$G$152, 3, FALSE)</f>
        <v>Mesleksiz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1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2"/>
      <c r="AT40" s="288">
        <f t="shared" si="0"/>
        <v>0</v>
      </c>
      <c r="AU40" s="43"/>
      <c r="AV40" s="40"/>
      <c r="AW40" s="40"/>
      <c r="AX40" s="40"/>
      <c r="AY40" s="40"/>
      <c r="AZ40" s="40"/>
      <c r="BA40" s="42"/>
      <c r="BB40" s="41"/>
      <c r="BC40" s="40"/>
      <c r="BD40" s="40"/>
      <c r="BE40" s="40"/>
      <c r="BF40" s="40"/>
      <c r="BG40" s="40"/>
      <c r="BH40" s="42"/>
      <c r="BI40" s="40"/>
      <c r="BJ40" s="40"/>
      <c r="BK40" s="40"/>
      <c r="BL40" s="40"/>
      <c r="BM40" s="40"/>
      <c r="BN40" s="40"/>
      <c r="BO40" s="41"/>
      <c r="BP40" s="40"/>
      <c r="BQ40" s="40"/>
      <c r="BR40" s="40"/>
      <c r="BS40" s="40"/>
      <c r="BT40" s="40"/>
      <c r="BU40" s="42"/>
      <c r="BV40" s="40"/>
      <c r="BW40" s="41"/>
      <c r="BX40" s="40"/>
      <c r="BY40" s="40"/>
      <c r="BZ40" s="40"/>
      <c r="CA40" s="42"/>
      <c r="CB40" s="41"/>
      <c r="CC40" s="40"/>
      <c r="CD40" s="40"/>
      <c r="CE40" s="40"/>
      <c r="CF40" s="40"/>
      <c r="CG40" s="40"/>
      <c r="CH40" s="42"/>
      <c r="CI40" s="43"/>
      <c r="CJ40" s="41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1"/>
      <c r="DR40" s="40"/>
      <c r="DS40" s="40"/>
      <c r="DT40" s="40"/>
      <c r="DU40" s="40"/>
      <c r="DV40" s="42"/>
      <c r="DW40" s="40"/>
      <c r="DX40" s="40"/>
      <c r="DY40" s="40"/>
      <c r="DZ40" s="40"/>
      <c r="EA40" s="40"/>
      <c r="EB40" s="40"/>
      <c r="EC40" s="40"/>
      <c r="ED40" s="41"/>
      <c r="EE40" s="40"/>
      <c r="EF40" s="40"/>
      <c r="EG40" s="41"/>
      <c r="EH40" s="40"/>
      <c r="EI40" s="40"/>
      <c r="EJ40" s="40"/>
      <c r="EK40" s="40"/>
      <c r="EL40" s="42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29">
        <f t="shared" si="3"/>
        <v>0</v>
      </c>
      <c r="FT40" s="29">
        <f t="shared" si="13"/>
        <v>0</v>
      </c>
      <c r="FU40" s="8">
        <f t="shared" si="14"/>
        <v>0</v>
      </c>
      <c r="FV40" s="29">
        <f t="shared" si="15"/>
        <v>0</v>
      </c>
    </row>
    <row r="41" spans="1:207">
      <c r="A41" s="8">
        <v>11036</v>
      </c>
      <c r="B41" s="27" t="s">
        <v>38</v>
      </c>
      <c r="C41" s="41">
        <v>26</v>
      </c>
      <c r="D41" s="40" t="s">
        <v>324</v>
      </c>
      <c r="E41" s="40" t="s">
        <v>325</v>
      </c>
      <c r="F41" s="40" t="s">
        <v>253</v>
      </c>
      <c r="G41" s="40">
        <v>200</v>
      </c>
      <c r="H41" s="8" t="str">
        <f>VLOOKUP(F41, 'Meslek Grupları'!$E$6:$G$152, 3, FALSE)</f>
        <v>İşçiler</v>
      </c>
      <c r="I41" s="40" t="s">
        <v>361</v>
      </c>
      <c r="J41" s="40"/>
      <c r="K41" s="40"/>
      <c r="L41" s="40"/>
      <c r="M41" s="40"/>
      <c r="N41" s="40"/>
      <c r="O41" s="40"/>
      <c r="P41" s="40"/>
      <c r="Q41" s="40"/>
      <c r="R41" s="40">
        <v>4</v>
      </c>
      <c r="S41" s="40"/>
      <c r="T41" s="40"/>
      <c r="U41" s="40"/>
      <c r="V41" s="40"/>
      <c r="W41" s="40"/>
      <c r="X41" s="40"/>
      <c r="Y41" s="40"/>
      <c r="Z41" s="41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2"/>
      <c r="AT41" s="288">
        <f t="shared" si="0"/>
        <v>0</v>
      </c>
      <c r="AU41" s="43"/>
      <c r="AV41" s="40"/>
      <c r="AW41" s="40"/>
      <c r="AX41" s="40"/>
      <c r="AY41" s="40"/>
      <c r="AZ41" s="40"/>
      <c r="BA41" s="42"/>
      <c r="BB41" s="41"/>
      <c r="BC41" s="40"/>
      <c r="BD41" s="40"/>
      <c r="BE41" s="40"/>
      <c r="BF41" s="40"/>
      <c r="BG41" s="40"/>
      <c r="BH41" s="42"/>
      <c r="BI41" s="40"/>
      <c r="BJ41" s="40"/>
      <c r="BK41" s="40"/>
      <c r="BL41" s="40"/>
      <c r="BM41" s="40"/>
      <c r="BN41" s="40"/>
      <c r="BO41" s="41"/>
      <c r="BP41" s="40"/>
      <c r="BQ41" s="40"/>
      <c r="BR41" s="40"/>
      <c r="BS41" s="40"/>
      <c r="BT41" s="40"/>
      <c r="BU41" s="42"/>
      <c r="BV41" s="40"/>
      <c r="BW41" s="41"/>
      <c r="BX41" s="40"/>
      <c r="BY41" s="40"/>
      <c r="BZ41" s="40"/>
      <c r="CA41" s="42"/>
      <c r="CB41" s="41"/>
      <c r="CC41" s="40"/>
      <c r="CD41" s="40"/>
      <c r="CE41" s="40"/>
      <c r="CF41" s="40"/>
      <c r="CG41" s="40"/>
      <c r="CH41" s="42"/>
      <c r="CI41" s="43"/>
      <c r="CJ41" s="41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1"/>
      <c r="DR41" s="40"/>
      <c r="DS41" s="40"/>
      <c r="DT41" s="40"/>
      <c r="DU41" s="40"/>
      <c r="DV41" s="42"/>
      <c r="DW41" s="40"/>
      <c r="DX41" s="40"/>
      <c r="DY41" s="40"/>
      <c r="DZ41" s="40"/>
      <c r="EA41" s="40"/>
      <c r="EB41" s="40"/>
      <c r="EC41" s="40"/>
      <c r="ED41" s="41"/>
      <c r="EE41" s="40"/>
      <c r="EF41" s="40"/>
      <c r="EG41" s="41"/>
      <c r="EH41" s="40"/>
      <c r="EI41" s="40"/>
      <c r="EJ41" s="40"/>
      <c r="EK41" s="40"/>
      <c r="EL41" s="42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  <c r="FL41" s="42"/>
      <c r="FM41" s="42"/>
      <c r="FN41" s="42"/>
      <c r="FO41" s="42"/>
      <c r="FP41" s="42"/>
      <c r="FQ41" s="42"/>
      <c r="FR41" s="42"/>
      <c r="FS41" s="29">
        <f t="shared" si="3"/>
        <v>200</v>
      </c>
      <c r="FT41" s="29">
        <f t="shared" si="13"/>
        <v>200</v>
      </c>
      <c r="FU41" s="8">
        <f t="shared" si="14"/>
        <v>0</v>
      </c>
      <c r="FV41" s="29">
        <f t="shared" si="15"/>
        <v>0</v>
      </c>
    </row>
    <row r="42" spans="1:207">
      <c r="A42" s="8">
        <v>11036</v>
      </c>
      <c r="B42" s="27" t="s">
        <v>38</v>
      </c>
      <c r="C42" s="41">
        <v>27</v>
      </c>
      <c r="D42" s="40" t="s">
        <v>362</v>
      </c>
      <c r="E42" s="40" t="s">
        <v>325</v>
      </c>
      <c r="F42" s="40" t="s">
        <v>237</v>
      </c>
      <c r="G42" s="40">
        <v>100</v>
      </c>
      <c r="H42" s="8" t="str">
        <f>VLOOKUP(F42, 'Meslek Grupları'!$E$6:$G$152, 3, FALSE)</f>
        <v>Esnaf</v>
      </c>
      <c r="I42" s="40"/>
      <c r="J42" s="40"/>
      <c r="K42" s="40"/>
      <c r="L42" s="40">
        <v>120</v>
      </c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1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2"/>
      <c r="AT42" s="288">
        <f t="shared" si="0"/>
        <v>0</v>
      </c>
      <c r="AU42" s="43"/>
      <c r="AV42" s="40"/>
      <c r="AW42" s="40"/>
      <c r="AX42" s="40"/>
      <c r="AY42" s="40"/>
      <c r="AZ42" s="40"/>
      <c r="BA42" s="42"/>
      <c r="BB42" s="41"/>
      <c r="BC42" s="40"/>
      <c r="BD42" s="40"/>
      <c r="BE42" s="40"/>
      <c r="BF42" s="40"/>
      <c r="BG42" s="40"/>
      <c r="BH42" s="42"/>
      <c r="BI42" s="40"/>
      <c r="BJ42" s="40"/>
      <c r="BK42" s="40"/>
      <c r="BL42" s="40"/>
      <c r="BM42" s="40"/>
      <c r="BN42" s="40"/>
      <c r="BO42" s="41"/>
      <c r="BP42" s="40"/>
      <c r="BQ42" s="40"/>
      <c r="BR42" s="40"/>
      <c r="BS42" s="40"/>
      <c r="BT42" s="40"/>
      <c r="BU42" s="42"/>
      <c r="BV42" s="40"/>
      <c r="BW42" s="41"/>
      <c r="BX42" s="40"/>
      <c r="BY42" s="40"/>
      <c r="BZ42" s="40"/>
      <c r="CA42" s="42"/>
      <c r="CB42" s="41"/>
      <c r="CC42" s="40"/>
      <c r="CD42" s="40"/>
      <c r="CE42" s="40"/>
      <c r="CF42" s="40"/>
      <c r="CG42" s="40"/>
      <c r="CH42" s="42"/>
      <c r="CI42" s="43"/>
      <c r="CJ42" s="41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1"/>
      <c r="DR42" s="40"/>
      <c r="DS42" s="40"/>
      <c r="DT42" s="40"/>
      <c r="DU42" s="40"/>
      <c r="DV42" s="42"/>
      <c r="DW42" s="40"/>
      <c r="DX42" s="40"/>
      <c r="DY42" s="40"/>
      <c r="DZ42" s="40"/>
      <c r="EA42" s="40"/>
      <c r="EB42" s="40"/>
      <c r="EC42" s="40"/>
      <c r="ED42" s="41"/>
      <c r="EE42" s="40"/>
      <c r="EF42" s="40"/>
      <c r="EG42" s="41"/>
      <c r="EH42" s="40"/>
      <c r="EI42" s="40"/>
      <c r="EJ42" s="40"/>
      <c r="EK42" s="40"/>
      <c r="EL42" s="42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2"/>
      <c r="EX42" s="42"/>
      <c r="EY42" s="42"/>
      <c r="EZ42" s="42"/>
      <c r="FA42" s="42"/>
      <c r="FB42" s="42"/>
      <c r="FC42" s="42"/>
      <c r="FD42" s="42"/>
      <c r="FE42" s="42"/>
      <c r="FF42" s="42"/>
      <c r="FG42" s="42"/>
      <c r="FH42" s="42"/>
      <c r="FI42" s="42"/>
      <c r="FJ42" s="42"/>
      <c r="FK42" s="42"/>
      <c r="FL42" s="42"/>
      <c r="FM42" s="42"/>
      <c r="FN42" s="42"/>
      <c r="FO42" s="42"/>
      <c r="FP42" s="42"/>
      <c r="FQ42" s="42"/>
      <c r="FR42" s="42"/>
      <c r="FS42" s="29">
        <f t="shared" si="3"/>
        <v>220</v>
      </c>
      <c r="FT42" s="29">
        <f t="shared" si="13"/>
        <v>220</v>
      </c>
      <c r="FU42" s="8">
        <f t="shared" si="14"/>
        <v>0</v>
      </c>
      <c r="FV42" s="29">
        <f t="shared" si="15"/>
        <v>0</v>
      </c>
    </row>
    <row r="43" spans="1:207">
      <c r="A43" s="8">
        <v>11036</v>
      </c>
      <c r="B43" s="27" t="s">
        <v>38</v>
      </c>
      <c r="C43" s="41">
        <v>28</v>
      </c>
      <c r="D43" s="40" t="s">
        <v>367</v>
      </c>
      <c r="E43" s="40" t="s">
        <v>203</v>
      </c>
      <c r="F43" s="40"/>
      <c r="G43" s="40"/>
      <c r="H43" s="8">
        <f>VLOOKUP(F43, 'Meslek Grupları'!$E$6:$G$152, 3, FALSE)</f>
        <v>0</v>
      </c>
      <c r="I43" s="40" t="s">
        <v>372</v>
      </c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1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2"/>
      <c r="AT43" s="288">
        <f t="shared" si="0"/>
        <v>0</v>
      </c>
      <c r="AU43" s="43"/>
      <c r="AV43" s="40"/>
      <c r="AW43" s="40"/>
      <c r="AX43" s="40"/>
      <c r="AY43" s="40"/>
      <c r="AZ43" s="40"/>
      <c r="BA43" s="42"/>
      <c r="BB43" s="41"/>
      <c r="BC43" s="40"/>
      <c r="BD43" s="40"/>
      <c r="BE43" s="40"/>
      <c r="BF43" s="40"/>
      <c r="BG43" s="40"/>
      <c r="BH43" s="42"/>
      <c r="BI43" s="40"/>
      <c r="BJ43" s="40"/>
      <c r="BK43" s="40"/>
      <c r="BL43" s="40"/>
      <c r="BM43" s="40"/>
      <c r="BN43" s="40"/>
      <c r="BO43" s="41"/>
      <c r="BP43" s="40"/>
      <c r="BQ43" s="40"/>
      <c r="BR43" s="40"/>
      <c r="BS43" s="40"/>
      <c r="BT43" s="40"/>
      <c r="BU43" s="42"/>
      <c r="BV43" s="40"/>
      <c r="BW43" s="41"/>
      <c r="BX43" s="40"/>
      <c r="BY43" s="40"/>
      <c r="BZ43" s="40"/>
      <c r="CA43" s="42"/>
      <c r="CB43" s="41"/>
      <c r="CC43" s="40"/>
      <c r="CD43" s="40"/>
      <c r="CE43" s="40"/>
      <c r="CF43" s="40"/>
      <c r="CG43" s="40"/>
      <c r="CH43" s="42"/>
      <c r="CI43" s="43"/>
      <c r="CJ43" s="41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1"/>
      <c r="DR43" s="40"/>
      <c r="DS43" s="40"/>
      <c r="DT43" s="40"/>
      <c r="DU43" s="40"/>
      <c r="DV43" s="42"/>
      <c r="DW43" s="40"/>
      <c r="DX43" s="40"/>
      <c r="DY43" s="40"/>
      <c r="DZ43" s="40"/>
      <c r="EA43" s="40"/>
      <c r="EB43" s="40"/>
      <c r="EC43" s="40"/>
      <c r="ED43" s="41"/>
      <c r="EE43" s="40"/>
      <c r="EF43" s="40"/>
      <c r="EG43" s="41"/>
      <c r="EH43" s="40"/>
      <c r="EI43" s="40"/>
      <c r="EJ43" s="40"/>
      <c r="EK43" s="40"/>
      <c r="EL43" s="42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2"/>
      <c r="EX43" s="42"/>
      <c r="EY43" s="42"/>
      <c r="EZ43" s="42"/>
      <c r="FA43" s="42"/>
      <c r="FB43" s="42"/>
      <c r="FC43" s="42"/>
      <c r="FD43" s="42"/>
      <c r="FE43" s="42"/>
      <c r="FF43" s="42"/>
      <c r="FG43" s="42"/>
      <c r="FH43" s="42"/>
      <c r="FI43" s="42"/>
      <c r="FJ43" s="42"/>
      <c r="FK43" s="42"/>
      <c r="FL43" s="42"/>
      <c r="FM43" s="42"/>
      <c r="FN43" s="42"/>
      <c r="FO43" s="42"/>
      <c r="FP43" s="42"/>
      <c r="FQ43" s="42"/>
      <c r="FR43" s="42"/>
      <c r="FS43" s="29">
        <f t="shared" si="3"/>
        <v>0</v>
      </c>
      <c r="FT43" s="29">
        <f t="shared" si="13"/>
        <v>0</v>
      </c>
      <c r="FU43" s="8">
        <f t="shared" si="14"/>
        <v>0</v>
      </c>
      <c r="FV43" s="29">
        <f t="shared" si="15"/>
        <v>0</v>
      </c>
    </row>
    <row r="44" spans="1:207">
      <c r="A44" s="8">
        <v>11036</v>
      </c>
      <c r="B44" s="27" t="s">
        <v>38</v>
      </c>
      <c r="C44" s="31">
        <v>29</v>
      </c>
      <c r="D44" s="31" t="s">
        <v>240</v>
      </c>
      <c r="E44" s="31" t="s">
        <v>373</v>
      </c>
      <c r="F44" s="31" t="s">
        <v>357</v>
      </c>
      <c r="G44" s="31">
        <v>150</v>
      </c>
      <c r="H44" s="8" t="str">
        <f>VLOOKUP(F44, 'Meslek Grupları'!$E$6:$G$152, 3, FALSE)</f>
        <v>Görevli</v>
      </c>
      <c r="I44" s="31"/>
      <c r="J44" s="31"/>
      <c r="K44" s="31"/>
      <c r="L44" s="31"/>
      <c r="M44" s="31"/>
      <c r="N44" s="31"/>
      <c r="O44" s="31"/>
      <c r="P44" s="31"/>
      <c r="Q44" s="31"/>
      <c r="R44" s="31">
        <v>10</v>
      </c>
      <c r="S44" s="31"/>
      <c r="T44" s="31"/>
      <c r="U44" s="31"/>
      <c r="V44" s="31"/>
      <c r="W44" s="31"/>
      <c r="X44" s="31"/>
      <c r="Y44" s="31"/>
      <c r="Z44" s="38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7"/>
      <c r="AT44" s="288">
        <f t="shared" si="0"/>
        <v>0</v>
      </c>
      <c r="AU44" s="39"/>
      <c r="AV44" s="31"/>
      <c r="AW44" s="31"/>
      <c r="AX44" s="31"/>
      <c r="AY44" s="31"/>
      <c r="AZ44" s="31"/>
      <c r="BA44" s="37"/>
      <c r="BB44" s="38"/>
      <c r="BC44" s="31"/>
      <c r="BD44" s="31"/>
      <c r="BE44" s="31"/>
      <c r="BF44" s="31"/>
      <c r="BG44" s="31"/>
      <c r="BH44" s="37"/>
      <c r="BI44" s="31"/>
      <c r="BJ44" s="31"/>
      <c r="BK44" s="31"/>
      <c r="BL44" s="31"/>
      <c r="BM44" s="31"/>
      <c r="BN44" s="31"/>
      <c r="BO44" s="38"/>
      <c r="BP44" s="31"/>
      <c r="BQ44" s="31"/>
      <c r="BR44" s="31"/>
      <c r="BS44" s="31"/>
      <c r="BT44" s="31"/>
      <c r="BU44" s="37"/>
      <c r="BV44" s="31"/>
      <c r="BW44" s="38"/>
      <c r="BX44" s="31"/>
      <c r="BY44" s="31"/>
      <c r="BZ44" s="31"/>
      <c r="CA44" s="37"/>
      <c r="CB44" s="38"/>
      <c r="CC44" s="31"/>
      <c r="CD44" s="31"/>
      <c r="CE44" s="31"/>
      <c r="CF44" s="31"/>
      <c r="CG44" s="31"/>
      <c r="CH44" s="37"/>
      <c r="CI44" s="39"/>
      <c r="CJ44" s="38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>
        <v>1</v>
      </c>
      <c r="CW44" s="31"/>
      <c r="CX44" s="31"/>
      <c r="CY44" s="31">
        <v>1</v>
      </c>
      <c r="CZ44" s="31" t="s">
        <v>374</v>
      </c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8"/>
      <c r="DR44" s="31"/>
      <c r="DS44" s="31"/>
      <c r="DT44" s="31"/>
      <c r="DU44" s="31"/>
      <c r="DV44" s="37"/>
      <c r="DW44" s="31"/>
      <c r="DX44" s="31"/>
      <c r="DY44" s="31"/>
      <c r="DZ44" s="31"/>
      <c r="EA44" s="31"/>
      <c r="EB44" s="31"/>
      <c r="EC44" s="31"/>
      <c r="ED44" s="38"/>
      <c r="EE44" s="31"/>
      <c r="EF44" s="31"/>
      <c r="EG44" s="38"/>
      <c r="EH44" s="31"/>
      <c r="EI44" s="31"/>
      <c r="EJ44" s="31"/>
      <c r="EK44" s="31"/>
      <c r="EL44" s="37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/>
      <c r="FR44" s="37"/>
      <c r="FS44" s="29">
        <f t="shared" si="3"/>
        <v>150</v>
      </c>
      <c r="FT44" s="29">
        <f t="shared" si="13"/>
        <v>150</v>
      </c>
      <c r="FU44" s="8">
        <f t="shared" si="14"/>
        <v>0</v>
      </c>
      <c r="FV44" s="29">
        <f t="shared" si="15"/>
        <v>0</v>
      </c>
    </row>
    <row r="45" spans="1:207">
      <c r="A45" s="8">
        <v>11036</v>
      </c>
      <c r="B45" s="27" t="s">
        <v>38</v>
      </c>
      <c r="C45" s="15">
        <v>30</v>
      </c>
      <c r="D45" t="s">
        <v>196</v>
      </c>
      <c r="E45" s="8" t="s">
        <v>204</v>
      </c>
      <c r="F45" s="8" t="s">
        <v>227</v>
      </c>
      <c r="H45" s="8" t="str">
        <f>VLOOKUP(F45, 'Meslek Grupları'!$E$6:$G$152, 3, FALSE)</f>
        <v>Ziraat</v>
      </c>
      <c r="I45" s="8"/>
      <c r="J45" s="8"/>
      <c r="K45" s="8"/>
      <c r="M45" s="8"/>
      <c r="O45" s="8"/>
      <c r="P45" s="8"/>
      <c r="R45">
        <v>29.3</v>
      </c>
      <c r="S45">
        <v>11</v>
      </c>
      <c r="T45">
        <v>24.32</v>
      </c>
      <c r="U45" s="8"/>
      <c r="V45" s="8"/>
      <c r="W45" s="8"/>
      <c r="Y45">
        <v>8.1999999999999993</v>
      </c>
      <c r="Z45" s="28">
        <v>40</v>
      </c>
      <c r="AA45" s="8">
        <v>10</v>
      </c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>
        <v>10</v>
      </c>
      <c r="AM45" s="8">
        <v>1</v>
      </c>
      <c r="AN45" s="8">
        <v>5</v>
      </c>
      <c r="AO45" s="8">
        <v>5</v>
      </c>
      <c r="AP45" s="8"/>
      <c r="AQ45" s="8"/>
      <c r="AR45" s="8">
        <v>40</v>
      </c>
      <c r="AS45" s="27">
        <v>8</v>
      </c>
      <c r="AT45" s="288">
        <f t="shared" si="0"/>
        <v>24</v>
      </c>
      <c r="AU45" s="29"/>
      <c r="AV45" s="8">
        <v>8.5</v>
      </c>
      <c r="AW45" s="8"/>
      <c r="AX45" s="8">
        <v>24</v>
      </c>
      <c r="AY45" s="8"/>
      <c r="AZ45" s="8">
        <v>216</v>
      </c>
      <c r="BA45" s="27">
        <v>216</v>
      </c>
      <c r="BB45" s="28"/>
      <c r="BC45" s="8"/>
      <c r="BD45" s="8"/>
      <c r="BE45" s="8"/>
      <c r="BF45" s="8"/>
      <c r="BG45" s="8"/>
      <c r="BH45" s="27"/>
      <c r="BI45" s="8"/>
      <c r="BJ45" s="8"/>
      <c r="BK45" s="8"/>
      <c r="BL45" s="8"/>
      <c r="BM45" s="8"/>
      <c r="BN45" s="8"/>
      <c r="BO45" s="28"/>
      <c r="BP45" s="8"/>
      <c r="BQ45" s="8"/>
      <c r="BR45" s="8"/>
      <c r="BS45" s="8"/>
      <c r="BT45" s="8"/>
      <c r="BU45" s="27"/>
      <c r="BV45" s="8"/>
      <c r="BW45" s="28">
        <v>11.5</v>
      </c>
      <c r="BX45" s="8"/>
      <c r="BY45" s="8" t="s">
        <v>384</v>
      </c>
      <c r="BZ45" s="8">
        <v>132</v>
      </c>
      <c r="CA45" s="27">
        <v>108</v>
      </c>
      <c r="CB45" s="28"/>
      <c r="CC45" s="8"/>
      <c r="CD45" s="8"/>
      <c r="CE45" s="8"/>
      <c r="CF45" s="8"/>
      <c r="CG45" s="8"/>
      <c r="CH45" s="27"/>
      <c r="CI45" s="29"/>
      <c r="CJ45" s="2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28">
        <v>11</v>
      </c>
      <c r="DR45" s="8"/>
      <c r="DS45" s="8"/>
      <c r="DT45" s="8"/>
      <c r="DU45" s="8">
        <v>44</v>
      </c>
      <c r="DV45" s="27">
        <v>44</v>
      </c>
      <c r="DW45" s="8"/>
      <c r="DX45" s="8"/>
      <c r="DY45" s="8"/>
      <c r="DZ45" s="8"/>
      <c r="EA45" s="8"/>
      <c r="EB45" s="8"/>
      <c r="EC45" s="8"/>
      <c r="ED45" s="28"/>
      <c r="EE45" s="8"/>
      <c r="EF45" s="8"/>
      <c r="EG45" s="28"/>
      <c r="EH45" s="8"/>
      <c r="EI45" s="8"/>
      <c r="EJ45" s="8"/>
      <c r="EK45" s="8"/>
      <c r="EL45" s="27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9">
        <f t="shared" si="3"/>
        <v>392</v>
      </c>
      <c r="FT45" s="29">
        <f>SUM(FS45:FS46)</f>
        <v>534</v>
      </c>
      <c r="FU45" s="8">
        <f t="shared" si="14"/>
        <v>20</v>
      </c>
      <c r="FV45" s="29">
        <f>SUM(FU45:FU46)</f>
        <v>24</v>
      </c>
    </row>
    <row r="46" spans="1:207">
      <c r="A46" s="8">
        <v>11036</v>
      </c>
      <c r="B46" s="27" t="s">
        <v>38</v>
      </c>
      <c r="C46" s="31"/>
      <c r="D46" s="31"/>
      <c r="E46" s="31"/>
      <c r="F46" s="31"/>
      <c r="G46" s="31"/>
      <c r="H46" s="8">
        <f>VLOOKUP(F46, 'Meslek Grupları'!$E$6:$G$152, 3, FALSE)</f>
        <v>0</v>
      </c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8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7"/>
      <c r="AT46" s="288">
        <f t="shared" si="0"/>
        <v>0</v>
      </c>
      <c r="AU46" s="39"/>
      <c r="AV46" s="31"/>
      <c r="AW46" s="31"/>
      <c r="AX46" s="31"/>
      <c r="AY46" s="31"/>
      <c r="AZ46" s="31"/>
      <c r="BA46" s="37"/>
      <c r="BB46" s="38"/>
      <c r="BC46" s="31"/>
      <c r="BD46" s="31"/>
      <c r="BE46" s="31"/>
      <c r="BF46" s="31"/>
      <c r="BG46" s="31"/>
      <c r="BH46" s="37"/>
      <c r="BI46" s="31"/>
      <c r="BJ46" s="31"/>
      <c r="BK46" s="31"/>
      <c r="BL46" s="31"/>
      <c r="BM46" s="31"/>
      <c r="BN46" s="31"/>
      <c r="BO46" s="38"/>
      <c r="BP46" s="31"/>
      <c r="BQ46" s="31"/>
      <c r="BR46" s="31"/>
      <c r="BS46" s="31"/>
      <c r="BT46" s="31"/>
      <c r="BU46" s="37"/>
      <c r="BV46" s="31"/>
      <c r="BW46" s="38">
        <v>4</v>
      </c>
      <c r="BX46" s="31"/>
      <c r="BY46" s="31" t="s">
        <v>275</v>
      </c>
      <c r="BZ46" s="31"/>
      <c r="CA46" s="37"/>
      <c r="CB46" s="38"/>
      <c r="CC46" s="31"/>
      <c r="CD46" s="31"/>
      <c r="CE46" s="31"/>
      <c r="CF46" s="31"/>
      <c r="CG46" s="31"/>
      <c r="CH46" s="37"/>
      <c r="CI46" s="39">
        <v>1</v>
      </c>
      <c r="CJ46" s="38"/>
      <c r="CK46" s="31"/>
      <c r="CL46" s="31"/>
      <c r="CM46" s="31"/>
      <c r="CN46" s="31"/>
      <c r="CO46" s="31">
        <v>1</v>
      </c>
      <c r="CP46" s="31">
        <v>20</v>
      </c>
      <c r="CQ46" s="31"/>
      <c r="CR46" s="31"/>
      <c r="CS46" s="31"/>
      <c r="CT46" s="31"/>
      <c r="CU46" s="31">
        <v>1</v>
      </c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>
        <v>1</v>
      </c>
      <c r="DN46" s="31"/>
      <c r="DO46" s="31"/>
      <c r="DP46" s="31"/>
      <c r="DQ46" s="38"/>
      <c r="DR46" s="31"/>
      <c r="DS46" s="31">
        <v>1</v>
      </c>
      <c r="DT46" s="31" t="s">
        <v>384</v>
      </c>
      <c r="DU46" s="31">
        <v>50</v>
      </c>
      <c r="DV46" s="37">
        <v>65</v>
      </c>
      <c r="DW46" s="31"/>
      <c r="DX46" s="31"/>
      <c r="DY46" s="31"/>
      <c r="DZ46" s="31"/>
      <c r="EA46" s="31"/>
      <c r="EB46" s="31"/>
      <c r="EC46" s="31"/>
      <c r="ED46" s="38"/>
      <c r="EE46" s="31"/>
      <c r="EF46" s="31"/>
      <c r="EG46" s="38">
        <v>1</v>
      </c>
      <c r="EH46" s="31" t="s">
        <v>186</v>
      </c>
      <c r="EI46" s="31"/>
      <c r="EJ46" s="31"/>
      <c r="EK46" s="31"/>
      <c r="EL46" s="37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7"/>
      <c r="EX46" s="37"/>
      <c r="EY46" s="37">
        <v>6</v>
      </c>
      <c r="EZ46" s="37"/>
      <c r="FA46" s="37"/>
      <c r="FB46" s="37"/>
      <c r="FC46" s="37">
        <v>72</v>
      </c>
      <c r="FD46" s="37"/>
      <c r="FE46" s="37"/>
      <c r="FF46" s="37"/>
      <c r="FG46" s="37"/>
      <c r="FH46" s="37"/>
      <c r="FI46" s="37"/>
      <c r="FJ46" s="37"/>
      <c r="FK46" s="37"/>
      <c r="FL46" s="37"/>
      <c r="FM46" s="37"/>
      <c r="FN46" s="37"/>
      <c r="FO46" s="37"/>
      <c r="FP46" s="37"/>
      <c r="FQ46" s="37"/>
      <c r="FR46" s="37"/>
      <c r="FS46" s="29">
        <f t="shared" si="3"/>
        <v>142</v>
      </c>
      <c r="FT46" s="29"/>
      <c r="FU46" s="8">
        <f t="shared" si="14"/>
        <v>4</v>
      </c>
      <c r="FV46" s="29"/>
    </row>
    <row r="47" spans="1:207">
      <c r="A47" s="8">
        <v>11036</v>
      </c>
      <c r="B47" s="27" t="s">
        <v>38</v>
      </c>
      <c r="C47" s="40">
        <v>31</v>
      </c>
      <c r="D47" s="40" t="s">
        <v>403</v>
      </c>
      <c r="E47" s="40" t="s">
        <v>226</v>
      </c>
      <c r="F47" s="40" t="s">
        <v>316</v>
      </c>
      <c r="G47" s="40"/>
      <c r="H47" s="8" t="str">
        <f>VLOOKUP(F47, 'Meslek Grupları'!$E$6:$G$152, 3, FALSE)</f>
        <v>Mesleksiz</v>
      </c>
      <c r="I47" s="40" t="s">
        <v>406</v>
      </c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1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2"/>
      <c r="AT47" s="288">
        <f t="shared" si="0"/>
        <v>0</v>
      </c>
      <c r="AU47" s="43"/>
      <c r="AV47" s="40"/>
      <c r="AW47" s="40"/>
      <c r="AX47" s="40"/>
      <c r="AY47" s="40"/>
      <c r="AZ47" s="40"/>
      <c r="BA47" s="42"/>
      <c r="BB47" s="41"/>
      <c r="BC47" s="40"/>
      <c r="BD47" s="40"/>
      <c r="BE47" s="40"/>
      <c r="BF47" s="40"/>
      <c r="BG47" s="40"/>
      <c r="BH47" s="42"/>
      <c r="BI47" s="40"/>
      <c r="BJ47" s="40"/>
      <c r="BK47" s="40"/>
      <c r="BL47" s="40"/>
      <c r="BM47" s="40"/>
      <c r="BN47" s="40"/>
      <c r="BO47" s="41"/>
      <c r="BP47" s="40"/>
      <c r="BQ47" s="40"/>
      <c r="BR47" s="40"/>
      <c r="BS47" s="40"/>
      <c r="BT47" s="40"/>
      <c r="BU47" s="42"/>
      <c r="BV47" s="40"/>
      <c r="BW47" s="41"/>
      <c r="BX47" s="40"/>
      <c r="BY47" s="40"/>
      <c r="BZ47" s="40"/>
      <c r="CA47" s="42"/>
      <c r="CB47" s="41"/>
      <c r="CC47" s="40"/>
      <c r="CD47" s="40"/>
      <c r="CE47" s="40"/>
      <c r="CF47" s="40"/>
      <c r="CG47" s="40"/>
      <c r="CH47" s="42"/>
      <c r="CI47" s="43"/>
      <c r="CJ47" s="41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>
        <v>1</v>
      </c>
      <c r="CX47" s="40">
        <v>10</v>
      </c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1"/>
      <c r="DR47" s="40"/>
      <c r="DS47" s="40"/>
      <c r="DT47" s="40"/>
      <c r="DU47" s="40"/>
      <c r="DV47" s="42"/>
      <c r="DW47" s="40"/>
      <c r="DX47" s="40"/>
      <c r="DY47" s="40">
        <v>0.5</v>
      </c>
      <c r="DZ47" s="40">
        <v>3</v>
      </c>
      <c r="EA47" s="40" t="s">
        <v>416</v>
      </c>
      <c r="EB47" s="40">
        <v>0.5</v>
      </c>
      <c r="EC47" s="40">
        <v>525</v>
      </c>
      <c r="ED47" s="41"/>
      <c r="EE47" s="40"/>
      <c r="EF47" s="40"/>
      <c r="EG47" s="41">
        <v>1</v>
      </c>
      <c r="EH47" s="40"/>
      <c r="EI47" s="40"/>
      <c r="EJ47" s="40"/>
      <c r="EK47" s="40" t="s">
        <v>417</v>
      </c>
      <c r="EL47" s="42">
        <v>120</v>
      </c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  <c r="FL47" s="42"/>
      <c r="FM47" s="42"/>
      <c r="FN47" s="42"/>
      <c r="FO47" s="42"/>
      <c r="FP47" s="42"/>
      <c r="FQ47" s="42"/>
      <c r="FR47" s="42">
        <v>1500</v>
      </c>
      <c r="FS47" s="29">
        <f t="shared" si="3"/>
        <v>655</v>
      </c>
      <c r="FT47" s="29">
        <f t="shared" ref="FT47:FT63" si="16">FS47</f>
        <v>655</v>
      </c>
      <c r="FU47" s="8">
        <f t="shared" si="14"/>
        <v>0</v>
      </c>
      <c r="FV47" s="29">
        <f t="shared" ref="FV47:FV63" si="17">FU47</f>
        <v>0</v>
      </c>
    </row>
    <row r="48" spans="1:207">
      <c r="A48" s="8">
        <v>11036</v>
      </c>
      <c r="B48" s="27" t="s">
        <v>38</v>
      </c>
      <c r="C48" s="40">
        <v>32</v>
      </c>
      <c r="D48" s="40" t="s">
        <v>196</v>
      </c>
      <c r="E48" s="40" t="s">
        <v>325</v>
      </c>
      <c r="F48" s="40" t="s">
        <v>22</v>
      </c>
      <c r="G48" s="40">
        <v>150</v>
      </c>
      <c r="H48" s="8" t="str">
        <f>VLOOKUP(F48, 'Meslek Grupları'!$E$6:$G$152, 3, FALSE)</f>
        <v>Esnaf</v>
      </c>
      <c r="I48" s="40"/>
      <c r="J48" s="40"/>
      <c r="K48" s="40"/>
      <c r="L48" s="40">
        <v>120</v>
      </c>
      <c r="M48" s="40"/>
      <c r="N48" s="40"/>
      <c r="O48" s="40"/>
      <c r="P48" s="40"/>
      <c r="Q48" s="40"/>
      <c r="R48" s="40">
        <v>4</v>
      </c>
      <c r="S48" s="40"/>
      <c r="T48" s="40"/>
      <c r="U48" s="40"/>
      <c r="V48" s="40"/>
      <c r="W48" s="40"/>
      <c r="X48" s="40"/>
      <c r="Y48" s="40"/>
      <c r="Z48" s="41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2"/>
      <c r="AT48" s="288">
        <f t="shared" si="0"/>
        <v>0</v>
      </c>
      <c r="AU48" s="43"/>
      <c r="AV48" s="40"/>
      <c r="AW48" s="40"/>
      <c r="AX48" s="40"/>
      <c r="AY48" s="40"/>
      <c r="AZ48" s="40"/>
      <c r="BA48" s="42"/>
      <c r="BB48" s="41"/>
      <c r="BC48" s="40"/>
      <c r="BD48" s="40"/>
      <c r="BE48" s="40"/>
      <c r="BF48" s="40"/>
      <c r="BG48" s="40"/>
      <c r="BH48" s="42"/>
      <c r="BI48" s="40"/>
      <c r="BJ48" s="40"/>
      <c r="BK48" s="40"/>
      <c r="BL48" s="40"/>
      <c r="BM48" s="40"/>
      <c r="BN48" s="40"/>
      <c r="BO48" s="41"/>
      <c r="BP48" s="40"/>
      <c r="BQ48" s="40"/>
      <c r="BR48" s="40"/>
      <c r="BS48" s="40"/>
      <c r="BT48" s="40"/>
      <c r="BU48" s="42"/>
      <c r="BV48" s="40"/>
      <c r="BW48" s="41"/>
      <c r="BX48" s="40"/>
      <c r="BY48" s="40"/>
      <c r="BZ48" s="40"/>
      <c r="CA48" s="42"/>
      <c r="CB48" s="41"/>
      <c r="CC48" s="40"/>
      <c r="CD48" s="40"/>
      <c r="CE48" s="40"/>
      <c r="CF48" s="40"/>
      <c r="CG48" s="40"/>
      <c r="CH48" s="42"/>
      <c r="CI48" s="43"/>
      <c r="CJ48" s="41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1"/>
      <c r="DR48" s="40"/>
      <c r="DS48" s="40"/>
      <c r="DT48" s="40"/>
      <c r="DU48" s="40"/>
      <c r="DV48" s="42"/>
      <c r="DW48" s="40"/>
      <c r="DX48" s="40"/>
      <c r="DY48" s="40"/>
      <c r="DZ48" s="40"/>
      <c r="EA48" s="40"/>
      <c r="EB48" s="40"/>
      <c r="EC48" s="40"/>
      <c r="ED48" s="41"/>
      <c r="EE48" s="40"/>
      <c r="EF48" s="40"/>
      <c r="EG48" s="41"/>
      <c r="EH48" s="40"/>
      <c r="EI48" s="40"/>
      <c r="EJ48" s="40"/>
      <c r="EK48" s="40"/>
      <c r="EL48" s="42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  <c r="FL48" s="42"/>
      <c r="FM48" s="42"/>
      <c r="FN48" s="42"/>
      <c r="FO48" s="42"/>
      <c r="FP48" s="42"/>
      <c r="FQ48" s="42"/>
      <c r="FR48" s="42"/>
      <c r="FS48" s="29">
        <f t="shared" si="3"/>
        <v>270</v>
      </c>
      <c r="FT48" s="29">
        <f t="shared" si="16"/>
        <v>270</v>
      </c>
      <c r="FU48" s="8">
        <f t="shared" si="14"/>
        <v>0</v>
      </c>
      <c r="FV48" s="29">
        <f t="shared" si="17"/>
        <v>0</v>
      </c>
    </row>
    <row r="49" spans="1:196">
      <c r="A49" s="8">
        <v>11036</v>
      </c>
      <c r="B49" s="27" t="s">
        <v>38</v>
      </c>
      <c r="C49" s="40">
        <v>33</v>
      </c>
      <c r="D49" s="40" t="s">
        <v>403</v>
      </c>
      <c r="E49" s="40" t="s">
        <v>252</v>
      </c>
      <c r="F49" s="40" t="s">
        <v>26</v>
      </c>
      <c r="G49" s="40">
        <v>100</v>
      </c>
      <c r="H49" s="8" t="str">
        <f>VLOOKUP(F49, 'Meslek Grupları'!$E$6:$G$152, 3, FALSE)</f>
        <v>Esnaf</v>
      </c>
      <c r="I49" s="40"/>
      <c r="J49" s="40"/>
      <c r="K49" s="40"/>
      <c r="L49" s="40"/>
      <c r="M49" s="40"/>
      <c r="N49" s="40"/>
      <c r="O49" s="40"/>
      <c r="P49" s="40"/>
      <c r="Q49" s="40"/>
      <c r="R49" s="40">
        <v>4</v>
      </c>
      <c r="S49" s="40">
        <v>0.22</v>
      </c>
      <c r="T49" s="40">
        <v>0.05</v>
      </c>
      <c r="U49" s="40"/>
      <c r="V49" s="40"/>
      <c r="W49" s="40"/>
      <c r="X49" s="40"/>
      <c r="Y49" s="40"/>
      <c r="Z49" s="41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2"/>
      <c r="AT49" s="288">
        <f t="shared" si="0"/>
        <v>0</v>
      </c>
      <c r="AU49" s="43"/>
      <c r="AV49" s="40"/>
      <c r="AW49" s="40"/>
      <c r="AX49" s="40"/>
      <c r="AY49" s="40"/>
      <c r="AZ49" s="40"/>
      <c r="BA49" s="42"/>
      <c r="BB49" s="41"/>
      <c r="BC49" s="40"/>
      <c r="BD49" s="40"/>
      <c r="BE49" s="40"/>
      <c r="BF49" s="40"/>
      <c r="BG49" s="40"/>
      <c r="BH49" s="42"/>
      <c r="BI49" s="40"/>
      <c r="BJ49" s="40"/>
      <c r="BK49" s="40"/>
      <c r="BL49" s="40"/>
      <c r="BM49" s="40"/>
      <c r="BN49" s="40"/>
      <c r="BO49" s="41"/>
      <c r="BP49" s="40"/>
      <c r="BQ49" s="40"/>
      <c r="BR49" s="40"/>
      <c r="BS49" s="40"/>
      <c r="BT49" s="40"/>
      <c r="BU49" s="42"/>
      <c r="BV49" s="40"/>
      <c r="BW49" s="41">
        <v>0.22</v>
      </c>
      <c r="BX49" s="40"/>
      <c r="BY49" s="40"/>
      <c r="BZ49" s="40">
        <v>4.32</v>
      </c>
      <c r="CA49" s="42">
        <v>4.32</v>
      </c>
      <c r="CB49" s="41"/>
      <c r="CC49" s="40"/>
      <c r="CD49" s="40"/>
      <c r="CE49" s="40"/>
      <c r="CF49" s="40"/>
      <c r="CG49" s="40"/>
      <c r="CH49" s="42"/>
      <c r="CI49" s="43"/>
      <c r="CJ49" s="41"/>
      <c r="CK49" s="40"/>
      <c r="CL49" s="40"/>
      <c r="CM49" s="40"/>
      <c r="CN49" s="40"/>
      <c r="CO49" s="40">
        <v>1</v>
      </c>
      <c r="CP49" s="40">
        <v>20</v>
      </c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1"/>
      <c r="DR49" s="40"/>
      <c r="DS49" s="40"/>
      <c r="DT49" s="40"/>
      <c r="DU49" s="40"/>
      <c r="DV49" s="42"/>
      <c r="DW49" s="40"/>
      <c r="DX49" s="40"/>
      <c r="DY49" s="40"/>
      <c r="DZ49" s="40"/>
      <c r="EA49" s="40"/>
      <c r="EB49" s="40"/>
      <c r="EC49" s="40"/>
      <c r="ED49" s="41"/>
      <c r="EE49" s="40"/>
      <c r="EF49" s="40"/>
      <c r="EG49" s="41"/>
      <c r="EH49" s="40"/>
      <c r="EI49" s="40"/>
      <c r="EJ49" s="40"/>
      <c r="EK49" s="40"/>
      <c r="EL49" s="42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2"/>
      <c r="EX49" s="42"/>
      <c r="EY49" s="42"/>
      <c r="EZ49" s="42"/>
      <c r="FA49" s="42"/>
      <c r="FB49" s="42"/>
      <c r="FC49" s="42"/>
      <c r="FD49" s="42"/>
      <c r="FE49" s="42"/>
      <c r="FF49" s="42"/>
      <c r="FG49" s="42"/>
      <c r="FH49" s="42"/>
      <c r="FI49" s="42"/>
      <c r="FJ49" s="42"/>
      <c r="FK49" s="42"/>
      <c r="FL49" s="42"/>
      <c r="FM49" s="42"/>
      <c r="FN49" s="42"/>
      <c r="FO49" s="42"/>
      <c r="FP49" s="42"/>
      <c r="FQ49" s="42"/>
      <c r="FR49" s="42"/>
      <c r="FS49" s="29">
        <f t="shared" si="3"/>
        <v>124.32</v>
      </c>
      <c r="FT49" s="29">
        <f t="shared" si="16"/>
        <v>124.32</v>
      </c>
      <c r="FU49" s="8">
        <f t="shared" si="14"/>
        <v>0.22</v>
      </c>
      <c r="FV49" s="29">
        <f t="shared" si="17"/>
        <v>0.22</v>
      </c>
    </row>
    <row r="50" spans="1:196">
      <c r="A50" s="8">
        <v>11036</v>
      </c>
      <c r="B50" s="27" t="s">
        <v>38</v>
      </c>
      <c r="C50" s="40">
        <v>34</v>
      </c>
      <c r="D50" s="40" t="s">
        <v>467</v>
      </c>
      <c r="E50" s="40" t="s">
        <v>468</v>
      </c>
      <c r="F50" s="40" t="s">
        <v>345</v>
      </c>
      <c r="G50" s="40">
        <v>150</v>
      </c>
      <c r="H50" s="8" t="str">
        <f>VLOOKUP(F50, 'Meslek Grupları'!$E$6:$G$152, 3, FALSE)</f>
        <v>Esnaf</v>
      </c>
      <c r="I50" s="40"/>
      <c r="J50" s="40"/>
      <c r="K50" s="40"/>
      <c r="L50" s="40">
        <v>120</v>
      </c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1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2"/>
      <c r="AT50" s="288">
        <f t="shared" si="0"/>
        <v>0</v>
      </c>
      <c r="AU50" s="43"/>
      <c r="AV50" s="40"/>
      <c r="AW50" s="40"/>
      <c r="AX50" s="40"/>
      <c r="AY50" s="40"/>
      <c r="AZ50" s="40"/>
      <c r="BA50" s="42"/>
      <c r="BB50" s="41"/>
      <c r="BC50" s="40"/>
      <c r="BD50" s="40"/>
      <c r="BE50" s="40"/>
      <c r="BF50" s="40"/>
      <c r="BG50" s="40"/>
      <c r="BH50" s="42"/>
      <c r="BI50" s="40"/>
      <c r="BJ50" s="40"/>
      <c r="BK50" s="40"/>
      <c r="BL50" s="40"/>
      <c r="BM50" s="40"/>
      <c r="BN50" s="40"/>
      <c r="BO50" s="41"/>
      <c r="BP50" s="40"/>
      <c r="BQ50" s="40"/>
      <c r="BR50" s="40"/>
      <c r="BS50" s="40"/>
      <c r="BT50" s="40"/>
      <c r="BU50" s="42"/>
      <c r="BV50" s="40"/>
      <c r="BW50" s="41"/>
      <c r="BX50" s="40"/>
      <c r="BY50" s="40"/>
      <c r="BZ50" s="40"/>
      <c r="CA50" s="42"/>
      <c r="CB50" s="41"/>
      <c r="CC50" s="40"/>
      <c r="CD50" s="40"/>
      <c r="CE50" s="40"/>
      <c r="CF50" s="40"/>
      <c r="CG50" s="40"/>
      <c r="CH50" s="42"/>
      <c r="CI50" s="43"/>
      <c r="CJ50" s="41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>
        <v>2</v>
      </c>
      <c r="DP50" s="40"/>
      <c r="DQ50" s="41"/>
      <c r="DR50" s="40"/>
      <c r="DS50" s="40"/>
      <c r="DT50" s="40"/>
      <c r="DU50" s="40"/>
      <c r="DV50" s="42"/>
      <c r="DW50" s="40"/>
      <c r="DX50" s="40"/>
      <c r="DY50" s="40"/>
      <c r="DZ50" s="40"/>
      <c r="EA50" s="40"/>
      <c r="EB50" s="40"/>
      <c r="EC50" s="40"/>
      <c r="ED50" s="41"/>
      <c r="EE50" s="40"/>
      <c r="EF50" s="40"/>
      <c r="EG50" s="41"/>
      <c r="EH50" s="40"/>
      <c r="EI50" s="40"/>
      <c r="EJ50" s="40"/>
      <c r="EK50" s="40"/>
      <c r="EL50" s="42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29">
        <f t="shared" si="3"/>
        <v>270</v>
      </c>
      <c r="FT50" s="29">
        <f t="shared" si="16"/>
        <v>270</v>
      </c>
      <c r="FU50" s="8">
        <f t="shared" si="14"/>
        <v>0</v>
      </c>
      <c r="FV50" s="29">
        <f t="shared" si="17"/>
        <v>0</v>
      </c>
    </row>
    <row r="51" spans="1:196">
      <c r="A51" s="8">
        <v>11036</v>
      </c>
      <c r="B51" s="27" t="s">
        <v>38</v>
      </c>
      <c r="C51" s="40">
        <v>35</v>
      </c>
      <c r="D51" s="40" t="s">
        <v>318</v>
      </c>
      <c r="E51" s="40" t="s">
        <v>474</v>
      </c>
      <c r="F51" s="40" t="s">
        <v>475</v>
      </c>
      <c r="G51" s="40">
        <v>100</v>
      </c>
      <c r="H51" s="8" t="str">
        <f>VLOOKUP(F51, 'Meslek Grupları'!$E$6:$G$152, 3, FALSE)</f>
        <v>Esnaf</v>
      </c>
      <c r="I51" s="40"/>
      <c r="J51" s="40"/>
      <c r="K51" s="40"/>
      <c r="L51" s="40">
        <v>120</v>
      </c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1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2"/>
      <c r="AT51" s="288">
        <f t="shared" si="0"/>
        <v>0</v>
      </c>
      <c r="AU51" s="43"/>
      <c r="AV51" s="40"/>
      <c r="AW51" s="40"/>
      <c r="AX51" s="40"/>
      <c r="AY51" s="40"/>
      <c r="AZ51" s="40"/>
      <c r="BA51" s="42"/>
      <c r="BB51" s="41"/>
      <c r="BC51" s="40"/>
      <c r="BD51" s="40"/>
      <c r="BE51" s="40"/>
      <c r="BF51" s="40"/>
      <c r="BG51" s="40"/>
      <c r="BH51" s="42"/>
      <c r="BI51" s="40"/>
      <c r="BJ51" s="40"/>
      <c r="BK51" s="40"/>
      <c r="BL51" s="40"/>
      <c r="BM51" s="40"/>
      <c r="BN51" s="40"/>
      <c r="BO51" s="41"/>
      <c r="BP51" s="40"/>
      <c r="BQ51" s="40"/>
      <c r="BR51" s="40"/>
      <c r="BS51" s="40"/>
      <c r="BT51" s="40"/>
      <c r="BU51" s="42"/>
      <c r="BV51" s="40"/>
      <c r="BW51" s="41"/>
      <c r="BX51" s="40"/>
      <c r="BY51" s="40"/>
      <c r="BZ51" s="40"/>
      <c r="CA51" s="42"/>
      <c r="CB51" s="41"/>
      <c r="CC51" s="40"/>
      <c r="CD51" s="40"/>
      <c r="CE51" s="40"/>
      <c r="CF51" s="40"/>
      <c r="CG51" s="40"/>
      <c r="CH51" s="42"/>
      <c r="CI51" s="43"/>
      <c r="CJ51" s="41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1"/>
      <c r="DR51" s="40"/>
      <c r="DS51" s="40"/>
      <c r="DT51" s="40"/>
      <c r="DU51" s="40"/>
      <c r="DV51" s="42"/>
      <c r="DW51" s="40"/>
      <c r="DX51" s="40"/>
      <c r="DY51" s="40"/>
      <c r="DZ51" s="40"/>
      <c r="EA51" s="40"/>
      <c r="EB51" s="40"/>
      <c r="EC51" s="40"/>
      <c r="ED51" s="41"/>
      <c r="EE51" s="40"/>
      <c r="EF51" s="40"/>
      <c r="EG51" s="41"/>
      <c r="EH51" s="40"/>
      <c r="EI51" s="40"/>
      <c r="EJ51" s="40"/>
      <c r="EK51" s="40"/>
      <c r="EL51" s="42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2"/>
      <c r="EX51" s="42"/>
      <c r="EY51" s="42"/>
      <c r="EZ51" s="42"/>
      <c r="FA51" s="42"/>
      <c r="FB51" s="42"/>
      <c r="FC51" s="42"/>
      <c r="FD51" s="42"/>
      <c r="FE51" s="42"/>
      <c r="FF51" s="42"/>
      <c r="FG51" s="42"/>
      <c r="FH51" s="42"/>
      <c r="FI51" s="42"/>
      <c r="FJ51" s="42"/>
      <c r="FK51" s="42"/>
      <c r="FL51" s="42"/>
      <c r="FM51" s="42"/>
      <c r="FN51" s="42"/>
      <c r="FO51" s="42"/>
      <c r="FP51" s="42"/>
      <c r="FQ51" s="42"/>
      <c r="FR51" s="42"/>
      <c r="FS51" s="29">
        <f t="shared" si="3"/>
        <v>220</v>
      </c>
      <c r="FT51" s="29">
        <f t="shared" si="16"/>
        <v>220</v>
      </c>
      <c r="FU51" s="8">
        <f t="shared" si="14"/>
        <v>0</v>
      </c>
      <c r="FV51" s="29">
        <f t="shared" si="17"/>
        <v>0</v>
      </c>
    </row>
    <row r="52" spans="1:196">
      <c r="A52" s="8">
        <v>11036</v>
      </c>
      <c r="B52" s="27" t="s">
        <v>38</v>
      </c>
      <c r="C52" s="40">
        <v>36</v>
      </c>
      <c r="D52" s="40" t="s">
        <v>476</v>
      </c>
      <c r="E52" s="40" t="s">
        <v>325</v>
      </c>
      <c r="F52" s="40" t="s">
        <v>22</v>
      </c>
      <c r="G52" s="40">
        <v>50</v>
      </c>
      <c r="H52" s="8" t="str">
        <f>VLOOKUP(F52, 'Meslek Grupları'!$E$6:$G$152, 3, FALSE)</f>
        <v>Esnaf</v>
      </c>
      <c r="I52" s="40"/>
      <c r="J52" s="40"/>
      <c r="K52" s="40"/>
      <c r="L52" s="40">
        <v>120</v>
      </c>
      <c r="M52" s="40" t="s">
        <v>477</v>
      </c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1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2"/>
      <c r="AT52" s="288">
        <f t="shared" si="0"/>
        <v>0</v>
      </c>
      <c r="AU52" s="43"/>
      <c r="AV52" s="40"/>
      <c r="AW52" s="40"/>
      <c r="AX52" s="40"/>
      <c r="AY52" s="40"/>
      <c r="AZ52" s="40"/>
      <c r="BA52" s="42"/>
      <c r="BB52" s="41"/>
      <c r="BC52" s="40"/>
      <c r="BD52" s="40"/>
      <c r="BE52" s="40"/>
      <c r="BF52" s="40"/>
      <c r="BG52" s="40"/>
      <c r="BH52" s="42"/>
      <c r="BI52" s="40"/>
      <c r="BJ52" s="40"/>
      <c r="BK52" s="40"/>
      <c r="BL52" s="40"/>
      <c r="BM52" s="40"/>
      <c r="BN52" s="40"/>
      <c r="BO52" s="41"/>
      <c r="BP52" s="40"/>
      <c r="BQ52" s="40"/>
      <c r="BR52" s="40"/>
      <c r="BS52" s="40"/>
      <c r="BT52" s="40"/>
      <c r="BU52" s="42"/>
      <c r="BV52" s="40"/>
      <c r="BW52" s="41"/>
      <c r="BX52" s="40"/>
      <c r="BY52" s="40"/>
      <c r="BZ52" s="40"/>
      <c r="CA52" s="42"/>
      <c r="CB52" s="41"/>
      <c r="CC52" s="40"/>
      <c r="CD52" s="40"/>
      <c r="CE52" s="40"/>
      <c r="CF52" s="40"/>
      <c r="CG52" s="40"/>
      <c r="CH52" s="42"/>
      <c r="CI52" s="43"/>
      <c r="CJ52" s="41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1"/>
      <c r="DR52" s="40"/>
      <c r="DS52" s="40"/>
      <c r="DT52" s="40"/>
      <c r="DU52" s="40"/>
      <c r="DV52" s="42"/>
      <c r="DW52" s="40"/>
      <c r="DX52" s="40"/>
      <c r="DY52" s="40"/>
      <c r="DZ52" s="40"/>
      <c r="EA52" s="40"/>
      <c r="EB52" s="40"/>
      <c r="EC52" s="40"/>
      <c r="ED52" s="41"/>
      <c r="EE52" s="40"/>
      <c r="EF52" s="40"/>
      <c r="EG52" s="41"/>
      <c r="EH52" s="40"/>
      <c r="EI52" s="40"/>
      <c r="EJ52" s="40"/>
      <c r="EK52" s="40"/>
      <c r="EL52" s="42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29">
        <f t="shared" si="3"/>
        <v>170</v>
      </c>
      <c r="FT52" s="29">
        <f t="shared" si="16"/>
        <v>170</v>
      </c>
      <c r="FU52" s="8">
        <f t="shared" si="14"/>
        <v>0</v>
      </c>
      <c r="FV52" s="29">
        <f t="shared" si="17"/>
        <v>0</v>
      </c>
    </row>
    <row r="53" spans="1:196">
      <c r="A53" s="8">
        <v>11036</v>
      </c>
      <c r="B53" s="27" t="s">
        <v>38</v>
      </c>
      <c r="C53" s="40">
        <v>37</v>
      </c>
      <c r="D53" s="40" t="s">
        <v>478</v>
      </c>
      <c r="E53" s="40" t="s">
        <v>479</v>
      </c>
      <c r="F53" s="40" t="s">
        <v>268</v>
      </c>
      <c r="G53" s="40"/>
      <c r="H53" s="8" t="str">
        <f>VLOOKUP(F53, 'Meslek Grupları'!$E$6:$G$152, 3, FALSE)</f>
        <v>Görevli</v>
      </c>
      <c r="I53" s="40" t="s">
        <v>299</v>
      </c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1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2"/>
      <c r="AT53" s="288">
        <f t="shared" si="0"/>
        <v>0</v>
      </c>
      <c r="AU53" s="43"/>
      <c r="AV53" s="40"/>
      <c r="AW53" s="40"/>
      <c r="AX53" s="40"/>
      <c r="AY53" s="40"/>
      <c r="AZ53" s="40"/>
      <c r="BA53" s="42"/>
      <c r="BB53" s="41"/>
      <c r="BC53" s="40"/>
      <c r="BD53" s="40"/>
      <c r="BE53" s="40"/>
      <c r="BF53" s="40"/>
      <c r="BG53" s="40"/>
      <c r="BH53" s="42"/>
      <c r="BI53" s="40"/>
      <c r="BJ53" s="40"/>
      <c r="BK53" s="40"/>
      <c r="BL53" s="40"/>
      <c r="BM53" s="40"/>
      <c r="BN53" s="40"/>
      <c r="BO53" s="41"/>
      <c r="BP53" s="40"/>
      <c r="BQ53" s="40"/>
      <c r="BR53" s="40"/>
      <c r="BS53" s="40"/>
      <c r="BT53" s="40"/>
      <c r="BU53" s="42"/>
      <c r="BV53" s="40"/>
      <c r="BW53" s="41"/>
      <c r="BX53" s="40"/>
      <c r="BY53" s="40"/>
      <c r="BZ53" s="40"/>
      <c r="CA53" s="42"/>
      <c r="CB53" s="41"/>
      <c r="CC53" s="40"/>
      <c r="CD53" s="40"/>
      <c r="CE53" s="40"/>
      <c r="CF53" s="40"/>
      <c r="CG53" s="40"/>
      <c r="CH53" s="42"/>
      <c r="CI53" s="43">
        <v>1</v>
      </c>
      <c r="CJ53" s="41"/>
      <c r="CK53" s="40"/>
      <c r="CL53" s="40"/>
      <c r="CM53" s="40"/>
      <c r="CN53" s="40"/>
      <c r="CO53" s="40"/>
      <c r="CP53" s="40"/>
      <c r="CQ53" s="40"/>
      <c r="CR53" s="40">
        <v>1</v>
      </c>
      <c r="CS53" s="40"/>
      <c r="CT53" s="40"/>
      <c r="CU53" s="40" t="s">
        <v>311</v>
      </c>
      <c r="CV53" s="40"/>
      <c r="CW53" s="40">
        <v>2</v>
      </c>
      <c r="CX53" s="40">
        <v>20</v>
      </c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1"/>
      <c r="DR53" s="40"/>
      <c r="DS53" s="40"/>
      <c r="DT53" s="40"/>
      <c r="DU53" s="40"/>
      <c r="DV53" s="42"/>
      <c r="DW53" s="40"/>
      <c r="DX53" s="40"/>
      <c r="DY53" s="40"/>
      <c r="DZ53" s="40"/>
      <c r="EA53" s="40"/>
      <c r="EB53" s="40"/>
      <c r="EC53" s="40"/>
      <c r="ED53" s="41"/>
      <c r="EE53" s="40"/>
      <c r="EF53" s="40"/>
      <c r="EG53" s="41"/>
      <c r="EH53" s="40"/>
      <c r="EI53" s="40"/>
      <c r="EJ53" s="40"/>
      <c r="EK53" s="40"/>
      <c r="EL53" s="42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  <c r="FL53" s="42"/>
      <c r="FM53" s="42"/>
      <c r="FN53" s="42"/>
      <c r="FO53" s="42"/>
      <c r="FP53" s="42"/>
      <c r="FQ53" s="42"/>
      <c r="FR53" s="42"/>
      <c r="FS53" s="29">
        <f t="shared" si="3"/>
        <v>20</v>
      </c>
      <c r="FT53" s="29">
        <f t="shared" si="16"/>
        <v>20</v>
      </c>
      <c r="FU53" s="8">
        <f t="shared" si="14"/>
        <v>0</v>
      </c>
      <c r="FV53" s="29">
        <f t="shared" si="17"/>
        <v>0</v>
      </c>
    </row>
    <row r="54" spans="1:196">
      <c r="A54" s="8">
        <v>11036</v>
      </c>
      <c r="B54" s="27" t="s">
        <v>38</v>
      </c>
      <c r="C54" s="40">
        <v>38</v>
      </c>
      <c r="D54" s="40" t="s">
        <v>480</v>
      </c>
      <c r="E54" s="40" t="s">
        <v>481</v>
      </c>
      <c r="F54" s="40" t="s">
        <v>268</v>
      </c>
      <c r="G54" s="40"/>
      <c r="H54" s="8" t="str">
        <f>VLOOKUP(F54, 'Meslek Grupları'!$E$6:$G$152, 3, FALSE)</f>
        <v>Görevli</v>
      </c>
      <c r="I54" s="40" t="s">
        <v>482</v>
      </c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1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2"/>
      <c r="AT54" s="288">
        <f t="shared" si="0"/>
        <v>0</v>
      </c>
      <c r="AU54" s="43"/>
      <c r="AV54" s="40"/>
      <c r="AW54" s="40"/>
      <c r="AX54" s="40"/>
      <c r="AY54" s="40"/>
      <c r="AZ54" s="40"/>
      <c r="BA54" s="42"/>
      <c r="BB54" s="41"/>
      <c r="BC54" s="40"/>
      <c r="BD54" s="40"/>
      <c r="BE54" s="40"/>
      <c r="BF54" s="40"/>
      <c r="BG54" s="40"/>
      <c r="BH54" s="42"/>
      <c r="BI54" s="40"/>
      <c r="BJ54" s="40"/>
      <c r="BK54" s="40"/>
      <c r="BL54" s="40"/>
      <c r="BM54" s="40"/>
      <c r="BN54" s="40"/>
      <c r="BO54" s="41"/>
      <c r="BP54" s="40"/>
      <c r="BQ54" s="40"/>
      <c r="BR54" s="40"/>
      <c r="BS54" s="40"/>
      <c r="BT54" s="40"/>
      <c r="BU54" s="42"/>
      <c r="BV54" s="40"/>
      <c r="BW54" s="41"/>
      <c r="BX54" s="40"/>
      <c r="BY54" s="40"/>
      <c r="BZ54" s="40"/>
      <c r="CA54" s="42"/>
      <c r="CB54" s="41"/>
      <c r="CC54" s="40"/>
      <c r="CD54" s="40"/>
      <c r="CE54" s="40"/>
      <c r="CF54" s="40"/>
      <c r="CG54" s="40"/>
      <c r="CH54" s="42"/>
      <c r="CI54" s="43"/>
      <c r="CJ54" s="41">
        <v>1</v>
      </c>
      <c r="CK54" s="40"/>
      <c r="CL54" s="40"/>
      <c r="CM54" s="40"/>
      <c r="CN54" s="40"/>
      <c r="CO54" s="40">
        <v>1</v>
      </c>
      <c r="CP54" s="40">
        <v>20</v>
      </c>
      <c r="CQ54" s="40"/>
      <c r="CR54" s="40"/>
      <c r="CS54" s="40"/>
      <c r="CT54" s="40">
        <v>1</v>
      </c>
      <c r="CU54" s="40"/>
      <c r="CV54" s="40"/>
      <c r="CW54" s="40">
        <v>1</v>
      </c>
      <c r="CX54" s="40">
        <v>10</v>
      </c>
      <c r="CY54" s="40"/>
      <c r="CZ54" s="40"/>
      <c r="DA54" s="40"/>
      <c r="DB54" s="40">
        <v>1</v>
      </c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1"/>
      <c r="DR54" s="40"/>
      <c r="DS54" s="40"/>
      <c r="DT54" s="40"/>
      <c r="DU54" s="40"/>
      <c r="DV54" s="42"/>
      <c r="DW54" s="40"/>
      <c r="DX54" s="40"/>
      <c r="DY54" s="40"/>
      <c r="DZ54" s="40"/>
      <c r="EA54" s="40"/>
      <c r="EB54" s="40"/>
      <c r="EC54" s="40"/>
      <c r="ED54" s="41"/>
      <c r="EE54" s="40"/>
      <c r="EF54" s="40"/>
      <c r="EG54" s="41"/>
      <c r="EH54" s="40"/>
      <c r="EI54" s="40"/>
      <c r="EJ54" s="40"/>
      <c r="EK54" s="40"/>
      <c r="EL54" s="42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  <c r="FL54" s="42"/>
      <c r="FM54" s="42"/>
      <c r="FN54" s="42"/>
      <c r="FO54" s="42"/>
      <c r="FP54" s="42"/>
      <c r="FQ54" s="42"/>
      <c r="FR54" s="42"/>
      <c r="FS54" s="29">
        <f t="shared" si="3"/>
        <v>30</v>
      </c>
      <c r="FT54" s="29">
        <f t="shared" si="16"/>
        <v>30</v>
      </c>
      <c r="FU54" s="8">
        <f t="shared" si="14"/>
        <v>0</v>
      </c>
      <c r="FV54" s="29">
        <f t="shared" si="17"/>
        <v>0</v>
      </c>
    </row>
    <row r="55" spans="1:196">
      <c r="A55" s="8">
        <v>11036</v>
      </c>
      <c r="B55" s="27" t="s">
        <v>38</v>
      </c>
      <c r="C55" s="40">
        <v>39</v>
      </c>
      <c r="D55" s="40" t="s">
        <v>476</v>
      </c>
      <c r="E55" s="40" t="s">
        <v>241</v>
      </c>
      <c r="F55" s="40" t="s">
        <v>265</v>
      </c>
      <c r="G55" s="40">
        <v>150</v>
      </c>
      <c r="H55" s="8" t="str">
        <f>VLOOKUP(F55, 'Meslek Grupları'!$E$6:$G$152, 3, FALSE)</f>
        <v>Esnaf</v>
      </c>
      <c r="I55" s="40"/>
      <c r="J55" s="40"/>
      <c r="K55" s="40"/>
      <c r="L55" s="40">
        <v>120</v>
      </c>
      <c r="M55" s="40" t="s">
        <v>477</v>
      </c>
      <c r="N55" s="40"/>
      <c r="O55" s="40"/>
      <c r="P55" s="40"/>
      <c r="Q55" s="40"/>
      <c r="R55" s="40">
        <v>4</v>
      </c>
      <c r="S55" s="40">
        <v>7.5</v>
      </c>
      <c r="T55" s="40">
        <v>17</v>
      </c>
      <c r="U55" s="40"/>
      <c r="V55" s="40"/>
      <c r="W55" s="40"/>
      <c r="X55" s="40"/>
      <c r="Y55" s="40"/>
      <c r="Z55" s="41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2"/>
      <c r="AT55" s="288">
        <f t="shared" si="0"/>
        <v>0</v>
      </c>
      <c r="AU55" s="43"/>
      <c r="AV55" s="40"/>
      <c r="AW55" s="40"/>
      <c r="AX55" s="40"/>
      <c r="AY55" s="40"/>
      <c r="AZ55" s="40"/>
      <c r="BA55" s="42"/>
      <c r="BB55" s="41"/>
      <c r="BC55" s="40"/>
      <c r="BD55" s="40"/>
      <c r="BE55" s="40"/>
      <c r="BF55" s="40"/>
      <c r="BG55" s="40"/>
      <c r="BH55" s="42"/>
      <c r="BI55" s="40"/>
      <c r="BJ55" s="40"/>
      <c r="BK55" s="40"/>
      <c r="BL55" s="40"/>
      <c r="BM55" s="40"/>
      <c r="BN55" s="40"/>
      <c r="BO55" s="41"/>
      <c r="BP55" s="40"/>
      <c r="BQ55" s="40"/>
      <c r="BR55" s="40"/>
      <c r="BS55" s="40"/>
      <c r="BT55" s="40"/>
      <c r="BU55" s="42"/>
      <c r="BV55" s="40"/>
      <c r="BW55" s="41">
        <v>7.5</v>
      </c>
      <c r="BX55" s="40"/>
      <c r="BY55" s="40"/>
      <c r="BZ55" s="40">
        <v>90</v>
      </c>
      <c r="CA55" s="42">
        <v>84</v>
      </c>
      <c r="CB55" s="41"/>
      <c r="CC55" s="40"/>
      <c r="CD55" s="40"/>
      <c r="CE55" s="40"/>
      <c r="CF55" s="40"/>
      <c r="CG55" s="40"/>
      <c r="CH55" s="42"/>
      <c r="CI55" s="43"/>
      <c r="CJ55" s="41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>
        <v>1</v>
      </c>
      <c r="DN55" s="40"/>
      <c r="DO55" s="40"/>
      <c r="DP55" s="40"/>
      <c r="DQ55" s="41"/>
      <c r="DR55" s="40"/>
      <c r="DS55" s="40"/>
      <c r="DT55" s="40"/>
      <c r="DU55" s="40"/>
      <c r="DV55" s="42"/>
      <c r="DW55" s="40"/>
      <c r="DX55" s="40"/>
      <c r="DY55" s="40"/>
      <c r="DZ55" s="40"/>
      <c r="EA55" s="40"/>
      <c r="EB55" s="40"/>
      <c r="EC55" s="40"/>
      <c r="ED55" s="41"/>
      <c r="EE55" s="40"/>
      <c r="EF55" s="40"/>
      <c r="EG55" s="41"/>
      <c r="EH55" s="40"/>
      <c r="EI55" s="40"/>
      <c r="EJ55" s="40"/>
      <c r="EK55" s="40"/>
      <c r="EL55" s="42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2"/>
      <c r="EX55" s="42"/>
      <c r="EY55" s="42"/>
      <c r="EZ55" s="42"/>
      <c r="FA55" s="42"/>
      <c r="FB55" s="42"/>
      <c r="FC55" s="42"/>
      <c r="FD55" s="42"/>
      <c r="FE55" s="42"/>
      <c r="FF55" s="42"/>
      <c r="FG55" s="42"/>
      <c r="FH55" s="42"/>
      <c r="FI55" s="42"/>
      <c r="FJ55" s="42"/>
      <c r="FK55" s="42"/>
      <c r="FL55" s="42"/>
      <c r="FM55" s="42"/>
      <c r="FN55" s="42"/>
      <c r="FO55" s="42"/>
      <c r="FP55" s="42"/>
      <c r="FQ55" s="42"/>
      <c r="FR55" s="42"/>
      <c r="FS55" s="29">
        <f t="shared" si="3"/>
        <v>360</v>
      </c>
      <c r="FT55" s="29">
        <f t="shared" si="16"/>
        <v>360</v>
      </c>
      <c r="FU55" s="8">
        <f t="shared" si="14"/>
        <v>7.5</v>
      </c>
      <c r="FV55" s="29">
        <f t="shared" si="17"/>
        <v>7.5</v>
      </c>
    </row>
    <row r="56" spans="1:196">
      <c r="A56" s="8">
        <v>11036</v>
      </c>
      <c r="B56" s="27" t="s">
        <v>38</v>
      </c>
      <c r="C56" s="40">
        <v>40</v>
      </c>
      <c r="D56" s="40" t="s">
        <v>483</v>
      </c>
      <c r="E56" s="40" t="s">
        <v>241</v>
      </c>
      <c r="F56" s="40" t="s">
        <v>253</v>
      </c>
      <c r="G56" s="40">
        <v>100</v>
      </c>
      <c r="H56" s="8" t="str">
        <f>VLOOKUP(F56, 'Meslek Grupları'!$E$6:$G$152, 3, FALSE)</f>
        <v>İşçiler</v>
      </c>
      <c r="I56" s="40" t="s">
        <v>484</v>
      </c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2"/>
      <c r="AT56" s="288">
        <f t="shared" si="0"/>
        <v>0</v>
      </c>
      <c r="AU56" s="43"/>
      <c r="AV56" s="40"/>
      <c r="AW56" s="40"/>
      <c r="AX56" s="40"/>
      <c r="AY56" s="40"/>
      <c r="AZ56" s="40"/>
      <c r="BA56" s="42"/>
      <c r="BB56" s="41"/>
      <c r="BC56" s="40"/>
      <c r="BD56" s="40"/>
      <c r="BE56" s="40"/>
      <c r="BF56" s="40"/>
      <c r="BG56" s="40"/>
      <c r="BH56" s="42"/>
      <c r="BI56" s="40"/>
      <c r="BJ56" s="40"/>
      <c r="BK56" s="40"/>
      <c r="BL56" s="40"/>
      <c r="BM56" s="40"/>
      <c r="BN56" s="40"/>
      <c r="BO56" s="41"/>
      <c r="BP56" s="40"/>
      <c r="BQ56" s="40"/>
      <c r="BR56" s="40"/>
      <c r="BS56" s="40"/>
      <c r="BT56" s="40"/>
      <c r="BU56" s="42"/>
      <c r="BV56" s="40"/>
      <c r="BW56" s="41"/>
      <c r="BX56" s="40"/>
      <c r="BY56" s="40"/>
      <c r="BZ56" s="40"/>
      <c r="CA56" s="42"/>
      <c r="CB56" s="41"/>
      <c r="CC56" s="40"/>
      <c r="CD56" s="40"/>
      <c r="CE56" s="40"/>
      <c r="CF56" s="40"/>
      <c r="CG56" s="40"/>
      <c r="CH56" s="42"/>
      <c r="CI56" s="43"/>
      <c r="CJ56" s="41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1"/>
      <c r="DR56" s="40"/>
      <c r="DS56" s="40"/>
      <c r="DT56" s="40"/>
      <c r="DU56" s="40"/>
      <c r="DV56" s="42"/>
      <c r="DW56" s="40"/>
      <c r="DX56" s="40"/>
      <c r="DY56" s="40"/>
      <c r="DZ56" s="40"/>
      <c r="EA56" s="40"/>
      <c r="EB56" s="40"/>
      <c r="EC56" s="40"/>
      <c r="ED56" s="41"/>
      <c r="EE56" s="40"/>
      <c r="EF56" s="40"/>
      <c r="EG56" s="41"/>
      <c r="EH56" s="40"/>
      <c r="EI56" s="40"/>
      <c r="EJ56" s="40"/>
      <c r="EK56" s="40"/>
      <c r="EL56" s="42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2"/>
      <c r="EX56" s="42"/>
      <c r="EY56" s="42"/>
      <c r="EZ56" s="42"/>
      <c r="FA56" s="42"/>
      <c r="FB56" s="42"/>
      <c r="FC56" s="42"/>
      <c r="FD56" s="42"/>
      <c r="FE56" s="42"/>
      <c r="FF56" s="42"/>
      <c r="FG56" s="42"/>
      <c r="FH56" s="42"/>
      <c r="FI56" s="42"/>
      <c r="FJ56" s="42"/>
      <c r="FK56" s="42"/>
      <c r="FL56" s="42"/>
      <c r="FM56" s="42"/>
      <c r="FN56" s="42"/>
      <c r="FO56" s="42"/>
      <c r="FP56" s="42"/>
      <c r="FQ56" s="42"/>
      <c r="FR56" s="42"/>
      <c r="FS56" s="29">
        <f t="shared" si="3"/>
        <v>100</v>
      </c>
      <c r="FT56" s="29">
        <f t="shared" si="16"/>
        <v>100</v>
      </c>
      <c r="FU56" s="8">
        <f t="shared" si="14"/>
        <v>0</v>
      </c>
      <c r="FV56" s="29">
        <f t="shared" si="17"/>
        <v>0</v>
      </c>
    </row>
    <row r="57" spans="1:196">
      <c r="A57" s="8">
        <v>11036</v>
      </c>
      <c r="B57" s="27" t="s">
        <v>38</v>
      </c>
      <c r="C57" s="40">
        <v>41</v>
      </c>
      <c r="D57" s="40" t="s">
        <v>485</v>
      </c>
      <c r="E57" s="40" t="s">
        <v>241</v>
      </c>
      <c r="F57" s="40" t="s">
        <v>288</v>
      </c>
      <c r="G57" s="40">
        <v>200</v>
      </c>
      <c r="H57" s="8" t="str">
        <f>VLOOKUP(F57, 'Meslek Grupları'!$E$6:$G$152, 3, FALSE)</f>
        <v>Ticaret</v>
      </c>
      <c r="I57" s="40"/>
      <c r="J57" s="40"/>
      <c r="K57" s="40"/>
      <c r="L57" s="40"/>
      <c r="M57" s="40"/>
      <c r="N57" s="40"/>
      <c r="O57" s="40"/>
      <c r="P57" s="40"/>
      <c r="Q57" s="40"/>
      <c r="R57" s="40">
        <v>19</v>
      </c>
      <c r="S57" s="40">
        <v>2</v>
      </c>
      <c r="T57" s="40">
        <v>4.2</v>
      </c>
      <c r="U57" s="40"/>
      <c r="V57" s="40"/>
      <c r="W57" s="40"/>
      <c r="X57" s="40"/>
      <c r="Y57" s="40"/>
      <c r="Z57" s="41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2"/>
      <c r="AT57" s="288">
        <f t="shared" si="0"/>
        <v>0</v>
      </c>
      <c r="AU57" s="43"/>
      <c r="AV57" s="40"/>
      <c r="AW57" s="40"/>
      <c r="AX57" s="40"/>
      <c r="AY57" s="40"/>
      <c r="AZ57" s="40"/>
      <c r="BA57" s="42"/>
      <c r="BB57" s="41"/>
      <c r="BC57" s="40"/>
      <c r="BD57" s="40"/>
      <c r="BE57" s="40"/>
      <c r="BF57" s="40"/>
      <c r="BG57" s="40"/>
      <c r="BH57" s="42"/>
      <c r="BI57" s="40"/>
      <c r="BJ57" s="40"/>
      <c r="BK57" s="40"/>
      <c r="BL57" s="40"/>
      <c r="BM57" s="40"/>
      <c r="BN57" s="40"/>
      <c r="BO57" s="41"/>
      <c r="BP57" s="40"/>
      <c r="BQ57" s="40"/>
      <c r="BR57" s="40"/>
      <c r="BS57" s="40"/>
      <c r="BT57" s="40"/>
      <c r="BU57" s="42"/>
      <c r="BV57" s="40"/>
      <c r="BW57" s="41">
        <v>2</v>
      </c>
      <c r="BX57" s="40"/>
      <c r="BY57" s="40"/>
      <c r="BZ57" s="40">
        <v>24</v>
      </c>
      <c r="CA57" s="42">
        <v>24</v>
      </c>
      <c r="CB57" s="41"/>
      <c r="CC57" s="40"/>
      <c r="CD57" s="40"/>
      <c r="CE57" s="40"/>
      <c r="CF57" s="40"/>
      <c r="CG57" s="40"/>
      <c r="CH57" s="42"/>
      <c r="CI57" s="43"/>
      <c r="CJ57" s="41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1"/>
      <c r="DR57" s="40"/>
      <c r="DS57" s="40"/>
      <c r="DT57" s="40"/>
      <c r="DU57" s="40"/>
      <c r="DV57" s="42"/>
      <c r="DW57" s="40"/>
      <c r="DX57" s="40"/>
      <c r="DY57" s="40"/>
      <c r="DZ57" s="40"/>
      <c r="EA57" s="40"/>
      <c r="EB57" s="40"/>
      <c r="EC57" s="40"/>
      <c r="ED57" s="41"/>
      <c r="EE57" s="40"/>
      <c r="EF57" s="40"/>
      <c r="EG57" s="41">
        <v>1</v>
      </c>
      <c r="EH57" s="40"/>
      <c r="EI57" s="40"/>
      <c r="EJ57" s="40"/>
      <c r="EK57" s="40"/>
      <c r="EL57" s="42">
        <v>80</v>
      </c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2"/>
      <c r="EX57" s="42"/>
      <c r="EY57" s="42"/>
      <c r="EZ57" s="42"/>
      <c r="FA57" s="42"/>
      <c r="FB57" s="42"/>
      <c r="FC57" s="42"/>
      <c r="FD57" s="42"/>
      <c r="FE57" s="42"/>
      <c r="FF57" s="42"/>
      <c r="FG57" s="42"/>
      <c r="FH57" s="42"/>
      <c r="FI57" s="42"/>
      <c r="FJ57" s="42"/>
      <c r="FK57" s="42"/>
      <c r="FL57" s="42"/>
      <c r="FM57" s="42"/>
      <c r="FN57" s="42"/>
      <c r="FO57" s="42"/>
      <c r="FP57" s="42"/>
      <c r="FQ57" s="42"/>
      <c r="FR57" s="42"/>
      <c r="FS57" s="29">
        <f t="shared" si="3"/>
        <v>304</v>
      </c>
      <c r="FT57" s="29">
        <f t="shared" si="16"/>
        <v>304</v>
      </c>
      <c r="FU57" s="8">
        <f t="shared" si="14"/>
        <v>2</v>
      </c>
      <c r="FV57" s="29">
        <f t="shared" si="17"/>
        <v>2</v>
      </c>
    </row>
    <row r="58" spans="1:196">
      <c r="A58" s="8">
        <v>11036</v>
      </c>
      <c r="B58" s="27" t="s">
        <v>38</v>
      </c>
      <c r="C58" s="40">
        <v>42</v>
      </c>
      <c r="D58" s="40" t="s">
        <v>486</v>
      </c>
      <c r="E58" s="40"/>
      <c r="F58" s="40" t="s">
        <v>487</v>
      </c>
      <c r="G58" s="40"/>
      <c r="H58" s="8" t="str">
        <f>VLOOKUP(F58, 'Meslek Grupları'!$E$6:$G$152, 3, FALSE)</f>
        <v>Mesleksiz</v>
      </c>
      <c r="I58" s="40" t="s">
        <v>488</v>
      </c>
      <c r="J58" s="40"/>
      <c r="K58" s="40"/>
      <c r="L58" s="40"/>
      <c r="M58" s="40"/>
      <c r="N58" s="40"/>
      <c r="O58" s="40"/>
      <c r="P58" s="40"/>
      <c r="Q58" s="40"/>
      <c r="R58" s="40">
        <v>16</v>
      </c>
      <c r="S58" s="40"/>
      <c r="T58" s="40"/>
      <c r="U58" s="40"/>
      <c r="V58" s="40"/>
      <c r="W58" s="40"/>
      <c r="X58" s="40"/>
      <c r="Y58" s="40"/>
      <c r="Z58" s="41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2"/>
      <c r="AT58" s="288">
        <f t="shared" si="0"/>
        <v>0</v>
      </c>
      <c r="AU58" s="43"/>
      <c r="AV58" s="40"/>
      <c r="AW58" s="40"/>
      <c r="AX58" s="40"/>
      <c r="AY58" s="40"/>
      <c r="AZ58" s="40"/>
      <c r="BA58" s="42"/>
      <c r="BB58" s="41"/>
      <c r="BC58" s="40"/>
      <c r="BD58" s="40"/>
      <c r="BE58" s="40"/>
      <c r="BF58" s="40" t="s">
        <v>489</v>
      </c>
      <c r="BG58" s="40">
        <v>250</v>
      </c>
      <c r="BH58" s="42">
        <v>250</v>
      </c>
      <c r="BI58" s="40"/>
      <c r="BJ58" s="40"/>
      <c r="BK58" s="40"/>
      <c r="BL58" s="40"/>
      <c r="BM58" s="40"/>
      <c r="BN58" s="40"/>
      <c r="BO58" s="41"/>
      <c r="BP58" s="40"/>
      <c r="BQ58" s="40"/>
      <c r="BR58" s="40"/>
      <c r="BS58" s="40"/>
      <c r="BT58" s="40"/>
      <c r="BU58" s="42"/>
      <c r="BV58" s="40"/>
      <c r="BW58" s="41"/>
      <c r="BX58" s="40"/>
      <c r="BY58" s="40"/>
      <c r="BZ58" s="40"/>
      <c r="CA58" s="42"/>
      <c r="CB58" s="41"/>
      <c r="CC58" s="40"/>
      <c r="CD58" s="40"/>
      <c r="CE58" s="40"/>
      <c r="CF58" s="40"/>
      <c r="CG58" s="40"/>
      <c r="CH58" s="42"/>
      <c r="CI58" s="43"/>
      <c r="CJ58" s="41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1"/>
      <c r="DR58" s="40"/>
      <c r="DS58" s="40"/>
      <c r="DT58" s="40"/>
      <c r="DU58" s="40"/>
      <c r="DV58" s="42"/>
      <c r="DW58" s="40"/>
      <c r="DX58" s="40"/>
      <c r="DY58" s="40"/>
      <c r="DZ58" s="40"/>
      <c r="EA58" s="40"/>
      <c r="EB58" s="40"/>
      <c r="EC58" s="40"/>
      <c r="ED58" s="41"/>
      <c r="EE58" s="40"/>
      <c r="EF58" s="40"/>
      <c r="EG58" s="41"/>
      <c r="EH58" s="40"/>
      <c r="EI58" s="40"/>
      <c r="EJ58" s="40"/>
      <c r="EK58" s="40"/>
      <c r="EL58" s="42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  <c r="FL58" s="42"/>
      <c r="FM58" s="42"/>
      <c r="FN58" s="42"/>
      <c r="FO58" s="42"/>
      <c r="FP58" s="42"/>
      <c r="FQ58" s="42"/>
      <c r="FR58" s="42"/>
      <c r="FS58" s="29">
        <f t="shared" si="3"/>
        <v>250</v>
      </c>
      <c r="FT58" s="29">
        <f t="shared" si="16"/>
        <v>250</v>
      </c>
      <c r="FU58" s="8">
        <f t="shared" si="14"/>
        <v>0</v>
      </c>
      <c r="FV58" s="29">
        <f t="shared" si="17"/>
        <v>0</v>
      </c>
    </row>
    <row r="59" spans="1:196">
      <c r="A59" s="8">
        <v>11036</v>
      </c>
      <c r="B59" s="27" t="s">
        <v>38</v>
      </c>
      <c r="C59" s="40">
        <v>43</v>
      </c>
      <c r="D59" s="40" t="s">
        <v>324</v>
      </c>
      <c r="E59" s="40" t="s">
        <v>252</v>
      </c>
      <c r="F59" s="40" t="s">
        <v>233</v>
      </c>
      <c r="G59" s="40">
        <v>150</v>
      </c>
      <c r="H59" s="8" t="str">
        <f>VLOOKUP(F59, 'Meslek Grupları'!$E$6:$G$152, 3, FALSE)</f>
        <v>Esnaf</v>
      </c>
      <c r="I59" s="40" t="s">
        <v>522</v>
      </c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1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2"/>
      <c r="AT59" s="288">
        <f t="shared" si="0"/>
        <v>0</v>
      </c>
      <c r="AU59" s="43"/>
      <c r="AV59" s="40"/>
      <c r="AW59" s="40"/>
      <c r="AX59" s="40"/>
      <c r="AY59" s="40"/>
      <c r="AZ59" s="40"/>
      <c r="BA59" s="42"/>
      <c r="BB59" s="41"/>
      <c r="BC59" s="40"/>
      <c r="BD59" s="40"/>
      <c r="BE59" s="40"/>
      <c r="BF59" s="40"/>
      <c r="BG59" s="40"/>
      <c r="BH59" s="42"/>
      <c r="BI59" s="40"/>
      <c r="BJ59" s="40"/>
      <c r="BK59" s="40"/>
      <c r="BL59" s="40"/>
      <c r="BM59" s="40"/>
      <c r="BN59" s="40"/>
      <c r="BO59" s="41"/>
      <c r="BP59" s="40"/>
      <c r="BQ59" s="40"/>
      <c r="BR59" s="40"/>
      <c r="BS59" s="40"/>
      <c r="BT59" s="40"/>
      <c r="BU59" s="42"/>
      <c r="BV59" s="40"/>
      <c r="BW59" s="41"/>
      <c r="BX59" s="40"/>
      <c r="BY59" s="40"/>
      <c r="BZ59" s="40"/>
      <c r="CA59" s="42"/>
      <c r="CB59" s="41"/>
      <c r="CC59" s="40"/>
      <c r="CD59" s="40"/>
      <c r="CE59" s="40"/>
      <c r="CF59" s="40"/>
      <c r="CG59" s="40"/>
      <c r="CH59" s="42"/>
      <c r="CI59" s="43"/>
      <c r="CJ59" s="41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>
        <v>2</v>
      </c>
      <c r="CX59" s="40">
        <v>20</v>
      </c>
      <c r="CY59" s="40"/>
      <c r="CZ59" s="40">
        <v>1</v>
      </c>
      <c r="DA59" s="40"/>
      <c r="DB59" s="40">
        <v>1</v>
      </c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1"/>
      <c r="DR59" s="40"/>
      <c r="DS59" s="40"/>
      <c r="DT59" s="40"/>
      <c r="DU59" s="40"/>
      <c r="DV59" s="42"/>
      <c r="DW59" s="40"/>
      <c r="DX59" s="40"/>
      <c r="DY59" s="40"/>
      <c r="DZ59" s="40"/>
      <c r="EA59" s="40"/>
      <c r="EB59" s="40"/>
      <c r="EC59" s="40"/>
      <c r="ED59" s="41"/>
      <c r="EE59" s="40"/>
      <c r="EF59" s="40"/>
      <c r="EG59" s="41"/>
      <c r="EH59" s="40"/>
      <c r="EI59" s="40"/>
      <c r="EJ59" s="40"/>
      <c r="EK59" s="40"/>
      <c r="EL59" s="42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  <c r="FL59" s="42"/>
      <c r="FM59" s="42"/>
      <c r="FN59" s="42"/>
      <c r="FO59" s="42"/>
      <c r="FP59" s="42"/>
      <c r="FQ59" s="42"/>
      <c r="FR59" s="42"/>
      <c r="FS59" s="29">
        <f t="shared" si="3"/>
        <v>170</v>
      </c>
      <c r="FT59" s="29">
        <f t="shared" si="16"/>
        <v>170</v>
      </c>
      <c r="FU59" s="8">
        <f t="shared" si="14"/>
        <v>0</v>
      </c>
      <c r="FV59" s="29">
        <f t="shared" si="17"/>
        <v>0</v>
      </c>
    </row>
    <row r="60" spans="1:196">
      <c r="A60" s="8">
        <v>11036</v>
      </c>
      <c r="B60" s="27" t="s">
        <v>38</v>
      </c>
      <c r="C60" s="40">
        <v>44</v>
      </c>
      <c r="D60" s="40" t="s">
        <v>523</v>
      </c>
      <c r="E60" s="40" t="s">
        <v>241</v>
      </c>
      <c r="F60" s="40" t="s">
        <v>288</v>
      </c>
      <c r="G60" s="40">
        <v>300</v>
      </c>
      <c r="H60" s="8" t="str">
        <f>VLOOKUP(F60, 'Meslek Grupları'!$E$6:$G$152, 3, FALSE)</f>
        <v>Ticaret</v>
      </c>
      <c r="I60" s="40"/>
      <c r="J60" s="40"/>
      <c r="K60" s="40"/>
      <c r="L60" s="40"/>
      <c r="M60" s="40"/>
      <c r="N60" s="40"/>
      <c r="O60" s="40"/>
      <c r="P60" s="40"/>
      <c r="Q60" s="40"/>
      <c r="R60" s="40">
        <v>16</v>
      </c>
      <c r="S60" s="40">
        <v>3</v>
      </c>
      <c r="T60" s="40">
        <v>6.3</v>
      </c>
      <c r="U60" s="40"/>
      <c r="V60" s="40"/>
      <c r="W60" s="40"/>
      <c r="X60" s="40"/>
      <c r="Y60" s="40"/>
      <c r="Z60" s="41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2"/>
      <c r="AT60" s="288">
        <f t="shared" si="0"/>
        <v>0</v>
      </c>
      <c r="AU60" s="43"/>
      <c r="AV60" s="40"/>
      <c r="AW60" s="40"/>
      <c r="AX60" s="40"/>
      <c r="AY60" s="40"/>
      <c r="AZ60" s="40"/>
      <c r="BA60" s="42"/>
      <c r="BB60" s="41"/>
      <c r="BC60" s="40"/>
      <c r="BD60" s="40"/>
      <c r="BE60" s="40"/>
      <c r="BF60" s="40"/>
      <c r="BG60" s="40"/>
      <c r="BH60" s="42"/>
      <c r="BI60" s="40"/>
      <c r="BJ60" s="40"/>
      <c r="BK60" s="40"/>
      <c r="BL60" s="40"/>
      <c r="BM60" s="40"/>
      <c r="BN60" s="40"/>
      <c r="BO60" s="41"/>
      <c r="BP60" s="40"/>
      <c r="BQ60" s="40"/>
      <c r="BR60" s="40"/>
      <c r="BS60" s="40"/>
      <c r="BT60" s="40"/>
      <c r="BU60" s="42"/>
      <c r="BV60" s="40"/>
      <c r="BW60" s="41">
        <v>3</v>
      </c>
      <c r="BX60" s="40"/>
      <c r="BY60" s="40"/>
      <c r="BZ60" s="40">
        <v>36</v>
      </c>
      <c r="CA60" s="42">
        <v>30</v>
      </c>
      <c r="CB60" s="41"/>
      <c r="CC60" s="40"/>
      <c r="CD60" s="40"/>
      <c r="CE60" s="40"/>
      <c r="CF60" s="40"/>
      <c r="CG60" s="40"/>
      <c r="CH60" s="42"/>
      <c r="CI60" s="43"/>
      <c r="CJ60" s="41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1"/>
      <c r="DR60" s="40"/>
      <c r="DS60" s="40"/>
      <c r="DT60" s="40"/>
      <c r="DU60" s="40"/>
      <c r="DV60" s="42"/>
      <c r="DW60" s="40"/>
      <c r="DX60" s="40"/>
      <c r="DY60" s="40"/>
      <c r="DZ60" s="40"/>
      <c r="EA60" s="40"/>
      <c r="EB60" s="40"/>
      <c r="EC60" s="40"/>
      <c r="ED60" s="41"/>
      <c r="EE60" s="40"/>
      <c r="EF60" s="40"/>
      <c r="EG60" s="41"/>
      <c r="EH60" s="40"/>
      <c r="EI60" s="40"/>
      <c r="EJ60" s="40"/>
      <c r="EK60" s="40"/>
      <c r="EL60" s="42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  <c r="FL60" s="42"/>
      <c r="FM60" s="42"/>
      <c r="FN60" s="42"/>
      <c r="FO60" s="42"/>
      <c r="FP60" s="42"/>
      <c r="FQ60" s="42"/>
      <c r="FR60" s="42"/>
      <c r="FS60" s="29">
        <f t="shared" si="3"/>
        <v>336</v>
      </c>
      <c r="FT60" s="29">
        <f t="shared" si="16"/>
        <v>336</v>
      </c>
      <c r="FU60" s="8">
        <f t="shared" si="14"/>
        <v>3</v>
      </c>
      <c r="FV60" s="29">
        <f t="shared" si="17"/>
        <v>3</v>
      </c>
    </row>
    <row r="61" spans="1:196">
      <c r="A61" s="8">
        <v>11036</v>
      </c>
      <c r="B61" s="37" t="s">
        <v>38</v>
      </c>
      <c r="C61" s="31">
        <v>45</v>
      </c>
      <c r="D61" s="31" t="s">
        <v>524</v>
      </c>
      <c r="E61" s="31" t="s">
        <v>255</v>
      </c>
      <c r="F61" s="31" t="s">
        <v>316</v>
      </c>
      <c r="G61" s="31"/>
      <c r="H61" s="8" t="str">
        <f>VLOOKUP(F61, 'Meslek Grupları'!$E$6:$G$152, 3, FALSE)</f>
        <v>Mesleksiz</v>
      </c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8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7"/>
      <c r="AT61" s="288">
        <f t="shared" si="0"/>
        <v>0</v>
      </c>
      <c r="AU61" s="39"/>
      <c r="AV61" s="31"/>
      <c r="AW61" s="31"/>
      <c r="AX61" s="31"/>
      <c r="AY61" s="31"/>
      <c r="AZ61" s="31"/>
      <c r="BA61" s="37"/>
      <c r="BB61" s="38"/>
      <c r="BC61" s="31"/>
      <c r="BD61" s="31"/>
      <c r="BE61" s="31"/>
      <c r="BF61" s="31"/>
      <c r="BG61" s="31"/>
      <c r="BH61" s="37"/>
      <c r="BI61" s="31"/>
      <c r="BJ61" s="31"/>
      <c r="BK61" s="31"/>
      <c r="BL61" s="31"/>
      <c r="BM61" s="31"/>
      <c r="BN61" s="31"/>
      <c r="BO61" s="38"/>
      <c r="BP61" s="31"/>
      <c r="BQ61" s="31"/>
      <c r="BR61" s="31"/>
      <c r="BS61" s="31"/>
      <c r="BT61" s="31"/>
      <c r="BU61" s="37"/>
      <c r="BV61" s="31"/>
      <c r="BW61" s="38"/>
      <c r="BX61" s="31"/>
      <c r="BY61" s="31"/>
      <c r="BZ61" s="31"/>
      <c r="CA61" s="37"/>
      <c r="CB61" s="38"/>
      <c r="CC61" s="31"/>
      <c r="CD61" s="31"/>
      <c r="CE61" s="31"/>
      <c r="CF61" s="31"/>
      <c r="CG61" s="31"/>
      <c r="CH61" s="37"/>
      <c r="CI61" s="39"/>
      <c r="CJ61" s="38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8"/>
      <c r="DR61" s="31"/>
      <c r="DS61" s="31"/>
      <c r="DT61" s="31"/>
      <c r="DU61" s="31"/>
      <c r="DV61" s="37"/>
      <c r="DW61" s="31"/>
      <c r="DX61" s="31"/>
      <c r="DY61" s="31"/>
      <c r="DZ61" s="31"/>
      <c r="EA61" s="31"/>
      <c r="EB61" s="31"/>
      <c r="EC61" s="31"/>
      <c r="ED61" s="38"/>
      <c r="EE61" s="31"/>
      <c r="EF61" s="31"/>
      <c r="EG61" s="38"/>
      <c r="EH61" s="31"/>
      <c r="EI61" s="31"/>
      <c r="EJ61" s="31"/>
      <c r="EK61" s="31"/>
      <c r="EL61" s="37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  <c r="FL61" s="37"/>
      <c r="FM61" s="37"/>
      <c r="FN61" s="37"/>
      <c r="FO61" s="37"/>
      <c r="FP61" s="37"/>
      <c r="FQ61" s="37"/>
      <c r="FR61" s="37"/>
      <c r="FS61" s="29">
        <f t="shared" si="3"/>
        <v>0</v>
      </c>
      <c r="FT61" s="29">
        <f t="shared" si="16"/>
        <v>0</v>
      </c>
      <c r="FU61" s="8">
        <f t="shared" si="14"/>
        <v>0</v>
      </c>
      <c r="FV61" s="29">
        <f t="shared" si="17"/>
        <v>0</v>
      </c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</row>
    <row r="62" spans="1:196">
      <c r="A62" s="8">
        <v>11036</v>
      </c>
      <c r="B62" s="42" t="s">
        <v>38</v>
      </c>
      <c r="C62" s="40">
        <v>46</v>
      </c>
      <c r="D62" s="40" t="s">
        <v>240</v>
      </c>
      <c r="E62" s="40" t="s">
        <v>525</v>
      </c>
      <c r="F62" s="40" t="s">
        <v>316</v>
      </c>
      <c r="G62" s="40"/>
      <c r="H62" s="8" t="str">
        <f>VLOOKUP(F62, 'Meslek Grupları'!$E$6:$G$152, 3, FALSE)</f>
        <v>Mesleksiz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1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2"/>
      <c r="AT62" s="288">
        <f t="shared" si="0"/>
        <v>0</v>
      </c>
      <c r="AU62" s="43"/>
      <c r="AV62" s="40"/>
      <c r="AW62" s="40"/>
      <c r="AX62" s="40"/>
      <c r="AY62" s="40"/>
      <c r="AZ62" s="40"/>
      <c r="BA62" s="42"/>
      <c r="BB62" s="41"/>
      <c r="BC62" s="40"/>
      <c r="BD62" s="40"/>
      <c r="BE62" s="40"/>
      <c r="BF62" s="40"/>
      <c r="BG62" s="40"/>
      <c r="BH62" s="42"/>
      <c r="BI62" s="40"/>
      <c r="BJ62" s="40"/>
      <c r="BK62" s="40"/>
      <c r="BL62" s="40"/>
      <c r="BM62" s="40"/>
      <c r="BN62" s="40"/>
      <c r="BO62" s="41"/>
      <c r="BP62" s="40"/>
      <c r="BQ62" s="40"/>
      <c r="BR62" s="40"/>
      <c r="BS62" s="40"/>
      <c r="BT62" s="40"/>
      <c r="BU62" s="42"/>
      <c r="BV62" s="40"/>
      <c r="BW62" s="41"/>
      <c r="BX62" s="40"/>
      <c r="BY62" s="40"/>
      <c r="BZ62" s="40"/>
      <c r="CA62" s="42"/>
      <c r="CB62" s="41"/>
      <c r="CC62" s="40"/>
      <c r="CD62" s="40"/>
      <c r="CE62" s="40"/>
      <c r="CF62" s="40"/>
      <c r="CG62" s="40"/>
      <c r="CH62" s="42"/>
      <c r="CI62" s="43"/>
      <c r="CJ62" s="41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1"/>
      <c r="DR62" s="40"/>
      <c r="DS62" s="40"/>
      <c r="DT62" s="40"/>
      <c r="DU62" s="40"/>
      <c r="DV62" s="42"/>
      <c r="DW62" s="40"/>
      <c r="DX62" s="40"/>
      <c r="DY62" s="40"/>
      <c r="DZ62" s="40"/>
      <c r="EA62" s="40"/>
      <c r="EB62" s="40"/>
      <c r="EC62" s="40"/>
      <c r="ED62" s="41"/>
      <c r="EE62" s="40"/>
      <c r="EF62" s="40"/>
      <c r="EG62" s="41"/>
      <c r="EH62" s="40"/>
      <c r="EI62" s="40"/>
      <c r="EJ62" s="40"/>
      <c r="EK62" s="40"/>
      <c r="EL62" s="42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2"/>
      <c r="EX62" s="42"/>
      <c r="EY62" s="42"/>
      <c r="EZ62" s="42"/>
      <c r="FA62" s="42"/>
      <c r="FB62" s="42"/>
      <c r="FC62" s="42"/>
      <c r="FD62" s="42"/>
      <c r="FE62" s="42"/>
      <c r="FF62" s="42"/>
      <c r="FG62" s="42"/>
      <c r="FH62" s="42"/>
      <c r="FI62" s="42"/>
      <c r="FJ62" s="42"/>
      <c r="FK62" s="42"/>
      <c r="FL62" s="42"/>
      <c r="FM62" s="42"/>
      <c r="FN62" s="42"/>
      <c r="FO62" s="42"/>
      <c r="FP62" s="42"/>
      <c r="FQ62" s="42"/>
      <c r="FR62" s="42"/>
      <c r="FS62" s="29">
        <f t="shared" si="3"/>
        <v>0</v>
      </c>
      <c r="FT62" s="29">
        <f t="shared" si="16"/>
        <v>0</v>
      </c>
      <c r="FU62" s="8">
        <f t="shared" si="14"/>
        <v>0</v>
      </c>
      <c r="FV62" s="29">
        <f t="shared" si="17"/>
        <v>0</v>
      </c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  <c r="GL62" s="40"/>
      <c r="GM62" s="40"/>
      <c r="GN62" s="40"/>
    </row>
    <row r="63" spans="1:196">
      <c r="A63" s="8">
        <v>11036</v>
      </c>
      <c r="B63" s="27" t="s">
        <v>38</v>
      </c>
      <c r="C63" s="40">
        <v>63</v>
      </c>
      <c r="D63" s="40" t="s">
        <v>526</v>
      </c>
      <c r="E63" s="40" t="s">
        <v>527</v>
      </c>
      <c r="F63" s="40" t="s">
        <v>288</v>
      </c>
      <c r="G63" s="40">
        <v>300</v>
      </c>
      <c r="H63" s="8" t="str">
        <f>VLOOKUP(F63, 'Meslek Grupları'!$E$6:$G$152, 3, FALSE)</f>
        <v>Ticaret</v>
      </c>
      <c r="I63" s="40" t="s">
        <v>528</v>
      </c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1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2"/>
      <c r="AT63" s="288">
        <f t="shared" si="0"/>
        <v>0</v>
      </c>
      <c r="AU63" s="43"/>
      <c r="AV63" s="40"/>
      <c r="AW63" s="40"/>
      <c r="AX63" s="40"/>
      <c r="AY63" s="40"/>
      <c r="AZ63" s="40"/>
      <c r="BA63" s="42"/>
      <c r="BB63" s="41"/>
      <c r="BC63" s="40"/>
      <c r="BD63" s="40"/>
      <c r="BE63" s="40"/>
      <c r="BF63" s="40"/>
      <c r="BG63" s="40"/>
      <c r="BH63" s="42"/>
      <c r="BI63" s="40"/>
      <c r="BJ63" s="40"/>
      <c r="BK63" s="40"/>
      <c r="BL63" s="40"/>
      <c r="BM63" s="40"/>
      <c r="BN63" s="40"/>
      <c r="BO63" s="41"/>
      <c r="BP63" s="40"/>
      <c r="BQ63" s="40"/>
      <c r="BR63" s="40"/>
      <c r="BS63" s="40"/>
      <c r="BT63" s="40"/>
      <c r="BU63" s="42"/>
      <c r="BV63" s="40"/>
      <c r="BW63" s="41"/>
      <c r="BX63" s="40"/>
      <c r="BY63" s="40"/>
      <c r="BZ63" s="40"/>
      <c r="CA63" s="42"/>
      <c r="CB63" s="41"/>
      <c r="CC63" s="40"/>
      <c r="CD63" s="40"/>
      <c r="CE63" s="40"/>
      <c r="CF63" s="40"/>
      <c r="CG63" s="40"/>
      <c r="CH63" s="42"/>
      <c r="CI63" s="43">
        <v>1</v>
      </c>
      <c r="CJ63" s="41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>
        <v>1</v>
      </c>
      <c r="CX63" s="40">
        <v>10</v>
      </c>
      <c r="CY63" s="40"/>
      <c r="CZ63" s="40">
        <v>1</v>
      </c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1"/>
      <c r="DR63" s="40"/>
      <c r="DS63" s="40"/>
      <c r="DT63" s="40"/>
      <c r="DU63" s="40"/>
      <c r="DV63" s="42"/>
      <c r="DW63" s="40"/>
      <c r="DX63" s="40"/>
      <c r="DY63" s="40"/>
      <c r="DZ63" s="40"/>
      <c r="EA63" s="40"/>
      <c r="EB63" s="40"/>
      <c r="EC63" s="40"/>
      <c r="ED63" s="41"/>
      <c r="EE63" s="40"/>
      <c r="EF63" s="40"/>
      <c r="EG63" s="41"/>
      <c r="EH63" s="40"/>
      <c r="EI63" s="40"/>
      <c r="EJ63" s="40"/>
      <c r="EK63" s="40"/>
      <c r="EL63" s="42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2"/>
      <c r="EX63" s="42"/>
      <c r="EY63" s="42"/>
      <c r="EZ63" s="42"/>
      <c r="FA63" s="42"/>
      <c r="FB63" s="42"/>
      <c r="FC63" s="42"/>
      <c r="FD63" s="42"/>
      <c r="FE63" s="42"/>
      <c r="FF63" s="42"/>
      <c r="FG63" s="42"/>
      <c r="FH63" s="42"/>
      <c r="FI63" s="42"/>
      <c r="FJ63" s="42"/>
      <c r="FK63" s="42"/>
      <c r="FL63" s="42"/>
      <c r="FM63" s="42"/>
      <c r="FN63" s="42"/>
      <c r="FO63" s="42"/>
      <c r="FP63" s="42"/>
      <c r="FQ63" s="42"/>
      <c r="FR63" s="42"/>
      <c r="FS63" s="29">
        <f t="shared" si="3"/>
        <v>310</v>
      </c>
      <c r="FT63" s="29">
        <f t="shared" si="16"/>
        <v>310</v>
      </c>
      <c r="FU63" s="8">
        <f t="shared" si="14"/>
        <v>0</v>
      </c>
      <c r="FV63" s="29">
        <f t="shared" si="17"/>
        <v>0</v>
      </c>
    </row>
    <row r="64" spans="1:196">
      <c r="A64" s="8">
        <v>11036</v>
      </c>
      <c r="B64" s="27" t="s">
        <v>38</v>
      </c>
      <c r="C64" s="40"/>
      <c r="D64" s="40"/>
      <c r="E64" s="40"/>
      <c r="F64" s="40" t="s">
        <v>309</v>
      </c>
      <c r="G64" s="40"/>
      <c r="H64" s="8" t="str">
        <f>VLOOKUP(F64, 'Meslek Grupları'!$E$6:$G$152, 3, FALSE)</f>
        <v>Görevli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1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2"/>
      <c r="AT64" s="288">
        <f t="shared" si="0"/>
        <v>0</v>
      </c>
      <c r="AU64" s="43"/>
      <c r="AV64" s="40"/>
      <c r="AW64" s="40"/>
      <c r="AX64" s="40"/>
      <c r="AY64" s="40"/>
      <c r="AZ64" s="40"/>
      <c r="BA64" s="42"/>
      <c r="BB64" s="41"/>
      <c r="BC64" s="40"/>
      <c r="BD64" s="40"/>
      <c r="BE64" s="40"/>
      <c r="BF64" s="40"/>
      <c r="BG64" s="40"/>
      <c r="BH64" s="42"/>
      <c r="BI64" s="40"/>
      <c r="BJ64" s="40"/>
      <c r="BK64" s="40"/>
      <c r="BL64" s="40"/>
      <c r="BM64" s="40"/>
      <c r="BN64" s="40"/>
      <c r="BO64" s="41"/>
      <c r="BP64" s="40"/>
      <c r="BQ64" s="40"/>
      <c r="BR64" s="40"/>
      <c r="BS64" s="40"/>
      <c r="BT64" s="40"/>
      <c r="BU64" s="42"/>
      <c r="BV64" s="40"/>
      <c r="BW64" s="41"/>
      <c r="BX64" s="40"/>
      <c r="BY64" s="40"/>
      <c r="BZ64" s="40"/>
      <c r="CA64" s="42"/>
      <c r="CB64" s="41"/>
      <c r="CC64" s="40"/>
      <c r="CD64" s="40"/>
      <c r="CE64" s="40"/>
      <c r="CF64" s="40"/>
      <c r="CG64" s="40"/>
      <c r="CH64" s="42"/>
      <c r="CI64" s="43"/>
      <c r="CJ64" s="41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1"/>
      <c r="DR64" s="40"/>
      <c r="DS64" s="40"/>
      <c r="DT64" s="40"/>
      <c r="DU64" s="40"/>
      <c r="DV64" s="42"/>
      <c r="DW64" s="40"/>
      <c r="DX64" s="40"/>
      <c r="DY64" s="40"/>
      <c r="DZ64" s="40"/>
      <c r="EA64" s="40"/>
      <c r="EB64" s="40"/>
      <c r="EC64" s="40"/>
      <c r="ED64" s="41"/>
      <c r="EE64" s="40"/>
      <c r="EF64" s="40"/>
      <c r="EG64" s="41"/>
      <c r="EH64" s="40"/>
      <c r="EI64" s="40"/>
      <c r="EJ64" s="40"/>
      <c r="EK64" s="40"/>
      <c r="EL64" s="42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  <c r="FL64" s="42"/>
      <c r="FM64" s="42"/>
      <c r="FN64" s="42"/>
      <c r="FO64" s="42"/>
      <c r="FP64" s="42"/>
      <c r="FQ64" s="42"/>
      <c r="FR64" s="42"/>
      <c r="FS64" s="29">
        <f t="shared" si="3"/>
        <v>0</v>
      </c>
      <c r="FT64" s="29"/>
      <c r="FU64" s="8"/>
      <c r="FV64" s="29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</row>
    <row r="65" spans="1:196">
      <c r="A65" s="8">
        <v>11036</v>
      </c>
      <c r="B65" s="27" t="s">
        <v>38</v>
      </c>
      <c r="C65" s="40">
        <v>64</v>
      </c>
      <c r="D65" s="40" t="s">
        <v>314</v>
      </c>
      <c r="E65" s="40" t="s">
        <v>529</v>
      </c>
      <c r="F65" s="40" t="s">
        <v>334</v>
      </c>
      <c r="G65" s="40">
        <v>150</v>
      </c>
      <c r="H65" s="8" t="str">
        <f>VLOOKUP(F65, 'Meslek Grupları'!$E$6:$G$152, 3, FALSE)</f>
        <v>Görevli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1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2"/>
      <c r="AT65" s="288">
        <f t="shared" si="0"/>
        <v>0</v>
      </c>
      <c r="AU65" s="43"/>
      <c r="AV65" s="40"/>
      <c r="AW65" s="40"/>
      <c r="AX65" s="40"/>
      <c r="AY65" s="40"/>
      <c r="AZ65" s="40"/>
      <c r="BA65" s="42"/>
      <c r="BB65" s="41"/>
      <c r="BC65" s="40"/>
      <c r="BD65" s="40"/>
      <c r="BE65" s="40"/>
      <c r="BF65" s="40"/>
      <c r="BG65" s="40"/>
      <c r="BH65" s="42"/>
      <c r="BI65" s="40"/>
      <c r="BJ65" s="40"/>
      <c r="BK65" s="40"/>
      <c r="BL65" s="40"/>
      <c r="BM65" s="40"/>
      <c r="BN65" s="40"/>
      <c r="BO65" s="41"/>
      <c r="BP65" s="40"/>
      <c r="BQ65" s="40"/>
      <c r="BR65" s="40"/>
      <c r="BS65" s="40"/>
      <c r="BT65" s="40"/>
      <c r="BU65" s="42"/>
      <c r="BV65" s="40"/>
      <c r="BW65" s="41"/>
      <c r="BX65" s="40"/>
      <c r="BY65" s="40"/>
      <c r="BZ65" s="40"/>
      <c r="CA65" s="42"/>
      <c r="CB65" s="41"/>
      <c r="CC65" s="40"/>
      <c r="CD65" s="40"/>
      <c r="CE65" s="40"/>
      <c r="CF65" s="40"/>
      <c r="CG65" s="40"/>
      <c r="CH65" s="42"/>
      <c r="CI65" s="43"/>
      <c r="CJ65" s="41">
        <v>1</v>
      </c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1"/>
      <c r="DR65" s="40"/>
      <c r="DS65" s="40"/>
      <c r="DT65" s="40"/>
      <c r="DU65" s="40"/>
      <c r="DV65" s="42"/>
      <c r="DW65" s="40"/>
      <c r="DX65" s="40"/>
      <c r="DY65" s="40"/>
      <c r="DZ65" s="40"/>
      <c r="EA65" s="40"/>
      <c r="EB65" s="40"/>
      <c r="EC65" s="40"/>
      <c r="ED65" s="41"/>
      <c r="EE65" s="40"/>
      <c r="EF65" s="40"/>
      <c r="EG65" s="41"/>
      <c r="EH65" s="40"/>
      <c r="EI65" s="40"/>
      <c r="EJ65" s="40"/>
      <c r="EK65" s="40"/>
      <c r="EL65" s="42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  <c r="FL65" s="42"/>
      <c r="FM65" s="42"/>
      <c r="FN65" s="42"/>
      <c r="FO65" s="42"/>
      <c r="FP65" s="42"/>
      <c r="FQ65" s="42"/>
      <c r="FR65" s="42"/>
      <c r="FS65" s="29">
        <f t="shared" si="3"/>
        <v>150</v>
      </c>
      <c r="FT65" s="29">
        <f>FS65</f>
        <v>150</v>
      </c>
      <c r="FU65" s="8">
        <f t="shared" ref="FU65:FU75" si="18">CB65+BW65+BO65+BI65+BB65+AV65+AU65</f>
        <v>0</v>
      </c>
      <c r="FV65" s="29">
        <f>FU65</f>
        <v>0</v>
      </c>
    </row>
    <row r="66" spans="1:196">
      <c r="A66" s="8">
        <v>11036</v>
      </c>
      <c r="B66" s="27" t="s">
        <v>38</v>
      </c>
      <c r="C66" s="40">
        <v>65</v>
      </c>
      <c r="D66" s="40" t="s">
        <v>403</v>
      </c>
      <c r="E66" s="40" t="s">
        <v>529</v>
      </c>
      <c r="F66" s="40" t="s">
        <v>253</v>
      </c>
      <c r="G66" s="40">
        <v>150</v>
      </c>
      <c r="H66" s="8" t="str">
        <f>VLOOKUP(F66, 'Meslek Grupları'!$E$6:$G$152, 3, FALSE)</f>
        <v>İşçiler</v>
      </c>
      <c r="I66" s="40" t="s">
        <v>530</v>
      </c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1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2"/>
      <c r="AT66" s="288">
        <f t="shared" si="0"/>
        <v>0</v>
      </c>
      <c r="AU66" s="43"/>
      <c r="AV66" s="40"/>
      <c r="AW66" s="40"/>
      <c r="AX66" s="40"/>
      <c r="AY66" s="40"/>
      <c r="AZ66" s="40"/>
      <c r="BA66" s="42"/>
      <c r="BB66" s="41"/>
      <c r="BC66" s="40"/>
      <c r="BD66" s="40"/>
      <c r="BE66" s="40"/>
      <c r="BF66" s="40"/>
      <c r="BG66" s="40"/>
      <c r="BH66" s="42"/>
      <c r="BI66" s="40"/>
      <c r="BJ66" s="40"/>
      <c r="BK66" s="40"/>
      <c r="BL66" s="40"/>
      <c r="BM66" s="40"/>
      <c r="BN66" s="40"/>
      <c r="BO66" s="41"/>
      <c r="BP66" s="40"/>
      <c r="BQ66" s="40"/>
      <c r="BR66" s="40"/>
      <c r="BS66" s="40"/>
      <c r="BT66" s="40"/>
      <c r="BU66" s="42"/>
      <c r="BV66" s="40"/>
      <c r="BW66" s="41"/>
      <c r="BX66" s="40"/>
      <c r="BY66" s="40"/>
      <c r="BZ66" s="40"/>
      <c r="CA66" s="42"/>
      <c r="CB66" s="41"/>
      <c r="CC66" s="40"/>
      <c r="CD66" s="40"/>
      <c r="CE66" s="40"/>
      <c r="CF66" s="40"/>
      <c r="CG66" s="40"/>
      <c r="CH66" s="42"/>
      <c r="CI66" s="43"/>
      <c r="CJ66" s="41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1"/>
      <c r="DR66" s="40"/>
      <c r="DS66" s="40"/>
      <c r="DT66" s="40"/>
      <c r="DU66" s="40"/>
      <c r="DV66" s="42"/>
      <c r="DW66" s="40"/>
      <c r="DX66" s="40"/>
      <c r="DY66" s="40"/>
      <c r="DZ66" s="40"/>
      <c r="EA66" s="40"/>
      <c r="EB66" s="40"/>
      <c r="EC66" s="40"/>
      <c r="ED66" s="41"/>
      <c r="EE66" s="40"/>
      <c r="EF66" s="40"/>
      <c r="EG66" s="41"/>
      <c r="EH66" s="40"/>
      <c r="EI66" s="40"/>
      <c r="EJ66" s="40"/>
      <c r="EK66" s="40"/>
      <c r="EL66" s="42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  <c r="FL66" s="42"/>
      <c r="FM66" s="42"/>
      <c r="FN66" s="42"/>
      <c r="FO66" s="42"/>
      <c r="FP66" s="42"/>
      <c r="FQ66" s="42"/>
      <c r="FR66" s="42"/>
      <c r="FS66" s="29">
        <f t="shared" si="3"/>
        <v>150</v>
      </c>
      <c r="FT66" s="29">
        <f>FS66</f>
        <v>150</v>
      </c>
      <c r="FU66" s="8">
        <f t="shared" si="18"/>
        <v>0</v>
      </c>
      <c r="FV66" s="29">
        <f>FU66</f>
        <v>0</v>
      </c>
    </row>
    <row r="67" spans="1:196">
      <c r="A67" s="8">
        <v>11036</v>
      </c>
      <c r="B67" s="27" t="s">
        <v>38</v>
      </c>
      <c r="C67" s="40">
        <v>66</v>
      </c>
      <c r="D67" s="40" t="s">
        <v>531</v>
      </c>
      <c r="E67" s="40" t="s">
        <v>325</v>
      </c>
      <c r="F67" s="40"/>
      <c r="G67" s="40"/>
      <c r="H67" s="8">
        <f>VLOOKUP(F67, 'Meslek Grupları'!$E$6:$G$152, 3, FALSE)</f>
        <v>0</v>
      </c>
      <c r="I67" s="40"/>
      <c r="J67" s="40"/>
      <c r="K67" s="40"/>
      <c r="L67" s="40">
        <v>120</v>
      </c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1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2"/>
      <c r="AT67" s="288">
        <f t="shared" si="0"/>
        <v>0</v>
      </c>
      <c r="AU67" s="43"/>
      <c r="AV67" s="40"/>
      <c r="AW67" s="40"/>
      <c r="AX67" s="40"/>
      <c r="AY67" s="40"/>
      <c r="AZ67" s="40"/>
      <c r="BA67" s="42"/>
      <c r="BB67" s="41"/>
      <c r="BC67" s="40"/>
      <c r="BD67" s="40"/>
      <c r="BE67" s="40"/>
      <c r="BF67" s="40"/>
      <c r="BG67" s="40"/>
      <c r="BH67" s="42"/>
      <c r="BI67" s="40"/>
      <c r="BJ67" s="40"/>
      <c r="BK67" s="40"/>
      <c r="BL67" s="40"/>
      <c r="BM67" s="40"/>
      <c r="BN67" s="40"/>
      <c r="BO67" s="41"/>
      <c r="BP67" s="40"/>
      <c r="BQ67" s="40"/>
      <c r="BR67" s="40"/>
      <c r="BS67" s="40"/>
      <c r="BT67" s="40"/>
      <c r="BU67" s="42"/>
      <c r="BV67" s="40"/>
      <c r="BW67" s="41"/>
      <c r="BX67" s="40"/>
      <c r="BY67" s="40"/>
      <c r="BZ67" s="40"/>
      <c r="CA67" s="42"/>
      <c r="CB67" s="41"/>
      <c r="CC67" s="40"/>
      <c r="CD67" s="40"/>
      <c r="CE67" s="40"/>
      <c r="CF67" s="40"/>
      <c r="CG67" s="40"/>
      <c r="CH67" s="42"/>
      <c r="CI67" s="43"/>
      <c r="CJ67" s="41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1"/>
      <c r="DR67" s="40"/>
      <c r="DS67" s="40"/>
      <c r="DT67" s="40"/>
      <c r="DU67" s="40"/>
      <c r="DV67" s="42"/>
      <c r="DW67" s="40"/>
      <c r="DX67" s="40"/>
      <c r="DY67" s="40"/>
      <c r="DZ67" s="40"/>
      <c r="EA67" s="40"/>
      <c r="EB67" s="40"/>
      <c r="EC67" s="40"/>
      <c r="ED67" s="41"/>
      <c r="EE67" s="40"/>
      <c r="EF67" s="40"/>
      <c r="EG67" s="41"/>
      <c r="EH67" s="40"/>
      <c r="EI67" s="40"/>
      <c r="EJ67" s="40"/>
      <c r="EK67" s="40"/>
      <c r="EL67" s="42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29">
        <f t="shared" si="3"/>
        <v>120</v>
      </c>
      <c r="FT67" s="29">
        <f>FS67</f>
        <v>120</v>
      </c>
      <c r="FU67" s="8">
        <f t="shared" si="18"/>
        <v>0</v>
      </c>
      <c r="FV67" s="29">
        <f>FU67</f>
        <v>0</v>
      </c>
    </row>
    <row r="68" spans="1:196">
      <c r="A68" s="8">
        <v>11036</v>
      </c>
      <c r="B68" s="27" t="s">
        <v>38</v>
      </c>
      <c r="C68" s="40">
        <v>67</v>
      </c>
      <c r="D68" s="40" t="s">
        <v>240</v>
      </c>
      <c r="E68" s="40" t="s">
        <v>532</v>
      </c>
      <c r="F68" s="40"/>
      <c r="G68" s="40"/>
      <c r="H68" s="8">
        <f>VLOOKUP(F68, 'Meslek Grupları'!$E$6:$G$152, 3, FALSE)</f>
        <v>0</v>
      </c>
      <c r="I68" s="40"/>
      <c r="J68" s="40"/>
      <c r="K68" s="40"/>
      <c r="L68" s="40">
        <v>120</v>
      </c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1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2"/>
      <c r="AT68" s="288">
        <f t="shared" si="0"/>
        <v>0</v>
      </c>
      <c r="AU68" s="43"/>
      <c r="AV68" s="40"/>
      <c r="AW68" s="40"/>
      <c r="AX68" s="40"/>
      <c r="AY68" s="40"/>
      <c r="AZ68" s="40"/>
      <c r="BA68" s="42"/>
      <c r="BB68" s="41"/>
      <c r="BC68" s="40"/>
      <c r="BD68" s="40"/>
      <c r="BE68" s="40"/>
      <c r="BF68" s="40"/>
      <c r="BG68" s="40"/>
      <c r="BH68" s="42"/>
      <c r="BI68" s="40"/>
      <c r="BJ68" s="40"/>
      <c r="BK68" s="40"/>
      <c r="BL68" s="40"/>
      <c r="BM68" s="40"/>
      <c r="BN68" s="40"/>
      <c r="BO68" s="41"/>
      <c r="BP68" s="40"/>
      <c r="BQ68" s="40"/>
      <c r="BR68" s="40"/>
      <c r="BS68" s="40"/>
      <c r="BT68" s="40"/>
      <c r="BU68" s="42"/>
      <c r="BV68" s="40"/>
      <c r="BW68" s="41"/>
      <c r="BX68" s="40"/>
      <c r="BY68" s="40"/>
      <c r="BZ68" s="40"/>
      <c r="CA68" s="42"/>
      <c r="CB68" s="41"/>
      <c r="CC68" s="40"/>
      <c r="CD68" s="40"/>
      <c r="CE68" s="40"/>
      <c r="CF68" s="40"/>
      <c r="CG68" s="40"/>
      <c r="CH68" s="42"/>
      <c r="CI68" s="43"/>
      <c r="CJ68" s="41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1"/>
      <c r="DR68" s="40"/>
      <c r="DS68" s="40"/>
      <c r="DT68" s="40"/>
      <c r="DU68" s="40"/>
      <c r="DV68" s="42"/>
      <c r="DW68" s="40"/>
      <c r="DX68" s="40"/>
      <c r="DY68" s="40"/>
      <c r="DZ68" s="40"/>
      <c r="EA68" s="40"/>
      <c r="EB68" s="40"/>
      <c r="EC68" s="40"/>
      <c r="ED68" s="41"/>
      <c r="EE68" s="40"/>
      <c r="EF68" s="40"/>
      <c r="EG68" s="41"/>
      <c r="EH68" s="40"/>
      <c r="EI68" s="40"/>
      <c r="EJ68" s="40"/>
      <c r="EK68" s="40"/>
      <c r="EL68" s="42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2"/>
      <c r="EX68" s="42"/>
      <c r="EY68" s="42"/>
      <c r="EZ68" s="42"/>
      <c r="FA68" s="42"/>
      <c r="FB68" s="42"/>
      <c r="FC68" s="42"/>
      <c r="FD68" s="42"/>
      <c r="FE68" s="42"/>
      <c r="FF68" s="42"/>
      <c r="FG68" s="42"/>
      <c r="FH68" s="42"/>
      <c r="FI68" s="42"/>
      <c r="FJ68" s="42"/>
      <c r="FK68" s="42"/>
      <c r="FL68" s="42"/>
      <c r="FM68" s="42"/>
      <c r="FN68" s="42"/>
      <c r="FO68" s="42"/>
      <c r="FP68" s="42"/>
      <c r="FQ68" s="42"/>
      <c r="FR68" s="42"/>
      <c r="FS68" s="29">
        <f t="shared" si="3"/>
        <v>120</v>
      </c>
      <c r="FT68" s="29">
        <f>FS68</f>
        <v>120</v>
      </c>
      <c r="FU68" s="8">
        <f t="shared" si="18"/>
        <v>0</v>
      </c>
      <c r="FV68" s="29">
        <f>FU68</f>
        <v>0</v>
      </c>
    </row>
    <row r="69" spans="1:196">
      <c r="A69" s="8">
        <v>11036</v>
      </c>
      <c r="B69" s="27" t="s">
        <v>38</v>
      </c>
      <c r="C69" s="15">
        <v>68</v>
      </c>
      <c r="D69" s="8" t="s">
        <v>533</v>
      </c>
      <c r="E69" s="8" t="s">
        <v>534</v>
      </c>
      <c r="F69" s="8" t="s">
        <v>227</v>
      </c>
      <c r="H69" s="8" t="str">
        <f>VLOOKUP(F69, 'Meslek Grupları'!$E$6:$G$152, 3, FALSE)</f>
        <v>Ziraat</v>
      </c>
      <c r="I69" s="8"/>
      <c r="J69" s="8"/>
      <c r="K69" s="8"/>
      <c r="M69" s="8"/>
      <c r="O69" s="8"/>
      <c r="P69" s="8"/>
      <c r="R69">
        <v>61.25</v>
      </c>
      <c r="U69" s="8"/>
      <c r="V69" s="8"/>
      <c r="W69" s="8"/>
      <c r="Z69" s="28"/>
      <c r="AA69" s="8"/>
      <c r="AB69" s="8">
        <v>150</v>
      </c>
      <c r="AC69" s="8">
        <v>30</v>
      </c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27"/>
      <c r="AT69" s="288">
        <f t="shared" si="0"/>
        <v>30</v>
      </c>
      <c r="AU69" s="29"/>
      <c r="AV69" s="8">
        <v>6</v>
      </c>
      <c r="AW69" s="8"/>
      <c r="AX69" s="8">
        <v>30</v>
      </c>
      <c r="AY69" s="8" t="s">
        <v>535</v>
      </c>
      <c r="AZ69" s="8">
        <v>135</v>
      </c>
      <c r="BA69" s="27">
        <v>135</v>
      </c>
      <c r="BB69" s="28">
        <v>90</v>
      </c>
      <c r="BC69" s="8"/>
      <c r="BD69" s="8"/>
      <c r="BE69" s="8"/>
      <c r="BF69" s="8"/>
      <c r="BG69" s="8">
        <v>150</v>
      </c>
      <c r="BH69" s="27">
        <v>150</v>
      </c>
      <c r="BI69" s="8"/>
      <c r="BJ69" s="8"/>
      <c r="BK69" s="8"/>
      <c r="BL69" s="8"/>
      <c r="BM69" s="8"/>
      <c r="BN69" s="8"/>
      <c r="BO69" s="28"/>
      <c r="BP69" s="8"/>
      <c r="BQ69" s="8"/>
      <c r="BR69" s="8"/>
      <c r="BS69" s="8"/>
      <c r="BT69" s="8"/>
      <c r="BU69" s="27"/>
      <c r="BV69" s="8"/>
      <c r="BW69" s="28"/>
      <c r="BX69" s="8"/>
      <c r="BY69" s="8"/>
      <c r="BZ69" s="8"/>
      <c r="CA69" s="27"/>
      <c r="CB69" s="28">
        <v>16</v>
      </c>
      <c r="CC69" s="8"/>
      <c r="CD69" s="8"/>
      <c r="CE69" s="8"/>
      <c r="CF69" s="8"/>
      <c r="CG69" s="8">
        <v>320</v>
      </c>
      <c r="CH69" s="27">
        <v>300</v>
      </c>
      <c r="CI69" s="29"/>
      <c r="CJ69" s="2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 t="s">
        <v>536</v>
      </c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28"/>
      <c r="DR69" s="8"/>
      <c r="DS69" s="8"/>
      <c r="DT69" s="8"/>
      <c r="DU69" s="8"/>
      <c r="DV69" s="27"/>
      <c r="DW69" s="8"/>
      <c r="DX69" s="8"/>
      <c r="DY69" s="8"/>
      <c r="DZ69" s="8"/>
      <c r="EA69" s="8"/>
      <c r="EB69" s="8"/>
      <c r="EC69" s="8"/>
      <c r="ED69" s="28"/>
      <c r="EE69" s="8"/>
      <c r="EF69" s="8"/>
      <c r="EG69" s="28">
        <v>5</v>
      </c>
      <c r="EH69" s="8"/>
      <c r="EI69" s="8"/>
      <c r="EJ69" s="8"/>
      <c r="EK69" s="8"/>
      <c r="EL69" s="27">
        <v>500</v>
      </c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27"/>
      <c r="EX69" s="27"/>
      <c r="EY69" s="27">
        <v>5</v>
      </c>
      <c r="EZ69" s="27"/>
      <c r="FA69" s="27"/>
      <c r="FB69" s="27" t="s">
        <v>537</v>
      </c>
      <c r="FC69" s="27">
        <v>180</v>
      </c>
      <c r="FD69" s="27"/>
      <c r="FE69" s="27"/>
      <c r="FF69" s="27"/>
      <c r="FG69" s="27"/>
      <c r="FH69" s="27"/>
      <c r="FI69" s="27"/>
      <c r="FJ69" s="27"/>
      <c r="FK69" s="27"/>
      <c r="FL69" s="27"/>
      <c r="FM69" s="27">
        <v>1</v>
      </c>
      <c r="FN69" s="27"/>
      <c r="FO69" s="27">
        <v>250</v>
      </c>
      <c r="FP69" s="27"/>
      <c r="FQ69" s="27"/>
      <c r="FR69" s="27"/>
      <c r="FS69" s="29">
        <f t="shared" si="3"/>
        <v>1535</v>
      </c>
      <c r="FT69" s="29">
        <f>SUM(FS69:FS70)</f>
        <v>1665</v>
      </c>
      <c r="FU69" s="8">
        <f t="shared" si="18"/>
        <v>112</v>
      </c>
      <c r="FV69" s="29">
        <f>SUM(FU69:FU70)</f>
        <v>112</v>
      </c>
    </row>
    <row r="70" spans="1:196">
      <c r="A70" s="8">
        <v>11036</v>
      </c>
      <c r="B70" s="27" t="s">
        <v>38</v>
      </c>
      <c r="C70" s="31"/>
      <c r="D70" s="31"/>
      <c r="E70" s="31"/>
      <c r="F70" s="31"/>
      <c r="G70" s="31"/>
      <c r="H70" s="8">
        <f>VLOOKUP(F70, 'Meslek Grupları'!$E$6:$G$152, 3, FALSE)</f>
        <v>0</v>
      </c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8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7"/>
      <c r="AT70" s="288">
        <f t="shared" ref="AT70:AT133" si="19">AA70+AC70+AE70+AG70+AI70+AK70+AM70+AO70+AQ70+AS70</f>
        <v>0</v>
      </c>
      <c r="AU70" s="39"/>
      <c r="AV70" s="31"/>
      <c r="AW70" s="31"/>
      <c r="AX70" s="31"/>
      <c r="AY70" s="31"/>
      <c r="AZ70" s="31"/>
      <c r="BA70" s="37"/>
      <c r="BB70" s="38"/>
      <c r="BC70" s="31"/>
      <c r="BD70" s="31"/>
      <c r="BE70" s="31"/>
      <c r="BF70" s="31"/>
      <c r="BG70" s="31"/>
      <c r="BH70" s="37"/>
      <c r="BI70" s="31"/>
      <c r="BJ70" s="31"/>
      <c r="BK70" s="31"/>
      <c r="BL70" s="31"/>
      <c r="BM70" s="31"/>
      <c r="BN70" s="31"/>
      <c r="BO70" s="38"/>
      <c r="BP70" s="31"/>
      <c r="BQ70" s="31"/>
      <c r="BR70" s="31"/>
      <c r="BS70" s="31"/>
      <c r="BT70" s="31"/>
      <c r="BU70" s="37"/>
      <c r="BV70" s="31"/>
      <c r="BW70" s="38"/>
      <c r="BX70" s="31"/>
      <c r="BY70" s="31"/>
      <c r="BZ70" s="31"/>
      <c r="CA70" s="37"/>
      <c r="CB70" s="38"/>
      <c r="CC70" s="31"/>
      <c r="CD70" s="31"/>
      <c r="CE70" s="31"/>
      <c r="CF70" s="31"/>
      <c r="CG70" s="31"/>
      <c r="CH70" s="37"/>
      <c r="CI70" s="39"/>
      <c r="CJ70" s="38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8"/>
      <c r="DR70" s="31"/>
      <c r="DS70" s="31"/>
      <c r="DT70" s="31"/>
      <c r="DU70" s="31"/>
      <c r="DV70" s="37"/>
      <c r="DW70" s="31"/>
      <c r="DX70" s="31"/>
      <c r="DY70" s="31"/>
      <c r="DZ70" s="31"/>
      <c r="EA70" s="31"/>
      <c r="EB70" s="31"/>
      <c r="EC70" s="31"/>
      <c r="ED70" s="38"/>
      <c r="EE70" s="31"/>
      <c r="EF70" s="31"/>
      <c r="EG70" s="38">
        <v>1</v>
      </c>
      <c r="EH70" s="31" t="s">
        <v>186</v>
      </c>
      <c r="EI70" s="31"/>
      <c r="EJ70" s="31"/>
      <c r="EK70" s="31"/>
      <c r="EL70" s="37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7"/>
      <c r="EX70" s="59"/>
      <c r="EY70" s="59">
        <v>3</v>
      </c>
      <c r="EZ70" s="59" t="s">
        <v>152</v>
      </c>
      <c r="FA70" s="59"/>
      <c r="FB70" s="59"/>
      <c r="FC70" s="59">
        <v>130</v>
      </c>
      <c r="FD70" s="37"/>
      <c r="FE70" s="37"/>
      <c r="FF70" s="37"/>
      <c r="FG70" s="37"/>
      <c r="FH70" s="37"/>
      <c r="FI70" s="37"/>
      <c r="FJ70" s="37"/>
      <c r="FK70" s="37"/>
      <c r="FL70" s="37"/>
      <c r="FM70" s="37"/>
      <c r="FN70" s="37"/>
      <c r="FO70" s="37"/>
      <c r="FP70" s="37"/>
      <c r="FQ70" s="37"/>
      <c r="FR70" s="37"/>
      <c r="FS70" s="29">
        <f t="shared" ref="FS70:FS133" si="20">FQ70+FO70+FL70+FI70+FC70+EW70+EP70+EL70+EF70+EC70+DX70+DU70+DK70+DJ70+DG70+DE70+DD70+CX70+CP70+CG70+BZ70+BU70+BM70+BG70+AZ70+P70+O70+N70+L70+J70+G70+BT70</f>
        <v>130</v>
      </c>
      <c r="FT70" s="29"/>
      <c r="FU70" s="8">
        <f t="shared" si="18"/>
        <v>0</v>
      </c>
      <c r="FV70" s="29"/>
    </row>
    <row r="71" spans="1:196">
      <c r="A71" s="8">
        <v>11036</v>
      </c>
      <c r="B71" s="27" t="s">
        <v>38</v>
      </c>
      <c r="C71" s="40">
        <v>69</v>
      </c>
      <c r="D71" s="40" t="s">
        <v>196</v>
      </c>
      <c r="E71" s="40" t="s">
        <v>532</v>
      </c>
      <c r="F71" s="40" t="s">
        <v>345</v>
      </c>
      <c r="G71" s="40">
        <v>100</v>
      </c>
      <c r="H71" s="8" t="str">
        <f>VLOOKUP(F71, 'Meslek Grupları'!$E$6:$G$152, 3, FALSE)</f>
        <v>Esnaf</v>
      </c>
      <c r="I71" s="40"/>
      <c r="J71" s="40"/>
      <c r="K71" s="40"/>
      <c r="L71" s="40"/>
      <c r="M71" s="40"/>
      <c r="N71" s="40"/>
      <c r="O71" s="40"/>
      <c r="P71" s="40"/>
      <c r="Q71" s="40"/>
      <c r="R71" s="40">
        <v>3.1</v>
      </c>
      <c r="S71" s="40"/>
      <c r="T71" s="40"/>
      <c r="U71" s="40"/>
      <c r="V71" s="40"/>
      <c r="W71" s="40"/>
      <c r="X71" s="40"/>
      <c r="Y71" s="40"/>
      <c r="Z71" s="41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2"/>
      <c r="AT71" s="288">
        <f t="shared" si="19"/>
        <v>0</v>
      </c>
      <c r="AU71" s="43"/>
      <c r="AV71" s="40"/>
      <c r="AW71" s="40"/>
      <c r="AX71" s="40"/>
      <c r="AY71" s="40"/>
      <c r="AZ71" s="40"/>
      <c r="BA71" s="42"/>
      <c r="BB71" s="41"/>
      <c r="BC71" s="40"/>
      <c r="BD71" s="40"/>
      <c r="BE71" s="40"/>
      <c r="BF71" s="40"/>
      <c r="BG71" s="40"/>
      <c r="BH71" s="42"/>
      <c r="BI71" s="40"/>
      <c r="BJ71" s="40"/>
      <c r="BK71" s="40"/>
      <c r="BL71" s="40"/>
      <c r="BM71" s="40"/>
      <c r="BN71" s="40"/>
      <c r="BO71" s="41"/>
      <c r="BP71" s="40"/>
      <c r="BQ71" s="40"/>
      <c r="BR71" s="40"/>
      <c r="BS71" s="40"/>
      <c r="BT71" s="40"/>
      <c r="BU71" s="42"/>
      <c r="BV71" s="40"/>
      <c r="BW71" s="41"/>
      <c r="BX71" s="40"/>
      <c r="BY71" s="40"/>
      <c r="BZ71" s="40"/>
      <c r="CA71" s="42"/>
      <c r="CB71" s="41"/>
      <c r="CC71" s="40"/>
      <c r="CD71" s="40"/>
      <c r="CE71" s="40"/>
      <c r="CF71" s="40"/>
      <c r="CG71" s="40"/>
      <c r="CH71" s="42"/>
      <c r="CI71" s="43"/>
      <c r="CJ71" s="41"/>
      <c r="CK71" s="40"/>
      <c r="CL71" s="40"/>
      <c r="CM71" s="40"/>
      <c r="CN71" s="40"/>
      <c r="CO71" s="40"/>
      <c r="CP71" s="40"/>
      <c r="CQ71" s="40"/>
      <c r="CR71" s="40"/>
      <c r="CS71" s="40">
        <v>2</v>
      </c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1"/>
      <c r="DR71" s="40"/>
      <c r="DS71" s="40"/>
      <c r="DT71" s="40"/>
      <c r="DU71" s="40"/>
      <c r="DV71" s="42"/>
      <c r="DW71" s="40"/>
      <c r="DX71" s="40"/>
      <c r="DY71" s="40"/>
      <c r="DZ71" s="40"/>
      <c r="EA71" s="40"/>
      <c r="EB71" s="40"/>
      <c r="EC71" s="40"/>
      <c r="ED71" s="41"/>
      <c r="EE71" s="40"/>
      <c r="EF71" s="40"/>
      <c r="EG71" s="41"/>
      <c r="EH71" s="40"/>
      <c r="EI71" s="40"/>
      <c r="EJ71" s="40"/>
      <c r="EK71" s="40"/>
      <c r="EL71" s="42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  <c r="FL71" s="42"/>
      <c r="FM71" s="42"/>
      <c r="FN71" s="42"/>
      <c r="FO71" s="42"/>
      <c r="FP71" s="42"/>
      <c r="FQ71" s="42"/>
      <c r="FR71" s="42"/>
      <c r="FS71" s="29">
        <f t="shared" si="20"/>
        <v>100</v>
      </c>
      <c r="FT71" s="29">
        <f>FS71</f>
        <v>100</v>
      </c>
      <c r="FU71" s="8">
        <f t="shared" si="18"/>
        <v>0</v>
      </c>
      <c r="FV71" s="29">
        <f>FU71</f>
        <v>0</v>
      </c>
    </row>
    <row r="72" spans="1:196">
      <c r="A72" s="8">
        <v>11036</v>
      </c>
      <c r="B72" s="27" t="s">
        <v>38</v>
      </c>
      <c r="C72" s="40">
        <v>70</v>
      </c>
      <c r="D72" s="40" t="s">
        <v>403</v>
      </c>
      <c r="E72" s="40" t="s">
        <v>279</v>
      </c>
      <c r="F72" s="40" t="s">
        <v>253</v>
      </c>
      <c r="G72" s="40">
        <v>100</v>
      </c>
      <c r="H72" s="8" t="str">
        <f>VLOOKUP(F72, 'Meslek Grupları'!$E$6:$G$152, 3, FALSE)</f>
        <v>İşçiler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1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2"/>
      <c r="AT72" s="288">
        <f t="shared" si="19"/>
        <v>0</v>
      </c>
      <c r="AU72" s="43"/>
      <c r="AV72" s="40"/>
      <c r="AW72" s="40"/>
      <c r="AX72" s="40"/>
      <c r="AY72" s="40"/>
      <c r="AZ72" s="40"/>
      <c r="BA72" s="42"/>
      <c r="BB72" s="41"/>
      <c r="BC72" s="40"/>
      <c r="BD72" s="40"/>
      <c r="BE72" s="40"/>
      <c r="BF72" s="40"/>
      <c r="BG72" s="40"/>
      <c r="BH72" s="42"/>
      <c r="BI72" s="40"/>
      <c r="BJ72" s="40"/>
      <c r="BK72" s="40"/>
      <c r="BL72" s="40"/>
      <c r="BM72" s="40"/>
      <c r="BN72" s="40"/>
      <c r="BO72" s="41"/>
      <c r="BP72" s="40"/>
      <c r="BQ72" s="40"/>
      <c r="BR72" s="40"/>
      <c r="BS72" s="40"/>
      <c r="BT72" s="40"/>
      <c r="BU72" s="42"/>
      <c r="BV72" s="40"/>
      <c r="BW72" s="41"/>
      <c r="BX72" s="40"/>
      <c r="BY72" s="40"/>
      <c r="BZ72" s="40"/>
      <c r="CA72" s="42"/>
      <c r="CB72" s="41"/>
      <c r="CC72" s="40"/>
      <c r="CD72" s="40"/>
      <c r="CE72" s="40"/>
      <c r="CF72" s="40"/>
      <c r="CG72" s="40"/>
      <c r="CH72" s="42"/>
      <c r="CI72" s="43"/>
      <c r="CJ72" s="41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1"/>
      <c r="DR72" s="40"/>
      <c r="DS72" s="40"/>
      <c r="DT72" s="40"/>
      <c r="DU72" s="40"/>
      <c r="DV72" s="42"/>
      <c r="DW72" s="40"/>
      <c r="DX72" s="40"/>
      <c r="DY72" s="40"/>
      <c r="DZ72" s="40"/>
      <c r="EA72" s="40"/>
      <c r="EB72" s="40"/>
      <c r="EC72" s="40"/>
      <c r="ED72" s="41"/>
      <c r="EE72" s="40"/>
      <c r="EF72" s="40"/>
      <c r="EG72" s="41"/>
      <c r="EH72" s="40"/>
      <c r="EI72" s="40"/>
      <c r="EJ72" s="40"/>
      <c r="EK72" s="40"/>
      <c r="EL72" s="42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29">
        <f t="shared" si="20"/>
        <v>100</v>
      </c>
      <c r="FT72" s="29">
        <f>FS72</f>
        <v>100</v>
      </c>
      <c r="FU72" s="8">
        <f t="shared" si="18"/>
        <v>0</v>
      </c>
      <c r="FV72" s="29">
        <f>FU72</f>
        <v>0</v>
      </c>
    </row>
    <row r="73" spans="1:196">
      <c r="A73" s="8">
        <v>11036</v>
      </c>
      <c r="B73" s="27" t="s">
        <v>38</v>
      </c>
      <c r="C73" s="40">
        <v>71</v>
      </c>
      <c r="D73" s="40" t="s">
        <v>538</v>
      </c>
      <c r="E73" s="40" t="s">
        <v>325</v>
      </c>
      <c r="F73" s="40" t="s">
        <v>261</v>
      </c>
      <c r="G73" s="40">
        <v>150</v>
      </c>
      <c r="H73" s="8" t="str">
        <f>VLOOKUP(F73, 'Meslek Grupları'!$E$6:$G$152, 3, FALSE)</f>
        <v>Esnaf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1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2"/>
      <c r="AT73" s="288">
        <f t="shared" si="19"/>
        <v>0</v>
      </c>
      <c r="AU73" s="43"/>
      <c r="AV73" s="40"/>
      <c r="AW73" s="40"/>
      <c r="AX73" s="40"/>
      <c r="AY73" s="40"/>
      <c r="AZ73" s="40"/>
      <c r="BA73" s="42"/>
      <c r="BB73" s="41"/>
      <c r="BC73" s="40"/>
      <c r="BD73" s="40"/>
      <c r="BE73" s="40"/>
      <c r="BF73" s="40"/>
      <c r="BG73" s="40"/>
      <c r="BH73" s="42"/>
      <c r="BI73" s="40"/>
      <c r="BJ73" s="40"/>
      <c r="BK73" s="40"/>
      <c r="BL73" s="40"/>
      <c r="BM73" s="40"/>
      <c r="BN73" s="40"/>
      <c r="BO73" s="41"/>
      <c r="BP73" s="40"/>
      <c r="BQ73" s="40"/>
      <c r="BR73" s="40"/>
      <c r="BS73" s="40"/>
      <c r="BT73" s="40"/>
      <c r="BU73" s="42"/>
      <c r="BV73" s="40"/>
      <c r="BW73" s="41"/>
      <c r="BX73" s="40"/>
      <c r="BY73" s="40"/>
      <c r="BZ73" s="40"/>
      <c r="CA73" s="42"/>
      <c r="CB73" s="41"/>
      <c r="CC73" s="40"/>
      <c r="CD73" s="40"/>
      <c r="CE73" s="40"/>
      <c r="CF73" s="40"/>
      <c r="CG73" s="40"/>
      <c r="CH73" s="42"/>
      <c r="CI73" s="43"/>
      <c r="CJ73" s="41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1"/>
      <c r="DR73" s="40"/>
      <c r="DS73" s="40"/>
      <c r="DT73" s="40"/>
      <c r="DU73" s="40"/>
      <c r="DV73" s="42"/>
      <c r="DW73" s="40"/>
      <c r="DX73" s="40"/>
      <c r="DY73" s="40"/>
      <c r="DZ73" s="40"/>
      <c r="EA73" s="40"/>
      <c r="EB73" s="40"/>
      <c r="EC73" s="40"/>
      <c r="ED73" s="41"/>
      <c r="EE73" s="40"/>
      <c r="EF73" s="40"/>
      <c r="EG73" s="41"/>
      <c r="EH73" s="40"/>
      <c r="EI73" s="40"/>
      <c r="EJ73" s="40"/>
      <c r="EK73" s="40"/>
      <c r="EL73" s="42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2"/>
      <c r="EX73" s="42"/>
      <c r="EY73" s="42"/>
      <c r="EZ73" s="42"/>
      <c r="FA73" s="42"/>
      <c r="FB73" s="42"/>
      <c r="FC73" s="42"/>
      <c r="FD73" s="42"/>
      <c r="FE73" s="42"/>
      <c r="FF73" s="42"/>
      <c r="FG73" s="42"/>
      <c r="FH73" s="42"/>
      <c r="FI73" s="42"/>
      <c r="FJ73" s="42"/>
      <c r="FK73" s="42"/>
      <c r="FL73" s="42"/>
      <c r="FM73" s="42"/>
      <c r="FN73" s="42"/>
      <c r="FO73" s="42"/>
      <c r="FP73" s="42"/>
      <c r="FQ73" s="42"/>
      <c r="FR73" s="42"/>
      <c r="FS73" s="29">
        <f t="shared" si="20"/>
        <v>150</v>
      </c>
      <c r="FT73" s="29">
        <f>FS73</f>
        <v>150</v>
      </c>
      <c r="FU73" s="8">
        <f t="shared" si="18"/>
        <v>0</v>
      </c>
      <c r="FV73" s="29">
        <f>FU73</f>
        <v>0</v>
      </c>
    </row>
    <row r="74" spans="1:196">
      <c r="A74" s="8">
        <v>11036</v>
      </c>
      <c r="B74" s="27" t="s">
        <v>38</v>
      </c>
      <c r="C74" s="40">
        <v>72</v>
      </c>
      <c r="D74" s="40" t="s">
        <v>476</v>
      </c>
      <c r="E74" s="40" t="s">
        <v>255</v>
      </c>
      <c r="F74" s="40" t="s">
        <v>357</v>
      </c>
      <c r="G74" s="40">
        <v>200</v>
      </c>
      <c r="H74" s="8" t="str">
        <f>VLOOKUP(F74, 'Meslek Grupları'!$E$6:$G$152, 3, FALSE)</f>
        <v>Görevli</v>
      </c>
      <c r="I74" s="40"/>
      <c r="J74" s="40"/>
      <c r="K74" s="40"/>
      <c r="L74" s="40"/>
      <c r="M74" s="40"/>
      <c r="N74" s="40"/>
      <c r="O74" s="40"/>
      <c r="P74" s="40"/>
      <c r="Q74" s="40"/>
      <c r="R74" s="40">
        <v>5</v>
      </c>
      <c r="S74" s="40"/>
      <c r="T74" s="40"/>
      <c r="U74" s="40"/>
      <c r="V74" s="40"/>
      <c r="W74" s="40"/>
      <c r="X74" s="40"/>
      <c r="Y74" s="40"/>
      <c r="Z74" s="41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2"/>
      <c r="AT74" s="288">
        <f t="shared" si="19"/>
        <v>0</v>
      </c>
      <c r="AU74" s="43"/>
      <c r="AV74" s="40"/>
      <c r="AW74" s="40"/>
      <c r="AX74" s="40"/>
      <c r="AY74" s="40"/>
      <c r="AZ74" s="40"/>
      <c r="BA74" s="42"/>
      <c r="BB74" s="41"/>
      <c r="BC74" s="40"/>
      <c r="BD74" s="40"/>
      <c r="BE74" s="40"/>
      <c r="BF74" s="40"/>
      <c r="BG74" s="40"/>
      <c r="BH74" s="42"/>
      <c r="BI74" s="40"/>
      <c r="BJ74" s="40"/>
      <c r="BK74" s="40"/>
      <c r="BL74" s="40"/>
      <c r="BM74" s="40"/>
      <c r="BN74" s="40"/>
      <c r="BO74" s="41"/>
      <c r="BP74" s="40"/>
      <c r="BQ74" s="40"/>
      <c r="BR74" s="40"/>
      <c r="BS74" s="40"/>
      <c r="BT74" s="40"/>
      <c r="BU74" s="42"/>
      <c r="BV74" s="40"/>
      <c r="BW74" s="41"/>
      <c r="BX74" s="40"/>
      <c r="BY74" s="40"/>
      <c r="BZ74" s="40"/>
      <c r="CA74" s="42"/>
      <c r="CB74" s="41"/>
      <c r="CC74" s="40"/>
      <c r="CD74" s="40"/>
      <c r="CE74" s="40"/>
      <c r="CF74" s="40"/>
      <c r="CG74" s="40"/>
      <c r="CH74" s="42"/>
      <c r="CI74" s="43"/>
      <c r="CJ74" s="41">
        <v>1</v>
      </c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1"/>
      <c r="DR74" s="40"/>
      <c r="DS74" s="40"/>
      <c r="DT74" s="40"/>
      <c r="DU74" s="40"/>
      <c r="DV74" s="42"/>
      <c r="DW74" s="40"/>
      <c r="DX74" s="40"/>
      <c r="DY74" s="40"/>
      <c r="DZ74" s="40"/>
      <c r="EA74" s="40"/>
      <c r="EB74" s="40"/>
      <c r="EC74" s="40"/>
      <c r="ED74" s="41"/>
      <c r="EE74" s="40"/>
      <c r="EF74" s="40"/>
      <c r="EG74" s="41"/>
      <c r="EH74" s="40"/>
      <c r="EI74" s="40"/>
      <c r="EJ74" s="40"/>
      <c r="EK74" s="40"/>
      <c r="EL74" s="42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2"/>
      <c r="EX74" s="42"/>
      <c r="EY74" s="42"/>
      <c r="EZ74" s="42"/>
      <c r="FA74" s="42"/>
      <c r="FB74" s="42"/>
      <c r="FC74" s="42"/>
      <c r="FD74" s="42"/>
      <c r="FE74" s="42"/>
      <c r="FF74" s="42"/>
      <c r="FG74" s="42"/>
      <c r="FH74" s="42"/>
      <c r="FI74" s="42"/>
      <c r="FJ74" s="42"/>
      <c r="FK74" s="42"/>
      <c r="FL74" s="42"/>
      <c r="FM74" s="42"/>
      <c r="FN74" s="42"/>
      <c r="FO74" s="42"/>
      <c r="FP74" s="42"/>
      <c r="FQ74" s="42"/>
      <c r="FR74" s="42"/>
      <c r="FS74" s="29">
        <f t="shared" si="20"/>
        <v>200</v>
      </c>
      <c r="FT74" s="29">
        <f>FS74</f>
        <v>200</v>
      </c>
      <c r="FU74" s="8">
        <f t="shared" si="18"/>
        <v>0</v>
      </c>
      <c r="FV74" s="29">
        <f>FU74</f>
        <v>0</v>
      </c>
    </row>
    <row r="75" spans="1:196">
      <c r="A75" s="8">
        <v>11036</v>
      </c>
      <c r="B75" s="27" t="s">
        <v>38</v>
      </c>
      <c r="C75" s="40">
        <v>73</v>
      </c>
      <c r="D75" s="40" t="s">
        <v>539</v>
      </c>
      <c r="E75" s="40" t="s">
        <v>219</v>
      </c>
      <c r="F75" s="40" t="s">
        <v>288</v>
      </c>
      <c r="G75" s="40">
        <v>600</v>
      </c>
      <c r="H75" s="8" t="str">
        <f>VLOOKUP(F75, 'Meslek Grupları'!$E$6:$G$152, 3, FALSE)</f>
        <v>Ticaret</v>
      </c>
      <c r="I75" s="40" t="s">
        <v>540</v>
      </c>
      <c r="J75" s="40"/>
      <c r="K75" s="40"/>
      <c r="L75" s="40">
        <v>120</v>
      </c>
      <c r="M75" s="40" t="s">
        <v>477</v>
      </c>
      <c r="N75" s="60">
        <v>180</v>
      </c>
      <c r="O75" s="40"/>
      <c r="P75" s="40"/>
      <c r="Q75" s="40"/>
      <c r="R75" s="40">
        <v>33</v>
      </c>
      <c r="S75" s="40">
        <v>3</v>
      </c>
      <c r="T75" s="40">
        <v>6.3</v>
      </c>
      <c r="U75" s="40"/>
      <c r="V75" s="40"/>
      <c r="W75" s="40"/>
      <c r="X75" s="40"/>
      <c r="Y75" s="40"/>
      <c r="Z75" s="41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2"/>
      <c r="AT75" s="288">
        <f t="shared" si="19"/>
        <v>0</v>
      </c>
      <c r="AU75" s="43"/>
      <c r="AV75" s="40"/>
      <c r="AW75" s="40"/>
      <c r="AX75" s="40"/>
      <c r="AY75" s="40"/>
      <c r="AZ75" s="40"/>
      <c r="BA75" s="42"/>
      <c r="BB75" s="41"/>
      <c r="BC75" s="40"/>
      <c r="BD75" s="40"/>
      <c r="BE75" s="40"/>
      <c r="BF75" s="40"/>
      <c r="BG75" s="40"/>
      <c r="BH75" s="42"/>
      <c r="BI75" s="40"/>
      <c r="BJ75" s="40"/>
      <c r="BK75" s="40"/>
      <c r="BL75" s="40"/>
      <c r="BM75" s="40"/>
      <c r="BN75" s="40"/>
      <c r="BO75" s="41"/>
      <c r="BP75" s="40"/>
      <c r="BQ75" s="40"/>
      <c r="BR75" s="40"/>
      <c r="BS75" s="40"/>
      <c r="BT75" s="40"/>
      <c r="BU75" s="42"/>
      <c r="BV75" s="40"/>
      <c r="BW75" s="41">
        <v>3</v>
      </c>
      <c r="BX75" s="40"/>
      <c r="BY75" s="40"/>
      <c r="BZ75" s="40">
        <v>48</v>
      </c>
      <c r="CA75" s="42">
        <v>36</v>
      </c>
      <c r="CB75" s="41"/>
      <c r="CC75" s="40"/>
      <c r="CD75" s="40"/>
      <c r="CE75" s="40"/>
      <c r="CF75" s="40"/>
      <c r="CG75" s="40"/>
      <c r="CH75" s="42"/>
      <c r="CI75" s="43"/>
      <c r="CJ75" s="41">
        <v>1</v>
      </c>
      <c r="CK75" s="40"/>
      <c r="CL75" s="40"/>
      <c r="CM75" s="40"/>
      <c r="CN75" s="40"/>
      <c r="CO75" s="40"/>
      <c r="CP75" s="40"/>
      <c r="CQ75" s="40"/>
      <c r="CR75" s="40">
        <v>2</v>
      </c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1"/>
      <c r="DR75" s="40"/>
      <c r="DS75" s="40"/>
      <c r="DT75" s="40"/>
      <c r="DU75" s="40"/>
      <c r="DV75" s="42"/>
      <c r="DW75" s="40"/>
      <c r="DX75" s="40"/>
      <c r="DY75" s="40"/>
      <c r="DZ75" s="40"/>
      <c r="EA75" s="40"/>
      <c r="EB75" s="40"/>
      <c r="EC75" s="40"/>
      <c r="ED75" s="41"/>
      <c r="EE75" s="40"/>
      <c r="EF75" s="40"/>
      <c r="EG75" s="41">
        <v>1</v>
      </c>
      <c r="EH75" s="40"/>
      <c r="EI75" s="40"/>
      <c r="EJ75" s="40"/>
      <c r="EK75" s="40"/>
      <c r="EL75" s="42">
        <v>200</v>
      </c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2"/>
      <c r="EX75" s="42"/>
      <c r="EY75" s="42"/>
      <c r="EZ75" s="42"/>
      <c r="FA75" s="42"/>
      <c r="FB75" s="42"/>
      <c r="FC75" s="42"/>
      <c r="FD75" s="42"/>
      <c r="FE75" s="42"/>
      <c r="FF75" s="42"/>
      <c r="FG75" s="42"/>
      <c r="FH75" s="42"/>
      <c r="FI75" s="42"/>
      <c r="FJ75" s="42"/>
      <c r="FK75" s="42"/>
      <c r="FL75" s="42"/>
      <c r="FM75" s="42"/>
      <c r="FN75" s="42"/>
      <c r="FO75" s="42"/>
      <c r="FP75" s="42"/>
      <c r="FQ75" s="42"/>
      <c r="FR75" s="42"/>
      <c r="FS75" s="29">
        <f t="shared" si="20"/>
        <v>1148</v>
      </c>
      <c r="FT75" s="29">
        <f>FS75</f>
        <v>1148</v>
      </c>
      <c r="FU75" s="8">
        <f t="shared" si="18"/>
        <v>3</v>
      </c>
      <c r="FV75" s="29">
        <f>FU75</f>
        <v>3</v>
      </c>
    </row>
    <row r="76" spans="1:196">
      <c r="A76" s="8">
        <v>11036</v>
      </c>
      <c r="B76" s="27" t="s">
        <v>38</v>
      </c>
      <c r="C76" s="40"/>
      <c r="D76" s="40"/>
      <c r="E76" s="40"/>
      <c r="F76" s="40" t="s">
        <v>307</v>
      </c>
      <c r="G76" s="40">
        <v>120</v>
      </c>
      <c r="H76" s="8" t="str">
        <f>VLOOKUP(F76, 'Meslek Grupları'!$E$6:$G$152, 3, FALSE)</f>
        <v>Görevli</v>
      </c>
      <c r="I76" s="40"/>
      <c r="J76" s="40"/>
      <c r="K76" s="40"/>
      <c r="L76" s="40"/>
      <c r="M76" s="40"/>
      <c r="N76" s="6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1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2"/>
      <c r="AT76" s="288">
        <f t="shared" si="19"/>
        <v>0</v>
      </c>
      <c r="AU76" s="43"/>
      <c r="AV76" s="40"/>
      <c r="AW76" s="40"/>
      <c r="AX76" s="40"/>
      <c r="AY76" s="40"/>
      <c r="AZ76" s="40"/>
      <c r="BA76" s="42"/>
      <c r="BB76" s="41"/>
      <c r="BC76" s="40"/>
      <c r="BD76" s="40"/>
      <c r="BE76" s="40"/>
      <c r="BF76" s="40"/>
      <c r="BG76" s="40"/>
      <c r="BH76" s="42"/>
      <c r="BI76" s="40"/>
      <c r="BJ76" s="40"/>
      <c r="BK76" s="40"/>
      <c r="BL76" s="40"/>
      <c r="BM76" s="40"/>
      <c r="BN76" s="40"/>
      <c r="BO76" s="41"/>
      <c r="BP76" s="40"/>
      <c r="BQ76" s="40"/>
      <c r="BR76" s="40"/>
      <c r="BS76" s="40"/>
      <c r="BT76" s="40"/>
      <c r="BU76" s="42"/>
      <c r="BV76" s="40"/>
      <c r="BW76" s="41"/>
      <c r="BX76" s="40"/>
      <c r="BY76" s="40"/>
      <c r="BZ76" s="40"/>
      <c r="CA76" s="42"/>
      <c r="CB76" s="41"/>
      <c r="CC76" s="40"/>
      <c r="CD76" s="40"/>
      <c r="CE76" s="40"/>
      <c r="CF76" s="40"/>
      <c r="CG76" s="40"/>
      <c r="CH76" s="42"/>
      <c r="CI76" s="43"/>
      <c r="CJ76" s="41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1"/>
      <c r="DR76" s="40"/>
      <c r="DS76" s="40"/>
      <c r="DT76" s="40"/>
      <c r="DU76" s="40"/>
      <c r="DV76" s="42"/>
      <c r="DW76" s="40"/>
      <c r="DX76" s="40"/>
      <c r="DY76" s="40"/>
      <c r="DZ76" s="40"/>
      <c r="EA76" s="40"/>
      <c r="EB76" s="40"/>
      <c r="EC76" s="40"/>
      <c r="ED76" s="41"/>
      <c r="EE76" s="40"/>
      <c r="EF76" s="40"/>
      <c r="EG76" s="41"/>
      <c r="EH76" s="40"/>
      <c r="EI76" s="40"/>
      <c r="EJ76" s="40"/>
      <c r="EK76" s="40"/>
      <c r="EL76" s="42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  <c r="FL76" s="42"/>
      <c r="FM76" s="42"/>
      <c r="FN76" s="42"/>
      <c r="FO76" s="42"/>
      <c r="FP76" s="42"/>
      <c r="FQ76" s="42"/>
      <c r="FR76" s="42"/>
      <c r="FS76" s="29">
        <f t="shared" si="20"/>
        <v>120</v>
      </c>
      <c r="FT76" s="29"/>
      <c r="FU76" s="8"/>
      <c r="FV76" s="29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</row>
    <row r="77" spans="1:196">
      <c r="A77" s="8">
        <v>11036</v>
      </c>
      <c r="B77" s="27" t="s">
        <v>38</v>
      </c>
      <c r="C77" s="40">
        <v>74</v>
      </c>
      <c r="D77" s="40" t="s">
        <v>541</v>
      </c>
      <c r="E77" s="40" t="s">
        <v>527</v>
      </c>
      <c r="F77" s="40" t="s">
        <v>334</v>
      </c>
      <c r="G77" s="40">
        <v>250</v>
      </c>
      <c r="H77" s="8" t="str">
        <f>VLOOKUP(F77, 'Meslek Grupları'!$E$6:$G$152, 3, FALSE)</f>
        <v>Görevli</v>
      </c>
      <c r="I77" s="40" t="s">
        <v>542</v>
      </c>
      <c r="J77" s="40"/>
      <c r="K77" s="40"/>
      <c r="L77" s="40"/>
      <c r="M77" s="40"/>
      <c r="N77" s="40"/>
      <c r="O77" s="40"/>
      <c r="P77" s="40"/>
      <c r="Q77" s="40"/>
      <c r="R77" s="40">
        <v>5</v>
      </c>
      <c r="S77" s="40"/>
      <c r="T77" s="40"/>
      <c r="U77" s="40"/>
      <c r="V77" s="40"/>
      <c r="W77" s="40"/>
      <c r="X77" s="40"/>
      <c r="Y77" s="40"/>
      <c r="Z77" s="41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2"/>
      <c r="AT77" s="288">
        <f t="shared" si="19"/>
        <v>0</v>
      </c>
      <c r="AU77" s="43"/>
      <c r="AV77" s="40"/>
      <c r="AW77" s="40"/>
      <c r="AX77" s="40"/>
      <c r="AY77" s="40"/>
      <c r="AZ77" s="40"/>
      <c r="BA77" s="42"/>
      <c r="BB77" s="41"/>
      <c r="BC77" s="40"/>
      <c r="BD77" s="40"/>
      <c r="BE77" s="40"/>
      <c r="BF77" s="40"/>
      <c r="BG77" s="40"/>
      <c r="BH77" s="42"/>
      <c r="BI77" s="40"/>
      <c r="BJ77" s="40"/>
      <c r="BK77" s="40"/>
      <c r="BL77" s="40"/>
      <c r="BM77" s="40"/>
      <c r="BN77" s="40"/>
      <c r="BO77" s="41"/>
      <c r="BP77" s="40"/>
      <c r="BQ77" s="40"/>
      <c r="BR77" s="40"/>
      <c r="BS77" s="40"/>
      <c r="BT77" s="40"/>
      <c r="BU77" s="42"/>
      <c r="BV77" s="40"/>
      <c r="BW77" s="41"/>
      <c r="BX77" s="40"/>
      <c r="BY77" s="40"/>
      <c r="BZ77" s="40"/>
      <c r="CA77" s="42"/>
      <c r="CB77" s="41"/>
      <c r="CC77" s="40"/>
      <c r="CD77" s="40"/>
      <c r="CE77" s="40"/>
      <c r="CF77" s="40"/>
      <c r="CG77" s="40"/>
      <c r="CH77" s="42"/>
      <c r="CI77" s="43"/>
      <c r="CJ77" s="41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1"/>
      <c r="DR77" s="40"/>
      <c r="DS77" s="40"/>
      <c r="DT77" s="40"/>
      <c r="DU77" s="40"/>
      <c r="DV77" s="42"/>
      <c r="DW77" s="40"/>
      <c r="DX77" s="40"/>
      <c r="DY77" s="40"/>
      <c r="DZ77" s="40"/>
      <c r="EA77" s="40"/>
      <c r="EB77" s="40"/>
      <c r="EC77" s="40"/>
      <c r="ED77" s="41"/>
      <c r="EE77" s="40"/>
      <c r="EF77" s="40"/>
      <c r="EG77" s="41"/>
      <c r="EH77" s="40"/>
      <c r="EI77" s="40"/>
      <c r="EJ77" s="40"/>
      <c r="EK77" s="40"/>
      <c r="EL77" s="42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  <c r="FL77" s="42"/>
      <c r="FM77" s="42"/>
      <c r="FN77" s="42"/>
      <c r="FO77" s="42"/>
      <c r="FP77" s="42"/>
      <c r="FQ77" s="42"/>
      <c r="FR77" s="42"/>
      <c r="FS77" s="29">
        <f t="shared" si="20"/>
        <v>250</v>
      </c>
      <c r="FT77" s="29">
        <f t="shared" ref="FT77:FT121" si="21">FS77</f>
        <v>250</v>
      </c>
      <c r="FU77" s="8">
        <f t="shared" ref="FU77:FU140" si="22">CB77+BW77+BO77+BI77+BB77+AV77+AU77</f>
        <v>0</v>
      </c>
      <c r="FV77" s="29">
        <f t="shared" ref="FV77:FV108" si="23">FU77</f>
        <v>0</v>
      </c>
    </row>
    <row r="78" spans="1:196">
      <c r="A78" s="8">
        <v>11036</v>
      </c>
      <c r="B78" s="27" t="s">
        <v>38</v>
      </c>
      <c r="C78" s="40">
        <v>75</v>
      </c>
      <c r="D78" s="40" t="s">
        <v>543</v>
      </c>
      <c r="E78" s="40" t="s">
        <v>255</v>
      </c>
      <c r="F78" s="40" t="s">
        <v>26</v>
      </c>
      <c r="G78" s="40">
        <v>150</v>
      </c>
      <c r="H78" s="8" t="str">
        <f>VLOOKUP(F78, 'Meslek Grupları'!$E$6:$G$152, 3, FALSE)</f>
        <v>Esnaf</v>
      </c>
      <c r="I78" s="40"/>
      <c r="J78" s="40"/>
      <c r="K78" s="40"/>
      <c r="L78" s="40">
        <v>120</v>
      </c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1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2"/>
      <c r="AT78" s="288">
        <f t="shared" si="19"/>
        <v>0</v>
      </c>
      <c r="AU78" s="43"/>
      <c r="AV78" s="40"/>
      <c r="AW78" s="40"/>
      <c r="AX78" s="40"/>
      <c r="AY78" s="40"/>
      <c r="AZ78" s="40"/>
      <c r="BA78" s="42"/>
      <c r="BB78" s="41"/>
      <c r="BC78" s="40"/>
      <c r="BD78" s="40"/>
      <c r="BE78" s="40"/>
      <c r="BF78" s="40"/>
      <c r="BG78" s="40"/>
      <c r="BH78" s="42"/>
      <c r="BI78" s="40"/>
      <c r="BJ78" s="40"/>
      <c r="BK78" s="40"/>
      <c r="BL78" s="40"/>
      <c r="BM78" s="40"/>
      <c r="BN78" s="40"/>
      <c r="BO78" s="41"/>
      <c r="BP78" s="40"/>
      <c r="BQ78" s="40"/>
      <c r="BR78" s="40"/>
      <c r="BS78" s="40"/>
      <c r="BT78" s="40"/>
      <c r="BU78" s="42"/>
      <c r="BV78" s="40"/>
      <c r="BW78" s="41"/>
      <c r="BX78" s="40"/>
      <c r="BY78" s="40"/>
      <c r="BZ78" s="40"/>
      <c r="CA78" s="42"/>
      <c r="CB78" s="41"/>
      <c r="CC78" s="40"/>
      <c r="CD78" s="40"/>
      <c r="CE78" s="40"/>
      <c r="CF78" s="40"/>
      <c r="CG78" s="40"/>
      <c r="CH78" s="42"/>
      <c r="CI78" s="43"/>
      <c r="CJ78" s="41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1"/>
      <c r="DR78" s="40"/>
      <c r="DS78" s="40"/>
      <c r="DT78" s="40"/>
      <c r="DU78" s="40"/>
      <c r="DV78" s="42"/>
      <c r="DW78" s="40"/>
      <c r="DX78" s="40"/>
      <c r="DY78" s="40"/>
      <c r="DZ78" s="40"/>
      <c r="EA78" s="40"/>
      <c r="EB78" s="40"/>
      <c r="EC78" s="40"/>
      <c r="ED78" s="41"/>
      <c r="EE78" s="40"/>
      <c r="EF78" s="40"/>
      <c r="EG78" s="41"/>
      <c r="EH78" s="40"/>
      <c r="EI78" s="40"/>
      <c r="EJ78" s="40"/>
      <c r="EK78" s="40"/>
      <c r="EL78" s="42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  <c r="FL78" s="42"/>
      <c r="FM78" s="42"/>
      <c r="FN78" s="42"/>
      <c r="FO78" s="42"/>
      <c r="FP78" s="42"/>
      <c r="FQ78" s="42"/>
      <c r="FR78" s="42"/>
      <c r="FS78" s="29">
        <f t="shared" si="20"/>
        <v>270</v>
      </c>
      <c r="FT78" s="29">
        <f t="shared" si="21"/>
        <v>270</v>
      </c>
      <c r="FU78" s="8">
        <f t="shared" si="22"/>
        <v>0</v>
      </c>
      <c r="FV78" s="29">
        <f t="shared" si="23"/>
        <v>0</v>
      </c>
    </row>
    <row r="79" spans="1:196">
      <c r="A79" s="8">
        <v>11036</v>
      </c>
      <c r="B79" s="37" t="s">
        <v>38</v>
      </c>
      <c r="C79" s="31">
        <v>76</v>
      </c>
      <c r="D79" s="31" t="s">
        <v>544</v>
      </c>
      <c r="E79" s="31" t="s">
        <v>279</v>
      </c>
      <c r="F79" s="31"/>
      <c r="G79" s="31"/>
      <c r="H79" s="8">
        <f>VLOOKUP(F79, 'Meslek Grupları'!$E$6:$G$152, 3, FALSE)</f>
        <v>0</v>
      </c>
      <c r="I79" s="31" t="s">
        <v>545</v>
      </c>
      <c r="J79" s="31"/>
      <c r="K79" s="31"/>
      <c r="L79" s="6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8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7"/>
      <c r="AT79" s="288">
        <f t="shared" si="19"/>
        <v>0</v>
      </c>
      <c r="AU79" s="39"/>
      <c r="AV79" s="31"/>
      <c r="AW79" s="31"/>
      <c r="AX79" s="31"/>
      <c r="AY79" s="31"/>
      <c r="AZ79" s="31"/>
      <c r="BA79" s="37"/>
      <c r="BB79" s="38"/>
      <c r="BC79" s="31"/>
      <c r="BD79" s="31"/>
      <c r="BE79" s="31"/>
      <c r="BF79" s="31"/>
      <c r="BG79" s="31"/>
      <c r="BH79" s="37"/>
      <c r="BI79" s="31"/>
      <c r="BJ79" s="31"/>
      <c r="BK79" s="31"/>
      <c r="BL79" s="31"/>
      <c r="BM79" s="31"/>
      <c r="BN79" s="31"/>
      <c r="BO79" s="38"/>
      <c r="BP79" s="31"/>
      <c r="BQ79" s="31"/>
      <c r="BR79" s="31"/>
      <c r="BS79" s="31"/>
      <c r="BT79" s="31"/>
      <c r="BU79" s="37"/>
      <c r="BV79" s="31"/>
      <c r="BW79" s="38"/>
      <c r="BX79" s="31"/>
      <c r="BY79" s="31"/>
      <c r="BZ79" s="31"/>
      <c r="CA79" s="37"/>
      <c r="CB79" s="38"/>
      <c r="CC79" s="31"/>
      <c r="CD79" s="31"/>
      <c r="CE79" s="31"/>
      <c r="CF79" s="31"/>
      <c r="CG79" s="31"/>
      <c r="CH79" s="37"/>
      <c r="CI79" s="39"/>
      <c r="CJ79" s="38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8"/>
      <c r="DR79" s="31"/>
      <c r="DS79" s="31"/>
      <c r="DT79" s="31"/>
      <c r="DU79" s="31"/>
      <c r="DV79" s="37"/>
      <c r="DW79" s="31"/>
      <c r="DX79" s="31"/>
      <c r="DY79" s="31"/>
      <c r="DZ79" s="31"/>
      <c r="EA79" s="31"/>
      <c r="EB79" s="31"/>
      <c r="EC79" s="31"/>
      <c r="ED79" s="38"/>
      <c r="EE79" s="31"/>
      <c r="EF79" s="31"/>
      <c r="EG79" s="38"/>
      <c r="EH79" s="31"/>
      <c r="EI79" s="31"/>
      <c r="EJ79" s="31"/>
      <c r="EK79" s="31"/>
      <c r="EL79" s="37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  <c r="FL79" s="37"/>
      <c r="FM79" s="37"/>
      <c r="FN79" s="37"/>
      <c r="FO79" s="37"/>
      <c r="FP79" s="37"/>
      <c r="FQ79" s="37"/>
      <c r="FR79" s="37"/>
      <c r="FS79" s="29">
        <f t="shared" si="20"/>
        <v>0</v>
      </c>
      <c r="FT79" s="29">
        <f t="shared" si="21"/>
        <v>0</v>
      </c>
      <c r="FU79" s="8">
        <f t="shared" si="22"/>
        <v>0</v>
      </c>
      <c r="FV79" s="29">
        <f t="shared" si="23"/>
        <v>0</v>
      </c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</row>
    <row r="80" spans="1:196">
      <c r="A80" s="8">
        <v>11036</v>
      </c>
      <c r="B80" s="27" t="s">
        <v>38</v>
      </c>
      <c r="C80" s="40">
        <v>77</v>
      </c>
      <c r="D80" s="40" t="s">
        <v>314</v>
      </c>
      <c r="E80" s="40" t="s">
        <v>546</v>
      </c>
      <c r="F80" s="40" t="s">
        <v>14</v>
      </c>
      <c r="G80" s="40">
        <v>150</v>
      </c>
      <c r="H80" s="8" t="str">
        <f>VLOOKUP(F80, 'Meslek Grupları'!$E$6:$G$152, 3, FALSE)</f>
        <v>Esnaf</v>
      </c>
      <c r="I80" s="40"/>
      <c r="J80" s="40"/>
      <c r="K80" s="40"/>
      <c r="L80" s="40"/>
      <c r="M80" s="40"/>
      <c r="N80" s="40">
        <v>180</v>
      </c>
      <c r="O80" s="40"/>
      <c r="P80" s="40"/>
      <c r="Q80" s="40"/>
      <c r="R80" s="40">
        <v>4</v>
      </c>
      <c r="S80" s="40">
        <v>2</v>
      </c>
      <c r="T80" s="40">
        <v>4.2</v>
      </c>
      <c r="U80" s="40"/>
      <c r="V80" s="40"/>
      <c r="W80" s="40"/>
      <c r="X80" s="40"/>
      <c r="Y80" s="40"/>
      <c r="Z80" s="41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2"/>
      <c r="AT80" s="288">
        <f t="shared" si="19"/>
        <v>0</v>
      </c>
      <c r="AU80" s="43"/>
      <c r="AV80" s="40"/>
      <c r="AW80" s="40"/>
      <c r="AX80" s="40"/>
      <c r="AY80" s="40"/>
      <c r="AZ80" s="40"/>
      <c r="BA80" s="42"/>
      <c r="BB80" s="41"/>
      <c r="BC80" s="40"/>
      <c r="BD80" s="40"/>
      <c r="BE80" s="40"/>
      <c r="BF80" s="40"/>
      <c r="BG80" s="40"/>
      <c r="BH80" s="42"/>
      <c r="BI80" s="40"/>
      <c r="BJ80" s="40"/>
      <c r="BK80" s="40"/>
      <c r="BL80" s="40"/>
      <c r="BM80" s="40"/>
      <c r="BN80" s="40"/>
      <c r="BO80" s="41"/>
      <c r="BP80" s="40"/>
      <c r="BQ80" s="40"/>
      <c r="BR80" s="40"/>
      <c r="BS80" s="40"/>
      <c r="BT80" s="40"/>
      <c r="BU80" s="42"/>
      <c r="BV80" s="40"/>
      <c r="BW80" s="41">
        <v>2</v>
      </c>
      <c r="BX80" s="40"/>
      <c r="BY80" s="40"/>
      <c r="BZ80" s="40">
        <v>24</v>
      </c>
      <c r="CA80" s="42">
        <v>24</v>
      </c>
      <c r="CB80" s="41"/>
      <c r="CC80" s="40"/>
      <c r="CD80" s="40"/>
      <c r="CE80" s="40"/>
      <c r="CF80" s="40"/>
      <c r="CG80" s="40"/>
      <c r="CH80" s="42"/>
      <c r="CI80" s="43"/>
      <c r="CJ80" s="41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1"/>
      <c r="DR80" s="40"/>
      <c r="DS80" s="40"/>
      <c r="DT80" s="40"/>
      <c r="DU80" s="40"/>
      <c r="DV80" s="42"/>
      <c r="DW80" s="40"/>
      <c r="DX80" s="40"/>
      <c r="DY80" s="40"/>
      <c r="DZ80" s="40"/>
      <c r="EA80" s="40"/>
      <c r="EB80" s="40"/>
      <c r="EC80" s="40"/>
      <c r="ED80" s="41"/>
      <c r="EE80" s="40"/>
      <c r="EF80" s="40"/>
      <c r="EG80" s="41">
        <v>1</v>
      </c>
      <c r="EH80" s="40"/>
      <c r="EI80" s="40"/>
      <c r="EJ80" s="40">
        <v>0.25</v>
      </c>
      <c r="EK80" s="40" t="s">
        <v>200</v>
      </c>
      <c r="EL80" s="42">
        <v>10</v>
      </c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2"/>
      <c r="EX80" s="42"/>
      <c r="EY80" s="42"/>
      <c r="EZ80" s="42"/>
      <c r="FA80" s="42"/>
      <c r="FB80" s="42"/>
      <c r="FC80" s="42"/>
      <c r="FD80" s="42"/>
      <c r="FE80" s="42"/>
      <c r="FF80" s="42"/>
      <c r="FG80" s="42"/>
      <c r="FH80" s="42"/>
      <c r="FI80" s="42"/>
      <c r="FJ80" s="42"/>
      <c r="FK80" s="42"/>
      <c r="FL80" s="42"/>
      <c r="FM80" s="42"/>
      <c r="FN80" s="42"/>
      <c r="FO80" s="42"/>
      <c r="FP80" s="42"/>
      <c r="FQ80" s="42"/>
      <c r="FR80" s="42"/>
      <c r="FS80" s="29">
        <f t="shared" si="20"/>
        <v>364</v>
      </c>
      <c r="FT80" s="29">
        <f t="shared" si="21"/>
        <v>364</v>
      </c>
      <c r="FU80" s="8">
        <f t="shared" si="22"/>
        <v>2</v>
      </c>
      <c r="FV80" s="29">
        <f t="shared" si="23"/>
        <v>2</v>
      </c>
    </row>
    <row r="81" spans="1:196">
      <c r="A81" s="8">
        <v>11036</v>
      </c>
      <c r="B81" s="27" t="s">
        <v>38</v>
      </c>
      <c r="C81" s="40">
        <v>78</v>
      </c>
      <c r="D81" s="40" t="s">
        <v>324</v>
      </c>
      <c r="E81" s="40" t="s">
        <v>325</v>
      </c>
      <c r="F81" s="40" t="s">
        <v>231</v>
      </c>
      <c r="G81" s="40">
        <v>150</v>
      </c>
      <c r="H81" s="8" t="str">
        <f>VLOOKUP(F81, 'Meslek Grupları'!$E$6:$G$152, 3, FALSE)</f>
        <v>Esnaf</v>
      </c>
      <c r="I81" s="40"/>
      <c r="J81" s="40"/>
      <c r="K81" s="40"/>
      <c r="L81" s="40"/>
      <c r="M81" s="40"/>
      <c r="N81" s="40">
        <v>180</v>
      </c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1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2"/>
      <c r="AT81" s="288">
        <f t="shared" si="19"/>
        <v>0</v>
      </c>
      <c r="AU81" s="43"/>
      <c r="AV81" s="40"/>
      <c r="AW81" s="40"/>
      <c r="AX81" s="40"/>
      <c r="AY81" s="40"/>
      <c r="AZ81" s="40"/>
      <c r="BA81" s="42"/>
      <c r="BB81" s="41"/>
      <c r="BC81" s="40"/>
      <c r="BD81" s="40"/>
      <c r="BE81" s="40"/>
      <c r="BF81" s="40"/>
      <c r="BG81" s="40"/>
      <c r="BH81" s="42"/>
      <c r="BI81" s="40"/>
      <c r="BJ81" s="40"/>
      <c r="BK81" s="40"/>
      <c r="BL81" s="40"/>
      <c r="BM81" s="40"/>
      <c r="BN81" s="40"/>
      <c r="BO81" s="41"/>
      <c r="BP81" s="40"/>
      <c r="BQ81" s="40"/>
      <c r="BR81" s="40"/>
      <c r="BS81" s="40"/>
      <c r="BT81" s="40"/>
      <c r="BU81" s="42"/>
      <c r="BV81" s="40"/>
      <c r="BW81" s="41"/>
      <c r="BX81" s="40"/>
      <c r="BY81" s="40"/>
      <c r="BZ81" s="40"/>
      <c r="CA81" s="42"/>
      <c r="CB81" s="41"/>
      <c r="CC81" s="40"/>
      <c r="CD81" s="40"/>
      <c r="CE81" s="40"/>
      <c r="CF81" s="40"/>
      <c r="CG81" s="40"/>
      <c r="CH81" s="42"/>
      <c r="CI81" s="43"/>
      <c r="CJ81" s="41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1"/>
      <c r="DR81" s="40"/>
      <c r="DS81" s="40"/>
      <c r="DT81" s="40"/>
      <c r="DU81" s="40"/>
      <c r="DV81" s="42"/>
      <c r="DW81" s="40"/>
      <c r="DX81" s="40"/>
      <c r="DY81" s="40"/>
      <c r="DZ81" s="40"/>
      <c r="EA81" s="40"/>
      <c r="EB81" s="40"/>
      <c r="EC81" s="40"/>
      <c r="ED81" s="41"/>
      <c r="EE81" s="40"/>
      <c r="EF81" s="40"/>
      <c r="EG81" s="41"/>
      <c r="EH81" s="40"/>
      <c r="EI81" s="40"/>
      <c r="EJ81" s="40"/>
      <c r="EK81" s="40"/>
      <c r="EL81" s="42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2"/>
      <c r="EX81" s="42"/>
      <c r="EY81" s="42"/>
      <c r="EZ81" s="42"/>
      <c r="FA81" s="42"/>
      <c r="FB81" s="42"/>
      <c r="FC81" s="42"/>
      <c r="FD81" s="42"/>
      <c r="FE81" s="42"/>
      <c r="FF81" s="42"/>
      <c r="FG81" s="42"/>
      <c r="FH81" s="42"/>
      <c r="FI81" s="42"/>
      <c r="FJ81" s="42"/>
      <c r="FK81" s="42"/>
      <c r="FL81" s="42"/>
      <c r="FM81" s="42"/>
      <c r="FN81" s="42"/>
      <c r="FO81" s="42"/>
      <c r="FP81" s="42"/>
      <c r="FQ81" s="42"/>
      <c r="FR81" s="42"/>
      <c r="FS81" s="29">
        <f t="shared" si="20"/>
        <v>330</v>
      </c>
      <c r="FT81" s="29">
        <f t="shared" si="21"/>
        <v>330</v>
      </c>
      <c r="FU81" s="8">
        <f t="shared" si="22"/>
        <v>0</v>
      </c>
      <c r="FV81" s="29">
        <f t="shared" si="23"/>
        <v>0</v>
      </c>
    </row>
    <row r="82" spans="1:196">
      <c r="A82" s="8">
        <v>11036</v>
      </c>
      <c r="B82" s="27" t="s">
        <v>38</v>
      </c>
      <c r="C82" s="40">
        <v>79</v>
      </c>
      <c r="D82" s="40" t="s">
        <v>318</v>
      </c>
      <c r="E82" s="40" t="s">
        <v>255</v>
      </c>
      <c r="F82" s="40" t="s">
        <v>253</v>
      </c>
      <c r="G82" s="40">
        <v>150</v>
      </c>
      <c r="H82" s="8" t="str">
        <f>VLOOKUP(F82, 'Meslek Grupları'!$E$6:$G$152, 3, FALSE)</f>
        <v>İşçiler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1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2"/>
      <c r="AT82" s="288">
        <f t="shared" si="19"/>
        <v>0</v>
      </c>
      <c r="AU82" s="43"/>
      <c r="AV82" s="40"/>
      <c r="AW82" s="40"/>
      <c r="AX82" s="40"/>
      <c r="AY82" s="40"/>
      <c r="AZ82" s="40"/>
      <c r="BA82" s="42"/>
      <c r="BB82" s="41"/>
      <c r="BC82" s="40"/>
      <c r="BD82" s="40"/>
      <c r="BE82" s="40"/>
      <c r="BF82" s="40"/>
      <c r="BG82" s="40"/>
      <c r="BH82" s="42"/>
      <c r="BI82" s="40"/>
      <c r="BJ82" s="40"/>
      <c r="BK82" s="40"/>
      <c r="BL82" s="40"/>
      <c r="BM82" s="40"/>
      <c r="BN82" s="40"/>
      <c r="BO82" s="41"/>
      <c r="BP82" s="40"/>
      <c r="BQ82" s="40"/>
      <c r="BR82" s="40"/>
      <c r="BS82" s="40"/>
      <c r="BT82" s="40"/>
      <c r="BU82" s="42"/>
      <c r="BV82" s="40"/>
      <c r="BW82" s="41"/>
      <c r="BX82" s="40"/>
      <c r="BY82" s="40"/>
      <c r="BZ82" s="40"/>
      <c r="CA82" s="42"/>
      <c r="CB82" s="41"/>
      <c r="CC82" s="40"/>
      <c r="CD82" s="40"/>
      <c r="CE82" s="40"/>
      <c r="CF82" s="40"/>
      <c r="CG82" s="40"/>
      <c r="CH82" s="42"/>
      <c r="CI82" s="43"/>
      <c r="CJ82" s="41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1"/>
      <c r="DR82" s="40"/>
      <c r="DS82" s="40"/>
      <c r="DT82" s="40"/>
      <c r="DU82" s="40"/>
      <c r="DV82" s="42"/>
      <c r="DW82" s="40"/>
      <c r="DX82" s="40"/>
      <c r="DY82" s="40"/>
      <c r="DZ82" s="40"/>
      <c r="EA82" s="40"/>
      <c r="EB82" s="40"/>
      <c r="EC82" s="40"/>
      <c r="ED82" s="41"/>
      <c r="EE82" s="40"/>
      <c r="EF82" s="40"/>
      <c r="EG82" s="41"/>
      <c r="EH82" s="40"/>
      <c r="EI82" s="40"/>
      <c r="EJ82" s="40"/>
      <c r="EK82" s="40"/>
      <c r="EL82" s="42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2"/>
      <c r="EX82" s="42"/>
      <c r="EY82" s="42"/>
      <c r="EZ82" s="42"/>
      <c r="FA82" s="42"/>
      <c r="FB82" s="42"/>
      <c r="FC82" s="42"/>
      <c r="FD82" s="42"/>
      <c r="FE82" s="42"/>
      <c r="FF82" s="42"/>
      <c r="FG82" s="42"/>
      <c r="FH82" s="42"/>
      <c r="FI82" s="42"/>
      <c r="FJ82" s="42"/>
      <c r="FK82" s="42"/>
      <c r="FL82" s="42"/>
      <c r="FM82" s="42"/>
      <c r="FN82" s="42"/>
      <c r="FO82" s="42"/>
      <c r="FP82" s="42"/>
      <c r="FQ82" s="42"/>
      <c r="FR82" s="42"/>
      <c r="FS82" s="29">
        <f t="shared" si="20"/>
        <v>150</v>
      </c>
      <c r="FT82" s="29">
        <f t="shared" si="21"/>
        <v>150</v>
      </c>
      <c r="FU82" s="8">
        <f t="shared" si="22"/>
        <v>0</v>
      </c>
      <c r="FV82" s="29">
        <f t="shared" si="23"/>
        <v>0</v>
      </c>
    </row>
    <row r="83" spans="1:196">
      <c r="A83" s="8">
        <v>11036</v>
      </c>
      <c r="B83" s="27" t="s">
        <v>38</v>
      </c>
      <c r="C83" s="40">
        <v>80</v>
      </c>
      <c r="D83" s="40" t="s">
        <v>251</v>
      </c>
      <c r="E83" s="40" t="s">
        <v>255</v>
      </c>
      <c r="F83" s="40" t="s">
        <v>336</v>
      </c>
      <c r="G83" s="40">
        <v>285</v>
      </c>
      <c r="H83" s="8" t="str">
        <f>VLOOKUP(F83, 'Meslek Grupları'!$E$6:$G$152, 3, FALSE)</f>
        <v>Görevli</v>
      </c>
      <c r="I83" s="40" t="s">
        <v>549</v>
      </c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1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2"/>
      <c r="AT83" s="288">
        <f t="shared" si="19"/>
        <v>0</v>
      </c>
      <c r="AU83" s="43"/>
      <c r="AV83" s="40"/>
      <c r="AW83" s="40"/>
      <c r="AX83" s="40"/>
      <c r="AY83" s="40"/>
      <c r="AZ83" s="40"/>
      <c r="BA83" s="42"/>
      <c r="BB83" s="41"/>
      <c r="BC83" s="40"/>
      <c r="BD83" s="40"/>
      <c r="BE83" s="40"/>
      <c r="BF83" s="40"/>
      <c r="BG83" s="40"/>
      <c r="BH83" s="42"/>
      <c r="BI83" s="40"/>
      <c r="BJ83" s="40"/>
      <c r="BK83" s="40"/>
      <c r="BL83" s="40"/>
      <c r="BM83" s="40"/>
      <c r="BN83" s="40"/>
      <c r="BO83" s="41"/>
      <c r="BP83" s="40"/>
      <c r="BQ83" s="40"/>
      <c r="BR83" s="40"/>
      <c r="BS83" s="40"/>
      <c r="BT83" s="40"/>
      <c r="BU83" s="42"/>
      <c r="BV83" s="40"/>
      <c r="BW83" s="41"/>
      <c r="BX83" s="40"/>
      <c r="BY83" s="40"/>
      <c r="BZ83" s="40"/>
      <c r="CA83" s="42"/>
      <c r="CB83" s="41"/>
      <c r="CC83" s="40"/>
      <c r="CD83" s="40"/>
      <c r="CE83" s="40"/>
      <c r="CF83" s="40"/>
      <c r="CG83" s="40"/>
      <c r="CH83" s="42"/>
      <c r="CI83" s="43"/>
      <c r="CJ83" s="41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1"/>
      <c r="DR83" s="40"/>
      <c r="DS83" s="40"/>
      <c r="DT83" s="40"/>
      <c r="DU83" s="40"/>
      <c r="DV83" s="42"/>
      <c r="DW83" s="40"/>
      <c r="DX83" s="40"/>
      <c r="DY83" s="40"/>
      <c r="DZ83" s="40"/>
      <c r="EA83" s="40"/>
      <c r="EB83" s="40"/>
      <c r="EC83" s="40"/>
      <c r="ED83" s="41"/>
      <c r="EE83" s="40"/>
      <c r="EF83" s="40"/>
      <c r="EG83" s="41"/>
      <c r="EH83" s="40"/>
      <c r="EI83" s="40"/>
      <c r="EJ83" s="40"/>
      <c r="EK83" s="40"/>
      <c r="EL83" s="42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2"/>
      <c r="EX83" s="42"/>
      <c r="EY83" s="42"/>
      <c r="EZ83" s="42"/>
      <c r="FA83" s="42"/>
      <c r="FB83" s="42"/>
      <c r="FC83" s="42"/>
      <c r="FD83" s="42"/>
      <c r="FE83" s="42"/>
      <c r="FF83" s="42"/>
      <c r="FG83" s="42"/>
      <c r="FH83" s="42"/>
      <c r="FI83" s="42"/>
      <c r="FJ83" s="42"/>
      <c r="FK83" s="42"/>
      <c r="FL83" s="42"/>
      <c r="FM83" s="42"/>
      <c r="FN83" s="42"/>
      <c r="FO83" s="42"/>
      <c r="FP83" s="42"/>
      <c r="FQ83" s="42"/>
      <c r="FR83" s="42"/>
      <c r="FS83" s="29">
        <f t="shared" si="20"/>
        <v>285</v>
      </c>
      <c r="FT83" s="29">
        <f t="shared" si="21"/>
        <v>285</v>
      </c>
      <c r="FU83" s="8">
        <f t="shared" si="22"/>
        <v>0</v>
      </c>
      <c r="FV83" s="29">
        <f t="shared" si="23"/>
        <v>0</v>
      </c>
    </row>
    <row r="84" spans="1:196">
      <c r="A84" s="8">
        <v>11036</v>
      </c>
      <c r="B84" s="27" t="s">
        <v>38</v>
      </c>
      <c r="C84" s="40">
        <v>81</v>
      </c>
      <c r="D84" s="40" t="s">
        <v>550</v>
      </c>
      <c r="E84" s="40" t="s">
        <v>325</v>
      </c>
      <c r="F84" s="40" t="s">
        <v>253</v>
      </c>
      <c r="G84" s="40">
        <v>100</v>
      </c>
      <c r="H84" s="8" t="str">
        <f>VLOOKUP(F84, 'Meslek Grupları'!$E$6:$G$152, 3, FALSE)</f>
        <v>İşçiler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1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2"/>
      <c r="AT84" s="288">
        <f t="shared" si="19"/>
        <v>0</v>
      </c>
      <c r="AU84" s="43"/>
      <c r="AV84" s="40"/>
      <c r="AW84" s="40"/>
      <c r="AX84" s="40"/>
      <c r="AY84" s="40"/>
      <c r="AZ84" s="40"/>
      <c r="BA84" s="42"/>
      <c r="BB84" s="41"/>
      <c r="BC84" s="40"/>
      <c r="BD84" s="40"/>
      <c r="BE84" s="40"/>
      <c r="BF84" s="40"/>
      <c r="BG84" s="40"/>
      <c r="BH84" s="42"/>
      <c r="BI84" s="40"/>
      <c r="BJ84" s="40"/>
      <c r="BK84" s="40"/>
      <c r="BL84" s="40"/>
      <c r="BM84" s="40"/>
      <c r="BN84" s="40"/>
      <c r="BO84" s="41"/>
      <c r="BP84" s="40"/>
      <c r="BQ84" s="40"/>
      <c r="BR84" s="40"/>
      <c r="BS84" s="40"/>
      <c r="BT84" s="40"/>
      <c r="BU84" s="42"/>
      <c r="BV84" s="40"/>
      <c r="BW84" s="41"/>
      <c r="BX84" s="40"/>
      <c r="BY84" s="40"/>
      <c r="BZ84" s="40"/>
      <c r="CA84" s="42"/>
      <c r="CB84" s="41"/>
      <c r="CC84" s="40"/>
      <c r="CD84" s="40"/>
      <c r="CE84" s="40"/>
      <c r="CF84" s="40"/>
      <c r="CG84" s="40"/>
      <c r="CH84" s="42"/>
      <c r="CI84" s="43"/>
      <c r="CJ84" s="41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1"/>
      <c r="DR84" s="40"/>
      <c r="DS84" s="40"/>
      <c r="DT84" s="40"/>
      <c r="DU84" s="40"/>
      <c r="DV84" s="42"/>
      <c r="DW84" s="40"/>
      <c r="DX84" s="40"/>
      <c r="DY84" s="40"/>
      <c r="DZ84" s="40"/>
      <c r="EA84" s="40"/>
      <c r="EB84" s="40"/>
      <c r="EC84" s="40"/>
      <c r="ED84" s="41"/>
      <c r="EE84" s="40"/>
      <c r="EF84" s="40"/>
      <c r="EG84" s="41"/>
      <c r="EH84" s="40"/>
      <c r="EI84" s="40"/>
      <c r="EJ84" s="40"/>
      <c r="EK84" s="40"/>
      <c r="EL84" s="42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2"/>
      <c r="EX84" s="42"/>
      <c r="EY84" s="42"/>
      <c r="EZ84" s="42"/>
      <c r="FA84" s="42"/>
      <c r="FB84" s="42"/>
      <c r="FC84" s="42"/>
      <c r="FD84" s="42"/>
      <c r="FE84" s="42"/>
      <c r="FF84" s="42"/>
      <c r="FG84" s="42"/>
      <c r="FH84" s="42"/>
      <c r="FI84" s="42"/>
      <c r="FJ84" s="42"/>
      <c r="FK84" s="42"/>
      <c r="FL84" s="42"/>
      <c r="FM84" s="42"/>
      <c r="FN84" s="42"/>
      <c r="FO84" s="42"/>
      <c r="FP84" s="42"/>
      <c r="FQ84" s="42"/>
      <c r="FR84" s="42"/>
      <c r="FS84" s="29">
        <f t="shared" si="20"/>
        <v>100</v>
      </c>
      <c r="FT84" s="29">
        <f t="shared" si="21"/>
        <v>100</v>
      </c>
      <c r="FU84" s="8">
        <f t="shared" si="22"/>
        <v>0</v>
      </c>
      <c r="FV84" s="29">
        <f t="shared" si="23"/>
        <v>0</v>
      </c>
    </row>
    <row r="85" spans="1:196">
      <c r="A85" s="8">
        <v>11036</v>
      </c>
      <c r="B85" s="27" t="s">
        <v>38</v>
      </c>
      <c r="C85" s="40">
        <v>82</v>
      </c>
      <c r="D85" s="40" t="s">
        <v>251</v>
      </c>
      <c r="E85" s="40" t="s">
        <v>255</v>
      </c>
      <c r="F85" s="40"/>
      <c r="G85" s="40"/>
      <c r="H85" s="8">
        <f>VLOOKUP(F85, 'Meslek Grupları'!$E$6:$G$152, 3, FALSE)</f>
        <v>0</v>
      </c>
      <c r="I85" s="40"/>
      <c r="J85" s="40"/>
      <c r="K85" s="40"/>
      <c r="L85" s="40">
        <v>120</v>
      </c>
      <c r="M85" s="40"/>
      <c r="N85" s="40"/>
      <c r="O85" s="40"/>
      <c r="P85" s="40"/>
      <c r="Q85" s="40"/>
      <c r="R85" s="40">
        <v>57.2</v>
      </c>
      <c r="S85" s="40"/>
      <c r="T85" s="40"/>
      <c r="U85" s="40"/>
      <c r="V85" s="40"/>
      <c r="W85" s="40"/>
      <c r="X85" s="40"/>
      <c r="Y85" s="40">
        <v>5.2</v>
      </c>
      <c r="Z85" s="41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2"/>
      <c r="AT85" s="288">
        <f t="shared" si="19"/>
        <v>0</v>
      </c>
      <c r="AU85" s="43"/>
      <c r="AV85" s="40"/>
      <c r="AW85" s="40"/>
      <c r="AX85" s="40"/>
      <c r="AY85" s="40"/>
      <c r="AZ85" s="40"/>
      <c r="BA85" s="42"/>
      <c r="BB85" s="41"/>
      <c r="BC85" s="40"/>
      <c r="BD85" s="40"/>
      <c r="BE85" s="40"/>
      <c r="BF85" s="40"/>
      <c r="BG85" s="40"/>
      <c r="BH85" s="42"/>
      <c r="BI85" s="40"/>
      <c r="BJ85" s="40"/>
      <c r="BK85" s="40"/>
      <c r="BL85" s="40"/>
      <c r="BM85" s="40"/>
      <c r="BN85" s="40"/>
      <c r="BO85" s="41"/>
      <c r="BP85" s="40"/>
      <c r="BQ85" s="40"/>
      <c r="BR85" s="40"/>
      <c r="BS85" s="40"/>
      <c r="BT85" s="40"/>
      <c r="BU85" s="42"/>
      <c r="BV85" s="40"/>
      <c r="BW85" s="41"/>
      <c r="BX85" s="40"/>
      <c r="BY85" s="40"/>
      <c r="BZ85" s="40"/>
      <c r="CA85" s="42"/>
      <c r="CB85" s="41">
        <v>6</v>
      </c>
      <c r="CC85" s="40"/>
      <c r="CD85" s="40"/>
      <c r="CE85" s="40"/>
      <c r="CF85" s="40"/>
      <c r="CG85" s="40">
        <v>120</v>
      </c>
      <c r="CH85" s="42">
        <v>140</v>
      </c>
      <c r="CI85" s="43">
        <v>1</v>
      </c>
      <c r="CJ85" s="41">
        <v>1</v>
      </c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>
        <v>1</v>
      </c>
      <c r="CX85" s="40"/>
      <c r="CY85" s="40"/>
      <c r="CZ85" s="40"/>
      <c r="DA85" s="40"/>
      <c r="DB85" s="40">
        <v>1</v>
      </c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1">
        <v>7</v>
      </c>
      <c r="DR85" s="40"/>
      <c r="DS85" s="40"/>
      <c r="DT85" s="40"/>
      <c r="DU85" s="40">
        <v>28</v>
      </c>
      <c r="DV85" s="42"/>
      <c r="DW85" s="40"/>
      <c r="DX85" s="40"/>
      <c r="DY85" s="40">
        <v>1</v>
      </c>
      <c r="DZ85" s="40">
        <v>1.5</v>
      </c>
      <c r="EA85" s="40" t="s">
        <v>551</v>
      </c>
      <c r="EB85" s="40" t="s">
        <v>552</v>
      </c>
      <c r="EC85" s="40">
        <v>450</v>
      </c>
      <c r="ED85" s="41"/>
      <c r="EE85" s="40"/>
      <c r="EF85" s="40"/>
      <c r="EG85" s="41">
        <v>1</v>
      </c>
      <c r="EH85" s="40"/>
      <c r="EI85" s="40"/>
      <c r="EJ85" s="40" t="s">
        <v>552</v>
      </c>
      <c r="EK85" s="40"/>
      <c r="EL85" s="42">
        <v>30</v>
      </c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2"/>
      <c r="EX85" s="42"/>
      <c r="EY85" s="42"/>
      <c r="EZ85" s="42"/>
      <c r="FA85" s="42"/>
      <c r="FB85" s="42"/>
      <c r="FC85" s="42"/>
      <c r="FD85" s="42"/>
      <c r="FE85" s="42"/>
      <c r="FF85" s="42"/>
      <c r="FG85" s="42"/>
      <c r="FH85" s="42"/>
      <c r="FI85" s="42"/>
      <c r="FJ85" s="42"/>
      <c r="FK85" s="42"/>
      <c r="FL85" s="42"/>
      <c r="FM85" s="42"/>
      <c r="FN85" s="42"/>
      <c r="FO85" s="42"/>
      <c r="FP85" s="42"/>
      <c r="FQ85" s="42"/>
      <c r="FR85" s="42"/>
      <c r="FS85" s="29">
        <f t="shared" si="20"/>
        <v>748</v>
      </c>
      <c r="FT85" s="29">
        <f t="shared" si="21"/>
        <v>748</v>
      </c>
      <c r="FU85" s="8">
        <f t="shared" si="22"/>
        <v>6</v>
      </c>
      <c r="FV85" s="29">
        <f t="shared" si="23"/>
        <v>6</v>
      </c>
    </row>
    <row r="86" spans="1:196">
      <c r="A86" s="8">
        <v>11036</v>
      </c>
      <c r="B86" s="27" t="s">
        <v>38</v>
      </c>
      <c r="C86" s="40">
        <v>83</v>
      </c>
      <c r="D86" s="40" t="s">
        <v>553</v>
      </c>
      <c r="E86" s="40" t="s">
        <v>546</v>
      </c>
      <c r="F86" s="40" t="s">
        <v>227</v>
      </c>
      <c r="G86" s="40"/>
      <c r="H86" s="8" t="str">
        <f>VLOOKUP(F86, 'Meslek Grupları'!$E$6:$G$152, 3, FALSE)</f>
        <v>Ziraat</v>
      </c>
      <c r="I86" s="40" t="s">
        <v>167</v>
      </c>
      <c r="J86" s="40"/>
      <c r="K86" s="40"/>
      <c r="L86" s="40">
        <v>120</v>
      </c>
      <c r="M86" s="40" t="s">
        <v>477</v>
      </c>
      <c r="N86" s="40"/>
      <c r="O86" s="40"/>
      <c r="P86" s="40"/>
      <c r="Q86" s="40"/>
      <c r="R86" s="40">
        <v>23</v>
      </c>
      <c r="S86" s="40">
        <v>6.5</v>
      </c>
      <c r="T86" s="40">
        <v>14.25</v>
      </c>
      <c r="U86" s="40"/>
      <c r="V86" s="40"/>
      <c r="W86" s="40"/>
      <c r="X86" s="40"/>
      <c r="Y86" s="40">
        <v>16</v>
      </c>
      <c r="Z86" s="41">
        <v>130</v>
      </c>
      <c r="AA86" s="40">
        <v>32.5</v>
      </c>
      <c r="AB86" s="40">
        <v>150</v>
      </c>
      <c r="AC86" s="40">
        <v>30</v>
      </c>
      <c r="AD86" s="40"/>
      <c r="AE86" s="40"/>
      <c r="AF86" s="40">
        <v>120</v>
      </c>
      <c r="AG86" s="40">
        <v>24</v>
      </c>
      <c r="AH86" s="40"/>
      <c r="AI86" s="40"/>
      <c r="AJ86" s="40">
        <v>30</v>
      </c>
      <c r="AK86" s="40">
        <v>4.5</v>
      </c>
      <c r="AL86" s="40"/>
      <c r="AM86" s="40"/>
      <c r="AN86" s="40"/>
      <c r="AO86" s="40"/>
      <c r="AP86" s="40"/>
      <c r="AQ86" s="40"/>
      <c r="AR86" s="40">
        <v>100</v>
      </c>
      <c r="AS86" s="42">
        <v>20</v>
      </c>
      <c r="AT86" s="288">
        <f t="shared" si="19"/>
        <v>111</v>
      </c>
      <c r="AU86" s="43"/>
      <c r="AV86" s="40">
        <v>69</v>
      </c>
      <c r="AW86" s="40"/>
      <c r="AX86" s="40">
        <v>111</v>
      </c>
      <c r="AY86" s="40" t="s">
        <v>292</v>
      </c>
      <c r="AZ86" s="40">
        <v>999</v>
      </c>
      <c r="BA86" s="42">
        <v>958.2</v>
      </c>
      <c r="BB86" s="41"/>
      <c r="BC86" s="40"/>
      <c r="BD86" s="40"/>
      <c r="BE86" s="40"/>
      <c r="BF86" s="40"/>
      <c r="BG86" s="40"/>
      <c r="BH86" s="42"/>
      <c r="BI86" s="40"/>
      <c r="BJ86" s="40"/>
      <c r="BK86" s="40"/>
      <c r="BL86" s="40"/>
      <c r="BM86" s="40"/>
      <c r="BN86" s="40"/>
      <c r="BO86" s="41"/>
      <c r="BP86" s="40"/>
      <c r="BQ86" s="40"/>
      <c r="BR86" s="40"/>
      <c r="BS86" s="40"/>
      <c r="BT86" s="40"/>
      <c r="BU86" s="42"/>
      <c r="BV86" s="40"/>
      <c r="BW86" s="41">
        <v>6.5</v>
      </c>
      <c r="BX86" s="40"/>
      <c r="BY86" s="40"/>
      <c r="BZ86" s="40">
        <v>96</v>
      </c>
      <c r="CA86" s="42">
        <v>72</v>
      </c>
      <c r="CB86" s="41"/>
      <c r="CC86" s="40"/>
      <c r="CD86" s="40"/>
      <c r="CE86" s="40"/>
      <c r="CF86" s="40"/>
      <c r="CG86" s="40"/>
      <c r="CH86" s="42"/>
      <c r="CI86" s="43">
        <v>1</v>
      </c>
      <c r="CJ86" s="41"/>
      <c r="CK86" s="40"/>
      <c r="CL86" s="40"/>
      <c r="CM86" s="40"/>
      <c r="CN86" s="40"/>
      <c r="CO86" s="40">
        <v>1</v>
      </c>
      <c r="CP86" s="40">
        <v>15</v>
      </c>
      <c r="CQ86" s="40"/>
      <c r="CR86" s="40"/>
      <c r="CS86" s="40" t="s">
        <v>311</v>
      </c>
      <c r="CT86" s="40">
        <v>1</v>
      </c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1"/>
      <c r="DR86" s="40"/>
      <c r="DS86" s="40"/>
      <c r="DT86" s="40"/>
      <c r="DU86" s="40"/>
      <c r="DV86" s="42"/>
      <c r="DW86" s="40"/>
      <c r="DX86" s="40"/>
      <c r="DY86" s="40"/>
      <c r="DZ86" s="40"/>
      <c r="EA86" s="40"/>
      <c r="EB86" s="40"/>
      <c r="EC86" s="40"/>
      <c r="ED86" s="41"/>
      <c r="EE86" s="40"/>
      <c r="EF86" s="40"/>
      <c r="EG86" s="41">
        <v>1</v>
      </c>
      <c r="EH86" s="40"/>
      <c r="EI86" s="40"/>
      <c r="EJ86" s="40"/>
      <c r="EK86" s="40"/>
      <c r="EL86" s="42">
        <v>60</v>
      </c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2"/>
      <c r="EX86" s="42"/>
      <c r="EY86" s="42"/>
      <c r="EZ86" s="42"/>
      <c r="FA86" s="42"/>
      <c r="FB86" s="42"/>
      <c r="FC86" s="42"/>
      <c r="FD86" s="42"/>
      <c r="FE86" s="42"/>
      <c r="FF86" s="42"/>
      <c r="FG86" s="42"/>
      <c r="FH86" s="42"/>
      <c r="FI86" s="42"/>
      <c r="FJ86" s="42"/>
      <c r="FK86" s="42"/>
      <c r="FL86" s="42"/>
      <c r="FM86" s="42"/>
      <c r="FN86" s="42"/>
      <c r="FO86" s="42"/>
      <c r="FP86" s="42"/>
      <c r="FQ86" s="42"/>
      <c r="FR86" s="42"/>
      <c r="FS86" s="29">
        <f t="shared" si="20"/>
        <v>1290</v>
      </c>
      <c r="FT86" s="29">
        <f t="shared" si="21"/>
        <v>1290</v>
      </c>
      <c r="FU86" s="8">
        <f t="shared" si="22"/>
        <v>75.5</v>
      </c>
      <c r="FV86" s="29">
        <f t="shared" si="23"/>
        <v>75.5</v>
      </c>
    </row>
    <row r="87" spans="1:196">
      <c r="A87" s="8">
        <v>11036</v>
      </c>
      <c r="B87" s="27" t="s">
        <v>38</v>
      </c>
      <c r="C87" s="40">
        <v>84</v>
      </c>
      <c r="D87" s="40" t="s">
        <v>554</v>
      </c>
      <c r="E87" s="40" t="s">
        <v>255</v>
      </c>
      <c r="F87" s="40" t="s">
        <v>231</v>
      </c>
      <c r="G87" s="40">
        <v>200</v>
      </c>
      <c r="H87" s="8" t="str">
        <f>VLOOKUP(F87, 'Meslek Grupları'!$E$6:$G$152, 3, FALSE)</f>
        <v>Esnaf</v>
      </c>
      <c r="I87" s="40"/>
      <c r="J87" s="40"/>
      <c r="K87" s="40"/>
      <c r="L87" s="40">
        <v>120</v>
      </c>
      <c r="M87" s="40"/>
      <c r="N87" s="40"/>
      <c r="O87" s="40"/>
      <c r="P87" s="40"/>
      <c r="Q87" s="40"/>
      <c r="R87" s="40">
        <v>6.2</v>
      </c>
      <c r="S87" s="40"/>
      <c r="T87" s="40"/>
      <c r="U87" s="40"/>
      <c r="V87" s="40"/>
      <c r="W87" s="40"/>
      <c r="X87" s="40"/>
      <c r="Y87" s="40"/>
      <c r="Z87" s="41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2"/>
      <c r="AT87" s="288">
        <f t="shared" si="19"/>
        <v>0</v>
      </c>
      <c r="AU87" s="43"/>
      <c r="AV87" s="40"/>
      <c r="AW87" s="40"/>
      <c r="AX87" s="40"/>
      <c r="AY87" s="40"/>
      <c r="AZ87" s="40"/>
      <c r="BA87" s="42"/>
      <c r="BB87" s="41"/>
      <c r="BC87" s="40"/>
      <c r="BD87" s="40"/>
      <c r="BE87" s="40"/>
      <c r="BF87" s="40"/>
      <c r="BG87" s="40"/>
      <c r="BH87" s="42"/>
      <c r="BI87" s="40"/>
      <c r="BJ87" s="40"/>
      <c r="BK87" s="40"/>
      <c r="BL87" s="40"/>
      <c r="BM87" s="40"/>
      <c r="BN87" s="40"/>
      <c r="BO87" s="41"/>
      <c r="BP87" s="40"/>
      <c r="BQ87" s="40"/>
      <c r="BR87" s="40"/>
      <c r="BS87" s="40"/>
      <c r="BT87" s="40"/>
      <c r="BU87" s="42"/>
      <c r="BV87" s="40"/>
      <c r="BW87" s="41"/>
      <c r="BX87" s="40"/>
      <c r="BY87" s="40"/>
      <c r="BZ87" s="40"/>
      <c r="CA87" s="42"/>
      <c r="CB87" s="41"/>
      <c r="CC87" s="40"/>
      <c r="CD87" s="40"/>
      <c r="CE87" s="40"/>
      <c r="CF87" s="40"/>
      <c r="CG87" s="40"/>
      <c r="CH87" s="42"/>
      <c r="CI87" s="43"/>
      <c r="CJ87" s="41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1"/>
      <c r="DR87" s="40"/>
      <c r="DS87" s="40"/>
      <c r="DT87" s="40"/>
      <c r="DU87" s="40"/>
      <c r="DV87" s="42"/>
      <c r="DW87" s="40"/>
      <c r="DX87" s="40"/>
      <c r="DY87" s="40"/>
      <c r="DZ87" s="40"/>
      <c r="EA87" s="40"/>
      <c r="EB87" s="40"/>
      <c r="EC87" s="40"/>
      <c r="ED87" s="41"/>
      <c r="EE87" s="40"/>
      <c r="EF87" s="40"/>
      <c r="EG87" s="41">
        <v>1</v>
      </c>
      <c r="EH87" s="40"/>
      <c r="EI87" s="40"/>
      <c r="EJ87" s="40"/>
      <c r="EK87" s="40"/>
      <c r="EL87" s="42">
        <v>60</v>
      </c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2"/>
      <c r="EX87" s="42"/>
      <c r="EY87" s="42"/>
      <c r="EZ87" s="42"/>
      <c r="FA87" s="42"/>
      <c r="FB87" s="42"/>
      <c r="FC87" s="42"/>
      <c r="FD87" s="42"/>
      <c r="FE87" s="42"/>
      <c r="FF87" s="42"/>
      <c r="FG87" s="42"/>
      <c r="FH87" s="42"/>
      <c r="FI87" s="42"/>
      <c r="FJ87" s="42"/>
      <c r="FK87" s="42"/>
      <c r="FL87" s="42"/>
      <c r="FM87" s="42"/>
      <c r="FN87" s="42"/>
      <c r="FO87" s="42"/>
      <c r="FP87" s="42"/>
      <c r="FQ87" s="42"/>
      <c r="FR87" s="42"/>
      <c r="FS87" s="29">
        <f t="shared" si="20"/>
        <v>380</v>
      </c>
      <c r="FT87" s="29">
        <f t="shared" si="21"/>
        <v>380</v>
      </c>
      <c r="FU87" s="8">
        <f t="shared" si="22"/>
        <v>0</v>
      </c>
      <c r="FV87" s="29">
        <f t="shared" si="23"/>
        <v>0</v>
      </c>
    </row>
    <row r="88" spans="1:196">
      <c r="A88" s="8">
        <v>11036</v>
      </c>
      <c r="B88" s="27" t="s">
        <v>38</v>
      </c>
      <c r="C88" s="40">
        <v>85</v>
      </c>
      <c r="D88" s="40" t="s">
        <v>555</v>
      </c>
      <c r="E88" s="40" t="s">
        <v>197</v>
      </c>
      <c r="F88" s="40" t="s">
        <v>303</v>
      </c>
      <c r="G88" s="40">
        <v>250</v>
      </c>
      <c r="H88" s="8" t="str">
        <f>VLOOKUP(F88, 'Meslek Grupları'!$E$6:$G$152, 3, FALSE)</f>
        <v>Görevli</v>
      </c>
      <c r="I88" s="40" t="s">
        <v>556</v>
      </c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1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2"/>
      <c r="AT88" s="288">
        <f t="shared" si="19"/>
        <v>0</v>
      </c>
      <c r="AU88" s="43"/>
      <c r="AV88" s="40"/>
      <c r="AW88" s="40"/>
      <c r="AX88" s="40"/>
      <c r="AY88" s="40"/>
      <c r="AZ88" s="40"/>
      <c r="BA88" s="42"/>
      <c r="BB88" s="41"/>
      <c r="BC88" s="40"/>
      <c r="BD88" s="40"/>
      <c r="BE88" s="40"/>
      <c r="BF88" s="40"/>
      <c r="BG88" s="40"/>
      <c r="BH88" s="42"/>
      <c r="BI88" s="40"/>
      <c r="BJ88" s="40"/>
      <c r="BK88" s="40"/>
      <c r="BL88" s="40"/>
      <c r="BM88" s="40"/>
      <c r="BN88" s="40"/>
      <c r="BO88" s="41"/>
      <c r="BP88" s="40"/>
      <c r="BQ88" s="40"/>
      <c r="BR88" s="40"/>
      <c r="BS88" s="40"/>
      <c r="BT88" s="40"/>
      <c r="BU88" s="42"/>
      <c r="BV88" s="40"/>
      <c r="BW88" s="41"/>
      <c r="BX88" s="40"/>
      <c r="BY88" s="40"/>
      <c r="BZ88" s="40"/>
      <c r="CA88" s="42"/>
      <c r="CB88" s="41"/>
      <c r="CC88" s="40"/>
      <c r="CD88" s="40"/>
      <c r="CE88" s="40"/>
      <c r="CF88" s="40"/>
      <c r="CG88" s="40"/>
      <c r="CH88" s="42"/>
      <c r="CI88" s="43"/>
      <c r="CJ88" s="41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1"/>
      <c r="DR88" s="40"/>
      <c r="DS88" s="40"/>
      <c r="DT88" s="40"/>
      <c r="DU88" s="40"/>
      <c r="DV88" s="42"/>
      <c r="DW88" s="40"/>
      <c r="DX88" s="40"/>
      <c r="DY88" s="40"/>
      <c r="DZ88" s="40"/>
      <c r="EA88" s="40"/>
      <c r="EB88" s="40"/>
      <c r="EC88" s="40"/>
      <c r="ED88" s="41"/>
      <c r="EE88" s="40"/>
      <c r="EF88" s="40"/>
      <c r="EG88" s="41"/>
      <c r="EH88" s="40"/>
      <c r="EI88" s="40"/>
      <c r="EJ88" s="40"/>
      <c r="EK88" s="40"/>
      <c r="EL88" s="42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2"/>
      <c r="EX88" s="42"/>
      <c r="EY88" s="42"/>
      <c r="EZ88" s="42"/>
      <c r="FA88" s="42"/>
      <c r="FB88" s="42"/>
      <c r="FC88" s="42"/>
      <c r="FD88" s="42"/>
      <c r="FE88" s="42"/>
      <c r="FF88" s="42"/>
      <c r="FG88" s="42"/>
      <c r="FH88" s="42"/>
      <c r="FI88" s="42"/>
      <c r="FJ88" s="42"/>
      <c r="FK88" s="42"/>
      <c r="FL88" s="42"/>
      <c r="FM88" s="42"/>
      <c r="FN88" s="42"/>
      <c r="FO88" s="42"/>
      <c r="FP88" s="42"/>
      <c r="FQ88" s="42"/>
      <c r="FR88" s="42"/>
      <c r="FS88" s="29">
        <f t="shared" si="20"/>
        <v>250</v>
      </c>
      <c r="FT88" s="29">
        <f t="shared" si="21"/>
        <v>250</v>
      </c>
      <c r="FU88" s="8">
        <f t="shared" si="22"/>
        <v>0</v>
      </c>
      <c r="FV88" s="29">
        <f t="shared" si="23"/>
        <v>0</v>
      </c>
    </row>
    <row r="89" spans="1:196">
      <c r="A89" s="8">
        <v>11036</v>
      </c>
      <c r="B89" s="27" t="s">
        <v>38</v>
      </c>
      <c r="C89" s="40">
        <v>86</v>
      </c>
      <c r="D89" s="40" t="s">
        <v>557</v>
      </c>
      <c r="E89" s="40" t="s">
        <v>255</v>
      </c>
      <c r="F89" s="40" t="s">
        <v>227</v>
      </c>
      <c r="G89" s="40"/>
      <c r="H89" s="8" t="str">
        <f>VLOOKUP(F89, 'Meslek Grupları'!$E$6:$G$152, 3, FALSE)</f>
        <v>Ziraat</v>
      </c>
      <c r="I89" s="40"/>
      <c r="J89" s="40"/>
      <c r="K89" s="40"/>
      <c r="L89" s="40"/>
      <c r="M89" s="40"/>
      <c r="N89" s="40"/>
      <c r="O89" s="40"/>
      <c r="P89" s="40"/>
      <c r="Q89" s="40"/>
      <c r="R89" s="40">
        <v>30</v>
      </c>
      <c r="S89" s="40"/>
      <c r="T89" s="40"/>
      <c r="U89" s="40"/>
      <c r="V89" s="40"/>
      <c r="W89" s="40"/>
      <c r="X89" s="40">
        <v>5</v>
      </c>
      <c r="Y89" s="40">
        <v>3</v>
      </c>
      <c r="Z89" s="41">
        <v>47</v>
      </c>
      <c r="AA89" s="40">
        <v>11</v>
      </c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>
        <v>18</v>
      </c>
      <c r="AS89" s="42">
        <v>3</v>
      </c>
      <c r="AT89" s="288">
        <f t="shared" si="19"/>
        <v>14</v>
      </c>
      <c r="AU89" s="43"/>
      <c r="AV89" s="40">
        <v>14</v>
      </c>
      <c r="AW89" s="40"/>
      <c r="AX89" s="40">
        <v>15.14</v>
      </c>
      <c r="AY89" s="40" t="s">
        <v>558</v>
      </c>
      <c r="AZ89" s="40">
        <v>138.06</v>
      </c>
      <c r="BA89" s="42">
        <v>124.1</v>
      </c>
      <c r="BB89" s="41"/>
      <c r="BC89" s="40"/>
      <c r="BD89" s="40"/>
      <c r="BE89" s="40"/>
      <c r="BF89" s="40"/>
      <c r="BG89" s="40"/>
      <c r="BH89" s="42"/>
      <c r="BI89" s="40"/>
      <c r="BJ89" s="40"/>
      <c r="BK89" s="40"/>
      <c r="BL89" s="40"/>
      <c r="BM89" s="40"/>
      <c r="BN89" s="40"/>
      <c r="BO89" s="41"/>
      <c r="BP89" s="40"/>
      <c r="BQ89" s="40"/>
      <c r="BR89" s="40"/>
      <c r="BS89" s="40"/>
      <c r="BT89" s="40"/>
      <c r="BU89" s="42"/>
      <c r="BV89" s="40"/>
      <c r="BW89" s="41"/>
      <c r="BX89" s="40"/>
      <c r="BY89" s="40"/>
      <c r="BZ89" s="40"/>
      <c r="CA89" s="42"/>
      <c r="CB89" s="41"/>
      <c r="CC89" s="40"/>
      <c r="CD89" s="40"/>
      <c r="CE89" s="40"/>
      <c r="CF89" s="40"/>
      <c r="CG89" s="40"/>
      <c r="CH89" s="42"/>
      <c r="CI89" s="43">
        <v>1</v>
      </c>
      <c r="CJ89" s="41">
        <v>1</v>
      </c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 t="s">
        <v>374</v>
      </c>
      <c r="CW89" s="40">
        <v>1</v>
      </c>
      <c r="CX89" s="40">
        <v>10</v>
      </c>
      <c r="CY89" s="40">
        <v>1</v>
      </c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>
        <v>2</v>
      </c>
      <c r="DP89" s="40"/>
      <c r="DQ89" s="41">
        <v>3</v>
      </c>
      <c r="DR89" s="40"/>
      <c r="DS89" s="40"/>
      <c r="DT89" s="40"/>
      <c r="DU89" s="40">
        <v>12</v>
      </c>
      <c r="DV89" s="42">
        <v>15</v>
      </c>
      <c r="DW89" s="40"/>
      <c r="DX89" s="40"/>
      <c r="DY89" s="40">
        <v>1</v>
      </c>
      <c r="DZ89" s="40">
        <v>2</v>
      </c>
      <c r="EA89" s="40" t="s">
        <v>558</v>
      </c>
      <c r="EB89" s="40"/>
      <c r="EC89" s="40">
        <v>150</v>
      </c>
      <c r="ED89" s="41"/>
      <c r="EE89" s="40"/>
      <c r="EF89" s="40"/>
      <c r="EG89" s="41"/>
      <c r="EH89" s="40"/>
      <c r="EI89" s="40"/>
      <c r="EJ89" s="40"/>
      <c r="EK89" s="40"/>
      <c r="EL89" s="42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2"/>
      <c r="EX89" s="42"/>
      <c r="EY89" s="42"/>
      <c r="EZ89" s="42"/>
      <c r="FA89" s="42"/>
      <c r="FB89" s="42"/>
      <c r="FC89" s="42"/>
      <c r="FD89" s="42"/>
      <c r="FE89" s="42"/>
      <c r="FF89" s="42"/>
      <c r="FG89" s="42"/>
      <c r="FH89" s="42"/>
      <c r="FI89" s="42"/>
      <c r="FJ89" s="42"/>
      <c r="FK89" s="42"/>
      <c r="FL89" s="42"/>
      <c r="FM89" s="42"/>
      <c r="FN89" s="42"/>
      <c r="FO89" s="42"/>
      <c r="FP89" s="42"/>
      <c r="FQ89" s="42"/>
      <c r="FR89" s="42"/>
      <c r="FS89" s="29">
        <f t="shared" si="20"/>
        <v>310.06</v>
      </c>
      <c r="FT89" s="29">
        <f t="shared" si="21"/>
        <v>310.06</v>
      </c>
      <c r="FU89" s="8">
        <f t="shared" si="22"/>
        <v>14</v>
      </c>
      <c r="FV89" s="29">
        <f t="shared" si="23"/>
        <v>14</v>
      </c>
    </row>
    <row r="90" spans="1:196">
      <c r="A90" s="8">
        <v>11036</v>
      </c>
      <c r="B90" s="37" t="s">
        <v>38</v>
      </c>
      <c r="C90" s="31">
        <v>87</v>
      </c>
      <c r="D90" s="31" t="s">
        <v>476</v>
      </c>
      <c r="E90" s="31" t="s">
        <v>559</v>
      </c>
      <c r="F90" s="31" t="s">
        <v>359</v>
      </c>
      <c r="G90" s="31"/>
      <c r="H90" s="8" t="str">
        <f>VLOOKUP(F90, 'Meslek Grupları'!$E$6:$G$152, 3, FALSE)</f>
        <v>Görevli</v>
      </c>
      <c r="I90" s="31" t="s">
        <v>299</v>
      </c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8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7"/>
      <c r="AT90" s="288">
        <f t="shared" si="19"/>
        <v>0</v>
      </c>
      <c r="AU90" s="39"/>
      <c r="AV90" s="31"/>
      <c r="AW90" s="31"/>
      <c r="AX90" s="31"/>
      <c r="AY90" s="31"/>
      <c r="AZ90" s="31"/>
      <c r="BA90" s="37"/>
      <c r="BB90" s="38"/>
      <c r="BC90" s="31"/>
      <c r="BD90" s="31"/>
      <c r="BE90" s="31"/>
      <c r="BF90" s="31"/>
      <c r="BG90" s="31"/>
      <c r="BH90" s="37"/>
      <c r="BI90" s="31"/>
      <c r="BJ90" s="31"/>
      <c r="BK90" s="31"/>
      <c r="BL90" s="31"/>
      <c r="BM90" s="31"/>
      <c r="BN90" s="31"/>
      <c r="BO90" s="38"/>
      <c r="BP90" s="31"/>
      <c r="BQ90" s="31"/>
      <c r="BR90" s="31"/>
      <c r="BS90" s="31"/>
      <c r="BT90" s="31"/>
      <c r="BU90" s="37"/>
      <c r="BV90" s="31"/>
      <c r="BW90" s="38"/>
      <c r="BX90" s="31"/>
      <c r="BY90" s="31"/>
      <c r="BZ90" s="31"/>
      <c r="CA90" s="37"/>
      <c r="CB90" s="38"/>
      <c r="CC90" s="31"/>
      <c r="CD90" s="31"/>
      <c r="CE90" s="31"/>
      <c r="CF90" s="31"/>
      <c r="CG90" s="31"/>
      <c r="CH90" s="37"/>
      <c r="CI90" s="39"/>
      <c r="CJ90" s="38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8"/>
      <c r="DR90" s="31"/>
      <c r="DS90" s="31"/>
      <c r="DT90" s="31"/>
      <c r="DU90" s="31"/>
      <c r="DV90" s="37"/>
      <c r="DW90" s="31"/>
      <c r="DX90" s="31"/>
      <c r="DY90" s="31"/>
      <c r="DZ90" s="31"/>
      <c r="EA90" s="31"/>
      <c r="EB90" s="31"/>
      <c r="EC90" s="31"/>
      <c r="ED90" s="38"/>
      <c r="EE90" s="31"/>
      <c r="EF90" s="31"/>
      <c r="EG90" s="38"/>
      <c r="EH90" s="31"/>
      <c r="EI90" s="31"/>
      <c r="EJ90" s="31"/>
      <c r="EK90" s="31"/>
      <c r="EL90" s="37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  <c r="FL90" s="37"/>
      <c r="FM90" s="37"/>
      <c r="FN90" s="37"/>
      <c r="FO90" s="37"/>
      <c r="FP90" s="37"/>
      <c r="FQ90" s="37"/>
      <c r="FR90" s="37"/>
      <c r="FS90" s="29">
        <f t="shared" si="20"/>
        <v>0</v>
      </c>
      <c r="FT90" s="29">
        <f t="shared" si="21"/>
        <v>0</v>
      </c>
      <c r="FU90" s="8">
        <f t="shared" si="22"/>
        <v>0</v>
      </c>
      <c r="FV90" s="29">
        <f t="shared" si="23"/>
        <v>0</v>
      </c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</row>
    <row r="91" spans="1:196">
      <c r="A91" s="8">
        <v>11036</v>
      </c>
      <c r="B91" s="42" t="s">
        <v>38</v>
      </c>
      <c r="C91" s="40">
        <v>88</v>
      </c>
      <c r="D91" s="40" t="s">
        <v>324</v>
      </c>
      <c r="E91" s="40" t="s">
        <v>221</v>
      </c>
      <c r="F91" s="40" t="s">
        <v>359</v>
      </c>
      <c r="G91" s="40"/>
      <c r="H91" s="8" t="str">
        <f>VLOOKUP(F91, 'Meslek Grupları'!$E$6:$G$152, 3, FALSE)</f>
        <v>Görevli</v>
      </c>
      <c r="I91" s="40" t="s">
        <v>299</v>
      </c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1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2"/>
      <c r="AT91" s="288">
        <f t="shared" si="19"/>
        <v>0</v>
      </c>
      <c r="AU91" s="43"/>
      <c r="AV91" s="40"/>
      <c r="AW91" s="40"/>
      <c r="AX91" s="40"/>
      <c r="AY91" s="40"/>
      <c r="AZ91" s="40"/>
      <c r="BA91" s="42"/>
      <c r="BB91" s="41"/>
      <c r="BC91" s="40"/>
      <c r="BD91" s="40"/>
      <c r="BE91" s="40"/>
      <c r="BF91" s="40"/>
      <c r="BG91" s="40"/>
      <c r="BH91" s="42"/>
      <c r="BI91" s="40"/>
      <c r="BJ91" s="40"/>
      <c r="BK91" s="40"/>
      <c r="BL91" s="40"/>
      <c r="BM91" s="40"/>
      <c r="BN91" s="40"/>
      <c r="BO91" s="41"/>
      <c r="BP91" s="40"/>
      <c r="BQ91" s="40"/>
      <c r="BR91" s="40"/>
      <c r="BS91" s="40"/>
      <c r="BT91" s="40"/>
      <c r="BU91" s="42"/>
      <c r="BV91" s="40"/>
      <c r="BW91" s="41"/>
      <c r="BX91" s="40"/>
      <c r="BY91" s="40"/>
      <c r="BZ91" s="40"/>
      <c r="CA91" s="42"/>
      <c r="CB91" s="41"/>
      <c r="CC91" s="40"/>
      <c r="CD91" s="40"/>
      <c r="CE91" s="40"/>
      <c r="CF91" s="40"/>
      <c r="CG91" s="40"/>
      <c r="CH91" s="42"/>
      <c r="CI91" s="43"/>
      <c r="CJ91" s="41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1"/>
      <c r="DR91" s="40"/>
      <c r="DS91" s="40"/>
      <c r="DT91" s="40"/>
      <c r="DU91" s="40"/>
      <c r="DV91" s="42"/>
      <c r="DW91" s="40"/>
      <c r="DX91" s="40"/>
      <c r="DY91" s="40"/>
      <c r="DZ91" s="40"/>
      <c r="EA91" s="40"/>
      <c r="EB91" s="40"/>
      <c r="EC91" s="40"/>
      <c r="ED91" s="41"/>
      <c r="EE91" s="40"/>
      <c r="EF91" s="40"/>
      <c r="EG91" s="41"/>
      <c r="EH91" s="40"/>
      <c r="EI91" s="40"/>
      <c r="EJ91" s="40"/>
      <c r="EK91" s="40"/>
      <c r="EL91" s="42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2"/>
      <c r="EX91" s="42"/>
      <c r="EY91" s="42"/>
      <c r="EZ91" s="42"/>
      <c r="FA91" s="42"/>
      <c r="FB91" s="42"/>
      <c r="FC91" s="42"/>
      <c r="FD91" s="42"/>
      <c r="FE91" s="42"/>
      <c r="FF91" s="42"/>
      <c r="FG91" s="42"/>
      <c r="FH91" s="42"/>
      <c r="FI91" s="42"/>
      <c r="FJ91" s="42"/>
      <c r="FK91" s="42"/>
      <c r="FL91" s="42"/>
      <c r="FM91" s="42"/>
      <c r="FN91" s="42"/>
      <c r="FO91" s="42"/>
      <c r="FP91" s="42"/>
      <c r="FQ91" s="42"/>
      <c r="FR91" s="42"/>
      <c r="FS91" s="29">
        <f t="shared" si="20"/>
        <v>0</v>
      </c>
      <c r="FT91" s="29">
        <f t="shared" si="21"/>
        <v>0</v>
      </c>
      <c r="FU91" s="8">
        <f t="shared" si="22"/>
        <v>0</v>
      </c>
      <c r="FV91" s="29">
        <f t="shared" si="23"/>
        <v>0</v>
      </c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  <c r="GL91" s="40"/>
      <c r="GM91" s="40"/>
      <c r="GN91" s="40"/>
    </row>
    <row r="92" spans="1:196">
      <c r="A92" s="8">
        <v>11036</v>
      </c>
      <c r="B92" s="42" t="s">
        <v>38</v>
      </c>
      <c r="C92" s="40">
        <v>89</v>
      </c>
      <c r="D92" s="40" t="s">
        <v>403</v>
      </c>
      <c r="E92" s="40" t="s">
        <v>255</v>
      </c>
      <c r="F92" s="40" t="s">
        <v>253</v>
      </c>
      <c r="G92" s="40"/>
      <c r="H92" s="8" t="str">
        <f>VLOOKUP(F92, 'Meslek Grupları'!$E$6:$G$152, 3, FALSE)</f>
        <v>İşçiler</v>
      </c>
      <c r="I92" s="40" t="s">
        <v>560</v>
      </c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1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2"/>
      <c r="AT92" s="288">
        <f t="shared" si="19"/>
        <v>0</v>
      </c>
      <c r="AU92" s="43"/>
      <c r="AV92" s="40"/>
      <c r="AW92" s="40"/>
      <c r="AX92" s="40"/>
      <c r="AY92" s="40"/>
      <c r="AZ92" s="40"/>
      <c r="BA92" s="42"/>
      <c r="BB92" s="41"/>
      <c r="BC92" s="40"/>
      <c r="BD92" s="40"/>
      <c r="BE92" s="40"/>
      <c r="BF92" s="40"/>
      <c r="BG92" s="40"/>
      <c r="BH92" s="42"/>
      <c r="BI92" s="40"/>
      <c r="BJ92" s="40"/>
      <c r="BK92" s="40"/>
      <c r="BL92" s="40"/>
      <c r="BM92" s="40"/>
      <c r="BN92" s="40"/>
      <c r="BO92" s="41"/>
      <c r="BP92" s="40"/>
      <c r="BQ92" s="40"/>
      <c r="BR92" s="40"/>
      <c r="BS92" s="40"/>
      <c r="BT92" s="40"/>
      <c r="BU92" s="42"/>
      <c r="BV92" s="40"/>
      <c r="BW92" s="41"/>
      <c r="BX92" s="40"/>
      <c r="BY92" s="40"/>
      <c r="BZ92" s="40"/>
      <c r="CA92" s="42"/>
      <c r="CB92" s="41"/>
      <c r="CC92" s="40"/>
      <c r="CD92" s="40"/>
      <c r="CE92" s="40"/>
      <c r="CF92" s="40"/>
      <c r="CG92" s="40"/>
      <c r="CH92" s="42"/>
      <c r="CI92" s="43"/>
      <c r="CJ92" s="41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1"/>
      <c r="DR92" s="40"/>
      <c r="DS92" s="40"/>
      <c r="DT92" s="40"/>
      <c r="DU92" s="40"/>
      <c r="DV92" s="42"/>
      <c r="DW92" s="40"/>
      <c r="DX92" s="40"/>
      <c r="DY92" s="40"/>
      <c r="DZ92" s="40"/>
      <c r="EA92" s="40"/>
      <c r="EB92" s="40"/>
      <c r="EC92" s="40"/>
      <c r="ED92" s="41"/>
      <c r="EE92" s="40"/>
      <c r="EF92" s="40"/>
      <c r="EG92" s="41"/>
      <c r="EH92" s="40"/>
      <c r="EI92" s="40"/>
      <c r="EJ92" s="40"/>
      <c r="EK92" s="40"/>
      <c r="EL92" s="42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2"/>
      <c r="EX92" s="42"/>
      <c r="EY92" s="42"/>
      <c r="EZ92" s="42"/>
      <c r="FA92" s="42"/>
      <c r="FB92" s="42"/>
      <c r="FC92" s="42"/>
      <c r="FD92" s="42"/>
      <c r="FE92" s="42"/>
      <c r="FF92" s="42"/>
      <c r="FG92" s="42"/>
      <c r="FH92" s="42"/>
      <c r="FI92" s="42"/>
      <c r="FJ92" s="42"/>
      <c r="FK92" s="42"/>
      <c r="FL92" s="42"/>
      <c r="FM92" s="42"/>
      <c r="FN92" s="42"/>
      <c r="FO92" s="42"/>
      <c r="FP92" s="42"/>
      <c r="FQ92" s="42"/>
      <c r="FR92" s="42"/>
      <c r="FS92" s="29">
        <f t="shared" si="20"/>
        <v>0</v>
      </c>
      <c r="FT92" s="29">
        <f t="shared" si="21"/>
        <v>0</v>
      </c>
      <c r="FU92" s="8">
        <f t="shared" si="22"/>
        <v>0</v>
      </c>
      <c r="FV92" s="29">
        <f t="shared" si="23"/>
        <v>0</v>
      </c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  <c r="GL92" s="40"/>
      <c r="GM92" s="40"/>
      <c r="GN92" s="40"/>
    </row>
    <row r="93" spans="1:196">
      <c r="A93" s="8">
        <v>11036</v>
      </c>
      <c r="B93" s="27" t="s">
        <v>38</v>
      </c>
      <c r="C93" s="40">
        <v>90</v>
      </c>
      <c r="D93" s="40" t="s">
        <v>403</v>
      </c>
      <c r="E93" s="40" t="s">
        <v>561</v>
      </c>
      <c r="F93" s="40" t="s">
        <v>14</v>
      </c>
      <c r="G93" s="40">
        <v>600</v>
      </c>
      <c r="H93" s="8" t="str">
        <f>VLOOKUP(F93, 'Meslek Grupları'!$E$6:$G$152, 3, FALSE)</f>
        <v>Esnaf</v>
      </c>
      <c r="I93" s="40"/>
      <c r="J93" s="40"/>
      <c r="K93" s="40"/>
      <c r="L93" s="40"/>
      <c r="M93" s="40"/>
      <c r="N93" s="40"/>
      <c r="O93" s="40"/>
      <c r="P93" s="40"/>
      <c r="Q93" s="40"/>
      <c r="R93" s="40">
        <v>81</v>
      </c>
      <c r="S93" s="40">
        <v>13</v>
      </c>
      <c r="T93" s="40">
        <v>29.1</v>
      </c>
      <c r="U93" s="40"/>
      <c r="V93" s="40"/>
      <c r="W93" s="40"/>
      <c r="X93" s="40"/>
      <c r="Y93" s="40"/>
      <c r="Z93" s="41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2"/>
      <c r="AT93" s="288">
        <f t="shared" si="19"/>
        <v>0</v>
      </c>
      <c r="AU93" s="43"/>
      <c r="AV93" s="40"/>
      <c r="AW93" s="40"/>
      <c r="AX93" s="40"/>
      <c r="AY93" s="40"/>
      <c r="AZ93" s="40"/>
      <c r="BA93" s="42"/>
      <c r="BB93" s="41">
        <v>140</v>
      </c>
      <c r="BC93" s="40"/>
      <c r="BD93" s="40"/>
      <c r="BE93" s="40"/>
      <c r="BF93" s="40"/>
      <c r="BG93" s="40">
        <v>140</v>
      </c>
      <c r="BH93" s="68" t="s">
        <v>562</v>
      </c>
      <c r="BI93" s="40"/>
      <c r="BJ93" s="40"/>
      <c r="BK93" s="40"/>
      <c r="BL93" s="40"/>
      <c r="BM93" s="40"/>
      <c r="BN93" s="40"/>
      <c r="BO93" s="41"/>
      <c r="BP93" s="40"/>
      <c r="BQ93" s="40"/>
      <c r="BR93" s="40"/>
      <c r="BS93" s="40"/>
      <c r="BT93" s="40"/>
      <c r="BU93" s="42"/>
      <c r="BV93" s="40"/>
      <c r="BW93" s="41">
        <v>13</v>
      </c>
      <c r="BX93" s="40">
        <v>5</v>
      </c>
      <c r="BY93" s="40"/>
      <c r="BZ93" s="40">
        <v>192</v>
      </c>
      <c r="CA93" s="42">
        <v>180</v>
      </c>
      <c r="CB93" s="41"/>
      <c r="CC93" s="40"/>
      <c r="CD93" s="40"/>
      <c r="CE93" s="40"/>
      <c r="CF93" s="40"/>
      <c r="CG93" s="40"/>
      <c r="CH93" s="42"/>
      <c r="CI93" s="43"/>
      <c r="CJ93" s="41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1"/>
      <c r="DR93" s="40"/>
      <c r="DS93" s="40"/>
      <c r="DT93" s="40"/>
      <c r="DU93" s="40"/>
      <c r="DV93" s="42"/>
      <c r="DW93" s="40"/>
      <c r="DX93" s="40"/>
      <c r="DY93" s="40"/>
      <c r="DZ93" s="40"/>
      <c r="EA93" s="40"/>
      <c r="EB93" s="40"/>
      <c r="EC93" s="40"/>
      <c r="ED93" s="41"/>
      <c r="EE93" s="40"/>
      <c r="EF93" s="40"/>
      <c r="EG93" s="41">
        <v>2</v>
      </c>
      <c r="EH93" s="40"/>
      <c r="EI93" s="40"/>
      <c r="EJ93" s="40"/>
      <c r="EK93" s="40"/>
      <c r="EL93" s="42">
        <v>120</v>
      </c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2"/>
      <c r="EX93" s="42"/>
      <c r="EY93" s="42"/>
      <c r="EZ93" s="42"/>
      <c r="FA93" s="42"/>
      <c r="FB93" s="42"/>
      <c r="FC93" s="42"/>
      <c r="FD93" s="42"/>
      <c r="FE93" s="42"/>
      <c r="FF93" s="42"/>
      <c r="FG93" s="42"/>
      <c r="FH93" s="42"/>
      <c r="FI93" s="42"/>
      <c r="FJ93" s="42"/>
      <c r="FK93" s="42"/>
      <c r="FL93" s="42"/>
      <c r="FM93" s="42"/>
      <c r="FN93" s="42"/>
      <c r="FO93" s="42"/>
      <c r="FP93" s="42"/>
      <c r="FQ93" s="42"/>
      <c r="FR93" s="42"/>
      <c r="FS93" s="29">
        <f t="shared" si="20"/>
        <v>1052</v>
      </c>
      <c r="FT93" s="29">
        <f t="shared" si="21"/>
        <v>1052</v>
      </c>
      <c r="FU93" s="8">
        <f t="shared" si="22"/>
        <v>153</v>
      </c>
      <c r="FV93" s="29">
        <f t="shared" si="23"/>
        <v>153</v>
      </c>
    </row>
    <row r="94" spans="1:196">
      <c r="A94" s="8">
        <v>11036</v>
      </c>
      <c r="B94" s="27" t="s">
        <v>38</v>
      </c>
      <c r="C94" s="40">
        <v>91</v>
      </c>
      <c r="D94" s="40" t="s">
        <v>524</v>
      </c>
      <c r="E94" s="40" t="s">
        <v>563</v>
      </c>
      <c r="F94" s="40" t="s">
        <v>191</v>
      </c>
      <c r="G94" s="40">
        <v>100</v>
      </c>
      <c r="H94" s="8" t="str">
        <f>VLOOKUP(F94, 'Meslek Grupları'!$E$6:$G$152, 3, FALSE)</f>
        <v>Esnaf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1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2"/>
      <c r="AT94" s="288">
        <f t="shared" si="19"/>
        <v>0</v>
      </c>
      <c r="AU94" s="43"/>
      <c r="AV94" s="40"/>
      <c r="AW94" s="40"/>
      <c r="AX94" s="40"/>
      <c r="AY94" s="40"/>
      <c r="AZ94" s="40"/>
      <c r="BA94" s="42"/>
      <c r="BB94" s="41"/>
      <c r="BC94" s="40"/>
      <c r="BD94" s="40"/>
      <c r="BE94" s="40"/>
      <c r="BF94" s="40"/>
      <c r="BG94" s="40"/>
      <c r="BH94" s="42"/>
      <c r="BI94" s="40"/>
      <c r="BJ94" s="40"/>
      <c r="BK94" s="40"/>
      <c r="BL94" s="40"/>
      <c r="BM94" s="40"/>
      <c r="BN94" s="40"/>
      <c r="BO94" s="41"/>
      <c r="BP94" s="40"/>
      <c r="BQ94" s="40"/>
      <c r="BR94" s="40"/>
      <c r="BS94" s="40"/>
      <c r="BT94" s="40"/>
      <c r="BU94" s="42"/>
      <c r="BV94" s="40"/>
      <c r="BW94" s="41"/>
      <c r="BX94" s="40"/>
      <c r="BY94" s="40"/>
      <c r="BZ94" s="40"/>
      <c r="CA94" s="42"/>
      <c r="CB94" s="41"/>
      <c r="CC94" s="40"/>
      <c r="CD94" s="40"/>
      <c r="CE94" s="40"/>
      <c r="CF94" s="40"/>
      <c r="CG94" s="40"/>
      <c r="CH94" s="42"/>
      <c r="CI94" s="43"/>
      <c r="CJ94" s="41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1"/>
      <c r="DR94" s="40"/>
      <c r="DS94" s="40"/>
      <c r="DT94" s="40"/>
      <c r="DU94" s="40"/>
      <c r="DV94" s="42"/>
      <c r="DW94" s="40"/>
      <c r="DX94" s="40"/>
      <c r="DY94" s="40"/>
      <c r="DZ94" s="40"/>
      <c r="EA94" s="40"/>
      <c r="EB94" s="40"/>
      <c r="EC94" s="40"/>
      <c r="ED94" s="41"/>
      <c r="EE94" s="40"/>
      <c r="EF94" s="40"/>
      <c r="EG94" s="41"/>
      <c r="EH94" s="40"/>
      <c r="EI94" s="40"/>
      <c r="EJ94" s="40"/>
      <c r="EK94" s="40"/>
      <c r="EL94" s="42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2"/>
      <c r="EX94" s="42"/>
      <c r="EY94" s="42"/>
      <c r="EZ94" s="42"/>
      <c r="FA94" s="42"/>
      <c r="FB94" s="42"/>
      <c r="FC94" s="42"/>
      <c r="FD94" s="42"/>
      <c r="FE94" s="42"/>
      <c r="FF94" s="42"/>
      <c r="FG94" s="42"/>
      <c r="FH94" s="42"/>
      <c r="FI94" s="42"/>
      <c r="FJ94" s="42"/>
      <c r="FK94" s="42"/>
      <c r="FL94" s="42"/>
      <c r="FM94" s="42"/>
      <c r="FN94" s="42"/>
      <c r="FO94" s="42"/>
      <c r="FP94" s="42"/>
      <c r="FQ94" s="42"/>
      <c r="FR94" s="42"/>
      <c r="FS94" s="29">
        <f t="shared" si="20"/>
        <v>100</v>
      </c>
      <c r="FT94" s="29">
        <f t="shared" si="21"/>
        <v>100</v>
      </c>
      <c r="FU94" s="8">
        <f t="shared" si="22"/>
        <v>0</v>
      </c>
      <c r="FV94" s="29">
        <f t="shared" si="23"/>
        <v>0</v>
      </c>
    </row>
    <row r="95" spans="1:196">
      <c r="A95" s="8">
        <v>11036</v>
      </c>
      <c r="B95" s="27" t="s">
        <v>38</v>
      </c>
      <c r="C95" s="40">
        <v>92</v>
      </c>
      <c r="D95" s="40" t="s">
        <v>403</v>
      </c>
      <c r="E95" s="40" t="s">
        <v>204</v>
      </c>
      <c r="F95" s="40" t="s">
        <v>316</v>
      </c>
      <c r="G95" s="40"/>
      <c r="H95" s="8" t="str">
        <f>VLOOKUP(F95, 'Meslek Grupları'!$E$6:$G$152, 3, FALSE)</f>
        <v>Mesleksiz</v>
      </c>
      <c r="I95" s="40"/>
      <c r="J95" s="40"/>
      <c r="K95" s="40"/>
      <c r="L95" s="40"/>
      <c r="M95" s="40"/>
      <c r="N95" s="40"/>
      <c r="O95" s="40"/>
      <c r="P95" s="40"/>
      <c r="Q95" s="40"/>
      <c r="R95" s="40">
        <v>17</v>
      </c>
      <c r="S95" s="40">
        <v>2</v>
      </c>
      <c r="T95" s="40">
        <v>4.2</v>
      </c>
      <c r="U95" s="40"/>
      <c r="V95" s="40"/>
      <c r="W95" s="40"/>
      <c r="X95" s="40"/>
      <c r="Y95" s="40"/>
      <c r="Z95" s="41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2"/>
      <c r="AT95" s="288">
        <f t="shared" si="19"/>
        <v>0</v>
      </c>
      <c r="AU95" s="43"/>
      <c r="AV95" s="40"/>
      <c r="AW95" s="40"/>
      <c r="AX95" s="40"/>
      <c r="AY95" s="40"/>
      <c r="AZ95" s="40"/>
      <c r="BA95" s="42"/>
      <c r="BB95" s="41"/>
      <c r="BC95" s="40"/>
      <c r="BD95" s="40"/>
      <c r="BE95" s="40"/>
      <c r="BF95" s="40"/>
      <c r="BG95" s="40"/>
      <c r="BH95" s="42"/>
      <c r="BI95" s="40"/>
      <c r="BJ95" s="40"/>
      <c r="BK95" s="40"/>
      <c r="BL95" s="40"/>
      <c r="BM95" s="40"/>
      <c r="BN95" s="40"/>
      <c r="BO95" s="41"/>
      <c r="BP95" s="40"/>
      <c r="BQ95" s="40"/>
      <c r="BR95" s="40"/>
      <c r="BS95" s="40"/>
      <c r="BT95" s="40"/>
      <c r="BU95" s="42"/>
      <c r="BV95" s="40"/>
      <c r="BW95" s="41">
        <v>2</v>
      </c>
      <c r="BX95" s="40"/>
      <c r="BY95" s="40"/>
      <c r="BZ95" s="40">
        <v>24</v>
      </c>
      <c r="CA95" s="42">
        <v>24</v>
      </c>
      <c r="CB95" s="41"/>
      <c r="CC95" s="40"/>
      <c r="CD95" s="40"/>
      <c r="CE95" s="40"/>
      <c r="CF95" s="40"/>
      <c r="CG95" s="40"/>
      <c r="CH95" s="42"/>
      <c r="CI95" s="43"/>
      <c r="CJ95" s="41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1"/>
      <c r="DR95" s="40"/>
      <c r="DS95" s="40"/>
      <c r="DT95" s="40"/>
      <c r="DU95" s="40"/>
      <c r="DV95" s="42"/>
      <c r="DW95" s="40"/>
      <c r="DX95" s="40"/>
      <c r="DY95" s="40"/>
      <c r="DZ95" s="40"/>
      <c r="EA95" s="40"/>
      <c r="EB95" s="40"/>
      <c r="EC95" s="40"/>
      <c r="ED95" s="41"/>
      <c r="EE95" s="40"/>
      <c r="EF95" s="40"/>
      <c r="EG95" s="41">
        <v>1</v>
      </c>
      <c r="EH95" s="40"/>
      <c r="EI95" s="40"/>
      <c r="EJ95" s="40">
        <v>0.5</v>
      </c>
      <c r="EK95" s="40" t="s">
        <v>200</v>
      </c>
      <c r="EL95" s="42">
        <v>30</v>
      </c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2"/>
      <c r="EX95" s="42"/>
      <c r="EY95" s="42">
        <v>10</v>
      </c>
      <c r="EZ95" s="42"/>
      <c r="FA95" s="42"/>
      <c r="FB95" s="42"/>
      <c r="FC95" s="42">
        <v>650</v>
      </c>
      <c r="FD95" s="42"/>
      <c r="FE95" s="42"/>
      <c r="FF95" s="42"/>
      <c r="FG95" s="42"/>
      <c r="FH95" s="42"/>
      <c r="FI95" s="42"/>
      <c r="FJ95" s="42"/>
      <c r="FK95" s="42"/>
      <c r="FL95" s="42"/>
      <c r="FM95" s="42"/>
      <c r="FN95" s="42"/>
      <c r="FO95" s="42"/>
      <c r="FP95" s="42"/>
      <c r="FQ95" s="42"/>
      <c r="FR95" s="42">
        <v>1500</v>
      </c>
      <c r="FS95" s="29">
        <f t="shared" si="20"/>
        <v>704</v>
      </c>
      <c r="FT95" s="29">
        <f t="shared" si="21"/>
        <v>704</v>
      </c>
      <c r="FU95" s="8">
        <f t="shared" si="22"/>
        <v>2</v>
      </c>
      <c r="FV95" s="29">
        <f t="shared" si="23"/>
        <v>2</v>
      </c>
    </row>
    <row r="96" spans="1:196">
      <c r="A96" s="8">
        <v>11036</v>
      </c>
      <c r="B96" s="27" t="s">
        <v>38</v>
      </c>
      <c r="C96" s="40">
        <v>93</v>
      </c>
      <c r="D96" s="40" t="s">
        <v>541</v>
      </c>
      <c r="E96" s="40" t="s">
        <v>564</v>
      </c>
      <c r="F96" s="40" t="s">
        <v>565</v>
      </c>
      <c r="G96" s="40">
        <v>50</v>
      </c>
      <c r="H96" s="8" t="str">
        <f>VLOOKUP(F96, 'Meslek Grupları'!$E$6:$G$152, 3, FALSE)</f>
        <v>Esnaf</v>
      </c>
      <c r="I96" s="40"/>
      <c r="J96" s="40"/>
      <c r="K96" s="40"/>
      <c r="L96" s="40">
        <v>120</v>
      </c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1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2"/>
      <c r="AT96" s="288">
        <f t="shared" si="19"/>
        <v>0</v>
      </c>
      <c r="AU96" s="43"/>
      <c r="AV96" s="40"/>
      <c r="AW96" s="40"/>
      <c r="AX96" s="40"/>
      <c r="AY96" s="40"/>
      <c r="AZ96" s="40"/>
      <c r="BA96" s="42"/>
      <c r="BB96" s="41"/>
      <c r="BC96" s="40"/>
      <c r="BD96" s="40"/>
      <c r="BE96" s="40"/>
      <c r="BF96" s="40"/>
      <c r="BG96" s="40"/>
      <c r="BH96" s="42"/>
      <c r="BI96" s="40"/>
      <c r="BJ96" s="40"/>
      <c r="BK96" s="40"/>
      <c r="BL96" s="40"/>
      <c r="BM96" s="40"/>
      <c r="BN96" s="40"/>
      <c r="BO96" s="41"/>
      <c r="BP96" s="40"/>
      <c r="BQ96" s="40"/>
      <c r="BR96" s="40"/>
      <c r="BS96" s="40"/>
      <c r="BT96" s="40"/>
      <c r="BU96" s="42"/>
      <c r="BV96" s="40"/>
      <c r="BW96" s="41"/>
      <c r="BX96" s="40"/>
      <c r="BY96" s="40"/>
      <c r="BZ96" s="40"/>
      <c r="CA96" s="42"/>
      <c r="CB96" s="41"/>
      <c r="CC96" s="40"/>
      <c r="CD96" s="40"/>
      <c r="CE96" s="40"/>
      <c r="CF96" s="40"/>
      <c r="CG96" s="40"/>
      <c r="CH96" s="42"/>
      <c r="CI96" s="43"/>
      <c r="CJ96" s="41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1"/>
      <c r="DR96" s="40"/>
      <c r="DS96" s="40"/>
      <c r="DT96" s="40"/>
      <c r="DU96" s="40"/>
      <c r="DV96" s="42"/>
      <c r="DW96" s="40"/>
      <c r="DX96" s="40"/>
      <c r="DY96" s="40"/>
      <c r="DZ96" s="40"/>
      <c r="EA96" s="40"/>
      <c r="EB96" s="40"/>
      <c r="EC96" s="40"/>
      <c r="ED96" s="41"/>
      <c r="EE96" s="40"/>
      <c r="EF96" s="40"/>
      <c r="EG96" s="41"/>
      <c r="EH96" s="40"/>
      <c r="EI96" s="40"/>
      <c r="EJ96" s="40"/>
      <c r="EK96" s="40"/>
      <c r="EL96" s="42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2"/>
      <c r="EX96" s="42"/>
      <c r="EY96" s="42"/>
      <c r="EZ96" s="42"/>
      <c r="FA96" s="42"/>
      <c r="FB96" s="42"/>
      <c r="FC96" s="42"/>
      <c r="FD96" s="42"/>
      <c r="FE96" s="42"/>
      <c r="FF96" s="42"/>
      <c r="FG96" s="42"/>
      <c r="FH96" s="42"/>
      <c r="FI96" s="42"/>
      <c r="FJ96" s="42"/>
      <c r="FK96" s="42"/>
      <c r="FL96" s="42"/>
      <c r="FM96" s="42"/>
      <c r="FN96" s="42"/>
      <c r="FO96" s="42"/>
      <c r="FP96" s="42"/>
      <c r="FQ96" s="42"/>
      <c r="FR96" s="42"/>
      <c r="FS96" s="29">
        <f t="shared" si="20"/>
        <v>170</v>
      </c>
      <c r="FT96" s="29">
        <f t="shared" si="21"/>
        <v>170</v>
      </c>
      <c r="FU96" s="8">
        <f t="shared" si="22"/>
        <v>0</v>
      </c>
      <c r="FV96" s="29">
        <f t="shared" si="23"/>
        <v>0</v>
      </c>
    </row>
    <row r="97" spans="1:196">
      <c r="A97" s="8">
        <v>11036</v>
      </c>
      <c r="B97" s="27" t="s">
        <v>38</v>
      </c>
      <c r="C97" s="40">
        <v>94</v>
      </c>
      <c r="D97" s="40" t="s">
        <v>314</v>
      </c>
      <c r="E97" s="40" t="s">
        <v>203</v>
      </c>
      <c r="F97" s="40" t="s">
        <v>237</v>
      </c>
      <c r="G97" s="40">
        <v>50</v>
      </c>
      <c r="H97" s="8" t="str">
        <f>VLOOKUP(F97, 'Meslek Grupları'!$E$6:$G$152, 3, FALSE)</f>
        <v>Esnaf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1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2"/>
      <c r="AT97" s="288">
        <f t="shared" si="19"/>
        <v>0</v>
      </c>
      <c r="AU97" s="43"/>
      <c r="AV97" s="40"/>
      <c r="AW97" s="40"/>
      <c r="AX97" s="40"/>
      <c r="AY97" s="40"/>
      <c r="AZ97" s="40"/>
      <c r="BA97" s="42"/>
      <c r="BB97" s="41"/>
      <c r="BC97" s="40"/>
      <c r="BD97" s="40"/>
      <c r="BE97" s="40"/>
      <c r="BF97" s="40"/>
      <c r="BG97" s="40"/>
      <c r="BH97" s="42"/>
      <c r="BI97" s="40"/>
      <c r="BJ97" s="40"/>
      <c r="BK97" s="40"/>
      <c r="BL97" s="40"/>
      <c r="BM97" s="40"/>
      <c r="BN97" s="40"/>
      <c r="BO97" s="41"/>
      <c r="BP97" s="40"/>
      <c r="BQ97" s="40"/>
      <c r="BR97" s="40"/>
      <c r="BS97" s="40"/>
      <c r="BT97" s="40"/>
      <c r="BU97" s="42"/>
      <c r="BV97" s="40"/>
      <c r="BW97" s="41"/>
      <c r="BX97" s="40"/>
      <c r="BY97" s="40"/>
      <c r="BZ97" s="40"/>
      <c r="CA97" s="42"/>
      <c r="CB97" s="41"/>
      <c r="CC97" s="40"/>
      <c r="CD97" s="40"/>
      <c r="CE97" s="40"/>
      <c r="CF97" s="40"/>
      <c r="CG97" s="40"/>
      <c r="CH97" s="42"/>
      <c r="CI97" s="43"/>
      <c r="CJ97" s="41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1"/>
      <c r="DR97" s="40"/>
      <c r="DS97" s="40"/>
      <c r="DT97" s="40"/>
      <c r="DU97" s="40"/>
      <c r="DV97" s="42"/>
      <c r="DW97" s="40"/>
      <c r="DX97" s="40"/>
      <c r="DY97" s="40"/>
      <c r="DZ97" s="40"/>
      <c r="EA97" s="40"/>
      <c r="EB97" s="40"/>
      <c r="EC97" s="40"/>
      <c r="ED97" s="41"/>
      <c r="EE97" s="40"/>
      <c r="EF97" s="40"/>
      <c r="EG97" s="41"/>
      <c r="EH97" s="40"/>
      <c r="EI97" s="40"/>
      <c r="EJ97" s="40"/>
      <c r="EK97" s="40"/>
      <c r="EL97" s="42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2"/>
      <c r="EX97" s="42"/>
      <c r="EY97" s="42"/>
      <c r="EZ97" s="42"/>
      <c r="FA97" s="42"/>
      <c r="FB97" s="42"/>
      <c r="FC97" s="42"/>
      <c r="FD97" s="42"/>
      <c r="FE97" s="42"/>
      <c r="FF97" s="42"/>
      <c r="FG97" s="42"/>
      <c r="FH97" s="42"/>
      <c r="FI97" s="42"/>
      <c r="FJ97" s="42"/>
      <c r="FK97" s="42"/>
      <c r="FL97" s="42"/>
      <c r="FM97" s="42"/>
      <c r="FN97" s="42"/>
      <c r="FO97" s="42"/>
      <c r="FP97" s="42"/>
      <c r="FQ97" s="42"/>
      <c r="FR97" s="42"/>
      <c r="FS97" s="29">
        <f t="shared" si="20"/>
        <v>50</v>
      </c>
      <c r="FT97" s="29">
        <f t="shared" si="21"/>
        <v>50</v>
      </c>
      <c r="FU97" s="8">
        <f t="shared" si="22"/>
        <v>0</v>
      </c>
      <c r="FV97" s="29">
        <f t="shared" si="23"/>
        <v>0</v>
      </c>
    </row>
    <row r="98" spans="1:196">
      <c r="A98" s="8">
        <v>11036</v>
      </c>
      <c r="B98" s="27" t="s">
        <v>38</v>
      </c>
      <c r="C98" s="40">
        <v>95</v>
      </c>
      <c r="D98" s="40" t="s">
        <v>476</v>
      </c>
      <c r="E98" s="40" t="s">
        <v>329</v>
      </c>
      <c r="F98" s="40" t="s">
        <v>565</v>
      </c>
      <c r="G98" s="40">
        <v>150</v>
      </c>
      <c r="H98" s="8" t="str">
        <f>VLOOKUP(F98, 'Meslek Grupları'!$E$6:$G$152, 3, FALSE)</f>
        <v>Esnaf</v>
      </c>
      <c r="I98" s="40"/>
      <c r="J98" s="40"/>
      <c r="K98" s="40"/>
      <c r="L98" s="40">
        <v>120</v>
      </c>
      <c r="M98" s="40"/>
      <c r="N98" s="40"/>
      <c r="O98" s="40"/>
      <c r="P98" s="40"/>
      <c r="Q98" s="40"/>
      <c r="R98" s="40"/>
      <c r="S98" s="40">
        <v>2.5</v>
      </c>
      <c r="T98" s="40">
        <v>5.25</v>
      </c>
      <c r="U98" s="40"/>
      <c r="V98" s="40"/>
      <c r="W98" s="40"/>
      <c r="X98" s="40"/>
      <c r="Y98" s="40"/>
      <c r="Z98" s="41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2"/>
      <c r="AT98" s="288">
        <f t="shared" si="19"/>
        <v>0</v>
      </c>
      <c r="AU98" s="43"/>
      <c r="AV98" s="40"/>
      <c r="AW98" s="40"/>
      <c r="AX98" s="40"/>
      <c r="AY98" s="40"/>
      <c r="AZ98" s="40"/>
      <c r="BA98" s="42"/>
      <c r="BB98" s="41"/>
      <c r="BC98" s="40"/>
      <c r="BD98" s="40"/>
      <c r="BE98" s="40"/>
      <c r="BF98" s="40"/>
      <c r="BG98" s="40"/>
      <c r="BH98" s="42"/>
      <c r="BI98" s="40"/>
      <c r="BJ98" s="40"/>
      <c r="BK98" s="40"/>
      <c r="BL98" s="40"/>
      <c r="BM98" s="40"/>
      <c r="BN98" s="40"/>
      <c r="BO98" s="41"/>
      <c r="BP98" s="40"/>
      <c r="BQ98" s="40"/>
      <c r="BR98" s="40"/>
      <c r="BS98" s="40"/>
      <c r="BT98" s="40"/>
      <c r="BU98" s="42"/>
      <c r="BV98" s="40"/>
      <c r="BW98" s="41">
        <v>2.5</v>
      </c>
      <c r="BX98" s="40"/>
      <c r="BY98" s="40"/>
      <c r="BZ98" s="40">
        <v>24</v>
      </c>
      <c r="CA98" s="42">
        <v>24</v>
      </c>
      <c r="CB98" s="41"/>
      <c r="CC98" s="40"/>
      <c r="CD98" s="40"/>
      <c r="CE98" s="40"/>
      <c r="CF98" s="40"/>
      <c r="CG98" s="40"/>
      <c r="CH98" s="42"/>
      <c r="CI98" s="43"/>
      <c r="CJ98" s="41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>
        <v>1</v>
      </c>
      <c r="CX98" s="40">
        <v>10</v>
      </c>
      <c r="CY98" s="40"/>
      <c r="CZ98" s="40"/>
      <c r="DA98" s="40"/>
      <c r="DB98" s="40">
        <v>1</v>
      </c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1"/>
      <c r="DR98" s="40"/>
      <c r="DS98" s="40"/>
      <c r="DT98" s="40"/>
      <c r="DU98" s="40"/>
      <c r="DV98" s="42"/>
      <c r="DW98" s="40"/>
      <c r="DX98" s="40"/>
      <c r="DY98" s="40"/>
      <c r="DZ98" s="40"/>
      <c r="EA98" s="40"/>
      <c r="EB98" s="40"/>
      <c r="EC98" s="40"/>
      <c r="ED98" s="41"/>
      <c r="EE98" s="40"/>
      <c r="EF98" s="40"/>
      <c r="EG98" s="41">
        <v>1</v>
      </c>
      <c r="EH98" s="40"/>
      <c r="EI98" s="40"/>
      <c r="EJ98" s="40">
        <v>0.25</v>
      </c>
      <c r="EK98" s="40"/>
      <c r="EL98" s="42">
        <v>15</v>
      </c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2"/>
      <c r="EX98" s="42"/>
      <c r="EY98" s="42"/>
      <c r="EZ98" s="42"/>
      <c r="FA98" s="42"/>
      <c r="FB98" s="42"/>
      <c r="FC98" s="42"/>
      <c r="FD98" s="42"/>
      <c r="FE98" s="42"/>
      <c r="FF98" s="42"/>
      <c r="FG98" s="42"/>
      <c r="FH98" s="42"/>
      <c r="FI98" s="42"/>
      <c r="FJ98" s="42"/>
      <c r="FK98" s="42"/>
      <c r="FL98" s="42"/>
      <c r="FM98" s="42"/>
      <c r="FN98" s="42"/>
      <c r="FO98" s="42"/>
      <c r="FP98" s="42"/>
      <c r="FQ98" s="42"/>
      <c r="FR98" s="42"/>
      <c r="FS98" s="29">
        <f t="shared" si="20"/>
        <v>319</v>
      </c>
      <c r="FT98" s="29">
        <f t="shared" si="21"/>
        <v>319</v>
      </c>
      <c r="FU98" s="8">
        <f t="shared" si="22"/>
        <v>2.5</v>
      </c>
      <c r="FV98" s="29">
        <f t="shared" si="23"/>
        <v>2.5</v>
      </c>
    </row>
    <row r="99" spans="1:196">
      <c r="A99" s="8">
        <v>11036</v>
      </c>
      <c r="B99" s="27" t="s">
        <v>38</v>
      </c>
      <c r="C99" s="40">
        <v>96</v>
      </c>
      <c r="D99" s="40" t="s">
        <v>566</v>
      </c>
      <c r="E99" s="40"/>
      <c r="F99" s="40" t="s">
        <v>316</v>
      </c>
      <c r="G99" s="40"/>
      <c r="H99" s="8" t="str">
        <f>VLOOKUP(F99, 'Meslek Grupları'!$E$6:$G$152, 3, FALSE)</f>
        <v>Mesleksiz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1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2"/>
      <c r="AT99" s="288">
        <f t="shared" si="19"/>
        <v>0</v>
      </c>
      <c r="AU99" s="43"/>
      <c r="AV99" s="40"/>
      <c r="AW99" s="40"/>
      <c r="AX99" s="40"/>
      <c r="AY99" s="40"/>
      <c r="AZ99" s="40"/>
      <c r="BA99" s="42"/>
      <c r="BB99" s="41"/>
      <c r="BC99" s="40"/>
      <c r="BD99" s="40"/>
      <c r="BE99" s="40"/>
      <c r="BF99" s="40"/>
      <c r="BG99" s="40"/>
      <c r="BH99" s="42"/>
      <c r="BI99" s="40"/>
      <c r="BJ99" s="40"/>
      <c r="BK99" s="40"/>
      <c r="BL99" s="40"/>
      <c r="BM99" s="40"/>
      <c r="BN99" s="40"/>
      <c r="BO99" s="41"/>
      <c r="BP99" s="40"/>
      <c r="BQ99" s="40"/>
      <c r="BR99" s="40"/>
      <c r="BS99" s="40"/>
      <c r="BT99" s="40"/>
      <c r="BU99" s="42"/>
      <c r="BV99" s="40"/>
      <c r="BW99" s="41"/>
      <c r="BX99" s="40"/>
      <c r="BY99" s="40"/>
      <c r="BZ99" s="40"/>
      <c r="CA99" s="42"/>
      <c r="CB99" s="41"/>
      <c r="CC99" s="40"/>
      <c r="CD99" s="40"/>
      <c r="CE99" s="40"/>
      <c r="CF99" s="40"/>
      <c r="CG99" s="40"/>
      <c r="CH99" s="42"/>
      <c r="CI99" s="43"/>
      <c r="CJ99" s="41"/>
      <c r="CK99" s="40"/>
      <c r="CL99" s="40"/>
      <c r="CM99" s="40"/>
      <c r="CN99" s="40"/>
      <c r="CO99" s="40">
        <v>1</v>
      </c>
      <c r="CP99" s="40">
        <v>20</v>
      </c>
      <c r="CQ99" s="40"/>
      <c r="CR99" s="40"/>
      <c r="CS99" s="40"/>
      <c r="CT99" s="40">
        <v>1</v>
      </c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1"/>
      <c r="DR99" s="40"/>
      <c r="DS99" s="40"/>
      <c r="DT99" s="40"/>
      <c r="DU99" s="40"/>
      <c r="DV99" s="42"/>
      <c r="DW99" s="40"/>
      <c r="DX99" s="40"/>
      <c r="DY99" s="40"/>
      <c r="DZ99" s="40"/>
      <c r="EA99" s="40"/>
      <c r="EB99" s="40"/>
      <c r="EC99" s="40"/>
      <c r="ED99" s="41"/>
      <c r="EE99" s="40"/>
      <c r="EF99" s="40"/>
      <c r="EG99" s="41"/>
      <c r="EH99" s="40"/>
      <c r="EI99" s="40"/>
      <c r="EJ99" s="40"/>
      <c r="EK99" s="40"/>
      <c r="EL99" s="42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2"/>
      <c r="EX99" s="42"/>
      <c r="EY99" s="42"/>
      <c r="EZ99" s="42"/>
      <c r="FA99" s="42"/>
      <c r="FB99" s="42"/>
      <c r="FC99" s="42"/>
      <c r="FD99" s="42"/>
      <c r="FE99" s="42"/>
      <c r="FF99" s="42"/>
      <c r="FG99" s="42"/>
      <c r="FH99" s="42"/>
      <c r="FI99" s="42"/>
      <c r="FJ99" s="42"/>
      <c r="FK99" s="42"/>
      <c r="FL99" s="42"/>
      <c r="FM99" s="42"/>
      <c r="FN99" s="42"/>
      <c r="FO99" s="42"/>
      <c r="FP99" s="42"/>
      <c r="FQ99" s="42"/>
      <c r="FR99" s="42"/>
      <c r="FS99" s="29">
        <f t="shared" si="20"/>
        <v>20</v>
      </c>
      <c r="FT99" s="29">
        <f t="shared" si="21"/>
        <v>20</v>
      </c>
      <c r="FU99" s="8">
        <f t="shared" si="22"/>
        <v>0</v>
      </c>
      <c r="FV99" s="29">
        <f t="shared" si="23"/>
        <v>0</v>
      </c>
    </row>
    <row r="100" spans="1:196">
      <c r="A100" s="8">
        <v>11036</v>
      </c>
      <c r="B100" s="27" t="s">
        <v>38</v>
      </c>
      <c r="C100" s="40">
        <v>97</v>
      </c>
      <c r="D100" s="40" t="s">
        <v>240</v>
      </c>
      <c r="E100" s="40" t="s">
        <v>329</v>
      </c>
      <c r="F100" s="40"/>
      <c r="G100" s="40"/>
      <c r="H100" s="8">
        <f>VLOOKUP(F100, 'Meslek Grupları'!$E$6:$G$152, 3, FALSE)</f>
        <v>0</v>
      </c>
      <c r="I100" s="40"/>
      <c r="J100" s="40"/>
      <c r="K100" s="40"/>
      <c r="L100" s="40">
        <v>120</v>
      </c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1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2"/>
      <c r="AT100" s="288">
        <f t="shared" si="19"/>
        <v>0</v>
      </c>
      <c r="AU100" s="43"/>
      <c r="AV100" s="40"/>
      <c r="AW100" s="40"/>
      <c r="AX100" s="40"/>
      <c r="AY100" s="40"/>
      <c r="AZ100" s="40"/>
      <c r="BA100" s="42"/>
      <c r="BB100" s="41"/>
      <c r="BC100" s="40"/>
      <c r="BD100" s="40"/>
      <c r="BE100" s="40"/>
      <c r="BF100" s="40"/>
      <c r="BG100" s="40"/>
      <c r="BH100" s="42"/>
      <c r="BI100" s="40"/>
      <c r="BJ100" s="40"/>
      <c r="BK100" s="40"/>
      <c r="BL100" s="40"/>
      <c r="BM100" s="40"/>
      <c r="BN100" s="40"/>
      <c r="BO100" s="41"/>
      <c r="BP100" s="40"/>
      <c r="BQ100" s="40"/>
      <c r="BR100" s="40"/>
      <c r="BS100" s="40"/>
      <c r="BT100" s="40"/>
      <c r="BU100" s="42"/>
      <c r="BV100" s="40"/>
      <c r="BW100" s="41"/>
      <c r="BX100" s="40"/>
      <c r="BY100" s="40"/>
      <c r="BZ100" s="40"/>
      <c r="CA100" s="42"/>
      <c r="CB100" s="41"/>
      <c r="CC100" s="40"/>
      <c r="CD100" s="40"/>
      <c r="CE100" s="40"/>
      <c r="CF100" s="40"/>
      <c r="CG100" s="40"/>
      <c r="CH100" s="42"/>
      <c r="CI100" s="43"/>
      <c r="CJ100" s="41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1"/>
      <c r="DR100" s="40"/>
      <c r="DS100" s="40"/>
      <c r="DT100" s="40"/>
      <c r="DU100" s="40"/>
      <c r="DV100" s="42"/>
      <c r="DW100" s="40"/>
      <c r="DX100" s="40"/>
      <c r="DY100" s="40"/>
      <c r="DZ100" s="40"/>
      <c r="EA100" s="40"/>
      <c r="EB100" s="40"/>
      <c r="EC100" s="40"/>
      <c r="ED100" s="41"/>
      <c r="EE100" s="40"/>
      <c r="EF100" s="40"/>
      <c r="EG100" s="41"/>
      <c r="EH100" s="40"/>
      <c r="EI100" s="40"/>
      <c r="EJ100" s="40"/>
      <c r="EK100" s="40"/>
      <c r="EL100" s="42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2"/>
      <c r="EX100" s="42"/>
      <c r="EY100" s="42"/>
      <c r="EZ100" s="42"/>
      <c r="FA100" s="42"/>
      <c r="FB100" s="42"/>
      <c r="FC100" s="42"/>
      <c r="FD100" s="42"/>
      <c r="FE100" s="42"/>
      <c r="FF100" s="42"/>
      <c r="FG100" s="42"/>
      <c r="FH100" s="42"/>
      <c r="FI100" s="42"/>
      <c r="FJ100" s="42"/>
      <c r="FK100" s="42"/>
      <c r="FL100" s="42"/>
      <c r="FM100" s="42"/>
      <c r="FN100" s="42"/>
      <c r="FO100" s="42"/>
      <c r="FP100" s="42"/>
      <c r="FQ100" s="42"/>
      <c r="FR100" s="42"/>
      <c r="FS100" s="29">
        <f t="shared" si="20"/>
        <v>120</v>
      </c>
      <c r="FT100" s="29">
        <f t="shared" si="21"/>
        <v>120</v>
      </c>
      <c r="FU100" s="8">
        <f t="shared" si="22"/>
        <v>0</v>
      </c>
      <c r="FV100" s="29">
        <f t="shared" si="23"/>
        <v>0</v>
      </c>
    </row>
    <row r="101" spans="1:196">
      <c r="A101" s="8">
        <v>11036</v>
      </c>
      <c r="B101" s="37" t="s">
        <v>38</v>
      </c>
      <c r="C101" s="31">
        <v>98</v>
      </c>
      <c r="D101" s="31" t="s">
        <v>567</v>
      </c>
      <c r="E101" s="31" t="s">
        <v>279</v>
      </c>
      <c r="F101" s="31" t="s">
        <v>359</v>
      </c>
      <c r="G101" s="31"/>
      <c r="H101" s="8" t="str">
        <f>VLOOKUP(F101, 'Meslek Grupları'!$E$6:$G$152, 3, FALSE)</f>
        <v>Görevli</v>
      </c>
      <c r="I101" s="31" t="s">
        <v>299</v>
      </c>
      <c r="J101" s="40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8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7"/>
      <c r="AT101" s="288">
        <f t="shared" si="19"/>
        <v>0</v>
      </c>
      <c r="AU101" s="39"/>
      <c r="AV101" s="31"/>
      <c r="AW101" s="31"/>
      <c r="AX101" s="31"/>
      <c r="AY101" s="31"/>
      <c r="AZ101" s="31"/>
      <c r="BA101" s="37"/>
      <c r="BB101" s="38"/>
      <c r="BC101" s="31"/>
      <c r="BD101" s="31"/>
      <c r="BE101" s="31"/>
      <c r="BF101" s="31"/>
      <c r="BG101" s="31"/>
      <c r="BH101" s="37"/>
      <c r="BI101" s="31"/>
      <c r="BJ101" s="31"/>
      <c r="BK101" s="31"/>
      <c r="BL101" s="31"/>
      <c r="BM101" s="31"/>
      <c r="BN101" s="31"/>
      <c r="BO101" s="38"/>
      <c r="BP101" s="31"/>
      <c r="BQ101" s="31"/>
      <c r="BR101" s="31"/>
      <c r="BS101" s="31"/>
      <c r="BT101" s="31"/>
      <c r="BU101" s="37"/>
      <c r="BV101" s="31"/>
      <c r="BW101" s="38"/>
      <c r="BX101" s="31"/>
      <c r="BY101" s="31"/>
      <c r="BZ101" s="31"/>
      <c r="CA101" s="37"/>
      <c r="CB101" s="38"/>
      <c r="CC101" s="31"/>
      <c r="CD101" s="31"/>
      <c r="CE101" s="31"/>
      <c r="CF101" s="31"/>
      <c r="CG101" s="31"/>
      <c r="CH101" s="37"/>
      <c r="CI101" s="39"/>
      <c r="CJ101" s="38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8"/>
      <c r="DR101" s="31"/>
      <c r="DS101" s="31"/>
      <c r="DT101" s="31"/>
      <c r="DU101" s="31"/>
      <c r="DV101" s="37"/>
      <c r="DW101" s="31"/>
      <c r="DX101" s="31"/>
      <c r="DY101" s="31"/>
      <c r="DZ101" s="31"/>
      <c r="EA101" s="31"/>
      <c r="EB101" s="31"/>
      <c r="EC101" s="31"/>
      <c r="ED101" s="38"/>
      <c r="EE101" s="31"/>
      <c r="EF101" s="31"/>
      <c r="EG101" s="38"/>
      <c r="EH101" s="31"/>
      <c r="EI101" s="31"/>
      <c r="EJ101" s="31"/>
      <c r="EK101" s="31"/>
      <c r="EL101" s="37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  <c r="FL101" s="37"/>
      <c r="FM101" s="37"/>
      <c r="FN101" s="37"/>
      <c r="FO101" s="37"/>
      <c r="FP101" s="37"/>
      <c r="FQ101" s="37"/>
      <c r="FR101" s="37"/>
      <c r="FS101" s="29">
        <f t="shared" si="20"/>
        <v>0</v>
      </c>
      <c r="FT101" s="29">
        <f t="shared" si="21"/>
        <v>0</v>
      </c>
      <c r="FU101" s="8">
        <f t="shared" si="22"/>
        <v>0</v>
      </c>
      <c r="FV101" s="29">
        <f t="shared" si="23"/>
        <v>0</v>
      </c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</row>
    <row r="102" spans="1:196">
      <c r="A102" s="8">
        <v>11036</v>
      </c>
      <c r="B102" s="27" t="s">
        <v>38</v>
      </c>
      <c r="C102" s="40">
        <v>99</v>
      </c>
      <c r="D102" s="40" t="s">
        <v>568</v>
      </c>
      <c r="E102" s="40" t="s">
        <v>527</v>
      </c>
      <c r="F102" s="40" t="s">
        <v>253</v>
      </c>
      <c r="G102" s="40">
        <v>50</v>
      </c>
      <c r="H102" s="8" t="str">
        <f>VLOOKUP(F102, 'Meslek Grupları'!$E$6:$G$152, 3, FALSE)</f>
        <v>İşçiler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1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2"/>
      <c r="AT102" s="288">
        <f t="shared" si="19"/>
        <v>0</v>
      </c>
      <c r="AU102" s="43"/>
      <c r="AV102" s="40"/>
      <c r="AW102" s="40"/>
      <c r="AX102" s="40"/>
      <c r="AY102" s="40"/>
      <c r="AZ102" s="40"/>
      <c r="BA102" s="42"/>
      <c r="BB102" s="41"/>
      <c r="BC102" s="40"/>
      <c r="BD102" s="40"/>
      <c r="BE102" s="40"/>
      <c r="BF102" s="40"/>
      <c r="BG102" s="40"/>
      <c r="BH102" s="42"/>
      <c r="BI102" s="40"/>
      <c r="BJ102" s="40"/>
      <c r="BK102" s="40"/>
      <c r="BL102" s="40"/>
      <c r="BM102" s="40"/>
      <c r="BN102" s="40"/>
      <c r="BO102" s="41"/>
      <c r="BP102" s="40"/>
      <c r="BQ102" s="40"/>
      <c r="BR102" s="40"/>
      <c r="BS102" s="40"/>
      <c r="BT102" s="40"/>
      <c r="BU102" s="42"/>
      <c r="BV102" s="40"/>
      <c r="BW102" s="41"/>
      <c r="BX102" s="40"/>
      <c r="BY102" s="40"/>
      <c r="BZ102" s="40"/>
      <c r="CA102" s="42"/>
      <c r="CB102" s="41"/>
      <c r="CC102" s="40"/>
      <c r="CD102" s="40"/>
      <c r="CE102" s="40"/>
      <c r="CF102" s="40"/>
      <c r="CG102" s="40"/>
      <c r="CH102" s="42"/>
      <c r="CI102" s="43"/>
      <c r="CJ102" s="41">
        <v>1</v>
      </c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1"/>
      <c r="DR102" s="40"/>
      <c r="DS102" s="40"/>
      <c r="DT102" s="40"/>
      <c r="DU102" s="40"/>
      <c r="DV102" s="42"/>
      <c r="DW102" s="40"/>
      <c r="DX102" s="40"/>
      <c r="DY102" s="40"/>
      <c r="DZ102" s="40"/>
      <c r="EA102" s="40"/>
      <c r="EB102" s="40"/>
      <c r="EC102" s="40"/>
      <c r="ED102" s="41"/>
      <c r="EE102" s="40"/>
      <c r="EF102" s="40"/>
      <c r="EG102" s="41"/>
      <c r="EH102" s="40"/>
      <c r="EI102" s="40"/>
      <c r="EJ102" s="40"/>
      <c r="EK102" s="40"/>
      <c r="EL102" s="42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2"/>
      <c r="EX102" s="42"/>
      <c r="EY102" s="42"/>
      <c r="EZ102" s="42"/>
      <c r="FA102" s="42"/>
      <c r="FB102" s="42"/>
      <c r="FC102" s="42"/>
      <c r="FD102" s="42"/>
      <c r="FE102" s="42"/>
      <c r="FF102" s="42"/>
      <c r="FG102" s="42"/>
      <c r="FH102" s="42"/>
      <c r="FI102" s="42"/>
      <c r="FJ102" s="42"/>
      <c r="FK102" s="42"/>
      <c r="FL102" s="42"/>
      <c r="FM102" s="42"/>
      <c r="FN102" s="42"/>
      <c r="FO102" s="42"/>
      <c r="FP102" s="42"/>
      <c r="FQ102" s="42"/>
      <c r="FR102" s="42"/>
      <c r="FS102" s="29">
        <f t="shared" si="20"/>
        <v>50</v>
      </c>
      <c r="FT102" s="29">
        <f t="shared" si="21"/>
        <v>50</v>
      </c>
      <c r="FU102" s="8">
        <f t="shared" si="22"/>
        <v>0</v>
      </c>
      <c r="FV102" s="29">
        <f t="shared" si="23"/>
        <v>0</v>
      </c>
    </row>
    <row r="103" spans="1:196">
      <c r="A103" s="8">
        <v>11036</v>
      </c>
      <c r="B103" s="27" t="s">
        <v>38</v>
      </c>
      <c r="C103" s="40">
        <v>100</v>
      </c>
      <c r="D103" s="40" t="s">
        <v>538</v>
      </c>
      <c r="E103" s="40" t="s">
        <v>197</v>
      </c>
      <c r="F103" s="40" t="s">
        <v>14</v>
      </c>
      <c r="G103" s="40">
        <v>550</v>
      </c>
      <c r="H103" s="8" t="str">
        <f>VLOOKUP(F103, 'Meslek Grupları'!$E$6:$G$152, 3, FALSE)</f>
        <v>Esnaf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>
        <v>28.3</v>
      </c>
      <c r="S103" s="40">
        <v>1.5</v>
      </c>
      <c r="T103" s="40">
        <v>3.15</v>
      </c>
      <c r="U103" s="40"/>
      <c r="V103" s="40"/>
      <c r="W103" s="40"/>
      <c r="X103" s="40"/>
      <c r="Y103" s="40"/>
      <c r="Z103" s="41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2"/>
      <c r="AT103" s="288">
        <f t="shared" si="19"/>
        <v>0</v>
      </c>
      <c r="AU103" s="43"/>
      <c r="AV103" s="40"/>
      <c r="AW103" s="40"/>
      <c r="AX103" s="40"/>
      <c r="AY103" s="40"/>
      <c r="AZ103" s="40"/>
      <c r="BA103" s="42"/>
      <c r="BB103" s="41"/>
      <c r="BC103" s="40"/>
      <c r="BD103" s="40"/>
      <c r="BE103" s="40"/>
      <c r="BF103" s="40"/>
      <c r="BG103" s="40"/>
      <c r="BH103" s="42"/>
      <c r="BI103" s="40"/>
      <c r="BJ103" s="40"/>
      <c r="BK103" s="40"/>
      <c r="BL103" s="40"/>
      <c r="BM103" s="40"/>
      <c r="BN103" s="40"/>
      <c r="BO103" s="41"/>
      <c r="BP103" s="40"/>
      <c r="BQ103" s="40"/>
      <c r="BR103" s="40"/>
      <c r="BS103" s="40"/>
      <c r="BT103" s="40"/>
      <c r="BU103" s="42"/>
      <c r="BV103" s="40"/>
      <c r="BW103" s="41">
        <v>1.5</v>
      </c>
      <c r="BX103" s="40"/>
      <c r="BY103" s="40"/>
      <c r="BZ103" s="40">
        <v>18</v>
      </c>
      <c r="CA103" s="42">
        <v>18</v>
      </c>
      <c r="CB103" s="41"/>
      <c r="CC103" s="40"/>
      <c r="CD103" s="40"/>
      <c r="CE103" s="40"/>
      <c r="CF103" s="40"/>
      <c r="CG103" s="40"/>
      <c r="CH103" s="42"/>
      <c r="CI103" s="43"/>
      <c r="CJ103" s="41">
        <v>1</v>
      </c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>
        <v>2</v>
      </c>
      <c r="CX103" s="40">
        <v>20</v>
      </c>
      <c r="CY103" s="40"/>
      <c r="CZ103" s="40"/>
      <c r="DA103" s="40"/>
      <c r="DB103" s="40">
        <v>2</v>
      </c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1"/>
      <c r="DR103" s="40"/>
      <c r="DS103" s="40"/>
      <c r="DT103" s="40"/>
      <c r="DU103" s="40"/>
      <c r="DV103" s="42"/>
      <c r="DW103" s="40"/>
      <c r="DX103" s="40"/>
      <c r="DY103" s="40"/>
      <c r="DZ103" s="40"/>
      <c r="EA103" s="40"/>
      <c r="EB103" s="40"/>
      <c r="EC103" s="40"/>
      <c r="ED103" s="41"/>
      <c r="EE103" s="40"/>
      <c r="EF103" s="40"/>
      <c r="EG103" s="41">
        <v>1</v>
      </c>
      <c r="EH103" s="40"/>
      <c r="EI103" s="40"/>
      <c r="EJ103" s="40"/>
      <c r="EK103" s="40" t="s">
        <v>200</v>
      </c>
      <c r="EL103" s="42">
        <v>60</v>
      </c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2"/>
      <c r="EX103" s="42"/>
      <c r="EY103" s="42"/>
      <c r="EZ103" s="42"/>
      <c r="FA103" s="42"/>
      <c r="FB103" s="42"/>
      <c r="FC103" s="42"/>
      <c r="FD103" s="42"/>
      <c r="FE103" s="42"/>
      <c r="FF103" s="42"/>
      <c r="FG103" s="42"/>
      <c r="FH103" s="42"/>
      <c r="FI103" s="42"/>
      <c r="FJ103" s="42"/>
      <c r="FK103" s="42"/>
      <c r="FL103" s="42"/>
      <c r="FM103" s="42"/>
      <c r="FN103" s="42"/>
      <c r="FO103" s="42"/>
      <c r="FP103" s="42"/>
      <c r="FQ103" s="42"/>
      <c r="FR103" s="42"/>
      <c r="FS103" s="29">
        <f t="shared" si="20"/>
        <v>648</v>
      </c>
      <c r="FT103" s="29">
        <f t="shared" si="21"/>
        <v>648</v>
      </c>
      <c r="FU103" s="8">
        <f t="shared" si="22"/>
        <v>1.5</v>
      </c>
      <c r="FV103" s="29">
        <f t="shared" si="23"/>
        <v>1.5</v>
      </c>
    </row>
    <row r="104" spans="1:196">
      <c r="A104" s="8">
        <v>11036</v>
      </c>
      <c r="B104" s="37" t="s">
        <v>38</v>
      </c>
      <c r="C104" s="31">
        <v>101</v>
      </c>
      <c r="D104" s="31" t="s">
        <v>221</v>
      </c>
      <c r="E104" s="31" t="s">
        <v>569</v>
      </c>
      <c r="F104" s="31" t="s">
        <v>381</v>
      </c>
      <c r="G104" s="31"/>
      <c r="H104" s="8" t="str">
        <f>VLOOKUP(F104, 'Meslek Grupları'!$E$6:$G$152, 3, FALSE)</f>
        <v>Mesleksiz</v>
      </c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8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7"/>
      <c r="AT104" s="288">
        <f t="shared" si="19"/>
        <v>0</v>
      </c>
      <c r="AU104" s="39"/>
      <c r="AV104" s="31"/>
      <c r="AW104" s="31"/>
      <c r="AX104" s="31"/>
      <c r="AY104" s="31"/>
      <c r="AZ104" s="31"/>
      <c r="BA104" s="37"/>
      <c r="BB104" s="38"/>
      <c r="BC104" s="31"/>
      <c r="BD104" s="31"/>
      <c r="BE104" s="31"/>
      <c r="BF104" s="31"/>
      <c r="BG104" s="31"/>
      <c r="BH104" s="37"/>
      <c r="BI104" s="31"/>
      <c r="BJ104" s="31"/>
      <c r="BK104" s="31"/>
      <c r="BL104" s="31"/>
      <c r="BM104" s="31"/>
      <c r="BN104" s="31"/>
      <c r="BO104" s="38"/>
      <c r="BP104" s="31"/>
      <c r="BQ104" s="31"/>
      <c r="BR104" s="31"/>
      <c r="BS104" s="31"/>
      <c r="BT104" s="31"/>
      <c r="BU104" s="37"/>
      <c r="BV104" s="31"/>
      <c r="BW104" s="38"/>
      <c r="BX104" s="31"/>
      <c r="BY104" s="31"/>
      <c r="BZ104" s="31"/>
      <c r="CA104" s="37"/>
      <c r="CB104" s="38"/>
      <c r="CC104" s="31"/>
      <c r="CD104" s="31"/>
      <c r="CE104" s="31"/>
      <c r="CF104" s="31"/>
      <c r="CG104" s="31"/>
      <c r="CH104" s="37"/>
      <c r="CI104" s="39"/>
      <c r="CJ104" s="38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8"/>
      <c r="DR104" s="31"/>
      <c r="DS104" s="31"/>
      <c r="DT104" s="31"/>
      <c r="DU104" s="31"/>
      <c r="DV104" s="37"/>
      <c r="DW104" s="31"/>
      <c r="DX104" s="31"/>
      <c r="DY104" s="31"/>
      <c r="DZ104" s="31"/>
      <c r="EA104" s="31"/>
      <c r="EB104" s="31"/>
      <c r="EC104" s="31"/>
      <c r="ED104" s="38"/>
      <c r="EE104" s="31"/>
      <c r="EF104" s="31"/>
      <c r="EG104" s="38"/>
      <c r="EH104" s="31"/>
      <c r="EI104" s="31"/>
      <c r="EJ104" s="31"/>
      <c r="EK104" s="31"/>
      <c r="EL104" s="37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29">
        <f t="shared" si="20"/>
        <v>0</v>
      </c>
      <c r="FT104" s="29">
        <f t="shared" si="21"/>
        <v>0</v>
      </c>
      <c r="FU104" s="8">
        <f t="shared" si="22"/>
        <v>0</v>
      </c>
      <c r="FV104" s="29">
        <f t="shared" si="23"/>
        <v>0</v>
      </c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</row>
    <row r="105" spans="1:196">
      <c r="A105" s="8">
        <v>11036</v>
      </c>
      <c r="B105" s="27" t="s">
        <v>38</v>
      </c>
      <c r="C105" s="40">
        <v>102</v>
      </c>
      <c r="D105" s="40" t="s">
        <v>559</v>
      </c>
      <c r="E105" s="40" t="s">
        <v>570</v>
      </c>
      <c r="F105" s="40" t="s">
        <v>261</v>
      </c>
      <c r="G105" s="40">
        <v>200</v>
      </c>
      <c r="H105" s="8" t="str">
        <f>VLOOKUP(F105, 'Meslek Grupları'!$E$6:$G$152, 3, FALSE)</f>
        <v>Esnaf</v>
      </c>
      <c r="I105" s="40"/>
      <c r="J105" s="40"/>
      <c r="K105" s="40"/>
      <c r="L105" s="40">
        <v>120</v>
      </c>
      <c r="M105" s="40" t="s">
        <v>477</v>
      </c>
      <c r="N105" s="40"/>
      <c r="O105" s="40"/>
      <c r="P105" s="40"/>
      <c r="Q105" s="40"/>
      <c r="R105" s="40">
        <v>9.1999999999999993</v>
      </c>
      <c r="S105" s="40">
        <v>1.5</v>
      </c>
      <c r="T105" s="40">
        <v>3.15</v>
      </c>
      <c r="U105" s="40"/>
      <c r="V105" s="40"/>
      <c r="W105" s="40"/>
      <c r="X105" s="40"/>
      <c r="Y105" s="40"/>
      <c r="Z105" s="41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2"/>
      <c r="AT105" s="288">
        <f t="shared" si="19"/>
        <v>0</v>
      </c>
      <c r="AU105" s="43"/>
      <c r="AV105" s="40"/>
      <c r="AW105" s="40"/>
      <c r="AX105" s="40"/>
      <c r="AY105" s="40"/>
      <c r="AZ105" s="40"/>
      <c r="BA105" s="42"/>
      <c r="BB105" s="41"/>
      <c r="BC105" s="40"/>
      <c r="BD105" s="40"/>
      <c r="BE105" s="40"/>
      <c r="BF105" s="40"/>
      <c r="BG105" s="40"/>
      <c r="BH105" s="42"/>
      <c r="BI105" s="40"/>
      <c r="BJ105" s="40"/>
      <c r="BK105" s="40"/>
      <c r="BL105" s="40"/>
      <c r="BM105" s="40"/>
      <c r="BN105" s="40"/>
      <c r="BO105" s="41"/>
      <c r="BP105" s="40"/>
      <c r="BQ105" s="40"/>
      <c r="BR105" s="40"/>
      <c r="BS105" s="40"/>
      <c r="BT105" s="40"/>
      <c r="BU105" s="42"/>
      <c r="BV105" s="40"/>
      <c r="BW105" s="41">
        <v>1.5</v>
      </c>
      <c r="BX105" s="40"/>
      <c r="BY105" s="40"/>
      <c r="BZ105" s="40"/>
      <c r="CA105" s="42" t="s">
        <v>275</v>
      </c>
      <c r="CB105" s="41"/>
      <c r="CC105" s="40"/>
      <c r="CD105" s="40"/>
      <c r="CE105" s="40"/>
      <c r="CF105" s="40"/>
      <c r="CG105" s="40"/>
      <c r="CH105" s="42"/>
      <c r="CI105" s="43"/>
      <c r="CJ105" s="41">
        <v>1</v>
      </c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>
        <v>1</v>
      </c>
      <c r="CZ105" s="40" t="s">
        <v>374</v>
      </c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1"/>
      <c r="DR105" s="40"/>
      <c r="DS105" s="40"/>
      <c r="DT105" s="40"/>
      <c r="DU105" s="40"/>
      <c r="DV105" s="42"/>
      <c r="DW105" s="40"/>
      <c r="DX105" s="40"/>
      <c r="DY105" s="40"/>
      <c r="DZ105" s="40"/>
      <c r="EA105" s="40"/>
      <c r="EB105" s="40"/>
      <c r="EC105" s="40"/>
      <c r="ED105" s="41"/>
      <c r="EE105" s="40"/>
      <c r="EF105" s="40"/>
      <c r="EG105" s="41">
        <v>1</v>
      </c>
      <c r="EH105" s="40"/>
      <c r="EI105" s="40"/>
      <c r="EJ105" s="40">
        <v>0.25</v>
      </c>
      <c r="EK105" s="40" t="s">
        <v>200</v>
      </c>
      <c r="EL105" s="42">
        <v>15</v>
      </c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2"/>
      <c r="EX105" s="42"/>
      <c r="EY105" s="42"/>
      <c r="EZ105" s="42"/>
      <c r="FA105" s="42"/>
      <c r="FB105" s="42"/>
      <c r="FC105" s="42"/>
      <c r="FD105" s="42"/>
      <c r="FE105" s="42"/>
      <c r="FF105" s="42"/>
      <c r="FG105" s="42"/>
      <c r="FH105" s="42"/>
      <c r="FI105" s="42"/>
      <c r="FJ105" s="42"/>
      <c r="FK105" s="42"/>
      <c r="FL105" s="42"/>
      <c r="FM105" s="42"/>
      <c r="FN105" s="42"/>
      <c r="FO105" s="42"/>
      <c r="FP105" s="42"/>
      <c r="FQ105" s="42"/>
      <c r="FR105" s="42"/>
      <c r="FS105" s="29">
        <f t="shared" si="20"/>
        <v>335</v>
      </c>
      <c r="FT105" s="29">
        <f t="shared" si="21"/>
        <v>335</v>
      </c>
      <c r="FU105" s="8">
        <f t="shared" si="22"/>
        <v>1.5</v>
      </c>
      <c r="FV105" s="29">
        <f t="shared" si="23"/>
        <v>1.5</v>
      </c>
    </row>
    <row r="106" spans="1:196">
      <c r="A106" s="8">
        <v>11036</v>
      </c>
      <c r="B106" s="27" t="s">
        <v>38</v>
      </c>
      <c r="C106" s="40">
        <v>103</v>
      </c>
      <c r="D106" s="40" t="s">
        <v>571</v>
      </c>
      <c r="E106" s="40" t="s">
        <v>527</v>
      </c>
      <c r="F106" s="40" t="s">
        <v>267</v>
      </c>
      <c r="G106" s="40">
        <v>100</v>
      </c>
      <c r="H106" s="8" t="str">
        <f>VLOOKUP(F106, 'Meslek Grupları'!$E$6:$G$152, 3, FALSE)</f>
        <v>Esnaf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>
        <v>1.2</v>
      </c>
      <c r="S106" s="40">
        <v>1</v>
      </c>
      <c r="T106" s="40">
        <v>2.1</v>
      </c>
      <c r="U106" s="40"/>
      <c r="V106" s="40"/>
      <c r="W106" s="40"/>
      <c r="X106" s="40"/>
      <c r="Y106" s="40"/>
      <c r="Z106" s="41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2"/>
      <c r="AT106" s="288">
        <f t="shared" si="19"/>
        <v>0</v>
      </c>
      <c r="AU106" s="43"/>
      <c r="AV106" s="40"/>
      <c r="AW106" s="40"/>
      <c r="AX106" s="40"/>
      <c r="AY106" s="40"/>
      <c r="AZ106" s="40"/>
      <c r="BA106" s="42"/>
      <c r="BB106" s="41"/>
      <c r="BC106" s="40"/>
      <c r="BD106" s="40"/>
      <c r="BE106" s="40"/>
      <c r="BF106" s="40"/>
      <c r="BG106" s="40"/>
      <c r="BH106" s="42"/>
      <c r="BI106" s="40"/>
      <c r="BJ106" s="40"/>
      <c r="BK106" s="40"/>
      <c r="BL106" s="40"/>
      <c r="BM106" s="40"/>
      <c r="BN106" s="40"/>
      <c r="BO106" s="41"/>
      <c r="BP106" s="40"/>
      <c r="BQ106" s="40"/>
      <c r="BR106" s="40"/>
      <c r="BS106" s="40"/>
      <c r="BT106" s="40"/>
      <c r="BU106" s="42"/>
      <c r="BV106" s="40"/>
      <c r="BW106" s="41">
        <v>1</v>
      </c>
      <c r="BX106" s="40"/>
      <c r="BY106" s="40"/>
      <c r="BZ106" s="40">
        <v>12</v>
      </c>
      <c r="CA106" s="42">
        <v>12</v>
      </c>
      <c r="CB106" s="41"/>
      <c r="CC106" s="40"/>
      <c r="CD106" s="40"/>
      <c r="CE106" s="40"/>
      <c r="CF106" s="40"/>
      <c r="CG106" s="40"/>
      <c r="CH106" s="42"/>
      <c r="CI106" s="43"/>
      <c r="CJ106" s="41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1"/>
      <c r="DR106" s="40"/>
      <c r="DS106" s="40"/>
      <c r="DT106" s="40"/>
      <c r="DU106" s="40"/>
      <c r="DV106" s="42"/>
      <c r="DW106" s="40"/>
      <c r="DX106" s="40"/>
      <c r="DY106" s="40"/>
      <c r="DZ106" s="40"/>
      <c r="EA106" s="40"/>
      <c r="EB106" s="40"/>
      <c r="EC106" s="40"/>
      <c r="ED106" s="41"/>
      <c r="EE106" s="40"/>
      <c r="EF106" s="40"/>
      <c r="EG106" s="41"/>
      <c r="EH106" s="40"/>
      <c r="EI106" s="40"/>
      <c r="EJ106" s="40"/>
      <c r="EK106" s="40"/>
      <c r="EL106" s="42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2"/>
      <c r="EX106" s="42"/>
      <c r="EY106" s="42"/>
      <c r="EZ106" s="42"/>
      <c r="FA106" s="42"/>
      <c r="FB106" s="42"/>
      <c r="FC106" s="42"/>
      <c r="FD106" s="42"/>
      <c r="FE106" s="42"/>
      <c r="FF106" s="42"/>
      <c r="FG106" s="42"/>
      <c r="FH106" s="42"/>
      <c r="FI106" s="42"/>
      <c r="FJ106" s="42"/>
      <c r="FK106" s="42"/>
      <c r="FL106" s="42"/>
      <c r="FM106" s="42"/>
      <c r="FN106" s="42"/>
      <c r="FO106" s="42"/>
      <c r="FP106" s="42"/>
      <c r="FQ106" s="42"/>
      <c r="FR106" s="42"/>
      <c r="FS106" s="29">
        <f t="shared" si="20"/>
        <v>112</v>
      </c>
      <c r="FT106" s="29">
        <f t="shared" si="21"/>
        <v>112</v>
      </c>
      <c r="FU106" s="8">
        <f t="shared" si="22"/>
        <v>1</v>
      </c>
      <c r="FV106" s="29">
        <f t="shared" si="23"/>
        <v>1</v>
      </c>
    </row>
    <row r="107" spans="1:196">
      <c r="A107" s="8">
        <v>11036</v>
      </c>
      <c r="B107" s="27" t="s">
        <v>38</v>
      </c>
      <c r="C107" s="40">
        <v>104</v>
      </c>
      <c r="D107" s="40" t="s">
        <v>344</v>
      </c>
      <c r="E107" s="40" t="s">
        <v>204</v>
      </c>
      <c r="F107" s="40" t="s">
        <v>227</v>
      </c>
      <c r="G107" s="40"/>
      <c r="H107" s="8" t="str">
        <f>VLOOKUP(F107, 'Meslek Grupları'!$E$6:$G$152, 3, FALSE)</f>
        <v>Ziraat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>
        <v>23.3</v>
      </c>
      <c r="S107" s="40"/>
      <c r="T107" s="40"/>
      <c r="U107" s="40"/>
      <c r="V107" s="40"/>
      <c r="W107" s="40"/>
      <c r="X107" s="40"/>
      <c r="Y107" s="40"/>
      <c r="Z107" s="41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2"/>
      <c r="AT107" s="288">
        <f t="shared" si="19"/>
        <v>0</v>
      </c>
      <c r="AU107" s="43"/>
      <c r="AV107" s="40"/>
      <c r="AW107" s="40"/>
      <c r="AX107" s="40"/>
      <c r="AY107" s="40"/>
      <c r="AZ107" s="40"/>
      <c r="BA107" s="42"/>
      <c r="BB107" s="41"/>
      <c r="BC107" s="40"/>
      <c r="BD107" s="40"/>
      <c r="BE107" s="40"/>
      <c r="BF107" s="40"/>
      <c r="BG107" s="40"/>
      <c r="BH107" s="42"/>
      <c r="BI107" s="40"/>
      <c r="BJ107" s="40"/>
      <c r="BK107" s="40"/>
      <c r="BL107" s="40"/>
      <c r="BM107" s="40"/>
      <c r="BN107" s="40"/>
      <c r="BO107" s="41"/>
      <c r="BP107" s="40"/>
      <c r="BQ107" s="40"/>
      <c r="BR107" s="40"/>
      <c r="BS107" s="40"/>
      <c r="BT107" s="40"/>
      <c r="BU107" s="42"/>
      <c r="BV107" s="40"/>
      <c r="BW107" s="41"/>
      <c r="BX107" s="40"/>
      <c r="BY107" s="40"/>
      <c r="BZ107" s="40"/>
      <c r="CA107" s="42"/>
      <c r="CB107" s="41"/>
      <c r="CC107" s="40"/>
      <c r="CD107" s="40"/>
      <c r="CE107" s="40"/>
      <c r="CF107" s="40"/>
      <c r="CG107" s="40"/>
      <c r="CH107" s="42"/>
      <c r="CI107" s="43">
        <v>1</v>
      </c>
      <c r="CJ107" s="41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1"/>
      <c r="DR107" s="40"/>
      <c r="DS107" s="40"/>
      <c r="DT107" s="40"/>
      <c r="DU107" s="40"/>
      <c r="DV107" s="42"/>
      <c r="DW107" s="40"/>
      <c r="DX107" s="40"/>
      <c r="DY107" s="40"/>
      <c r="DZ107" s="40"/>
      <c r="EA107" s="40"/>
      <c r="EB107" s="40"/>
      <c r="EC107" s="40"/>
      <c r="ED107" s="41"/>
      <c r="EE107" s="40"/>
      <c r="EF107" s="40"/>
      <c r="EG107" s="41"/>
      <c r="EH107" s="40"/>
      <c r="EI107" s="40"/>
      <c r="EJ107" s="40"/>
      <c r="EK107" s="40"/>
      <c r="EL107" s="42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2"/>
      <c r="EX107" s="42"/>
      <c r="EY107" s="42"/>
      <c r="EZ107" s="42"/>
      <c r="FA107" s="42"/>
      <c r="FB107" s="42"/>
      <c r="FC107" s="42"/>
      <c r="FD107" s="42"/>
      <c r="FE107" s="42"/>
      <c r="FF107" s="42"/>
      <c r="FG107" s="42"/>
      <c r="FH107" s="42"/>
      <c r="FI107" s="42"/>
      <c r="FJ107" s="42"/>
      <c r="FK107" s="42"/>
      <c r="FL107" s="42"/>
      <c r="FM107" s="42"/>
      <c r="FN107" s="42"/>
      <c r="FO107" s="42"/>
      <c r="FP107" s="42"/>
      <c r="FQ107" s="42"/>
      <c r="FR107" s="42"/>
      <c r="FS107" s="29">
        <f t="shared" si="20"/>
        <v>0</v>
      </c>
      <c r="FT107" s="29">
        <f t="shared" si="21"/>
        <v>0</v>
      </c>
      <c r="FU107" s="8">
        <f t="shared" si="22"/>
        <v>0</v>
      </c>
      <c r="FV107" s="29">
        <f t="shared" si="23"/>
        <v>0</v>
      </c>
    </row>
    <row r="108" spans="1:196">
      <c r="A108" s="8">
        <v>11036</v>
      </c>
      <c r="B108" s="37" t="s">
        <v>38</v>
      </c>
      <c r="C108" s="31">
        <v>105</v>
      </c>
      <c r="D108" s="31" t="s">
        <v>240</v>
      </c>
      <c r="E108" s="31" t="s">
        <v>325</v>
      </c>
      <c r="F108" s="31" t="s">
        <v>253</v>
      </c>
      <c r="G108" s="31"/>
      <c r="H108" s="8" t="str">
        <f>VLOOKUP(F108, 'Meslek Grupları'!$E$6:$G$152, 3, FALSE)</f>
        <v>İşçiler</v>
      </c>
      <c r="I108" s="31" t="s">
        <v>572</v>
      </c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8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7"/>
      <c r="AT108" s="288">
        <f t="shared" si="19"/>
        <v>0</v>
      </c>
      <c r="AU108" s="39"/>
      <c r="AV108" s="31"/>
      <c r="AW108" s="31"/>
      <c r="AX108" s="31"/>
      <c r="AY108" s="31"/>
      <c r="AZ108" s="31"/>
      <c r="BA108" s="37"/>
      <c r="BB108" s="38"/>
      <c r="BC108" s="31"/>
      <c r="BD108" s="31"/>
      <c r="BE108" s="31"/>
      <c r="BF108" s="31"/>
      <c r="BG108" s="31"/>
      <c r="BH108" s="37"/>
      <c r="BI108" s="31"/>
      <c r="BJ108" s="31"/>
      <c r="BK108" s="31"/>
      <c r="BL108" s="31"/>
      <c r="BM108" s="31"/>
      <c r="BN108" s="31"/>
      <c r="BO108" s="38"/>
      <c r="BP108" s="31"/>
      <c r="BQ108" s="31"/>
      <c r="BR108" s="31"/>
      <c r="BS108" s="31"/>
      <c r="BT108" s="31"/>
      <c r="BU108" s="37"/>
      <c r="BV108" s="31"/>
      <c r="BW108" s="38"/>
      <c r="BX108" s="31"/>
      <c r="BY108" s="31"/>
      <c r="BZ108" s="31"/>
      <c r="CA108" s="37"/>
      <c r="CB108" s="38"/>
      <c r="CC108" s="31"/>
      <c r="CD108" s="31"/>
      <c r="CE108" s="31"/>
      <c r="CF108" s="31"/>
      <c r="CG108" s="31"/>
      <c r="CH108" s="37"/>
      <c r="CI108" s="39"/>
      <c r="CJ108" s="38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8"/>
      <c r="DR108" s="31"/>
      <c r="DS108" s="31"/>
      <c r="DT108" s="31"/>
      <c r="DU108" s="31"/>
      <c r="DV108" s="37"/>
      <c r="DW108" s="31"/>
      <c r="DX108" s="31"/>
      <c r="DY108" s="31"/>
      <c r="DZ108" s="31"/>
      <c r="EA108" s="31"/>
      <c r="EB108" s="31"/>
      <c r="EC108" s="31"/>
      <c r="ED108" s="38"/>
      <c r="EE108" s="31"/>
      <c r="EF108" s="31"/>
      <c r="EG108" s="38"/>
      <c r="EH108" s="31"/>
      <c r="EI108" s="31"/>
      <c r="EJ108" s="31"/>
      <c r="EK108" s="31"/>
      <c r="EL108" s="37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29">
        <f t="shared" si="20"/>
        <v>0</v>
      </c>
      <c r="FT108" s="29">
        <f t="shared" si="21"/>
        <v>0</v>
      </c>
      <c r="FU108" s="8">
        <f t="shared" si="22"/>
        <v>0</v>
      </c>
      <c r="FV108" s="29">
        <f t="shared" si="23"/>
        <v>0</v>
      </c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</row>
    <row r="109" spans="1:196">
      <c r="A109" s="8">
        <v>11036</v>
      </c>
      <c r="B109" s="27" t="s">
        <v>38</v>
      </c>
      <c r="C109" s="242">
        <v>106</v>
      </c>
      <c r="D109" s="8" t="s">
        <v>573</v>
      </c>
      <c r="E109" s="8" t="s">
        <v>574</v>
      </c>
      <c r="F109" s="8" t="s">
        <v>227</v>
      </c>
      <c r="G109" s="8"/>
      <c r="H109" s="8" t="str">
        <f>VLOOKUP(F109, 'Meslek Grupları'!$E$6:$G$152, 3, FALSE)</f>
        <v>Ziraat</v>
      </c>
      <c r="I109" s="8"/>
      <c r="J109" s="8"/>
      <c r="K109" s="8"/>
      <c r="M109" s="8"/>
      <c r="O109" s="8"/>
      <c r="P109" s="8"/>
      <c r="U109" s="8"/>
      <c r="V109" s="8"/>
      <c r="W109" s="8"/>
      <c r="Z109" s="28">
        <v>50</v>
      </c>
      <c r="AA109" s="8">
        <v>12.5</v>
      </c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>
        <v>50</v>
      </c>
      <c r="AS109" s="27">
        <v>10</v>
      </c>
      <c r="AT109" s="288">
        <f t="shared" si="19"/>
        <v>22.5</v>
      </c>
      <c r="AU109" s="29"/>
      <c r="AV109" s="8"/>
      <c r="AW109" s="8"/>
      <c r="AX109" s="8"/>
      <c r="AY109" s="8"/>
      <c r="AZ109" s="8"/>
      <c r="BA109" s="27"/>
      <c r="BB109" s="28"/>
      <c r="BC109" s="8"/>
      <c r="BD109" s="8"/>
      <c r="BE109" s="8"/>
      <c r="BF109" s="8"/>
      <c r="BG109" s="8"/>
      <c r="BH109" s="27"/>
      <c r="BI109" s="8">
        <v>6</v>
      </c>
      <c r="BJ109" s="8">
        <v>12.2</v>
      </c>
      <c r="BK109" s="8">
        <v>12.2</v>
      </c>
      <c r="BL109" s="8" t="s">
        <v>583</v>
      </c>
      <c r="BM109" s="8">
        <v>100</v>
      </c>
      <c r="BN109" s="8">
        <v>100</v>
      </c>
      <c r="BO109" s="28"/>
      <c r="BP109" s="8"/>
      <c r="BQ109" s="8"/>
      <c r="BR109" s="8"/>
      <c r="BS109" s="8"/>
      <c r="BT109" s="8"/>
      <c r="BU109" s="27"/>
      <c r="BV109" s="8"/>
      <c r="BW109" s="28"/>
      <c r="BX109" s="8"/>
      <c r="BY109" s="8"/>
      <c r="BZ109" s="8"/>
      <c r="CA109" s="27"/>
      <c r="CB109" s="28"/>
      <c r="CC109" s="8"/>
      <c r="CD109" s="8"/>
      <c r="CE109" s="8"/>
      <c r="CF109" s="8"/>
      <c r="CG109" s="8"/>
      <c r="CH109" s="27"/>
      <c r="CI109" s="29"/>
      <c r="CJ109" s="2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28"/>
      <c r="DR109" s="8"/>
      <c r="DS109" s="8"/>
      <c r="DT109" s="8"/>
      <c r="DU109" s="8"/>
      <c r="DV109" s="27"/>
      <c r="DW109" s="8"/>
      <c r="DX109" s="8"/>
      <c r="DY109" s="8"/>
      <c r="DZ109" s="8"/>
      <c r="EA109" s="8"/>
      <c r="EB109" s="8"/>
      <c r="EC109" s="8"/>
      <c r="ED109" s="28"/>
      <c r="EE109" s="8"/>
      <c r="EF109" s="8"/>
      <c r="EG109" s="28"/>
      <c r="EH109" s="8"/>
      <c r="EI109" s="8"/>
      <c r="EJ109" s="8"/>
      <c r="EK109" s="8"/>
      <c r="EL109" s="27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9">
        <f t="shared" si="20"/>
        <v>100</v>
      </c>
      <c r="FT109" s="29">
        <f t="shared" si="21"/>
        <v>100</v>
      </c>
      <c r="FU109" s="8">
        <f t="shared" si="22"/>
        <v>6</v>
      </c>
      <c r="FV109" s="29">
        <f>SUM(FU109:FU110)</f>
        <v>10</v>
      </c>
    </row>
    <row r="110" spans="1:196">
      <c r="A110" s="8">
        <v>11036</v>
      </c>
      <c r="B110" s="27" t="s">
        <v>38</v>
      </c>
      <c r="C110" s="243"/>
      <c r="D110" s="31"/>
      <c r="E110" s="31" t="s">
        <v>585</v>
      </c>
      <c r="F110" s="31" t="s">
        <v>357</v>
      </c>
      <c r="G110" s="31">
        <v>200</v>
      </c>
      <c r="H110" s="8" t="str">
        <f>VLOOKUP(F110, 'Meslek Grupları'!$E$6:$G$152, 3, FALSE)</f>
        <v>Görevli</v>
      </c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8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7"/>
      <c r="AT110" s="288">
        <f t="shared" si="19"/>
        <v>0</v>
      </c>
      <c r="AU110" s="39"/>
      <c r="AV110" s="31"/>
      <c r="AW110" s="31"/>
      <c r="AX110" s="31"/>
      <c r="AY110" s="31"/>
      <c r="AZ110" s="31"/>
      <c r="BA110" s="37"/>
      <c r="BB110" s="38"/>
      <c r="BC110" s="31"/>
      <c r="BD110" s="31"/>
      <c r="BE110" s="31"/>
      <c r="BF110" s="31"/>
      <c r="BG110" s="31"/>
      <c r="BH110" s="37"/>
      <c r="BI110" s="61">
        <v>4</v>
      </c>
      <c r="BJ110" s="31">
        <v>10</v>
      </c>
      <c r="BK110" s="31">
        <v>10</v>
      </c>
      <c r="BL110" s="31"/>
      <c r="BM110" s="31">
        <v>80</v>
      </c>
      <c r="BN110" s="31">
        <v>80</v>
      </c>
      <c r="BO110" s="38"/>
      <c r="BP110" s="31"/>
      <c r="BQ110" s="31"/>
      <c r="BR110" s="31"/>
      <c r="BS110" s="31"/>
      <c r="BT110" s="31"/>
      <c r="BU110" s="37"/>
      <c r="BV110" s="31"/>
      <c r="BW110" s="38"/>
      <c r="BX110" s="31"/>
      <c r="BY110" s="31"/>
      <c r="BZ110" s="31"/>
      <c r="CA110" s="37"/>
      <c r="CB110" s="38"/>
      <c r="CC110" s="31"/>
      <c r="CD110" s="31"/>
      <c r="CE110" s="31"/>
      <c r="CF110" s="31"/>
      <c r="CG110" s="31"/>
      <c r="CH110" s="37"/>
      <c r="CI110" s="39"/>
      <c r="CJ110" s="38"/>
      <c r="CK110" s="31"/>
      <c r="CL110" s="31"/>
      <c r="CM110" s="31"/>
      <c r="CN110" s="31"/>
      <c r="CO110" s="31"/>
      <c r="CP110" s="31"/>
      <c r="CQ110" s="31"/>
      <c r="CR110" s="31">
        <v>2</v>
      </c>
      <c r="CS110" s="31"/>
      <c r="CT110" s="31" t="s">
        <v>374</v>
      </c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8"/>
      <c r="DR110" s="31"/>
      <c r="DS110" s="31"/>
      <c r="DT110" s="31"/>
      <c r="DU110" s="31"/>
      <c r="DV110" s="37"/>
      <c r="DW110" s="31"/>
      <c r="DX110" s="31"/>
      <c r="DY110" s="31"/>
      <c r="DZ110" s="31"/>
      <c r="EA110" s="31"/>
      <c r="EB110" s="31"/>
      <c r="EC110" s="31"/>
      <c r="ED110" s="38"/>
      <c r="EE110" s="31"/>
      <c r="EF110" s="31"/>
      <c r="EG110" s="38"/>
      <c r="EH110" s="31"/>
      <c r="EI110" s="31"/>
      <c r="EJ110" s="31"/>
      <c r="EK110" s="31"/>
      <c r="EL110" s="37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29">
        <f t="shared" si="20"/>
        <v>280</v>
      </c>
      <c r="FT110" s="29">
        <f t="shared" si="21"/>
        <v>280</v>
      </c>
      <c r="FU110" s="8">
        <f t="shared" si="22"/>
        <v>4</v>
      </c>
      <c r="FV110" s="29"/>
    </row>
    <row r="111" spans="1:196">
      <c r="A111" s="8">
        <v>11036</v>
      </c>
      <c r="B111" s="27" t="s">
        <v>38</v>
      </c>
      <c r="C111" s="40">
        <v>107</v>
      </c>
      <c r="D111" s="40" t="s">
        <v>586</v>
      </c>
      <c r="E111" s="40" t="s">
        <v>325</v>
      </c>
      <c r="F111" s="40" t="s">
        <v>253</v>
      </c>
      <c r="G111" s="40">
        <v>500</v>
      </c>
      <c r="H111" s="8" t="str">
        <f>VLOOKUP(F111, 'Meslek Grupları'!$E$6:$G$152, 3, FALSE)</f>
        <v>İşçiler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>
        <v>20</v>
      </c>
      <c r="S111" s="40"/>
      <c r="T111" s="40"/>
      <c r="U111" s="40"/>
      <c r="V111" s="40"/>
      <c r="W111" s="40"/>
      <c r="X111" s="40"/>
      <c r="Y111" s="40"/>
      <c r="Z111" s="41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2"/>
      <c r="AT111" s="288">
        <f t="shared" si="19"/>
        <v>0</v>
      </c>
      <c r="AU111" s="43"/>
      <c r="AV111" s="40"/>
      <c r="AW111" s="40"/>
      <c r="AX111" s="40"/>
      <c r="AY111" s="40"/>
      <c r="AZ111" s="40"/>
      <c r="BA111" s="42"/>
      <c r="BB111" s="41">
        <v>80</v>
      </c>
      <c r="BC111" s="40"/>
      <c r="BD111" s="40"/>
      <c r="BE111" s="40"/>
      <c r="BF111" s="40"/>
      <c r="BG111" s="40">
        <v>150</v>
      </c>
      <c r="BH111" s="42">
        <v>150</v>
      </c>
      <c r="BI111" s="40"/>
      <c r="BJ111" s="40"/>
      <c r="BK111" s="40"/>
      <c r="BL111" s="40"/>
      <c r="BM111" s="40"/>
      <c r="BN111" s="40"/>
      <c r="BO111" s="41"/>
      <c r="BP111" s="40"/>
      <c r="BQ111" s="40"/>
      <c r="BR111" s="40"/>
      <c r="BS111" s="40"/>
      <c r="BT111" s="40"/>
      <c r="BU111" s="42"/>
      <c r="BV111" s="40"/>
      <c r="BW111" s="41"/>
      <c r="BX111" s="40"/>
      <c r="BY111" s="40"/>
      <c r="BZ111" s="40"/>
      <c r="CA111" s="42"/>
      <c r="CB111" s="41"/>
      <c r="CC111" s="40"/>
      <c r="CD111" s="40"/>
      <c r="CE111" s="40"/>
      <c r="CF111" s="40"/>
      <c r="CG111" s="40"/>
      <c r="CH111" s="42"/>
      <c r="CI111" s="43"/>
      <c r="CJ111" s="41">
        <v>1</v>
      </c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>
        <v>4</v>
      </c>
      <c r="DP111" s="40"/>
      <c r="DQ111" s="41"/>
      <c r="DR111" s="40"/>
      <c r="DS111" s="40"/>
      <c r="DT111" s="40"/>
      <c r="DU111" s="40"/>
      <c r="DV111" s="42"/>
      <c r="DW111" s="40"/>
      <c r="DX111" s="40"/>
      <c r="DY111" s="40"/>
      <c r="DZ111" s="40"/>
      <c r="EA111" s="40"/>
      <c r="EB111" s="40"/>
      <c r="EC111" s="40"/>
      <c r="ED111" s="41"/>
      <c r="EE111" s="40"/>
      <c r="EF111" s="40"/>
      <c r="EG111" s="41"/>
      <c r="EH111" s="40"/>
      <c r="EI111" s="40"/>
      <c r="EJ111" s="40"/>
      <c r="EK111" s="40"/>
      <c r="EL111" s="42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2"/>
      <c r="EX111" s="42"/>
      <c r="EY111" s="42"/>
      <c r="EZ111" s="42"/>
      <c r="FA111" s="42"/>
      <c r="FB111" s="42"/>
      <c r="FC111" s="42"/>
      <c r="FD111" s="42"/>
      <c r="FE111" s="42"/>
      <c r="FF111" s="42"/>
      <c r="FG111" s="42"/>
      <c r="FH111" s="42"/>
      <c r="FI111" s="42"/>
      <c r="FJ111" s="42"/>
      <c r="FK111" s="42"/>
      <c r="FL111" s="42"/>
      <c r="FM111" s="42"/>
      <c r="FN111" s="42"/>
      <c r="FO111" s="42"/>
      <c r="FP111" s="42"/>
      <c r="FQ111" s="42"/>
      <c r="FR111" s="42"/>
      <c r="FS111" s="29">
        <f t="shared" si="20"/>
        <v>650</v>
      </c>
      <c r="FT111" s="29">
        <f t="shared" si="21"/>
        <v>650</v>
      </c>
      <c r="FU111" s="8">
        <f t="shared" si="22"/>
        <v>80</v>
      </c>
      <c r="FV111" s="29">
        <f t="shared" ref="FV111:FV121" si="24">FU111</f>
        <v>80</v>
      </c>
    </row>
    <row r="112" spans="1:196">
      <c r="A112" s="8">
        <v>11036</v>
      </c>
      <c r="B112" s="27" t="s">
        <v>38</v>
      </c>
      <c r="C112" s="40">
        <v>108</v>
      </c>
      <c r="D112" s="40" t="s">
        <v>587</v>
      </c>
      <c r="E112" s="40" t="s">
        <v>226</v>
      </c>
      <c r="F112" s="40" t="s">
        <v>268</v>
      </c>
      <c r="G112" s="40">
        <v>432.2</v>
      </c>
      <c r="H112" s="8" t="str">
        <f>VLOOKUP(F112, 'Meslek Grupları'!$E$6:$G$152, 3, FALSE)</f>
        <v>Görevli</v>
      </c>
      <c r="I112" s="40" t="s">
        <v>269</v>
      </c>
      <c r="J112" s="40"/>
      <c r="K112" s="40"/>
      <c r="L112" s="40"/>
      <c r="M112" s="40"/>
      <c r="N112" s="40"/>
      <c r="O112" s="40"/>
      <c r="P112" s="40"/>
      <c r="Q112" s="40"/>
      <c r="R112" s="40">
        <v>8.1</v>
      </c>
      <c r="S112" s="40"/>
      <c r="T112" s="40"/>
      <c r="U112" s="40"/>
      <c r="V112" s="40"/>
      <c r="W112" s="40"/>
      <c r="X112" s="40"/>
      <c r="Y112" s="40"/>
      <c r="Z112" s="41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2"/>
      <c r="AT112" s="288">
        <f t="shared" si="19"/>
        <v>0</v>
      </c>
      <c r="AU112" s="43"/>
      <c r="AV112" s="40"/>
      <c r="AW112" s="40"/>
      <c r="AX112" s="40"/>
      <c r="AY112" s="40"/>
      <c r="AZ112" s="40"/>
      <c r="BA112" s="42"/>
      <c r="BB112" s="41"/>
      <c r="BC112" s="40"/>
      <c r="BD112" s="40"/>
      <c r="BE112" s="40"/>
      <c r="BF112" s="40"/>
      <c r="BG112" s="40"/>
      <c r="BH112" s="42"/>
      <c r="BI112" s="40"/>
      <c r="BJ112" s="40"/>
      <c r="BK112" s="40"/>
      <c r="BL112" s="40"/>
      <c r="BM112" s="40"/>
      <c r="BN112" s="40"/>
      <c r="BO112" s="41"/>
      <c r="BP112" s="40"/>
      <c r="BQ112" s="40"/>
      <c r="BR112" s="40"/>
      <c r="BS112" s="40"/>
      <c r="BT112" s="40"/>
      <c r="BU112" s="42"/>
      <c r="BV112" s="40"/>
      <c r="BW112" s="41"/>
      <c r="BX112" s="40"/>
      <c r="BY112" s="40"/>
      <c r="BZ112" s="40"/>
      <c r="CA112" s="42"/>
      <c r="CB112" s="41"/>
      <c r="CC112" s="40"/>
      <c r="CD112" s="40"/>
      <c r="CE112" s="40"/>
      <c r="CF112" s="40"/>
      <c r="CG112" s="40"/>
      <c r="CH112" s="42"/>
      <c r="CI112" s="43"/>
      <c r="CJ112" s="41">
        <v>1</v>
      </c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1"/>
      <c r="DR112" s="40"/>
      <c r="DS112" s="40"/>
      <c r="DT112" s="40"/>
      <c r="DU112" s="40"/>
      <c r="DV112" s="42"/>
      <c r="DW112" s="40"/>
      <c r="DX112" s="40"/>
      <c r="DY112" s="40"/>
      <c r="DZ112" s="40"/>
      <c r="EA112" s="40"/>
      <c r="EB112" s="40"/>
      <c r="EC112" s="40"/>
      <c r="ED112" s="41"/>
      <c r="EE112" s="40"/>
      <c r="EF112" s="40"/>
      <c r="EG112" s="41">
        <v>1</v>
      </c>
      <c r="EH112" s="40"/>
      <c r="EI112" s="40"/>
      <c r="EJ112" s="40">
        <v>0.25</v>
      </c>
      <c r="EK112" s="40" t="s">
        <v>200</v>
      </c>
      <c r="EL112" s="42">
        <v>15</v>
      </c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2"/>
      <c r="EX112" s="42"/>
      <c r="EY112" s="42"/>
      <c r="EZ112" s="42"/>
      <c r="FA112" s="42"/>
      <c r="FB112" s="42"/>
      <c r="FC112" s="42"/>
      <c r="FD112" s="42"/>
      <c r="FE112" s="42"/>
      <c r="FF112" s="42"/>
      <c r="FG112" s="42"/>
      <c r="FH112" s="42"/>
      <c r="FI112" s="42"/>
      <c r="FJ112" s="42"/>
      <c r="FK112" s="42"/>
      <c r="FL112" s="42"/>
      <c r="FM112" s="42"/>
      <c r="FN112" s="42"/>
      <c r="FO112" s="42"/>
      <c r="FP112" s="42"/>
      <c r="FQ112" s="42"/>
      <c r="FR112" s="42"/>
      <c r="FS112" s="29">
        <f t="shared" si="20"/>
        <v>447.2</v>
      </c>
      <c r="FT112" s="29">
        <f t="shared" si="21"/>
        <v>447.2</v>
      </c>
      <c r="FU112" s="8">
        <f t="shared" si="22"/>
        <v>0</v>
      </c>
      <c r="FV112" s="29">
        <f t="shared" si="24"/>
        <v>0</v>
      </c>
    </row>
    <row r="113" spans="1:200">
      <c r="A113" s="8">
        <v>11036</v>
      </c>
      <c r="B113" s="27" t="s">
        <v>38</v>
      </c>
      <c r="C113" s="40">
        <v>109</v>
      </c>
      <c r="D113" s="40" t="s">
        <v>588</v>
      </c>
      <c r="E113" s="40" t="s">
        <v>527</v>
      </c>
      <c r="F113" s="40" t="s">
        <v>345</v>
      </c>
      <c r="G113" s="40">
        <v>100</v>
      </c>
      <c r="H113" s="8" t="str">
        <f>VLOOKUP(F113, 'Meslek Grupları'!$E$6:$G$152, 3, FALSE)</f>
        <v>Esnaf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1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2"/>
      <c r="AT113" s="288">
        <f t="shared" si="19"/>
        <v>0</v>
      </c>
      <c r="AU113" s="43"/>
      <c r="AV113" s="40"/>
      <c r="AW113" s="40"/>
      <c r="AX113" s="40"/>
      <c r="AY113" s="40"/>
      <c r="AZ113" s="40"/>
      <c r="BA113" s="42"/>
      <c r="BB113" s="41"/>
      <c r="BC113" s="40"/>
      <c r="BD113" s="40"/>
      <c r="BE113" s="40"/>
      <c r="BF113" s="40"/>
      <c r="BG113" s="40"/>
      <c r="BH113" s="42"/>
      <c r="BI113" s="40"/>
      <c r="BJ113" s="40"/>
      <c r="BK113" s="40"/>
      <c r="BL113" s="40"/>
      <c r="BM113" s="40"/>
      <c r="BN113" s="40"/>
      <c r="BO113" s="41"/>
      <c r="BP113" s="40"/>
      <c r="BQ113" s="40"/>
      <c r="BR113" s="40"/>
      <c r="BS113" s="40"/>
      <c r="BT113" s="40"/>
      <c r="BU113" s="42"/>
      <c r="BV113" s="40"/>
      <c r="BW113" s="41"/>
      <c r="BX113" s="40"/>
      <c r="BY113" s="40"/>
      <c r="BZ113" s="40"/>
      <c r="CA113" s="42"/>
      <c r="CB113" s="41"/>
      <c r="CC113" s="40"/>
      <c r="CD113" s="40"/>
      <c r="CE113" s="40"/>
      <c r="CF113" s="40"/>
      <c r="CG113" s="40"/>
      <c r="CH113" s="42"/>
      <c r="CI113" s="43"/>
      <c r="CJ113" s="41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>
        <v>2</v>
      </c>
      <c r="DP113" s="40"/>
      <c r="DQ113" s="41"/>
      <c r="DR113" s="40"/>
      <c r="DS113" s="40"/>
      <c r="DT113" s="40"/>
      <c r="DU113" s="40"/>
      <c r="DV113" s="42"/>
      <c r="DW113" s="40"/>
      <c r="DX113" s="40"/>
      <c r="DY113" s="40"/>
      <c r="DZ113" s="40"/>
      <c r="EA113" s="40"/>
      <c r="EB113" s="40"/>
      <c r="EC113" s="40"/>
      <c r="ED113" s="41"/>
      <c r="EE113" s="40"/>
      <c r="EF113" s="40"/>
      <c r="EG113" s="41"/>
      <c r="EH113" s="40"/>
      <c r="EI113" s="40"/>
      <c r="EJ113" s="40"/>
      <c r="EK113" s="40"/>
      <c r="EL113" s="42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2"/>
      <c r="EX113" s="42"/>
      <c r="EY113" s="42"/>
      <c r="EZ113" s="42"/>
      <c r="FA113" s="42"/>
      <c r="FB113" s="42"/>
      <c r="FC113" s="42"/>
      <c r="FD113" s="42"/>
      <c r="FE113" s="42"/>
      <c r="FF113" s="42"/>
      <c r="FG113" s="42"/>
      <c r="FH113" s="42"/>
      <c r="FI113" s="42"/>
      <c r="FJ113" s="42"/>
      <c r="FK113" s="42"/>
      <c r="FL113" s="42"/>
      <c r="FM113" s="42"/>
      <c r="FN113" s="42"/>
      <c r="FO113" s="42"/>
      <c r="FP113" s="42"/>
      <c r="FQ113" s="42"/>
      <c r="FR113" s="42"/>
      <c r="FS113" s="29">
        <f t="shared" si="20"/>
        <v>100</v>
      </c>
      <c r="FT113" s="29">
        <f t="shared" si="21"/>
        <v>100</v>
      </c>
      <c r="FU113" s="8">
        <f t="shared" si="22"/>
        <v>0</v>
      </c>
      <c r="FV113" s="29">
        <f t="shared" si="24"/>
        <v>0</v>
      </c>
    </row>
    <row r="114" spans="1:200">
      <c r="A114" s="8">
        <v>11036</v>
      </c>
      <c r="B114" s="37" t="s">
        <v>38</v>
      </c>
      <c r="C114" s="31">
        <v>110</v>
      </c>
      <c r="D114" s="31" t="s">
        <v>588</v>
      </c>
      <c r="E114" s="31" t="s">
        <v>325</v>
      </c>
      <c r="F114" s="31" t="s">
        <v>381</v>
      </c>
      <c r="G114" s="31"/>
      <c r="H114" s="8" t="str">
        <f>VLOOKUP(F114, 'Meslek Grupları'!$E$6:$G$152, 3, FALSE)</f>
        <v>Mesleksiz</v>
      </c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8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7"/>
      <c r="AT114" s="288">
        <f t="shared" si="19"/>
        <v>0</v>
      </c>
      <c r="AU114" s="39"/>
      <c r="AV114" s="31"/>
      <c r="AW114" s="31"/>
      <c r="AX114" s="31"/>
      <c r="AY114" s="31"/>
      <c r="AZ114" s="31"/>
      <c r="BA114" s="37"/>
      <c r="BB114" s="38"/>
      <c r="BC114" s="31"/>
      <c r="BD114" s="31"/>
      <c r="BE114" s="31"/>
      <c r="BF114" s="31"/>
      <c r="BG114" s="31"/>
      <c r="BH114" s="37"/>
      <c r="BI114" s="31"/>
      <c r="BJ114" s="31"/>
      <c r="BK114" s="31"/>
      <c r="BL114" s="31"/>
      <c r="BM114" s="31"/>
      <c r="BN114" s="31"/>
      <c r="BO114" s="38"/>
      <c r="BP114" s="31"/>
      <c r="BQ114" s="31"/>
      <c r="BR114" s="31"/>
      <c r="BS114" s="31"/>
      <c r="BT114" s="31"/>
      <c r="BU114" s="37"/>
      <c r="BV114" s="31"/>
      <c r="BW114" s="38"/>
      <c r="BX114" s="31"/>
      <c r="BY114" s="31"/>
      <c r="BZ114" s="31"/>
      <c r="CA114" s="37"/>
      <c r="CB114" s="38"/>
      <c r="CC114" s="31"/>
      <c r="CD114" s="31"/>
      <c r="CE114" s="31"/>
      <c r="CF114" s="31"/>
      <c r="CG114" s="31"/>
      <c r="CH114" s="37"/>
      <c r="CI114" s="39"/>
      <c r="CJ114" s="38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8"/>
      <c r="DR114" s="31"/>
      <c r="DS114" s="31"/>
      <c r="DT114" s="31"/>
      <c r="DU114" s="31"/>
      <c r="DV114" s="37"/>
      <c r="DW114" s="31"/>
      <c r="DX114" s="31"/>
      <c r="DY114" s="31"/>
      <c r="DZ114" s="31"/>
      <c r="EA114" s="31"/>
      <c r="EB114" s="31"/>
      <c r="EC114" s="31"/>
      <c r="ED114" s="38"/>
      <c r="EE114" s="31"/>
      <c r="EF114" s="31"/>
      <c r="EG114" s="38"/>
      <c r="EH114" s="31"/>
      <c r="EI114" s="31"/>
      <c r="EJ114" s="31"/>
      <c r="EK114" s="31"/>
      <c r="EL114" s="37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  <c r="FL114" s="37"/>
      <c r="FM114" s="37"/>
      <c r="FN114" s="37"/>
      <c r="FO114" s="37"/>
      <c r="FP114" s="37"/>
      <c r="FQ114" s="37"/>
      <c r="FR114" s="37"/>
      <c r="FS114" s="29">
        <f t="shared" si="20"/>
        <v>0</v>
      </c>
      <c r="FT114" s="29">
        <f t="shared" si="21"/>
        <v>0</v>
      </c>
      <c r="FU114" s="8">
        <f t="shared" si="22"/>
        <v>0</v>
      </c>
      <c r="FV114" s="29">
        <f t="shared" si="24"/>
        <v>0</v>
      </c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</row>
    <row r="115" spans="1:200">
      <c r="A115" s="8">
        <v>11036</v>
      </c>
      <c r="B115" s="42" t="s">
        <v>38</v>
      </c>
      <c r="C115" s="40">
        <v>111</v>
      </c>
      <c r="D115" s="40" t="s">
        <v>589</v>
      </c>
      <c r="E115" s="40" t="s">
        <v>219</v>
      </c>
      <c r="F115" s="40"/>
      <c r="G115" s="40"/>
      <c r="H115" s="8">
        <f>VLOOKUP(F115, 'Meslek Grupları'!$E$6:$G$152, 3, FALSE)</f>
        <v>0</v>
      </c>
      <c r="I115" s="40" t="s">
        <v>590</v>
      </c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1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2"/>
      <c r="AT115" s="288">
        <f t="shared" si="19"/>
        <v>0</v>
      </c>
      <c r="AU115" s="43"/>
      <c r="AV115" s="40"/>
      <c r="AW115" s="40"/>
      <c r="AX115" s="40"/>
      <c r="AY115" s="40"/>
      <c r="AZ115" s="40"/>
      <c r="BA115" s="42"/>
      <c r="BB115" s="41"/>
      <c r="BC115" s="40"/>
      <c r="BD115" s="40"/>
      <c r="BE115" s="40"/>
      <c r="BF115" s="40"/>
      <c r="BG115" s="40"/>
      <c r="BH115" s="42"/>
      <c r="BI115" s="40"/>
      <c r="BJ115" s="40"/>
      <c r="BK115" s="40"/>
      <c r="BL115" s="40"/>
      <c r="BM115" s="40"/>
      <c r="BN115" s="40"/>
      <c r="BO115" s="41"/>
      <c r="BP115" s="40"/>
      <c r="BQ115" s="40"/>
      <c r="BR115" s="40"/>
      <c r="BS115" s="40"/>
      <c r="BT115" s="40"/>
      <c r="BU115" s="42"/>
      <c r="BV115" s="40"/>
      <c r="BW115" s="41"/>
      <c r="BX115" s="40"/>
      <c r="BY115" s="40"/>
      <c r="BZ115" s="40"/>
      <c r="CA115" s="42"/>
      <c r="CB115" s="41"/>
      <c r="CC115" s="40"/>
      <c r="CD115" s="40"/>
      <c r="CE115" s="40"/>
      <c r="CF115" s="40"/>
      <c r="CG115" s="40"/>
      <c r="CH115" s="42"/>
      <c r="CI115" s="43"/>
      <c r="CJ115" s="41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1"/>
      <c r="DR115" s="40"/>
      <c r="DS115" s="40"/>
      <c r="DT115" s="40"/>
      <c r="DU115" s="40"/>
      <c r="DV115" s="42"/>
      <c r="DW115" s="40"/>
      <c r="DX115" s="40"/>
      <c r="DY115" s="40"/>
      <c r="DZ115" s="40"/>
      <c r="EA115" s="40"/>
      <c r="EB115" s="40"/>
      <c r="EC115" s="40"/>
      <c r="ED115" s="41"/>
      <c r="EE115" s="40"/>
      <c r="EF115" s="40"/>
      <c r="EG115" s="41"/>
      <c r="EH115" s="40"/>
      <c r="EI115" s="40"/>
      <c r="EJ115" s="40"/>
      <c r="EK115" s="40"/>
      <c r="EL115" s="42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2"/>
      <c r="EX115" s="42"/>
      <c r="EY115" s="42"/>
      <c r="EZ115" s="42"/>
      <c r="FA115" s="42"/>
      <c r="FB115" s="42"/>
      <c r="FC115" s="42"/>
      <c r="FD115" s="42"/>
      <c r="FE115" s="42"/>
      <c r="FF115" s="42"/>
      <c r="FG115" s="42"/>
      <c r="FH115" s="42"/>
      <c r="FI115" s="42"/>
      <c r="FJ115" s="42"/>
      <c r="FK115" s="42"/>
      <c r="FL115" s="42"/>
      <c r="FM115" s="42"/>
      <c r="FN115" s="42"/>
      <c r="FO115" s="42"/>
      <c r="FP115" s="42"/>
      <c r="FQ115" s="42"/>
      <c r="FR115" s="42"/>
      <c r="FS115" s="29">
        <f t="shared" si="20"/>
        <v>0</v>
      </c>
      <c r="FT115" s="29">
        <f t="shared" si="21"/>
        <v>0</v>
      </c>
      <c r="FU115" s="8">
        <f t="shared" si="22"/>
        <v>0</v>
      </c>
      <c r="FV115" s="29">
        <f t="shared" si="24"/>
        <v>0</v>
      </c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  <c r="GL115" s="40"/>
      <c r="GM115" s="40"/>
      <c r="GN115" s="40"/>
    </row>
    <row r="116" spans="1:200">
      <c r="A116" s="8">
        <v>11036</v>
      </c>
      <c r="B116" s="27" t="s">
        <v>38</v>
      </c>
      <c r="C116" s="40">
        <v>112</v>
      </c>
      <c r="D116" s="40" t="s">
        <v>591</v>
      </c>
      <c r="E116" s="40" t="s">
        <v>219</v>
      </c>
      <c r="F116" s="40" t="s">
        <v>261</v>
      </c>
      <c r="G116" s="40">
        <v>200</v>
      </c>
      <c r="H116" s="8" t="str">
        <f>VLOOKUP(F116, 'Meslek Grupları'!$E$6:$G$152, 3, FALSE)</f>
        <v>Esnaf</v>
      </c>
      <c r="I116" s="40"/>
      <c r="J116" s="40"/>
      <c r="K116" s="40"/>
      <c r="L116" s="40">
        <v>120</v>
      </c>
      <c r="M116" s="40"/>
      <c r="N116" s="40"/>
      <c r="O116" s="40"/>
      <c r="P116" s="40"/>
      <c r="Q116" s="40"/>
      <c r="R116" s="40">
        <v>3</v>
      </c>
      <c r="S116" s="40">
        <v>1</v>
      </c>
      <c r="T116" s="40">
        <v>2.1</v>
      </c>
      <c r="U116" s="40"/>
      <c r="V116" s="40"/>
      <c r="W116" s="40"/>
      <c r="X116" s="40"/>
      <c r="Y116" s="40"/>
      <c r="Z116" s="41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2"/>
      <c r="AT116" s="288">
        <f t="shared" si="19"/>
        <v>0</v>
      </c>
      <c r="AU116" s="43"/>
      <c r="AV116" s="40"/>
      <c r="AW116" s="40"/>
      <c r="AX116" s="40"/>
      <c r="AY116" s="40"/>
      <c r="AZ116" s="40"/>
      <c r="BA116" s="42"/>
      <c r="BB116" s="41"/>
      <c r="BC116" s="40"/>
      <c r="BD116" s="40"/>
      <c r="BE116" s="40"/>
      <c r="BF116" s="40"/>
      <c r="BG116" s="40"/>
      <c r="BH116" s="42"/>
      <c r="BI116" s="40"/>
      <c r="BJ116" s="40"/>
      <c r="BK116" s="40"/>
      <c r="BL116" s="40"/>
      <c r="BM116" s="40"/>
      <c r="BN116" s="40"/>
      <c r="BO116" s="41"/>
      <c r="BP116" s="40"/>
      <c r="BQ116" s="40"/>
      <c r="BR116" s="40"/>
      <c r="BS116" s="40"/>
      <c r="BT116" s="40"/>
      <c r="BU116" s="42"/>
      <c r="BV116" s="40"/>
      <c r="BW116" s="41">
        <v>1</v>
      </c>
      <c r="BX116" s="40"/>
      <c r="BY116" s="40"/>
      <c r="BZ116" s="40">
        <v>12</v>
      </c>
      <c r="CA116" s="42">
        <v>12</v>
      </c>
      <c r="CB116" s="41"/>
      <c r="CC116" s="40"/>
      <c r="CD116" s="40"/>
      <c r="CE116" s="40"/>
      <c r="CF116" s="40"/>
      <c r="CG116" s="40"/>
      <c r="CH116" s="42"/>
      <c r="CI116" s="43"/>
      <c r="CJ116" s="41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1"/>
      <c r="DR116" s="40"/>
      <c r="DS116" s="40"/>
      <c r="DT116" s="40"/>
      <c r="DU116" s="40"/>
      <c r="DV116" s="42"/>
      <c r="DW116" s="40"/>
      <c r="DX116" s="40"/>
      <c r="DY116" s="40"/>
      <c r="DZ116" s="40"/>
      <c r="EA116" s="40"/>
      <c r="EB116" s="40"/>
      <c r="EC116" s="40"/>
      <c r="ED116" s="41"/>
      <c r="EE116" s="40"/>
      <c r="EF116" s="40"/>
      <c r="EG116" s="41">
        <v>1</v>
      </c>
      <c r="EH116" s="40"/>
      <c r="EI116" s="40"/>
      <c r="EJ116" s="40"/>
      <c r="EK116" s="40"/>
      <c r="EL116" s="42">
        <v>80</v>
      </c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2"/>
      <c r="EX116" s="42"/>
      <c r="EY116" s="42"/>
      <c r="EZ116" s="42"/>
      <c r="FA116" s="42"/>
      <c r="FB116" s="42"/>
      <c r="FC116" s="42"/>
      <c r="FD116" s="42"/>
      <c r="FE116" s="42"/>
      <c r="FF116" s="42"/>
      <c r="FG116" s="42"/>
      <c r="FH116" s="42"/>
      <c r="FI116" s="42"/>
      <c r="FJ116" s="42"/>
      <c r="FK116" s="42"/>
      <c r="FL116" s="42"/>
      <c r="FM116" s="42"/>
      <c r="FN116" s="42"/>
      <c r="FO116" s="42"/>
      <c r="FP116" s="42"/>
      <c r="FQ116" s="42"/>
      <c r="FR116" s="42"/>
      <c r="FS116" s="29">
        <f t="shared" si="20"/>
        <v>412</v>
      </c>
      <c r="FT116" s="29">
        <f t="shared" si="21"/>
        <v>412</v>
      </c>
      <c r="FU116" s="8">
        <f t="shared" si="22"/>
        <v>1</v>
      </c>
      <c r="FV116" s="29">
        <f t="shared" si="24"/>
        <v>1</v>
      </c>
    </row>
    <row r="117" spans="1:200">
      <c r="A117" s="8">
        <v>11036</v>
      </c>
      <c r="B117" s="27" t="s">
        <v>38</v>
      </c>
      <c r="C117" s="40">
        <v>113</v>
      </c>
      <c r="D117" s="40" t="s">
        <v>592</v>
      </c>
      <c r="E117" s="40" t="s">
        <v>546</v>
      </c>
      <c r="F117" s="40" t="s">
        <v>253</v>
      </c>
      <c r="G117" s="40">
        <v>200</v>
      </c>
      <c r="H117" s="8" t="str">
        <f>VLOOKUP(F117, 'Meslek Grupları'!$E$6:$G$152, 3, FALSE)</f>
        <v>İşçiler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1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2"/>
      <c r="AT117" s="288">
        <f t="shared" si="19"/>
        <v>0</v>
      </c>
      <c r="AU117" s="43"/>
      <c r="AV117" s="40"/>
      <c r="AW117" s="40"/>
      <c r="AX117" s="40"/>
      <c r="AY117" s="40"/>
      <c r="AZ117" s="40"/>
      <c r="BA117" s="42"/>
      <c r="BB117" s="41"/>
      <c r="BC117" s="40"/>
      <c r="BD117" s="40"/>
      <c r="BE117" s="40"/>
      <c r="BF117" s="40"/>
      <c r="BG117" s="40"/>
      <c r="BH117" s="42"/>
      <c r="BI117" s="40"/>
      <c r="BJ117" s="40"/>
      <c r="BK117" s="40"/>
      <c r="BL117" s="40"/>
      <c r="BM117" s="40"/>
      <c r="BN117" s="40"/>
      <c r="BO117" s="41"/>
      <c r="BP117" s="40"/>
      <c r="BQ117" s="40"/>
      <c r="BR117" s="40"/>
      <c r="BS117" s="40"/>
      <c r="BT117" s="40"/>
      <c r="BU117" s="42"/>
      <c r="BV117" s="40"/>
      <c r="BW117" s="41"/>
      <c r="BX117" s="40"/>
      <c r="BY117" s="40"/>
      <c r="BZ117" s="40"/>
      <c r="CA117" s="42"/>
      <c r="CB117" s="41"/>
      <c r="CC117" s="40"/>
      <c r="CD117" s="40"/>
      <c r="CE117" s="40"/>
      <c r="CF117" s="40"/>
      <c r="CG117" s="40"/>
      <c r="CH117" s="42"/>
      <c r="CI117" s="43"/>
      <c r="CJ117" s="41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1"/>
      <c r="DR117" s="40"/>
      <c r="DS117" s="40"/>
      <c r="DT117" s="40"/>
      <c r="DU117" s="40"/>
      <c r="DV117" s="42"/>
      <c r="DW117" s="40"/>
      <c r="DX117" s="40"/>
      <c r="DY117" s="40"/>
      <c r="DZ117" s="40"/>
      <c r="EA117" s="40"/>
      <c r="EB117" s="40"/>
      <c r="EC117" s="40"/>
      <c r="ED117" s="41"/>
      <c r="EE117" s="40"/>
      <c r="EF117" s="40"/>
      <c r="EG117" s="41"/>
      <c r="EH117" s="40"/>
      <c r="EI117" s="40"/>
      <c r="EJ117" s="40"/>
      <c r="EK117" s="40"/>
      <c r="EL117" s="42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2"/>
      <c r="EX117" s="42"/>
      <c r="EY117" s="42"/>
      <c r="EZ117" s="42"/>
      <c r="FA117" s="42"/>
      <c r="FB117" s="42"/>
      <c r="FC117" s="42"/>
      <c r="FD117" s="42"/>
      <c r="FE117" s="42"/>
      <c r="FF117" s="42"/>
      <c r="FG117" s="42"/>
      <c r="FH117" s="42"/>
      <c r="FI117" s="42"/>
      <c r="FJ117" s="42"/>
      <c r="FK117" s="42"/>
      <c r="FL117" s="42"/>
      <c r="FM117" s="42"/>
      <c r="FN117" s="42"/>
      <c r="FO117" s="42"/>
      <c r="FP117" s="42"/>
      <c r="FQ117" s="42"/>
      <c r="FR117" s="42"/>
      <c r="FS117" s="29">
        <f t="shared" si="20"/>
        <v>200</v>
      </c>
      <c r="FT117" s="29">
        <f t="shared" si="21"/>
        <v>200</v>
      </c>
      <c r="FU117" s="8">
        <f t="shared" si="22"/>
        <v>0</v>
      </c>
      <c r="FV117" s="29">
        <f t="shared" si="24"/>
        <v>0</v>
      </c>
    </row>
    <row r="118" spans="1:200">
      <c r="A118" s="8">
        <v>11036</v>
      </c>
      <c r="B118" s="37" t="s">
        <v>38</v>
      </c>
      <c r="C118" s="31">
        <v>114</v>
      </c>
      <c r="D118" s="31" t="s">
        <v>593</v>
      </c>
      <c r="E118" s="31" t="s">
        <v>279</v>
      </c>
      <c r="F118" s="31" t="s">
        <v>351</v>
      </c>
      <c r="G118" s="31"/>
      <c r="H118" s="8" t="str">
        <f>VLOOKUP(F118, 'Meslek Grupları'!$E$6:$G$152, 3, FALSE)</f>
        <v>Görevli</v>
      </c>
      <c r="I118" s="31" t="s">
        <v>594</v>
      </c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8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7"/>
      <c r="AT118" s="288">
        <f t="shared" si="19"/>
        <v>0</v>
      </c>
      <c r="AU118" s="39"/>
      <c r="AV118" s="31"/>
      <c r="AW118" s="31"/>
      <c r="AX118" s="31"/>
      <c r="AY118" s="31"/>
      <c r="AZ118" s="31"/>
      <c r="BA118" s="37"/>
      <c r="BB118" s="38"/>
      <c r="BC118" s="31"/>
      <c r="BD118" s="31"/>
      <c r="BE118" s="31"/>
      <c r="BF118" s="31"/>
      <c r="BG118" s="31"/>
      <c r="BH118" s="37"/>
      <c r="BI118" s="31"/>
      <c r="BJ118" s="31"/>
      <c r="BK118" s="31"/>
      <c r="BL118" s="31"/>
      <c r="BM118" s="31"/>
      <c r="BN118" s="31"/>
      <c r="BO118" s="38"/>
      <c r="BP118" s="31"/>
      <c r="BQ118" s="31"/>
      <c r="BR118" s="31"/>
      <c r="BS118" s="31"/>
      <c r="BT118" s="31"/>
      <c r="BU118" s="37"/>
      <c r="BV118" s="31"/>
      <c r="BW118" s="38"/>
      <c r="BX118" s="31"/>
      <c r="BY118" s="31"/>
      <c r="BZ118" s="31"/>
      <c r="CA118" s="37"/>
      <c r="CB118" s="38"/>
      <c r="CC118" s="31"/>
      <c r="CD118" s="31"/>
      <c r="CE118" s="31"/>
      <c r="CF118" s="31"/>
      <c r="CG118" s="31"/>
      <c r="CH118" s="37"/>
      <c r="CI118" s="39"/>
      <c r="CJ118" s="38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8"/>
      <c r="DR118" s="31"/>
      <c r="DS118" s="31"/>
      <c r="DT118" s="31"/>
      <c r="DU118" s="31"/>
      <c r="DV118" s="37"/>
      <c r="DW118" s="31"/>
      <c r="DX118" s="31"/>
      <c r="DY118" s="31"/>
      <c r="DZ118" s="31"/>
      <c r="EA118" s="31"/>
      <c r="EB118" s="31"/>
      <c r="EC118" s="31"/>
      <c r="ED118" s="38"/>
      <c r="EE118" s="31"/>
      <c r="EF118" s="31"/>
      <c r="EG118" s="38"/>
      <c r="EH118" s="31"/>
      <c r="EI118" s="31"/>
      <c r="EJ118" s="31"/>
      <c r="EK118" s="31"/>
      <c r="EL118" s="37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29">
        <f t="shared" si="20"/>
        <v>0</v>
      </c>
      <c r="FT118" s="29">
        <f t="shared" si="21"/>
        <v>0</v>
      </c>
      <c r="FU118" s="8">
        <f t="shared" si="22"/>
        <v>0</v>
      </c>
      <c r="FV118" s="29">
        <f t="shared" si="24"/>
        <v>0</v>
      </c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</row>
    <row r="119" spans="1:200">
      <c r="A119" s="8">
        <v>11036</v>
      </c>
      <c r="B119" s="27" t="s">
        <v>38</v>
      </c>
      <c r="C119" s="40">
        <v>115</v>
      </c>
      <c r="D119" s="40" t="s">
        <v>595</v>
      </c>
      <c r="E119" s="40" t="s">
        <v>255</v>
      </c>
      <c r="F119" s="40" t="s">
        <v>237</v>
      </c>
      <c r="G119" s="40">
        <v>50</v>
      </c>
      <c r="H119" s="8" t="str">
        <f>VLOOKUP(F119, 'Meslek Grupları'!$E$6:$G$152, 3, FALSE)</f>
        <v>Esnaf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1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2"/>
      <c r="AT119" s="288">
        <f t="shared" si="19"/>
        <v>0</v>
      </c>
      <c r="AU119" s="43"/>
      <c r="AV119" s="40"/>
      <c r="AW119" s="40"/>
      <c r="AX119" s="40"/>
      <c r="AY119" s="40"/>
      <c r="AZ119" s="40"/>
      <c r="BA119" s="42"/>
      <c r="BB119" s="41"/>
      <c r="BC119" s="40"/>
      <c r="BD119" s="40"/>
      <c r="BE119" s="40"/>
      <c r="BF119" s="40"/>
      <c r="BG119" s="40"/>
      <c r="BH119" s="42"/>
      <c r="BI119" s="40"/>
      <c r="BJ119" s="40"/>
      <c r="BK119" s="40"/>
      <c r="BL119" s="40"/>
      <c r="BM119" s="40"/>
      <c r="BN119" s="40"/>
      <c r="BO119" s="41"/>
      <c r="BP119" s="40"/>
      <c r="BQ119" s="40"/>
      <c r="BR119" s="40"/>
      <c r="BS119" s="40"/>
      <c r="BT119" s="40"/>
      <c r="BU119" s="42"/>
      <c r="BV119" s="40"/>
      <c r="BW119" s="41"/>
      <c r="BX119" s="40"/>
      <c r="BY119" s="40"/>
      <c r="BZ119" s="40"/>
      <c r="CA119" s="42"/>
      <c r="CB119" s="41"/>
      <c r="CC119" s="40"/>
      <c r="CD119" s="40"/>
      <c r="CE119" s="40"/>
      <c r="CF119" s="40"/>
      <c r="CG119" s="40"/>
      <c r="CH119" s="42"/>
      <c r="CI119" s="43"/>
      <c r="CJ119" s="41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1"/>
      <c r="DR119" s="40"/>
      <c r="DS119" s="40"/>
      <c r="DT119" s="40"/>
      <c r="DU119" s="40"/>
      <c r="DV119" s="42"/>
      <c r="DW119" s="40"/>
      <c r="DX119" s="40"/>
      <c r="DY119" s="40"/>
      <c r="DZ119" s="40"/>
      <c r="EA119" s="40"/>
      <c r="EB119" s="40"/>
      <c r="EC119" s="40"/>
      <c r="ED119" s="41"/>
      <c r="EE119" s="40"/>
      <c r="EF119" s="40"/>
      <c r="EG119" s="41"/>
      <c r="EH119" s="40"/>
      <c r="EI119" s="40"/>
      <c r="EJ119" s="40"/>
      <c r="EK119" s="40"/>
      <c r="EL119" s="42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2"/>
      <c r="EX119" s="42"/>
      <c r="EY119" s="42"/>
      <c r="EZ119" s="42"/>
      <c r="FA119" s="42"/>
      <c r="FB119" s="42"/>
      <c r="FC119" s="42"/>
      <c r="FD119" s="42"/>
      <c r="FE119" s="42"/>
      <c r="FF119" s="42"/>
      <c r="FG119" s="42"/>
      <c r="FH119" s="42"/>
      <c r="FI119" s="42"/>
      <c r="FJ119" s="42"/>
      <c r="FK119" s="42"/>
      <c r="FL119" s="42"/>
      <c r="FM119" s="42"/>
      <c r="FN119" s="42"/>
      <c r="FO119" s="42"/>
      <c r="FP119" s="42"/>
      <c r="FQ119" s="42"/>
      <c r="FR119" s="42"/>
      <c r="FS119" s="29">
        <f t="shared" si="20"/>
        <v>50</v>
      </c>
      <c r="FT119" s="29">
        <f t="shared" si="21"/>
        <v>50</v>
      </c>
      <c r="FU119" s="8">
        <f t="shared" si="22"/>
        <v>0</v>
      </c>
      <c r="FV119" s="29">
        <f t="shared" si="24"/>
        <v>0</v>
      </c>
    </row>
    <row r="120" spans="1:200">
      <c r="A120" s="8">
        <v>11036</v>
      </c>
      <c r="B120" s="27" t="s">
        <v>38</v>
      </c>
      <c r="C120" s="40">
        <v>116</v>
      </c>
      <c r="D120" s="40" t="s">
        <v>533</v>
      </c>
      <c r="E120" s="40" t="s">
        <v>219</v>
      </c>
      <c r="F120" s="40" t="s">
        <v>596</v>
      </c>
      <c r="G120" s="40">
        <v>200</v>
      </c>
      <c r="H120" s="286" t="s">
        <v>787</v>
      </c>
      <c r="I120" s="40"/>
      <c r="J120" s="40"/>
      <c r="K120" s="40"/>
      <c r="L120" s="40">
        <v>120</v>
      </c>
      <c r="M120" s="40"/>
      <c r="N120" s="40"/>
      <c r="O120" s="40"/>
      <c r="P120" s="40"/>
      <c r="Q120" s="40"/>
      <c r="R120" s="40">
        <v>8</v>
      </c>
      <c r="S120" s="40"/>
      <c r="T120" s="40"/>
      <c r="U120" s="40"/>
      <c r="V120" s="40"/>
      <c r="W120" s="40"/>
      <c r="X120" s="40"/>
      <c r="Y120" s="40"/>
      <c r="Z120" s="41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2"/>
      <c r="AT120" s="288">
        <f t="shared" si="19"/>
        <v>0</v>
      </c>
      <c r="AU120" s="43"/>
      <c r="AV120" s="40"/>
      <c r="AW120" s="40"/>
      <c r="AX120" s="40"/>
      <c r="AY120" s="40"/>
      <c r="AZ120" s="40"/>
      <c r="BA120" s="42"/>
      <c r="BB120" s="41"/>
      <c r="BC120" s="40"/>
      <c r="BD120" s="40"/>
      <c r="BE120" s="40"/>
      <c r="BF120" s="40"/>
      <c r="BG120" s="40"/>
      <c r="BH120" s="42"/>
      <c r="BI120" s="40"/>
      <c r="BJ120" s="40"/>
      <c r="BK120" s="40"/>
      <c r="BL120" s="40"/>
      <c r="BM120" s="40"/>
      <c r="BN120" s="40"/>
      <c r="BO120" s="41"/>
      <c r="BP120" s="40"/>
      <c r="BQ120" s="40"/>
      <c r="BR120" s="40"/>
      <c r="BS120" s="40"/>
      <c r="BT120" s="40"/>
      <c r="BU120" s="42"/>
      <c r="BV120" s="40"/>
      <c r="BW120" s="41"/>
      <c r="BX120" s="40"/>
      <c r="BY120" s="40"/>
      <c r="BZ120" s="40"/>
      <c r="CA120" s="42"/>
      <c r="CB120" s="41"/>
      <c r="CC120" s="40"/>
      <c r="CD120" s="40"/>
      <c r="CE120" s="40"/>
      <c r="CF120" s="40"/>
      <c r="CG120" s="40"/>
      <c r="CH120" s="42"/>
      <c r="CI120" s="43"/>
      <c r="CJ120" s="41">
        <v>3</v>
      </c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1"/>
      <c r="DR120" s="40"/>
      <c r="DS120" s="40"/>
      <c r="DT120" s="40"/>
      <c r="DU120" s="40"/>
      <c r="DV120" s="42"/>
      <c r="DW120" s="40"/>
      <c r="DX120" s="40"/>
      <c r="DY120" s="40"/>
      <c r="DZ120" s="40"/>
      <c r="EA120" s="40"/>
      <c r="EB120" s="40"/>
      <c r="EC120" s="40"/>
      <c r="ED120" s="41"/>
      <c r="EE120" s="40"/>
      <c r="EF120" s="40"/>
      <c r="EG120" s="41"/>
      <c r="EH120" s="40"/>
      <c r="EI120" s="40"/>
      <c r="EJ120" s="40"/>
      <c r="EK120" s="40"/>
      <c r="EL120" s="42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2"/>
      <c r="EX120" s="42"/>
      <c r="EY120" s="42"/>
      <c r="EZ120" s="42"/>
      <c r="FA120" s="42"/>
      <c r="FB120" s="42"/>
      <c r="FC120" s="42"/>
      <c r="FD120" s="42"/>
      <c r="FE120" s="42"/>
      <c r="FF120" s="42"/>
      <c r="FG120" s="42"/>
      <c r="FH120" s="42"/>
      <c r="FI120" s="42"/>
      <c r="FJ120" s="42"/>
      <c r="FK120" s="42"/>
      <c r="FL120" s="42"/>
      <c r="FM120" s="42"/>
      <c r="FN120" s="42"/>
      <c r="FO120" s="42"/>
      <c r="FP120" s="42"/>
      <c r="FQ120" s="42"/>
      <c r="FR120" s="42"/>
      <c r="FS120" s="29">
        <f t="shared" si="20"/>
        <v>320</v>
      </c>
      <c r="FT120" s="29">
        <f t="shared" si="21"/>
        <v>320</v>
      </c>
      <c r="FU120" s="8">
        <f t="shared" si="22"/>
        <v>0</v>
      </c>
      <c r="FV120" s="29">
        <f t="shared" si="24"/>
        <v>0</v>
      </c>
    </row>
    <row r="121" spans="1:200">
      <c r="A121" s="8">
        <v>11036</v>
      </c>
      <c r="B121" s="27" t="s">
        <v>38</v>
      </c>
      <c r="C121" s="40">
        <v>117</v>
      </c>
      <c r="D121" s="40" t="s">
        <v>597</v>
      </c>
      <c r="E121" s="40" t="s">
        <v>598</v>
      </c>
      <c r="F121" s="40"/>
      <c r="G121" s="40"/>
      <c r="H121" s="8">
        <f>VLOOKUP(F121, 'Meslek Grupları'!$E$6:$G$152, 3, FALSE)</f>
        <v>0</v>
      </c>
      <c r="I121" s="40"/>
      <c r="J121" s="40"/>
      <c r="K121" s="40"/>
      <c r="L121" s="40">
        <v>240</v>
      </c>
      <c r="M121" s="40" t="s">
        <v>599</v>
      </c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1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2"/>
      <c r="AT121" s="288">
        <f t="shared" si="19"/>
        <v>0</v>
      </c>
      <c r="AU121" s="43"/>
      <c r="AV121" s="40"/>
      <c r="AW121" s="40"/>
      <c r="AX121" s="40"/>
      <c r="AY121" s="40"/>
      <c r="AZ121" s="40"/>
      <c r="BA121" s="42"/>
      <c r="BB121" s="41"/>
      <c r="BC121" s="40"/>
      <c r="BD121" s="40"/>
      <c r="BE121" s="40"/>
      <c r="BF121" s="40"/>
      <c r="BG121" s="40"/>
      <c r="BH121" s="42"/>
      <c r="BI121" s="40"/>
      <c r="BJ121" s="40"/>
      <c r="BK121" s="40"/>
      <c r="BL121" s="40"/>
      <c r="BM121" s="40"/>
      <c r="BN121" s="40"/>
      <c r="BO121" s="41"/>
      <c r="BP121" s="40"/>
      <c r="BQ121" s="40"/>
      <c r="BR121" s="40"/>
      <c r="BS121" s="40"/>
      <c r="BT121" s="40"/>
      <c r="BU121" s="42"/>
      <c r="BV121" s="40"/>
      <c r="BW121" s="41"/>
      <c r="BX121" s="40"/>
      <c r="BY121" s="40"/>
      <c r="BZ121" s="40"/>
      <c r="CA121" s="42"/>
      <c r="CB121" s="41"/>
      <c r="CC121" s="40"/>
      <c r="CD121" s="40"/>
      <c r="CE121" s="40"/>
      <c r="CF121" s="40"/>
      <c r="CG121" s="40"/>
      <c r="CH121" s="42"/>
      <c r="CI121" s="43"/>
      <c r="CJ121" s="41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1"/>
      <c r="DR121" s="40"/>
      <c r="DS121" s="40"/>
      <c r="DT121" s="40"/>
      <c r="DU121" s="40"/>
      <c r="DV121" s="42"/>
      <c r="DW121" s="40"/>
      <c r="DX121" s="40"/>
      <c r="DY121" s="40"/>
      <c r="DZ121" s="40"/>
      <c r="EA121" s="40"/>
      <c r="EB121" s="40"/>
      <c r="EC121" s="40"/>
      <c r="ED121" s="41"/>
      <c r="EE121" s="40"/>
      <c r="EF121" s="40"/>
      <c r="EG121" s="41"/>
      <c r="EH121" s="40"/>
      <c r="EI121" s="40"/>
      <c r="EJ121" s="40"/>
      <c r="EK121" s="40"/>
      <c r="EL121" s="42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2"/>
      <c r="EX121" s="42"/>
      <c r="EY121" s="42"/>
      <c r="EZ121" s="42"/>
      <c r="FA121" s="42"/>
      <c r="FB121" s="42"/>
      <c r="FC121" s="42"/>
      <c r="FD121" s="42"/>
      <c r="FE121" s="42"/>
      <c r="FF121" s="42"/>
      <c r="FG121" s="42"/>
      <c r="FH121" s="42"/>
      <c r="FI121" s="42"/>
      <c r="FJ121" s="42"/>
      <c r="FK121" s="42"/>
      <c r="FL121" s="42"/>
      <c r="FM121" s="42"/>
      <c r="FN121" s="42"/>
      <c r="FO121" s="42"/>
      <c r="FP121" s="42"/>
      <c r="FQ121" s="42"/>
      <c r="FR121" s="42"/>
      <c r="FS121" s="29">
        <f t="shared" si="20"/>
        <v>240</v>
      </c>
      <c r="FT121" s="29">
        <f t="shared" si="21"/>
        <v>240</v>
      </c>
      <c r="FU121" s="8">
        <f t="shared" si="22"/>
        <v>0</v>
      </c>
      <c r="FV121" s="29">
        <f t="shared" si="24"/>
        <v>0</v>
      </c>
    </row>
    <row r="122" spans="1:200">
      <c r="A122" s="3">
        <v>11101</v>
      </c>
      <c r="B122" s="4" t="s">
        <v>43</v>
      </c>
      <c r="C122" s="3"/>
      <c r="D122" s="3" t="s">
        <v>2048</v>
      </c>
      <c r="E122" s="3" t="s">
        <v>2047</v>
      </c>
      <c r="F122" s="3"/>
      <c r="G122" s="3"/>
      <c r="H122" s="8">
        <f>VLOOKUP(F122, 'Meslek Grupları'!$E$6:$G$152, 3, FALSE)</f>
        <v>0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78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4"/>
      <c r="AT122" s="288">
        <f t="shared" si="19"/>
        <v>0</v>
      </c>
      <c r="AU122" s="79"/>
      <c r="AV122" s="3"/>
      <c r="AW122" s="3"/>
      <c r="AX122" s="3"/>
      <c r="AY122" s="3"/>
      <c r="AZ122" s="3"/>
      <c r="BA122" s="4"/>
      <c r="BB122" s="78"/>
      <c r="BC122" s="3"/>
      <c r="BD122" s="3"/>
      <c r="BE122" s="3"/>
      <c r="BF122" s="3"/>
      <c r="BG122" s="3"/>
      <c r="BH122" s="4"/>
      <c r="BI122" s="3"/>
      <c r="BJ122" s="3"/>
      <c r="BK122" s="3"/>
      <c r="BL122" s="3"/>
      <c r="BM122" s="3"/>
      <c r="BN122" s="3"/>
      <c r="BO122" s="78"/>
      <c r="BP122" s="3"/>
      <c r="BQ122" s="3"/>
      <c r="BR122" s="3"/>
      <c r="BS122" s="3"/>
      <c r="BT122" s="3"/>
      <c r="BU122" s="4"/>
      <c r="BV122" s="3"/>
      <c r="BW122" s="78"/>
      <c r="BX122" s="3"/>
      <c r="BY122" s="3"/>
      <c r="BZ122" s="3"/>
      <c r="CA122" s="4"/>
      <c r="CB122" s="78"/>
      <c r="CC122" s="3"/>
      <c r="CD122" s="3"/>
      <c r="CE122" s="3"/>
      <c r="CF122" s="3"/>
      <c r="CG122" s="3"/>
      <c r="CH122" s="4"/>
      <c r="CI122" s="79"/>
      <c r="CJ122" s="78">
        <v>7</v>
      </c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78"/>
      <c r="DR122" s="3"/>
      <c r="DS122" s="3"/>
      <c r="DT122" s="3"/>
      <c r="DU122" s="3"/>
      <c r="DV122" s="4"/>
      <c r="DW122" s="3"/>
      <c r="DX122" s="3"/>
      <c r="DY122" s="3">
        <v>1</v>
      </c>
      <c r="DZ122" s="3">
        <v>4</v>
      </c>
      <c r="EA122" s="3" t="s">
        <v>600</v>
      </c>
      <c r="EB122" s="3"/>
      <c r="EC122" s="3">
        <v>650</v>
      </c>
      <c r="ED122" s="78"/>
      <c r="EE122" s="3"/>
      <c r="EF122" s="3"/>
      <c r="EG122" s="78">
        <v>1</v>
      </c>
      <c r="EH122" s="3"/>
      <c r="EI122" s="3"/>
      <c r="EJ122" s="3"/>
      <c r="EK122" s="3" t="s">
        <v>601</v>
      </c>
      <c r="EL122" s="4">
        <v>120</v>
      </c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4"/>
      <c r="EX122" s="4"/>
      <c r="EY122" s="4"/>
      <c r="EZ122" s="4"/>
      <c r="FA122" s="4"/>
      <c r="FB122" s="4"/>
      <c r="FC122" s="4"/>
      <c r="FD122" s="4">
        <v>1</v>
      </c>
      <c r="FE122" s="4">
        <v>3</v>
      </c>
      <c r="FF122" s="4"/>
      <c r="FG122" s="4"/>
      <c r="FH122" s="4"/>
      <c r="FI122" s="4">
        <v>500</v>
      </c>
      <c r="FJ122" s="4"/>
      <c r="FK122" s="4"/>
      <c r="FL122" s="4"/>
      <c r="FM122" s="4"/>
      <c r="FN122" s="4"/>
      <c r="FO122" s="4"/>
      <c r="FP122" s="4"/>
      <c r="FQ122" s="4"/>
      <c r="FR122" s="4"/>
      <c r="FS122" s="29">
        <f t="shared" si="20"/>
        <v>1270</v>
      </c>
      <c r="FT122" s="79">
        <f>SUM(FS122:FS127)</f>
        <v>5070</v>
      </c>
      <c r="FU122" s="3">
        <f t="shared" si="22"/>
        <v>0</v>
      </c>
      <c r="FV122" s="79">
        <f>SUM(FU122:FU127)</f>
        <v>0</v>
      </c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R122" s="230"/>
    </row>
    <row r="123" spans="1:200">
      <c r="A123" s="8">
        <v>11101</v>
      </c>
      <c r="B123" s="27" t="s">
        <v>43</v>
      </c>
      <c r="E123" s="8"/>
      <c r="H123" s="8">
        <f>VLOOKUP(F123, 'Meslek Grupları'!$E$6:$G$152, 3, FALSE)</f>
        <v>0</v>
      </c>
      <c r="I123" s="8"/>
      <c r="J123" s="8"/>
      <c r="K123" s="8"/>
      <c r="M123" s="8"/>
      <c r="O123" s="8"/>
      <c r="P123" s="8"/>
      <c r="U123" s="8"/>
      <c r="V123" s="8"/>
      <c r="W123" s="8"/>
      <c r="Z123" s="2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27"/>
      <c r="AT123" s="288">
        <f t="shared" si="19"/>
        <v>0</v>
      </c>
      <c r="AU123" s="29"/>
      <c r="AV123" s="8"/>
      <c r="AW123" s="8"/>
      <c r="AX123" s="8"/>
      <c r="AY123" s="8"/>
      <c r="AZ123" s="8"/>
      <c r="BA123" s="27"/>
      <c r="BB123" s="28"/>
      <c r="BC123" s="8"/>
      <c r="BD123" s="8"/>
      <c r="BE123" s="8"/>
      <c r="BF123" s="8"/>
      <c r="BG123" s="8"/>
      <c r="BH123" s="27"/>
      <c r="BI123" s="8"/>
      <c r="BJ123" s="8"/>
      <c r="BK123" s="8"/>
      <c r="BL123" s="8"/>
      <c r="BM123" s="8"/>
      <c r="BN123" s="8"/>
      <c r="BO123" s="28"/>
      <c r="BP123" s="8"/>
      <c r="BQ123" s="8"/>
      <c r="BR123" s="8"/>
      <c r="BS123" s="8"/>
      <c r="BT123" s="8"/>
      <c r="BU123" s="27"/>
      <c r="BV123" s="8"/>
      <c r="BW123" s="28"/>
      <c r="BX123" s="8"/>
      <c r="BY123" s="8"/>
      <c r="BZ123" s="8"/>
      <c r="CA123" s="27"/>
      <c r="CB123" s="28"/>
      <c r="CC123" s="8"/>
      <c r="CD123" s="8"/>
      <c r="CE123" s="8"/>
      <c r="CF123" s="8"/>
      <c r="CG123" s="8"/>
      <c r="CH123" s="27"/>
      <c r="CI123" s="29"/>
      <c r="CJ123" s="2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28"/>
      <c r="DR123" s="8"/>
      <c r="DS123" s="8"/>
      <c r="DT123" s="8"/>
      <c r="DU123" s="8"/>
      <c r="DV123" s="27"/>
      <c r="DW123" s="8"/>
      <c r="DX123" s="8"/>
      <c r="DY123" s="8"/>
      <c r="DZ123" s="8"/>
      <c r="EA123" s="8"/>
      <c r="EB123" s="8"/>
      <c r="EC123" s="8"/>
      <c r="ED123" s="28"/>
      <c r="EE123" s="8"/>
      <c r="EF123" s="8"/>
      <c r="EG123" s="28">
        <v>1</v>
      </c>
      <c r="EH123" s="8"/>
      <c r="EI123" s="8"/>
      <c r="EJ123" s="8"/>
      <c r="EK123" s="8"/>
      <c r="EL123" s="27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9">
        <f t="shared" si="20"/>
        <v>0</v>
      </c>
      <c r="FT123" s="29"/>
      <c r="FU123" s="8">
        <f t="shared" si="22"/>
        <v>0</v>
      </c>
      <c r="FV123" s="29"/>
      <c r="GR123" s="230"/>
    </row>
    <row r="124" spans="1:200">
      <c r="A124" s="8">
        <v>11101</v>
      </c>
      <c r="B124" s="27" t="s">
        <v>43</v>
      </c>
      <c r="D124" s="8"/>
      <c r="E124" s="8" t="s">
        <v>602</v>
      </c>
      <c r="H124" s="8">
        <f>VLOOKUP(F124, 'Meslek Grupları'!$E$6:$G$152, 3, FALSE)</f>
        <v>0</v>
      </c>
      <c r="I124" s="8"/>
      <c r="J124" s="8"/>
      <c r="K124" s="8"/>
      <c r="M124" s="8"/>
      <c r="O124" s="8"/>
      <c r="P124" s="8"/>
      <c r="U124" s="8"/>
      <c r="V124" s="8"/>
      <c r="W124" s="8"/>
      <c r="Z124" s="2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27"/>
      <c r="AT124" s="288">
        <f t="shared" si="19"/>
        <v>0</v>
      </c>
      <c r="AU124" s="29"/>
      <c r="AV124" s="8"/>
      <c r="AW124" s="8"/>
      <c r="AX124" s="8"/>
      <c r="AY124" s="8"/>
      <c r="AZ124" s="8"/>
      <c r="BA124" s="27"/>
      <c r="BB124" s="28"/>
      <c r="BC124" s="8"/>
      <c r="BD124" s="8"/>
      <c r="BE124" s="8"/>
      <c r="BF124" s="8"/>
      <c r="BG124" s="8"/>
      <c r="BH124" s="27"/>
      <c r="BI124" s="8"/>
      <c r="BJ124" s="8"/>
      <c r="BK124" s="8"/>
      <c r="BL124" s="8"/>
      <c r="BM124" s="8"/>
      <c r="BN124" s="8"/>
      <c r="BO124" s="28"/>
      <c r="BP124" s="8"/>
      <c r="BQ124" s="8"/>
      <c r="BR124" s="8"/>
      <c r="BS124" s="8"/>
      <c r="BT124" s="8"/>
      <c r="BU124" s="27"/>
      <c r="BV124" s="8"/>
      <c r="BW124" s="28"/>
      <c r="BX124" s="8"/>
      <c r="BY124" s="8"/>
      <c r="BZ124" s="8"/>
      <c r="CA124" s="27"/>
      <c r="CB124" s="28"/>
      <c r="CC124" s="8"/>
      <c r="CD124" s="8"/>
      <c r="CE124" s="8"/>
      <c r="CF124" s="8"/>
      <c r="CG124" s="8"/>
      <c r="CH124" s="27"/>
      <c r="CI124" s="29"/>
      <c r="CJ124" s="2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28"/>
      <c r="DR124" s="8"/>
      <c r="DS124" s="8"/>
      <c r="DT124" s="8"/>
      <c r="DU124" s="8"/>
      <c r="DV124" s="27"/>
      <c r="DW124" s="8"/>
      <c r="DX124" s="8"/>
      <c r="DY124" s="8"/>
      <c r="DZ124" s="8"/>
      <c r="EA124" s="8"/>
      <c r="EB124" s="8"/>
      <c r="EC124" s="8"/>
      <c r="ED124" s="28"/>
      <c r="EE124" s="8"/>
      <c r="EF124" s="8"/>
      <c r="EG124" s="28"/>
      <c r="EH124" s="8"/>
      <c r="EI124" s="8"/>
      <c r="EJ124" s="8"/>
      <c r="EK124" s="8"/>
      <c r="EL124" s="27"/>
      <c r="EM124" s="8">
        <v>1</v>
      </c>
      <c r="EN124" s="8"/>
      <c r="EO124" s="8" t="s">
        <v>603</v>
      </c>
      <c r="EP124" s="8">
        <v>2100</v>
      </c>
      <c r="EQ124" s="8"/>
      <c r="ER124" s="8"/>
      <c r="ES124" s="8"/>
      <c r="ET124" s="8"/>
      <c r="EU124" s="8"/>
      <c r="EV124" s="8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9">
        <f t="shared" si="20"/>
        <v>2100</v>
      </c>
      <c r="FT124" s="29"/>
      <c r="FU124" s="8">
        <f t="shared" si="22"/>
        <v>0</v>
      </c>
      <c r="FV124" s="29"/>
      <c r="GR124" s="230"/>
    </row>
    <row r="125" spans="1:200">
      <c r="A125" s="8">
        <v>11101</v>
      </c>
      <c r="B125" s="27" t="s">
        <v>43</v>
      </c>
      <c r="E125" s="8"/>
      <c r="H125" s="8">
        <f>VLOOKUP(F125, 'Meslek Grupları'!$E$6:$G$152, 3, FALSE)</f>
        <v>0</v>
      </c>
      <c r="I125" s="8"/>
      <c r="J125" s="8"/>
      <c r="K125" s="8"/>
      <c r="M125" s="8"/>
      <c r="O125" s="8"/>
      <c r="P125" s="8"/>
      <c r="U125" s="8"/>
      <c r="V125" s="8"/>
      <c r="W125" s="8"/>
      <c r="Z125" s="2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27"/>
      <c r="AT125" s="288">
        <f t="shared" si="19"/>
        <v>0</v>
      </c>
      <c r="AU125" s="29"/>
      <c r="AV125" s="8"/>
      <c r="AW125" s="8"/>
      <c r="AX125" s="8"/>
      <c r="AY125" s="8"/>
      <c r="AZ125" s="8"/>
      <c r="BA125" s="27"/>
      <c r="BB125" s="28"/>
      <c r="BC125" s="8"/>
      <c r="BD125" s="8"/>
      <c r="BE125" s="8"/>
      <c r="BF125" s="8"/>
      <c r="BG125" s="8"/>
      <c r="BH125" s="27"/>
      <c r="BI125" s="8"/>
      <c r="BJ125" s="8"/>
      <c r="BK125" s="8"/>
      <c r="BL125" s="8"/>
      <c r="BM125" s="8"/>
      <c r="BN125" s="8"/>
      <c r="BO125" s="28"/>
      <c r="BP125" s="8"/>
      <c r="BQ125" s="8"/>
      <c r="BR125" s="8"/>
      <c r="BS125" s="8"/>
      <c r="BT125" s="8"/>
      <c r="BU125" s="27"/>
      <c r="BV125" s="8"/>
      <c r="BW125" s="28"/>
      <c r="BX125" s="8"/>
      <c r="BY125" s="8"/>
      <c r="BZ125" s="8"/>
      <c r="CA125" s="27"/>
      <c r="CB125" s="28"/>
      <c r="CC125" s="8"/>
      <c r="CD125" s="8"/>
      <c r="CE125" s="8"/>
      <c r="CF125" s="8"/>
      <c r="CG125" s="8"/>
      <c r="CH125" s="27"/>
      <c r="CI125" s="29"/>
      <c r="CJ125" s="2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28"/>
      <c r="DR125" s="8"/>
      <c r="DS125" s="8"/>
      <c r="DT125" s="8"/>
      <c r="DU125" s="8"/>
      <c r="DV125" s="27"/>
      <c r="DW125" s="8"/>
      <c r="DX125" s="8"/>
      <c r="DY125" s="8">
        <v>1</v>
      </c>
      <c r="DZ125" s="8">
        <v>2</v>
      </c>
      <c r="EA125" s="8" t="s">
        <v>2033</v>
      </c>
      <c r="EB125" s="8"/>
      <c r="EC125" s="8">
        <v>700</v>
      </c>
      <c r="ED125" s="28"/>
      <c r="EE125" s="8"/>
      <c r="EF125" s="8"/>
      <c r="EG125" s="28"/>
      <c r="EH125" s="8"/>
      <c r="EI125" s="8"/>
      <c r="EJ125" s="8"/>
      <c r="EK125" s="8"/>
      <c r="EL125" s="27"/>
      <c r="EM125" s="8">
        <v>1</v>
      </c>
      <c r="EN125" s="8"/>
      <c r="EO125" s="8" t="s">
        <v>603</v>
      </c>
      <c r="EP125" s="8">
        <v>600</v>
      </c>
      <c r="EQ125" s="8"/>
      <c r="ER125" s="8"/>
      <c r="ES125" s="8"/>
      <c r="ET125" s="8"/>
      <c r="EU125" s="8"/>
      <c r="EV125" s="8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9">
        <f t="shared" si="20"/>
        <v>1300</v>
      </c>
      <c r="FT125" s="29"/>
      <c r="FU125" s="8">
        <f t="shared" si="22"/>
        <v>0</v>
      </c>
      <c r="FV125" s="29"/>
      <c r="GR125" s="230"/>
    </row>
    <row r="126" spans="1:200">
      <c r="A126" s="8">
        <v>11101</v>
      </c>
      <c r="B126" s="27" t="s">
        <v>43</v>
      </c>
      <c r="E126" s="8"/>
      <c r="H126" s="8">
        <f>VLOOKUP(F126, 'Meslek Grupları'!$E$6:$G$152, 3, FALSE)</f>
        <v>0</v>
      </c>
      <c r="I126" s="8"/>
      <c r="J126" s="8"/>
      <c r="K126" s="8"/>
      <c r="M126" s="8"/>
      <c r="O126" s="8"/>
      <c r="P126" s="8"/>
      <c r="U126" s="8"/>
      <c r="V126" s="8"/>
      <c r="W126" s="8"/>
      <c r="Z126" s="2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27"/>
      <c r="AT126" s="288">
        <f t="shared" si="19"/>
        <v>0</v>
      </c>
      <c r="AU126" s="29"/>
      <c r="AV126" s="8"/>
      <c r="AW126" s="8"/>
      <c r="AX126" s="8"/>
      <c r="AY126" s="8"/>
      <c r="AZ126" s="8"/>
      <c r="BA126" s="27"/>
      <c r="BB126" s="28"/>
      <c r="BC126" s="8"/>
      <c r="BD126" s="8"/>
      <c r="BE126" s="8"/>
      <c r="BF126" s="8"/>
      <c r="BG126" s="8"/>
      <c r="BH126" s="27"/>
      <c r="BI126" s="8"/>
      <c r="BJ126" s="8"/>
      <c r="BK126" s="8"/>
      <c r="BL126" s="8"/>
      <c r="BM126" s="8"/>
      <c r="BN126" s="8"/>
      <c r="BO126" s="28"/>
      <c r="BP126" s="8"/>
      <c r="BQ126" s="8"/>
      <c r="BR126" s="8"/>
      <c r="BS126" s="8"/>
      <c r="BT126" s="8"/>
      <c r="BU126" s="27"/>
      <c r="BV126" s="8"/>
      <c r="BW126" s="28"/>
      <c r="BX126" s="8"/>
      <c r="BY126" s="8"/>
      <c r="BZ126" s="8"/>
      <c r="CA126" s="27"/>
      <c r="CB126" s="28"/>
      <c r="CC126" s="8"/>
      <c r="CD126" s="8"/>
      <c r="CE126" s="8"/>
      <c r="CF126" s="8"/>
      <c r="CG126" s="8"/>
      <c r="CH126" s="27"/>
      <c r="CI126" s="29"/>
      <c r="CJ126" s="2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28"/>
      <c r="DR126" s="8"/>
      <c r="DS126" s="8"/>
      <c r="DT126" s="8"/>
      <c r="DU126" s="8"/>
      <c r="DV126" s="27"/>
      <c r="DW126" s="8"/>
      <c r="DX126" s="8"/>
      <c r="DY126" s="8"/>
      <c r="DZ126" s="8"/>
      <c r="EA126" s="8"/>
      <c r="EB126" s="8"/>
      <c r="EC126" s="8"/>
      <c r="ED126" s="28"/>
      <c r="EE126" s="8"/>
      <c r="EF126" s="8"/>
      <c r="EG126" s="28"/>
      <c r="EH126" s="8"/>
      <c r="EI126" s="8"/>
      <c r="EJ126" s="8"/>
      <c r="EK126" s="8"/>
      <c r="EL126" s="27"/>
      <c r="EM126" s="8">
        <v>1</v>
      </c>
      <c r="EN126" s="8"/>
      <c r="EO126" s="8" t="s">
        <v>605</v>
      </c>
      <c r="EP126" s="8">
        <v>400</v>
      </c>
      <c r="EQ126" s="8"/>
      <c r="ER126" s="8"/>
      <c r="ES126" s="8"/>
      <c r="ET126" s="8"/>
      <c r="EU126" s="8"/>
      <c r="EV126" s="8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9">
        <f t="shared" si="20"/>
        <v>400</v>
      </c>
      <c r="FT126" s="29"/>
      <c r="FU126" s="8">
        <f t="shared" si="22"/>
        <v>0</v>
      </c>
      <c r="FV126" s="29"/>
      <c r="GR126" s="230"/>
    </row>
    <row r="127" spans="1:200">
      <c r="A127" s="8">
        <v>11101</v>
      </c>
      <c r="B127" s="27" t="s">
        <v>43</v>
      </c>
      <c r="C127" s="31"/>
      <c r="D127" s="31"/>
      <c r="E127" s="31"/>
      <c r="F127" s="31"/>
      <c r="G127" s="31"/>
      <c r="H127" s="8">
        <f>VLOOKUP(F127, 'Meslek Grupları'!$E$6:$G$152, 3, FALSE)</f>
        <v>0</v>
      </c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8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7"/>
      <c r="AT127" s="288">
        <f t="shared" si="19"/>
        <v>0</v>
      </c>
      <c r="AU127" s="39"/>
      <c r="AV127" s="31"/>
      <c r="AW127" s="31"/>
      <c r="AX127" s="31"/>
      <c r="AY127" s="31"/>
      <c r="AZ127" s="31"/>
      <c r="BA127" s="37"/>
      <c r="BB127" s="38"/>
      <c r="BC127" s="31"/>
      <c r="BD127" s="31"/>
      <c r="BE127" s="31"/>
      <c r="BF127" s="31"/>
      <c r="BG127" s="31"/>
      <c r="BH127" s="37"/>
      <c r="BI127" s="31"/>
      <c r="BJ127" s="31"/>
      <c r="BK127" s="31"/>
      <c r="BL127" s="31"/>
      <c r="BM127" s="31"/>
      <c r="BN127" s="31"/>
      <c r="BO127" s="38"/>
      <c r="BP127" s="31"/>
      <c r="BQ127" s="31"/>
      <c r="BR127" s="31"/>
      <c r="BS127" s="31"/>
      <c r="BT127" s="31"/>
      <c r="BU127" s="37"/>
      <c r="BV127" s="31"/>
      <c r="BW127" s="38"/>
      <c r="BX127" s="31"/>
      <c r="BY127" s="31"/>
      <c r="BZ127" s="31"/>
      <c r="CA127" s="37"/>
      <c r="CB127" s="38"/>
      <c r="CC127" s="31"/>
      <c r="CD127" s="31"/>
      <c r="CE127" s="31"/>
      <c r="CF127" s="31"/>
      <c r="CG127" s="31"/>
      <c r="CH127" s="37"/>
      <c r="CI127" s="39"/>
      <c r="CJ127" s="38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8"/>
      <c r="DR127" s="31"/>
      <c r="DS127" s="31"/>
      <c r="DT127" s="31"/>
      <c r="DU127" s="31"/>
      <c r="DV127" s="37"/>
      <c r="DW127" s="31"/>
      <c r="DX127" s="31"/>
      <c r="DY127" s="31"/>
      <c r="DZ127" s="31"/>
      <c r="EA127" s="31"/>
      <c r="EB127" s="31"/>
      <c r="EC127" s="31"/>
      <c r="ED127" s="38"/>
      <c r="EE127" s="31"/>
      <c r="EF127" s="31"/>
      <c r="EG127" s="38"/>
      <c r="EH127" s="31"/>
      <c r="EI127" s="31"/>
      <c r="EJ127" s="31"/>
      <c r="EK127" s="31"/>
      <c r="EL127" s="37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29">
        <f t="shared" si="20"/>
        <v>0</v>
      </c>
      <c r="FT127" s="29"/>
      <c r="FU127" s="8">
        <f t="shared" si="22"/>
        <v>0</v>
      </c>
      <c r="FV127" s="29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R127" s="230"/>
    </row>
    <row r="128" spans="1:200">
      <c r="A128" s="8">
        <v>11101</v>
      </c>
      <c r="B128" s="27" t="s">
        <v>43</v>
      </c>
      <c r="C128" s="40">
        <v>1</v>
      </c>
      <c r="D128" s="40" t="s">
        <v>2049</v>
      </c>
      <c r="E128" s="40" t="s">
        <v>279</v>
      </c>
      <c r="F128" s="40" t="s">
        <v>305</v>
      </c>
      <c r="G128" s="40">
        <v>360</v>
      </c>
      <c r="H128" s="8" t="str">
        <f>VLOOKUP(F128, 'Meslek Grupları'!$E$6:$G$152, 3, FALSE)</f>
        <v>Görevli</v>
      </c>
      <c r="I128" s="40" t="s">
        <v>606</v>
      </c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1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2"/>
      <c r="AT128" s="288">
        <f t="shared" si="19"/>
        <v>0</v>
      </c>
      <c r="AU128" s="43"/>
      <c r="AV128" s="40"/>
      <c r="AW128" s="40"/>
      <c r="AX128" s="40"/>
      <c r="AY128" s="40"/>
      <c r="AZ128" s="40"/>
      <c r="BA128" s="42"/>
      <c r="BB128" s="41"/>
      <c r="BC128" s="40"/>
      <c r="BD128" s="40"/>
      <c r="BE128" s="40"/>
      <c r="BF128" s="40"/>
      <c r="BG128" s="40"/>
      <c r="BH128" s="42"/>
      <c r="BI128" s="40"/>
      <c r="BJ128" s="40"/>
      <c r="BK128" s="40"/>
      <c r="BL128" s="40"/>
      <c r="BM128" s="40"/>
      <c r="BN128" s="40"/>
      <c r="BO128" s="41"/>
      <c r="BP128" s="40"/>
      <c r="BQ128" s="40"/>
      <c r="BR128" s="40"/>
      <c r="BS128" s="40"/>
      <c r="BT128" s="40"/>
      <c r="BU128" s="42"/>
      <c r="BV128" s="40"/>
      <c r="BW128" s="41"/>
      <c r="BX128" s="40"/>
      <c r="BY128" s="40"/>
      <c r="BZ128" s="40"/>
      <c r="CA128" s="42"/>
      <c r="CB128" s="41"/>
      <c r="CC128" s="40"/>
      <c r="CD128" s="40"/>
      <c r="CE128" s="40"/>
      <c r="CF128" s="40"/>
      <c r="CG128" s="40"/>
      <c r="CH128" s="42"/>
      <c r="CI128" s="43"/>
      <c r="CJ128" s="41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>
        <v>1</v>
      </c>
      <c r="CX128" s="40">
        <v>10</v>
      </c>
      <c r="CY128" s="40"/>
      <c r="CZ128" s="40">
        <v>1</v>
      </c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1"/>
      <c r="DR128" s="40"/>
      <c r="DS128" s="40"/>
      <c r="DT128" s="40"/>
      <c r="DU128" s="40"/>
      <c r="DV128" s="42"/>
      <c r="DW128" s="40"/>
      <c r="DX128" s="40"/>
      <c r="DY128" s="40"/>
      <c r="DZ128" s="40"/>
      <c r="EA128" s="40"/>
      <c r="EB128" s="40"/>
      <c r="EC128" s="40"/>
      <c r="ED128" s="41"/>
      <c r="EE128" s="40"/>
      <c r="EF128" s="40"/>
      <c r="EG128" s="41"/>
      <c r="EH128" s="40"/>
      <c r="EI128" s="40"/>
      <c r="EJ128" s="40"/>
      <c r="EK128" s="40"/>
      <c r="EL128" s="42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2"/>
      <c r="EX128" s="42"/>
      <c r="EY128" s="42"/>
      <c r="EZ128" s="42"/>
      <c r="FA128" s="42"/>
      <c r="FB128" s="42"/>
      <c r="FC128" s="42"/>
      <c r="FD128" s="42"/>
      <c r="FE128" s="42"/>
      <c r="FF128" s="42"/>
      <c r="FG128" s="42"/>
      <c r="FH128" s="42"/>
      <c r="FI128" s="42"/>
      <c r="FJ128" s="42"/>
      <c r="FK128" s="42"/>
      <c r="FL128" s="42"/>
      <c r="FM128" s="42"/>
      <c r="FN128" s="42"/>
      <c r="FO128" s="42"/>
      <c r="FP128" s="42"/>
      <c r="FQ128" s="42"/>
      <c r="FR128" s="42"/>
      <c r="FS128" s="29">
        <f t="shared" si="20"/>
        <v>370</v>
      </c>
      <c r="FT128" s="29">
        <f>FS128</f>
        <v>370</v>
      </c>
      <c r="FU128" s="8">
        <f t="shared" si="22"/>
        <v>0</v>
      </c>
      <c r="FV128" s="29">
        <f>FU128</f>
        <v>0</v>
      </c>
    </row>
    <row r="129" spans="1:178">
      <c r="A129" s="8">
        <v>11101</v>
      </c>
      <c r="B129" s="27" t="s">
        <v>43</v>
      </c>
      <c r="C129" s="40">
        <v>2</v>
      </c>
      <c r="D129" s="40" t="s">
        <v>534</v>
      </c>
      <c r="E129" s="40" t="s">
        <v>279</v>
      </c>
      <c r="F129" s="40" t="s">
        <v>22</v>
      </c>
      <c r="G129" s="40">
        <v>400</v>
      </c>
      <c r="H129" s="8" t="str">
        <f>VLOOKUP(F129, 'Meslek Grupları'!$E$6:$G$152, 3, FALSE)</f>
        <v>Esnaf</v>
      </c>
      <c r="I129" s="40"/>
      <c r="J129" s="40"/>
      <c r="K129" s="40"/>
      <c r="L129" s="40"/>
      <c r="M129" s="40"/>
      <c r="N129" s="40"/>
      <c r="O129" s="40"/>
      <c r="P129" s="40"/>
      <c r="Q129" s="40"/>
      <c r="R129" s="40">
        <v>10</v>
      </c>
      <c r="S129" s="40">
        <v>2.5</v>
      </c>
      <c r="T129" s="40">
        <v>5.25</v>
      </c>
      <c r="U129" s="40"/>
      <c r="V129" s="40"/>
      <c r="W129" s="40"/>
      <c r="X129" s="40"/>
      <c r="Y129" s="40"/>
      <c r="Z129" s="41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2"/>
      <c r="AT129" s="288">
        <f t="shared" si="19"/>
        <v>0</v>
      </c>
      <c r="AU129" s="43"/>
      <c r="AV129" s="40"/>
      <c r="AW129" s="40"/>
      <c r="AX129" s="40"/>
      <c r="AY129" s="40"/>
      <c r="AZ129" s="40"/>
      <c r="BA129" s="42"/>
      <c r="BB129" s="41"/>
      <c r="BC129" s="40"/>
      <c r="BD129" s="40"/>
      <c r="BE129" s="40"/>
      <c r="BF129" s="40"/>
      <c r="BG129" s="40"/>
      <c r="BH129" s="42"/>
      <c r="BI129" s="40"/>
      <c r="BJ129" s="40"/>
      <c r="BK129" s="40"/>
      <c r="BL129" s="40"/>
      <c r="BM129" s="40"/>
      <c r="BN129" s="40"/>
      <c r="BO129" s="41"/>
      <c r="BP129" s="40"/>
      <c r="BQ129" s="40"/>
      <c r="BR129" s="40"/>
      <c r="BS129" s="40"/>
      <c r="BT129" s="40"/>
      <c r="BU129" s="42"/>
      <c r="BV129" s="40"/>
      <c r="BW129" s="41">
        <v>2.5</v>
      </c>
      <c r="BX129" s="40"/>
      <c r="BY129" s="40"/>
      <c r="BZ129" s="40">
        <v>30</v>
      </c>
      <c r="CA129" s="42">
        <v>30</v>
      </c>
      <c r="CB129" s="41"/>
      <c r="CC129" s="40"/>
      <c r="CD129" s="40"/>
      <c r="CE129" s="40"/>
      <c r="CF129" s="40"/>
      <c r="CG129" s="40"/>
      <c r="CH129" s="42"/>
      <c r="CI129" s="43"/>
      <c r="CJ129" s="41">
        <v>1</v>
      </c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1"/>
      <c r="DR129" s="40"/>
      <c r="DS129" s="40"/>
      <c r="DT129" s="40"/>
      <c r="DU129" s="40"/>
      <c r="DV129" s="42"/>
      <c r="DW129" s="40"/>
      <c r="DX129" s="40"/>
      <c r="DY129" s="40"/>
      <c r="DZ129" s="40"/>
      <c r="EA129" s="40"/>
      <c r="EB129" s="40"/>
      <c r="EC129" s="40"/>
      <c r="ED129" s="41"/>
      <c r="EE129" s="40"/>
      <c r="EF129" s="40"/>
      <c r="EG129" s="41"/>
      <c r="EH129" s="40"/>
      <c r="EI129" s="40"/>
      <c r="EJ129" s="40"/>
      <c r="EK129" s="40"/>
      <c r="EL129" s="42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2"/>
      <c r="EX129" s="42"/>
      <c r="EY129" s="42"/>
      <c r="EZ129" s="42"/>
      <c r="FA129" s="42"/>
      <c r="FB129" s="42"/>
      <c r="FC129" s="42"/>
      <c r="FD129" s="42"/>
      <c r="FE129" s="42"/>
      <c r="FF129" s="42"/>
      <c r="FG129" s="42"/>
      <c r="FH129" s="42"/>
      <c r="FI129" s="42"/>
      <c r="FJ129" s="42"/>
      <c r="FK129" s="42"/>
      <c r="FL129" s="42"/>
      <c r="FM129" s="42"/>
      <c r="FN129" s="42"/>
      <c r="FO129" s="42"/>
      <c r="FP129" s="42"/>
      <c r="FQ129" s="42"/>
      <c r="FR129" s="42"/>
      <c r="FS129" s="29">
        <f t="shared" si="20"/>
        <v>430</v>
      </c>
      <c r="FT129" s="29">
        <f>FS129</f>
        <v>430</v>
      </c>
      <c r="FU129" s="8">
        <f t="shared" si="22"/>
        <v>2.5</v>
      </c>
      <c r="FV129" s="29">
        <f>FU129</f>
        <v>2.5</v>
      </c>
    </row>
    <row r="130" spans="1:178">
      <c r="A130" s="8">
        <v>11101</v>
      </c>
      <c r="B130" s="27" t="s">
        <v>43</v>
      </c>
      <c r="C130" s="40">
        <v>3</v>
      </c>
      <c r="D130" s="40" t="s">
        <v>2052</v>
      </c>
      <c r="E130" s="40" t="s">
        <v>221</v>
      </c>
      <c r="F130" s="40" t="s">
        <v>227</v>
      </c>
      <c r="G130" s="40"/>
      <c r="H130" s="8" t="str">
        <f>VLOOKUP(F130, 'Meslek Grupları'!$E$6:$G$152, 3, FALSE)</f>
        <v>Ziraat</v>
      </c>
      <c r="I130" s="40"/>
      <c r="J130" s="40"/>
      <c r="K130" s="40"/>
      <c r="L130" s="40"/>
      <c r="M130" s="40"/>
      <c r="N130" s="40"/>
      <c r="O130" s="40"/>
      <c r="P130" s="40"/>
      <c r="Q130" s="40"/>
      <c r="R130" s="40">
        <v>60</v>
      </c>
      <c r="S130" s="40"/>
      <c r="T130" s="40"/>
      <c r="U130" s="40"/>
      <c r="V130" s="40"/>
      <c r="W130" s="40"/>
      <c r="X130" s="40"/>
      <c r="Y130" s="40"/>
      <c r="Z130" s="41">
        <v>70</v>
      </c>
      <c r="AA130" s="40">
        <v>17.5</v>
      </c>
      <c r="AB130" s="40">
        <v>50</v>
      </c>
      <c r="AC130" s="40">
        <v>10</v>
      </c>
      <c r="AD130" s="40"/>
      <c r="AE130" s="40"/>
      <c r="AF130" s="40">
        <v>30</v>
      </c>
      <c r="AG130" s="40">
        <v>6</v>
      </c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>
        <v>80</v>
      </c>
      <c r="AS130" s="42">
        <v>16</v>
      </c>
      <c r="AT130" s="288">
        <f t="shared" si="19"/>
        <v>49.5</v>
      </c>
      <c r="AU130" s="43">
        <v>24</v>
      </c>
      <c r="AV130" s="40">
        <v>18</v>
      </c>
      <c r="AW130" s="40"/>
      <c r="AX130" s="40">
        <v>49.5</v>
      </c>
      <c r="AY130" s="40"/>
      <c r="AZ130" s="40">
        <v>445.5</v>
      </c>
      <c r="BA130" s="42">
        <v>445.5</v>
      </c>
      <c r="BB130" s="41"/>
      <c r="BC130" s="40"/>
      <c r="BD130" s="40"/>
      <c r="BE130" s="40"/>
      <c r="BF130" s="40"/>
      <c r="BG130" s="40"/>
      <c r="BH130" s="42"/>
      <c r="BI130" s="40"/>
      <c r="BJ130" s="40"/>
      <c r="BK130" s="40"/>
      <c r="BL130" s="40"/>
      <c r="BM130" s="40"/>
      <c r="BN130" s="40"/>
      <c r="BO130" s="41"/>
      <c r="BP130" s="40"/>
      <c r="BQ130" s="40"/>
      <c r="BR130" s="40"/>
      <c r="BS130" s="40"/>
      <c r="BT130" s="40"/>
      <c r="BU130" s="42"/>
      <c r="BV130" s="40"/>
      <c r="BW130" s="41">
        <v>1</v>
      </c>
      <c r="BX130" s="40"/>
      <c r="BY130" s="40" t="s">
        <v>275</v>
      </c>
      <c r="BZ130" s="40"/>
      <c r="CA130" s="42"/>
      <c r="CB130" s="41"/>
      <c r="CC130" s="40"/>
      <c r="CD130" s="40"/>
      <c r="CE130" s="40"/>
      <c r="CF130" s="40"/>
      <c r="CG130" s="40"/>
      <c r="CH130" s="42"/>
      <c r="CI130" s="43"/>
      <c r="CJ130" s="41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1"/>
      <c r="DR130" s="40"/>
      <c r="DS130" s="40"/>
      <c r="DT130" s="40"/>
      <c r="DU130" s="40"/>
      <c r="DV130" s="42"/>
      <c r="DW130" s="40"/>
      <c r="DX130" s="40"/>
      <c r="DY130" s="40">
        <v>1</v>
      </c>
      <c r="DZ130" s="40">
        <v>2</v>
      </c>
      <c r="EA130" s="40" t="s">
        <v>605</v>
      </c>
      <c r="EB130" s="40"/>
      <c r="EC130" s="40">
        <v>600</v>
      </c>
      <c r="ED130" s="41"/>
      <c r="EE130" s="40"/>
      <c r="EF130" s="40"/>
      <c r="EG130" s="41">
        <v>7</v>
      </c>
      <c r="EH130" s="40"/>
      <c r="EI130" s="40"/>
      <c r="EJ130" s="40"/>
      <c r="EK130" s="40"/>
      <c r="EL130" s="42">
        <v>295</v>
      </c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2"/>
      <c r="EX130" s="42"/>
      <c r="EY130" s="42"/>
      <c r="EZ130" s="42"/>
      <c r="FA130" s="42"/>
      <c r="FB130" s="42"/>
      <c r="FC130" s="42"/>
      <c r="FD130" s="42"/>
      <c r="FE130" s="42"/>
      <c r="FF130" s="42"/>
      <c r="FG130" s="42"/>
      <c r="FH130" s="42"/>
      <c r="FI130" s="42"/>
      <c r="FJ130" s="42"/>
      <c r="FK130" s="42"/>
      <c r="FL130" s="42"/>
      <c r="FM130" s="42"/>
      <c r="FN130" s="42"/>
      <c r="FO130" s="42"/>
      <c r="FP130" s="42"/>
      <c r="FQ130" s="42"/>
      <c r="FR130" s="42"/>
      <c r="FS130" s="29">
        <f t="shared" si="20"/>
        <v>1340.5</v>
      </c>
      <c r="FT130" s="29">
        <f>FS130</f>
        <v>1340.5</v>
      </c>
      <c r="FU130" s="8">
        <f t="shared" si="22"/>
        <v>43</v>
      </c>
      <c r="FV130" s="29">
        <f>FU130</f>
        <v>43</v>
      </c>
    </row>
    <row r="131" spans="1:178">
      <c r="A131" s="8">
        <v>11101</v>
      </c>
      <c r="B131" s="27" t="s">
        <v>43</v>
      </c>
      <c r="C131" s="15">
        <v>4</v>
      </c>
      <c r="D131" s="8" t="s">
        <v>2053</v>
      </c>
      <c r="E131" s="8" t="s">
        <v>2039</v>
      </c>
      <c r="F131" s="8" t="s">
        <v>178</v>
      </c>
      <c r="H131" s="8" t="str">
        <f>VLOOKUP(F131, 'Meslek Grupları'!$E$6:$G$152, 3, FALSE)</f>
        <v>Ziraat</v>
      </c>
      <c r="I131" s="8"/>
      <c r="J131" s="8"/>
      <c r="K131" s="8"/>
      <c r="M131" s="8"/>
      <c r="O131" s="8"/>
      <c r="P131" s="8"/>
      <c r="R131">
        <v>152</v>
      </c>
      <c r="U131" s="8"/>
      <c r="V131" s="8"/>
      <c r="W131" s="8"/>
      <c r="Z131" s="28">
        <v>70</v>
      </c>
      <c r="AA131" s="8">
        <v>17.5</v>
      </c>
      <c r="AB131" s="8">
        <v>60</v>
      </c>
      <c r="AC131" s="8">
        <v>12</v>
      </c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27"/>
      <c r="AT131" s="288">
        <f t="shared" si="19"/>
        <v>29.5</v>
      </c>
      <c r="AU131" s="29"/>
      <c r="AV131" s="8">
        <v>13</v>
      </c>
      <c r="AW131" s="8"/>
      <c r="AX131" s="8">
        <v>29.5</v>
      </c>
      <c r="AY131" s="8"/>
      <c r="AZ131" s="8">
        <v>265.5</v>
      </c>
      <c r="BA131" s="27">
        <v>282.5</v>
      </c>
      <c r="BB131" s="28">
        <v>308</v>
      </c>
      <c r="BC131" s="8"/>
      <c r="BD131" s="8"/>
      <c r="BE131" s="8"/>
      <c r="BF131" s="8"/>
      <c r="BG131" s="8">
        <v>293</v>
      </c>
      <c r="BH131" s="27">
        <v>357</v>
      </c>
      <c r="BI131" s="8"/>
      <c r="BJ131" s="8"/>
      <c r="BK131" s="8"/>
      <c r="BL131" s="8"/>
      <c r="BM131" s="8"/>
      <c r="BN131" s="8"/>
      <c r="BO131" s="28"/>
      <c r="BP131" s="8"/>
      <c r="BQ131" s="8"/>
      <c r="BR131" s="8"/>
      <c r="BS131" s="8"/>
      <c r="BT131" s="8"/>
      <c r="BU131" s="27"/>
      <c r="BV131" s="8"/>
      <c r="BW131" s="28"/>
      <c r="BX131" s="8"/>
      <c r="BY131" s="8"/>
      <c r="BZ131" s="8"/>
      <c r="CA131" s="27"/>
      <c r="CB131" s="28"/>
      <c r="CC131" s="8"/>
      <c r="CD131" s="8"/>
      <c r="CE131" s="8"/>
      <c r="CF131" s="8"/>
      <c r="CG131" s="8"/>
      <c r="CH131" s="27"/>
      <c r="CI131" s="29"/>
      <c r="CJ131" s="28">
        <v>1</v>
      </c>
      <c r="CK131" s="8"/>
      <c r="CL131" s="8"/>
      <c r="CM131" s="8"/>
      <c r="CN131" s="8"/>
      <c r="CO131" s="8"/>
      <c r="CP131" s="8"/>
      <c r="CQ131" s="8">
        <v>1</v>
      </c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28">
        <v>30</v>
      </c>
      <c r="DR131" s="8"/>
      <c r="DS131" s="8"/>
      <c r="DT131" s="8"/>
      <c r="DU131" s="8">
        <v>120</v>
      </c>
      <c r="DV131" s="27"/>
      <c r="DW131" s="8"/>
      <c r="DX131" s="8"/>
      <c r="DY131" s="8">
        <v>0.5</v>
      </c>
      <c r="DZ131" s="8">
        <v>4</v>
      </c>
      <c r="EA131" s="8" t="s">
        <v>607</v>
      </c>
      <c r="EB131" s="8">
        <v>0.5</v>
      </c>
      <c r="EC131" s="8">
        <v>1200</v>
      </c>
      <c r="ED131" s="28"/>
      <c r="EE131" s="8"/>
      <c r="EF131" s="8"/>
      <c r="EG131" s="28">
        <v>7</v>
      </c>
      <c r="EH131" s="8"/>
      <c r="EI131" s="8"/>
      <c r="EJ131" s="8">
        <v>0.5</v>
      </c>
      <c r="EK131" s="8"/>
      <c r="EL131" s="27">
        <v>250</v>
      </c>
      <c r="EM131" s="8"/>
      <c r="EN131" s="8"/>
      <c r="EO131" s="8"/>
      <c r="EP131" s="8"/>
      <c r="EQ131" s="8"/>
      <c r="ER131" s="8">
        <v>1</v>
      </c>
      <c r="ES131" s="8"/>
      <c r="ET131" s="8"/>
      <c r="EU131" s="8"/>
      <c r="EV131" s="8"/>
      <c r="EW131" s="27">
        <v>24</v>
      </c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9">
        <f t="shared" si="20"/>
        <v>2152.5</v>
      </c>
      <c r="FT131" s="29">
        <f>SUM(FS131:FS133)</f>
        <v>2940.5</v>
      </c>
      <c r="FU131" s="8">
        <f t="shared" si="22"/>
        <v>321</v>
      </c>
      <c r="FV131" s="29">
        <f>SUM(FU131:FU133)</f>
        <v>321</v>
      </c>
    </row>
    <row r="132" spans="1:178">
      <c r="A132" s="8">
        <v>11101</v>
      </c>
      <c r="B132" s="27" t="s">
        <v>43</v>
      </c>
      <c r="C132" s="8"/>
      <c r="E132" s="8"/>
      <c r="H132" s="8">
        <f>VLOOKUP(F132, 'Meslek Grupları'!$E$6:$G$152, 3, FALSE)</f>
        <v>0</v>
      </c>
      <c r="I132" s="8"/>
      <c r="J132" s="8"/>
      <c r="K132" s="8"/>
      <c r="M132" s="8"/>
      <c r="O132" s="8"/>
      <c r="P132" s="8"/>
      <c r="U132" s="8"/>
      <c r="V132" s="8"/>
      <c r="W132" s="8"/>
      <c r="Z132" s="2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27"/>
      <c r="AT132" s="288">
        <f t="shared" si="19"/>
        <v>0</v>
      </c>
      <c r="AU132" s="29"/>
      <c r="AV132" s="8"/>
      <c r="AW132" s="8"/>
      <c r="AX132" s="8"/>
      <c r="AY132" s="8"/>
      <c r="AZ132" s="8"/>
      <c r="BA132" s="27"/>
      <c r="BB132" s="28"/>
      <c r="BC132" s="8"/>
      <c r="BD132" s="8"/>
      <c r="BE132" s="8"/>
      <c r="BF132" s="8"/>
      <c r="BG132" s="8"/>
      <c r="BH132" s="27"/>
      <c r="BI132" s="8"/>
      <c r="BJ132" s="8"/>
      <c r="BK132" s="8"/>
      <c r="BL132" s="8"/>
      <c r="BM132" s="8"/>
      <c r="BN132" s="8"/>
      <c r="BO132" s="28"/>
      <c r="BP132" s="8"/>
      <c r="BQ132" s="8"/>
      <c r="BR132" s="8"/>
      <c r="BS132" s="8"/>
      <c r="BT132" s="8"/>
      <c r="BU132" s="27"/>
      <c r="BV132" s="8"/>
      <c r="BW132" s="28"/>
      <c r="BX132" s="8"/>
      <c r="BY132" s="8"/>
      <c r="BZ132" s="8"/>
      <c r="CA132" s="27"/>
      <c r="CB132" s="28"/>
      <c r="CC132" s="8"/>
      <c r="CD132" s="8"/>
      <c r="CE132" s="8"/>
      <c r="CF132" s="8"/>
      <c r="CG132" s="8"/>
      <c r="CH132" s="27"/>
      <c r="CI132" s="29"/>
      <c r="CJ132" s="2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28"/>
      <c r="DR132" s="8"/>
      <c r="DS132" s="8"/>
      <c r="DT132" s="8"/>
      <c r="DU132" s="8"/>
      <c r="DV132" s="27"/>
      <c r="DW132" s="8"/>
      <c r="DX132" s="8"/>
      <c r="DY132" s="8"/>
      <c r="DZ132" s="8"/>
      <c r="EA132" s="8"/>
      <c r="EB132" s="8"/>
      <c r="EC132" s="8"/>
      <c r="ED132" s="28"/>
      <c r="EE132" s="8"/>
      <c r="EF132" s="8"/>
      <c r="EG132" s="28">
        <v>5</v>
      </c>
      <c r="EH132" s="8"/>
      <c r="EI132" s="8"/>
      <c r="EJ132" s="8"/>
      <c r="EK132" s="8"/>
      <c r="EL132" s="27">
        <v>348</v>
      </c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9">
        <f t="shared" si="20"/>
        <v>348</v>
      </c>
      <c r="FT132" s="29"/>
      <c r="FU132" s="8">
        <f t="shared" si="22"/>
        <v>0</v>
      </c>
      <c r="FV132" s="29"/>
    </row>
    <row r="133" spans="1:178">
      <c r="A133" s="8">
        <v>11101</v>
      </c>
      <c r="B133" s="27" t="s">
        <v>43</v>
      </c>
      <c r="C133" s="31"/>
      <c r="D133" s="31"/>
      <c r="E133" s="31" t="s">
        <v>608</v>
      </c>
      <c r="F133" s="31"/>
      <c r="G133" s="31"/>
      <c r="H133" s="8">
        <f>VLOOKUP(F133, 'Meslek Grupları'!$E$6:$G$152, 3, FALSE)</f>
        <v>0</v>
      </c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8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7"/>
      <c r="AT133" s="288">
        <f t="shared" si="19"/>
        <v>0</v>
      </c>
      <c r="AU133" s="39"/>
      <c r="AV133" s="31"/>
      <c r="AW133" s="31"/>
      <c r="AX133" s="31"/>
      <c r="AY133" s="31"/>
      <c r="AZ133" s="31"/>
      <c r="BA133" s="37"/>
      <c r="BB133" s="38"/>
      <c r="BC133" s="31"/>
      <c r="BD133" s="31"/>
      <c r="BE133" s="31"/>
      <c r="BF133" s="31"/>
      <c r="BG133" s="31"/>
      <c r="BH133" s="37"/>
      <c r="BI133" s="31"/>
      <c r="BJ133" s="31"/>
      <c r="BK133" s="31"/>
      <c r="BL133" s="31"/>
      <c r="BM133" s="31"/>
      <c r="BN133" s="31"/>
      <c r="BO133" s="38"/>
      <c r="BP133" s="31"/>
      <c r="BQ133" s="31"/>
      <c r="BR133" s="31"/>
      <c r="BS133" s="31"/>
      <c r="BT133" s="31"/>
      <c r="BU133" s="37"/>
      <c r="BV133" s="31"/>
      <c r="BW133" s="38"/>
      <c r="BX133" s="31"/>
      <c r="BY133" s="31"/>
      <c r="BZ133" s="31"/>
      <c r="CA133" s="37"/>
      <c r="CB133" s="38"/>
      <c r="CC133" s="31"/>
      <c r="CD133" s="31"/>
      <c r="CE133" s="31"/>
      <c r="CF133" s="31"/>
      <c r="CG133" s="31"/>
      <c r="CH133" s="37"/>
      <c r="CI133" s="39"/>
      <c r="CJ133" s="38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8"/>
      <c r="DR133" s="31"/>
      <c r="DS133" s="31"/>
      <c r="DT133" s="31"/>
      <c r="DU133" s="31"/>
      <c r="DV133" s="37"/>
      <c r="DW133" s="31"/>
      <c r="DX133" s="31"/>
      <c r="DY133" s="31"/>
      <c r="DZ133" s="31"/>
      <c r="EA133" s="31"/>
      <c r="EB133" s="31"/>
      <c r="EC133" s="31"/>
      <c r="ED133" s="38"/>
      <c r="EE133" s="31"/>
      <c r="EF133" s="31"/>
      <c r="EG133" s="38">
        <v>4</v>
      </c>
      <c r="EH133" s="31"/>
      <c r="EI133" s="31"/>
      <c r="EJ133" s="31"/>
      <c r="EK133" s="31"/>
      <c r="EL133" s="37">
        <v>440</v>
      </c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7"/>
      <c r="EX133" s="37"/>
      <c r="EY133" s="37"/>
      <c r="EZ133" s="37"/>
      <c r="FA133" s="37"/>
      <c r="FB133" s="37"/>
      <c r="FC133" s="37"/>
      <c r="FD133" s="37"/>
      <c r="FE133" s="37"/>
      <c r="FF133" s="37"/>
      <c r="FG133" s="37"/>
      <c r="FH133" s="37"/>
      <c r="FI133" s="37"/>
      <c r="FJ133" s="37"/>
      <c r="FK133" s="37"/>
      <c r="FL133" s="37"/>
      <c r="FM133" s="37"/>
      <c r="FN133" s="37"/>
      <c r="FO133" s="37"/>
      <c r="FP133" s="37"/>
      <c r="FQ133" s="37"/>
      <c r="FR133" s="37"/>
      <c r="FS133" s="29">
        <f t="shared" si="20"/>
        <v>440</v>
      </c>
      <c r="FT133" s="29"/>
      <c r="FU133" s="8">
        <f t="shared" si="22"/>
        <v>0</v>
      </c>
      <c r="FV133" s="29"/>
    </row>
    <row r="134" spans="1:178">
      <c r="A134" s="8">
        <v>11101</v>
      </c>
      <c r="B134" s="27" t="s">
        <v>43</v>
      </c>
      <c r="C134" s="242">
        <v>5</v>
      </c>
      <c r="D134" s="8" t="s">
        <v>2054</v>
      </c>
      <c r="E134" s="8" t="s">
        <v>403</v>
      </c>
      <c r="F134" s="8" t="s">
        <v>268</v>
      </c>
      <c r="G134">
        <v>612.20000000000005</v>
      </c>
      <c r="H134" s="8" t="str">
        <f>VLOOKUP(F134, 'Meslek Grupları'!$E$6:$G$152, 3, FALSE)</f>
        <v>Görevli</v>
      </c>
      <c r="I134" s="8" t="s">
        <v>269</v>
      </c>
      <c r="J134" s="8"/>
      <c r="K134" s="8"/>
      <c r="M134" s="8"/>
      <c r="O134" s="8"/>
      <c r="P134" s="8"/>
      <c r="R134" s="8">
        <v>190</v>
      </c>
      <c r="S134">
        <v>7</v>
      </c>
      <c r="T134">
        <v>15.3</v>
      </c>
      <c r="U134" s="8"/>
      <c r="V134" s="8"/>
      <c r="W134" s="8"/>
      <c r="Z134" s="2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27"/>
      <c r="AT134" s="288">
        <f t="shared" ref="AT134:AT197" si="25">AA134+AC134+AE134+AG134+AI134+AK134+AM134+AO134+AQ134+AS134</f>
        <v>0</v>
      </c>
      <c r="AU134" s="29"/>
      <c r="AV134" s="8"/>
      <c r="AW134" s="8"/>
      <c r="AX134" s="8"/>
      <c r="AY134" s="8"/>
      <c r="AZ134" s="8"/>
      <c r="BA134" s="27"/>
      <c r="BB134" s="28"/>
      <c r="BC134" s="8"/>
      <c r="BD134" s="8"/>
      <c r="BE134" s="8"/>
      <c r="BF134" s="8"/>
      <c r="BG134" s="8"/>
      <c r="BH134" s="27"/>
      <c r="BI134" s="8"/>
      <c r="BJ134" s="8"/>
      <c r="BK134" s="8"/>
      <c r="BL134" s="8"/>
      <c r="BM134" s="8"/>
      <c r="BN134" s="8"/>
      <c r="BO134" s="28"/>
      <c r="BP134" s="8"/>
      <c r="BQ134" s="8"/>
      <c r="BR134" s="8"/>
      <c r="BS134" s="8"/>
      <c r="BT134" s="8"/>
      <c r="BU134" s="27"/>
      <c r="BV134" s="8"/>
      <c r="BW134" s="28">
        <v>7</v>
      </c>
      <c r="BX134" s="8"/>
      <c r="BY134" s="8"/>
      <c r="BZ134" s="8">
        <v>84</v>
      </c>
      <c r="CA134" s="27">
        <v>75</v>
      </c>
      <c r="CB134" s="28">
        <v>10</v>
      </c>
      <c r="CC134" s="8"/>
      <c r="CD134" s="8"/>
      <c r="CE134" s="8"/>
      <c r="CF134" s="8"/>
      <c r="CG134" s="8">
        <v>200</v>
      </c>
      <c r="CH134" s="27">
        <v>200</v>
      </c>
      <c r="CI134" s="29">
        <v>3</v>
      </c>
      <c r="CJ134" s="2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28"/>
      <c r="DR134" s="8"/>
      <c r="DS134" s="8"/>
      <c r="DT134" s="8"/>
      <c r="DU134" s="8"/>
      <c r="DV134" s="27"/>
      <c r="DW134" s="8"/>
      <c r="DX134" s="8"/>
      <c r="DY134" s="8"/>
      <c r="DZ134" s="8"/>
      <c r="EA134" s="8"/>
      <c r="EB134" s="8"/>
      <c r="EC134" s="8"/>
      <c r="ED134" s="28"/>
      <c r="EE134" s="8"/>
      <c r="EF134" s="8"/>
      <c r="EG134" s="28">
        <v>1</v>
      </c>
      <c r="EH134" s="8"/>
      <c r="EI134" s="8"/>
      <c r="EJ134" s="8"/>
      <c r="EK134" s="8"/>
      <c r="EL134" s="27">
        <v>90</v>
      </c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9">
        <f t="shared" ref="FS134:FS197" si="26">FQ134+FO134+FL134+FI134+FC134+EW134+EP134+EL134+EF134+EC134+DX134+DU134+DK134+DJ134+DG134+DE134+DD134+CX134+CP134+CG134+BZ134+BU134+BM134+BG134+AZ134+P134+O134+N134+L134+J134+G134+BT134</f>
        <v>986.2</v>
      </c>
      <c r="FT134" s="29">
        <f>SUM(FS134:FS137)</f>
        <v>1931.2</v>
      </c>
      <c r="FU134" s="8">
        <f t="shared" si="22"/>
        <v>17</v>
      </c>
      <c r="FV134" s="29">
        <f>SUM(FU134:FU137)</f>
        <v>17</v>
      </c>
    </row>
    <row r="135" spans="1:178">
      <c r="A135" s="8">
        <v>11101</v>
      </c>
      <c r="B135" s="27" t="s">
        <v>43</v>
      </c>
      <c r="C135" s="358"/>
      <c r="E135" s="8"/>
      <c r="H135" s="8">
        <f>VLOOKUP(F135, 'Meslek Grupları'!$E$6:$G$152, 3, FALSE)</f>
        <v>0</v>
      </c>
      <c r="I135" s="8"/>
      <c r="J135" s="8"/>
      <c r="K135" s="8"/>
      <c r="M135" s="8"/>
      <c r="O135" s="8"/>
      <c r="P135" s="8"/>
      <c r="U135" s="8"/>
      <c r="V135" s="8"/>
      <c r="W135" s="8"/>
      <c r="Z135" s="2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27"/>
      <c r="AT135" s="288">
        <f t="shared" si="25"/>
        <v>0</v>
      </c>
      <c r="AU135" s="29"/>
      <c r="AV135" s="8"/>
      <c r="AW135" s="8"/>
      <c r="AX135" s="8"/>
      <c r="AY135" s="8"/>
      <c r="AZ135" s="8"/>
      <c r="BA135" s="27"/>
      <c r="BB135" s="28"/>
      <c r="BC135" s="8"/>
      <c r="BD135" s="8"/>
      <c r="BE135" s="8"/>
      <c r="BF135" s="8"/>
      <c r="BG135" s="8"/>
      <c r="BH135" s="27"/>
      <c r="BI135" s="8"/>
      <c r="BJ135" s="8"/>
      <c r="BK135" s="8"/>
      <c r="BL135" s="8"/>
      <c r="BM135" s="8"/>
      <c r="BN135" s="8"/>
      <c r="BO135" s="28"/>
      <c r="BP135" s="8"/>
      <c r="BQ135" s="8"/>
      <c r="BR135" s="8"/>
      <c r="BS135" s="8"/>
      <c r="BT135" s="8"/>
      <c r="BU135" s="27"/>
      <c r="BV135" s="8"/>
      <c r="BW135" s="28"/>
      <c r="BX135" s="8"/>
      <c r="BY135" s="8"/>
      <c r="BZ135" s="8"/>
      <c r="CA135" s="27"/>
      <c r="CB135" s="28"/>
      <c r="CC135" s="8"/>
      <c r="CD135" s="8"/>
      <c r="CE135" s="8"/>
      <c r="CF135" s="8"/>
      <c r="CG135" s="8"/>
      <c r="CH135" s="27"/>
      <c r="CI135" s="29"/>
      <c r="CJ135" s="2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28"/>
      <c r="DR135" s="8"/>
      <c r="DS135" s="8"/>
      <c r="DT135" s="8"/>
      <c r="DU135" s="8"/>
      <c r="DV135" s="27"/>
      <c r="DW135" s="8"/>
      <c r="DX135" s="8"/>
      <c r="DY135" s="8"/>
      <c r="DZ135" s="8"/>
      <c r="EA135" s="8"/>
      <c r="EB135" s="8"/>
      <c r="EC135" s="8"/>
      <c r="ED135" s="28"/>
      <c r="EE135" s="8"/>
      <c r="EF135" s="8"/>
      <c r="EG135" s="28">
        <v>2</v>
      </c>
      <c r="EH135" s="8"/>
      <c r="EI135" s="8"/>
      <c r="EJ135" s="8"/>
      <c r="EK135" s="8"/>
      <c r="EL135" s="27">
        <v>120</v>
      </c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9">
        <f t="shared" si="26"/>
        <v>120</v>
      </c>
      <c r="FT135" s="29"/>
      <c r="FU135" s="8">
        <f t="shared" si="22"/>
        <v>0</v>
      </c>
      <c r="FV135" s="29"/>
    </row>
    <row r="136" spans="1:178">
      <c r="A136" s="8">
        <v>11101</v>
      </c>
      <c r="B136" s="27" t="s">
        <v>43</v>
      </c>
      <c r="C136" s="358"/>
      <c r="E136" s="8"/>
      <c r="H136" s="8">
        <f>VLOOKUP(F136, 'Meslek Grupları'!$E$6:$G$152, 3, FALSE)</f>
        <v>0</v>
      </c>
      <c r="I136" s="8"/>
      <c r="J136" s="8"/>
      <c r="K136" s="8"/>
      <c r="M136" s="8"/>
      <c r="O136" s="8"/>
      <c r="P136" s="8"/>
      <c r="U136" s="8"/>
      <c r="V136" s="8"/>
      <c r="W136" s="8"/>
      <c r="Z136" s="2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27"/>
      <c r="AT136" s="288">
        <f t="shared" si="25"/>
        <v>0</v>
      </c>
      <c r="AU136" s="29"/>
      <c r="AV136" s="8"/>
      <c r="AW136" s="8"/>
      <c r="AX136" s="8"/>
      <c r="AY136" s="8"/>
      <c r="AZ136" s="8"/>
      <c r="BA136" s="27"/>
      <c r="BB136" s="28"/>
      <c r="BC136" s="8"/>
      <c r="BD136" s="8"/>
      <c r="BE136" s="8"/>
      <c r="BF136" s="8"/>
      <c r="BG136" s="8"/>
      <c r="BH136" s="27"/>
      <c r="BI136" s="8"/>
      <c r="BJ136" s="8"/>
      <c r="BK136" s="8"/>
      <c r="BL136" s="8"/>
      <c r="BM136" s="8"/>
      <c r="BN136" s="8"/>
      <c r="BO136" s="28"/>
      <c r="BP136" s="8"/>
      <c r="BQ136" s="8"/>
      <c r="BR136" s="8"/>
      <c r="BS136" s="8"/>
      <c r="BT136" s="8"/>
      <c r="BU136" s="27"/>
      <c r="BV136" s="8"/>
      <c r="BW136" s="28"/>
      <c r="BX136" s="8"/>
      <c r="BY136" s="8"/>
      <c r="BZ136" s="8"/>
      <c r="CA136" s="27"/>
      <c r="CB136" s="28"/>
      <c r="CC136" s="8"/>
      <c r="CD136" s="8"/>
      <c r="CE136" s="8"/>
      <c r="CF136" s="8"/>
      <c r="CG136" s="8"/>
      <c r="CH136" s="27"/>
      <c r="CI136" s="29"/>
      <c r="CJ136" s="2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28"/>
      <c r="DR136" s="8"/>
      <c r="DS136" s="8"/>
      <c r="DT136" s="8"/>
      <c r="DU136" s="8"/>
      <c r="DV136" s="27"/>
      <c r="DW136" s="8"/>
      <c r="DX136" s="8"/>
      <c r="DY136" s="8"/>
      <c r="DZ136" s="8"/>
      <c r="EA136" s="8"/>
      <c r="EB136" s="8"/>
      <c r="EC136" s="8"/>
      <c r="ED136" s="28"/>
      <c r="EE136" s="8"/>
      <c r="EF136" s="8"/>
      <c r="EG136" s="28">
        <v>7</v>
      </c>
      <c r="EH136" s="8"/>
      <c r="EI136" s="8"/>
      <c r="EJ136" s="8">
        <v>0.5</v>
      </c>
      <c r="EK136" s="8"/>
      <c r="EL136" s="27">
        <v>440</v>
      </c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9">
        <f t="shared" si="26"/>
        <v>440</v>
      </c>
      <c r="FT136" s="29"/>
      <c r="FU136" s="8">
        <f t="shared" si="22"/>
        <v>0</v>
      </c>
      <c r="FV136" s="29"/>
    </row>
    <row r="137" spans="1:178">
      <c r="A137" s="8">
        <v>11101</v>
      </c>
      <c r="B137" s="27" t="s">
        <v>43</v>
      </c>
      <c r="C137" s="243"/>
      <c r="D137" s="31"/>
      <c r="E137" s="31"/>
      <c r="F137" s="31"/>
      <c r="G137" s="31"/>
      <c r="H137" s="8">
        <f>VLOOKUP(F137, 'Meslek Grupları'!$E$6:$G$152, 3, FALSE)</f>
        <v>0</v>
      </c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8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7"/>
      <c r="AT137" s="288">
        <f t="shared" si="25"/>
        <v>0</v>
      </c>
      <c r="AU137" s="39"/>
      <c r="AV137" s="31"/>
      <c r="AW137" s="31"/>
      <c r="AX137" s="31"/>
      <c r="AY137" s="31"/>
      <c r="AZ137" s="31"/>
      <c r="BA137" s="37"/>
      <c r="BB137" s="38"/>
      <c r="BC137" s="31"/>
      <c r="BD137" s="31"/>
      <c r="BE137" s="31"/>
      <c r="BF137" s="31"/>
      <c r="BG137" s="31"/>
      <c r="BH137" s="37"/>
      <c r="BI137" s="31"/>
      <c r="BJ137" s="31"/>
      <c r="BK137" s="31"/>
      <c r="BL137" s="31"/>
      <c r="BM137" s="31"/>
      <c r="BN137" s="31"/>
      <c r="BO137" s="38"/>
      <c r="BP137" s="31"/>
      <c r="BQ137" s="31"/>
      <c r="BR137" s="31"/>
      <c r="BS137" s="31"/>
      <c r="BT137" s="31"/>
      <c r="BU137" s="37"/>
      <c r="BV137" s="31"/>
      <c r="BW137" s="38"/>
      <c r="BX137" s="31"/>
      <c r="BY137" s="31"/>
      <c r="BZ137" s="31"/>
      <c r="CA137" s="37"/>
      <c r="CB137" s="38"/>
      <c r="CC137" s="31"/>
      <c r="CD137" s="31"/>
      <c r="CE137" s="31"/>
      <c r="CF137" s="31"/>
      <c r="CG137" s="31"/>
      <c r="CH137" s="37"/>
      <c r="CI137" s="39"/>
      <c r="CJ137" s="38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8"/>
      <c r="DR137" s="31"/>
      <c r="DS137" s="31"/>
      <c r="DT137" s="31"/>
      <c r="DU137" s="31"/>
      <c r="DV137" s="37"/>
      <c r="DW137" s="31"/>
      <c r="DX137" s="31"/>
      <c r="DY137" s="31"/>
      <c r="DZ137" s="31"/>
      <c r="EA137" s="31"/>
      <c r="EB137" s="31"/>
      <c r="EC137" s="31"/>
      <c r="ED137" s="38"/>
      <c r="EE137" s="31"/>
      <c r="EF137" s="31"/>
      <c r="EG137" s="38">
        <v>1</v>
      </c>
      <c r="EH137" s="31"/>
      <c r="EI137" s="31"/>
      <c r="EJ137" s="31">
        <v>0.25</v>
      </c>
      <c r="EK137" s="31"/>
      <c r="EL137" s="37">
        <v>40</v>
      </c>
      <c r="EM137" s="31">
        <v>0.5</v>
      </c>
      <c r="EN137" s="31">
        <v>0.5</v>
      </c>
      <c r="EO137" s="31"/>
      <c r="EP137" s="31">
        <v>300</v>
      </c>
      <c r="EQ137" s="31"/>
      <c r="ER137" s="31">
        <v>2</v>
      </c>
      <c r="ES137" s="31"/>
      <c r="ET137" s="31"/>
      <c r="EU137" s="31"/>
      <c r="EV137" s="31" t="s">
        <v>246</v>
      </c>
      <c r="EW137" s="37">
        <v>45</v>
      </c>
      <c r="EX137" s="37"/>
      <c r="EY137" s="37"/>
      <c r="EZ137" s="37"/>
      <c r="FA137" s="37"/>
      <c r="FB137" s="37"/>
      <c r="FC137" s="37"/>
      <c r="FD137" s="37"/>
      <c r="FE137" s="37"/>
      <c r="FF137" s="37"/>
      <c r="FG137" s="37"/>
      <c r="FH137" s="37"/>
      <c r="FI137" s="37"/>
      <c r="FJ137" s="37"/>
      <c r="FK137" s="37"/>
      <c r="FL137" s="37"/>
      <c r="FM137" s="37"/>
      <c r="FN137" s="37"/>
      <c r="FO137" s="37"/>
      <c r="FP137" s="37"/>
      <c r="FQ137" s="37"/>
      <c r="FR137" s="37"/>
      <c r="FS137" s="29">
        <f t="shared" si="26"/>
        <v>385</v>
      </c>
      <c r="FT137" s="29"/>
      <c r="FU137" s="8">
        <f t="shared" si="22"/>
        <v>0</v>
      </c>
      <c r="FV137" s="29"/>
    </row>
    <row r="138" spans="1:178">
      <c r="A138" s="8">
        <v>11101</v>
      </c>
      <c r="B138" s="27" t="s">
        <v>43</v>
      </c>
      <c r="C138" s="242">
        <v>6</v>
      </c>
      <c r="D138" s="8" t="s">
        <v>2055</v>
      </c>
      <c r="E138" s="8" t="s">
        <v>197</v>
      </c>
      <c r="F138" s="8" t="s">
        <v>307</v>
      </c>
      <c r="G138">
        <v>120</v>
      </c>
      <c r="H138" s="8" t="str">
        <f>VLOOKUP(F138, 'Meslek Grupları'!$E$6:$G$152, 3, FALSE)</f>
        <v>Görevli</v>
      </c>
      <c r="I138" s="8"/>
      <c r="J138" s="8"/>
      <c r="K138" s="8"/>
      <c r="M138" s="8"/>
      <c r="O138" s="8"/>
      <c r="P138" s="8"/>
      <c r="R138">
        <v>42</v>
      </c>
      <c r="S138">
        <v>13.5</v>
      </c>
      <c r="T138">
        <v>30.15</v>
      </c>
      <c r="U138" s="8"/>
      <c r="V138" s="8"/>
      <c r="W138" s="8"/>
      <c r="Z138" s="2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27"/>
      <c r="AT138" s="288">
        <f t="shared" si="25"/>
        <v>0</v>
      </c>
      <c r="AU138" s="29"/>
      <c r="AV138" s="8"/>
      <c r="AW138" s="8"/>
      <c r="AX138" s="8"/>
      <c r="AY138" s="8"/>
      <c r="AZ138" s="8"/>
      <c r="BA138" s="27"/>
      <c r="BB138" s="28"/>
      <c r="BC138" s="8"/>
      <c r="BD138" s="8"/>
      <c r="BE138" s="8"/>
      <c r="BF138" s="8"/>
      <c r="BG138" s="8"/>
      <c r="BH138" s="27"/>
      <c r="BI138" s="8"/>
      <c r="BJ138" s="8"/>
      <c r="BK138" s="8"/>
      <c r="BL138" s="8"/>
      <c r="BM138" s="8"/>
      <c r="BN138" s="8"/>
      <c r="BO138" s="28"/>
      <c r="BP138" s="8"/>
      <c r="BQ138" s="8"/>
      <c r="BR138" s="8"/>
      <c r="BS138" s="8"/>
      <c r="BT138" s="8"/>
      <c r="BU138" s="27"/>
      <c r="BV138" s="8"/>
      <c r="BW138" s="28">
        <v>13.5</v>
      </c>
      <c r="BX138" s="8"/>
      <c r="BY138" s="8"/>
      <c r="BZ138" s="8">
        <v>138</v>
      </c>
      <c r="CA138" s="27">
        <v>162</v>
      </c>
      <c r="CB138" s="28"/>
      <c r="CC138" s="8"/>
      <c r="CD138" s="8"/>
      <c r="CE138" s="8"/>
      <c r="CF138" s="8"/>
      <c r="CG138" s="8"/>
      <c r="CH138" s="27"/>
      <c r="CI138" s="29"/>
      <c r="CJ138" s="2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28"/>
      <c r="DR138" s="8"/>
      <c r="DS138" s="8"/>
      <c r="DT138" s="8"/>
      <c r="DU138" s="8"/>
      <c r="DV138" s="27"/>
      <c r="DW138" s="8"/>
      <c r="DX138" s="8"/>
      <c r="DY138" s="8"/>
      <c r="DZ138" s="8"/>
      <c r="EA138" s="8"/>
      <c r="EB138" s="8"/>
      <c r="EC138" s="8"/>
      <c r="ED138" s="28"/>
      <c r="EE138" s="8"/>
      <c r="EF138" s="8"/>
      <c r="EG138" s="28">
        <v>1</v>
      </c>
      <c r="EH138" s="8" t="s">
        <v>186</v>
      </c>
      <c r="EI138" s="8"/>
      <c r="EJ138" s="8"/>
      <c r="EK138" s="8" t="s">
        <v>200</v>
      </c>
      <c r="EL138" s="27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9">
        <f t="shared" si="26"/>
        <v>258</v>
      </c>
      <c r="FT138" s="29">
        <f>SUM(FS138:FS139)</f>
        <v>1058</v>
      </c>
      <c r="FU138" s="8">
        <f t="shared" si="22"/>
        <v>13.5</v>
      </c>
      <c r="FV138" s="29">
        <f>SUM(FU138:FU139)</f>
        <v>13.5</v>
      </c>
    </row>
    <row r="139" spans="1:178">
      <c r="A139" s="8">
        <v>11101</v>
      </c>
      <c r="B139" s="27" t="s">
        <v>43</v>
      </c>
      <c r="C139" s="243"/>
      <c r="D139" s="31"/>
      <c r="E139" s="31"/>
      <c r="F139" s="31" t="s">
        <v>288</v>
      </c>
      <c r="G139" s="31">
        <v>500</v>
      </c>
      <c r="H139" s="8" t="str">
        <f>VLOOKUP(F139, 'Meslek Grupları'!$E$6:$G$152, 3, FALSE)</f>
        <v>Ticaret</v>
      </c>
      <c r="I139" s="31" t="s">
        <v>609</v>
      </c>
      <c r="J139" s="31"/>
      <c r="K139" s="31"/>
      <c r="L139" s="31">
        <v>120</v>
      </c>
      <c r="M139" s="31" t="s">
        <v>610</v>
      </c>
      <c r="N139" s="61">
        <v>180</v>
      </c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8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7"/>
      <c r="AT139" s="288">
        <f t="shared" si="25"/>
        <v>0</v>
      </c>
      <c r="AU139" s="39"/>
      <c r="AV139" s="31"/>
      <c r="AW139" s="31"/>
      <c r="AX139" s="31"/>
      <c r="AY139" s="31"/>
      <c r="AZ139" s="31"/>
      <c r="BA139" s="37"/>
      <c r="BB139" s="38"/>
      <c r="BC139" s="31"/>
      <c r="BD139" s="31"/>
      <c r="BE139" s="31"/>
      <c r="BF139" s="31"/>
      <c r="BG139" s="31"/>
      <c r="BH139" s="37"/>
      <c r="BI139" s="31"/>
      <c r="BJ139" s="31"/>
      <c r="BK139" s="31"/>
      <c r="BL139" s="31"/>
      <c r="BM139" s="31"/>
      <c r="BN139" s="31"/>
      <c r="BO139" s="38"/>
      <c r="BP139" s="31"/>
      <c r="BQ139" s="31"/>
      <c r="BR139" s="31"/>
      <c r="BS139" s="31"/>
      <c r="BT139" s="31"/>
      <c r="BU139" s="37"/>
      <c r="BV139" s="31"/>
      <c r="BW139" s="38"/>
      <c r="BX139" s="31"/>
      <c r="BY139" s="31"/>
      <c r="BZ139" s="31"/>
      <c r="CA139" s="37"/>
      <c r="CB139" s="38"/>
      <c r="CC139" s="31"/>
      <c r="CD139" s="31"/>
      <c r="CE139" s="31"/>
      <c r="CF139" s="31"/>
      <c r="CG139" s="31"/>
      <c r="CH139" s="37"/>
      <c r="CI139" s="39"/>
      <c r="CJ139" s="38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8"/>
      <c r="DR139" s="31"/>
      <c r="DS139" s="31"/>
      <c r="DT139" s="31"/>
      <c r="DU139" s="31"/>
      <c r="DV139" s="37"/>
      <c r="DW139" s="31"/>
      <c r="DX139" s="31"/>
      <c r="DY139" s="31"/>
      <c r="DZ139" s="31"/>
      <c r="EA139" s="31"/>
      <c r="EB139" s="31"/>
      <c r="EC139" s="31"/>
      <c r="ED139" s="38"/>
      <c r="EE139" s="31"/>
      <c r="EF139" s="31"/>
      <c r="EG139" s="38"/>
      <c r="EH139" s="31"/>
      <c r="EI139" s="31"/>
      <c r="EJ139" s="31"/>
      <c r="EK139" s="31"/>
      <c r="EL139" s="37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7"/>
      <c r="EX139" s="37"/>
      <c r="EY139" s="37"/>
      <c r="EZ139" s="37"/>
      <c r="FA139" s="37"/>
      <c r="FB139" s="37"/>
      <c r="FC139" s="37"/>
      <c r="FD139" s="37"/>
      <c r="FE139" s="37"/>
      <c r="FF139" s="37"/>
      <c r="FG139" s="37"/>
      <c r="FH139" s="37"/>
      <c r="FI139" s="37"/>
      <c r="FJ139" s="37"/>
      <c r="FK139" s="37"/>
      <c r="FL139" s="37"/>
      <c r="FM139" s="37"/>
      <c r="FN139" s="37"/>
      <c r="FO139" s="37"/>
      <c r="FP139" s="37"/>
      <c r="FQ139" s="37"/>
      <c r="FR139" s="37"/>
      <c r="FS139" s="29">
        <f t="shared" si="26"/>
        <v>800</v>
      </c>
      <c r="FT139" s="29"/>
      <c r="FU139" s="8">
        <f t="shared" si="22"/>
        <v>0</v>
      </c>
      <c r="FV139" s="29"/>
    </row>
    <row r="140" spans="1:178">
      <c r="A140" s="8">
        <v>11101</v>
      </c>
      <c r="B140" s="27" t="s">
        <v>43</v>
      </c>
      <c r="C140" s="15">
        <v>7</v>
      </c>
      <c r="D140" s="8" t="s">
        <v>2056</v>
      </c>
      <c r="E140" s="8" t="s">
        <v>2039</v>
      </c>
      <c r="F140" s="8" t="s">
        <v>268</v>
      </c>
      <c r="G140">
        <v>968</v>
      </c>
      <c r="H140" s="8" t="str">
        <f>VLOOKUP(F140, 'Meslek Grupları'!$E$6:$G$152, 3, FALSE)</f>
        <v>Görevli</v>
      </c>
      <c r="I140" s="8" t="s">
        <v>269</v>
      </c>
      <c r="J140" s="8"/>
      <c r="K140" s="8"/>
      <c r="M140" s="8"/>
      <c r="O140" s="8"/>
      <c r="P140" s="8"/>
      <c r="R140">
        <v>238</v>
      </c>
      <c r="S140">
        <v>13.5</v>
      </c>
      <c r="T140">
        <v>30.15</v>
      </c>
      <c r="U140" s="8"/>
      <c r="V140" s="8"/>
      <c r="W140" s="8"/>
      <c r="Z140" s="2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27"/>
      <c r="AT140" s="288">
        <f t="shared" si="25"/>
        <v>0</v>
      </c>
      <c r="AU140" s="29">
        <v>10</v>
      </c>
      <c r="AV140" s="8"/>
      <c r="AW140" s="8"/>
      <c r="AX140" s="8"/>
      <c r="AY140" s="8"/>
      <c r="AZ140" s="8"/>
      <c r="BA140" s="27"/>
      <c r="BB140" s="28">
        <v>10</v>
      </c>
      <c r="BC140" s="8"/>
      <c r="BD140" s="8"/>
      <c r="BE140" s="8"/>
      <c r="BF140" s="8"/>
      <c r="BG140" s="8">
        <v>20</v>
      </c>
      <c r="BH140" s="27">
        <v>20</v>
      </c>
      <c r="BI140" s="8"/>
      <c r="BJ140" s="8"/>
      <c r="BK140" s="8"/>
      <c r="BL140" s="8"/>
      <c r="BM140" s="8"/>
      <c r="BN140" s="8"/>
      <c r="BO140" s="28"/>
      <c r="BP140" s="8"/>
      <c r="BQ140" s="8"/>
      <c r="BR140" s="8"/>
      <c r="BS140" s="8"/>
      <c r="BT140" s="8"/>
      <c r="BU140" s="27"/>
      <c r="BV140" s="8"/>
      <c r="BW140" s="28">
        <v>13.5</v>
      </c>
      <c r="BX140" s="8">
        <v>3</v>
      </c>
      <c r="BY140" s="8"/>
      <c r="BZ140" s="8">
        <v>162</v>
      </c>
      <c r="CA140" s="27">
        <v>168</v>
      </c>
      <c r="CB140" s="28"/>
      <c r="CC140" s="8"/>
      <c r="CD140" s="8"/>
      <c r="CE140" s="8"/>
      <c r="CF140" s="8"/>
      <c r="CG140" s="8"/>
      <c r="CH140" s="27"/>
      <c r="CI140" s="29"/>
      <c r="CJ140" s="28">
        <v>1</v>
      </c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28"/>
      <c r="DR140" s="8"/>
      <c r="DS140" s="8"/>
      <c r="DT140" s="8"/>
      <c r="DU140" s="8"/>
      <c r="DV140" s="27"/>
      <c r="DW140" s="8"/>
      <c r="DX140" s="8"/>
      <c r="DY140" s="8">
        <v>1</v>
      </c>
      <c r="DZ140" s="8">
        <v>5.5</v>
      </c>
      <c r="EA140" s="8" t="s">
        <v>611</v>
      </c>
      <c r="EB140" s="8"/>
      <c r="EC140" s="8">
        <v>3500</v>
      </c>
      <c r="ED140" s="28"/>
      <c r="EE140" s="8"/>
      <c r="EF140" s="8"/>
      <c r="EG140" s="28">
        <v>12</v>
      </c>
      <c r="EH140" s="8"/>
      <c r="EI140" s="8"/>
      <c r="EJ140" s="8"/>
      <c r="EK140" s="8"/>
      <c r="EL140" s="27">
        <v>1420</v>
      </c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9">
        <f t="shared" si="26"/>
        <v>6070</v>
      </c>
      <c r="FT140" s="29">
        <f>SUM(FS140:FS141)</f>
        <v>6370</v>
      </c>
      <c r="FU140" s="8">
        <f t="shared" si="22"/>
        <v>33.5</v>
      </c>
      <c r="FV140" s="29">
        <f>SUM(FU140:FU141)</f>
        <v>33.5</v>
      </c>
    </row>
    <row r="141" spans="1:178">
      <c r="A141" s="8">
        <v>11101</v>
      </c>
      <c r="B141" s="27" t="s">
        <v>43</v>
      </c>
      <c r="C141" s="31"/>
      <c r="D141" s="31"/>
      <c r="E141" s="31"/>
      <c r="F141" s="31" t="s">
        <v>233</v>
      </c>
      <c r="G141" s="31">
        <v>300</v>
      </c>
      <c r="H141" s="8" t="str">
        <f>VLOOKUP(F141, 'Meslek Grupları'!$E$6:$G$152, 3, FALSE)</f>
        <v>Esnaf</v>
      </c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8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7"/>
      <c r="AT141" s="288">
        <f t="shared" si="25"/>
        <v>0</v>
      </c>
      <c r="AU141" s="39"/>
      <c r="AV141" s="31"/>
      <c r="AW141" s="31"/>
      <c r="AX141" s="31"/>
      <c r="AY141" s="31"/>
      <c r="AZ141" s="31"/>
      <c r="BA141" s="37"/>
      <c r="BB141" s="38"/>
      <c r="BC141" s="31"/>
      <c r="BD141" s="31"/>
      <c r="BE141" s="31"/>
      <c r="BF141" s="31"/>
      <c r="BG141" s="31"/>
      <c r="BH141" s="37"/>
      <c r="BI141" s="31"/>
      <c r="BJ141" s="31"/>
      <c r="BK141" s="31"/>
      <c r="BL141" s="31"/>
      <c r="BM141" s="31"/>
      <c r="BN141" s="31"/>
      <c r="BO141" s="38"/>
      <c r="BP141" s="31"/>
      <c r="BQ141" s="31"/>
      <c r="BR141" s="31"/>
      <c r="BS141" s="31"/>
      <c r="BT141" s="31"/>
      <c r="BU141" s="37"/>
      <c r="BV141" s="31"/>
      <c r="BW141" s="38"/>
      <c r="BX141" s="31"/>
      <c r="BY141" s="31"/>
      <c r="BZ141" s="31"/>
      <c r="CA141" s="37"/>
      <c r="CB141" s="38"/>
      <c r="CC141" s="31"/>
      <c r="CD141" s="31"/>
      <c r="CE141" s="31"/>
      <c r="CF141" s="31"/>
      <c r="CG141" s="31"/>
      <c r="CH141" s="37"/>
      <c r="CI141" s="39"/>
      <c r="CJ141" s="38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8"/>
      <c r="DR141" s="31"/>
      <c r="DS141" s="31"/>
      <c r="DT141" s="31"/>
      <c r="DU141" s="31"/>
      <c r="DV141" s="37"/>
      <c r="DW141" s="31"/>
      <c r="DX141" s="31"/>
      <c r="DY141" s="31"/>
      <c r="DZ141" s="31"/>
      <c r="EA141" s="31"/>
      <c r="EB141" s="31"/>
      <c r="EC141" s="31"/>
      <c r="ED141" s="38"/>
      <c r="EE141" s="31"/>
      <c r="EF141" s="31"/>
      <c r="EG141" s="38">
        <v>1</v>
      </c>
      <c r="EH141" s="31" t="s">
        <v>186</v>
      </c>
      <c r="EI141" s="31"/>
      <c r="EJ141" s="31"/>
      <c r="EK141" s="31" t="s">
        <v>612</v>
      </c>
      <c r="EL141" s="37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7"/>
      <c r="EX141" s="37"/>
      <c r="EY141" s="37"/>
      <c r="EZ141" s="37"/>
      <c r="FA141" s="37"/>
      <c r="FB141" s="37"/>
      <c r="FC141" s="37"/>
      <c r="FD141" s="37"/>
      <c r="FE141" s="37"/>
      <c r="FF141" s="37"/>
      <c r="FG141" s="37"/>
      <c r="FH141" s="37"/>
      <c r="FI141" s="37"/>
      <c r="FJ141" s="37"/>
      <c r="FK141" s="37"/>
      <c r="FL141" s="37"/>
      <c r="FM141" s="37"/>
      <c r="FN141" s="37"/>
      <c r="FO141" s="37"/>
      <c r="FP141" s="37"/>
      <c r="FQ141" s="37"/>
      <c r="FR141" s="37"/>
      <c r="FS141" s="29">
        <f t="shared" si="26"/>
        <v>300</v>
      </c>
      <c r="FT141" s="29"/>
      <c r="FU141" s="8">
        <f t="shared" ref="FU141:FU204" si="27">CB141+BW141+BO141+BI141+BB141+AV141+AU141</f>
        <v>0</v>
      </c>
      <c r="FV141" s="29"/>
    </row>
    <row r="142" spans="1:178">
      <c r="A142" s="8">
        <v>11101</v>
      </c>
      <c r="B142" s="27" t="s">
        <v>43</v>
      </c>
      <c r="C142" s="40">
        <v>8</v>
      </c>
      <c r="D142" s="40" t="s">
        <v>221</v>
      </c>
      <c r="E142" s="40" t="s">
        <v>255</v>
      </c>
      <c r="F142" s="40"/>
      <c r="G142" s="40"/>
      <c r="H142" s="8">
        <f>VLOOKUP(F142, 'Meslek Grupları'!$E$6:$G$152, 3, FALSE)</f>
        <v>0</v>
      </c>
      <c r="I142" s="40"/>
      <c r="J142" s="40"/>
      <c r="K142" s="40"/>
      <c r="L142" s="40"/>
      <c r="M142" s="40"/>
      <c r="N142" s="40">
        <v>180</v>
      </c>
      <c r="O142" s="40"/>
      <c r="P142" s="40"/>
      <c r="Q142" s="40"/>
      <c r="R142" s="40">
        <v>6</v>
      </c>
      <c r="S142" s="40"/>
      <c r="T142" s="40"/>
      <c r="U142" s="40"/>
      <c r="V142" s="40"/>
      <c r="W142" s="40"/>
      <c r="X142" s="40"/>
      <c r="Y142" s="40"/>
      <c r="Z142" s="41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2"/>
      <c r="AT142" s="288">
        <f t="shared" si="25"/>
        <v>0</v>
      </c>
      <c r="AU142" s="43"/>
      <c r="AV142" s="40"/>
      <c r="AW142" s="40"/>
      <c r="AX142" s="40"/>
      <c r="AY142" s="40"/>
      <c r="AZ142" s="40"/>
      <c r="BA142" s="42"/>
      <c r="BB142" s="41"/>
      <c r="BC142" s="40"/>
      <c r="BD142" s="40"/>
      <c r="BE142" s="40"/>
      <c r="BF142" s="40"/>
      <c r="BG142" s="40"/>
      <c r="BH142" s="42"/>
      <c r="BI142" s="40"/>
      <c r="BJ142" s="40"/>
      <c r="BK142" s="40"/>
      <c r="BL142" s="40"/>
      <c r="BM142" s="40"/>
      <c r="BN142" s="40"/>
      <c r="BO142" s="41"/>
      <c r="BP142" s="40"/>
      <c r="BQ142" s="40"/>
      <c r="BR142" s="40"/>
      <c r="BS142" s="40"/>
      <c r="BT142" s="40"/>
      <c r="BU142" s="42"/>
      <c r="BV142" s="40"/>
      <c r="BW142" s="41"/>
      <c r="BX142" s="40"/>
      <c r="BY142" s="40"/>
      <c r="BZ142" s="40"/>
      <c r="CA142" s="42"/>
      <c r="CB142" s="41"/>
      <c r="CC142" s="40"/>
      <c r="CD142" s="40"/>
      <c r="CE142" s="40"/>
      <c r="CF142" s="40"/>
      <c r="CG142" s="40"/>
      <c r="CH142" s="42"/>
      <c r="CI142" s="43"/>
      <c r="CJ142" s="41">
        <v>1</v>
      </c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>
        <v>1</v>
      </c>
      <c r="CX142" s="40">
        <v>10</v>
      </c>
      <c r="CY142" s="40"/>
      <c r="CZ142" s="40"/>
      <c r="DA142" s="40"/>
      <c r="DB142" s="40">
        <v>1</v>
      </c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1"/>
      <c r="DR142" s="40"/>
      <c r="DS142" s="40"/>
      <c r="DT142" s="40"/>
      <c r="DU142" s="40"/>
      <c r="DV142" s="42"/>
      <c r="DW142" s="40"/>
      <c r="DX142" s="40"/>
      <c r="DY142" s="40"/>
      <c r="DZ142" s="40"/>
      <c r="EA142" s="40"/>
      <c r="EB142" s="40"/>
      <c r="EC142" s="40"/>
      <c r="ED142" s="41"/>
      <c r="EE142" s="40"/>
      <c r="EF142" s="40"/>
      <c r="EG142" s="41">
        <v>1</v>
      </c>
      <c r="EH142" s="40"/>
      <c r="EI142" s="40"/>
      <c r="EJ142" s="40">
        <v>0.5</v>
      </c>
      <c r="EK142" s="40"/>
      <c r="EL142" s="42">
        <v>120</v>
      </c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2"/>
      <c r="EX142" s="42"/>
      <c r="EY142" s="42"/>
      <c r="EZ142" s="42"/>
      <c r="FA142" s="42"/>
      <c r="FB142" s="42"/>
      <c r="FC142" s="42"/>
      <c r="FD142" s="42"/>
      <c r="FE142" s="42"/>
      <c r="FF142" s="42"/>
      <c r="FG142" s="42"/>
      <c r="FH142" s="42"/>
      <c r="FI142" s="42"/>
      <c r="FJ142" s="42"/>
      <c r="FK142" s="42"/>
      <c r="FL142" s="42"/>
      <c r="FM142" s="42"/>
      <c r="FN142" s="42"/>
      <c r="FO142" s="42"/>
      <c r="FP142" s="42"/>
      <c r="FQ142" s="42"/>
      <c r="FR142" s="42"/>
      <c r="FS142" s="29">
        <f t="shared" si="26"/>
        <v>310</v>
      </c>
      <c r="FT142" s="29">
        <f>FS142</f>
        <v>310</v>
      </c>
      <c r="FU142" s="8">
        <f t="shared" si="27"/>
        <v>0</v>
      </c>
      <c r="FV142" s="29">
        <f>FU142</f>
        <v>0</v>
      </c>
    </row>
    <row r="143" spans="1:178">
      <c r="A143" s="8">
        <v>11101</v>
      </c>
      <c r="B143" s="27" t="s">
        <v>43</v>
      </c>
      <c r="C143" s="242">
        <v>9</v>
      </c>
      <c r="D143" s="8" t="s">
        <v>2251</v>
      </c>
      <c r="E143" s="8" t="s">
        <v>325</v>
      </c>
      <c r="H143" s="8">
        <f>VLOOKUP(F143, 'Meslek Grupları'!$E$6:$G$152, 3, FALSE)</f>
        <v>0</v>
      </c>
      <c r="I143" s="8"/>
      <c r="J143" s="8"/>
      <c r="K143" s="8"/>
      <c r="M143" s="8"/>
      <c r="O143" s="8"/>
      <c r="P143" s="8"/>
      <c r="R143" s="8">
        <v>34</v>
      </c>
      <c r="S143">
        <v>2</v>
      </c>
      <c r="T143">
        <v>4.2</v>
      </c>
      <c r="U143" s="8"/>
      <c r="V143" s="8"/>
      <c r="W143" s="8"/>
      <c r="Z143" s="2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27"/>
      <c r="AT143" s="288">
        <f t="shared" si="25"/>
        <v>0</v>
      </c>
      <c r="AU143" s="29"/>
      <c r="AV143" s="8"/>
      <c r="AW143" s="8"/>
      <c r="AX143" s="8"/>
      <c r="AY143" s="8"/>
      <c r="AZ143" s="8"/>
      <c r="BA143" s="27"/>
      <c r="BB143" s="28"/>
      <c r="BC143" s="8"/>
      <c r="BD143" s="8"/>
      <c r="BE143" s="8"/>
      <c r="BF143" s="8"/>
      <c r="BG143" s="8"/>
      <c r="BH143" s="27"/>
      <c r="BI143" s="8"/>
      <c r="BJ143" s="8"/>
      <c r="BK143" s="8"/>
      <c r="BL143" s="8"/>
      <c r="BM143" s="8"/>
      <c r="BN143" s="8"/>
      <c r="BO143" s="28"/>
      <c r="BP143" s="8"/>
      <c r="BQ143" s="8"/>
      <c r="BR143" s="8"/>
      <c r="BS143" s="8"/>
      <c r="BT143" s="8"/>
      <c r="BU143" s="27"/>
      <c r="BV143" s="8"/>
      <c r="BW143" s="28"/>
      <c r="BX143" s="8"/>
      <c r="BY143" s="8"/>
      <c r="BZ143" s="8"/>
      <c r="CA143" s="27"/>
      <c r="CB143" s="28"/>
      <c r="CC143" s="8"/>
      <c r="CD143" s="8"/>
      <c r="CE143" s="8"/>
      <c r="CF143" s="8"/>
      <c r="CG143" s="8"/>
      <c r="CH143" s="27"/>
      <c r="CI143" s="29">
        <v>3</v>
      </c>
      <c r="CJ143" s="2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28"/>
      <c r="DR143" s="8"/>
      <c r="DS143" s="8"/>
      <c r="DT143" s="8"/>
      <c r="DU143" s="8"/>
      <c r="DV143" s="27"/>
      <c r="DW143" s="8"/>
      <c r="DX143" s="8"/>
      <c r="DY143" s="8"/>
      <c r="DZ143" s="8"/>
      <c r="EA143" s="8"/>
      <c r="EB143" s="8"/>
      <c r="EC143" s="8"/>
      <c r="ED143" s="28"/>
      <c r="EE143" s="8"/>
      <c r="EF143" s="8"/>
      <c r="EG143" s="28"/>
      <c r="EH143" s="8"/>
      <c r="EI143" s="8"/>
      <c r="EJ143" s="8"/>
      <c r="EK143" s="8"/>
      <c r="EL143" s="27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9">
        <f t="shared" si="26"/>
        <v>0</v>
      </c>
      <c r="FT143" s="29">
        <f>SUM(FS143:FS146)</f>
        <v>605</v>
      </c>
      <c r="FU143" s="8">
        <f t="shared" si="27"/>
        <v>0</v>
      </c>
      <c r="FV143" s="29">
        <f>SUM(FU143:FU146)</f>
        <v>71</v>
      </c>
    </row>
    <row r="144" spans="1:178">
      <c r="A144" s="8">
        <v>11101</v>
      </c>
      <c r="B144" s="27" t="s">
        <v>43</v>
      </c>
      <c r="C144" s="358"/>
      <c r="D144" s="8"/>
      <c r="E144" s="8" t="s">
        <v>608</v>
      </c>
      <c r="H144" s="8">
        <f>VLOOKUP(F144, 'Meslek Grupları'!$E$6:$G$152, 3, FALSE)</f>
        <v>0</v>
      </c>
      <c r="I144" s="8"/>
      <c r="J144" s="8"/>
      <c r="K144" s="8"/>
      <c r="M144" s="8"/>
      <c r="O144" s="8"/>
      <c r="P144" s="8"/>
      <c r="U144" s="8"/>
      <c r="V144" s="8"/>
      <c r="W144" s="8"/>
      <c r="Z144" s="2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27"/>
      <c r="AT144" s="288">
        <f t="shared" si="25"/>
        <v>0</v>
      </c>
      <c r="AU144" s="29">
        <v>29</v>
      </c>
      <c r="AV144" s="8"/>
      <c r="AW144" s="8"/>
      <c r="AX144" s="8"/>
      <c r="AY144" s="8"/>
      <c r="AZ144" s="8"/>
      <c r="BA144" s="27"/>
      <c r="BB144" s="28">
        <v>40</v>
      </c>
      <c r="BC144" s="8"/>
      <c r="BD144" s="8"/>
      <c r="BE144" s="8"/>
      <c r="BF144" s="8"/>
      <c r="BG144" s="8">
        <v>100</v>
      </c>
      <c r="BH144" s="27">
        <v>100</v>
      </c>
      <c r="BI144" s="8"/>
      <c r="BJ144" s="8"/>
      <c r="BK144" s="8"/>
      <c r="BL144" s="8"/>
      <c r="BM144" s="8"/>
      <c r="BN144" s="8"/>
      <c r="BO144" s="28"/>
      <c r="BP144" s="8"/>
      <c r="BQ144" s="8"/>
      <c r="BR144" s="8"/>
      <c r="BS144" s="8"/>
      <c r="BT144" s="8"/>
      <c r="BU144" s="27"/>
      <c r="BV144" s="8"/>
      <c r="BW144" s="28">
        <v>2</v>
      </c>
      <c r="BX144" s="8"/>
      <c r="BY144" s="8"/>
      <c r="BZ144" s="8">
        <v>30</v>
      </c>
      <c r="CA144" s="27">
        <v>24</v>
      </c>
      <c r="CB144" s="28"/>
      <c r="CC144" s="8"/>
      <c r="CD144" s="8"/>
      <c r="CE144" s="8"/>
      <c r="CF144" s="8"/>
      <c r="CG144" s="8"/>
      <c r="CH144" s="27"/>
      <c r="CI144" s="29"/>
      <c r="CJ144" s="28">
        <v>1</v>
      </c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28"/>
      <c r="DR144" s="8"/>
      <c r="DS144" s="8"/>
      <c r="DT144" s="8"/>
      <c r="DU144" s="8"/>
      <c r="DV144" s="27"/>
      <c r="DW144" s="8"/>
      <c r="DX144" s="8"/>
      <c r="DY144" s="8">
        <v>1</v>
      </c>
      <c r="DZ144" s="8"/>
      <c r="EA144" s="8" t="s">
        <v>614</v>
      </c>
      <c r="EB144" s="8" t="s">
        <v>552</v>
      </c>
      <c r="EC144" s="8">
        <v>220</v>
      </c>
      <c r="ED144" s="28"/>
      <c r="EE144" s="8"/>
      <c r="EF144" s="8"/>
      <c r="EG144" s="28"/>
      <c r="EH144" s="8"/>
      <c r="EI144" s="8"/>
      <c r="EJ144" s="8"/>
      <c r="EK144" s="8"/>
      <c r="EL144" s="27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27"/>
      <c r="EX144" s="27"/>
      <c r="EY144" s="27">
        <v>2</v>
      </c>
      <c r="EZ144" s="27"/>
      <c r="FA144" s="27"/>
      <c r="FB144" s="27" t="s">
        <v>246</v>
      </c>
      <c r="FC144" s="27">
        <v>20</v>
      </c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9">
        <f t="shared" si="26"/>
        <v>370</v>
      </c>
      <c r="FT144" s="29"/>
      <c r="FU144" s="8">
        <f t="shared" si="27"/>
        <v>71</v>
      </c>
      <c r="FV144" s="29"/>
    </row>
    <row r="145" spans="1:178">
      <c r="A145" s="8">
        <v>11101</v>
      </c>
      <c r="B145" s="27" t="s">
        <v>43</v>
      </c>
      <c r="C145" s="358"/>
      <c r="D145" s="8"/>
      <c r="E145" s="8" t="s">
        <v>615</v>
      </c>
      <c r="H145" s="8">
        <f>VLOOKUP(F145, 'Meslek Grupları'!$E$6:$G$152, 3, FALSE)</f>
        <v>0</v>
      </c>
      <c r="I145" s="8"/>
      <c r="J145" s="8"/>
      <c r="K145" s="8"/>
      <c r="M145" s="8"/>
      <c r="O145" s="8"/>
      <c r="P145" s="8"/>
      <c r="U145" s="8"/>
      <c r="V145" s="8"/>
      <c r="W145" s="8"/>
      <c r="Z145" s="2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27"/>
      <c r="AT145" s="288">
        <f t="shared" si="25"/>
        <v>0</v>
      </c>
      <c r="AU145" s="29"/>
      <c r="AV145" s="8"/>
      <c r="AW145" s="8"/>
      <c r="AX145" s="8"/>
      <c r="AY145" s="8"/>
      <c r="AZ145" s="8"/>
      <c r="BA145" s="27"/>
      <c r="BB145" s="28"/>
      <c r="BC145" s="8"/>
      <c r="BD145" s="8"/>
      <c r="BE145" s="8"/>
      <c r="BF145" s="8"/>
      <c r="BG145" s="8"/>
      <c r="BH145" s="27"/>
      <c r="BI145" s="8"/>
      <c r="BJ145" s="8"/>
      <c r="BK145" s="8"/>
      <c r="BL145" s="8"/>
      <c r="BM145" s="8"/>
      <c r="BN145" s="8"/>
      <c r="BO145" s="28"/>
      <c r="BP145" s="8"/>
      <c r="BQ145" s="8"/>
      <c r="BR145" s="8"/>
      <c r="BS145" s="8"/>
      <c r="BT145" s="8"/>
      <c r="BU145" s="27"/>
      <c r="BV145" s="8"/>
      <c r="BW145" s="28"/>
      <c r="BX145" s="8"/>
      <c r="BY145" s="8"/>
      <c r="BZ145" s="8"/>
      <c r="CA145" s="27"/>
      <c r="CB145" s="28"/>
      <c r="CC145" s="8"/>
      <c r="CD145" s="8"/>
      <c r="CE145" s="8"/>
      <c r="CF145" s="8"/>
      <c r="CG145" s="8"/>
      <c r="CH145" s="27"/>
      <c r="CI145" s="29"/>
      <c r="CJ145" s="2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28"/>
      <c r="DR145" s="8"/>
      <c r="DS145" s="8"/>
      <c r="DT145" s="8"/>
      <c r="DU145" s="8"/>
      <c r="DV145" s="27"/>
      <c r="DW145" s="8"/>
      <c r="DX145" s="8"/>
      <c r="DY145" s="8"/>
      <c r="DZ145" s="8"/>
      <c r="EA145" s="8"/>
      <c r="EB145" s="8"/>
      <c r="EC145" s="8"/>
      <c r="ED145" s="28"/>
      <c r="EE145" s="8"/>
      <c r="EF145" s="8"/>
      <c r="EG145" s="28"/>
      <c r="EH145" s="8"/>
      <c r="EI145" s="8"/>
      <c r="EJ145" s="8"/>
      <c r="EK145" s="8"/>
      <c r="EL145" s="27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27"/>
      <c r="EX145" s="81">
        <v>75</v>
      </c>
      <c r="EY145" s="27">
        <v>1</v>
      </c>
      <c r="EZ145" s="27"/>
      <c r="FA145" s="27"/>
      <c r="FB145" s="27"/>
      <c r="FC145" s="27">
        <v>75</v>
      </c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9">
        <f t="shared" si="26"/>
        <v>75</v>
      </c>
      <c r="FT145" s="29"/>
      <c r="FU145" s="8">
        <f t="shared" si="27"/>
        <v>0</v>
      </c>
      <c r="FV145" s="29"/>
    </row>
    <row r="146" spans="1:178">
      <c r="A146" s="8">
        <v>11101</v>
      </c>
      <c r="B146" s="27" t="s">
        <v>43</v>
      </c>
      <c r="C146" s="243"/>
      <c r="D146" s="31"/>
      <c r="E146" s="31" t="s">
        <v>616</v>
      </c>
      <c r="F146" s="31"/>
      <c r="G146" s="31"/>
      <c r="H146" s="8">
        <f>VLOOKUP(F146, 'Meslek Grupları'!$E$6:$G$152, 3, FALSE)</f>
        <v>0</v>
      </c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8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7"/>
      <c r="AT146" s="288">
        <f t="shared" si="25"/>
        <v>0</v>
      </c>
      <c r="AU146" s="39"/>
      <c r="AV146" s="31"/>
      <c r="AW146" s="31"/>
      <c r="AX146" s="31"/>
      <c r="AY146" s="31"/>
      <c r="AZ146" s="31"/>
      <c r="BA146" s="37"/>
      <c r="BB146" s="38"/>
      <c r="BC146" s="31"/>
      <c r="BD146" s="31"/>
      <c r="BE146" s="31"/>
      <c r="BF146" s="31"/>
      <c r="BG146" s="31"/>
      <c r="BH146" s="37"/>
      <c r="BI146" s="31"/>
      <c r="BJ146" s="31"/>
      <c r="BK146" s="31"/>
      <c r="BL146" s="31"/>
      <c r="BM146" s="31"/>
      <c r="BN146" s="31"/>
      <c r="BO146" s="38"/>
      <c r="BP146" s="31"/>
      <c r="BQ146" s="31"/>
      <c r="BR146" s="31"/>
      <c r="BS146" s="31"/>
      <c r="BT146" s="31"/>
      <c r="BU146" s="37"/>
      <c r="BV146" s="31"/>
      <c r="BW146" s="38"/>
      <c r="BX146" s="31"/>
      <c r="BY146" s="31"/>
      <c r="BZ146" s="31"/>
      <c r="CA146" s="37"/>
      <c r="CB146" s="38"/>
      <c r="CC146" s="31"/>
      <c r="CD146" s="31"/>
      <c r="CE146" s="31"/>
      <c r="CF146" s="31"/>
      <c r="CG146" s="31"/>
      <c r="CH146" s="37"/>
      <c r="CI146" s="39"/>
      <c r="CJ146" s="38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8"/>
      <c r="DR146" s="31"/>
      <c r="DS146" s="31"/>
      <c r="DT146" s="31"/>
      <c r="DU146" s="31"/>
      <c r="DV146" s="37"/>
      <c r="DW146" s="31"/>
      <c r="DX146" s="31"/>
      <c r="DY146" s="31"/>
      <c r="DZ146" s="31"/>
      <c r="EA146" s="31"/>
      <c r="EB146" s="31"/>
      <c r="EC146" s="31"/>
      <c r="ED146" s="38"/>
      <c r="EE146" s="31"/>
      <c r="EF146" s="31"/>
      <c r="EG146" s="38">
        <v>1</v>
      </c>
      <c r="EH146" s="31"/>
      <c r="EI146" s="31"/>
      <c r="EJ146" s="31"/>
      <c r="EK146" s="31"/>
      <c r="EL146" s="37">
        <v>80</v>
      </c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7"/>
      <c r="EX146" s="82">
        <v>80</v>
      </c>
      <c r="EY146" s="37">
        <v>1</v>
      </c>
      <c r="EZ146" s="37"/>
      <c r="FA146" s="37"/>
      <c r="FB146" s="37" t="s">
        <v>246</v>
      </c>
      <c r="FC146" s="37">
        <v>80</v>
      </c>
      <c r="FD146" s="37"/>
      <c r="FE146" s="37"/>
      <c r="FF146" s="37"/>
      <c r="FG146" s="37"/>
      <c r="FH146" s="37"/>
      <c r="FI146" s="37"/>
      <c r="FJ146" s="37"/>
      <c r="FK146" s="37"/>
      <c r="FL146" s="37"/>
      <c r="FM146" s="37"/>
      <c r="FN146" s="37"/>
      <c r="FO146" s="37"/>
      <c r="FP146" s="37"/>
      <c r="FQ146" s="37"/>
      <c r="FR146" s="37"/>
      <c r="FS146" s="29">
        <f t="shared" si="26"/>
        <v>160</v>
      </c>
      <c r="FT146" s="29"/>
      <c r="FU146" s="8">
        <f t="shared" si="27"/>
        <v>0</v>
      </c>
      <c r="FV146" s="29"/>
    </row>
    <row r="147" spans="1:178">
      <c r="A147" s="8">
        <v>11101</v>
      </c>
      <c r="B147" s="27" t="s">
        <v>43</v>
      </c>
      <c r="C147" s="242">
        <v>10</v>
      </c>
      <c r="D147" s="8" t="s">
        <v>2055</v>
      </c>
      <c r="E147" s="8" t="s">
        <v>559</v>
      </c>
      <c r="F147" s="8" t="s">
        <v>178</v>
      </c>
      <c r="H147" s="8" t="str">
        <f>VLOOKUP(F147, 'Meslek Grupları'!$E$6:$G$152, 3, FALSE)</f>
        <v>Ziraat</v>
      </c>
      <c r="I147" s="8"/>
      <c r="J147" s="8"/>
      <c r="K147" s="8"/>
      <c r="M147" s="8"/>
      <c r="O147" s="8"/>
      <c r="P147" s="8"/>
      <c r="R147">
        <v>466</v>
      </c>
      <c r="S147">
        <v>4.5</v>
      </c>
      <c r="T147">
        <v>10</v>
      </c>
      <c r="U147" s="8"/>
      <c r="V147" s="8"/>
      <c r="W147" s="8"/>
      <c r="Y147">
        <v>5</v>
      </c>
      <c r="Z147" s="2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27"/>
      <c r="AT147" s="288">
        <f t="shared" si="25"/>
        <v>0</v>
      </c>
      <c r="AU147" s="29"/>
      <c r="AV147" s="8"/>
      <c r="AW147" s="8"/>
      <c r="AX147" s="8"/>
      <c r="AY147" s="8"/>
      <c r="AZ147" s="8"/>
      <c r="BA147" s="27"/>
      <c r="BB147" s="28">
        <v>480</v>
      </c>
      <c r="BC147" s="8"/>
      <c r="BD147" s="8"/>
      <c r="BE147" s="8"/>
      <c r="BF147" s="8"/>
      <c r="BG147" s="8">
        <v>600</v>
      </c>
      <c r="BH147" s="27">
        <v>600</v>
      </c>
      <c r="BI147" s="8"/>
      <c r="BJ147" s="8"/>
      <c r="BK147" s="8"/>
      <c r="BL147" s="8"/>
      <c r="BM147" s="8"/>
      <c r="BN147" s="8"/>
      <c r="BO147" s="28">
        <v>1</v>
      </c>
      <c r="BP147" s="8" t="s">
        <v>617</v>
      </c>
      <c r="BQ147" s="8"/>
      <c r="BR147" s="8"/>
      <c r="BS147" s="8"/>
      <c r="BT147" s="8"/>
      <c r="BU147" s="27">
        <v>50</v>
      </c>
      <c r="BV147" s="8"/>
      <c r="BW147" s="28">
        <v>4.5</v>
      </c>
      <c r="BX147" s="8"/>
      <c r="BY147" s="8"/>
      <c r="BZ147" s="8">
        <v>37</v>
      </c>
      <c r="CA147" s="27">
        <v>43</v>
      </c>
      <c r="CB147" s="28">
        <v>7</v>
      </c>
      <c r="CC147" s="8"/>
      <c r="CD147" s="8"/>
      <c r="CE147" s="8"/>
      <c r="CF147" s="8"/>
      <c r="CG147" s="8">
        <v>140</v>
      </c>
      <c r="CH147" s="27">
        <v>140</v>
      </c>
      <c r="CI147" s="29">
        <v>5</v>
      </c>
      <c r="CJ147" s="28">
        <v>1</v>
      </c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>
        <v>1</v>
      </c>
      <c r="CX147" s="8">
        <v>10</v>
      </c>
      <c r="CY147" s="8"/>
      <c r="CZ147" s="8">
        <v>1</v>
      </c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28">
        <v>6</v>
      </c>
      <c r="DR147" s="8"/>
      <c r="DS147" s="8"/>
      <c r="DT147" s="8"/>
      <c r="DU147" s="8">
        <v>24</v>
      </c>
      <c r="DV147" s="27">
        <v>24</v>
      </c>
      <c r="DW147" s="8"/>
      <c r="DX147" s="8"/>
      <c r="DY147" s="8"/>
      <c r="DZ147" s="8"/>
      <c r="EA147" s="8"/>
      <c r="EB147" s="8"/>
      <c r="EC147" s="8"/>
      <c r="ED147" s="28"/>
      <c r="EE147" s="8"/>
      <c r="EF147" s="8"/>
      <c r="EG147" s="83">
        <v>5</v>
      </c>
      <c r="EH147" s="8"/>
      <c r="EI147" s="8"/>
      <c r="EJ147" s="8"/>
      <c r="EK147" s="8"/>
      <c r="EL147" s="27">
        <v>500</v>
      </c>
      <c r="EM147" s="16">
        <v>1</v>
      </c>
      <c r="EN147" s="8"/>
      <c r="EO147" s="8" t="s">
        <v>256</v>
      </c>
      <c r="EP147" s="8">
        <v>600</v>
      </c>
      <c r="EQ147" s="8"/>
      <c r="ER147" s="8"/>
      <c r="ES147" s="8"/>
      <c r="ET147" s="8"/>
      <c r="EU147" s="8"/>
      <c r="EV147" s="8"/>
      <c r="EW147" s="27"/>
      <c r="EX147" s="81">
        <v>250</v>
      </c>
      <c r="EY147" s="27">
        <v>1</v>
      </c>
      <c r="EZ147" s="27"/>
      <c r="FA147" s="27"/>
      <c r="FB147" s="27" t="s">
        <v>246</v>
      </c>
      <c r="FC147" s="27">
        <v>250</v>
      </c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9">
        <f t="shared" si="26"/>
        <v>2211</v>
      </c>
      <c r="FT147" s="29">
        <f>SUM(FS147:FS148)</f>
        <v>2231</v>
      </c>
      <c r="FU147" s="8">
        <f t="shared" si="27"/>
        <v>492.5</v>
      </c>
      <c r="FV147" s="29">
        <f>SUM(FU147:FU148)</f>
        <v>492.5</v>
      </c>
    </row>
    <row r="148" spans="1:178">
      <c r="A148" s="8">
        <v>11101</v>
      </c>
      <c r="B148" s="27" t="s">
        <v>43</v>
      </c>
      <c r="C148" s="243"/>
      <c r="D148" s="31"/>
      <c r="E148" s="31" t="s">
        <v>274</v>
      </c>
      <c r="F148" s="31"/>
      <c r="G148" s="31"/>
      <c r="H148" s="8">
        <f>VLOOKUP(F148, 'Meslek Grupları'!$E$6:$G$152, 3, FALSE)</f>
        <v>0</v>
      </c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8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7"/>
      <c r="AT148" s="288">
        <f t="shared" si="25"/>
        <v>0</v>
      </c>
      <c r="AU148" s="39"/>
      <c r="AV148" s="31"/>
      <c r="AW148" s="31"/>
      <c r="AX148" s="31"/>
      <c r="AY148" s="31"/>
      <c r="AZ148" s="31"/>
      <c r="BA148" s="37"/>
      <c r="BB148" s="38"/>
      <c r="BC148" s="31"/>
      <c r="BD148" s="31"/>
      <c r="BE148" s="31"/>
      <c r="BF148" s="31"/>
      <c r="BG148" s="31"/>
      <c r="BH148" s="37"/>
      <c r="BI148" s="31"/>
      <c r="BJ148" s="31"/>
      <c r="BK148" s="31"/>
      <c r="BL148" s="31"/>
      <c r="BM148" s="31"/>
      <c r="BN148" s="31"/>
      <c r="BO148" s="38"/>
      <c r="BP148" s="31"/>
      <c r="BQ148" s="31"/>
      <c r="BR148" s="31"/>
      <c r="BS148" s="31"/>
      <c r="BT148" s="31"/>
      <c r="BU148" s="37"/>
      <c r="BV148" s="31"/>
      <c r="BW148" s="38"/>
      <c r="BX148" s="31"/>
      <c r="BY148" s="31"/>
      <c r="BZ148" s="31"/>
      <c r="CA148" s="37"/>
      <c r="CB148" s="38"/>
      <c r="CC148" s="31"/>
      <c r="CD148" s="31"/>
      <c r="CE148" s="31"/>
      <c r="CF148" s="31"/>
      <c r="CG148" s="31"/>
      <c r="CH148" s="37"/>
      <c r="CI148" s="39"/>
      <c r="CJ148" s="38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8"/>
      <c r="DR148" s="31"/>
      <c r="DS148" s="31"/>
      <c r="DT148" s="31"/>
      <c r="DU148" s="31"/>
      <c r="DV148" s="37"/>
      <c r="DW148" s="31"/>
      <c r="DX148" s="31"/>
      <c r="DY148" s="31"/>
      <c r="DZ148" s="31"/>
      <c r="EA148" s="31"/>
      <c r="EB148" s="31"/>
      <c r="EC148" s="31"/>
      <c r="ED148" s="38"/>
      <c r="EE148" s="31"/>
      <c r="EF148" s="31"/>
      <c r="EG148" s="38"/>
      <c r="EH148" s="31"/>
      <c r="EI148" s="31"/>
      <c r="EJ148" s="31"/>
      <c r="EK148" s="31"/>
      <c r="EL148" s="37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7"/>
      <c r="EX148" s="37"/>
      <c r="EY148" s="37">
        <v>2</v>
      </c>
      <c r="EZ148" s="37"/>
      <c r="FA148" s="37"/>
      <c r="FB148" s="37"/>
      <c r="FC148" s="37">
        <v>20</v>
      </c>
      <c r="FD148" s="37"/>
      <c r="FE148" s="37"/>
      <c r="FF148" s="37"/>
      <c r="FG148" s="37"/>
      <c r="FH148" s="37"/>
      <c r="FI148" s="37"/>
      <c r="FJ148" s="37"/>
      <c r="FK148" s="37"/>
      <c r="FL148" s="37"/>
      <c r="FM148" s="37"/>
      <c r="FN148" s="37"/>
      <c r="FO148" s="37"/>
      <c r="FP148" s="37"/>
      <c r="FQ148" s="37"/>
      <c r="FR148" s="37"/>
      <c r="FS148" s="29">
        <f t="shared" si="26"/>
        <v>20</v>
      </c>
      <c r="FT148" s="29"/>
      <c r="FU148" s="8">
        <f t="shared" si="27"/>
        <v>0</v>
      </c>
      <c r="FV148" s="29"/>
    </row>
    <row r="149" spans="1:178">
      <c r="A149" s="8">
        <v>11101</v>
      </c>
      <c r="B149" s="27" t="s">
        <v>43</v>
      </c>
      <c r="C149" s="40">
        <v>11</v>
      </c>
      <c r="D149" s="40" t="s">
        <v>221</v>
      </c>
      <c r="E149" s="40" t="s">
        <v>279</v>
      </c>
      <c r="F149" s="40" t="s">
        <v>227</v>
      </c>
      <c r="G149" s="40"/>
      <c r="H149" s="8" t="str">
        <f>VLOOKUP(F149, 'Meslek Grupları'!$E$6:$G$152, 3, FALSE)</f>
        <v>Ziraat</v>
      </c>
      <c r="I149" s="40"/>
      <c r="J149" s="40"/>
      <c r="K149" s="40"/>
      <c r="L149" s="40">
        <v>120</v>
      </c>
      <c r="M149" s="40"/>
      <c r="N149" s="40"/>
      <c r="O149" s="40"/>
      <c r="P149" s="40"/>
      <c r="Q149" s="40"/>
      <c r="R149" s="40">
        <v>102</v>
      </c>
      <c r="S149" s="40"/>
      <c r="T149" s="40"/>
      <c r="U149" s="40"/>
      <c r="V149" s="40"/>
      <c r="W149" s="40"/>
      <c r="X149" s="40"/>
      <c r="Y149" s="40"/>
      <c r="Z149" s="41">
        <v>150</v>
      </c>
      <c r="AA149" s="40">
        <v>37.5</v>
      </c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2"/>
      <c r="AT149" s="288">
        <f t="shared" si="25"/>
        <v>37.5</v>
      </c>
      <c r="AU149" s="43">
        <v>18</v>
      </c>
      <c r="AV149" s="40">
        <v>18</v>
      </c>
      <c r="AW149" s="40"/>
      <c r="AX149" s="40">
        <v>37.5</v>
      </c>
      <c r="AY149" s="40"/>
      <c r="AZ149" s="40">
        <v>337.5</v>
      </c>
      <c r="BA149" s="42">
        <v>351.75</v>
      </c>
      <c r="BB149" s="41"/>
      <c r="BC149" s="40"/>
      <c r="BD149" s="40"/>
      <c r="BE149" s="40"/>
      <c r="BF149" s="40"/>
      <c r="BG149" s="40"/>
      <c r="BH149" s="42"/>
      <c r="BI149" s="40"/>
      <c r="BJ149" s="40"/>
      <c r="BK149" s="40"/>
      <c r="BL149" s="40"/>
      <c r="BM149" s="40"/>
      <c r="BN149" s="40"/>
      <c r="BO149" s="41"/>
      <c r="BP149" s="40"/>
      <c r="BQ149" s="40"/>
      <c r="BR149" s="40"/>
      <c r="BS149" s="40"/>
      <c r="BT149" s="40"/>
      <c r="BU149" s="42"/>
      <c r="BV149" s="40"/>
      <c r="BW149" s="41"/>
      <c r="BX149" s="40"/>
      <c r="BY149" s="40"/>
      <c r="BZ149" s="40"/>
      <c r="CA149" s="42"/>
      <c r="CB149" s="41"/>
      <c r="CC149" s="40"/>
      <c r="CD149" s="40"/>
      <c r="CE149" s="40"/>
      <c r="CF149" s="40"/>
      <c r="CG149" s="40"/>
      <c r="CH149" s="42"/>
      <c r="CI149" s="43">
        <v>1</v>
      </c>
      <c r="CJ149" s="41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1"/>
      <c r="DR149" s="40"/>
      <c r="DS149" s="40"/>
      <c r="DT149" s="40"/>
      <c r="DU149" s="40"/>
      <c r="DV149" s="42"/>
      <c r="DW149" s="40"/>
      <c r="DX149" s="40"/>
      <c r="DY149" s="40"/>
      <c r="DZ149" s="40"/>
      <c r="EA149" s="40"/>
      <c r="EB149" s="40"/>
      <c r="EC149" s="40"/>
      <c r="ED149" s="41"/>
      <c r="EE149" s="40"/>
      <c r="EF149" s="40"/>
      <c r="EG149" s="41">
        <v>11</v>
      </c>
      <c r="EH149" s="40"/>
      <c r="EI149" s="40"/>
      <c r="EJ149" s="40"/>
      <c r="EK149" s="40"/>
      <c r="EL149" s="42">
        <v>836</v>
      </c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2"/>
      <c r="EX149" s="42"/>
      <c r="EY149" s="42"/>
      <c r="EZ149" s="42"/>
      <c r="FA149" s="42"/>
      <c r="FB149" s="42"/>
      <c r="FC149" s="42"/>
      <c r="FD149" s="42"/>
      <c r="FE149" s="42"/>
      <c r="FF149" s="42"/>
      <c r="FG149" s="42"/>
      <c r="FH149" s="42"/>
      <c r="FI149" s="42"/>
      <c r="FJ149" s="42"/>
      <c r="FK149" s="42"/>
      <c r="FL149" s="42"/>
      <c r="FM149" s="42"/>
      <c r="FN149" s="42"/>
      <c r="FO149" s="42"/>
      <c r="FP149" s="42"/>
      <c r="FQ149" s="42"/>
      <c r="FR149" s="42"/>
      <c r="FS149" s="29">
        <f t="shared" si="26"/>
        <v>1293.5</v>
      </c>
      <c r="FT149" s="29">
        <f t="shared" ref="FT149:FT157" si="28">FS149</f>
        <v>1293.5</v>
      </c>
      <c r="FU149" s="8">
        <f t="shared" si="27"/>
        <v>36</v>
      </c>
      <c r="FV149" s="29">
        <f t="shared" ref="FV149:FV157" si="29">FU149</f>
        <v>36</v>
      </c>
    </row>
    <row r="150" spans="1:178">
      <c r="A150" s="8">
        <v>11101</v>
      </c>
      <c r="B150" s="27" t="s">
        <v>43</v>
      </c>
      <c r="C150" s="40">
        <v>12</v>
      </c>
      <c r="D150" s="40" t="s">
        <v>2057</v>
      </c>
      <c r="E150" s="40" t="s">
        <v>2058</v>
      </c>
      <c r="F150" s="40" t="s">
        <v>359</v>
      </c>
      <c r="G150" s="40"/>
      <c r="H150" s="8" t="str">
        <f>VLOOKUP(F150, 'Meslek Grupları'!$E$6:$G$152, 3, FALSE)</f>
        <v>Görevli</v>
      </c>
      <c r="I150" s="40" t="s">
        <v>299</v>
      </c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1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2"/>
      <c r="AT150" s="288">
        <f t="shared" si="25"/>
        <v>0</v>
      </c>
      <c r="AU150" s="43"/>
      <c r="AV150" s="40"/>
      <c r="AW150" s="40"/>
      <c r="AX150" s="40"/>
      <c r="AY150" s="40"/>
      <c r="AZ150" s="40"/>
      <c r="BA150" s="42"/>
      <c r="BB150" s="41"/>
      <c r="BC150" s="40"/>
      <c r="BD150" s="40"/>
      <c r="BE150" s="40"/>
      <c r="BF150" s="40"/>
      <c r="BG150" s="40"/>
      <c r="BH150" s="42"/>
      <c r="BI150" s="40"/>
      <c r="BJ150" s="40"/>
      <c r="BK150" s="40"/>
      <c r="BL150" s="40"/>
      <c r="BM150" s="40"/>
      <c r="BN150" s="40"/>
      <c r="BO150" s="41"/>
      <c r="BP150" s="40"/>
      <c r="BQ150" s="40"/>
      <c r="BR150" s="40"/>
      <c r="BS150" s="40"/>
      <c r="BT150" s="40"/>
      <c r="BU150" s="42"/>
      <c r="BV150" s="40"/>
      <c r="BW150" s="41"/>
      <c r="BX150" s="40"/>
      <c r="BY150" s="40"/>
      <c r="BZ150" s="40"/>
      <c r="CA150" s="42"/>
      <c r="CB150" s="41"/>
      <c r="CC150" s="40"/>
      <c r="CD150" s="40"/>
      <c r="CE150" s="40"/>
      <c r="CF150" s="40"/>
      <c r="CG150" s="40"/>
      <c r="CH150" s="42"/>
      <c r="CI150" s="43"/>
      <c r="CJ150" s="41">
        <v>2</v>
      </c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1"/>
      <c r="DR150" s="40"/>
      <c r="DS150" s="40"/>
      <c r="DT150" s="40"/>
      <c r="DU150" s="40"/>
      <c r="DV150" s="42"/>
      <c r="DW150" s="40"/>
      <c r="DX150" s="40"/>
      <c r="DY150" s="40"/>
      <c r="DZ150" s="40"/>
      <c r="EA150" s="40"/>
      <c r="EB150" s="40"/>
      <c r="EC150" s="40"/>
      <c r="ED150" s="41"/>
      <c r="EE150" s="40"/>
      <c r="EF150" s="40"/>
      <c r="EG150" s="41"/>
      <c r="EH150" s="40"/>
      <c r="EI150" s="40"/>
      <c r="EJ150" s="40"/>
      <c r="EK150" s="40"/>
      <c r="EL150" s="42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2"/>
      <c r="EX150" s="42"/>
      <c r="EY150" s="42"/>
      <c r="EZ150" s="42"/>
      <c r="FA150" s="42"/>
      <c r="FB150" s="42"/>
      <c r="FC150" s="42"/>
      <c r="FD150" s="42"/>
      <c r="FE150" s="42"/>
      <c r="FF150" s="42"/>
      <c r="FG150" s="42"/>
      <c r="FH150" s="42"/>
      <c r="FI150" s="42"/>
      <c r="FJ150" s="42"/>
      <c r="FK150" s="42"/>
      <c r="FL150" s="42"/>
      <c r="FM150" s="42"/>
      <c r="FN150" s="42"/>
      <c r="FO150" s="42"/>
      <c r="FP150" s="42"/>
      <c r="FQ150" s="42"/>
      <c r="FR150" s="42"/>
      <c r="FS150" s="29">
        <f t="shared" si="26"/>
        <v>0</v>
      </c>
      <c r="FT150" s="29">
        <f t="shared" si="28"/>
        <v>0</v>
      </c>
      <c r="FU150" s="8">
        <f t="shared" si="27"/>
        <v>0</v>
      </c>
      <c r="FV150" s="29">
        <f t="shared" si="29"/>
        <v>0</v>
      </c>
    </row>
    <row r="151" spans="1:178">
      <c r="A151" s="8">
        <v>11101</v>
      </c>
      <c r="B151" s="27" t="s">
        <v>43</v>
      </c>
      <c r="C151" s="40">
        <v>13</v>
      </c>
      <c r="D151" s="40" t="s">
        <v>2056</v>
      </c>
      <c r="E151" s="40" t="s">
        <v>279</v>
      </c>
      <c r="F151" s="40" t="s">
        <v>233</v>
      </c>
      <c r="G151" s="40">
        <v>100</v>
      </c>
      <c r="H151" s="8" t="str">
        <f>VLOOKUP(F151, 'Meslek Grupları'!$E$6:$G$152, 3, FALSE)</f>
        <v>Esnaf</v>
      </c>
      <c r="I151" s="40" t="s">
        <v>159</v>
      </c>
      <c r="J151" s="40"/>
      <c r="K151" s="40"/>
      <c r="L151" s="40"/>
      <c r="M151" s="40"/>
      <c r="N151" s="40"/>
      <c r="O151" s="40"/>
      <c r="P151" s="40"/>
      <c r="Q151" s="40"/>
      <c r="R151" s="40"/>
      <c r="S151" s="40">
        <v>3</v>
      </c>
      <c r="T151" s="40">
        <v>6.3</v>
      </c>
      <c r="U151" s="40"/>
      <c r="V151" s="40"/>
      <c r="W151" s="40"/>
      <c r="X151" s="40"/>
      <c r="Y151" s="40"/>
      <c r="Z151" s="41">
        <v>60</v>
      </c>
      <c r="AA151" s="40">
        <v>15</v>
      </c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>
        <v>5</v>
      </c>
      <c r="AO151" s="40">
        <v>2.5</v>
      </c>
      <c r="AP151" s="40"/>
      <c r="AQ151" s="40"/>
      <c r="AR151" s="40"/>
      <c r="AS151" s="42"/>
      <c r="AT151" s="288">
        <f t="shared" si="25"/>
        <v>17.5</v>
      </c>
      <c r="AU151" s="43"/>
      <c r="AV151" s="40"/>
      <c r="AW151" s="40"/>
      <c r="AX151" s="40"/>
      <c r="AY151" s="40"/>
      <c r="AZ151" s="40"/>
      <c r="BA151" s="42"/>
      <c r="BB151" s="41"/>
      <c r="BC151" s="40"/>
      <c r="BD151" s="40"/>
      <c r="BE151" s="40"/>
      <c r="BF151" s="40"/>
      <c r="BG151" s="40"/>
      <c r="BH151" s="42"/>
      <c r="BI151" s="40">
        <v>8.5</v>
      </c>
      <c r="BJ151" s="40">
        <v>17.2</v>
      </c>
      <c r="BK151" s="40">
        <v>17.2</v>
      </c>
      <c r="BL151" s="40"/>
      <c r="BM151" s="40">
        <v>140</v>
      </c>
      <c r="BN151" s="40"/>
      <c r="BO151" s="41"/>
      <c r="BP151" s="40"/>
      <c r="BQ151" s="40"/>
      <c r="BR151" s="40"/>
      <c r="BS151" s="40"/>
      <c r="BT151" s="40"/>
      <c r="BU151" s="42"/>
      <c r="BV151" s="40"/>
      <c r="BW151" s="41">
        <v>3</v>
      </c>
      <c r="BX151" s="40"/>
      <c r="BY151" s="40"/>
      <c r="BZ151" s="40">
        <v>36</v>
      </c>
      <c r="CA151" s="42">
        <v>24</v>
      </c>
      <c r="CB151" s="41"/>
      <c r="CC151" s="40"/>
      <c r="CD151" s="40"/>
      <c r="CE151" s="40"/>
      <c r="CF151" s="40"/>
      <c r="CG151" s="40"/>
      <c r="CH151" s="42"/>
      <c r="CI151" s="43"/>
      <c r="CJ151" s="41">
        <v>1</v>
      </c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>
        <v>1</v>
      </c>
      <c r="CZ151" s="40">
        <v>1</v>
      </c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1"/>
      <c r="DR151" s="40"/>
      <c r="DS151" s="40"/>
      <c r="DT151" s="40"/>
      <c r="DU151" s="40"/>
      <c r="DV151" s="42"/>
      <c r="DW151" s="40"/>
      <c r="DX151" s="40"/>
      <c r="DY151" s="40"/>
      <c r="DZ151" s="40"/>
      <c r="EA151" s="40"/>
      <c r="EB151" s="40"/>
      <c r="EC151" s="40"/>
      <c r="ED151" s="41"/>
      <c r="EE151" s="40"/>
      <c r="EF151" s="40"/>
      <c r="EG151" s="41"/>
      <c r="EH151" s="40"/>
      <c r="EI151" s="40"/>
      <c r="EJ151" s="40"/>
      <c r="EK151" s="40"/>
      <c r="EL151" s="42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2"/>
      <c r="EX151" s="42"/>
      <c r="EY151" s="42"/>
      <c r="EZ151" s="42"/>
      <c r="FA151" s="42"/>
      <c r="FB151" s="42"/>
      <c r="FC151" s="42"/>
      <c r="FD151" s="42"/>
      <c r="FE151" s="42"/>
      <c r="FF151" s="42"/>
      <c r="FG151" s="42"/>
      <c r="FH151" s="42"/>
      <c r="FI151" s="42"/>
      <c r="FJ151" s="42"/>
      <c r="FK151" s="42"/>
      <c r="FL151" s="42"/>
      <c r="FM151" s="42"/>
      <c r="FN151" s="42"/>
      <c r="FO151" s="42"/>
      <c r="FP151" s="42"/>
      <c r="FQ151" s="42"/>
      <c r="FR151" s="42"/>
      <c r="FS151" s="29">
        <f t="shared" si="26"/>
        <v>276</v>
      </c>
      <c r="FT151" s="29">
        <f t="shared" si="28"/>
        <v>276</v>
      </c>
      <c r="FU151" s="8">
        <f t="shared" si="27"/>
        <v>11.5</v>
      </c>
      <c r="FV151" s="29">
        <f t="shared" si="29"/>
        <v>11.5</v>
      </c>
    </row>
    <row r="152" spans="1:178">
      <c r="A152" s="8">
        <v>11101</v>
      </c>
      <c r="B152" s="27" t="s">
        <v>43</v>
      </c>
      <c r="C152" s="40">
        <v>14</v>
      </c>
      <c r="D152" s="40" t="s">
        <v>252</v>
      </c>
      <c r="E152" s="40" t="s">
        <v>197</v>
      </c>
      <c r="F152" s="40" t="s">
        <v>309</v>
      </c>
      <c r="G152" s="40"/>
      <c r="H152" s="8" t="str">
        <f>VLOOKUP(F152, 'Meslek Grupları'!$E$6:$G$152, 3, FALSE)</f>
        <v>Görevli</v>
      </c>
      <c r="I152" s="40" t="s">
        <v>620</v>
      </c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1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2"/>
      <c r="AT152" s="288">
        <f t="shared" si="25"/>
        <v>0</v>
      </c>
      <c r="AU152" s="43"/>
      <c r="AV152" s="40"/>
      <c r="AW152" s="40"/>
      <c r="AX152" s="40"/>
      <c r="AY152" s="40"/>
      <c r="AZ152" s="40"/>
      <c r="BA152" s="42"/>
      <c r="BB152" s="41"/>
      <c r="BC152" s="40"/>
      <c r="BD152" s="40"/>
      <c r="BE152" s="40"/>
      <c r="BF152" s="40"/>
      <c r="BG152" s="40"/>
      <c r="BH152" s="42"/>
      <c r="BI152" s="40"/>
      <c r="BJ152" s="40"/>
      <c r="BK152" s="40"/>
      <c r="BL152" s="40"/>
      <c r="BM152" s="40"/>
      <c r="BN152" s="40"/>
      <c r="BO152" s="41"/>
      <c r="BP152" s="40"/>
      <c r="BQ152" s="40"/>
      <c r="BR152" s="40"/>
      <c r="BS152" s="40"/>
      <c r="BT152" s="40"/>
      <c r="BU152" s="42"/>
      <c r="BV152" s="40"/>
      <c r="BW152" s="41"/>
      <c r="BX152" s="40"/>
      <c r="BY152" s="40"/>
      <c r="BZ152" s="40"/>
      <c r="CA152" s="42"/>
      <c r="CB152" s="41"/>
      <c r="CC152" s="40"/>
      <c r="CD152" s="40"/>
      <c r="CE152" s="40"/>
      <c r="CF152" s="40"/>
      <c r="CG152" s="40"/>
      <c r="CH152" s="42"/>
      <c r="CI152" s="43"/>
      <c r="CJ152" s="41">
        <v>1</v>
      </c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1"/>
      <c r="DR152" s="40"/>
      <c r="DS152" s="40"/>
      <c r="DT152" s="40"/>
      <c r="DU152" s="40"/>
      <c r="DV152" s="42"/>
      <c r="DW152" s="40"/>
      <c r="DX152" s="40"/>
      <c r="DY152" s="40"/>
      <c r="DZ152" s="40"/>
      <c r="EA152" s="40"/>
      <c r="EB152" s="40"/>
      <c r="EC152" s="40"/>
      <c r="ED152" s="41"/>
      <c r="EE152" s="40"/>
      <c r="EF152" s="40"/>
      <c r="EG152" s="41"/>
      <c r="EH152" s="40"/>
      <c r="EI152" s="40"/>
      <c r="EJ152" s="40"/>
      <c r="EK152" s="40"/>
      <c r="EL152" s="42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2"/>
      <c r="EX152" s="42"/>
      <c r="EY152" s="42"/>
      <c r="EZ152" s="42"/>
      <c r="FA152" s="42"/>
      <c r="FB152" s="42"/>
      <c r="FC152" s="42"/>
      <c r="FD152" s="42"/>
      <c r="FE152" s="42"/>
      <c r="FF152" s="42"/>
      <c r="FG152" s="42"/>
      <c r="FH152" s="42"/>
      <c r="FI152" s="42"/>
      <c r="FJ152" s="42"/>
      <c r="FK152" s="42"/>
      <c r="FL152" s="42"/>
      <c r="FM152" s="42"/>
      <c r="FN152" s="42"/>
      <c r="FO152" s="42"/>
      <c r="FP152" s="42"/>
      <c r="FQ152" s="42"/>
      <c r="FR152" s="42"/>
      <c r="FS152" s="29">
        <f t="shared" si="26"/>
        <v>0</v>
      </c>
      <c r="FT152" s="29">
        <f t="shared" si="28"/>
        <v>0</v>
      </c>
      <c r="FU152" s="8">
        <f t="shared" si="27"/>
        <v>0</v>
      </c>
      <c r="FV152" s="29">
        <f t="shared" si="29"/>
        <v>0</v>
      </c>
    </row>
    <row r="153" spans="1:178">
      <c r="A153" s="8">
        <v>11101</v>
      </c>
      <c r="B153" s="27" t="s">
        <v>43</v>
      </c>
      <c r="C153" s="40">
        <v>15</v>
      </c>
      <c r="D153" s="40" t="s">
        <v>2059</v>
      </c>
      <c r="E153" s="40" t="s">
        <v>2060</v>
      </c>
      <c r="F153" s="40" t="s">
        <v>253</v>
      </c>
      <c r="G153" s="40">
        <v>150</v>
      </c>
      <c r="H153" s="8" t="str">
        <f>VLOOKUP(F153, 'Meslek Grupları'!$E$6:$G$152, 3, FALSE)</f>
        <v>İşçiler</v>
      </c>
      <c r="I153" s="40"/>
      <c r="J153" s="40"/>
      <c r="K153" s="40"/>
      <c r="L153" s="40">
        <v>120</v>
      </c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1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2"/>
      <c r="AT153" s="288">
        <f t="shared" si="25"/>
        <v>0</v>
      </c>
      <c r="AU153" s="43"/>
      <c r="AV153" s="40"/>
      <c r="AW153" s="40"/>
      <c r="AX153" s="40"/>
      <c r="AY153" s="40"/>
      <c r="AZ153" s="40"/>
      <c r="BA153" s="42"/>
      <c r="BB153" s="41"/>
      <c r="BC153" s="40"/>
      <c r="BD153" s="40"/>
      <c r="BE153" s="40"/>
      <c r="BF153" s="40"/>
      <c r="BG153" s="40"/>
      <c r="BH153" s="42"/>
      <c r="BI153" s="40"/>
      <c r="BJ153" s="40"/>
      <c r="BK153" s="40"/>
      <c r="BL153" s="40"/>
      <c r="BM153" s="40"/>
      <c r="BN153" s="40"/>
      <c r="BO153" s="41"/>
      <c r="BP153" s="40"/>
      <c r="BQ153" s="40"/>
      <c r="BR153" s="40"/>
      <c r="BS153" s="40"/>
      <c r="BT153" s="40"/>
      <c r="BU153" s="42"/>
      <c r="BV153" s="40"/>
      <c r="BW153" s="41"/>
      <c r="BX153" s="40"/>
      <c r="BY153" s="40"/>
      <c r="BZ153" s="40"/>
      <c r="CA153" s="42"/>
      <c r="CB153" s="41"/>
      <c r="CC153" s="40"/>
      <c r="CD153" s="40"/>
      <c r="CE153" s="40"/>
      <c r="CF153" s="40"/>
      <c r="CG153" s="40"/>
      <c r="CH153" s="42"/>
      <c r="CI153" s="43"/>
      <c r="CJ153" s="41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1"/>
      <c r="DR153" s="40"/>
      <c r="DS153" s="40"/>
      <c r="DT153" s="40"/>
      <c r="DU153" s="40"/>
      <c r="DV153" s="42"/>
      <c r="DW153" s="40"/>
      <c r="DX153" s="40"/>
      <c r="DY153" s="40"/>
      <c r="DZ153" s="40"/>
      <c r="EA153" s="40"/>
      <c r="EB153" s="40"/>
      <c r="EC153" s="40"/>
      <c r="ED153" s="41"/>
      <c r="EE153" s="40"/>
      <c r="EF153" s="40"/>
      <c r="EG153" s="41"/>
      <c r="EH153" s="40"/>
      <c r="EI153" s="40"/>
      <c r="EJ153" s="40"/>
      <c r="EK153" s="40"/>
      <c r="EL153" s="42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2"/>
      <c r="EX153" s="42"/>
      <c r="EY153" s="42"/>
      <c r="EZ153" s="42"/>
      <c r="FA153" s="42"/>
      <c r="FB153" s="42"/>
      <c r="FC153" s="42"/>
      <c r="FD153" s="42"/>
      <c r="FE153" s="42"/>
      <c r="FF153" s="42"/>
      <c r="FG153" s="42"/>
      <c r="FH153" s="42"/>
      <c r="FI153" s="42"/>
      <c r="FJ153" s="42"/>
      <c r="FK153" s="42"/>
      <c r="FL153" s="42"/>
      <c r="FM153" s="42"/>
      <c r="FN153" s="42"/>
      <c r="FO153" s="42"/>
      <c r="FP153" s="42"/>
      <c r="FQ153" s="42"/>
      <c r="FR153" s="42"/>
      <c r="FS153" s="29">
        <f t="shared" si="26"/>
        <v>270</v>
      </c>
      <c r="FT153" s="29">
        <f t="shared" si="28"/>
        <v>270</v>
      </c>
      <c r="FU153" s="8">
        <f t="shared" si="27"/>
        <v>0</v>
      </c>
      <c r="FV153" s="29">
        <f t="shared" si="29"/>
        <v>0</v>
      </c>
    </row>
    <row r="154" spans="1:178">
      <c r="A154" s="8">
        <v>11101</v>
      </c>
      <c r="B154" s="27" t="s">
        <v>43</v>
      </c>
      <c r="C154" s="40">
        <v>16</v>
      </c>
      <c r="D154" s="40" t="s">
        <v>621</v>
      </c>
      <c r="E154" s="40"/>
      <c r="F154" s="229" t="s">
        <v>487</v>
      </c>
      <c r="G154" s="40"/>
      <c r="H154" s="8" t="str">
        <f>VLOOKUP(F154, 'Meslek Grupları'!$E$6:$G$152, 3, FALSE)</f>
        <v>Mesleksiz</v>
      </c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1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2"/>
      <c r="AT154" s="288">
        <f t="shared" si="25"/>
        <v>0</v>
      </c>
      <c r="AU154" s="43"/>
      <c r="AV154" s="40"/>
      <c r="AW154" s="40"/>
      <c r="AX154" s="40"/>
      <c r="AY154" s="40"/>
      <c r="AZ154" s="40"/>
      <c r="BA154" s="42"/>
      <c r="BB154" s="41"/>
      <c r="BC154" s="40"/>
      <c r="BD154" s="40"/>
      <c r="BE154" s="40"/>
      <c r="BF154" s="40"/>
      <c r="BG154" s="40"/>
      <c r="BH154" s="42"/>
      <c r="BI154" s="40"/>
      <c r="BJ154" s="40"/>
      <c r="BK154" s="40"/>
      <c r="BL154" s="40"/>
      <c r="BM154" s="40"/>
      <c r="BN154" s="40"/>
      <c r="BO154" s="41"/>
      <c r="BP154" s="40"/>
      <c r="BQ154" s="40"/>
      <c r="BR154" s="40"/>
      <c r="BS154" s="40"/>
      <c r="BT154" s="40"/>
      <c r="BU154" s="42"/>
      <c r="BV154" s="40"/>
      <c r="BW154" s="41"/>
      <c r="BX154" s="40"/>
      <c r="BY154" s="40"/>
      <c r="BZ154" s="40"/>
      <c r="CA154" s="42"/>
      <c r="CB154" s="41"/>
      <c r="CC154" s="40"/>
      <c r="CD154" s="40"/>
      <c r="CE154" s="40"/>
      <c r="CF154" s="40"/>
      <c r="CG154" s="40"/>
      <c r="CH154" s="42"/>
      <c r="CI154" s="43"/>
      <c r="CJ154" s="41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1"/>
      <c r="DR154" s="40"/>
      <c r="DS154" s="40"/>
      <c r="DT154" s="40"/>
      <c r="DU154" s="40"/>
      <c r="DV154" s="42"/>
      <c r="DW154" s="40"/>
      <c r="DX154" s="40"/>
      <c r="DY154" s="40"/>
      <c r="DZ154" s="40"/>
      <c r="EA154" s="40"/>
      <c r="EB154" s="40"/>
      <c r="EC154" s="40"/>
      <c r="ED154" s="41"/>
      <c r="EE154" s="40"/>
      <c r="EF154" s="40"/>
      <c r="EG154" s="41"/>
      <c r="EH154" s="40"/>
      <c r="EI154" s="40"/>
      <c r="EJ154" s="40"/>
      <c r="EK154" s="40"/>
      <c r="EL154" s="42"/>
      <c r="EM154" s="40"/>
      <c r="EN154" s="40"/>
      <c r="EO154" s="40"/>
      <c r="EP154" s="40"/>
      <c r="EQ154" s="40"/>
      <c r="ER154" s="40">
        <v>1</v>
      </c>
      <c r="ES154" s="40"/>
      <c r="ET154" s="40"/>
      <c r="EU154" s="40"/>
      <c r="EV154" s="40"/>
      <c r="EW154" s="42">
        <v>20</v>
      </c>
      <c r="EX154" s="42"/>
      <c r="EY154" s="42"/>
      <c r="EZ154" s="42"/>
      <c r="FA154" s="42"/>
      <c r="FB154" s="42"/>
      <c r="FC154" s="42"/>
      <c r="FD154" s="42"/>
      <c r="FE154" s="42"/>
      <c r="FF154" s="42"/>
      <c r="FG154" s="42"/>
      <c r="FH154" s="42"/>
      <c r="FI154" s="42"/>
      <c r="FJ154" s="42"/>
      <c r="FK154" s="42"/>
      <c r="FL154" s="42"/>
      <c r="FM154" s="42"/>
      <c r="FN154" s="42"/>
      <c r="FO154" s="42"/>
      <c r="FP154" s="42"/>
      <c r="FQ154" s="42"/>
      <c r="FR154" s="42"/>
      <c r="FS154" s="29">
        <f t="shared" si="26"/>
        <v>20</v>
      </c>
      <c r="FT154" s="29">
        <f t="shared" si="28"/>
        <v>20</v>
      </c>
      <c r="FU154" s="8">
        <f t="shared" si="27"/>
        <v>0</v>
      </c>
      <c r="FV154" s="29">
        <f t="shared" si="29"/>
        <v>0</v>
      </c>
    </row>
    <row r="155" spans="1:178">
      <c r="A155" s="8">
        <v>11101</v>
      </c>
      <c r="B155" s="27" t="s">
        <v>43</v>
      </c>
      <c r="C155" s="40">
        <v>17</v>
      </c>
      <c r="D155" s="40" t="s">
        <v>252</v>
      </c>
      <c r="E155" s="40" t="s">
        <v>527</v>
      </c>
      <c r="F155" s="40" t="s">
        <v>288</v>
      </c>
      <c r="G155" s="40">
        <v>200</v>
      </c>
      <c r="H155" s="8" t="str">
        <f>VLOOKUP(F155, 'Meslek Grupları'!$E$6:$G$152, 3, FALSE)</f>
        <v>Ticaret</v>
      </c>
      <c r="I155" s="40"/>
      <c r="J155" s="40"/>
      <c r="K155" s="40"/>
      <c r="L155" s="40"/>
      <c r="M155" s="40"/>
      <c r="N155" s="40"/>
      <c r="O155" s="40"/>
      <c r="P155" s="40"/>
      <c r="Q155" s="40"/>
      <c r="R155" s="40">
        <v>85</v>
      </c>
      <c r="S155" s="40"/>
      <c r="T155" s="40"/>
      <c r="U155" s="40"/>
      <c r="V155" s="40"/>
      <c r="W155" s="40"/>
      <c r="X155" s="40"/>
      <c r="Y155" s="40"/>
      <c r="Z155" s="41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2"/>
      <c r="AT155" s="288">
        <f t="shared" si="25"/>
        <v>0</v>
      </c>
      <c r="AU155" s="43"/>
      <c r="AV155" s="40"/>
      <c r="AW155" s="40"/>
      <c r="AX155" s="40"/>
      <c r="AY155" s="40"/>
      <c r="AZ155" s="40"/>
      <c r="BA155" s="42"/>
      <c r="BB155" s="41"/>
      <c r="BC155" s="40"/>
      <c r="BD155" s="40"/>
      <c r="BE155" s="40"/>
      <c r="BF155" s="40"/>
      <c r="BG155" s="40"/>
      <c r="BH155" s="42"/>
      <c r="BI155" s="40"/>
      <c r="BJ155" s="40"/>
      <c r="BK155" s="40"/>
      <c r="BL155" s="40"/>
      <c r="BM155" s="40"/>
      <c r="BN155" s="40"/>
      <c r="BO155" s="41">
        <v>3</v>
      </c>
      <c r="BP155" s="40" t="s">
        <v>623</v>
      </c>
      <c r="BQ155" s="40"/>
      <c r="BR155" s="40"/>
      <c r="BS155" s="40"/>
      <c r="BT155" s="40"/>
      <c r="BU155" s="42">
        <v>300</v>
      </c>
      <c r="BV155" s="40"/>
      <c r="BW155" s="41">
        <v>2</v>
      </c>
      <c r="BX155" s="40"/>
      <c r="BY155" s="40" t="s">
        <v>275</v>
      </c>
      <c r="BZ155" s="40"/>
      <c r="CA155" s="42"/>
      <c r="CB155" s="41"/>
      <c r="CC155" s="40"/>
      <c r="CD155" s="40"/>
      <c r="CE155" s="40"/>
      <c r="CF155" s="40"/>
      <c r="CG155" s="40"/>
      <c r="CH155" s="42"/>
      <c r="CI155" s="43">
        <v>1</v>
      </c>
      <c r="CJ155" s="41">
        <v>1</v>
      </c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>
        <v>1</v>
      </c>
      <c r="CX155" s="40">
        <v>10</v>
      </c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1"/>
      <c r="DR155" s="40"/>
      <c r="DS155" s="40"/>
      <c r="DT155" s="40"/>
      <c r="DU155" s="40"/>
      <c r="DV155" s="42"/>
      <c r="DW155" s="40"/>
      <c r="DX155" s="40"/>
      <c r="DY155" s="40"/>
      <c r="DZ155" s="40"/>
      <c r="EA155" s="40"/>
      <c r="EB155" s="40"/>
      <c r="EC155" s="40"/>
      <c r="ED155" s="41"/>
      <c r="EE155" s="40"/>
      <c r="EF155" s="40"/>
      <c r="EG155" s="41"/>
      <c r="EH155" s="40"/>
      <c r="EI155" s="40"/>
      <c r="EJ155" s="40"/>
      <c r="EK155" s="40"/>
      <c r="EL155" s="42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2"/>
      <c r="EX155" s="42"/>
      <c r="EY155" s="42"/>
      <c r="EZ155" s="42"/>
      <c r="FA155" s="42"/>
      <c r="FB155" s="42"/>
      <c r="FC155" s="42"/>
      <c r="FD155" s="42"/>
      <c r="FE155" s="42"/>
      <c r="FF155" s="42"/>
      <c r="FG155" s="42"/>
      <c r="FH155" s="42"/>
      <c r="FI155" s="42"/>
      <c r="FJ155" s="42"/>
      <c r="FK155" s="42"/>
      <c r="FL155" s="42"/>
      <c r="FM155" s="42"/>
      <c r="FN155" s="42"/>
      <c r="FO155" s="42"/>
      <c r="FP155" s="42"/>
      <c r="FQ155" s="42"/>
      <c r="FR155" s="42"/>
      <c r="FS155" s="29">
        <f t="shared" si="26"/>
        <v>510</v>
      </c>
      <c r="FT155" s="29">
        <f t="shared" si="28"/>
        <v>510</v>
      </c>
      <c r="FU155" s="8">
        <f t="shared" si="27"/>
        <v>5</v>
      </c>
      <c r="FV155" s="29">
        <f t="shared" si="29"/>
        <v>5</v>
      </c>
    </row>
    <row r="156" spans="1:178">
      <c r="A156" s="8">
        <v>11101</v>
      </c>
      <c r="B156" s="27" t="s">
        <v>43</v>
      </c>
      <c r="C156" s="40">
        <v>18</v>
      </c>
      <c r="D156" s="40" t="s">
        <v>249</v>
      </c>
      <c r="E156" s="40" t="s">
        <v>221</v>
      </c>
      <c r="F156" s="40" t="s">
        <v>191</v>
      </c>
      <c r="G156" s="40">
        <v>100</v>
      </c>
      <c r="H156" s="8" t="str">
        <f>VLOOKUP(F156, 'Meslek Grupları'!$E$6:$G$152, 3, FALSE)</f>
        <v>Esnaf</v>
      </c>
      <c r="I156" s="40"/>
      <c r="J156" s="40"/>
      <c r="K156" s="40"/>
      <c r="L156" s="40"/>
      <c r="M156" s="40"/>
      <c r="N156" s="40"/>
      <c r="O156" s="40"/>
      <c r="P156" s="40"/>
      <c r="Q156" s="40"/>
      <c r="R156" s="40">
        <v>25</v>
      </c>
      <c r="S156" s="40">
        <v>6.5</v>
      </c>
      <c r="T156" s="40">
        <v>14.25</v>
      </c>
      <c r="U156" s="40"/>
      <c r="V156" s="40"/>
      <c r="W156" s="40"/>
      <c r="X156" s="40"/>
      <c r="Y156" s="40"/>
      <c r="Z156" s="41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2"/>
      <c r="AT156" s="288">
        <f t="shared" si="25"/>
        <v>0</v>
      </c>
      <c r="AU156" s="43"/>
      <c r="AV156" s="40"/>
      <c r="AW156" s="40"/>
      <c r="AX156" s="40"/>
      <c r="AY156" s="40"/>
      <c r="AZ156" s="40"/>
      <c r="BA156" s="42"/>
      <c r="BB156" s="41"/>
      <c r="BC156" s="40"/>
      <c r="BD156" s="40"/>
      <c r="BE156" s="40"/>
      <c r="BF156" s="40"/>
      <c r="BG156" s="40"/>
      <c r="BH156" s="42"/>
      <c r="BI156" s="40"/>
      <c r="BJ156" s="40"/>
      <c r="BK156" s="40"/>
      <c r="BL156" s="40"/>
      <c r="BM156" s="40"/>
      <c r="BN156" s="40"/>
      <c r="BO156" s="41"/>
      <c r="BP156" s="40"/>
      <c r="BQ156" s="40"/>
      <c r="BR156" s="40"/>
      <c r="BS156" s="40"/>
      <c r="BT156" s="40"/>
      <c r="BU156" s="42"/>
      <c r="BV156" s="40"/>
      <c r="BW156" s="41">
        <v>6.5</v>
      </c>
      <c r="BX156" s="40"/>
      <c r="BY156" s="40"/>
      <c r="BZ156" s="40">
        <v>84</v>
      </c>
      <c r="CA156" s="42">
        <v>90</v>
      </c>
      <c r="CB156" s="41"/>
      <c r="CC156" s="40"/>
      <c r="CD156" s="40"/>
      <c r="CE156" s="40"/>
      <c r="CF156" s="40"/>
      <c r="CG156" s="40"/>
      <c r="CH156" s="42"/>
      <c r="CI156" s="43"/>
      <c r="CJ156" s="41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>
        <v>1</v>
      </c>
      <c r="DN156" s="40"/>
      <c r="DO156" s="40"/>
      <c r="DP156" s="40"/>
      <c r="DQ156" s="41"/>
      <c r="DR156" s="40"/>
      <c r="DS156" s="40"/>
      <c r="DT156" s="40"/>
      <c r="DU156" s="40"/>
      <c r="DV156" s="42"/>
      <c r="DW156" s="40"/>
      <c r="DX156" s="40"/>
      <c r="DY156" s="40"/>
      <c r="DZ156" s="40"/>
      <c r="EA156" s="40"/>
      <c r="EB156" s="40"/>
      <c r="EC156" s="40"/>
      <c r="ED156" s="41"/>
      <c r="EE156" s="40"/>
      <c r="EF156" s="40"/>
      <c r="EG156" s="41">
        <v>3</v>
      </c>
      <c r="EH156" s="40"/>
      <c r="EI156" s="40"/>
      <c r="EJ156" s="40"/>
      <c r="EK156" s="40"/>
      <c r="EL156" s="42">
        <v>450</v>
      </c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2"/>
      <c r="EX156" s="42"/>
      <c r="EY156" s="42"/>
      <c r="EZ156" s="42"/>
      <c r="FA156" s="42"/>
      <c r="FB156" s="42"/>
      <c r="FC156" s="42"/>
      <c r="FD156" s="42"/>
      <c r="FE156" s="42"/>
      <c r="FF156" s="42"/>
      <c r="FG156" s="42"/>
      <c r="FH156" s="42"/>
      <c r="FI156" s="42"/>
      <c r="FJ156" s="42"/>
      <c r="FK156" s="42"/>
      <c r="FL156" s="42"/>
      <c r="FM156" s="42"/>
      <c r="FN156" s="42"/>
      <c r="FO156" s="42"/>
      <c r="FP156" s="42"/>
      <c r="FQ156" s="42"/>
      <c r="FR156" s="42"/>
      <c r="FS156" s="29">
        <f t="shared" si="26"/>
        <v>634</v>
      </c>
      <c r="FT156" s="29">
        <f t="shared" si="28"/>
        <v>634</v>
      </c>
      <c r="FU156" s="8">
        <f t="shared" si="27"/>
        <v>6.5</v>
      </c>
      <c r="FV156" s="29">
        <f t="shared" si="29"/>
        <v>6.5</v>
      </c>
    </row>
    <row r="157" spans="1:178">
      <c r="A157" s="8">
        <v>11101</v>
      </c>
      <c r="B157" s="27" t="s">
        <v>43</v>
      </c>
      <c r="C157" s="40">
        <v>19</v>
      </c>
      <c r="D157" s="40" t="s">
        <v>2061</v>
      </c>
      <c r="E157" s="40" t="s">
        <v>298</v>
      </c>
      <c r="F157" s="40" t="s">
        <v>334</v>
      </c>
      <c r="G157" s="40">
        <v>3000</v>
      </c>
      <c r="H157" s="8" t="str">
        <f>VLOOKUP(F157, 'Meslek Grupları'!$E$6:$G$152, 3, FALSE)</f>
        <v>Görevli</v>
      </c>
      <c r="I157" s="40" t="s">
        <v>624</v>
      </c>
      <c r="J157" s="40"/>
      <c r="K157" s="40"/>
      <c r="L157" s="40"/>
      <c r="M157" s="40"/>
      <c r="N157" s="40"/>
      <c r="O157" s="40"/>
      <c r="P157" s="40"/>
      <c r="Q157" s="40"/>
      <c r="R157" s="40">
        <v>10</v>
      </c>
      <c r="S157" s="40">
        <v>2</v>
      </c>
      <c r="T157" s="40">
        <v>4.2</v>
      </c>
      <c r="U157" s="40"/>
      <c r="V157" s="40"/>
      <c r="W157" s="40"/>
      <c r="X157" s="40"/>
      <c r="Y157" s="40"/>
      <c r="Z157" s="41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2"/>
      <c r="AT157" s="288">
        <f t="shared" si="25"/>
        <v>0</v>
      </c>
      <c r="AU157" s="43"/>
      <c r="AV157" s="40"/>
      <c r="AW157" s="40"/>
      <c r="AX157" s="40"/>
      <c r="AY157" s="40"/>
      <c r="AZ157" s="40"/>
      <c r="BA157" s="42"/>
      <c r="BB157" s="41">
        <v>3</v>
      </c>
      <c r="BC157" s="40"/>
      <c r="BD157" s="40"/>
      <c r="BE157" s="40"/>
      <c r="BF157" s="40"/>
      <c r="BG157" s="40">
        <v>10</v>
      </c>
      <c r="BH157" s="42">
        <v>10</v>
      </c>
      <c r="BI157" s="40"/>
      <c r="BJ157" s="40"/>
      <c r="BK157" s="40"/>
      <c r="BL157" s="40"/>
      <c r="BM157" s="40"/>
      <c r="BN157" s="40"/>
      <c r="BO157" s="41"/>
      <c r="BP157" s="40"/>
      <c r="BQ157" s="40"/>
      <c r="BR157" s="40"/>
      <c r="BS157" s="40"/>
      <c r="BT157" s="40"/>
      <c r="BU157" s="42"/>
      <c r="BV157" s="40"/>
      <c r="BW157" s="41">
        <v>2</v>
      </c>
      <c r="BX157" s="40"/>
      <c r="BY157" s="40"/>
      <c r="BZ157" s="40">
        <v>24</v>
      </c>
      <c r="CA157" s="42">
        <v>24</v>
      </c>
      <c r="CB157" s="41"/>
      <c r="CC157" s="40"/>
      <c r="CD157" s="40"/>
      <c r="CE157" s="40"/>
      <c r="CF157" s="40"/>
      <c r="CG157" s="40"/>
      <c r="CH157" s="42"/>
      <c r="CI157" s="43"/>
      <c r="CJ157" s="41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1"/>
      <c r="DR157" s="40"/>
      <c r="DS157" s="40"/>
      <c r="DT157" s="40"/>
      <c r="DU157" s="40"/>
      <c r="DV157" s="42"/>
      <c r="DW157" s="40"/>
      <c r="DX157" s="40"/>
      <c r="DY157" s="40"/>
      <c r="DZ157" s="40"/>
      <c r="EA157" s="40"/>
      <c r="EB157" s="40"/>
      <c r="EC157" s="40"/>
      <c r="ED157" s="41"/>
      <c r="EE157" s="40"/>
      <c r="EF157" s="40"/>
      <c r="EG157" s="41"/>
      <c r="EH157" s="40"/>
      <c r="EI157" s="40"/>
      <c r="EJ157" s="40"/>
      <c r="EK157" s="40"/>
      <c r="EL157" s="42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2"/>
      <c r="EX157" s="42"/>
      <c r="EY157" s="42"/>
      <c r="EZ157" s="42"/>
      <c r="FA157" s="42"/>
      <c r="FB157" s="42"/>
      <c r="FC157" s="42"/>
      <c r="FD157" s="42"/>
      <c r="FE157" s="42"/>
      <c r="FF157" s="42"/>
      <c r="FG157" s="42"/>
      <c r="FH157" s="42"/>
      <c r="FI157" s="42"/>
      <c r="FJ157" s="42"/>
      <c r="FK157" s="42"/>
      <c r="FL157" s="42"/>
      <c r="FM157" s="42"/>
      <c r="FN157" s="42"/>
      <c r="FO157" s="42"/>
      <c r="FP157" s="42"/>
      <c r="FQ157" s="42"/>
      <c r="FR157" s="42"/>
      <c r="FS157" s="29">
        <f t="shared" si="26"/>
        <v>3034</v>
      </c>
      <c r="FT157" s="29">
        <f t="shared" si="28"/>
        <v>3034</v>
      </c>
      <c r="FU157" s="8">
        <f t="shared" si="27"/>
        <v>5</v>
      </c>
      <c r="FV157" s="29">
        <f t="shared" si="29"/>
        <v>5</v>
      </c>
    </row>
    <row r="158" spans="1:178">
      <c r="A158" s="8">
        <v>11101</v>
      </c>
      <c r="B158" s="27" t="s">
        <v>43</v>
      </c>
      <c r="C158" s="242">
        <v>20</v>
      </c>
      <c r="D158" s="8" t="s">
        <v>2062</v>
      </c>
      <c r="E158" s="239" t="s">
        <v>2063</v>
      </c>
      <c r="F158" s="8" t="s">
        <v>303</v>
      </c>
      <c r="G158" s="8">
        <v>320</v>
      </c>
      <c r="H158" s="8" t="str">
        <f>VLOOKUP(F158, 'Meslek Grupları'!$E$6:$G$152, 3, FALSE)</f>
        <v>Görevli</v>
      </c>
      <c r="I158" s="8" t="s">
        <v>304</v>
      </c>
      <c r="J158" s="8"/>
      <c r="K158" s="8"/>
      <c r="M158" s="8"/>
      <c r="O158" s="8"/>
      <c r="P158" s="8"/>
      <c r="U158" s="8"/>
      <c r="V158" s="8"/>
      <c r="W158" s="8"/>
      <c r="Z158" s="2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27"/>
      <c r="AT158" s="288">
        <f t="shared" si="25"/>
        <v>0</v>
      </c>
      <c r="AU158" s="29"/>
      <c r="AV158" s="8"/>
      <c r="AW158" s="8"/>
      <c r="AX158" s="8"/>
      <c r="AY158" s="8"/>
      <c r="AZ158" s="8"/>
      <c r="BA158" s="27"/>
      <c r="BB158" s="28"/>
      <c r="BC158" s="8"/>
      <c r="BD158" s="8"/>
      <c r="BE158" s="8"/>
      <c r="BF158" s="8"/>
      <c r="BG158" s="8"/>
      <c r="BH158" s="27"/>
      <c r="BI158" s="8"/>
      <c r="BJ158" s="8"/>
      <c r="BK158" s="8"/>
      <c r="BL158" s="8"/>
      <c r="BM158" s="8"/>
      <c r="BN158" s="8"/>
      <c r="BO158" s="28"/>
      <c r="BP158" s="8"/>
      <c r="BQ158" s="8"/>
      <c r="BR158" s="8"/>
      <c r="BS158" s="8"/>
      <c r="BT158" s="8"/>
      <c r="BU158" s="27"/>
      <c r="BV158" s="8"/>
      <c r="BW158" s="28"/>
      <c r="BX158" s="8"/>
      <c r="BY158" s="8"/>
      <c r="BZ158" s="8"/>
      <c r="CA158" s="27"/>
      <c r="CB158" s="28"/>
      <c r="CC158" s="8"/>
      <c r="CD158" s="8"/>
      <c r="CE158" s="8"/>
      <c r="CF158" s="8"/>
      <c r="CG158" s="8"/>
      <c r="CH158" s="27"/>
      <c r="CI158" s="29"/>
      <c r="CJ158" s="2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28"/>
      <c r="DR158" s="8"/>
      <c r="DS158" s="8"/>
      <c r="DT158" s="8"/>
      <c r="DU158" s="8"/>
      <c r="DV158" s="27"/>
      <c r="DW158" s="8"/>
      <c r="DX158" s="8"/>
      <c r="DY158" s="8"/>
      <c r="DZ158" s="8"/>
      <c r="EA158" s="8"/>
      <c r="EB158" s="8"/>
      <c r="EC158" s="8"/>
      <c r="ED158" s="28"/>
      <c r="EE158" s="8"/>
      <c r="EF158" s="8"/>
      <c r="EG158" s="28"/>
      <c r="EH158" s="8"/>
      <c r="EI158" s="8"/>
      <c r="EJ158" s="8"/>
      <c r="EK158" s="8"/>
      <c r="EL158" s="27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9">
        <f t="shared" si="26"/>
        <v>320</v>
      </c>
      <c r="FT158" s="29">
        <f>SUM(FS158:FS159)</f>
        <v>510</v>
      </c>
      <c r="FU158" s="8">
        <f t="shared" si="27"/>
        <v>0</v>
      </c>
      <c r="FV158" s="29">
        <f>SUM(FU158:FU159)</f>
        <v>3</v>
      </c>
    </row>
    <row r="159" spans="1:178">
      <c r="A159" s="8">
        <v>11101</v>
      </c>
      <c r="B159" s="27" t="s">
        <v>43</v>
      </c>
      <c r="C159" s="243"/>
      <c r="D159" s="31"/>
      <c r="E159" s="31" t="s">
        <v>274</v>
      </c>
      <c r="F159" s="31"/>
      <c r="G159" s="31"/>
      <c r="H159" s="8">
        <f>VLOOKUP(F159, 'Meslek Grupları'!$E$6:$G$152, 3, FALSE)</f>
        <v>0</v>
      </c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>
        <v>3</v>
      </c>
      <c r="T159" s="31">
        <v>6.3</v>
      </c>
      <c r="U159" s="31"/>
      <c r="V159" s="31"/>
      <c r="W159" s="31"/>
      <c r="X159" s="31"/>
      <c r="Y159" s="31"/>
      <c r="Z159" s="38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7"/>
      <c r="AT159" s="288">
        <f t="shared" si="25"/>
        <v>0</v>
      </c>
      <c r="AU159" s="39"/>
      <c r="AV159" s="31"/>
      <c r="AW159" s="31"/>
      <c r="AX159" s="31"/>
      <c r="AY159" s="31"/>
      <c r="AZ159" s="31"/>
      <c r="BA159" s="37"/>
      <c r="BB159" s="38"/>
      <c r="BC159" s="31"/>
      <c r="BD159" s="31"/>
      <c r="BE159" s="31"/>
      <c r="BF159" s="31"/>
      <c r="BG159" s="31"/>
      <c r="BH159" s="37"/>
      <c r="BI159" s="31"/>
      <c r="BJ159" s="31"/>
      <c r="BK159" s="31"/>
      <c r="BL159" s="31"/>
      <c r="BM159" s="31"/>
      <c r="BN159" s="31"/>
      <c r="BO159" s="38"/>
      <c r="BP159" s="31"/>
      <c r="BQ159" s="31"/>
      <c r="BR159" s="31"/>
      <c r="BS159" s="31"/>
      <c r="BT159" s="31"/>
      <c r="BU159" s="37"/>
      <c r="BV159" s="31"/>
      <c r="BW159" s="38">
        <v>3</v>
      </c>
      <c r="BX159" s="31"/>
      <c r="BY159" s="31"/>
      <c r="BZ159" s="31">
        <v>60</v>
      </c>
      <c r="CA159" s="37">
        <v>60</v>
      </c>
      <c r="CB159" s="38"/>
      <c r="CC159" s="31"/>
      <c r="CD159" s="31"/>
      <c r="CE159" s="31"/>
      <c r="CF159" s="31"/>
      <c r="CG159" s="31"/>
      <c r="CH159" s="37"/>
      <c r="CI159" s="39"/>
      <c r="CJ159" s="38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 t="s">
        <v>311</v>
      </c>
      <c r="CW159" s="31">
        <v>1</v>
      </c>
      <c r="CX159" s="31">
        <v>10</v>
      </c>
      <c r="CY159" s="31"/>
      <c r="CZ159" s="31">
        <v>1</v>
      </c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8"/>
      <c r="DR159" s="31"/>
      <c r="DS159" s="31"/>
      <c r="DT159" s="31"/>
      <c r="DU159" s="31"/>
      <c r="DV159" s="37"/>
      <c r="DW159" s="31"/>
      <c r="DX159" s="31"/>
      <c r="DY159" s="31"/>
      <c r="DZ159" s="31"/>
      <c r="EA159" s="31"/>
      <c r="EB159" s="31"/>
      <c r="EC159" s="31"/>
      <c r="ED159" s="38"/>
      <c r="EE159" s="31"/>
      <c r="EF159" s="31"/>
      <c r="EG159" s="38">
        <v>1</v>
      </c>
      <c r="EH159" s="31"/>
      <c r="EI159" s="31"/>
      <c r="EJ159" s="31"/>
      <c r="EK159" s="31"/>
      <c r="EL159" s="37">
        <v>120</v>
      </c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7"/>
      <c r="EX159" s="37"/>
      <c r="EY159" s="37"/>
      <c r="EZ159" s="37"/>
      <c r="FA159" s="37"/>
      <c r="FB159" s="37"/>
      <c r="FC159" s="37"/>
      <c r="FD159" s="37"/>
      <c r="FE159" s="37"/>
      <c r="FF159" s="37"/>
      <c r="FG159" s="37"/>
      <c r="FH159" s="37"/>
      <c r="FI159" s="37"/>
      <c r="FJ159" s="37"/>
      <c r="FK159" s="37"/>
      <c r="FL159" s="37"/>
      <c r="FM159" s="37"/>
      <c r="FN159" s="37"/>
      <c r="FO159" s="37"/>
      <c r="FP159" s="37"/>
      <c r="FQ159" s="37"/>
      <c r="FR159" s="37"/>
      <c r="FS159" s="29">
        <f t="shared" si="26"/>
        <v>190</v>
      </c>
      <c r="FT159" s="29"/>
      <c r="FU159" s="8">
        <f t="shared" si="27"/>
        <v>3</v>
      </c>
      <c r="FV159" s="29"/>
    </row>
    <row r="160" spans="1:178">
      <c r="A160" s="8">
        <v>11101</v>
      </c>
      <c r="B160" s="27" t="s">
        <v>43</v>
      </c>
      <c r="C160" s="242">
        <v>21</v>
      </c>
      <c r="D160" s="8" t="s">
        <v>2064</v>
      </c>
      <c r="E160" s="8" t="s">
        <v>325</v>
      </c>
      <c r="F160" s="8" t="s">
        <v>111</v>
      </c>
      <c r="G160" s="8">
        <v>120</v>
      </c>
      <c r="H160" s="8" t="str">
        <f>VLOOKUP(F160, 'Meslek Grupları'!$E$6:$G$152, 3, FALSE)</f>
        <v>Esnaf</v>
      </c>
      <c r="I160" s="8"/>
      <c r="J160" s="8"/>
      <c r="K160" s="8"/>
      <c r="M160" s="8"/>
      <c r="O160" s="8"/>
      <c r="P160" s="8"/>
      <c r="R160" s="8">
        <v>10</v>
      </c>
      <c r="U160" s="8"/>
      <c r="V160" s="8"/>
      <c r="W160" s="8"/>
      <c r="Z160" s="2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27"/>
      <c r="AT160" s="288">
        <f t="shared" si="25"/>
        <v>0</v>
      </c>
      <c r="AU160" s="29"/>
      <c r="AV160" s="8"/>
      <c r="AW160" s="8"/>
      <c r="AX160" s="8"/>
      <c r="AY160" s="8"/>
      <c r="AZ160" s="8"/>
      <c r="BA160" s="27"/>
      <c r="BB160" s="28"/>
      <c r="BC160" s="8"/>
      <c r="BD160" s="8"/>
      <c r="BE160" s="8"/>
      <c r="BF160" s="8"/>
      <c r="BG160" s="8"/>
      <c r="BH160" s="27"/>
      <c r="BI160" s="8"/>
      <c r="BJ160" s="8"/>
      <c r="BK160" s="8"/>
      <c r="BL160" s="8"/>
      <c r="BM160" s="8"/>
      <c r="BN160" s="8"/>
      <c r="BO160" s="28"/>
      <c r="BP160" s="8"/>
      <c r="BQ160" s="8"/>
      <c r="BR160" s="8"/>
      <c r="BS160" s="8"/>
      <c r="BT160" s="8"/>
      <c r="BU160" s="27"/>
      <c r="BV160" s="8"/>
      <c r="BW160" s="28"/>
      <c r="BX160" s="8"/>
      <c r="BY160" s="8"/>
      <c r="BZ160" s="8"/>
      <c r="CA160" s="27"/>
      <c r="CB160" s="28"/>
      <c r="CC160" s="8"/>
      <c r="CD160" s="8"/>
      <c r="CE160" s="8"/>
      <c r="CF160" s="8"/>
      <c r="CG160" s="8"/>
      <c r="CH160" s="27"/>
      <c r="CI160" s="29"/>
      <c r="CJ160" s="2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28"/>
      <c r="DR160" s="8"/>
      <c r="DS160" s="8"/>
      <c r="DT160" s="8"/>
      <c r="DU160" s="8"/>
      <c r="DV160" s="27"/>
      <c r="DW160" s="8"/>
      <c r="DX160" s="8"/>
      <c r="DY160" s="8"/>
      <c r="DZ160" s="8"/>
      <c r="EA160" s="8"/>
      <c r="EB160" s="8"/>
      <c r="EC160" s="8"/>
      <c r="ED160" s="28"/>
      <c r="EE160" s="8"/>
      <c r="EF160" s="8"/>
      <c r="EG160" s="28">
        <v>1</v>
      </c>
      <c r="EH160" s="8"/>
      <c r="EI160" s="8"/>
      <c r="EJ160" s="8">
        <v>0.25</v>
      </c>
      <c r="EK160" s="8"/>
      <c r="EL160" s="27">
        <v>20</v>
      </c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9">
        <f t="shared" si="26"/>
        <v>140</v>
      </c>
      <c r="FT160" s="29">
        <f>SUM(FS160:FS161)</f>
        <v>180</v>
      </c>
      <c r="FU160" s="8">
        <f t="shared" si="27"/>
        <v>0</v>
      </c>
      <c r="FV160" s="29">
        <f>SUM(FU160:FU161)</f>
        <v>0</v>
      </c>
    </row>
    <row r="161" spans="1:179">
      <c r="A161" s="8">
        <v>11101</v>
      </c>
      <c r="B161" s="27" t="s">
        <v>43</v>
      </c>
      <c r="C161" s="243"/>
      <c r="D161" s="31"/>
      <c r="E161" s="31"/>
      <c r="F161" s="31"/>
      <c r="G161" s="31"/>
      <c r="H161" s="8">
        <f>VLOOKUP(F161, 'Meslek Grupları'!$E$6:$G$152, 3, FALSE)</f>
        <v>0</v>
      </c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8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7"/>
      <c r="AT161" s="288">
        <f t="shared" si="25"/>
        <v>0</v>
      </c>
      <c r="AU161" s="39"/>
      <c r="AV161" s="31"/>
      <c r="AW161" s="31"/>
      <c r="AX161" s="31"/>
      <c r="AY161" s="31"/>
      <c r="AZ161" s="31"/>
      <c r="BA161" s="37"/>
      <c r="BB161" s="38"/>
      <c r="BC161" s="31"/>
      <c r="BD161" s="31"/>
      <c r="BE161" s="31"/>
      <c r="BF161" s="31"/>
      <c r="BG161" s="31"/>
      <c r="BH161" s="37"/>
      <c r="BI161" s="31"/>
      <c r="BJ161" s="31"/>
      <c r="BK161" s="31"/>
      <c r="BL161" s="31"/>
      <c r="BM161" s="31"/>
      <c r="BN161" s="31"/>
      <c r="BO161" s="38"/>
      <c r="BP161" s="31"/>
      <c r="BQ161" s="31"/>
      <c r="BR161" s="31"/>
      <c r="BS161" s="31"/>
      <c r="BT161" s="31"/>
      <c r="BU161" s="37"/>
      <c r="BV161" s="31"/>
      <c r="BW161" s="38"/>
      <c r="BX161" s="31"/>
      <c r="BY161" s="31"/>
      <c r="BZ161" s="31"/>
      <c r="CA161" s="37"/>
      <c r="CB161" s="38"/>
      <c r="CC161" s="31"/>
      <c r="CD161" s="31"/>
      <c r="CE161" s="31"/>
      <c r="CF161" s="31"/>
      <c r="CG161" s="31"/>
      <c r="CH161" s="37"/>
      <c r="CI161" s="39"/>
      <c r="CJ161" s="38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8"/>
      <c r="DR161" s="31"/>
      <c r="DS161" s="31"/>
      <c r="DT161" s="31"/>
      <c r="DU161" s="31"/>
      <c r="DV161" s="37"/>
      <c r="DW161" s="31"/>
      <c r="DX161" s="31"/>
      <c r="DY161" s="31"/>
      <c r="DZ161" s="31"/>
      <c r="EA161" s="31"/>
      <c r="EB161" s="31"/>
      <c r="EC161" s="31"/>
      <c r="ED161" s="38"/>
      <c r="EE161" s="31"/>
      <c r="EF161" s="31"/>
      <c r="EG161" s="85">
        <v>1</v>
      </c>
      <c r="EH161" s="31"/>
      <c r="EI161" s="31"/>
      <c r="EJ161" s="31">
        <v>0.5</v>
      </c>
      <c r="EK161" s="31"/>
      <c r="EL161" s="37">
        <v>40</v>
      </c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7"/>
      <c r="EX161" s="37"/>
      <c r="EY161" s="37"/>
      <c r="EZ161" s="37"/>
      <c r="FA161" s="37"/>
      <c r="FB161" s="37"/>
      <c r="FC161" s="37"/>
      <c r="FD161" s="37"/>
      <c r="FE161" s="37"/>
      <c r="FF161" s="37"/>
      <c r="FG161" s="37"/>
      <c r="FH161" s="37"/>
      <c r="FI161" s="37"/>
      <c r="FJ161" s="37"/>
      <c r="FK161" s="37"/>
      <c r="FL161" s="37"/>
      <c r="FM161" s="37"/>
      <c r="FN161" s="37"/>
      <c r="FO161" s="37"/>
      <c r="FP161" s="37"/>
      <c r="FQ161" s="37"/>
      <c r="FR161" s="37"/>
      <c r="FS161" s="29">
        <f t="shared" si="26"/>
        <v>40</v>
      </c>
      <c r="FT161" s="29"/>
      <c r="FU161" s="8">
        <f t="shared" si="27"/>
        <v>0</v>
      </c>
      <c r="FV161" s="29"/>
      <c r="FW161" s="8"/>
    </row>
    <row r="162" spans="1:179">
      <c r="A162" s="8">
        <v>11101</v>
      </c>
      <c r="B162" s="27" t="s">
        <v>43</v>
      </c>
      <c r="C162" s="40">
        <v>22</v>
      </c>
      <c r="D162" s="40" t="s">
        <v>2065</v>
      </c>
      <c r="E162" s="40" t="s">
        <v>325</v>
      </c>
      <c r="F162" s="40" t="s">
        <v>209</v>
      </c>
      <c r="G162" s="40">
        <v>250</v>
      </c>
      <c r="H162" s="8" t="str">
        <f>VLOOKUP(F162, 'Meslek Grupları'!$E$6:$G$152, 3, FALSE)</f>
        <v>Esnaf</v>
      </c>
      <c r="I162" s="40"/>
      <c r="J162" s="40"/>
      <c r="K162" s="40"/>
      <c r="L162" s="40">
        <v>120</v>
      </c>
      <c r="M162" s="40"/>
      <c r="N162" s="40"/>
      <c r="O162" s="40"/>
      <c r="P162" s="40"/>
      <c r="Q162" s="40"/>
      <c r="R162" s="40"/>
      <c r="S162" s="40">
        <v>3</v>
      </c>
      <c r="T162" s="40">
        <v>6.3</v>
      </c>
      <c r="U162" s="40"/>
      <c r="V162" s="40"/>
      <c r="W162" s="40"/>
      <c r="X162" s="40"/>
      <c r="Y162" s="40"/>
      <c r="Z162" s="41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2"/>
      <c r="AT162" s="288">
        <f t="shared" si="25"/>
        <v>0</v>
      </c>
      <c r="AU162" s="43"/>
      <c r="AV162" s="40"/>
      <c r="AW162" s="40"/>
      <c r="AX162" s="40"/>
      <c r="AY162" s="40"/>
      <c r="AZ162" s="40"/>
      <c r="BA162" s="42"/>
      <c r="BB162" s="41"/>
      <c r="BC162" s="40"/>
      <c r="BD162" s="40"/>
      <c r="BE162" s="40"/>
      <c r="BF162" s="40"/>
      <c r="BG162" s="40"/>
      <c r="BH162" s="42"/>
      <c r="BI162" s="40"/>
      <c r="BJ162" s="40"/>
      <c r="BK162" s="40"/>
      <c r="BL162" s="40"/>
      <c r="BM162" s="40"/>
      <c r="BN162" s="40"/>
      <c r="BO162" s="41"/>
      <c r="BP162" s="40"/>
      <c r="BQ162" s="40"/>
      <c r="BR162" s="40"/>
      <c r="BS162" s="40"/>
      <c r="BT162" s="40"/>
      <c r="BU162" s="42"/>
      <c r="BV162" s="40"/>
      <c r="BW162" s="41">
        <v>3</v>
      </c>
      <c r="BX162" s="40"/>
      <c r="BY162" s="40"/>
      <c r="BZ162" s="40">
        <v>36</v>
      </c>
      <c r="CA162" s="42">
        <v>36</v>
      </c>
      <c r="CB162" s="41"/>
      <c r="CC162" s="40"/>
      <c r="CD162" s="40"/>
      <c r="CE162" s="40"/>
      <c r="CF162" s="40"/>
      <c r="CG162" s="40"/>
      <c r="CH162" s="42"/>
      <c r="CI162" s="43"/>
      <c r="CJ162" s="41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1"/>
      <c r="DR162" s="40"/>
      <c r="DS162" s="40"/>
      <c r="DT162" s="40"/>
      <c r="DU162" s="40"/>
      <c r="DV162" s="42"/>
      <c r="DW162" s="40"/>
      <c r="DX162" s="40"/>
      <c r="DY162" s="40"/>
      <c r="DZ162" s="40"/>
      <c r="EA162" s="40"/>
      <c r="EB162" s="40"/>
      <c r="EC162" s="40"/>
      <c r="ED162" s="41"/>
      <c r="EE162" s="40"/>
      <c r="EF162" s="40"/>
      <c r="EG162" s="41"/>
      <c r="EH162" s="40"/>
      <c r="EI162" s="40"/>
      <c r="EJ162" s="40"/>
      <c r="EK162" s="40"/>
      <c r="EL162" s="42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2"/>
      <c r="EX162" s="42"/>
      <c r="EY162" s="42"/>
      <c r="EZ162" s="42"/>
      <c r="FA162" s="42"/>
      <c r="FB162" s="42"/>
      <c r="FC162" s="42"/>
      <c r="FD162" s="42"/>
      <c r="FE162" s="42"/>
      <c r="FF162" s="42"/>
      <c r="FG162" s="42"/>
      <c r="FH162" s="42"/>
      <c r="FI162" s="42"/>
      <c r="FJ162" s="42"/>
      <c r="FK162" s="42"/>
      <c r="FL162" s="42"/>
      <c r="FM162" s="42"/>
      <c r="FN162" s="42"/>
      <c r="FO162" s="42"/>
      <c r="FP162" s="42"/>
      <c r="FQ162" s="42"/>
      <c r="FR162" s="42"/>
      <c r="FS162" s="29">
        <f t="shared" si="26"/>
        <v>406</v>
      </c>
      <c r="FT162" s="29">
        <f>FS162</f>
        <v>406</v>
      </c>
      <c r="FU162" s="8">
        <f t="shared" si="27"/>
        <v>3</v>
      </c>
      <c r="FV162" s="29">
        <f>FU162</f>
        <v>3</v>
      </c>
    </row>
    <row r="163" spans="1:179">
      <c r="A163" s="8">
        <v>11101</v>
      </c>
      <c r="B163" s="27" t="s">
        <v>43</v>
      </c>
      <c r="C163" s="40">
        <v>23</v>
      </c>
      <c r="D163" s="40" t="s">
        <v>2060</v>
      </c>
      <c r="E163" s="40" t="s">
        <v>325</v>
      </c>
      <c r="F163" s="40" t="s">
        <v>381</v>
      </c>
      <c r="G163" s="40"/>
      <c r="H163" s="8" t="str">
        <f>VLOOKUP(F163, 'Meslek Grupları'!$E$6:$G$152, 3, FALSE)</f>
        <v>Mesleksiz</v>
      </c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1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2"/>
      <c r="AT163" s="288">
        <f t="shared" si="25"/>
        <v>0</v>
      </c>
      <c r="AU163" s="43"/>
      <c r="AV163" s="40"/>
      <c r="AW163" s="40"/>
      <c r="AX163" s="40"/>
      <c r="AY163" s="40"/>
      <c r="AZ163" s="40"/>
      <c r="BA163" s="42"/>
      <c r="BB163" s="41"/>
      <c r="BC163" s="40"/>
      <c r="BD163" s="40"/>
      <c r="BE163" s="40"/>
      <c r="BF163" s="40"/>
      <c r="BG163" s="40"/>
      <c r="BH163" s="42"/>
      <c r="BI163" s="40"/>
      <c r="BJ163" s="40"/>
      <c r="BK163" s="40"/>
      <c r="BL163" s="40"/>
      <c r="BM163" s="40"/>
      <c r="BN163" s="40"/>
      <c r="BO163" s="41"/>
      <c r="BP163" s="40"/>
      <c r="BQ163" s="40"/>
      <c r="BR163" s="40"/>
      <c r="BS163" s="40"/>
      <c r="BT163" s="40"/>
      <c r="BU163" s="42"/>
      <c r="BV163" s="40"/>
      <c r="BW163" s="41"/>
      <c r="BX163" s="40"/>
      <c r="BY163" s="40"/>
      <c r="BZ163" s="40"/>
      <c r="CA163" s="42"/>
      <c r="CB163" s="41"/>
      <c r="CC163" s="40"/>
      <c r="CD163" s="40"/>
      <c r="CE163" s="40"/>
      <c r="CF163" s="40"/>
      <c r="CG163" s="40"/>
      <c r="CH163" s="42"/>
      <c r="CI163" s="43"/>
      <c r="CJ163" s="41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>
        <v>1</v>
      </c>
      <c r="CX163" s="40">
        <v>10</v>
      </c>
      <c r="CY163" s="40"/>
      <c r="CZ163" s="40">
        <v>1</v>
      </c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1"/>
      <c r="DR163" s="40"/>
      <c r="DS163" s="40"/>
      <c r="DT163" s="40"/>
      <c r="DU163" s="40"/>
      <c r="DV163" s="42"/>
      <c r="DW163" s="40"/>
      <c r="DX163" s="40"/>
      <c r="DY163" s="40"/>
      <c r="DZ163" s="40"/>
      <c r="EA163" s="40"/>
      <c r="EB163" s="40"/>
      <c r="EC163" s="40"/>
      <c r="ED163" s="41"/>
      <c r="EE163" s="40"/>
      <c r="EF163" s="40"/>
      <c r="EG163" s="41"/>
      <c r="EH163" s="40"/>
      <c r="EI163" s="40"/>
      <c r="EJ163" s="40"/>
      <c r="EK163" s="40"/>
      <c r="EL163" s="42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2"/>
      <c r="EX163" s="42"/>
      <c r="EY163" s="42"/>
      <c r="EZ163" s="42"/>
      <c r="FA163" s="42"/>
      <c r="FB163" s="42"/>
      <c r="FC163" s="42"/>
      <c r="FD163" s="42"/>
      <c r="FE163" s="42"/>
      <c r="FF163" s="42"/>
      <c r="FG163" s="42"/>
      <c r="FH163" s="42"/>
      <c r="FI163" s="42"/>
      <c r="FJ163" s="42"/>
      <c r="FK163" s="42"/>
      <c r="FL163" s="42"/>
      <c r="FM163" s="42"/>
      <c r="FN163" s="42"/>
      <c r="FO163" s="42"/>
      <c r="FP163" s="42"/>
      <c r="FQ163" s="42"/>
      <c r="FR163" s="42"/>
      <c r="FS163" s="29">
        <f t="shared" si="26"/>
        <v>10</v>
      </c>
      <c r="FT163" s="29">
        <f>FS163</f>
        <v>10</v>
      </c>
      <c r="FU163" s="8">
        <f t="shared" si="27"/>
        <v>0</v>
      </c>
      <c r="FV163" s="29">
        <f>FU163</f>
        <v>0</v>
      </c>
    </row>
    <row r="164" spans="1:179">
      <c r="A164" s="8">
        <v>11101</v>
      </c>
      <c r="B164" s="27" t="s">
        <v>43</v>
      </c>
      <c r="C164" s="242">
        <v>24</v>
      </c>
      <c r="D164" s="8" t="s">
        <v>197</v>
      </c>
      <c r="E164" s="8" t="s">
        <v>204</v>
      </c>
      <c r="F164" s="8" t="s">
        <v>253</v>
      </c>
      <c r="G164">
        <v>250</v>
      </c>
      <c r="H164" s="8" t="str">
        <f>VLOOKUP(F164, 'Meslek Grupları'!$E$6:$G$152, 3, FALSE)</f>
        <v>İşçiler</v>
      </c>
      <c r="I164" s="8" t="s">
        <v>628</v>
      </c>
      <c r="J164" s="8"/>
      <c r="K164" s="8"/>
      <c r="M164" s="8"/>
      <c r="O164" s="8"/>
      <c r="P164" s="8"/>
      <c r="R164">
        <v>25.2</v>
      </c>
      <c r="U164" s="8"/>
      <c r="V164" s="8"/>
      <c r="W164" s="8"/>
      <c r="Y164">
        <v>8</v>
      </c>
      <c r="Z164" s="28">
        <v>50</v>
      </c>
      <c r="AA164" s="8">
        <v>12.5</v>
      </c>
      <c r="AB164" s="8">
        <v>60</v>
      </c>
      <c r="AC164" s="8">
        <v>12</v>
      </c>
      <c r="AD164" s="8"/>
      <c r="AE164" s="8"/>
      <c r="AF164" s="8">
        <v>40</v>
      </c>
      <c r="AG164" s="8">
        <v>8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>
        <v>50</v>
      </c>
      <c r="AS164" s="27">
        <v>10</v>
      </c>
      <c r="AT164" s="288">
        <f t="shared" si="25"/>
        <v>42.5</v>
      </c>
      <c r="AU164" s="29"/>
      <c r="AV164" s="8">
        <v>31</v>
      </c>
      <c r="AW164" s="8"/>
      <c r="AX164" s="8">
        <v>32.5</v>
      </c>
      <c r="AY164" s="8" t="s">
        <v>629</v>
      </c>
      <c r="AZ164" s="8">
        <v>382.5</v>
      </c>
      <c r="BA164" s="27">
        <v>392.75</v>
      </c>
      <c r="BB164" s="28"/>
      <c r="BC164" s="8"/>
      <c r="BD164" s="8"/>
      <c r="BE164" s="8"/>
      <c r="BF164" s="8"/>
      <c r="BG164" s="8"/>
      <c r="BH164" s="27"/>
      <c r="BI164" s="8">
        <v>20</v>
      </c>
      <c r="BJ164" s="8"/>
      <c r="BK164" s="8"/>
      <c r="BL164" s="8"/>
      <c r="BM164" s="8"/>
      <c r="BN164" s="8">
        <v>208</v>
      </c>
      <c r="BO164" s="28"/>
      <c r="BP164" s="8"/>
      <c r="BQ164" s="8"/>
      <c r="BR164" s="8"/>
      <c r="BS164" s="8"/>
      <c r="BT164" s="8"/>
      <c r="BU164" s="27"/>
      <c r="BV164" s="8"/>
      <c r="BW164" s="28"/>
      <c r="BX164" s="8"/>
      <c r="BY164" s="8"/>
      <c r="BZ164" s="8"/>
      <c r="CA164" s="27"/>
      <c r="CB164" s="28">
        <v>3</v>
      </c>
      <c r="CC164" s="8"/>
      <c r="CD164" s="8"/>
      <c r="CE164" s="8"/>
      <c r="CF164" s="8"/>
      <c r="CG164" s="8">
        <v>60</v>
      </c>
      <c r="CH164" s="27">
        <v>60</v>
      </c>
      <c r="CI164" s="29"/>
      <c r="CJ164" s="28"/>
      <c r="CK164" s="8">
        <v>1</v>
      </c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>
        <v>1</v>
      </c>
      <c r="CX164" s="8">
        <v>10</v>
      </c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>
        <v>2</v>
      </c>
      <c r="DP164" s="8"/>
      <c r="DQ164" s="28"/>
      <c r="DR164" s="8"/>
      <c r="DS164" s="8">
        <v>1</v>
      </c>
      <c r="DT164" s="8" t="s">
        <v>629</v>
      </c>
      <c r="DU164" s="8">
        <v>50</v>
      </c>
      <c r="DV164" s="27">
        <v>40</v>
      </c>
      <c r="DW164" s="8"/>
      <c r="DX164" s="8"/>
      <c r="DY164" s="8"/>
      <c r="DZ164" s="8"/>
      <c r="EA164" s="8"/>
      <c r="EB164" s="8"/>
      <c r="EC164" s="8"/>
      <c r="ED164" s="28"/>
      <c r="EE164" s="8"/>
      <c r="EF164" s="8"/>
      <c r="EG164" s="28">
        <v>1</v>
      </c>
      <c r="EH164" s="8"/>
      <c r="EI164" s="8"/>
      <c r="EJ164" s="8"/>
      <c r="EK164" s="8"/>
      <c r="EL164" s="27">
        <v>100</v>
      </c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9">
        <f t="shared" si="26"/>
        <v>852.5</v>
      </c>
      <c r="FT164" s="29">
        <f>SUM(FS164:FS165)</f>
        <v>888.5</v>
      </c>
      <c r="FU164" s="8">
        <f t="shared" si="27"/>
        <v>54</v>
      </c>
      <c r="FV164" s="29">
        <f>SUM(FU164:FU165)</f>
        <v>54</v>
      </c>
    </row>
    <row r="165" spans="1:179">
      <c r="A165" s="8">
        <v>11101</v>
      </c>
      <c r="B165" s="27" t="s">
        <v>43</v>
      </c>
      <c r="C165" s="243"/>
      <c r="D165" s="31"/>
      <c r="E165" s="31"/>
      <c r="F165" s="31"/>
      <c r="G165" s="31"/>
      <c r="H165" s="8">
        <f>VLOOKUP(F165, 'Meslek Grupları'!$E$6:$G$152, 3, FALSE)</f>
        <v>0</v>
      </c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8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7"/>
      <c r="AT165" s="288">
        <f t="shared" si="25"/>
        <v>0</v>
      </c>
      <c r="AU165" s="39"/>
      <c r="AV165" s="31"/>
      <c r="AW165" s="31"/>
      <c r="AX165" s="31"/>
      <c r="AY165" s="31"/>
      <c r="AZ165" s="31"/>
      <c r="BA165" s="37"/>
      <c r="BB165" s="38"/>
      <c r="BC165" s="31"/>
      <c r="BD165" s="31"/>
      <c r="BE165" s="31"/>
      <c r="BF165" s="31"/>
      <c r="BG165" s="31"/>
      <c r="BH165" s="37"/>
      <c r="BI165" s="31"/>
      <c r="BJ165" s="31"/>
      <c r="BK165" s="31"/>
      <c r="BL165" s="31"/>
      <c r="BM165" s="31"/>
      <c r="BN165" s="31"/>
      <c r="BO165" s="38"/>
      <c r="BP165" s="31"/>
      <c r="BQ165" s="31"/>
      <c r="BR165" s="31"/>
      <c r="BS165" s="31"/>
      <c r="BT165" s="31"/>
      <c r="BU165" s="37"/>
      <c r="BV165" s="31"/>
      <c r="BW165" s="38"/>
      <c r="BX165" s="31"/>
      <c r="BY165" s="31"/>
      <c r="BZ165" s="31"/>
      <c r="CA165" s="37"/>
      <c r="CB165" s="38"/>
      <c r="CC165" s="31"/>
      <c r="CD165" s="31"/>
      <c r="CE165" s="31"/>
      <c r="CF165" s="31"/>
      <c r="CG165" s="31"/>
      <c r="CH165" s="37"/>
      <c r="CI165" s="39"/>
      <c r="CJ165" s="38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8">
        <v>9</v>
      </c>
      <c r="DR165" s="31"/>
      <c r="DS165" s="31"/>
      <c r="DT165" s="31"/>
      <c r="DU165" s="31">
        <v>36</v>
      </c>
      <c r="DV165" s="37">
        <v>45</v>
      </c>
      <c r="DW165" s="31"/>
      <c r="DX165" s="31"/>
      <c r="DY165" s="31"/>
      <c r="DZ165" s="31"/>
      <c r="EA165" s="31"/>
      <c r="EB165" s="31"/>
      <c r="EC165" s="31"/>
      <c r="ED165" s="38"/>
      <c r="EE165" s="31"/>
      <c r="EF165" s="31"/>
      <c r="EG165" s="38"/>
      <c r="EH165" s="31"/>
      <c r="EI165" s="31"/>
      <c r="EJ165" s="31"/>
      <c r="EK165" s="31"/>
      <c r="EL165" s="37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7"/>
      <c r="EX165" s="37"/>
      <c r="EY165" s="37"/>
      <c r="EZ165" s="37"/>
      <c r="FA165" s="37"/>
      <c r="FB165" s="37"/>
      <c r="FC165" s="37"/>
      <c r="FD165" s="37"/>
      <c r="FE165" s="37"/>
      <c r="FF165" s="37"/>
      <c r="FG165" s="37"/>
      <c r="FH165" s="37"/>
      <c r="FI165" s="37"/>
      <c r="FJ165" s="37"/>
      <c r="FK165" s="37"/>
      <c r="FL165" s="37"/>
      <c r="FM165" s="37"/>
      <c r="FN165" s="37"/>
      <c r="FO165" s="37"/>
      <c r="FP165" s="37"/>
      <c r="FQ165" s="37"/>
      <c r="FR165" s="37"/>
      <c r="FS165" s="29">
        <f t="shared" si="26"/>
        <v>36</v>
      </c>
      <c r="FT165" s="29"/>
      <c r="FU165" s="8">
        <f t="shared" si="27"/>
        <v>0</v>
      </c>
      <c r="FV165" s="29"/>
    </row>
    <row r="166" spans="1:179">
      <c r="A166" s="8">
        <v>11101</v>
      </c>
      <c r="B166" s="27" t="s">
        <v>43</v>
      </c>
      <c r="C166" s="242">
        <v>25</v>
      </c>
      <c r="D166" s="8" t="s">
        <v>2066</v>
      </c>
      <c r="E166" s="8" t="s">
        <v>2067</v>
      </c>
      <c r="F166" s="8" t="s">
        <v>268</v>
      </c>
      <c r="G166">
        <v>4000</v>
      </c>
      <c r="H166" s="8" t="str">
        <f>VLOOKUP(F166, 'Meslek Grupları'!$E$6:$G$152, 3, FALSE)</f>
        <v>Görevli</v>
      </c>
      <c r="I166" s="8" t="s">
        <v>269</v>
      </c>
      <c r="J166" s="8"/>
      <c r="K166" s="8"/>
      <c r="M166" s="8"/>
      <c r="O166" s="8"/>
      <c r="P166" s="8"/>
      <c r="R166">
        <v>250</v>
      </c>
      <c r="S166">
        <v>7</v>
      </c>
      <c r="T166">
        <v>15.3</v>
      </c>
      <c r="U166" s="8"/>
      <c r="V166" s="8"/>
      <c r="W166" s="8"/>
      <c r="Y166">
        <v>8</v>
      </c>
      <c r="Z166" s="2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27"/>
      <c r="AT166" s="288">
        <f t="shared" si="25"/>
        <v>0</v>
      </c>
      <c r="AU166" s="29"/>
      <c r="AV166" s="8"/>
      <c r="AW166" s="8"/>
      <c r="AX166" s="8"/>
      <c r="AY166" s="8"/>
      <c r="AZ166" s="8"/>
      <c r="BA166" s="27"/>
      <c r="BB166" s="83">
        <v>5</v>
      </c>
      <c r="BC166" s="8"/>
      <c r="BD166" s="8"/>
      <c r="BE166" s="8"/>
      <c r="BF166" s="8" t="s">
        <v>292</v>
      </c>
      <c r="BG166" s="8">
        <v>40</v>
      </c>
      <c r="BH166" s="27"/>
      <c r="BI166" s="8"/>
      <c r="BJ166" s="8"/>
      <c r="BK166" s="8"/>
      <c r="BL166" s="8"/>
      <c r="BM166" s="8"/>
      <c r="BN166" s="8"/>
      <c r="BO166" s="83">
        <v>4</v>
      </c>
      <c r="BP166" s="8"/>
      <c r="BQ166" s="8"/>
      <c r="BR166" s="8"/>
      <c r="BS166" s="8"/>
      <c r="BT166" s="8"/>
      <c r="BU166" s="27">
        <v>300</v>
      </c>
      <c r="BV166" s="8"/>
      <c r="BW166" s="28">
        <v>7</v>
      </c>
      <c r="BX166" s="8"/>
      <c r="BY166" s="8"/>
      <c r="BZ166" s="8">
        <v>120</v>
      </c>
      <c r="CA166" s="27">
        <v>96</v>
      </c>
      <c r="CB166" s="28"/>
      <c r="CC166" s="8"/>
      <c r="CD166" s="8"/>
      <c r="CE166" s="8"/>
      <c r="CF166" s="8"/>
      <c r="CG166" s="8"/>
      <c r="CH166" s="27"/>
      <c r="CI166" s="29"/>
      <c r="CJ166" s="28">
        <v>1</v>
      </c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28">
        <v>10</v>
      </c>
      <c r="DR166" s="8"/>
      <c r="DS166" s="8"/>
      <c r="DT166" s="8"/>
      <c r="DU166" s="8">
        <v>40</v>
      </c>
      <c r="DV166" s="27">
        <v>40</v>
      </c>
      <c r="DW166" s="8"/>
      <c r="DX166" s="8"/>
      <c r="DY166" s="8"/>
      <c r="DZ166" s="8"/>
      <c r="EA166" s="8"/>
      <c r="EB166" s="8"/>
      <c r="EC166" s="8"/>
      <c r="ED166" s="28"/>
      <c r="EE166" s="8"/>
      <c r="EF166" s="8"/>
      <c r="EG166" s="28">
        <v>6</v>
      </c>
      <c r="EH166" s="8"/>
      <c r="EI166" s="8"/>
      <c r="EJ166" s="8"/>
      <c r="EK166" s="8"/>
      <c r="EL166" s="27">
        <v>1150</v>
      </c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27"/>
      <c r="EX166" s="27"/>
      <c r="EY166" s="27">
        <v>2</v>
      </c>
      <c r="EZ166" s="27"/>
      <c r="FA166" s="27"/>
      <c r="FB166" s="27" t="s">
        <v>630</v>
      </c>
      <c r="FC166" s="27">
        <v>50</v>
      </c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9">
        <f t="shared" si="26"/>
        <v>5700</v>
      </c>
      <c r="FT166" s="29">
        <f>SUM(FS166:FS167)</f>
        <v>6700</v>
      </c>
      <c r="FU166" s="8">
        <f t="shared" si="27"/>
        <v>16</v>
      </c>
      <c r="FV166" s="29">
        <f>SUM(FU166:FU167)</f>
        <v>16</v>
      </c>
      <c r="FW166" s="8" t="s">
        <v>631</v>
      </c>
    </row>
    <row r="167" spans="1:179">
      <c r="A167" s="8">
        <v>11101</v>
      </c>
      <c r="B167" s="27" t="s">
        <v>43</v>
      </c>
      <c r="C167" s="243"/>
      <c r="D167" s="31"/>
      <c r="E167" s="31"/>
      <c r="F167" s="31" t="s">
        <v>288</v>
      </c>
      <c r="G167" s="31">
        <v>1000</v>
      </c>
      <c r="H167" s="8" t="str">
        <f>VLOOKUP(F167, 'Meslek Grupları'!$E$6:$G$152, 3, FALSE)</f>
        <v>Ticaret</v>
      </c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8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7"/>
      <c r="AT167" s="288">
        <f t="shared" si="25"/>
        <v>0</v>
      </c>
      <c r="AU167" s="39"/>
      <c r="AV167" s="31"/>
      <c r="AW167" s="31"/>
      <c r="AX167" s="31"/>
      <c r="AY167" s="31"/>
      <c r="AZ167" s="31"/>
      <c r="BA167" s="37"/>
      <c r="BB167" s="38"/>
      <c r="BC167" s="31"/>
      <c r="BD167" s="31"/>
      <c r="BE167" s="31"/>
      <c r="BF167" s="31"/>
      <c r="BG167" s="31"/>
      <c r="BH167" s="37"/>
      <c r="BI167" s="31"/>
      <c r="BJ167" s="31"/>
      <c r="BK167" s="31"/>
      <c r="BL167" s="31"/>
      <c r="BM167" s="31"/>
      <c r="BN167" s="31"/>
      <c r="BO167" s="38"/>
      <c r="BP167" s="31">
        <v>1</v>
      </c>
      <c r="BQ167" s="31"/>
      <c r="BR167" s="31" t="s">
        <v>632</v>
      </c>
      <c r="BS167" s="31"/>
      <c r="BT167" s="31"/>
      <c r="BU167" s="37"/>
      <c r="BV167" s="31"/>
      <c r="BW167" s="38"/>
      <c r="BX167" s="31"/>
      <c r="BY167" s="31"/>
      <c r="BZ167" s="31"/>
      <c r="CA167" s="37"/>
      <c r="CB167" s="38"/>
      <c r="CC167" s="31"/>
      <c r="CD167" s="31"/>
      <c r="CE167" s="31"/>
      <c r="CF167" s="31"/>
      <c r="CG167" s="31"/>
      <c r="CH167" s="37"/>
      <c r="CI167" s="39"/>
      <c r="CJ167" s="38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8"/>
      <c r="DR167" s="31"/>
      <c r="DS167" s="31"/>
      <c r="DT167" s="31"/>
      <c r="DU167" s="31"/>
      <c r="DV167" s="37"/>
      <c r="DW167" s="31"/>
      <c r="DX167" s="31"/>
      <c r="DY167" s="31"/>
      <c r="DZ167" s="31"/>
      <c r="EA167" s="31"/>
      <c r="EB167" s="31"/>
      <c r="EC167" s="31"/>
      <c r="ED167" s="38"/>
      <c r="EE167" s="31"/>
      <c r="EF167" s="31"/>
      <c r="EG167" s="38"/>
      <c r="EH167" s="31"/>
      <c r="EI167" s="31"/>
      <c r="EJ167" s="31"/>
      <c r="EK167" s="31"/>
      <c r="EL167" s="37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7"/>
      <c r="EX167" s="37"/>
      <c r="EY167" s="37"/>
      <c r="EZ167" s="37"/>
      <c r="FA167" s="37"/>
      <c r="FB167" s="37"/>
      <c r="FC167" s="37"/>
      <c r="FD167" s="37"/>
      <c r="FE167" s="37"/>
      <c r="FF167" s="37"/>
      <c r="FG167" s="37"/>
      <c r="FH167" s="37"/>
      <c r="FI167" s="37"/>
      <c r="FJ167" s="37"/>
      <c r="FK167" s="37"/>
      <c r="FL167" s="37"/>
      <c r="FM167" s="37"/>
      <c r="FN167" s="37"/>
      <c r="FO167" s="37"/>
      <c r="FP167" s="37"/>
      <c r="FQ167" s="37"/>
      <c r="FR167" s="37"/>
      <c r="FS167" s="29">
        <f t="shared" si="26"/>
        <v>1000</v>
      </c>
      <c r="FT167" s="29"/>
      <c r="FU167" s="8">
        <f t="shared" si="27"/>
        <v>0</v>
      </c>
      <c r="FV167" s="29"/>
    </row>
    <row r="168" spans="1:179">
      <c r="A168" s="8">
        <v>11101</v>
      </c>
      <c r="B168" s="27" t="s">
        <v>43</v>
      </c>
      <c r="C168" s="40">
        <v>26</v>
      </c>
      <c r="D168" s="40" t="s">
        <v>241</v>
      </c>
      <c r="E168" s="40" t="s">
        <v>226</v>
      </c>
      <c r="F168" s="40" t="s">
        <v>633</v>
      </c>
      <c r="G168" s="40">
        <v>100</v>
      </c>
      <c r="H168" s="8" t="str">
        <f>VLOOKUP(F168, 'Meslek Grupları'!$E$6:$G$152, 3, FALSE)</f>
        <v>Esnaf</v>
      </c>
      <c r="I168" s="40"/>
      <c r="J168" s="40"/>
      <c r="K168" s="40"/>
      <c r="L168" s="40"/>
      <c r="M168" s="40"/>
      <c r="N168" s="40"/>
      <c r="O168" s="40"/>
      <c r="P168" s="40"/>
      <c r="Q168" s="40"/>
      <c r="R168" s="40">
        <v>12</v>
      </c>
      <c r="S168" s="40"/>
      <c r="T168" s="40"/>
      <c r="U168" s="40"/>
      <c r="V168" s="40"/>
      <c r="W168" s="40"/>
      <c r="X168" s="40"/>
      <c r="Y168" s="40"/>
      <c r="Z168" s="41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2"/>
      <c r="AT168" s="288">
        <f t="shared" si="25"/>
        <v>0</v>
      </c>
      <c r="AU168" s="43"/>
      <c r="AV168" s="40"/>
      <c r="AW168" s="40"/>
      <c r="AX168" s="40"/>
      <c r="AY168" s="40"/>
      <c r="AZ168" s="40"/>
      <c r="BA168" s="42"/>
      <c r="BB168" s="41"/>
      <c r="BC168" s="40"/>
      <c r="BD168" s="40"/>
      <c r="BE168" s="40"/>
      <c r="BF168" s="40"/>
      <c r="BG168" s="40"/>
      <c r="BH168" s="42"/>
      <c r="BI168" s="40"/>
      <c r="BJ168" s="40"/>
      <c r="BK168" s="40"/>
      <c r="BL168" s="40"/>
      <c r="BM168" s="40"/>
      <c r="BN168" s="40"/>
      <c r="BO168" s="41"/>
      <c r="BP168" s="40"/>
      <c r="BQ168" s="40"/>
      <c r="BR168" s="40"/>
      <c r="BS168" s="40"/>
      <c r="BT168" s="40"/>
      <c r="BU168" s="42"/>
      <c r="BV168" s="40"/>
      <c r="BW168" s="41"/>
      <c r="BX168" s="40"/>
      <c r="BY168" s="40"/>
      <c r="BZ168" s="40"/>
      <c r="CA168" s="42"/>
      <c r="CB168" s="41"/>
      <c r="CC168" s="40"/>
      <c r="CD168" s="40"/>
      <c r="CE168" s="40"/>
      <c r="CF168" s="40"/>
      <c r="CG168" s="40"/>
      <c r="CH168" s="42"/>
      <c r="CI168" s="43"/>
      <c r="CJ168" s="41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>
        <v>1</v>
      </c>
      <c r="CZ168" s="40"/>
      <c r="DA168" s="40"/>
      <c r="DB168" s="40" t="s">
        <v>374</v>
      </c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1"/>
      <c r="DR168" s="40"/>
      <c r="DS168" s="40"/>
      <c r="DT168" s="40"/>
      <c r="DU168" s="40"/>
      <c r="DV168" s="42"/>
      <c r="DW168" s="40"/>
      <c r="DX168" s="40"/>
      <c r="DY168" s="40"/>
      <c r="DZ168" s="40"/>
      <c r="EA168" s="40"/>
      <c r="EB168" s="40"/>
      <c r="EC168" s="40"/>
      <c r="ED168" s="41"/>
      <c r="EE168" s="40"/>
      <c r="EF168" s="40"/>
      <c r="EG168" s="41">
        <v>2</v>
      </c>
      <c r="EH168" s="40"/>
      <c r="EI168" s="40"/>
      <c r="EJ168" s="40"/>
      <c r="EK168" s="40"/>
      <c r="EL168" s="42">
        <v>100</v>
      </c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2"/>
      <c r="EX168" s="42"/>
      <c r="EY168" s="42"/>
      <c r="EZ168" s="42"/>
      <c r="FA168" s="42"/>
      <c r="FB168" s="42"/>
      <c r="FC168" s="42"/>
      <c r="FD168" s="42"/>
      <c r="FE168" s="42"/>
      <c r="FF168" s="42"/>
      <c r="FG168" s="42"/>
      <c r="FH168" s="42"/>
      <c r="FI168" s="42"/>
      <c r="FJ168" s="42"/>
      <c r="FK168" s="42"/>
      <c r="FL168" s="42"/>
      <c r="FM168" s="42"/>
      <c r="FN168" s="42"/>
      <c r="FO168" s="42"/>
      <c r="FP168" s="42"/>
      <c r="FQ168" s="42"/>
      <c r="FR168" s="42"/>
      <c r="FS168" s="29">
        <f t="shared" si="26"/>
        <v>200</v>
      </c>
      <c r="FT168" s="29">
        <f t="shared" ref="FT168:FT178" si="30">FS168</f>
        <v>200</v>
      </c>
      <c r="FU168" s="8">
        <f t="shared" si="27"/>
        <v>0</v>
      </c>
      <c r="FV168" s="29">
        <f t="shared" ref="FV168:FV178" si="31">FU168</f>
        <v>0</v>
      </c>
    </row>
    <row r="169" spans="1:179">
      <c r="A169" s="8">
        <v>11101</v>
      </c>
      <c r="B169" s="27" t="s">
        <v>43</v>
      </c>
      <c r="C169" s="40">
        <v>27</v>
      </c>
      <c r="D169" s="40" t="s">
        <v>634</v>
      </c>
      <c r="E169" s="40"/>
      <c r="F169" s="229" t="s">
        <v>487</v>
      </c>
      <c r="G169" s="40"/>
      <c r="H169" s="8" t="str">
        <f>VLOOKUP(F169, 'Meslek Grupları'!$E$6:$G$152, 3, FALSE)</f>
        <v>Mesleksiz</v>
      </c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1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2"/>
      <c r="AT169" s="288">
        <f t="shared" si="25"/>
        <v>0</v>
      </c>
      <c r="AU169" s="43"/>
      <c r="AV169" s="40"/>
      <c r="AW169" s="40"/>
      <c r="AX169" s="40"/>
      <c r="AY169" s="40"/>
      <c r="AZ169" s="40"/>
      <c r="BA169" s="42"/>
      <c r="BB169" s="41"/>
      <c r="BC169" s="40"/>
      <c r="BD169" s="40"/>
      <c r="BE169" s="40"/>
      <c r="BF169" s="40"/>
      <c r="BG169" s="40"/>
      <c r="BH169" s="42"/>
      <c r="BI169" s="40"/>
      <c r="BJ169" s="40"/>
      <c r="BK169" s="40"/>
      <c r="BL169" s="40"/>
      <c r="BM169" s="40"/>
      <c r="BN169" s="40"/>
      <c r="BO169" s="41"/>
      <c r="BP169" s="40"/>
      <c r="BQ169" s="40"/>
      <c r="BR169" s="40"/>
      <c r="BS169" s="40"/>
      <c r="BT169" s="40"/>
      <c r="BU169" s="42"/>
      <c r="BV169" s="40"/>
      <c r="BW169" s="41"/>
      <c r="BX169" s="40"/>
      <c r="BY169" s="40"/>
      <c r="BZ169" s="40"/>
      <c r="CA169" s="42"/>
      <c r="CB169" s="41"/>
      <c r="CC169" s="40"/>
      <c r="CD169" s="40"/>
      <c r="CE169" s="40"/>
      <c r="CF169" s="40"/>
      <c r="CG169" s="40"/>
      <c r="CH169" s="42"/>
      <c r="CI169" s="43"/>
      <c r="CJ169" s="41"/>
      <c r="CK169" s="40"/>
      <c r="CL169" s="40"/>
      <c r="CM169" s="40"/>
      <c r="CN169" s="40"/>
      <c r="CO169" s="40">
        <v>1</v>
      </c>
      <c r="CP169" s="40">
        <v>20</v>
      </c>
      <c r="CQ169" s="40"/>
      <c r="CR169" s="40">
        <v>1</v>
      </c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1"/>
      <c r="DR169" s="40"/>
      <c r="DS169" s="40"/>
      <c r="DT169" s="40"/>
      <c r="DU169" s="40"/>
      <c r="DV169" s="42"/>
      <c r="DW169" s="40"/>
      <c r="DX169" s="40"/>
      <c r="DY169" s="40"/>
      <c r="DZ169" s="40"/>
      <c r="EA169" s="40"/>
      <c r="EB169" s="40"/>
      <c r="EC169" s="40"/>
      <c r="ED169" s="41"/>
      <c r="EE169" s="40"/>
      <c r="EF169" s="40"/>
      <c r="EG169" s="41"/>
      <c r="EH169" s="40"/>
      <c r="EI169" s="40"/>
      <c r="EJ169" s="40"/>
      <c r="EK169" s="40"/>
      <c r="EL169" s="42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2"/>
      <c r="EX169" s="42"/>
      <c r="EY169" s="42"/>
      <c r="EZ169" s="42"/>
      <c r="FA169" s="42"/>
      <c r="FB169" s="42"/>
      <c r="FC169" s="42"/>
      <c r="FD169" s="42"/>
      <c r="FE169" s="42"/>
      <c r="FF169" s="42"/>
      <c r="FG169" s="42"/>
      <c r="FH169" s="42"/>
      <c r="FI169" s="42"/>
      <c r="FJ169" s="42"/>
      <c r="FK169" s="42"/>
      <c r="FL169" s="42"/>
      <c r="FM169" s="42"/>
      <c r="FN169" s="42"/>
      <c r="FO169" s="42"/>
      <c r="FP169" s="42"/>
      <c r="FQ169" s="42"/>
      <c r="FR169" s="42"/>
      <c r="FS169" s="29">
        <f t="shared" si="26"/>
        <v>20</v>
      </c>
      <c r="FT169" s="29">
        <f t="shared" si="30"/>
        <v>20</v>
      </c>
      <c r="FU169" s="8">
        <f t="shared" si="27"/>
        <v>0</v>
      </c>
      <c r="FV169" s="29">
        <f t="shared" si="31"/>
        <v>0</v>
      </c>
    </row>
    <row r="170" spans="1:179">
      <c r="A170" s="8">
        <v>11101</v>
      </c>
      <c r="B170" s="27" t="s">
        <v>43</v>
      </c>
      <c r="C170" s="40">
        <v>28</v>
      </c>
      <c r="D170" s="40" t="s">
        <v>329</v>
      </c>
      <c r="E170" s="40" t="s">
        <v>252</v>
      </c>
      <c r="F170" s="40" t="s">
        <v>22</v>
      </c>
      <c r="G170" s="40">
        <v>300</v>
      </c>
      <c r="H170" s="8" t="str">
        <f>VLOOKUP(F170, 'Meslek Grupları'!$E$6:$G$152, 3, FALSE)</f>
        <v>Esnaf</v>
      </c>
      <c r="I170" s="40"/>
      <c r="J170" s="40"/>
      <c r="K170" s="40"/>
      <c r="L170" s="40">
        <v>120</v>
      </c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1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2"/>
      <c r="AT170" s="288">
        <f t="shared" si="25"/>
        <v>0</v>
      </c>
      <c r="AU170" s="43"/>
      <c r="AV170" s="40"/>
      <c r="AW170" s="40"/>
      <c r="AX170" s="40"/>
      <c r="AY170" s="40"/>
      <c r="AZ170" s="40"/>
      <c r="BA170" s="42"/>
      <c r="BB170" s="41"/>
      <c r="BC170" s="40"/>
      <c r="BD170" s="40"/>
      <c r="BE170" s="40"/>
      <c r="BF170" s="40"/>
      <c r="BG170" s="40"/>
      <c r="BH170" s="42"/>
      <c r="BI170" s="40"/>
      <c r="BJ170" s="40"/>
      <c r="BK170" s="40"/>
      <c r="BL170" s="40"/>
      <c r="BM170" s="40"/>
      <c r="BN170" s="40"/>
      <c r="BO170" s="41"/>
      <c r="BP170" s="40"/>
      <c r="BQ170" s="40"/>
      <c r="BR170" s="40"/>
      <c r="BS170" s="40"/>
      <c r="BT170" s="40"/>
      <c r="BU170" s="42"/>
      <c r="BV170" s="40"/>
      <c r="BW170" s="41"/>
      <c r="BX170" s="40"/>
      <c r="BY170" s="40"/>
      <c r="BZ170" s="40"/>
      <c r="CA170" s="42"/>
      <c r="CB170" s="41"/>
      <c r="CC170" s="40"/>
      <c r="CD170" s="40"/>
      <c r="CE170" s="40"/>
      <c r="CF170" s="40"/>
      <c r="CG170" s="40"/>
      <c r="CH170" s="42"/>
      <c r="CI170" s="43"/>
      <c r="CJ170" s="41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1"/>
      <c r="DR170" s="40"/>
      <c r="DS170" s="40"/>
      <c r="DT170" s="40"/>
      <c r="DU170" s="40"/>
      <c r="DV170" s="42"/>
      <c r="DW170" s="40"/>
      <c r="DX170" s="40"/>
      <c r="DY170" s="40"/>
      <c r="DZ170" s="40"/>
      <c r="EA170" s="40"/>
      <c r="EB170" s="40"/>
      <c r="EC170" s="40"/>
      <c r="ED170" s="41"/>
      <c r="EE170" s="40"/>
      <c r="EF170" s="40"/>
      <c r="EG170" s="41"/>
      <c r="EH170" s="40"/>
      <c r="EI170" s="40"/>
      <c r="EJ170" s="40"/>
      <c r="EK170" s="40"/>
      <c r="EL170" s="42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2"/>
      <c r="EX170" s="42"/>
      <c r="EY170" s="42"/>
      <c r="EZ170" s="42"/>
      <c r="FA170" s="42"/>
      <c r="FB170" s="42"/>
      <c r="FC170" s="42"/>
      <c r="FD170" s="42"/>
      <c r="FE170" s="42"/>
      <c r="FF170" s="42"/>
      <c r="FG170" s="42"/>
      <c r="FH170" s="42"/>
      <c r="FI170" s="42"/>
      <c r="FJ170" s="42"/>
      <c r="FK170" s="42"/>
      <c r="FL170" s="42"/>
      <c r="FM170" s="42"/>
      <c r="FN170" s="42"/>
      <c r="FO170" s="42"/>
      <c r="FP170" s="42"/>
      <c r="FQ170" s="42"/>
      <c r="FR170" s="42"/>
      <c r="FS170" s="29">
        <f t="shared" si="26"/>
        <v>420</v>
      </c>
      <c r="FT170" s="29">
        <f t="shared" si="30"/>
        <v>420</v>
      </c>
      <c r="FU170" s="8">
        <f t="shared" si="27"/>
        <v>0</v>
      </c>
      <c r="FV170" s="29">
        <f t="shared" si="31"/>
        <v>0</v>
      </c>
    </row>
    <row r="171" spans="1:179">
      <c r="A171" s="8">
        <v>11101</v>
      </c>
      <c r="B171" s="27" t="s">
        <v>43</v>
      </c>
      <c r="C171" s="40">
        <v>29</v>
      </c>
      <c r="D171" s="40" t="s">
        <v>546</v>
      </c>
      <c r="E171" s="40" t="s">
        <v>325</v>
      </c>
      <c r="F171" s="40" t="s">
        <v>237</v>
      </c>
      <c r="G171" s="40">
        <v>150</v>
      </c>
      <c r="H171" s="8" t="str">
        <f>VLOOKUP(F171, 'Meslek Grupları'!$E$6:$G$152, 3, FALSE)</f>
        <v>Esnaf</v>
      </c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1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2"/>
      <c r="AT171" s="288">
        <f t="shared" si="25"/>
        <v>0</v>
      </c>
      <c r="AU171" s="43"/>
      <c r="AV171" s="40"/>
      <c r="AW171" s="40"/>
      <c r="AX171" s="40"/>
      <c r="AY171" s="40"/>
      <c r="AZ171" s="40"/>
      <c r="BA171" s="42"/>
      <c r="BB171" s="41"/>
      <c r="BC171" s="40"/>
      <c r="BD171" s="40"/>
      <c r="BE171" s="40"/>
      <c r="BF171" s="40"/>
      <c r="BG171" s="40"/>
      <c r="BH171" s="42"/>
      <c r="BI171" s="40"/>
      <c r="BJ171" s="40"/>
      <c r="BK171" s="40"/>
      <c r="BL171" s="40"/>
      <c r="BM171" s="40"/>
      <c r="BN171" s="40"/>
      <c r="BO171" s="41"/>
      <c r="BP171" s="40"/>
      <c r="BQ171" s="40"/>
      <c r="BR171" s="40"/>
      <c r="BS171" s="40"/>
      <c r="BT171" s="40"/>
      <c r="BU171" s="42"/>
      <c r="BV171" s="40"/>
      <c r="BW171" s="41"/>
      <c r="BX171" s="40"/>
      <c r="BY171" s="40"/>
      <c r="BZ171" s="40"/>
      <c r="CA171" s="42"/>
      <c r="CB171" s="41"/>
      <c r="CC171" s="40"/>
      <c r="CD171" s="40"/>
      <c r="CE171" s="40"/>
      <c r="CF171" s="40"/>
      <c r="CG171" s="40"/>
      <c r="CH171" s="42"/>
      <c r="CI171" s="43"/>
      <c r="CJ171" s="41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1"/>
      <c r="DR171" s="40"/>
      <c r="DS171" s="40"/>
      <c r="DT171" s="40"/>
      <c r="DU171" s="40"/>
      <c r="DV171" s="42"/>
      <c r="DW171" s="40"/>
      <c r="DX171" s="40"/>
      <c r="DY171" s="40"/>
      <c r="DZ171" s="40"/>
      <c r="EA171" s="40"/>
      <c r="EB171" s="40"/>
      <c r="EC171" s="40"/>
      <c r="ED171" s="41"/>
      <c r="EE171" s="40"/>
      <c r="EF171" s="40"/>
      <c r="EG171" s="41"/>
      <c r="EH171" s="40"/>
      <c r="EI171" s="40"/>
      <c r="EJ171" s="40"/>
      <c r="EK171" s="40"/>
      <c r="EL171" s="42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2"/>
      <c r="EX171" s="42"/>
      <c r="EY171" s="42"/>
      <c r="EZ171" s="42"/>
      <c r="FA171" s="42"/>
      <c r="FB171" s="42"/>
      <c r="FC171" s="42"/>
      <c r="FD171" s="42"/>
      <c r="FE171" s="42"/>
      <c r="FF171" s="42"/>
      <c r="FG171" s="42"/>
      <c r="FH171" s="42"/>
      <c r="FI171" s="42"/>
      <c r="FJ171" s="42"/>
      <c r="FK171" s="42"/>
      <c r="FL171" s="42"/>
      <c r="FM171" s="42"/>
      <c r="FN171" s="42"/>
      <c r="FO171" s="42"/>
      <c r="FP171" s="42"/>
      <c r="FQ171" s="42"/>
      <c r="FR171" s="42"/>
      <c r="FS171" s="29">
        <f t="shared" si="26"/>
        <v>150</v>
      </c>
      <c r="FT171" s="29">
        <f t="shared" si="30"/>
        <v>150</v>
      </c>
      <c r="FU171" s="8">
        <f t="shared" si="27"/>
        <v>0</v>
      </c>
      <c r="FV171" s="29">
        <f t="shared" si="31"/>
        <v>0</v>
      </c>
    </row>
    <row r="172" spans="1:179">
      <c r="A172" s="8">
        <v>11101</v>
      </c>
      <c r="B172" s="27" t="s">
        <v>43</v>
      </c>
      <c r="C172" s="40">
        <v>30</v>
      </c>
      <c r="D172" s="40" t="s">
        <v>255</v>
      </c>
      <c r="E172" s="40" t="s">
        <v>279</v>
      </c>
      <c r="F172" s="40" t="s">
        <v>636</v>
      </c>
      <c r="G172" s="40"/>
      <c r="H172" s="8" t="str">
        <f>VLOOKUP(F172, 'Meslek Grupları'!$E$6:$G$152, 3, FALSE)</f>
        <v>Esnaf</v>
      </c>
      <c r="I172" s="40"/>
      <c r="J172" s="40"/>
      <c r="K172" s="40"/>
      <c r="L172" s="40">
        <v>120</v>
      </c>
      <c r="M172" s="40"/>
      <c r="N172" s="40"/>
      <c r="O172" s="40"/>
      <c r="P172" s="40"/>
      <c r="Q172" s="40"/>
      <c r="R172" s="40"/>
      <c r="S172" s="40">
        <v>1</v>
      </c>
      <c r="T172" s="40">
        <v>2.1</v>
      </c>
      <c r="U172" s="40"/>
      <c r="V172" s="40"/>
      <c r="W172" s="40"/>
      <c r="X172" s="40"/>
      <c r="Y172" s="40"/>
      <c r="Z172" s="41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2"/>
      <c r="AT172" s="288">
        <f t="shared" si="25"/>
        <v>0</v>
      </c>
      <c r="AU172" s="43"/>
      <c r="AV172" s="40"/>
      <c r="AW172" s="40"/>
      <c r="AX172" s="40"/>
      <c r="AY172" s="40"/>
      <c r="AZ172" s="40"/>
      <c r="BA172" s="42"/>
      <c r="BB172" s="90">
        <v>30</v>
      </c>
      <c r="BC172" s="40"/>
      <c r="BD172" s="40"/>
      <c r="BE172" s="40"/>
      <c r="BF172" s="40"/>
      <c r="BG172" s="40">
        <v>30</v>
      </c>
      <c r="BH172" s="42"/>
      <c r="BI172" s="40"/>
      <c r="BJ172" s="40"/>
      <c r="BK172" s="40"/>
      <c r="BL172" s="40"/>
      <c r="BM172" s="40"/>
      <c r="BN172" s="40"/>
      <c r="BO172" s="41"/>
      <c r="BP172" s="40"/>
      <c r="BQ172" s="40"/>
      <c r="BR172" s="40"/>
      <c r="BS172" s="40"/>
      <c r="BT172" s="40"/>
      <c r="BU172" s="42"/>
      <c r="BV172" s="40"/>
      <c r="BW172" s="41">
        <v>1</v>
      </c>
      <c r="BX172" s="40"/>
      <c r="BY172" s="40"/>
      <c r="BZ172" s="40">
        <v>12</v>
      </c>
      <c r="CA172" s="42">
        <v>12</v>
      </c>
      <c r="CB172" s="41"/>
      <c r="CC172" s="40"/>
      <c r="CD172" s="40"/>
      <c r="CE172" s="40"/>
      <c r="CF172" s="40"/>
      <c r="CG172" s="40"/>
      <c r="CH172" s="42"/>
      <c r="CI172" s="43"/>
      <c r="CJ172" s="41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1"/>
      <c r="DR172" s="40"/>
      <c r="DS172" s="40"/>
      <c r="DT172" s="40"/>
      <c r="DU172" s="40"/>
      <c r="DV172" s="42"/>
      <c r="DW172" s="40"/>
      <c r="DX172" s="40"/>
      <c r="DY172" s="40"/>
      <c r="DZ172" s="40"/>
      <c r="EA172" s="40"/>
      <c r="EB172" s="40"/>
      <c r="EC172" s="40"/>
      <c r="ED172" s="41"/>
      <c r="EE172" s="40"/>
      <c r="EF172" s="40"/>
      <c r="EG172" s="41"/>
      <c r="EH172" s="40"/>
      <c r="EI172" s="40"/>
      <c r="EJ172" s="40"/>
      <c r="EK172" s="40"/>
      <c r="EL172" s="42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2"/>
      <c r="EX172" s="42"/>
      <c r="EY172" s="42"/>
      <c r="EZ172" s="42"/>
      <c r="FA172" s="42"/>
      <c r="FB172" s="42"/>
      <c r="FC172" s="42"/>
      <c r="FD172" s="42"/>
      <c r="FE172" s="42"/>
      <c r="FF172" s="42"/>
      <c r="FG172" s="42"/>
      <c r="FH172" s="42"/>
      <c r="FI172" s="42"/>
      <c r="FJ172" s="42"/>
      <c r="FK172" s="42"/>
      <c r="FL172" s="42"/>
      <c r="FM172" s="42"/>
      <c r="FN172" s="42"/>
      <c r="FO172" s="42"/>
      <c r="FP172" s="42"/>
      <c r="FQ172" s="42"/>
      <c r="FR172" s="42"/>
      <c r="FS172" s="29">
        <f t="shared" si="26"/>
        <v>162</v>
      </c>
      <c r="FT172" s="29">
        <f t="shared" si="30"/>
        <v>162</v>
      </c>
      <c r="FU172" s="8">
        <f t="shared" si="27"/>
        <v>31</v>
      </c>
      <c r="FV172" s="29">
        <f t="shared" si="31"/>
        <v>31</v>
      </c>
      <c r="FW172" s="8" t="s">
        <v>631</v>
      </c>
    </row>
    <row r="173" spans="1:179">
      <c r="A173" s="8">
        <v>11101</v>
      </c>
      <c r="B173" s="27" t="s">
        <v>43</v>
      </c>
      <c r="C173" s="40">
        <v>31</v>
      </c>
      <c r="D173" s="40" t="s">
        <v>204</v>
      </c>
      <c r="E173" s="40" t="s">
        <v>219</v>
      </c>
      <c r="F173" s="40" t="s">
        <v>14</v>
      </c>
      <c r="G173" s="40">
        <v>300</v>
      </c>
      <c r="H173" s="8" t="str">
        <f>VLOOKUP(F173, 'Meslek Grupları'!$E$6:$G$152, 3, FALSE)</f>
        <v>Esnaf</v>
      </c>
      <c r="I173" s="40"/>
      <c r="J173" s="40"/>
      <c r="K173" s="40"/>
      <c r="L173" s="40"/>
      <c r="M173" s="40"/>
      <c r="N173" s="40">
        <v>180</v>
      </c>
      <c r="O173" s="40"/>
      <c r="P173" s="40"/>
      <c r="Q173" s="40"/>
      <c r="R173" s="40">
        <v>10</v>
      </c>
      <c r="S173" s="40"/>
      <c r="T173" s="40"/>
      <c r="U173" s="40"/>
      <c r="V173" s="40"/>
      <c r="W173" s="40"/>
      <c r="X173" s="40"/>
      <c r="Y173" s="40"/>
      <c r="Z173" s="41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2"/>
      <c r="AT173" s="288">
        <f t="shared" si="25"/>
        <v>0</v>
      </c>
      <c r="AU173" s="43"/>
      <c r="AV173" s="40"/>
      <c r="AW173" s="40"/>
      <c r="AX173" s="40"/>
      <c r="AY173" s="40"/>
      <c r="AZ173" s="40"/>
      <c r="BA173" s="42"/>
      <c r="BB173" s="41"/>
      <c r="BC173" s="40"/>
      <c r="BD173" s="40"/>
      <c r="BE173" s="40"/>
      <c r="BF173" s="40"/>
      <c r="BG173" s="40"/>
      <c r="BH173" s="42"/>
      <c r="BI173" s="40"/>
      <c r="BJ173" s="40"/>
      <c r="BK173" s="40"/>
      <c r="BL173" s="40"/>
      <c r="BM173" s="40"/>
      <c r="BN173" s="40"/>
      <c r="BO173" s="41"/>
      <c r="BP173" s="40"/>
      <c r="BQ173" s="40"/>
      <c r="BR173" s="40"/>
      <c r="BS173" s="40"/>
      <c r="BT173" s="40"/>
      <c r="BU173" s="42"/>
      <c r="BV173" s="40"/>
      <c r="BW173" s="41"/>
      <c r="BX173" s="40"/>
      <c r="BY173" s="40"/>
      <c r="BZ173" s="40"/>
      <c r="CA173" s="42"/>
      <c r="CB173" s="41"/>
      <c r="CC173" s="40"/>
      <c r="CD173" s="40"/>
      <c r="CE173" s="40"/>
      <c r="CF173" s="40"/>
      <c r="CG173" s="40"/>
      <c r="CH173" s="42"/>
      <c r="CI173" s="43"/>
      <c r="CJ173" s="41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1"/>
      <c r="DR173" s="40"/>
      <c r="DS173" s="40"/>
      <c r="DT173" s="40"/>
      <c r="DU173" s="40"/>
      <c r="DV173" s="42"/>
      <c r="DW173" s="40"/>
      <c r="DX173" s="40"/>
      <c r="DY173" s="40"/>
      <c r="DZ173" s="40"/>
      <c r="EA173" s="40"/>
      <c r="EB173" s="40"/>
      <c r="EC173" s="40"/>
      <c r="ED173" s="41"/>
      <c r="EE173" s="40"/>
      <c r="EF173" s="40"/>
      <c r="EG173" s="41">
        <v>2</v>
      </c>
      <c r="EH173" s="40" t="s">
        <v>14</v>
      </c>
      <c r="EI173" s="40" t="s">
        <v>45</v>
      </c>
      <c r="EJ173" s="40"/>
      <c r="EK173" s="40" t="s">
        <v>200</v>
      </c>
      <c r="EL173" s="42">
        <v>100</v>
      </c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2"/>
      <c r="EX173" s="42"/>
      <c r="EY173" s="42"/>
      <c r="EZ173" s="42"/>
      <c r="FA173" s="42"/>
      <c r="FB173" s="42"/>
      <c r="FC173" s="42"/>
      <c r="FD173" s="42"/>
      <c r="FE173" s="42"/>
      <c r="FF173" s="42"/>
      <c r="FG173" s="42"/>
      <c r="FH173" s="42"/>
      <c r="FI173" s="42"/>
      <c r="FJ173" s="42"/>
      <c r="FK173" s="42"/>
      <c r="FL173" s="42"/>
      <c r="FM173" s="42"/>
      <c r="FN173" s="42"/>
      <c r="FO173" s="42"/>
      <c r="FP173" s="42"/>
      <c r="FQ173" s="42"/>
      <c r="FR173" s="42"/>
      <c r="FS173" s="29">
        <f t="shared" si="26"/>
        <v>580</v>
      </c>
      <c r="FT173" s="29">
        <f t="shared" si="30"/>
        <v>580</v>
      </c>
      <c r="FU173" s="8">
        <f t="shared" si="27"/>
        <v>0</v>
      </c>
      <c r="FV173" s="29">
        <f t="shared" si="31"/>
        <v>0</v>
      </c>
    </row>
    <row r="174" spans="1:179">
      <c r="A174" s="8">
        <v>11101</v>
      </c>
      <c r="B174" s="27" t="s">
        <v>43</v>
      </c>
      <c r="C174" s="40">
        <v>32</v>
      </c>
      <c r="D174" s="40" t="s">
        <v>203</v>
      </c>
      <c r="E174" s="40" t="s">
        <v>252</v>
      </c>
      <c r="F174" s="40" t="s">
        <v>339</v>
      </c>
      <c r="G174" s="40">
        <v>200</v>
      </c>
      <c r="H174" s="8" t="str">
        <f>VLOOKUP(F174, 'Meslek Grupları'!$E$6:$G$152, 3, FALSE)</f>
        <v>Görevli</v>
      </c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1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2"/>
      <c r="AT174" s="288">
        <f t="shared" si="25"/>
        <v>0</v>
      </c>
      <c r="AU174" s="43"/>
      <c r="AV174" s="40"/>
      <c r="AW174" s="40"/>
      <c r="AX174" s="40"/>
      <c r="AY174" s="40"/>
      <c r="AZ174" s="40"/>
      <c r="BA174" s="42"/>
      <c r="BB174" s="41"/>
      <c r="BC174" s="40"/>
      <c r="BD174" s="40"/>
      <c r="BE174" s="40"/>
      <c r="BF174" s="40"/>
      <c r="BG174" s="40"/>
      <c r="BH174" s="42"/>
      <c r="BI174" s="40"/>
      <c r="BJ174" s="40"/>
      <c r="BK174" s="40"/>
      <c r="BL174" s="40"/>
      <c r="BM174" s="40"/>
      <c r="BN174" s="40"/>
      <c r="BO174" s="41"/>
      <c r="BP174" s="40"/>
      <c r="BQ174" s="40"/>
      <c r="BR174" s="40"/>
      <c r="BS174" s="40"/>
      <c r="BT174" s="40"/>
      <c r="BU174" s="42"/>
      <c r="BV174" s="40"/>
      <c r="BW174" s="41"/>
      <c r="BX174" s="40"/>
      <c r="BY174" s="40"/>
      <c r="BZ174" s="40"/>
      <c r="CA174" s="42"/>
      <c r="CB174" s="41"/>
      <c r="CC174" s="40"/>
      <c r="CD174" s="40"/>
      <c r="CE174" s="40"/>
      <c r="CF174" s="40"/>
      <c r="CG174" s="40"/>
      <c r="CH174" s="42"/>
      <c r="CI174" s="43"/>
      <c r="CJ174" s="41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1"/>
      <c r="DR174" s="40"/>
      <c r="DS174" s="40"/>
      <c r="DT174" s="40"/>
      <c r="DU174" s="40"/>
      <c r="DV174" s="42"/>
      <c r="DW174" s="40"/>
      <c r="DX174" s="40"/>
      <c r="DY174" s="40"/>
      <c r="DZ174" s="40"/>
      <c r="EA174" s="40"/>
      <c r="EB174" s="40"/>
      <c r="EC174" s="40"/>
      <c r="ED174" s="41"/>
      <c r="EE174" s="40"/>
      <c r="EF174" s="40"/>
      <c r="EG174" s="41"/>
      <c r="EH174" s="40"/>
      <c r="EI174" s="40"/>
      <c r="EJ174" s="40"/>
      <c r="EK174" s="40"/>
      <c r="EL174" s="42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2"/>
      <c r="EX174" s="42"/>
      <c r="EY174" s="42"/>
      <c r="EZ174" s="42"/>
      <c r="FA174" s="42"/>
      <c r="FB174" s="42"/>
      <c r="FC174" s="42"/>
      <c r="FD174" s="42"/>
      <c r="FE174" s="42"/>
      <c r="FF174" s="42"/>
      <c r="FG174" s="42"/>
      <c r="FH174" s="42"/>
      <c r="FI174" s="42"/>
      <c r="FJ174" s="42"/>
      <c r="FK174" s="42"/>
      <c r="FL174" s="42"/>
      <c r="FM174" s="42"/>
      <c r="FN174" s="42"/>
      <c r="FO174" s="42"/>
      <c r="FP174" s="42"/>
      <c r="FQ174" s="42"/>
      <c r="FR174" s="42"/>
      <c r="FS174" s="29">
        <f t="shared" si="26"/>
        <v>200</v>
      </c>
      <c r="FT174" s="29">
        <f t="shared" si="30"/>
        <v>200</v>
      </c>
      <c r="FU174" s="8">
        <f t="shared" si="27"/>
        <v>0</v>
      </c>
      <c r="FV174" s="29">
        <f t="shared" si="31"/>
        <v>0</v>
      </c>
    </row>
    <row r="175" spans="1:179">
      <c r="A175" s="8">
        <v>11101</v>
      </c>
      <c r="B175" s="27" t="s">
        <v>43</v>
      </c>
      <c r="C175" s="40">
        <v>33</v>
      </c>
      <c r="D175" s="40" t="s">
        <v>2068</v>
      </c>
      <c r="E175" s="40" t="s">
        <v>252</v>
      </c>
      <c r="F175" s="40" t="s">
        <v>305</v>
      </c>
      <c r="G175" s="40">
        <v>1200</v>
      </c>
      <c r="H175" s="8" t="str">
        <f>VLOOKUP(F175, 'Meslek Grupları'!$E$6:$G$152, 3, FALSE)</f>
        <v>Görevli</v>
      </c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>
        <v>1</v>
      </c>
      <c r="T175" s="40">
        <v>2.1</v>
      </c>
      <c r="U175" s="40"/>
      <c r="V175" s="40"/>
      <c r="W175" s="40"/>
      <c r="X175" s="40"/>
      <c r="Y175" s="40"/>
      <c r="Z175" s="41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2"/>
      <c r="AT175" s="288">
        <f t="shared" si="25"/>
        <v>0</v>
      </c>
      <c r="AU175" s="43"/>
      <c r="AV175" s="40"/>
      <c r="AW175" s="40"/>
      <c r="AX175" s="40"/>
      <c r="AY175" s="40"/>
      <c r="AZ175" s="40"/>
      <c r="BA175" s="42"/>
      <c r="BB175" s="41"/>
      <c r="BC175" s="40"/>
      <c r="BD175" s="40"/>
      <c r="BE175" s="40"/>
      <c r="BF175" s="40"/>
      <c r="BG175" s="40"/>
      <c r="BH175" s="42"/>
      <c r="BI175" s="40"/>
      <c r="BJ175" s="40"/>
      <c r="BK175" s="40"/>
      <c r="BL175" s="40"/>
      <c r="BM175" s="40"/>
      <c r="BN175" s="40"/>
      <c r="BO175" s="41"/>
      <c r="BP175" s="40"/>
      <c r="BQ175" s="40"/>
      <c r="BR175" s="40"/>
      <c r="BS175" s="40"/>
      <c r="BT175" s="40"/>
      <c r="BU175" s="42"/>
      <c r="BV175" s="40"/>
      <c r="BW175" s="41">
        <v>1</v>
      </c>
      <c r="BX175" s="40"/>
      <c r="BY175" s="40"/>
      <c r="BZ175" s="40">
        <v>12</v>
      </c>
      <c r="CA175" s="42">
        <v>12</v>
      </c>
      <c r="CB175" s="41"/>
      <c r="CC175" s="40"/>
      <c r="CD175" s="40"/>
      <c r="CE175" s="40"/>
      <c r="CF175" s="40"/>
      <c r="CG175" s="40"/>
      <c r="CH175" s="42"/>
      <c r="CI175" s="43"/>
      <c r="CJ175" s="41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>
        <v>1</v>
      </c>
      <c r="CX175" s="40">
        <v>10</v>
      </c>
      <c r="CY175" s="40"/>
      <c r="CZ175" s="40">
        <v>1</v>
      </c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1"/>
      <c r="DR175" s="40"/>
      <c r="DS175" s="40"/>
      <c r="DT175" s="40"/>
      <c r="DU175" s="40"/>
      <c r="DV175" s="42"/>
      <c r="DW175" s="40"/>
      <c r="DX175" s="40"/>
      <c r="DY175" s="40"/>
      <c r="DZ175" s="40"/>
      <c r="EA175" s="40"/>
      <c r="EB175" s="40"/>
      <c r="EC175" s="40"/>
      <c r="ED175" s="41"/>
      <c r="EE175" s="40"/>
      <c r="EF175" s="40"/>
      <c r="EG175" s="41"/>
      <c r="EH175" s="40"/>
      <c r="EI175" s="40"/>
      <c r="EJ175" s="40"/>
      <c r="EK175" s="40"/>
      <c r="EL175" s="42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2"/>
      <c r="EX175" s="42"/>
      <c r="EY175" s="42"/>
      <c r="EZ175" s="42"/>
      <c r="FA175" s="42"/>
      <c r="FB175" s="42"/>
      <c r="FC175" s="42"/>
      <c r="FD175" s="42"/>
      <c r="FE175" s="42"/>
      <c r="FF175" s="42"/>
      <c r="FG175" s="42"/>
      <c r="FH175" s="42"/>
      <c r="FI175" s="42"/>
      <c r="FJ175" s="42"/>
      <c r="FK175" s="42"/>
      <c r="FL175" s="42"/>
      <c r="FM175" s="42"/>
      <c r="FN175" s="42"/>
      <c r="FO175" s="42"/>
      <c r="FP175" s="42"/>
      <c r="FQ175" s="42"/>
      <c r="FR175" s="42"/>
      <c r="FS175" s="29">
        <f t="shared" si="26"/>
        <v>1222</v>
      </c>
      <c r="FT175" s="29">
        <f t="shared" si="30"/>
        <v>1222</v>
      </c>
      <c r="FU175" s="8">
        <f t="shared" si="27"/>
        <v>1</v>
      </c>
      <c r="FV175" s="29">
        <f t="shared" si="31"/>
        <v>1</v>
      </c>
    </row>
    <row r="176" spans="1:179">
      <c r="A176" s="8">
        <v>11101</v>
      </c>
      <c r="B176" s="27" t="s">
        <v>43</v>
      </c>
      <c r="C176" s="40">
        <v>34</v>
      </c>
      <c r="D176" s="40" t="s">
        <v>249</v>
      </c>
      <c r="E176" s="40" t="s">
        <v>527</v>
      </c>
      <c r="F176" s="40" t="s">
        <v>253</v>
      </c>
      <c r="G176" s="40">
        <v>100</v>
      </c>
      <c r="H176" s="8" t="str">
        <f>VLOOKUP(F176, 'Meslek Grupları'!$E$6:$G$152, 3, FALSE)</f>
        <v>İşçiler</v>
      </c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1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2"/>
      <c r="AT176" s="288">
        <f t="shared" si="25"/>
        <v>0</v>
      </c>
      <c r="AU176" s="43"/>
      <c r="AV176" s="40"/>
      <c r="AW176" s="40"/>
      <c r="AX176" s="40"/>
      <c r="AY176" s="40"/>
      <c r="AZ176" s="40"/>
      <c r="BA176" s="42"/>
      <c r="BB176" s="90">
        <v>5</v>
      </c>
      <c r="BC176" s="40"/>
      <c r="BD176" s="40"/>
      <c r="BE176" s="40"/>
      <c r="BF176" s="40"/>
      <c r="BG176" s="40">
        <v>20</v>
      </c>
      <c r="BH176" s="42"/>
      <c r="BI176" s="40"/>
      <c r="BJ176" s="40"/>
      <c r="BK176" s="40"/>
      <c r="BL176" s="40"/>
      <c r="BM176" s="40"/>
      <c r="BN176" s="40"/>
      <c r="BO176" s="41"/>
      <c r="BP176" s="40"/>
      <c r="BQ176" s="40"/>
      <c r="BR176" s="40"/>
      <c r="BS176" s="40"/>
      <c r="BT176" s="40"/>
      <c r="BU176" s="42"/>
      <c r="BV176" s="40"/>
      <c r="BW176" s="41"/>
      <c r="BX176" s="40"/>
      <c r="BY176" s="40"/>
      <c r="BZ176" s="40"/>
      <c r="CA176" s="42"/>
      <c r="CB176" s="41"/>
      <c r="CC176" s="40"/>
      <c r="CD176" s="40"/>
      <c r="CE176" s="40"/>
      <c r="CF176" s="40"/>
      <c r="CG176" s="40"/>
      <c r="CH176" s="42"/>
      <c r="CI176" s="43"/>
      <c r="CJ176" s="41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1"/>
      <c r="DR176" s="40"/>
      <c r="DS176" s="40"/>
      <c r="DT176" s="40"/>
      <c r="DU176" s="40"/>
      <c r="DV176" s="42"/>
      <c r="DW176" s="40"/>
      <c r="DX176" s="40"/>
      <c r="DY176" s="40"/>
      <c r="DZ176" s="40"/>
      <c r="EA176" s="40"/>
      <c r="EB176" s="40"/>
      <c r="EC176" s="40"/>
      <c r="ED176" s="41"/>
      <c r="EE176" s="40"/>
      <c r="EF176" s="40"/>
      <c r="EG176" s="41"/>
      <c r="EH176" s="40"/>
      <c r="EI176" s="40"/>
      <c r="EJ176" s="40"/>
      <c r="EK176" s="40"/>
      <c r="EL176" s="42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2"/>
      <c r="EX176" s="42"/>
      <c r="EY176" s="42"/>
      <c r="EZ176" s="42"/>
      <c r="FA176" s="42"/>
      <c r="FB176" s="42"/>
      <c r="FC176" s="42"/>
      <c r="FD176" s="42"/>
      <c r="FE176" s="42"/>
      <c r="FF176" s="42"/>
      <c r="FG176" s="42"/>
      <c r="FH176" s="42"/>
      <c r="FI176" s="42"/>
      <c r="FJ176" s="42"/>
      <c r="FK176" s="42"/>
      <c r="FL176" s="42"/>
      <c r="FM176" s="42"/>
      <c r="FN176" s="42"/>
      <c r="FO176" s="42"/>
      <c r="FP176" s="42"/>
      <c r="FQ176" s="42"/>
      <c r="FR176" s="42"/>
      <c r="FS176" s="29">
        <f t="shared" si="26"/>
        <v>120</v>
      </c>
      <c r="FT176" s="29">
        <f t="shared" si="30"/>
        <v>120</v>
      </c>
      <c r="FU176" s="8">
        <f t="shared" si="27"/>
        <v>5</v>
      </c>
      <c r="FV176" s="29">
        <f t="shared" si="31"/>
        <v>5</v>
      </c>
      <c r="FW176" s="8" t="s">
        <v>631</v>
      </c>
    </row>
    <row r="177" spans="1:179">
      <c r="A177" s="8">
        <v>11101</v>
      </c>
      <c r="B177" s="27" t="s">
        <v>43</v>
      </c>
      <c r="C177" s="40">
        <v>35</v>
      </c>
      <c r="D177" s="40" t="s">
        <v>249</v>
      </c>
      <c r="E177" s="40" t="s">
        <v>2069</v>
      </c>
      <c r="F177" s="40" t="s">
        <v>261</v>
      </c>
      <c r="G177" s="40">
        <v>100</v>
      </c>
      <c r="H177" s="8" t="str">
        <f>VLOOKUP(F177, 'Meslek Grupları'!$E$6:$G$152, 3, FALSE)</f>
        <v>Esnaf</v>
      </c>
      <c r="I177" s="40"/>
      <c r="J177" s="40"/>
      <c r="K177" s="40"/>
      <c r="L177" s="40">
        <v>120</v>
      </c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1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2"/>
      <c r="AT177" s="288">
        <f t="shared" si="25"/>
        <v>0</v>
      </c>
      <c r="AU177" s="43"/>
      <c r="AV177" s="40"/>
      <c r="AW177" s="40"/>
      <c r="AX177" s="40"/>
      <c r="AY177" s="40"/>
      <c r="AZ177" s="40"/>
      <c r="BA177" s="42"/>
      <c r="BB177" s="41"/>
      <c r="BC177" s="40"/>
      <c r="BD177" s="40"/>
      <c r="BE177" s="40"/>
      <c r="BF177" s="40"/>
      <c r="BG177" s="40"/>
      <c r="BH177" s="42"/>
      <c r="BI177" s="40"/>
      <c r="BJ177" s="40"/>
      <c r="BK177" s="40"/>
      <c r="BL177" s="40"/>
      <c r="BM177" s="40"/>
      <c r="BN177" s="40"/>
      <c r="BO177" s="41"/>
      <c r="BP177" s="40"/>
      <c r="BQ177" s="40"/>
      <c r="BR177" s="40"/>
      <c r="BS177" s="40"/>
      <c r="BT177" s="40"/>
      <c r="BU177" s="42"/>
      <c r="BV177" s="40"/>
      <c r="BW177" s="41"/>
      <c r="BX177" s="40"/>
      <c r="BY177" s="40"/>
      <c r="BZ177" s="40"/>
      <c r="CA177" s="42"/>
      <c r="CB177" s="41"/>
      <c r="CC177" s="40"/>
      <c r="CD177" s="40"/>
      <c r="CE177" s="40"/>
      <c r="CF177" s="40"/>
      <c r="CG177" s="40"/>
      <c r="CH177" s="42"/>
      <c r="CI177" s="43"/>
      <c r="CJ177" s="41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1"/>
      <c r="DR177" s="40"/>
      <c r="DS177" s="40"/>
      <c r="DT177" s="40"/>
      <c r="DU177" s="40"/>
      <c r="DV177" s="42"/>
      <c r="DW177" s="40"/>
      <c r="DX177" s="40"/>
      <c r="DY177" s="40"/>
      <c r="DZ177" s="40"/>
      <c r="EA177" s="40"/>
      <c r="EB177" s="40"/>
      <c r="EC177" s="40"/>
      <c r="ED177" s="41"/>
      <c r="EE177" s="40"/>
      <c r="EF177" s="40"/>
      <c r="EG177" s="41"/>
      <c r="EH177" s="40"/>
      <c r="EI177" s="40"/>
      <c r="EJ177" s="40"/>
      <c r="EK177" s="40"/>
      <c r="EL177" s="42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2"/>
      <c r="EX177" s="42"/>
      <c r="EY177" s="42"/>
      <c r="EZ177" s="42"/>
      <c r="FA177" s="42"/>
      <c r="FB177" s="42"/>
      <c r="FC177" s="42"/>
      <c r="FD177" s="42"/>
      <c r="FE177" s="42"/>
      <c r="FF177" s="42"/>
      <c r="FG177" s="42"/>
      <c r="FH177" s="42"/>
      <c r="FI177" s="42"/>
      <c r="FJ177" s="42"/>
      <c r="FK177" s="42"/>
      <c r="FL177" s="42"/>
      <c r="FM177" s="42"/>
      <c r="FN177" s="42"/>
      <c r="FO177" s="42"/>
      <c r="FP177" s="42"/>
      <c r="FQ177" s="42"/>
      <c r="FR177" s="42"/>
      <c r="FS177" s="29">
        <f t="shared" si="26"/>
        <v>220</v>
      </c>
      <c r="FT177" s="29">
        <f t="shared" si="30"/>
        <v>220</v>
      </c>
      <c r="FU177" s="8">
        <f t="shared" si="27"/>
        <v>0</v>
      </c>
      <c r="FV177" s="29">
        <f t="shared" si="31"/>
        <v>0</v>
      </c>
    </row>
    <row r="178" spans="1:179">
      <c r="A178" s="8">
        <v>11101</v>
      </c>
      <c r="B178" s="27" t="s">
        <v>43</v>
      </c>
      <c r="C178" s="40">
        <v>36</v>
      </c>
      <c r="D178" s="40" t="s">
        <v>638</v>
      </c>
      <c r="E178" s="40"/>
      <c r="F178" s="229" t="s">
        <v>378</v>
      </c>
      <c r="G178" s="40"/>
      <c r="H178" s="8" t="str">
        <f>VLOOKUP(F178, 'Meslek Grupları'!$E$6:$G$152, 3, FALSE)</f>
        <v>Mesleksiz</v>
      </c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1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2"/>
      <c r="AT178" s="288">
        <f t="shared" si="25"/>
        <v>0</v>
      </c>
      <c r="AU178" s="43"/>
      <c r="AV178" s="40"/>
      <c r="AW178" s="40"/>
      <c r="AX178" s="40"/>
      <c r="AY178" s="40"/>
      <c r="AZ178" s="40"/>
      <c r="BA178" s="42"/>
      <c r="BB178" s="41"/>
      <c r="BC178" s="40"/>
      <c r="BD178" s="40"/>
      <c r="BE178" s="40"/>
      <c r="BF178" s="40"/>
      <c r="BG178" s="40"/>
      <c r="BH178" s="42"/>
      <c r="BI178" s="40"/>
      <c r="BJ178" s="40"/>
      <c r="BK178" s="40"/>
      <c r="BL178" s="40"/>
      <c r="BM178" s="40"/>
      <c r="BN178" s="40"/>
      <c r="BO178" s="41"/>
      <c r="BP178" s="40"/>
      <c r="BQ178" s="40"/>
      <c r="BR178" s="40"/>
      <c r="BS178" s="40"/>
      <c r="BT178" s="40"/>
      <c r="BU178" s="42"/>
      <c r="BV178" s="40"/>
      <c r="BW178" s="41"/>
      <c r="BX178" s="40"/>
      <c r="BY178" s="40"/>
      <c r="BZ178" s="40"/>
      <c r="CA178" s="42"/>
      <c r="CB178" s="41"/>
      <c r="CC178" s="40"/>
      <c r="CD178" s="40"/>
      <c r="CE178" s="40"/>
      <c r="CF178" s="40"/>
      <c r="CG178" s="40"/>
      <c r="CH178" s="42"/>
      <c r="CI178" s="43"/>
      <c r="CJ178" s="41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>
        <v>1</v>
      </c>
      <c r="CX178" s="40">
        <v>10</v>
      </c>
      <c r="CY178" s="40"/>
      <c r="CZ178" s="40">
        <v>1</v>
      </c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1"/>
      <c r="DR178" s="40"/>
      <c r="DS178" s="40"/>
      <c r="DT178" s="40"/>
      <c r="DU178" s="40"/>
      <c r="DV178" s="42"/>
      <c r="DW178" s="40"/>
      <c r="DX178" s="40"/>
      <c r="DY178" s="40"/>
      <c r="DZ178" s="40"/>
      <c r="EA178" s="40"/>
      <c r="EB178" s="40"/>
      <c r="EC178" s="40"/>
      <c r="ED178" s="41"/>
      <c r="EE178" s="40"/>
      <c r="EF178" s="40"/>
      <c r="EG178" s="41"/>
      <c r="EH178" s="40"/>
      <c r="EI178" s="40"/>
      <c r="EJ178" s="40"/>
      <c r="EK178" s="40"/>
      <c r="EL178" s="42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2"/>
      <c r="EX178" s="42"/>
      <c r="EY178" s="42"/>
      <c r="EZ178" s="42"/>
      <c r="FA178" s="42"/>
      <c r="FB178" s="42"/>
      <c r="FC178" s="42"/>
      <c r="FD178" s="42"/>
      <c r="FE178" s="42"/>
      <c r="FF178" s="42"/>
      <c r="FG178" s="42"/>
      <c r="FH178" s="42"/>
      <c r="FI178" s="42"/>
      <c r="FJ178" s="42"/>
      <c r="FK178" s="42"/>
      <c r="FL178" s="42"/>
      <c r="FM178" s="42"/>
      <c r="FN178" s="42"/>
      <c r="FO178" s="42"/>
      <c r="FP178" s="42"/>
      <c r="FQ178" s="42"/>
      <c r="FR178" s="42"/>
      <c r="FS178" s="29">
        <f t="shared" si="26"/>
        <v>10</v>
      </c>
      <c r="FT178" s="29">
        <f t="shared" si="30"/>
        <v>10</v>
      </c>
      <c r="FU178" s="8">
        <f t="shared" si="27"/>
        <v>0</v>
      </c>
      <c r="FV178" s="29">
        <f t="shared" si="31"/>
        <v>0</v>
      </c>
    </row>
    <row r="179" spans="1:179">
      <c r="A179" s="8">
        <v>11101</v>
      </c>
      <c r="B179" s="27" t="s">
        <v>43</v>
      </c>
      <c r="C179" s="242">
        <v>37</v>
      </c>
      <c r="D179" s="8" t="s">
        <v>255</v>
      </c>
      <c r="E179" s="8" t="s">
        <v>2070</v>
      </c>
      <c r="F179" s="8" t="s">
        <v>268</v>
      </c>
      <c r="G179" s="8">
        <v>827</v>
      </c>
      <c r="H179" s="8" t="str">
        <f>VLOOKUP(F179, 'Meslek Grupları'!$E$6:$G$152, 3, FALSE)</f>
        <v>Görevli</v>
      </c>
      <c r="I179" s="8" t="s">
        <v>269</v>
      </c>
      <c r="J179" s="8"/>
      <c r="K179" s="8"/>
      <c r="M179" s="8"/>
      <c r="O179" s="8"/>
      <c r="P179" s="8"/>
      <c r="R179">
        <v>40</v>
      </c>
      <c r="S179">
        <v>6</v>
      </c>
      <c r="T179">
        <v>13.2</v>
      </c>
      <c r="U179" s="8"/>
      <c r="V179" s="8"/>
      <c r="W179" s="8"/>
      <c r="Z179" s="2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27"/>
      <c r="AT179" s="288">
        <f t="shared" si="25"/>
        <v>0</v>
      </c>
      <c r="AU179" s="29">
        <v>18</v>
      </c>
      <c r="AV179" s="8"/>
      <c r="AW179" s="8"/>
      <c r="AX179" s="8"/>
      <c r="AY179" s="8"/>
      <c r="AZ179" s="8"/>
      <c r="BA179" s="27"/>
      <c r="BB179" s="83">
        <v>30</v>
      </c>
      <c r="BC179" s="8"/>
      <c r="BD179" s="8"/>
      <c r="BE179" s="8"/>
      <c r="BF179" s="8"/>
      <c r="BG179" s="8">
        <v>60</v>
      </c>
      <c r="BH179" s="27"/>
      <c r="BI179" s="8"/>
      <c r="BJ179" s="8"/>
      <c r="BK179" s="8"/>
      <c r="BL179" s="8"/>
      <c r="BM179" s="8"/>
      <c r="BN179" s="8"/>
      <c r="BO179" s="83">
        <v>5</v>
      </c>
      <c r="BP179" s="8"/>
      <c r="BQ179" s="8"/>
      <c r="BR179" s="8"/>
      <c r="BS179" s="8"/>
      <c r="BT179" s="8"/>
      <c r="BU179" s="27">
        <v>200</v>
      </c>
      <c r="BV179" s="8"/>
      <c r="BW179" s="28">
        <v>6</v>
      </c>
      <c r="BX179" s="8"/>
      <c r="BY179" s="8"/>
      <c r="BZ179" s="8">
        <v>72</v>
      </c>
      <c r="CA179" s="27">
        <v>72</v>
      </c>
      <c r="CB179" s="28"/>
      <c r="CC179" s="8"/>
      <c r="CD179" s="8"/>
      <c r="CE179" s="8"/>
      <c r="CF179" s="8"/>
      <c r="CG179" s="8"/>
      <c r="CH179" s="27"/>
      <c r="CI179" s="29"/>
      <c r="CJ179" s="28">
        <v>1</v>
      </c>
      <c r="CK179" s="8"/>
      <c r="CL179" s="8"/>
      <c r="CM179" s="8"/>
      <c r="CN179" s="8"/>
      <c r="CO179" s="8">
        <v>1</v>
      </c>
      <c r="CP179" s="8">
        <v>20</v>
      </c>
      <c r="CQ179" s="8"/>
      <c r="CR179" s="8"/>
      <c r="CS179" s="8"/>
      <c r="CT179" s="8"/>
      <c r="CU179" s="8">
        <v>1</v>
      </c>
      <c r="CV179" s="8"/>
      <c r="CW179" s="8"/>
      <c r="CX179" s="8"/>
      <c r="CY179" s="8">
        <v>1</v>
      </c>
      <c r="CZ179" s="8"/>
      <c r="DA179" s="8"/>
      <c r="DB179" s="8" t="s">
        <v>374</v>
      </c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28"/>
      <c r="DR179" s="8"/>
      <c r="DS179" s="8"/>
      <c r="DT179" s="8"/>
      <c r="DU179" s="8"/>
      <c r="DV179" s="27"/>
      <c r="DW179" s="8"/>
      <c r="DX179" s="8"/>
      <c r="DY179" s="8">
        <v>1</v>
      </c>
      <c r="DZ179" s="8">
        <v>4</v>
      </c>
      <c r="EA179" s="8" t="s">
        <v>639</v>
      </c>
      <c r="EB179" s="8"/>
      <c r="EC179" s="8">
        <v>500</v>
      </c>
      <c r="ED179" s="28"/>
      <c r="EE179" s="8"/>
      <c r="EF179" s="8"/>
      <c r="EG179" s="28">
        <v>1</v>
      </c>
      <c r="EH179" s="8" t="s">
        <v>640</v>
      </c>
      <c r="EI179" s="8" t="s">
        <v>45</v>
      </c>
      <c r="EJ179" s="8"/>
      <c r="EK179" s="8"/>
      <c r="EL179" s="27">
        <v>200</v>
      </c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27"/>
      <c r="EX179" s="27"/>
      <c r="EY179" s="27">
        <v>1</v>
      </c>
      <c r="EZ179" s="27"/>
      <c r="FA179" s="27"/>
      <c r="FB179" s="27" t="s">
        <v>246</v>
      </c>
      <c r="FC179" s="27">
        <v>200</v>
      </c>
      <c r="FD179" s="81">
        <v>0.125</v>
      </c>
      <c r="FE179" s="27">
        <v>3</v>
      </c>
      <c r="FF179" s="27">
        <v>9</v>
      </c>
      <c r="FG179" s="27">
        <v>0.125</v>
      </c>
      <c r="FH179" s="27"/>
      <c r="FI179" s="27">
        <v>63.18</v>
      </c>
      <c r="FJ179" s="27"/>
      <c r="FK179" s="27"/>
      <c r="FL179" s="27"/>
      <c r="FM179" s="30"/>
      <c r="FN179" s="27"/>
      <c r="FO179" s="27"/>
      <c r="FP179" s="27"/>
      <c r="FQ179" s="27"/>
      <c r="FR179" s="27"/>
      <c r="FS179" s="29">
        <f t="shared" si="26"/>
        <v>2142.1800000000003</v>
      </c>
      <c r="FT179" s="29">
        <f>SUM(FS179:FS181)</f>
        <v>3524.6800000000003</v>
      </c>
      <c r="FU179" s="8">
        <f t="shared" si="27"/>
        <v>59</v>
      </c>
      <c r="FV179" s="29">
        <f>SUM(FU179:FU181)</f>
        <v>59</v>
      </c>
      <c r="FW179" s="8" t="s">
        <v>641</v>
      </c>
    </row>
    <row r="180" spans="1:179">
      <c r="A180" s="8">
        <v>11101</v>
      </c>
      <c r="B180" s="27" t="s">
        <v>43</v>
      </c>
      <c r="C180" s="358"/>
      <c r="E180" s="8"/>
      <c r="F180" s="8" t="s">
        <v>288</v>
      </c>
      <c r="G180" s="8">
        <v>600</v>
      </c>
      <c r="H180" s="8" t="str">
        <f>VLOOKUP(F180, 'Meslek Grupları'!$E$6:$G$152, 3, FALSE)</f>
        <v>Ticaret</v>
      </c>
      <c r="I180" s="8"/>
      <c r="J180" s="8"/>
      <c r="K180" s="8"/>
      <c r="M180" s="8"/>
      <c r="O180" s="8"/>
      <c r="P180" s="8"/>
      <c r="U180" s="8"/>
      <c r="V180" s="8"/>
      <c r="W180" s="8"/>
      <c r="Z180" s="2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27"/>
      <c r="AT180" s="288">
        <f t="shared" si="25"/>
        <v>0</v>
      </c>
      <c r="AU180" s="29"/>
      <c r="AV180" s="8"/>
      <c r="AW180" s="8"/>
      <c r="AX180" s="8"/>
      <c r="AY180" s="8"/>
      <c r="AZ180" s="8"/>
      <c r="BA180" s="27"/>
      <c r="BB180" s="28"/>
      <c r="BC180" s="8"/>
      <c r="BD180" s="8"/>
      <c r="BE180" s="8"/>
      <c r="BF180" s="8"/>
      <c r="BG180" s="8"/>
      <c r="BH180" s="27"/>
      <c r="BI180" s="8"/>
      <c r="BJ180" s="8"/>
      <c r="BK180" s="8"/>
      <c r="BL180" s="8"/>
      <c r="BM180" s="8"/>
      <c r="BN180" s="8"/>
      <c r="BO180" s="28"/>
      <c r="BP180" s="8"/>
      <c r="BQ180" s="8"/>
      <c r="BR180" s="8"/>
      <c r="BS180" s="8"/>
      <c r="BT180" s="8"/>
      <c r="BU180" s="27"/>
      <c r="BV180" s="8"/>
      <c r="BW180" s="28"/>
      <c r="BX180" s="8"/>
      <c r="BY180" s="8"/>
      <c r="BZ180" s="8"/>
      <c r="CA180" s="27"/>
      <c r="CB180" s="28"/>
      <c r="CC180" s="8"/>
      <c r="CD180" s="8"/>
      <c r="CE180" s="8"/>
      <c r="CF180" s="8"/>
      <c r="CG180" s="8"/>
      <c r="CH180" s="27"/>
      <c r="CI180" s="29"/>
      <c r="CJ180" s="2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28"/>
      <c r="DR180" s="8"/>
      <c r="DS180" s="8"/>
      <c r="DT180" s="8"/>
      <c r="DU180" s="8"/>
      <c r="DV180" s="27"/>
      <c r="DW180" s="8"/>
      <c r="DX180" s="8"/>
      <c r="DY180" s="8"/>
      <c r="DZ180" s="8"/>
      <c r="EA180" s="8"/>
      <c r="EB180" s="8"/>
      <c r="EC180" s="8"/>
      <c r="ED180" s="28"/>
      <c r="EE180" s="8"/>
      <c r="EF180" s="8"/>
      <c r="EG180" s="83">
        <v>6.5</v>
      </c>
      <c r="EH180" s="8"/>
      <c r="EI180" s="8"/>
      <c r="EJ180" s="8">
        <v>0.25</v>
      </c>
      <c r="EK180" s="8"/>
      <c r="EL180" s="27">
        <v>169.5</v>
      </c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9">
        <f t="shared" si="26"/>
        <v>769.5</v>
      </c>
      <c r="FT180" s="29"/>
      <c r="FU180" s="8">
        <f t="shared" si="27"/>
        <v>0</v>
      </c>
      <c r="FV180" s="29"/>
    </row>
    <row r="181" spans="1:179">
      <c r="A181" s="8">
        <v>11101</v>
      </c>
      <c r="B181" s="27" t="s">
        <v>43</v>
      </c>
      <c r="C181" s="243"/>
      <c r="D181" s="31"/>
      <c r="E181" s="31" t="s">
        <v>642</v>
      </c>
      <c r="F181" s="31" t="s">
        <v>268</v>
      </c>
      <c r="G181" s="31">
        <v>613</v>
      </c>
      <c r="H181" s="8" t="str">
        <f>VLOOKUP(F181, 'Meslek Grupları'!$E$6:$G$152, 3, FALSE)</f>
        <v>Görevli</v>
      </c>
      <c r="I181" s="31" t="s">
        <v>643</v>
      </c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8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7"/>
      <c r="AT181" s="288">
        <f t="shared" si="25"/>
        <v>0</v>
      </c>
      <c r="AU181" s="39"/>
      <c r="AV181" s="31"/>
      <c r="AW181" s="31"/>
      <c r="AX181" s="31"/>
      <c r="AY181" s="31"/>
      <c r="AZ181" s="31"/>
      <c r="BA181" s="37"/>
      <c r="BB181" s="38"/>
      <c r="BC181" s="31"/>
      <c r="BD181" s="31"/>
      <c r="BE181" s="31"/>
      <c r="BF181" s="31"/>
      <c r="BG181" s="31"/>
      <c r="BH181" s="37"/>
      <c r="BI181" s="31"/>
      <c r="BJ181" s="31"/>
      <c r="BK181" s="31"/>
      <c r="BL181" s="31"/>
      <c r="BM181" s="31"/>
      <c r="BN181" s="31"/>
      <c r="BO181" s="38"/>
      <c r="BP181" s="31"/>
      <c r="BQ181" s="31"/>
      <c r="BR181" s="31"/>
      <c r="BS181" s="31"/>
      <c r="BT181" s="31"/>
      <c r="BU181" s="37"/>
      <c r="BV181" s="31"/>
      <c r="BW181" s="38"/>
      <c r="BX181" s="31"/>
      <c r="BY181" s="31"/>
      <c r="BZ181" s="31"/>
      <c r="CA181" s="37"/>
      <c r="CB181" s="38"/>
      <c r="CC181" s="31"/>
      <c r="CD181" s="31"/>
      <c r="CE181" s="31"/>
      <c r="CF181" s="31"/>
      <c r="CG181" s="31"/>
      <c r="CH181" s="37"/>
      <c r="CI181" s="39"/>
      <c r="CJ181" s="38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8"/>
      <c r="DR181" s="31"/>
      <c r="DS181" s="31"/>
      <c r="DT181" s="31"/>
      <c r="DU181" s="31"/>
      <c r="DV181" s="37"/>
      <c r="DW181" s="31"/>
      <c r="DX181" s="31"/>
      <c r="DY181" s="31"/>
      <c r="DZ181" s="31"/>
      <c r="EA181" s="31"/>
      <c r="EB181" s="31"/>
      <c r="EC181" s="31"/>
      <c r="ED181" s="38"/>
      <c r="EE181" s="31"/>
      <c r="EF181" s="31"/>
      <c r="EG181" s="38"/>
      <c r="EH181" s="31"/>
      <c r="EI181" s="31"/>
      <c r="EJ181" s="31"/>
      <c r="EK181" s="31"/>
      <c r="EL181" s="37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7"/>
      <c r="EX181" s="37"/>
      <c r="EY181" s="37"/>
      <c r="EZ181" s="37"/>
      <c r="FA181" s="37"/>
      <c r="FB181" s="37"/>
      <c r="FC181" s="37"/>
      <c r="FD181" s="37"/>
      <c r="FE181" s="37"/>
      <c r="FF181" s="37"/>
      <c r="FG181" s="37"/>
      <c r="FH181" s="37"/>
      <c r="FI181" s="37"/>
      <c r="FJ181" s="37"/>
      <c r="FK181" s="37"/>
      <c r="FL181" s="37"/>
      <c r="FM181" s="37"/>
      <c r="FN181" s="37"/>
      <c r="FO181" s="37"/>
      <c r="FP181" s="37"/>
      <c r="FQ181" s="37"/>
      <c r="FR181" s="37"/>
      <c r="FS181" s="29">
        <f t="shared" si="26"/>
        <v>613</v>
      </c>
      <c r="FT181" s="29"/>
      <c r="FU181" s="8">
        <f t="shared" si="27"/>
        <v>0</v>
      </c>
      <c r="FV181" s="29"/>
    </row>
    <row r="182" spans="1:179">
      <c r="A182" s="8">
        <v>11101</v>
      </c>
      <c r="B182" s="27" t="s">
        <v>43</v>
      </c>
      <c r="C182" s="242">
        <v>38</v>
      </c>
      <c r="D182" s="8" t="s">
        <v>2071</v>
      </c>
      <c r="E182" s="8" t="s">
        <v>203</v>
      </c>
      <c r="F182" s="8" t="s">
        <v>309</v>
      </c>
      <c r="G182" s="8"/>
      <c r="H182" s="8" t="str">
        <f>VLOOKUP(F182, 'Meslek Grupları'!$E$6:$G$152, 3, FALSE)</f>
        <v>Görevli</v>
      </c>
      <c r="I182" s="8" t="s">
        <v>644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46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288">
        <f t="shared" si="25"/>
        <v>0</v>
      </c>
      <c r="AU182" s="30"/>
      <c r="AV182" s="46"/>
      <c r="AW182" s="8"/>
      <c r="AX182" s="8"/>
      <c r="AY182" s="8"/>
      <c r="AZ182" s="8"/>
      <c r="BA182" s="8"/>
      <c r="BB182" s="46"/>
      <c r="BC182" s="8"/>
      <c r="BD182" s="8"/>
      <c r="BE182" s="8"/>
      <c r="BF182" s="8"/>
      <c r="BG182" s="8"/>
      <c r="BH182" s="8"/>
      <c r="BI182" s="46"/>
      <c r="BJ182" s="8"/>
      <c r="BK182" s="8"/>
      <c r="BL182" s="8"/>
      <c r="BM182" s="8"/>
      <c r="BN182" s="8"/>
      <c r="BO182" s="46"/>
      <c r="BP182" s="8"/>
      <c r="BQ182" s="8"/>
      <c r="BR182" s="8"/>
      <c r="BS182" s="8"/>
      <c r="BT182" s="8"/>
      <c r="BU182" s="8"/>
      <c r="BV182" s="8"/>
      <c r="BW182" s="46"/>
      <c r="BX182" s="8"/>
      <c r="BY182" s="8"/>
      <c r="BZ182" s="8"/>
      <c r="CA182" s="8"/>
      <c r="CB182" s="46"/>
      <c r="CC182" s="8"/>
      <c r="CD182" s="8"/>
      <c r="CE182" s="8"/>
      <c r="CF182" s="8"/>
      <c r="CG182" s="8"/>
      <c r="CH182" s="8"/>
      <c r="CI182" s="30"/>
      <c r="CJ182" s="46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46"/>
      <c r="DR182" s="8"/>
      <c r="DS182" s="8"/>
      <c r="DT182" s="8"/>
      <c r="DU182" s="8"/>
      <c r="DV182" s="8"/>
      <c r="DW182" s="8"/>
      <c r="DX182" s="8"/>
      <c r="DY182" s="46"/>
      <c r="DZ182" s="8"/>
      <c r="EA182" s="8"/>
      <c r="EB182" s="8"/>
      <c r="EC182" s="8"/>
      <c r="ED182" s="46"/>
      <c r="EE182" s="8"/>
      <c r="EF182" s="8"/>
      <c r="EG182" s="46"/>
      <c r="EH182" s="8"/>
      <c r="EI182" s="8"/>
      <c r="EJ182" s="8"/>
      <c r="EK182" s="8"/>
      <c r="EL182" s="8"/>
      <c r="EM182" s="46"/>
      <c r="EN182" s="8"/>
      <c r="EO182" s="8"/>
      <c r="EP182" s="8"/>
      <c r="EQ182" s="8"/>
      <c r="ER182" s="8">
        <v>1</v>
      </c>
      <c r="ES182" s="8"/>
      <c r="ET182" s="8"/>
      <c r="EU182" s="8" t="s">
        <v>645</v>
      </c>
      <c r="EV182" s="8"/>
      <c r="EW182" s="8">
        <v>60</v>
      </c>
      <c r="EX182" s="30"/>
      <c r="EY182" s="30"/>
      <c r="EZ182" s="30"/>
      <c r="FA182" s="30"/>
      <c r="FB182" s="30"/>
      <c r="FC182" s="30"/>
      <c r="FD182" s="30"/>
      <c r="FE182" s="30"/>
      <c r="FF182" s="30"/>
      <c r="FG182" s="30"/>
      <c r="FH182" s="30"/>
      <c r="FI182" s="30"/>
      <c r="FJ182" s="46"/>
      <c r="FK182" s="46"/>
      <c r="FL182" s="46"/>
      <c r="FM182" s="46"/>
      <c r="FN182" s="46"/>
      <c r="FO182" s="46"/>
      <c r="FP182" s="46"/>
      <c r="FQ182" s="46"/>
      <c r="FR182" s="30"/>
      <c r="FS182" s="29">
        <f t="shared" si="26"/>
        <v>60</v>
      </c>
      <c r="FT182" s="29">
        <f>SUM(FS182:FS183)</f>
        <v>330</v>
      </c>
      <c r="FU182" s="8">
        <f t="shared" si="27"/>
        <v>0</v>
      </c>
      <c r="FV182" s="29">
        <f>SUM(FU182:FU183)</f>
        <v>0</v>
      </c>
    </row>
    <row r="183" spans="1:179">
      <c r="A183" s="8">
        <v>11101</v>
      </c>
      <c r="B183" s="27" t="s">
        <v>43</v>
      </c>
      <c r="C183" s="243"/>
      <c r="D183" s="31"/>
      <c r="E183" s="31" t="s">
        <v>2252</v>
      </c>
      <c r="F183" s="31" t="s">
        <v>288</v>
      </c>
      <c r="G183" s="31">
        <v>250</v>
      </c>
      <c r="H183" s="8" t="str">
        <f>VLOOKUP(F183, 'Meslek Grupları'!$E$6:$G$152, 3, FALSE)</f>
        <v>Ticaret</v>
      </c>
      <c r="I183" s="31" t="s">
        <v>646</v>
      </c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8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7"/>
      <c r="AT183" s="288">
        <f t="shared" si="25"/>
        <v>0</v>
      </c>
      <c r="AU183" s="39"/>
      <c r="AV183" s="31"/>
      <c r="AW183" s="31"/>
      <c r="AX183" s="31"/>
      <c r="AY183" s="31"/>
      <c r="AZ183" s="31"/>
      <c r="BA183" s="37"/>
      <c r="BB183" s="38"/>
      <c r="BC183" s="31"/>
      <c r="BD183" s="31"/>
      <c r="BE183" s="31"/>
      <c r="BF183" s="31"/>
      <c r="BG183" s="31"/>
      <c r="BH183" s="37"/>
      <c r="BI183" s="31"/>
      <c r="BJ183" s="31"/>
      <c r="BK183" s="31"/>
      <c r="BL183" s="31"/>
      <c r="BM183" s="31"/>
      <c r="BN183" s="31"/>
      <c r="BO183" s="38"/>
      <c r="BP183" s="31"/>
      <c r="BQ183" s="31"/>
      <c r="BR183" s="31"/>
      <c r="BS183" s="31"/>
      <c r="BT183" s="31"/>
      <c r="BU183" s="37"/>
      <c r="BV183" s="31"/>
      <c r="BW183" s="38"/>
      <c r="BX183" s="31"/>
      <c r="BY183" s="31"/>
      <c r="BZ183" s="31"/>
      <c r="CA183" s="37"/>
      <c r="CB183" s="38"/>
      <c r="CC183" s="31"/>
      <c r="CD183" s="31"/>
      <c r="CE183" s="31"/>
      <c r="CF183" s="31"/>
      <c r="CG183" s="31"/>
      <c r="CH183" s="37"/>
      <c r="CI183" s="39"/>
      <c r="CJ183" s="38"/>
      <c r="CK183" s="31"/>
      <c r="CL183" s="31"/>
      <c r="CM183" s="31"/>
      <c r="CN183" s="31"/>
      <c r="CO183" s="31">
        <v>1</v>
      </c>
      <c r="CP183" s="31">
        <v>20</v>
      </c>
      <c r="CQ183" s="31"/>
      <c r="CR183" s="31"/>
      <c r="CS183" s="31"/>
      <c r="CT183" s="31"/>
      <c r="CU183" s="31">
        <v>1</v>
      </c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8"/>
      <c r="DR183" s="31"/>
      <c r="DS183" s="31"/>
      <c r="DT183" s="31"/>
      <c r="DU183" s="31"/>
      <c r="DV183" s="37"/>
      <c r="DW183" s="31"/>
      <c r="DX183" s="31"/>
      <c r="DY183" s="31"/>
      <c r="DZ183" s="31"/>
      <c r="EA183" s="31"/>
      <c r="EB183" s="31"/>
      <c r="EC183" s="31"/>
      <c r="ED183" s="38"/>
      <c r="EE183" s="31"/>
      <c r="EF183" s="31"/>
      <c r="EG183" s="38"/>
      <c r="EH183" s="31"/>
      <c r="EI183" s="31"/>
      <c r="EJ183" s="31"/>
      <c r="EK183" s="31"/>
      <c r="EL183" s="37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7"/>
      <c r="EX183" s="37"/>
      <c r="EY183" s="37"/>
      <c r="EZ183" s="37"/>
      <c r="FA183" s="37"/>
      <c r="FB183" s="37"/>
      <c r="FC183" s="37"/>
      <c r="FD183" s="37"/>
      <c r="FE183" s="37"/>
      <c r="FF183" s="37"/>
      <c r="FG183" s="37"/>
      <c r="FH183" s="37"/>
      <c r="FI183" s="37"/>
      <c r="FJ183" s="37"/>
      <c r="FK183" s="37"/>
      <c r="FL183" s="37"/>
      <c r="FM183" s="37"/>
      <c r="FN183" s="37"/>
      <c r="FO183" s="37"/>
      <c r="FP183" s="37"/>
      <c r="FQ183" s="37"/>
      <c r="FR183" s="37"/>
      <c r="FS183" s="29">
        <f t="shared" si="26"/>
        <v>270</v>
      </c>
      <c r="FT183" s="29"/>
      <c r="FU183" s="8">
        <f t="shared" si="27"/>
        <v>0</v>
      </c>
      <c r="FV183" s="29"/>
    </row>
    <row r="184" spans="1:179">
      <c r="A184" s="8">
        <v>11101</v>
      </c>
      <c r="B184" s="27" t="s">
        <v>43</v>
      </c>
      <c r="C184" s="40">
        <v>39</v>
      </c>
      <c r="D184" s="40" t="s">
        <v>2064</v>
      </c>
      <c r="E184" s="40" t="s">
        <v>325</v>
      </c>
      <c r="F184" s="40"/>
      <c r="G184" s="40"/>
      <c r="H184" s="8">
        <f>VLOOKUP(F184, 'Meslek Grupları'!$E$6:$G$152, 3, FALSE)</f>
        <v>0</v>
      </c>
      <c r="I184" s="40" t="s">
        <v>647</v>
      </c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1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2"/>
      <c r="AT184" s="288">
        <f t="shared" si="25"/>
        <v>0</v>
      </c>
      <c r="AU184" s="43"/>
      <c r="AV184" s="40"/>
      <c r="AW184" s="40"/>
      <c r="AX184" s="40"/>
      <c r="AY184" s="40"/>
      <c r="AZ184" s="40"/>
      <c r="BA184" s="42"/>
      <c r="BB184" s="41"/>
      <c r="BC184" s="40"/>
      <c r="BD184" s="40"/>
      <c r="BE184" s="40"/>
      <c r="BF184" s="40"/>
      <c r="BG184" s="40"/>
      <c r="BH184" s="42"/>
      <c r="BI184" s="40"/>
      <c r="BJ184" s="40"/>
      <c r="BK184" s="40"/>
      <c r="BL184" s="40"/>
      <c r="BM184" s="40"/>
      <c r="BN184" s="40"/>
      <c r="BO184" s="41"/>
      <c r="BP184" s="40"/>
      <c r="BQ184" s="40"/>
      <c r="BR184" s="40"/>
      <c r="BS184" s="40"/>
      <c r="BT184" s="40"/>
      <c r="BU184" s="42"/>
      <c r="BV184" s="40"/>
      <c r="BW184" s="41"/>
      <c r="BX184" s="40"/>
      <c r="BY184" s="40"/>
      <c r="BZ184" s="40"/>
      <c r="CA184" s="42"/>
      <c r="CB184" s="41"/>
      <c r="CC184" s="40"/>
      <c r="CD184" s="40"/>
      <c r="CE184" s="40"/>
      <c r="CF184" s="40"/>
      <c r="CG184" s="40"/>
      <c r="CH184" s="42"/>
      <c r="CI184" s="43"/>
      <c r="CJ184" s="41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1"/>
      <c r="DR184" s="40"/>
      <c r="DS184" s="40"/>
      <c r="DT184" s="40"/>
      <c r="DU184" s="40"/>
      <c r="DV184" s="42"/>
      <c r="DW184" s="40"/>
      <c r="DX184" s="40"/>
      <c r="DY184" s="40"/>
      <c r="DZ184" s="40"/>
      <c r="EA184" s="40"/>
      <c r="EB184" s="40"/>
      <c r="EC184" s="40"/>
      <c r="ED184" s="41"/>
      <c r="EE184" s="40"/>
      <c r="EF184" s="40"/>
      <c r="EG184" s="41"/>
      <c r="EH184" s="40"/>
      <c r="EI184" s="40"/>
      <c r="EJ184" s="40"/>
      <c r="EK184" s="40"/>
      <c r="EL184" s="42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2"/>
      <c r="EX184" s="42"/>
      <c r="EY184" s="42"/>
      <c r="EZ184" s="42"/>
      <c r="FA184" s="42"/>
      <c r="FB184" s="42"/>
      <c r="FC184" s="42"/>
      <c r="FD184" s="42"/>
      <c r="FE184" s="42"/>
      <c r="FF184" s="42"/>
      <c r="FG184" s="42"/>
      <c r="FH184" s="42"/>
      <c r="FI184" s="42"/>
      <c r="FJ184" s="42"/>
      <c r="FK184" s="42"/>
      <c r="FL184" s="42"/>
      <c r="FM184" s="42"/>
      <c r="FN184" s="42"/>
      <c r="FO184" s="42"/>
      <c r="FP184" s="42"/>
      <c r="FQ184" s="42"/>
      <c r="FR184" s="42"/>
      <c r="FS184" s="29">
        <f t="shared" si="26"/>
        <v>0</v>
      </c>
      <c r="FT184" s="29">
        <f>FS184</f>
        <v>0</v>
      </c>
      <c r="FU184" s="8">
        <f t="shared" si="27"/>
        <v>0</v>
      </c>
      <c r="FV184" s="29">
        <f>FU184</f>
        <v>0</v>
      </c>
    </row>
    <row r="185" spans="1:179">
      <c r="A185" s="8">
        <v>11101</v>
      </c>
      <c r="B185" s="27" t="s">
        <v>43</v>
      </c>
      <c r="C185" s="242">
        <v>40</v>
      </c>
      <c r="D185" s="8" t="s">
        <v>255</v>
      </c>
      <c r="E185" s="8" t="s">
        <v>2072</v>
      </c>
      <c r="F185" s="8" t="s">
        <v>316</v>
      </c>
      <c r="H185" s="8" t="str">
        <f>VLOOKUP(F185, 'Meslek Grupları'!$E$6:$G$152, 3, FALSE)</f>
        <v>Mesleksiz</v>
      </c>
      <c r="I185" s="8"/>
      <c r="J185" s="8"/>
      <c r="K185" s="8"/>
      <c r="M185" s="8"/>
      <c r="O185" s="8"/>
      <c r="P185" s="8"/>
      <c r="R185">
        <v>40</v>
      </c>
      <c r="U185" s="8"/>
      <c r="V185" s="8"/>
      <c r="W185" s="8"/>
      <c r="Z185" s="2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27"/>
      <c r="AT185" s="288">
        <f t="shared" si="25"/>
        <v>0</v>
      </c>
      <c r="AU185" s="29"/>
      <c r="AV185" s="8"/>
      <c r="AW185" s="8"/>
      <c r="AX185" s="8"/>
      <c r="AY185" s="8"/>
      <c r="AZ185" s="8"/>
      <c r="BA185" s="27"/>
      <c r="BB185" s="28"/>
      <c r="BC185" s="8"/>
      <c r="BD185" s="8"/>
      <c r="BE185" s="8"/>
      <c r="BF185" s="8"/>
      <c r="BG185" s="8"/>
      <c r="BH185" s="27"/>
      <c r="BI185" s="8"/>
      <c r="BJ185" s="8"/>
      <c r="BK185" s="8"/>
      <c r="BL185" s="8"/>
      <c r="BM185" s="8"/>
      <c r="BN185" s="8"/>
      <c r="BO185" s="28"/>
      <c r="BP185" s="8"/>
      <c r="BQ185" s="8"/>
      <c r="BR185" s="8"/>
      <c r="BS185" s="8"/>
      <c r="BT185" s="8"/>
      <c r="BU185" s="27"/>
      <c r="BV185" s="8"/>
      <c r="BW185" s="28"/>
      <c r="BX185" s="8"/>
      <c r="BY185" s="8"/>
      <c r="BZ185" s="8"/>
      <c r="CA185" s="27"/>
      <c r="CB185" s="28"/>
      <c r="CC185" s="8"/>
      <c r="CD185" s="8"/>
      <c r="CE185" s="8"/>
      <c r="CF185" s="8"/>
      <c r="CG185" s="8"/>
      <c r="CH185" s="27"/>
      <c r="CI185" s="29"/>
      <c r="CJ185" s="2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28"/>
      <c r="DR185" s="8"/>
      <c r="DS185" s="8"/>
      <c r="DT185" s="8"/>
      <c r="DU185" s="8"/>
      <c r="DV185" s="27"/>
      <c r="DW185" s="8"/>
      <c r="DX185" s="8"/>
      <c r="DY185" s="8"/>
      <c r="DZ185" s="8"/>
      <c r="EA185" s="8"/>
      <c r="EB185" s="8"/>
      <c r="EC185" s="8"/>
      <c r="ED185" s="28"/>
      <c r="EE185" s="8"/>
      <c r="EF185" s="8"/>
      <c r="EG185" s="28">
        <v>13</v>
      </c>
      <c r="EH185" s="8"/>
      <c r="EI185" s="8"/>
      <c r="EJ185" s="8">
        <v>0.5</v>
      </c>
      <c r="EK185" s="8"/>
      <c r="EL185" s="27">
        <v>339.5</v>
      </c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27"/>
      <c r="EX185" s="27"/>
      <c r="EY185" s="27"/>
      <c r="EZ185" s="27"/>
      <c r="FA185" s="27"/>
      <c r="FB185" s="27"/>
      <c r="FC185" s="27"/>
      <c r="FD185" s="81">
        <v>0.25</v>
      </c>
      <c r="FE185" s="27">
        <v>3</v>
      </c>
      <c r="FF185" s="27">
        <v>9</v>
      </c>
      <c r="FG185" s="27">
        <v>0.25</v>
      </c>
      <c r="FH185" s="27"/>
      <c r="FI185" s="27">
        <v>126.75</v>
      </c>
      <c r="FJ185" s="27"/>
      <c r="FK185" s="27"/>
      <c r="FL185" s="27"/>
      <c r="FM185" s="27"/>
      <c r="FN185" s="27"/>
      <c r="FO185" s="27"/>
      <c r="FP185" s="27"/>
      <c r="FQ185" s="27"/>
      <c r="FR185" s="27">
        <v>5000</v>
      </c>
      <c r="FS185" s="29">
        <f t="shared" si="26"/>
        <v>466.25</v>
      </c>
      <c r="FT185" s="29">
        <f>SUM(FS185:FS186)</f>
        <v>599.5</v>
      </c>
      <c r="FU185" s="8">
        <f t="shared" si="27"/>
        <v>0</v>
      </c>
      <c r="FV185" s="29">
        <f>SUM(FU185:FU186)</f>
        <v>0</v>
      </c>
    </row>
    <row r="186" spans="1:179">
      <c r="A186" s="8">
        <v>11101</v>
      </c>
      <c r="B186" s="27" t="s">
        <v>43</v>
      </c>
      <c r="C186" s="243"/>
      <c r="D186" s="31"/>
      <c r="E186" s="31"/>
      <c r="F186" s="31"/>
      <c r="G186" s="31"/>
      <c r="H186" s="8">
        <f>VLOOKUP(F186, 'Meslek Grupları'!$E$6:$G$152, 3, FALSE)</f>
        <v>0</v>
      </c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8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7"/>
      <c r="AT186" s="288">
        <f t="shared" si="25"/>
        <v>0</v>
      </c>
      <c r="AU186" s="39"/>
      <c r="AV186" s="31"/>
      <c r="AW186" s="31"/>
      <c r="AX186" s="31"/>
      <c r="AY186" s="31"/>
      <c r="AZ186" s="31"/>
      <c r="BA186" s="37"/>
      <c r="BB186" s="38"/>
      <c r="BC186" s="31"/>
      <c r="BD186" s="31"/>
      <c r="BE186" s="31"/>
      <c r="BF186" s="31"/>
      <c r="BG186" s="31"/>
      <c r="BH186" s="37"/>
      <c r="BI186" s="31"/>
      <c r="BJ186" s="31"/>
      <c r="BK186" s="31"/>
      <c r="BL186" s="31"/>
      <c r="BM186" s="31"/>
      <c r="BN186" s="31"/>
      <c r="BO186" s="38"/>
      <c r="BP186" s="31"/>
      <c r="BQ186" s="31"/>
      <c r="BR186" s="31"/>
      <c r="BS186" s="31"/>
      <c r="BT186" s="31"/>
      <c r="BU186" s="37"/>
      <c r="BV186" s="31"/>
      <c r="BW186" s="38"/>
      <c r="BX186" s="31"/>
      <c r="BY186" s="31"/>
      <c r="BZ186" s="31"/>
      <c r="CA186" s="37"/>
      <c r="CB186" s="38"/>
      <c r="CC186" s="31"/>
      <c r="CD186" s="31"/>
      <c r="CE186" s="31"/>
      <c r="CF186" s="31"/>
      <c r="CG186" s="31"/>
      <c r="CH186" s="37"/>
      <c r="CI186" s="39"/>
      <c r="CJ186" s="38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8"/>
      <c r="DR186" s="31"/>
      <c r="DS186" s="31"/>
      <c r="DT186" s="31"/>
      <c r="DU186" s="31"/>
      <c r="DV186" s="37"/>
      <c r="DW186" s="31"/>
      <c r="DX186" s="31"/>
      <c r="DY186" s="31"/>
      <c r="DZ186" s="31"/>
      <c r="EA186" s="31"/>
      <c r="EB186" s="31"/>
      <c r="EC186" s="31"/>
      <c r="ED186" s="38"/>
      <c r="EE186" s="31"/>
      <c r="EF186" s="31"/>
      <c r="EG186" s="85"/>
      <c r="EH186" s="31"/>
      <c r="EI186" s="31"/>
      <c r="EJ186" s="31">
        <v>0.1</v>
      </c>
      <c r="EK186" s="31"/>
      <c r="EL186" s="37">
        <v>97</v>
      </c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7"/>
      <c r="EX186" s="37"/>
      <c r="EY186" s="37"/>
      <c r="EZ186" s="37"/>
      <c r="FA186" s="37"/>
      <c r="FB186" s="37"/>
      <c r="FC186" s="37"/>
      <c r="FD186" s="82">
        <v>0.05</v>
      </c>
      <c r="FE186" s="37"/>
      <c r="FF186" s="37"/>
      <c r="FG186" s="37">
        <v>0.05</v>
      </c>
      <c r="FH186" s="37"/>
      <c r="FI186" s="37">
        <v>36.25</v>
      </c>
      <c r="FJ186" s="37"/>
      <c r="FK186" s="37"/>
      <c r="FL186" s="37"/>
      <c r="FM186" s="37"/>
      <c r="FN186" s="37"/>
      <c r="FO186" s="37"/>
      <c r="FP186" s="37"/>
      <c r="FQ186" s="37"/>
      <c r="FR186" s="37"/>
      <c r="FS186" s="29">
        <f t="shared" si="26"/>
        <v>133.25</v>
      </c>
      <c r="FT186" s="29"/>
      <c r="FU186" s="8">
        <f t="shared" si="27"/>
        <v>0</v>
      </c>
      <c r="FV186" s="29"/>
    </row>
    <row r="187" spans="1:179">
      <c r="A187" s="8">
        <v>11101</v>
      </c>
      <c r="B187" s="27" t="s">
        <v>43</v>
      </c>
      <c r="C187" s="40">
        <v>41</v>
      </c>
      <c r="D187" s="40" t="s">
        <v>325</v>
      </c>
      <c r="E187" s="40" t="s">
        <v>325</v>
      </c>
      <c r="F187" s="40" t="s">
        <v>239</v>
      </c>
      <c r="G187" s="40">
        <v>100</v>
      </c>
      <c r="H187" s="8" t="str">
        <f>VLOOKUP(F187, 'Meslek Grupları'!$E$6:$G$152, 3, FALSE)</f>
        <v>Esnaf</v>
      </c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1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2"/>
      <c r="AT187" s="288">
        <f t="shared" si="25"/>
        <v>0</v>
      </c>
      <c r="AU187" s="43"/>
      <c r="AV187" s="40"/>
      <c r="AW187" s="40"/>
      <c r="AX187" s="40"/>
      <c r="AY187" s="40"/>
      <c r="AZ187" s="40"/>
      <c r="BA187" s="42"/>
      <c r="BB187" s="41"/>
      <c r="BC187" s="40"/>
      <c r="BD187" s="40"/>
      <c r="BE187" s="40"/>
      <c r="BF187" s="40"/>
      <c r="BG187" s="40"/>
      <c r="BH187" s="42"/>
      <c r="BI187" s="40"/>
      <c r="BJ187" s="40"/>
      <c r="BK187" s="40"/>
      <c r="BL187" s="40"/>
      <c r="BM187" s="40"/>
      <c r="BN187" s="40"/>
      <c r="BO187" s="41"/>
      <c r="BP187" s="40"/>
      <c r="BQ187" s="40"/>
      <c r="BR187" s="40"/>
      <c r="BS187" s="40"/>
      <c r="BT187" s="40"/>
      <c r="BU187" s="42"/>
      <c r="BV187" s="40"/>
      <c r="BW187" s="41"/>
      <c r="BX187" s="40"/>
      <c r="BY187" s="40"/>
      <c r="BZ187" s="40"/>
      <c r="CA187" s="42"/>
      <c r="CB187" s="41"/>
      <c r="CC187" s="40"/>
      <c r="CD187" s="40"/>
      <c r="CE187" s="40"/>
      <c r="CF187" s="40"/>
      <c r="CG187" s="40"/>
      <c r="CH187" s="42"/>
      <c r="CI187" s="43"/>
      <c r="CJ187" s="41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1"/>
      <c r="DR187" s="40"/>
      <c r="DS187" s="40"/>
      <c r="DT187" s="40"/>
      <c r="DU187" s="40"/>
      <c r="DV187" s="42"/>
      <c r="DW187" s="40"/>
      <c r="DX187" s="40"/>
      <c r="DY187" s="40"/>
      <c r="DZ187" s="40"/>
      <c r="EA187" s="40"/>
      <c r="EB187" s="40"/>
      <c r="EC187" s="40"/>
      <c r="ED187" s="41"/>
      <c r="EE187" s="40"/>
      <c r="EF187" s="40"/>
      <c r="EG187" s="41"/>
      <c r="EH187" s="40"/>
      <c r="EI187" s="40"/>
      <c r="EJ187" s="40"/>
      <c r="EK187" s="40"/>
      <c r="EL187" s="42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2"/>
      <c r="EX187" s="42"/>
      <c r="EY187" s="42"/>
      <c r="EZ187" s="42"/>
      <c r="FA187" s="42"/>
      <c r="FB187" s="42"/>
      <c r="FC187" s="42"/>
      <c r="FD187" s="42"/>
      <c r="FE187" s="42"/>
      <c r="FF187" s="42"/>
      <c r="FG187" s="42"/>
      <c r="FH187" s="42"/>
      <c r="FI187" s="42"/>
      <c r="FJ187" s="42"/>
      <c r="FK187" s="42"/>
      <c r="FL187" s="42"/>
      <c r="FM187" s="42"/>
      <c r="FN187" s="42"/>
      <c r="FO187" s="42"/>
      <c r="FP187" s="42"/>
      <c r="FQ187" s="42"/>
      <c r="FR187" s="42"/>
      <c r="FS187" s="29">
        <f t="shared" si="26"/>
        <v>100</v>
      </c>
      <c r="FT187" s="29">
        <f t="shared" ref="FT187:FT192" si="32">FS187</f>
        <v>100</v>
      </c>
      <c r="FU187" s="8">
        <f t="shared" si="27"/>
        <v>0</v>
      </c>
      <c r="FV187" s="29">
        <f t="shared" ref="FV187:FV192" si="33">FU187</f>
        <v>0</v>
      </c>
    </row>
    <row r="188" spans="1:179">
      <c r="A188" s="8">
        <v>11101</v>
      </c>
      <c r="B188" s="27" t="s">
        <v>43</v>
      </c>
      <c r="C188" s="40">
        <v>42</v>
      </c>
      <c r="D188" s="40" t="s">
        <v>252</v>
      </c>
      <c r="E188" s="40" t="s">
        <v>221</v>
      </c>
      <c r="F188" s="40" t="s">
        <v>26</v>
      </c>
      <c r="G188" s="40">
        <v>100</v>
      </c>
      <c r="H188" s="8" t="str">
        <f>VLOOKUP(F188, 'Meslek Grupları'!$E$6:$G$152, 3, FALSE)</f>
        <v>Esnaf</v>
      </c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1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2"/>
      <c r="AT188" s="288">
        <f t="shared" si="25"/>
        <v>0</v>
      </c>
      <c r="AU188" s="43"/>
      <c r="AV188" s="40"/>
      <c r="AW188" s="40"/>
      <c r="AX188" s="40"/>
      <c r="AY188" s="40"/>
      <c r="AZ188" s="40"/>
      <c r="BA188" s="42"/>
      <c r="BB188" s="41"/>
      <c r="BC188" s="40"/>
      <c r="BD188" s="40"/>
      <c r="BE188" s="40"/>
      <c r="BF188" s="40"/>
      <c r="BG188" s="40"/>
      <c r="BH188" s="42"/>
      <c r="BI188" s="40"/>
      <c r="BJ188" s="40"/>
      <c r="BK188" s="40"/>
      <c r="BL188" s="40"/>
      <c r="BM188" s="40"/>
      <c r="BN188" s="40"/>
      <c r="BO188" s="41"/>
      <c r="BP188" s="40"/>
      <c r="BQ188" s="40"/>
      <c r="BR188" s="40"/>
      <c r="BS188" s="40"/>
      <c r="BT188" s="40"/>
      <c r="BU188" s="42"/>
      <c r="BV188" s="40"/>
      <c r="BW188" s="41"/>
      <c r="BX188" s="40"/>
      <c r="BY188" s="40"/>
      <c r="BZ188" s="40"/>
      <c r="CA188" s="42"/>
      <c r="CB188" s="41"/>
      <c r="CC188" s="40"/>
      <c r="CD188" s="40"/>
      <c r="CE188" s="40"/>
      <c r="CF188" s="40"/>
      <c r="CG188" s="40"/>
      <c r="CH188" s="42"/>
      <c r="CI188" s="43"/>
      <c r="CJ188" s="41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1"/>
      <c r="DR188" s="40"/>
      <c r="DS188" s="40"/>
      <c r="DT188" s="40"/>
      <c r="DU188" s="40"/>
      <c r="DV188" s="42"/>
      <c r="DW188" s="40"/>
      <c r="DX188" s="40"/>
      <c r="DY188" s="40"/>
      <c r="DZ188" s="40"/>
      <c r="EA188" s="40"/>
      <c r="EB188" s="40"/>
      <c r="EC188" s="40"/>
      <c r="ED188" s="41"/>
      <c r="EE188" s="40"/>
      <c r="EF188" s="40"/>
      <c r="EG188" s="41"/>
      <c r="EH188" s="40"/>
      <c r="EI188" s="40"/>
      <c r="EJ188" s="40"/>
      <c r="EK188" s="40"/>
      <c r="EL188" s="42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2"/>
      <c r="EX188" s="42"/>
      <c r="EY188" s="42"/>
      <c r="EZ188" s="42"/>
      <c r="FA188" s="42"/>
      <c r="FB188" s="42"/>
      <c r="FC188" s="42"/>
      <c r="FD188" s="42"/>
      <c r="FE188" s="42"/>
      <c r="FF188" s="42"/>
      <c r="FG188" s="42"/>
      <c r="FH188" s="42"/>
      <c r="FI188" s="42"/>
      <c r="FJ188" s="42"/>
      <c r="FK188" s="42"/>
      <c r="FL188" s="42"/>
      <c r="FM188" s="42"/>
      <c r="FN188" s="42"/>
      <c r="FO188" s="42"/>
      <c r="FP188" s="42"/>
      <c r="FQ188" s="42"/>
      <c r="FR188" s="42"/>
      <c r="FS188" s="29">
        <f t="shared" si="26"/>
        <v>100</v>
      </c>
      <c r="FT188" s="29">
        <f t="shared" si="32"/>
        <v>100</v>
      </c>
      <c r="FU188" s="8">
        <f t="shared" si="27"/>
        <v>0</v>
      </c>
      <c r="FV188" s="29">
        <f t="shared" si="33"/>
        <v>0</v>
      </c>
    </row>
    <row r="189" spans="1:179">
      <c r="A189" s="8">
        <v>11101</v>
      </c>
      <c r="B189" s="27" t="s">
        <v>43</v>
      </c>
      <c r="C189" s="40">
        <v>43</v>
      </c>
      <c r="D189" s="40" t="s">
        <v>2073</v>
      </c>
      <c r="E189" s="40" t="s">
        <v>279</v>
      </c>
      <c r="F189" s="40" t="s">
        <v>268</v>
      </c>
      <c r="G189" s="40"/>
      <c r="H189" s="8" t="str">
        <f>VLOOKUP(F189, 'Meslek Grupları'!$E$6:$G$152, 3, FALSE)</f>
        <v>Görevli</v>
      </c>
      <c r="I189" s="40" t="s">
        <v>649</v>
      </c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1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2"/>
      <c r="AT189" s="288">
        <f t="shared" si="25"/>
        <v>0</v>
      </c>
      <c r="AU189" s="43"/>
      <c r="AV189" s="40"/>
      <c r="AW189" s="40"/>
      <c r="AX189" s="40"/>
      <c r="AY189" s="40"/>
      <c r="AZ189" s="40"/>
      <c r="BA189" s="42"/>
      <c r="BB189" s="41"/>
      <c r="BC189" s="40"/>
      <c r="BD189" s="40"/>
      <c r="BE189" s="40"/>
      <c r="BF189" s="40"/>
      <c r="BG189" s="40"/>
      <c r="BH189" s="42"/>
      <c r="BI189" s="40"/>
      <c r="BJ189" s="40"/>
      <c r="BK189" s="40"/>
      <c r="BL189" s="40"/>
      <c r="BM189" s="40"/>
      <c r="BN189" s="40"/>
      <c r="BO189" s="41"/>
      <c r="BP189" s="40"/>
      <c r="BQ189" s="40"/>
      <c r="BR189" s="40"/>
      <c r="BS189" s="40"/>
      <c r="BT189" s="40"/>
      <c r="BU189" s="42"/>
      <c r="BV189" s="40"/>
      <c r="BW189" s="41"/>
      <c r="BX189" s="40"/>
      <c r="BY189" s="40"/>
      <c r="BZ189" s="40"/>
      <c r="CA189" s="42"/>
      <c r="CB189" s="41"/>
      <c r="CC189" s="40"/>
      <c r="CD189" s="40"/>
      <c r="CE189" s="40"/>
      <c r="CF189" s="40"/>
      <c r="CG189" s="40"/>
      <c r="CH189" s="42"/>
      <c r="CI189" s="43"/>
      <c r="CJ189" s="41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1"/>
      <c r="DR189" s="40"/>
      <c r="DS189" s="40"/>
      <c r="DT189" s="40"/>
      <c r="DU189" s="40"/>
      <c r="DV189" s="42"/>
      <c r="DW189" s="40"/>
      <c r="DX189" s="40"/>
      <c r="DY189" s="40"/>
      <c r="DZ189" s="40"/>
      <c r="EA189" s="40"/>
      <c r="EB189" s="40"/>
      <c r="EC189" s="40"/>
      <c r="ED189" s="41"/>
      <c r="EE189" s="40"/>
      <c r="EF189" s="40"/>
      <c r="EG189" s="41"/>
      <c r="EH189" s="40"/>
      <c r="EI189" s="40"/>
      <c r="EJ189" s="40"/>
      <c r="EK189" s="40"/>
      <c r="EL189" s="42"/>
      <c r="EM189" s="40"/>
      <c r="EN189" s="40"/>
      <c r="EO189" s="40"/>
      <c r="EP189" s="40"/>
      <c r="EQ189" s="40"/>
      <c r="ER189" s="40">
        <v>1</v>
      </c>
      <c r="ES189" s="40"/>
      <c r="ET189" s="40"/>
      <c r="EU189" s="40"/>
      <c r="EV189" s="40"/>
      <c r="EW189" s="42">
        <v>30</v>
      </c>
      <c r="EX189" s="42"/>
      <c r="EY189" s="42"/>
      <c r="EZ189" s="42"/>
      <c r="FA189" s="42"/>
      <c r="FB189" s="42"/>
      <c r="FC189" s="42"/>
      <c r="FD189" s="42"/>
      <c r="FE189" s="42"/>
      <c r="FF189" s="42"/>
      <c r="FG189" s="42"/>
      <c r="FH189" s="42"/>
      <c r="FI189" s="42"/>
      <c r="FJ189" s="42"/>
      <c r="FK189" s="42"/>
      <c r="FL189" s="42"/>
      <c r="FM189" s="42"/>
      <c r="FN189" s="42"/>
      <c r="FO189" s="42"/>
      <c r="FP189" s="42"/>
      <c r="FQ189" s="42"/>
      <c r="FR189" s="42"/>
      <c r="FS189" s="29">
        <f t="shared" si="26"/>
        <v>30</v>
      </c>
      <c r="FT189" s="29">
        <f t="shared" si="32"/>
        <v>30</v>
      </c>
      <c r="FU189" s="8">
        <f t="shared" si="27"/>
        <v>0</v>
      </c>
      <c r="FV189" s="29">
        <f t="shared" si="33"/>
        <v>0</v>
      </c>
    </row>
    <row r="190" spans="1:179">
      <c r="A190" s="8">
        <v>11101</v>
      </c>
      <c r="B190" s="27" t="s">
        <v>43</v>
      </c>
      <c r="C190" s="40">
        <v>44</v>
      </c>
      <c r="D190" s="40" t="s">
        <v>2074</v>
      </c>
      <c r="E190" s="40" t="s">
        <v>479</v>
      </c>
      <c r="F190" s="40" t="s">
        <v>565</v>
      </c>
      <c r="G190" s="40">
        <v>100</v>
      </c>
      <c r="H190" s="8" t="str">
        <f>VLOOKUP(F190, 'Meslek Grupları'!$E$6:$G$152, 3, FALSE)</f>
        <v>Esnaf</v>
      </c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1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2"/>
      <c r="AT190" s="288">
        <f t="shared" si="25"/>
        <v>0</v>
      </c>
      <c r="AU190" s="43"/>
      <c r="AV190" s="40"/>
      <c r="AW190" s="40"/>
      <c r="AX190" s="40"/>
      <c r="AY190" s="40"/>
      <c r="AZ190" s="40"/>
      <c r="BA190" s="42"/>
      <c r="BB190" s="41"/>
      <c r="BC190" s="40"/>
      <c r="BD190" s="40"/>
      <c r="BE190" s="40"/>
      <c r="BF190" s="40"/>
      <c r="BG190" s="40"/>
      <c r="BH190" s="42"/>
      <c r="BI190" s="40"/>
      <c r="BJ190" s="40"/>
      <c r="BK190" s="40"/>
      <c r="BL190" s="40"/>
      <c r="BM190" s="40"/>
      <c r="BN190" s="40"/>
      <c r="BO190" s="41"/>
      <c r="BP190" s="40"/>
      <c r="BQ190" s="40"/>
      <c r="BR190" s="40"/>
      <c r="BS190" s="40"/>
      <c r="BT190" s="40"/>
      <c r="BU190" s="42"/>
      <c r="BV190" s="40"/>
      <c r="BW190" s="41"/>
      <c r="BX190" s="40"/>
      <c r="BY190" s="40"/>
      <c r="BZ190" s="40"/>
      <c r="CA190" s="42"/>
      <c r="CB190" s="41"/>
      <c r="CC190" s="40"/>
      <c r="CD190" s="40"/>
      <c r="CE190" s="40"/>
      <c r="CF190" s="40"/>
      <c r="CG190" s="40"/>
      <c r="CH190" s="42"/>
      <c r="CI190" s="43"/>
      <c r="CJ190" s="41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1"/>
      <c r="DR190" s="40"/>
      <c r="DS190" s="40"/>
      <c r="DT190" s="40"/>
      <c r="DU190" s="40"/>
      <c r="DV190" s="42"/>
      <c r="DW190" s="40"/>
      <c r="DX190" s="40"/>
      <c r="DY190" s="40"/>
      <c r="DZ190" s="40"/>
      <c r="EA190" s="40"/>
      <c r="EB190" s="40"/>
      <c r="EC190" s="40"/>
      <c r="ED190" s="41"/>
      <c r="EE190" s="40"/>
      <c r="EF190" s="40"/>
      <c r="EG190" s="41"/>
      <c r="EH190" s="40"/>
      <c r="EI190" s="40"/>
      <c r="EJ190" s="40"/>
      <c r="EK190" s="40"/>
      <c r="EL190" s="42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2"/>
      <c r="EX190" s="42"/>
      <c r="EY190" s="42"/>
      <c r="EZ190" s="42"/>
      <c r="FA190" s="42"/>
      <c r="FB190" s="42"/>
      <c r="FC190" s="42"/>
      <c r="FD190" s="42"/>
      <c r="FE190" s="42"/>
      <c r="FF190" s="42"/>
      <c r="FG190" s="42"/>
      <c r="FH190" s="42"/>
      <c r="FI190" s="42"/>
      <c r="FJ190" s="42"/>
      <c r="FK190" s="42"/>
      <c r="FL190" s="42"/>
      <c r="FM190" s="42"/>
      <c r="FN190" s="42"/>
      <c r="FO190" s="42"/>
      <c r="FP190" s="42"/>
      <c r="FQ190" s="42"/>
      <c r="FR190" s="42"/>
      <c r="FS190" s="29">
        <f t="shared" si="26"/>
        <v>100</v>
      </c>
      <c r="FT190" s="29">
        <f t="shared" si="32"/>
        <v>100</v>
      </c>
      <c r="FU190" s="8">
        <f t="shared" si="27"/>
        <v>0</v>
      </c>
      <c r="FV190" s="29">
        <f t="shared" si="33"/>
        <v>0</v>
      </c>
    </row>
    <row r="191" spans="1:179">
      <c r="A191" s="8">
        <v>11101</v>
      </c>
      <c r="B191" s="27" t="s">
        <v>43</v>
      </c>
      <c r="C191" s="40">
        <v>45</v>
      </c>
      <c r="D191" s="40" t="s">
        <v>2075</v>
      </c>
      <c r="E191" s="40" t="s">
        <v>2076</v>
      </c>
      <c r="F191" s="40" t="s">
        <v>288</v>
      </c>
      <c r="G191" s="40">
        <v>500</v>
      </c>
      <c r="H191" s="8" t="str">
        <f>VLOOKUP(F191, 'Meslek Grupları'!$E$6:$G$152, 3, FALSE)</f>
        <v>Ticaret</v>
      </c>
      <c r="I191" s="40" t="s">
        <v>650</v>
      </c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1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2"/>
      <c r="AT191" s="288">
        <f t="shared" si="25"/>
        <v>0</v>
      </c>
      <c r="AU191" s="43"/>
      <c r="AV191" s="40"/>
      <c r="AW191" s="40"/>
      <c r="AX191" s="40"/>
      <c r="AY191" s="40"/>
      <c r="AZ191" s="40"/>
      <c r="BA191" s="42"/>
      <c r="BB191" s="41"/>
      <c r="BC191" s="40"/>
      <c r="BD191" s="40"/>
      <c r="BE191" s="40"/>
      <c r="BF191" s="40"/>
      <c r="BG191" s="40"/>
      <c r="BH191" s="42"/>
      <c r="BI191" s="40"/>
      <c r="BJ191" s="40"/>
      <c r="BK191" s="40"/>
      <c r="BL191" s="40"/>
      <c r="BM191" s="40"/>
      <c r="BN191" s="40"/>
      <c r="BO191" s="41"/>
      <c r="BP191" s="40"/>
      <c r="BQ191" s="40"/>
      <c r="BR191" s="40"/>
      <c r="BS191" s="40"/>
      <c r="BT191" s="40"/>
      <c r="BU191" s="42"/>
      <c r="BV191" s="40"/>
      <c r="BW191" s="41"/>
      <c r="BX191" s="40"/>
      <c r="BY191" s="40"/>
      <c r="BZ191" s="40"/>
      <c r="CA191" s="42"/>
      <c r="CB191" s="41"/>
      <c r="CC191" s="40"/>
      <c r="CD191" s="40"/>
      <c r="CE191" s="40"/>
      <c r="CF191" s="40"/>
      <c r="CG191" s="40"/>
      <c r="CH191" s="42"/>
      <c r="CI191" s="43"/>
      <c r="CJ191" s="41">
        <v>1</v>
      </c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1"/>
      <c r="DR191" s="40"/>
      <c r="DS191" s="40"/>
      <c r="DT191" s="40"/>
      <c r="DU191" s="40"/>
      <c r="DV191" s="42"/>
      <c r="DW191" s="40"/>
      <c r="DX191" s="40"/>
      <c r="DY191" s="40"/>
      <c r="DZ191" s="40"/>
      <c r="EA191" s="40"/>
      <c r="EB191" s="40"/>
      <c r="EC191" s="40"/>
      <c r="ED191" s="41"/>
      <c r="EE191" s="40"/>
      <c r="EF191" s="40"/>
      <c r="EG191" s="41"/>
      <c r="EH191" s="40"/>
      <c r="EI191" s="40"/>
      <c r="EJ191" s="40"/>
      <c r="EK191" s="40"/>
      <c r="EL191" s="42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2"/>
      <c r="EX191" s="42"/>
      <c r="EY191" s="42"/>
      <c r="EZ191" s="42"/>
      <c r="FA191" s="42"/>
      <c r="FB191" s="42"/>
      <c r="FC191" s="42"/>
      <c r="FD191" s="42"/>
      <c r="FE191" s="42"/>
      <c r="FF191" s="42"/>
      <c r="FG191" s="42"/>
      <c r="FH191" s="42"/>
      <c r="FI191" s="42"/>
      <c r="FJ191" s="42"/>
      <c r="FK191" s="42"/>
      <c r="FL191" s="42"/>
      <c r="FM191" s="42"/>
      <c r="FN191" s="42"/>
      <c r="FO191" s="42"/>
      <c r="FP191" s="42"/>
      <c r="FQ191" s="42"/>
      <c r="FR191" s="42"/>
      <c r="FS191" s="29">
        <f t="shared" si="26"/>
        <v>500</v>
      </c>
      <c r="FT191" s="29">
        <f t="shared" si="32"/>
        <v>500</v>
      </c>
      <c r="FU191" s="8">
        <f t="shared" si="27"/>
        <v>0</v>
      </c>
      <c r="FV191" s="29">
        <f t="shared" si="33"/>
        <v>0</v>
      </c>
    </row>
    <row r="192" spans="1:179">
      <c r="A192" s="8">
        <v>11101</v>
      </c>
      <c r="B192" s="27" t="s">
        <v>43</v>
      </c>
      <c r="C192" s="40">
        <v>46</v>
      </c>
      <c r="D192" s="40" t="s">
        <v>249</v>
      </c>
      <c r="E192" s="40" t="s">
        <v>197</v>
      </c>
      <c r="F192" s="40" t="s">
        <v>22</v>
      </c>
      <c r="G192" s="40">
        <v>300</v>
      </c>
      <c r="H192" s="8" t="str">
        <f>VLOOKUP(F192, 'Meslek Grupları'!$E$6:$G$152, 3, FALSE)</f>
        <v>Esnaf</v>
      </c>
      <c r="I192" s="40"/>
      <c r="J192" s="40"/>
      <c r="K192" s="40"/>
      <c r="L192" s="40">
        <v>120</v>
      </c>
      <c r="M192" s="40"/>
      <c r="N192" s="40"/>
      <c r="O192" s="40"/>
      <c r="P192" s="40"/>
      <c r="Q192" s="40"/>
      <c r="R192" s="40">
        <v>6</v>
      </c>
      <c r="S192" s="40">
        <v>1.5</v>
      </c>
      <c r="T192" s="40">
        <v>3.15</v>
      </c>
      <c r="U192" s="40"/>
      <c r="V192" s="40"/>
      <c r="W192" s="40"/>
      <c r="X192" s="40"/>
      <c r="Y192" s="40"/>
      <c r="Z192" s="41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2"/>
      <c r="AT192" s="288">
        <f t="shared" si="25"/>
        <v>0</v>
      </c>
      <c r="AU192" s="43"/>
      <c r="AV192" s="40"/>
      <c r="AW192" s="40"/>
      <c r="AX192" s="40"/>
      <c r="AY192" s="40"/>
      <c r="AZ192" s="40"/>
      <c r="BA192" s="42"/>
      <c r="BB192" s="90">
        <v>9</v>
      </c>
      <c r="BC192" s="40"/>
      <c r="BD192" s="40"/>
      <c r="BE192" s="40"/>
      <c r="BF192" s="40"/>
      <c r="BG192" s="40">
        <v>15</v>
      </c>
      <c r="BH192" s="42"/>
      <c r="BI192" s="40"/>
      <c r="BJ192" s="40"/>
      <c r="BK192" s="40"/>
      <c r="BL192" s="40"/>
      <c r="BM192" s="40"/>
      <c r="BN192" s="40"/>
      <c r="BO192" s="41"/>
      <c r="BP192" s="40"/>
      <c r="BQ192" s="40"/>
      <c r="BR192" s="40"/>
      <c r="BS192" s="40"/>
      <c r="BT192" s="40"/>
      <c r="BU192" s="42"/>
      <c r="BV192" s="40"/>
      <c r="BW192" s="41">
        <v>1.5</v>
      </c>
      <c r="BX192" s="40"/>
      <c r="BY192" s="40"/>
      <c r="BZ192" s="40">
        <v>18</v>
      </c>
      <c r="CA192" s="42">
        <v>18</v>
      </c>
      <c r="CB192" s="41"/>
      <c r="CC192" s="40"/>
      <c r="CD192" s="40"/>
      <c r="CE192" s="40"/>
      <c r="CF192" s="40"/>
      <c r="CG192" s="40"/>
      <c r="CH192" s="42"/>
      <c r="CI192" s="43"/>
      <c r="CJ192" s="41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1"/>
      <c r="DR192" s="40"/>
      <c r="DS192" s="40"/>
      <c r="DT192" s="40"/>
      <c r="DU192" s="40"/>
      <c r="DV192" s="42"/>
      <c r="DW192" s="40"/>
      <c r="DX192" s="40"/>
      <c r="DY192" s="40"/>
      <c r="DZ192" s="40"/>
      <c r="EA192" s="40"/>
      <c r="EB192" s="40"/>
      <c r="EC192" s="40"/>
      <c r="ED192" s="41"/>
      <c r="EE192" s="40"/>
      <c r="EF192" s="40"/>
      <c r="EG192" s="41"/>
      <c r="EH192" s="40"/>
      <c r="EI192" s="40"/>
      <c r="EJ192" s="40"/>
      <c r="EK192" s="40"/>
      <c r="EL192" s="42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2"/>
      <c r="EX192" s="42"/>
      <c r="EY192" s="42"/>
      <c r="EZ192" s="42"/>
      <c r="FA192" s="42"/>
      <c r="FB192" s="42"/>
      <c r="FC192" s="42"/>
      <c r="FD192" s="42"/>
      <c r="FE192" s="42"/>
      <c r="FF192" s="42"/>
      <c r="FG192" s="42"/>
      <c r="FH192" s="42"/>
      <c r="FI192" s="42"/>
      <c r="FJ192" s="42"/>
      <c r="FK192" s="42"/>
      <c r="FL192" s="42"/>
      <c r="FM192" s="42"/>
      <c r="FN192" s="42"/>
      <c r="FO192" s="42"/>
      <c r="FP192" s="42"/>
      <c r="FQ192" s="42"/>
      <c r="FR192" s="42"/>
      <c r="FS192" s="29">
        <f t="shared" si="26"/>
        <v>453</v>
      </c>
      <c r="FT192" s="29">
        <f t="shared" si="32"/>
        <v>453</v>
      </c>
      <c r="FU192" s="8">
        <f t="shared" si="27"/>
        <v>10.5</v>
      </c>
      <c r="FV192" s="29">
        <f t="shared" si="33"/>
        <v>10.5</v>
      </c>
    </row>
    <row r="193" spans="1:179">
      <c r="A193" s="8">
        <v>11101</v>
      </c>
      <c r="B193" s="27" t="s">
        <v>43</v>
      </c>
      <c r="C193" s="242">
        <v>47</v>
      </c>
      <c r="D193" s="8" t="s">
        <v>219</v>
      </c>
      <c r="E193" s="8" t="s">
        <v>255</v>
      </c>
      <c r="F193" s="8" t="s">
        <v>287</v>
      </c>
      <c r="G193" s="8">
        <v>300</v>
      </c>
      <c r="H193" s="8" t="str">
        <f>VLOOKUP(F193, 'Meslek Grupları'!$E$6:$G$152, 3, FALSE)</f>
        <v>Ticaret</v>
      </c>
      <c r="I193" s="8"/>
      <c r="J193" s="8"/>
      <c r="K193" s="8"/>
      <c r="M193" s="8"/>
      <c r="O193" s="8"/>
      <c r="P193" s="8"/>
      <c r="R193">
        <v>40</v>
      </c>
      <c r="S193">
        <v>4</v>
      </c>
      <c r="T193">
        <v>9</v>
      </c>
      <c r="U193" s="8"/>
      <c r="V193" s="8"/>
      <c r="W193" s="8"/>
      <c r="Z193" s="2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27"/>
      <c r="AT193" s="288">
        <f t="shared" si="25"/>
        <v>0</v>
      </c>
      <c r="AU193" s="29"/>
      <c r="AV193" s="8"/>
      <c r="AW193" s="8"/>
      <c r="AX193" s="8"/>
      <c r="AY193" s="8"/>
      <c r="AZ193" s="8"/>
      <c r="BA193" s="27"/>
      <c r="BB193" s="28"/>
      <c r="BC193" s="8"/>
      <c r="BD193" s="8"/>
      <c r="BE193" s="8"/>
      <c r="BF193" s="8"/>
      <c r="BG193" s="8"/>
      <c r="BH193" s="27"/>
      <c r="BI193" s="8"/>
      <c r="BJ193" s="8"/>
      <c r="BK193" s="8"/>
      <c r="BL193" s="8"/>
      <c r="BM193" s="8"/>
      <c r="BN193" s="8"/>
      <c r="BO193" s="28"/>
      <c r="BP193" s="8"/>
      <c r="BQ193" s="8"/>
      <c r="BR193" s="8"/>
      <c r="BS193" s="8"/>
      <c r="BT193" s="8"/>
      <c r="BU193" s="27"/>
      <c r="BV193" s="8"/>
      <c r="BW193" s="28">
        <v>4</v>
      </c>
      <c r="BX193" s="8"/>
      <c r="BY193" s="8"/>
      <c r="BZ193" s="8">
        <v>60</v>
      </c>
      <c r="CA193" s="27">
        <v>36</v>
      </c>
      <c r="CB193" s="28">
        <v>10</v>
      </c>
      <c r="CC193" s="8"/>
      <c r="CD193" s="8"/>
      <c r="CE193" s="8"/>
      <c r="CF193" s="8"/>
      <c r="CG193" s="8">
        <v>200</v>
      </c>
      <c r="CH193" s="27">
        <v>200</v>
      </c>
      <c r="CI193" s="29"/>
      <c r="CJ193" s="2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>
        <v>1</v>
      </c>
      <c r="CX193" s="8">
        <v>10</v>
      </c>
      <c r="CY193" s="8"/>
      <c r="CZ193" s="8">
        <v>1</v>
      </c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28"/>
      <c r="DR193" s="8"/>
      <c r="DS193" s="8"/>
      <c r="DT193" s="8"/>
      <c r="DU193" s="8"/>
      <c r="DV193" s="27"/>
      <c r="DW193" s="8"/>
      <c r="DX193" s="8"/>
      <c r="DY193" s="8"/>
      <c r="DZ193" s="8"/>
      <c r="EA193" s="8"/>
      <c r="EB193" s="8"/>
      <c r="EC193" s="8"/>
      <c r="ED193" s="28"/>
      <c r="EE193" s="8"/>
      <c r="EF193" s="8"/>
      <c r="EG193" s="28">
        <v>2</v>
      </c>
      <c r="EH193" s="8"/>
      <c r="EI193" s="8"/>
      <c r="EJ193" s="8"/>
      <c r="EK193" s="8"/>
      <c r="EL193" s="27">
        <v>120</v>
      </c>
      <c r="EM193" s="8"/>
      <c r="EN193" s="8"/>
      <c r="EO193" s="8"/>
      <c r="EP193" s="8"/>
      <c r="EQ193" s="8"/>
      <c r="ER193" s="8">
        <v>2</v>
      </c>
      <c r="ES193" s="8"/>
      <c r="ET193" s="8"/>
      <c r="EU193" s="8"/>
      <c r="EV193" s="8"/>
      <c r="EW193" s="27">
        <v>48</v>
      </c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>
        <v>1</v>
      </c>
      <c r="FK193" s="27"/>
      <c r="FL193" s="27">
        <v>120</v>
      </c>
      <c r="FM193" s="27"/>
      <c r="FN193" s="27"/>
      <c r="FO193" s="27"/>
      <c r="FP193" s="27"/>
      <c r="FQ193" s="27"/>
      <c r="FR193" s="27"/>
      <c r="FS193" s="29">
        <f t="shared" si="26"/>
        <v>858</v>
      </c>
      <c r="FT193" s="29">
        <f>SUM(FS193:FS195)</f>
        <v>958</v>
      </c>
      <c r="FU193" s="8">
        <f t="shared" si="27"/>
        <v>14</v>
      </c>
      <c r="FV193" s="29">
        <f>SUM(FU193:FU195)</f>
        <v>14</v>
      </c>
    </row>
    <row r="194" spans="1:179">
      <c r="A194" s="8">
        <v>11101</v>
      </c>
      <c r="B194" s="27" t="s">
        <v>43</v>
      </c>
      <c r="C194" s="358"/>
      <c r="E194" s="8"/>
      <c r="H194" s="8">
        <f>VLOOKUP(F194, 'Meslek Grupları'!$E$6:$G$152, 3, FALSE)</f>
        <v>0</v>
      </c>
      <c r="I194" s="8"/>
      <c r="J194" s="8"/>
      <c r="K194" s="8"/>
      <c r="M194" s="8"/>
      <c r="O194" s="8"/>
      <c r="P194" s="8"/>
      <c r="U194" s="8"/>
      <c r="V194" s="8"/>
      <c r="W194" s="8"/>
      <c r="Z194" s="2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27"/>
      <c r="AT194" s="288">
        <f t="shared" si="25"/>
        <v>0</v>
      </c>
      <c r="AU194" s="29"/>
      <c r="AV194" s="8"/>
      <c r="AW194" s="8"/>
      <c r="AX194" s="8"/>
      <c r="AY194" s="8"/>
      <c r="AZ194" s="8"/>
      <c r="BA194" s="27"/>
      <c r="BB194" s="28"/>
      <c r="BC194" s="8"/>
      <c r="BD194" s="8"/>
      <c r="BE194" s="8"/>
      <c r="BF194" s="8"/>
      <c r="BG194" s="8"/>
      <c r="BH194" s="27"/>
      <c r="BI194" s="8"/>
      <c r="BJ194" s="8"/>
      <c r="BK194" s="8"/>
      <c r="BL194" s="8"/>
      <c r="BM194" s="8"/>
      <c r="BN194" s="8"/>
      <c r="BO194" s="28"/>
      <c r="BP194" s="8"/>
      <c r="BQ194" s="8"/>
      <c r="BR194" s="8"/>
      <c r="BS194" s="8"/>
      <c r="BT194" s="8"/>
      <c r="BU194" s="27"/>
      <c r="BV194" s="8"/>
      <c r="BW194" s="28"/>
      <c r="BX194" s="8"/>
      <c r="BY194" s="8"/>
      <c r="BZ194" s="8"/>
      <c r="CA194" s="27"/>
      <c r="CB194" s="28"/>
      <c r="CC194" s="8"/>
      <c r="CD194" s="8"/>
      <c r="CE194" s="8"/>
      <c r="CF194" s="8"/>
      <c r="CG194" s="8"/>
      <c r="CH194" s="27"/>
      <c r="CI194" s="29"/>
      <c r="CJ194" s="2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28"/>
      <c r="DR194" s="8"/>
      <c r="DS194" s="8"/>
      <c r="DT194" s="8"/>
      <c r="DU194" s="8"/>
      <c r="DV194" s="27"/>
      <c r="DW194" s="8"/>
      <c r="DX194" s="8"/>
      <c r="DY194" s="8"/>
      <c r="DZ194" s="8"/>
      <c r="EA194" s="8"/>
      <c r="EB194" s="8"/>
      <c r="EC194" s="8"/>
      <c r="ED194" s="28"/>
      <c r="EE194" s="8"/>
      <c r="EF194" s="8"/>
      <c r="EG194" s="28">
        <v>1</v>
      </c>
      <c r="EH194" s="8" t="s">
        <v>287</v>
      </c>
      <c r="EI194" s="8" t="s">
        <v>45</v>
      </c>
      <c r="EJ194" s="8"/>
      <c r="EK194" s="8"/>
      <c r="EL194" s="27">
        <v>100</v>
      </c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9">
        <f t="shared" si="26"/>
        <v>100</v>
      </c>
      <c r="FT194" s="29"/>
      <c r="FU194" s="8">
        <f t="shared" si="27"/>
        <v>0</v>
      </c>
      <c r="FV194" s="29"/>
    </row>
    <row r="195" spans="1:179">
      <c r="A195" s="8">
        <v>11101</v>
      </c>
      <c r="B195" s="27" t="s">
        <v>43</v>
      </c>
      <c r="C195" s="243"/>
      <c r="D195" s="31"/>
      <c r="E195" s="31"/>
      <c r="F195" s="31"/>
      <c r="G195" s="31"/>
      <c r="H195" s="8">
        <f>VLOOKUP(F195, 'Meslek Grupları'!$E$6:$G$152, 3, FALSE)</f>
        <v>0</v>
      </c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8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7"/>
      <c r="AT195" s="288">
        <f t="shared" si="25"/>
        <v>0</v>
      </c>
      <c r="AU195" s="39"/>
      <c r="AV195" s="31"/>
      <c r="AW195" s="31"/>
      <c r="AX195" s="31"/>
      <c r="AY195" s="31"/>
      <c r="AZ195" s="31"/>
      <c r="BA195" s="37"/>
      <c r="BB195" s="38"/>
      <c r="BC195" s="31"/>
      <c r="BD195" s="31"/>
      <c r="BE195" s="31"/>
      <c r="BF195" s="31"/>
      <c r="BG195" s="31"/>
      <c r="BH195" s="37"/>
      <c r="BI195" s="31"/>
      <c r="BJ195" s="31"/>
      <c r="BK195" s="31"/>
      <c r="BL195" s="31"/>
      <c r="BM195" s="31"/>
      <c r="BN195" s="31"/>
      <c r="BO195" s="38"/>
      <c r="BP195" s="31"/>
      <c r="BQ195" s="31"/>
      <c r="BR195" s="31"/>
      <c r="BS195" s="31"/>
      <c r="BT195" s="31"/>
      <c r="BU195" s="37"/>
      <c r="BV195" s="31"/>
      <c r="BW195" s="38"/>
      <c r="BX195" s="31"/>
      <c r="BY195" s="31"/>
      <c r="BZ195" s="31"/>
      <c r="CA195" s="37"/>
      <c r="CB195" s="38"/>
      <c r="CC195" s="31"/>
      <c r="CD195" s="31"/>
      <c r="CE195" s="31"/>
      <c r="CF195" s="31"/>
      <c r="CG195" s="31"/>
      <c r="CH195" s="37"/>
      <c r="CI195" s="39"/>
      <c r="CJ195" s="38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8"/>
      <c r="DR195" s="31"/>
      <c r="DS195" s="31"/>
      <c r="DT195" s="31"/>
      <c r="DU195" s="31"/>
      <c r="DV195" s="37"/>
      <c r="DW195" s="31"/>
      <c r="DX195" s="31"/>
      <c r="DY195" s="31"/>
      <c r="DZ195" s="31"/>
      <c r="EA195" s="31"/>
      <c r="EB195" s="31"/>
      <c r="EC195" s="31"/>
      <c r="ED195" s="38"/>
      <c r="EE195" s="31"/>
      <c r="EF195" s="31"/>
      <c r="EG195" s="38">
        <v>1</v>
      </c>
      <c r="EH195" s="31" t="s">
        <v>186</v>
      </c>
      <c r="EI195" s="31"/>
      <c r="EJ195" s="31"/>
      <c r="EK195" s="31"/>
      <c r="EL195" s="37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7"/>
      <c r="EX195" s="37"/>
      <c r="EY195" s="37"/>
      <c r="EZ195" s="37"/>
      <c r="FA195" s="37"/>
      <c r="FB195" s="37"/>
      <c r="FC195" s="37"/>
      <c r="FD195" s="37"/>
      <c r="FE195" s="37"/>
      <c r="FF195" s="37"/>
      <c r="FG195" s="37"/>
      <c r="FH195" s="37"/>
      <c r="FI195" s="37"/>
      <c r="FJ195" s="37"/>
      <c r="FK195" s="37"/>
      <c r="FL195" s="37"/>
      <c r="FM195" s="37"/>
      <c r="FN195" s="37"/>
      <c r="FO195" s="37"/>
      <c r="FP195" s="37"/>
      <c r="FQ195" s="37"/>
      <c r="FR195" s="37"/>
      <c r="FS195" s="29">
        <f t="shared" si="26"/>
        <v>0</v>
      </c>
      <c r="FT195" s="29"/>
      <c r="FU195" s="8">
        <f t="shared" si="27"/>
        <v>0</v>
      </c>
      <c r="FV195" s="29"/>
    </row>
    <row r="196" spans="1:179">
      <c r="A196" s="8">
        <v>11101</v>
      </c>
      <c r="B196" s="27" t="s">
        <v>43</v>
      </c>
      <c r="C196" s="242">
        <v>48</v>
      </c>
      <c r="D196" s="8" t="s">
        <v>2077</v>
      </c>
      <c r="E196" s="8" t="s">
        <v>279</v>
      </c>
      <c r="F196" s="8" t="s">
        <v>309</v>
      </c>
      <c r="H196" s="8" t="str">
        <f>VLOOKUP(F196, 'Meslek Grupları'!$E$6:$G$152, 3, FALSE)</f>
        <v>Görevli</v>
      </c>
      <c r="I196" s="8"/>
      <c r="J196" s="8"/>
      <c r="K196" s="8"/>
      <c r="M196" s="8"/>
      <c r="O196" s="8"/>
      <c r="P196" s="8"/>
      <c r="U196" s="8"/>
      <c r="V196" s="8"/>
      <c r="W196" s="8"/>
      <c r="Z196" s="2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27"/>
      <c r="AT196" s="288">
        <f t="shared" si="25"/>
        <v>0</v>
      </c>
      <c r="AU196" s="29"/>
      <c r="AV196" s="8"/>
      <c r="AW196" s="8"/>
      <c r="AX196" s="8"/>
      <c r="AY196" s="8"/>
      <c r="AZ196" s="8"/>
      <c r="BA196" s="27"/>
      <c r="BB196" s="28"/>
      <c r="BC196" s="8"/>
      <c r="BD196" s="8"/>
      <c r="BE196" s="8"/>
      <c r="BF196" s="8"/>
      <c r="BG196" s="8"/>
      <c r="BH196" s="27"/>
      <c r="BI196" s="8"/>
      <c r="BJ196" s="8"/>
      <c r="BK196" s="8"/>
      <c r="BL196" s="8"/>
      <c r="BM196" s="8"/>
      <c r="BN196" s="8"/>
      <c r="BO196" s="28"/>
      <c r="BP196" s="8"/>
      <c r="BQ196" s="8"/>
      <c r="BR196" s="8"/>
      <c r="BS196" s="8"/>
      <c r="BT196" s="8"/>
      <c r="BU196" s="27"/>
      <c r="BV196" s="8"/>
      <c r="BW196" s="28"/>
      <c r="BX196" s="8"/>
      <c r="BY196" s="8"/>
      <c r="BZ196" s="8"/>
      <c r="CA196" s="27"/>
      <c r="CB196" s="28"/>
      <c r="CC196" s="8"/>
      <c r="CD196" s="8"/>
      <c r="CE196" s="8"/>
      <c r="CF196" s="8"/>
      <c r="CG196" s="8"/>
      <c r="CH196" s="27"/>
      <c r="CI196" s="29"/>
      <c r="CJ196" s="2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28"/>
      <c r="DR196" s="8"/>
      <c r="DS196" s="8"/>
      <c r="DT196" s="8"/>
      <c r="DU196" s="8"/>
      <c r="DV196" s="27"/>
      <c r="DW196" s="8"/>
      <c r="DX196" s="8"/>
      <c r="DY196" s="8"/>
      <c r="DZ196" s="8"/>
      <c r="EA196" s="8"/>
      <c r="EB196" s="8"/>
      <c r="EC196" s="8"/>
      <c r="ED196" s="28"/>
      <c r="EE196" s="8"/>
      <c r="EF196" s="8"/>
      <c r="EG196" s="28"/>
      <c r="EH196" s="8"/>
      <c r="EI196" s="8"/>
      <c r="EJ196" s="8"/>
      <c r="EK196" s="8"/>
      <c r="EL196" s="27"/>
      <c r="EM196" s="8"/>
      <c r="EN196" s="8"/>
      <c r="EO196" s="8"/>
      <c r="EP196" s="8"/>
      <c r="EQ196" s="8"/>
      <c r="ER196" s="8">
        <v>1</v>
      </c>
      <c r="ES196" s="8"/>
      <c r="ET196" s="8"/>
      <c r="EU196" s="8" t="s">
        <v>645</v>
      </c>
      <c r="EV196" s="8"/>
      <c r="EW196" s="27">
        <v>100</v>
      </c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9">
        <f t="shared" si="26"/>
        <v>100</v>
      </c>
      <c r="FT196" s="29">
        <f>SUM(FS196:FS197)</f>
        <v>100</v>
      </c>
      <c r="FU196" s="8">
        <f t="shared" si="27"/>
        <v>0</v>
      </c>
      <c r="FV196" s="29">
        <f>SUM(FU196:FU197)</f>
        <v>0</v>
      </c>
    </row>
    <row r="197" spans="1:179">
      <c r="A197" s="8">
        <v>11101</v>
      </c>
      <c r="B197" s="27" t="s">
        <v>43</v>
      </c>
      <c r="C197" s="243"/>
      <c r="D197" s="31"/>
      <c r="E197" s="31" t="s">
        <v>653</v>
      </c>
      <c r="F197" s="31" t="s">
        <v>360</v>
      </c>
      <c r="G197" s="31"/>
      <c r="H197" s="8" t="str">
        <f>VLOOKUP(F197, 'Meslek Grupları'!$E$6:$G$152, 3, FALSE)</f>
        <v>Görevli</v>
      </c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8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7"/>
      <c r="AT197" s="288">
        <f t="shared" si="25"/>
        <v>0</v>
      </c>
      <c r="AU197" s="39"/>
      <c r="AV197" s="31"/>
      <c r="AW197" s="31"/>
      <c r="AX197" s="31"/>
      <c r="AY197" s="31"/>
      <c r="AZ197" s="31"/>
      <c r="BA197" s="37"/>
      <c r="BB197" s="38"/>
      <c r="BC197" s="31"/>
      <c r="BD197" s="31"/>
      <c r="BE197" s="31"/>
      <c r="BF197" s="31"/>
      <c r="BG197" s="31"/>
      <c r="BH197" s="37"/>
      <c r="BI197" s="31"/>
      <c r="BJ197" s="31"/>
      <c r="BK197" s="31"/>
      <c r="BL197" s="31"/>
      <c r="BM197" s="31"/>
      <c r="BN197" s="31"/>
      <c r="BO197" s="38"/>
      <c r="BP197" s="31"/>
      <c r="BQ197" s="31"/>
      <c r="BR197" s="31"/>
      <c r="BS197" s="31"/>
      <c r="BT197" s="31"/>
      <c r="BU197" s="37"/>
      <c r="BV197" s="31"/>
      <c r="BW197" s="38"/>
      <c r="BX197" s="31"/>
      <c r="BY197" s="31"/>
      <c r="BZ197" s="31"/>
      <c r="CA197" s="37"/>
      <c r="CB197" s="38"/>
      <c r="CC197" s="31"/>
      <c r="CD197" s="31"/>
      <c r="CE197" s="31"/>
      <c r="CF197" s="31"/>
      <c r="CG197" s="31"/>
      <c r="CH197" s="37"/>
      <c r="CI197" s="39"/>
      <c r="CJ197" s="38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8"/>
      <c r="DR197" s="31"/>
      <c r="DS197" s="31"/>
      <c r="DT197" s="31"/>
      <c r="DU197" s="31"/>
      <c r="DV197" s="37"/>
      <c r="DW197" s="31"/>
      <c r="DX197" s="31"/>
      <c r="DY197" s="31"/>
      <c r="DZ197" s="31"/>
      <c r="EA197" s="31"/>
      <c r="EB197" s="31"/>
      <c r="EC197" s="31"/>
      <c r="ED197" s="38"/>
      <c r="EE197" s="31"/>
      <c r="EF197" s="31"/>
      <c r="EG197" s="38"/>
      <c r="EH197" s="31"/>
      <c r="EI197" s="31"/>
      <c r="EJ197" s="31"/>
      <c r="EK197" s="31"/>
      <c r="EL197" s="37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7"/>
      <c r="EX197" s="37"/>
      <c r="EY197" s="37"/>
      <c r="EZ197" s="37"/>
      <c r="FA197" s="37"/>
      <c r="FB197" s="37"/>
      <c r="FC197" s="37"/>
      <c r="FD197" s="37"/>
      <c r="FE197" s="37"/>
      <c r="FF197" s="37"/>
      <c r="FG197" s="37"/>
      <c r="FH197" s="37"/>
      <c r="FI197" s="37"/>
      <c r="FJ197" s="37"/>
      <c r="FK197" s="37"/>
      <c r="FL197" s="37"/>
      <c r="FM197" s="37"/>
      <c r="FN197" s="37"/>
      <c r="FO197" s="37"/>
      <c r="FP197" s="37"/>
      <c r="FQ197" s="37"/>
      <c r="FR197" s="37"/>
      <c r="FS197" s="29">
        <f t="shared" si="26"/>
        <v>0</v>
      </c>
      <c r="FT197" s="29"/>
      <c r="FU197" s="8">
        <f t="shared" si="27"/>
        <v>0</v>
      </c>
      <c r="FV197" s="29"/>
    </row>
    <row r="198" spans="1:179">
      <c r="A198" s="8">
        <v>11101</v>
      </c>
      <c r="B198" s="27" t="s">
        <v>43</v>
      </c>
      <c r="C198" s="40">
        <v>49</v>
      </c>
      <c r="D198" s="40" t="s">
        <v>255</v>
      </c>
      <c r="E198" s="40" t="s">
        <v>255</v>
      </c>
      <c r="F198" s="40" t="s">
        <v>267</v>
      </c>
      <c r="G198" s="40">
        <v>100</v>
      </c>
      <c r="H198" s="8" t="str">
        <f>VLOOKUP(F198, 'Meslek Grupları'!$E$6:$G$152, 3, FALSE)</f>
        <v>Esnaf</v>
      </c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1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2"/>
      <c r="AT198" s="288">
        <f t="shared" ref="AT198:AT261" si="34">AA198+AC198+AE198+AG198+AI198+AK198+AM198+AO198+AQ198+AS198</f>
        <v>0</v>
      </c>
      <c r="AU198" s="43"/>
      <c r="AV198" s="40"/>
      <c r="AW198" s="40"/>
      <c r="AX198" s="40"/>
      <c r="AY198" s="40"/>
      <c r="AZ198" s="40"/>
      <c r="BA198" s="42"/>
      <c r="BB198" s="41"/>
      <c r="BC198" s="40"/>
      <c r="BD198" s="40"/>
      <c r="BE198" s="40"/>
      <c r="BF198" s="40"/>
      <c r="BG198" s="40"/>
      <c r="BH198" s="42"/>
      <c r="BI198" s="40"/>
      <c r="BJ198" s="40"/>
      <c r="BK198" s="40"/>
      <c r="BL198" s="40"/>
      <c r="BM198" s="40"/>
      <c r="BN198" s="40"/>
      <c r="BO198" s="41"/>
      <c r="BP198" s="40"/>
      <c r="BQ198" s="40"/>
      <c r="BR198" s="40"/>
      <c r="BS198" s="40"/>
      <c r="BT198" s="40"/>
      <c r="BU198" s="42"/>
      <c r="BV198" s="40"/>
      <c r="BW198" s="41"/>
      <c r="BX198" s="40"/>
      <c r="BY198" s="40"/>
      <c r="BZ198" s="40"/>
      <c r="CA198" s="42"/>
      <c r="CB198" s="41"/>
      <c r="CC198" s="40"/>
      <c r="CD198" s="40"/>
      <c r="CE198" s="40"/>
      <c r="CF198" s="40"/>
      <c r="CG198" s="40"/>
      <c r="CH198" s="42"/>
      <c r="CI198" s="43"/>
      <c r="CJ198" s="41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1"/>
      <c r="DR198" s="40"/>
      <c r="DS198" s="40"/>
      <c r="DT198" s="40"/>
      <c r="DU198" s="40"/>
      <c r="DV198" s="42"/>
      <c r="DW198" s="40"/>
      <c r="DX198" s="40"/>
      <c r="DY198" s="40"/>
      <c r="DZ198" s="40"/>
      <c r="EA198" s="40"/>
      <c r="EB198" s="40"/>
      <c r="EC198" s="40"/>
      <c r="ED198" s="41"/>
      <c r="EE198" s="40"/>
      <c r="EF198" s="40"/>
      <c r="EG198" s="41">
        <v>1</v>
      </c>
      <c r="EH198" s="40" t="s">
        <v>267</v>
      </c>
      <c r="EI198" s="40" t="s">
        <v>45</v>
      </c>
      <c r="EJ198" s="40"/>
      <c r="EK198" s="40"/>
      <c r="EL198" s="42">
        <v>50</v>
      </c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2"/>
      <c r="EX198" s="42"/>
      <c r="EY198" s="42"/>
      <c r="EZ198" s="42"/>
      <c r="FA198" s="42"/>
      <c r="FB198" s="42"/>
      <c r="FC198" s="42"/>
      <c r="FD198" s="42"/>
      <c r="FE198" s="42"/>
      <c r="FF198" s="42"/>
      <c r="FG198" s="42"/>
      <c r="FH198" s="42"/>
      <c r="FI198" s="42"/>
      <c r="FJ198" s="42"/>
      <c r="FK198" s="42"/>
      <c r="FL198" s="42"/>
      <c r="FM198" s="42"/>
      <c r="FN198" s="42"/>
      <c r="FO198" s="42"/>
      <c r="FP198" s="42"/>
      <c r="FQ198" s="42"/>
      <c r="FR198" s="42"/>
      <c r="FS198" s="29">
        <f t="shared" ref="FS198:FS261" si="35">FQ198+FO198+FL198+FI198+FC198+EW198+EP198+EL198+EF198+EC198+DX198+DU198+DK198+DJ198+DG198+DE198+DD198+CX198+CP198+CG198+BZ198+BU198+BM198+BG198+AZ198+P198+O198+N198+L198+J198+G198+BT198</f>
        <v>150</v>
      </c>
      <c r="FT198" s="29">
        <f>FS198</f>
        <v>150</v>
      </c>
      <c r="FU198" s="8">
        <f t="shared" si="27"/>
        <v>0</v>
      </c>
      <c r="FV198" s="29">
        <f>FU198</f>
        <v>0</v>
      </c>
    </row>
    <row r="199" spans="1:179">
      <c r="A199" s="8">
        <v>11101</v>
      </c>
      <c r="B199" s="27" t="s">
        <v>43</v>
      </c>
      <c r="C199" s="40">
        <v>50</v>
      </c>
      <c r="D199" s="40" t="s">
        <v>241</v>
      </c>
      <c r="E199" s="40" t="s">
        <v>325</v>
      </c>
      <c r="F199" s="40" t="s">
        <v>209</v>
      </c>
      <c r="G199" s="40">
        <v>100</v>
      </c>
      <c r="H199" s="8" t="str">
        <f>VLOOKUP(F199, 'Meslek Grupları'!$E$6:$G$152, 3, FALSE)</f>
        <v>Esnaf</v>
      </c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1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2"/>
      <c r="AT199" s="288">
        <f t="shared" si="34"/>
        <v>0</v>
      </c>
      <c r="AU199" s="43"/>
      <c r="AV199" s="40"/>
      <c r="AW199" s="40"/>
      <c r="AX199" s="40"/>
      <c r="AY199" s="40"/>
      <c r="AZ199" s="40"/>
      <c r="BA199" s="42"/>
      <c r="BB199" s="41"/>
      <c r="BC199" s="40"/>
      <c r="BD199" s="40"/>
      <c r="BE199" s="40"/>
      <c r="BF199" s="40"/>
      <c r="BG199" s="40"/>
      <c r="BH199" s="42"/>
      <c r="BI199" s="40"/>
      <c r="BJ199" s="40"/>
      <c r="BK199" s="40"/>
      <c r="BL199" s="40"/>
      <c r="BM199" s="40"/>
      <c r="BN199" s="40"/>
      <c r="BO199" s="41"/>
      <c r="BP199" s="40"/>
      <c r="BQ199" s="40"/>
      <c r="BR199" s="40"/>
      <c r="BS199" s="40"/>
      <c r="BT199" s="40"/>
      <c r="BU199" s="42"/>
      <c r="BV199" s="40"/>
      <c r="BW199" s="41"/>
      <c r="BX199" s="40"/>
      <c r="BY199" s="40"/>
      <c r="BZ199" s="40"/>
      <c r="CA199" s="42"/>
      <c r="CB199" s="41"/>
      <c r="CC199" s="40"/>
      <c r="CD199" s="40"/>
      <c r="CE199" s="40"/>
      <c r="CF199" s="40"/>
      <c r="CG199" s="40"/>
      <c r="CH199" s="42"/>
      <c r="CI199" s="43"/>
      <c r="CJ199" s="41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1"/>
      <c r="DR199" s="40"/>
      <c r="DS199" s="40"/>
      <c r="DT199" s="40"/>
      <c r="DU199" s="40"/>
      <c r="DV199" s="42"/>
      <c r="DW199" s="40"/>
      <c r="DX199" s="40"/>
      <c r="DY199" s="40"/>
      <c r="DZ199" s="40"/>
      <c r="EA199" s="40"/>
      <c r="EB199" s="40"/>
      <c r="EC199" s="40"/>
      <c r="ED199" s="41"/>
      <c r="EE199" s="40"/>
      <c r="EF199" s="40"/>
      <c r="EG199" s="41"/>
      <c r="EH199" s="40"/>
      <c r="EI199" s="40"/>
      <c r="EJ199" s="40"/>
      <c r="EK199" s="40"/>
      <c r="EL199" s="42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2"/>
      <c r="EX199" s="42"/>
      <c r="EY199" s="42"/>
      <c r="EZ199" s="42"/>
      <c r="FA199" s="42"/>
      <c r="FB199" s="42"/>
      <c r="FC199" s="42"/>
      <c r="FD199" s="42"/>
      <c r="FE199" s="42"/>
      <c r="FF199" s="42"/>
      <c r="FG199" s="42"/>
      <c r="FH199" s="42"/>
      <c r="FI199" s="42"/>
      <c r="FJ199" s="42"/>
      <c r="FK199" s="42"/>
      <c r="FL199" s="42"/>
      <c r="FM199" s="42"/>
      <c r="FN199" s="42"/>
      <c r="FO199" s="42"/>
      <c r="FP199" s="42"/>
      <c r="FQ199" s="42"/>
      <c r="FR199" s="42"/>
      <c r="FS199" s="29">
        <f t="shared" si="35"/>
        <v>100</v>
      </c>
      <c r="FT199" s="29">
        <f>FS199</f>
        <v>100</v>
      </c>
      <c r="FU199" s="8">
        <f t="shared" si="27"/>
        <v>0</v>
      </c>
      <c r="FV199" s="29">
        <f>FU199</f>
        <v>0</v>
      </c>
    </row>
    <row r="200" spans="1:179">
      <c r="A200" s="8">
        <v>11101</v>
      </c>
      <c r="B200" s="27" t="s">
        <v>43</v>
      </c>
      <c r="C200" s="242">
        <v>51</v>
      </c>
      <c r="D200" s="239" t="s">
        <v>2078</v>
      </c>
      <c r="E200" s="8" t="s">
        <v>525</v>
      </c>
      <c r="F200" s="8" t="s">
        <v>227</v>
      </c>
      <c r="G200" s="8"/>
      <c r="H200" s="8" t="str">
        <f>VLOOKUP(F200, 'Meslek Grupları'!$E$6:$G$152, 3, FALSE)</f>
        <v>Ziraat</v>
      </c>
      <c r="I200" s="8" t="s">
        <v>655</v>
      </c>
      <c r="J200" s="8"/>
      <c r="K200" s="8"/>
      <c r="M200" s="8"/>
      <c r="O200" s="8"/>
      <c r="P200" s="8"/>
      <c r="R200">
        <v>92</v>
      </c>
      <c r="S200">
        <v>8.5</v>
      </c>
      <c r="T200">
        <v>19.05</v>
      </c>
      <c r="U200" s="8"/>
      <c r="V200" s="8"/>
      <c r="W200" s="8"/>
      <c r="Z200" s="2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27"/>
      <c r="AT200" s="288">
        <f t="shared" si="34"/>
        <v>0</v>
      </c>
      <c r="AU200" s="29"/>
      <c r="AV200" s="8"/>
      <c r="AW200" s="8"/>
      <c r="AX200" s="8"/>
      <c r="AY200" s="8"/>
      <c r="AZ200" s="8"/>
      <c r="BA200" s="27"/>
      <c r="BB200" s="28"/>
      <c r="BC200" s="8"/>
      <c r="BD200" s="8"/>
      <c r="BE200" s="8"/>
      <c r="BF200" s="8"/>
      <c r="BG200" s="8"/>
      <c r="BH200" s="27"/>
      <c r="BI200" s="8"/>
      <c r="BJ200" s="8"/>
      <c r="BK200" s="8"/>
      <c r="BL200" s="8"/>
      <c r="BM200" s="8"/>
      <c r="BN200" s="8"/>
      <c r="BO200" s="28"/>
      <c r="BP200" s="8"/>
      <c r="BQ200" s="8"/>
      <c r="BR200" s="8"/>
      <c r="BS200" s="8"/>
      <c r="BT200" s="8"/>
      <c r="BU200" s="27"/>
      <c r="BV200" s="8"/>
      <c r="BW200" s="28">
        <v>8.5</v>
      </c>
      <c r="BX200" s="8">
        <v>3</v>
      </c>
      <c r="BY200" s="8"/>
      <c r="BZ200" s="8">
        <v>120</v>
      </c>
      <c r="CA200" s="27">
        <v>144</v>
      </c>
      <c r="CB200" s="28"/>
      <c r="CC200" s="8"/>
      <c r="CD200" s="8"/>
      <c r="CE200" s="8"/>
      <c r="CF200" s="8"/>
      <c r="CG200" s="8"/>
      <c r="CH200" s="27"/>
      <c r="CI200" s="29"/>
      <c r="CJ200" s="28">
        <v>2</v>
      </c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>
        <v>1</v>
      </c>
      <c r="CX200" s="8">
        <v>10</v>
      </c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28"/>
      <c r="DR200" s="8"/>
      <c r="DS200" s="8"/>
      <c r="DT200" s="8"/>
      <c r="DU200" s="8"/>
      <c r="DV200" s="27"/>
      <c r="DW200" s="8"/>
      <c r="DX200" s="8"/>
      <c r="DY200" s="16">
        <v>0.5</v>
      </c>
      <c r="DZ200" s="8">
        <v>3</v>
      </c>
      <c r="EA200" s="8" t="s">
        <v>656</v>
      </c>
      <c r="EB200" s="8">
        <v>0.5</v>
      </c>
      <c r="EC200" s="8">
        <v>525</v>
      </c>
      <c r="ED200" s="28"/>
      <c r="EE200" s="8"/>
      <c r="EF200" s="8"/>
      <c r="EG200" s="28"/>
      <c r="EH200" s="8"/>
      <c r="EI200" s="8"/>
      <c r="EJ200" s="8"/>
      <c r="EK200" s="8"/>
      <c r="EL200" s="27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27"/>
      <c r="EX200" s="27"/>
      <c r="EY200" s="27">
        <v>5</v>
      </c>
      <c r="EZ200" s="27"/>
      <c r="FA200" s="27"/>
      <c r="FB200" s="27" t="s">
        <v>601</v>
      </c>
      <c r="FC200" s="27">
        <v>150</v>
      </c>
      <c r="FD200" s="27"/>
      <c r="FE200" s="27"/>
      <c r="FF200" s="27"/>
      <c r="FG200" s="27"/>
      <c r="FH200" s="27"/>
      <c r="FI200" s="27"/>
      <c r="FJ200" s="27"/>
      <c r="FK200" s="27"/>
      <c r="FL200" s="27"/>
      <c r="FM200" s="27">
        <v>1</v>
      </c>
      <c r="FN200" s="27" t="s">
        <v>657</v>
      </c>
      <c r="FO200" s="27">
        <v>200</v>
      </c>
      <c r="FP200" s="27"/>
      <c r="FQ200" s="27"/>
      <c r="FR200" s="27"/>
      <c r="FS200" s="29">
        <f t="shared" si="35"/>
        <v>1005</v>
      </c>
      <c r="FT200" s="29">
        <f>SUM(FS200:FS201)</f>
        <v>1085</v>
      </c>
      <c r="FU200" s="8">
        <f t="shared" si="27"/>
        <v>8.5</v>
      </c>
      <c r="FV200" s="29">
        <f>SUM(FU200:FU201)</f>
        <v>43.5</v>
      </c>
      <c r="FW200" t="s">
        <v>623</v>
      </c>
    </row>
    <row r="201" spans="1:179">
      <c r="A201" s="8">
        <v>11101</v>
      </c>
      <c r="B201" s="27" t="s">
        <v>43</v>
      </c>
      <c r="C201" s="243"/>
      <c r="D201" s="31"/>
      <c r="E201" s="31" t="s">
        <v>658</v>
      </c>
      <c r="F201" s="31"/>
      <c r="G201" s="31"/>
      <c r="H201" s="8">
        <f>VLOOKUP(F201, 'Meslek Grupları'!$E$6:$G$152, 3, FALSE)</f>
        <v>0</v>
      </c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8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7"/>
      <c r="AT201" s="288">
        <f t="shared" si="34"/>
        <v>0</v>
      </c>
      <c r="AU201" s="39"/>
      <c r="AV201" s="31"/>
      <c r="AW201" s="31"/>
      <c r="AX201" s="31"/>
      <c r="AY201" s="31"/>
      <c r="AZ201" s="31"/>
      <c r="BA201" s="37"/>
      <c r="BB201" s="85">
        <v>35</v>
      </c>
      <c r="BC201" s="31"/>
      <c r="BD201" s="31"/>
      <c r="BE201" s="31"/>
      <c r="BF201" s="31"/>
      <c r="BG201" s="31">
        <v>80</v>
      </c>
      <c r="BH201" s="37"/>
      <c r="BI201" s="31"/>
      <c r="BJ201" s="31"/>
      <c r="BK201" s="31"/>
      <c r="BL201" s="31"/>
      <c r="BM201" s="31"/>
      <c r="BN201" s="31"/>
      <c r="BO201" s="38"/>
      <c r="BP201" s="31"/>
      <c r="BQ201" s="31"/>
      <c r="BR201" s="31"/>
      <c r="BS201" s="31"/>
      <c r="BT201" s="31"/>
      <c r="BU201" s="37"/>
      <c r="BV201" s="31"/>
      <c r="BW201" s="38"/>
      <c r="BX201" s="31"/>
      <c r="BY201" s="31"/>
      <c r="BZ201" s="31"/>
      <c r="CA201" s="37"/>
      <c r="CB201" s="38"/>
      <c r="CC201" s="31"/>
      <c r="CD201" s="31"/>
      <c r="CE201" s="31"/>
      <c r="CF201" s="31"/>
      <c r="CG201" s="31"/>
      <c r="CH201" s="37"/>
      <c r="CI201" s="39"/>
      <c r="CJ201" s="38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8"/>
      <c r="DR201" s="31"/>
      <c r="DS201" s="31"/>
      <c r="DT201" s="31"/>
      <c r="DU201" s="31"/>
      <c r="DV201" s="37"/>
      <c r="DW201" s="31"/>
      <c r="DX201" s="31"/>
      <c r="DY201" s="31"/>
      <c r="DZ201" s="31"/>
      <c r="EA201" s="31"/>
      <c r="EB201" s="31"/>
      <c r="EC201" s="31"/>
      <c r="ED201" s="38"/>
      <c r="EE201" s="31"/>
      <c r="EF201" s="31"/>
      <c r="EG201" s="38"/>
      <c r="EH201" s="31"/>
      <c r="EI201" s="31"/>
      <c r="EJ201" s="31"/>
      <c r="EK201" s="31"/>
      <c r="EL201" s="37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7"/>
      <c r="EX201" s="37"/>
      <c r="EY201" s="37"/>
      <c r="EZ201" s="37"/>
      <c r="FA201" s="37"/>
      <c r="FB201" s="37"/>
      <c r="FC201" s="37"/>
      <c r="FD201" s="37"/>
      <c r="FE201" s="37"/>
      <c r="FF201" s="37"/>
      <c r="FG201" s="37"/>
      <c r="FH201" s="37"/>
      <c r="FI201" s="37"/>
      <c r="FJ201" s="37"/>
      <c r="FK201" s="37"/>
      <c r="FL201" s="37"/>
      <c r="FM201" s="37"/>
      <c r="FN201" s="37"/>
      <c r="FO201" s="37"/>
      <c r="FP201" s="37"/>
      <c r="FQ201" s="37"/>
      <c r="FR201" s="37"/>
      <c r="FS201" s="29">
        <f t="shared" si="35"/>
        <v>80</v>
      </c>
      <c r="FT201" s="29"/>
      <c r="FU201" s="8">
        <f t="shared" si="27"/>
        <v>35</v>
      </c>
      <c r="FV201" s="29"/>
    </row>
    <row r="202" spans="1:179">
      <c r="A202" s="8">
        <v>11101</v>
      </c>
      <c r="B202" s="27" t="s">
        <v>43</v>
      </c>
      <c r="C202" s="40">
        <v>52</v>
      </c>
      <c r="D202" s="40" t="s">
        <v>249</v>
      </c>
      <c r="E202" s="40" t="s">
        <v>2079</v>
      </c>
      <c r="F202" s="40" t="s">
        <v>334</v>
      </c>
      <c r="G202" s="40">
        <v>600</v>
      </c>
      <c r="H202" s="8" t="str">
        <f>VLOOKUP(F202, 'Meslek Grupları'!$E$6:$G$152, 3, FALSE)</f>
        <v>Görevli</v>
      </c>
      <c r="I202" s="40"/>
      <c r="J202" s="40"/>
      <c r="K202" s="40"/>
      <c r="L202" s="40"/>
      <c r="M202" s="40"/>
      <c r="N202" s="40"/>
      <c r="O202" s="40"/>
      <c r="P202" s="40"/>
      <c r="Q202" s="40"/>
      <c r="R202" s="40">
        <v>16</v>
      </c>
      <c r="S202" s="40"/>
      <c r="T202" s="40"/>
      <c r="U202" s="40"/>
      <c r="V202" s="40"/>
      <c r="W202" s="40"/>
      <c r="X202" s="40"/>
      <c r="Y202" s="40"/>
      <c r="Z202" s="41">
        <v>80</v>
      </c>
      <c r="AA202" s="40">
        <v>20</v>
      </c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2"/>
      <c r="AT202" s="288">
        <f t="shared" si="34"/>
        <v>20</v>
      </c>
      <c r="AU202" s="43"/>
      <c r="AV202" s="40"/>
      <c r="AW202" s="40"/>
      <c r="AX202" s="40"/>
      <c r="AY202" s="40"/>
      <c r="AZ202" s="40"/>
      <c r="BA202" s="42"/>
      <c r="BB202" s="41"/>
      <c r="BC202" s="40"/>
      <c r="BD202" s="40"/>
      <c r="BE202" s="40"/>
      <c r="BF202" s="40"/>
      <c r="BG202" s="40"/>
      <c r="BH202" s="42"/>
      <c r="BI202" s="40">
        <v>8</v>
      </c>
      <c r="BJ202" s="40">
        <v>20</v>
      </c>
      <c r="BK202" s="40">
        <v>20</v>
      </c>
      <c r="BL202" s="40"/>
      <c r="BM202" s="40">
        <v>160</v>
      </c>
      <c r="BN202" s="40"/>
      <c r="BO202" s="41"/>
      <c r="BP202" s="40"/>
      <c r="BQ202" s="40"/>
      <c r="BR202" s="40"/>
      <c r="BS202" s="40"/>
      <c r="BT202" s="40"/>
      <c r="BU202" s="42"/>
      <c r="BV202" s="40"/>
      <c r="BW202" s="41"/>
      <c r="BX202" s="40"/>
      <c r="BY202" s="40"/>
      <c r="BZ202" s="40"/>
      <c r="CA202" s="42"/>
      <c r="CB202" s="41"/>
      <c r="CC202" s="40"/>
      <c r="CD202" s="40"/>
      <c r="CE202" s="40"/>
      <c r="CF202" s="40"/>
      <c r="CG202" s="40"/>
      <c r="CH202" s="42"/>
      <c r="CI202" s="43"/>
      <c r="CJ202" s="41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1"/>
      <c r="DR202" s="40"/>
      <c r="DS202" s="40"/>
      <c r="DT202" s="40"/>
      <c r="DU202" s="40"/>
      <c r="DV202" s="42"/>
      <c r="DW202" s="40"/>
      <c r="DX202" s="40"/>
      <c r="DY202" s="40"/>
      <c r="DZ202" s="40"/>
      <c r="EA202" s="40"/>
      <c r="EB202" s="40"/>
      <c r="EC202" s="40"/>
      <c r="ED202" s="41"/>
      <c r="EE202" s="40"/>
      <c r="EF202" s="40"/>
      <c r="EG202" s="41"/>
      <c r="EH202" s="40"/>
      <c r="EI202" s="40"/>
      <c r="EJ202" s="40"/>
      <c r="EK202" s="40"/>
      <c r="EL202" s="42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2"/>
      <c r="EX202" s="42"/>
      <c r="EY202" s="42"/>
      <c r="EZ202" s="42"/>
      <c r="FA202" s="42"/>
      <c r="FB202" s="42"/>
      <c r="FC202" s="42"/>
      <c r="FD202" s="42"/>
      <c r="FE202" s="42"/>
      <c r="FF202" s="42"/>
      <c r="FG202" s="42"/>
      <c r="FH202" s="42"/>
      <c r="FI202" s="42"/>
      <c r="FJ202" s="42"/>
      <c r="FK202" s="42"/>
      <c r="FL202" s="42"/>
      <c r="FM202" s="42"/>
      <c r="FN202" s="42"/>
      <c r="FO202" s="42"/>
      <c r="FP202" s="42"/>
      <c r="FQ202" s="42"/>
      <c r="FR202" s="42"/>
      <c r="FS202" s="29">
        <f t="shared" si="35"/>
        <v>760</v>
      </c>
      <c r="FT202" s="29">
        <f>FS202</f>
        <v>760</v>
      </c>
      <c r="FU202" s="8">
        <f t="shared" si="27"/>
        <v>8</v>
      </c>
      <c r="FV202" s="29">
        <f>FU202</f>
        <v>8</v>
      </c>
    </row>
    <row r="203" spans="1:179">
      <c r="A203" s="8">
        <v>11101</v>
      </c>
      <c r="B203" s="27" t="s">
        <v>43</v>
      </c>
      <c r="C203" s="40">
        <v>53</v>
      </c>
      <c r="D203" s="40" t="s">
        <v>474</v>
      </c>
      <c r="E203" s="40" t="s">
        <v>2080</v>
      </c>
      <c r="F203" s="40" t="s">
        <v>22</v>
      </c>
      <c r="G203" s="40">
        <v>200</v>
      </c>
      <c r="H203" s="8" t="str">
        <f>VLOOKUP(F203, 'Meslek Grupları'!$E$6:$G$152, 3, FALSE)</f>
        <v>Esnaf</v>
      </c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1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2"/>
      <c r="AT203" s="288">
        <f t="shared" si="34"/>
        <v>0</v>
      </c>
      <c r="AU203" s="43"/>
      <c r="AV203" s="40"/>
      <c r="AW203" s="40"/>
      <c r="AX203" s="40"/>
      <c r="AY203" s="40"/>
      <c r="AZ203" s="40"/>
      <c r="BA203" s="42"/>
      <c r="BB203" s="41"/>
      <c r="BC203" s="40"/>
      <c r="BD203" s="40"/>
      <c r="BE203" s="40"/>
      <c r="BF203" s="40"/>
      <c r="BG203" s="40"/>
      <c r="BH203" s="42"/>
      <c r="BI203" s="40"/>
      <c r="BJ203" s="40"/>
      <c r="BK203" s="40"/>
      <c r="BL203" s="40"/>
      <c r="BM203" s="40"/>
      <c r="BN203" s="40"/>
      <c r="BO203" s="41"/>
      <c r="BP203" s="40"/>
      <c r="BQ203" s="40"/>
      <c r="BR203" s="40"/>
      <c r="BS203" s="40"/>
      <c r="BT203" s="40"/>
      <c r="BU203" s="42"/>
      <c r="BV203" s="40"/>
      <c r="BW203" s="41"/>
      <c r="BX203" s="40"/>
      <c r="BY203" s="40"/>
      <c r="BZ203" s="40"/>
      <c r="CA203" s="42"/>
      <c r="CB203" s="41"/>
      <c r="CC203" s="40"/>
      <c r="CD203" s="40"/>
      <c r="CE203" s="40"/>
      <c r="CF203" s="40"/>
      <c r="CG203" s="40"/>
      <c r="CH203" s="42"/>
      <c r="CI203" s="43"/>
      <c r="CJ203" s="41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1"/>
      <c r="DR203" s="40"/>
      <c r="DS203" s="40"/>
      <c r="DT203" s="40"/>
      <c r="DU203" s="40"/>
      <c r="DV203" s="42"/>
      <c r="DW203" s="40"/>
      <c r="DX203" s="40"/>
      <c r="DY203" s="40"/>
      <c r="DZ203" s="40"/>
      <c r="EA203" s="40"/>
      <c r="EB203" s="40"/>
      <c r="EC203" s="40"/>
      <c r="ED203" s="41"/>
      <c r="EE203" s="40"/>
      <c r="EF203" s="40"/>
      <c r="EG203" s="41"/>
      <c r="EH203" s="40"/>
      <c r="EI203" s="40"/>
      <c r="EJ203" s="40"/>
      <c r="EK203" s="40"/>
      <c r="EL203" s="42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2"/>
      <c r="EX203" s="42"/>
      <c r="EY203" s="42"/>
      <c r="EZ203" s="42"/>
      <c r="FA203" s="42"/>
      <c r="FB203" s="42"/>
      <c r="FC203" s="42"/>
      <c r="FD203" s="42"/>
      <c r="FE203" s="42"/>
      <c r="FF203" s="42"/>
      <c r="FG203" s="42"/>
      <c r="FH203" s="42"/>
      <c r="FI203" s="42"/>
      <c r="FJ203" s="42"/>
      <c r="FK203" s="42"/>
      <c r="FL203" s="42"/>
      <c r="FM203" s="42"/>
      <c r="FN203" s="42"/>
      <c r="FO203" s="42"/>
      <c r="FP203" s="42"/>
      <c r="FQ203" s="42"/>
      <c r="FR203" s="42"/>
      <c r="FS203" s="29">
        <f t="shared" si="35"/>
        <v>200</v>
      </c>
      <c r="FT203" s="29">
        <f>FS203</f>
        <v>200</v>
      </c>
      <c r="FU203" s="8">
        <f t="shared" si="27"/>
        <v>0</v>
      </c>
      <c r="FV203" s="29">
        <f>FU203</f>
        <v>0</v>
      </c>
    </row>
    <row r="204" spans="1:179">
      <c r="A204" s="8">
        <v>11101</v>
      </c>
      <c r="B204" s="27" t="s">
        <v>43</v>
      </c>
      <c r="C204" s="40">
        <v>54</v>
      </c>
      <c r="D204" s="40" t="s">
        <v>252</v>
      </c>
      <c r="E204" s="40" t="s">
        <v>329</v>
      </c>
      <c r="F204" s="40"/>
      <c r="G204" s="40"/>
      <c r="H204" s="8">
        <f>VLOOKUP(F204, 'Meslek Grupları'!$E$6:$G$152, 3, FALSE)</f>
        <v>0</v>
      </c>
      <c r="I204" s="40"/>
      <c r="J204" s="40"/>
      <c r="K204" s="40"/>
      <c r="L204" s="40">
        <v>120</v>
      </c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1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2"/>
      <c r="AT204" s="288">
        <f t="shared" si="34"/>
        <v>0</v>
      </c>
      <c r="AU204" s="43"/>
      <c r="AV204" s="40"/>
      <c r="AW204" s="40"/>
      <c r="AX204" s="40"/>
      <c r="AY204" s="40"/>
      <c r="AZ204" s="40"/>
      <c r="BA204" s="42"/>
      <c r="BB204" s="41"/>
      <c r="BC204" s="40"/>
      <c r="BD204" s="40"/>
      <c r="BE204" s="40"/>
      <c r="BF204" s="40"/>
      <c r="BG204" s="40"/>
      <c r="BH204" s="42"/>
      <c r="BI204" s="40"/>
      <c r="BJ204" s="40"/>
      <c r="BK204" s="40"/>
      <c r="BL204" s="40"/>
      <c r="BM204" s="40"/>
      <c r="BN204" s="40"/>
      <c r="BO204" s="41"/>
      <c r="BP204" s="40"/>
      <c r="BQ204" s="40"/>
      <c r="BR204" s="40"/>
      <c r="BS204" s="40"/>
      <c r="BT204" s="40"/>
      <c r="BU204" s="42"/>
      <c r="BV204" s="40"/>
      <c r="BW204" s="41"/>
      <c r="BX204" s="40"/>
      <c r="BY204" s="40"/>
      <c r="BZ204" s="40"/>
      <c r="CA204" s="42"/>
      <c r="CB204" s="41"/>
      <c r="CC204" s="40"/>
      <c r="CD204" s="40"/>
      <c r="CE204" s="40"/>
      <c r="CF204" s="40"/>
      <c r="CG204" s="40"/>
      <c r="CH204" s="42"/>
      <c r="CI204" s="43"/>
      <c r="CJ204" s="41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>
        <v>1</v>
      </c>
      <c r="CX204" s="40">
        <v>10</v>
      </c>
      <c r="CY204" s="40"/>
      <c r="CZ204" s="40"/>
      <c r="DA204" s="40"/>
      <c r="DB204" s="40">
        <v>1</v>
      </c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1"/>
      <c r="DR204" s="40"/>
      <c r="DS204" s="40"/>
      <c r="DT204" s="40"/>
      <c r="DU204" s="40"/>
      <c r="DV204" s="42"/>
      <c r="DW204" s="40"/>
      <c r="DX204" s="40"/>
      <c r="DY204" s="40"/>
      <c r="DZ204" s="40"/>
      <c r="EA204" s="40"/>
      <c r="EB204" s="40"/>
      <c r="EC204" s="40"/>
      <c r="ED204" s="41"/>
      <c r="EE204" s="40"/>
      <c r="EF204" s="40"/>
      <c r="EG204" s="41">
        <v>1</v>
      </c>
      <c r="EH204" s="40"/>
      <c r="EI204" s="40"/>
      <c r="EJ204" s="40"/>
      <c r="EK204" s="40"/>
      <c r="EL204" s="42">
        <v>200</v>
      </c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2"/>
      <c r="EX204" s="42"/>
      <c r="EY204" s="42"/>
      <c r="EZ204" s="42"/>
      <c r="FA204" s="42"/>
      <c r="FB204" s="42"/>
      <c r="FC204" s="42"/>
      <c r="FD204" s="42"/>
      <c r="FE204" s="42"/>
      <c r="FF204" s="42"/>
      <c r="FG204" s="42"/>
      <c r="FH204" s="42"/>
      <c r="FI204" s="42"/>
      <c r="FJ204" s="42"/>
      <c r="FK204" s="42"/>
      <c r="FL204" s="42"/>
      <c r="FM204" s="42"/>
      <c r="FN204" s="42"/>
      <c r="FO204" s="42"/>
      <c r="FP204" s="42"/>
      <c r="FQ204" s="42"/>
      <c r="FR204" s="42"/>
      <c r="FS204" s="29">
        <f t="shared" si="35"/>
        <v>330</v>
      </c>
      <c r="FT204" s="29">
        <f>FS204</f>
        <v>330</v>
      </c>
      <c r="FU204" s="8">
        <f t="shared" si="27"/>
        <v>0</v>
      </c>
      <c r="FV204" s="29">
        <f>FU204</f>
        <v>0</v>
      </c>
    </row>
    <row r="205" spans="1:179">
      <c r="A205" s="8">
        <v>11101</v>
      </c>
      <c r="B205" s="27" t="s">
        <v>43</v>
      </c>
      <c r="C205" s="40">
        <v>55</v>
      </c>
      <c r="D205" s="40" t="s">
        <v>2081</v>
      </c>
      <c r="E205" s="40" t="s">
        <v>532</v>
      </c>
      <c r="F205" s="40" t="s">
        <v>354</v>
      </c>
      <c r="G205" s="40">
        <v>300</v>
      </c>
      <c r="H205" s="8" t="str">
        <f>VLOOKUP(F205, 'Meslek Grupları'!$E$6:$G$152, 3, FALSE)</f>
        <v>Görevli</v>
      </c>
      <c r="I205" s="40"/>
      <c r="J205" s="40"/>
      <c r="K205" s="40"/>
      <c r="L205" s="40"/>
      <c r="M205" s="40"/>
      <c r="N205" s="40"/>
      <c r="O205" s="40"/>
      <c r="P205" s="40"/>
      <c r="Q205" s="40"/>
      <c r="R205" s="40">
        <v>5</v>
      </c>
      <c r="S205" s="40"/>
      <c r="T205" s="40"/>
      <c r="U205" s="40"/>
      <c r="V205" s="40"/>
      <c r="W205" s="40"/>
      <c r="X205" s="40"/>
      <c r="Y205" s="40"/>
      <c r="Z205" s="41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2"/>
      <c r="AT205" s="288">
        <f t="shared" si="34"/>
        <v>0</v>
      </c>
      <c r="AU205" s="43"/>
      <c r="AV205" s="40"/>
      <c r="AW205" s="40"/>
      <c r="AX205" s="40"/>
      <c r="AY205" s="40"/>
      <c r="AZ205" s="40"/>
      <c r="BA205" s="42"/>
      <c r="BB205" s="41"/>
      <c r="BC205" s="40"/>
      <c r="BD205" s="40"/>
      <c r="BE205" s="40"/>
      <c r="BF205" s="40"/>
      <c r="BG205" s="40"/>
      <c r="BH205" s="42"/>
      <c r="BI205" s="40"/>
      <c r="BJ205" s="40"/>
      <c r="BK205" s="40"/>
      <c r="BL205" s="40"/>
      <c r="BM205" s="40"/>
      <c r="BN205" s="40"/>
      <c r="BO205" s="41"/>
      <c r="BP205" s="40"/>
      <c r="BQ205" s="40"/>
      <c r="BR205" s="40"/>
      <c r="BS205" s="40"/>
      <c r="BT205" s="40"/>
      <c r="BU205" s="42"/>
      <c r="BV205" s="40"/>
      <c r="BW205" s="41"/>
      <c r="BX205" s="40"/>
      <c r="BY205" s="40"/>
      <c r="BZ205" s="40"/>
      <c r="CA205" s="42"/>
      <c r="CB205" s="41"/>
      <c r="CC205" s="40"/>
      <c r="CD205" s="40"/>
      <c r="CE205" s="40"/>
      <c r="CF205" s="40"/>
      <c r="CG205" s="40"/>
      <c r="CH205" s="42"/>
      <c r="CI205" s="43"/>
      <c r="CJ205" s="41">
        <v>1</v>
      </c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1"/>
      <c r="DR205" s="40"/>
      <c r="DS205" s="40"/>
      <c r="DT205" s="40"/>
      <c r="DU205" s="40"/>
      <c r="DV205" s="42"/>
      <c r="DW205" s="40"/>
      <c r="DX205" s="40"/>
      <c r="DY205" s="40"/>
      <c r="DZ205" s="40"/>
      <c r="EA205" s="40"/>
      <c r="EB205" s="40"/>
      <c r="EC205" s="40"/>
      <c r="ED205" s="41"/>
      <c r="EE205" s="40"/>
      <c r="EF205" s="40"/>
      <c r="EG205" s="41"/>
      <c r="EH205" s="40"/>
      <c r="EI205" s="40"/>
      <c r="EJ205" s="40"/>
      <c r="EK205" s="40"/>
      <c r="EL205" s="42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2"/>
      <c r="EX205" s="42"/>
      <c r="EY205" s="42"/>
      <c r="EZ205" s="42"/>
      <c r="FA205" s="42"/>
      <c r="FB205" s="42"/>
      <c r="FC205" s="42"/>
      <c r="FD205" s="42"/>
      <c r="FE205" s="42"/>
      <c r="FF205" s="42"/>
      <c r="FG205" s="42"/>
      <c r="FH205" s="42"/>
      <c r="FI205" s="42"/>
      <c r="FJ205" s="42"/>
      <c r="FK205" s="42"/>
      <c r="FL205" s="42"/>
      <c r="FM205" s="42"/>
      <c r="FN205" s="42"/>
      <c r="FO205" s="42"/>
      <c r="FP205" s="42"/>
      <c r="FQ205" s="42"/>
      <c r="FR205" s="42"/>
      <c r="FS205" s="29">
        <f t="shared" si="35"/>
        <v>300</v>
      </c>
      <c r="FT205" s="29">
        <f>FS205</f>
        <v>300</v>
      </c>
      <c r="FU205" s="8">
        <f t="shared" ref="FU205:FU268" si="36">CB205+BW205+BO205+BI205+BB205+AV205+AU205</f>
        <v>0</v>
      </c>
      <c r="FV205" s="29">
        <f>FU205</f>
        <v>0</v>
      </c>
    </row>
    <row r="206" spans="1:179">
      <c r="A206" s="8">
        <v>11101</v>
      </c>
      <c r="B206" s="27" t="s">
        <v>43</v>
      </c>
      <c r="C206" s="242">
        <v>56</v>
      </c>
      <c r="D206" s="8" t="s">
        <v>2038</v>
      </c>
      <c r="E206" s="8" t="s">
        <v>532</v>
      </c>
      <c r="F206" s="8" t="s">
        <v>268</v>
      </c>
      <c r="G206" s="8">
        <v>168</v>
      </c>
      <c r="H206" s="8" t="str">
        <f>VLOOKUP(F206, 'Meslek Grupları'!$E$6:$G$152, 3, FALSE)</f>
        <v>Görevli</v>
      </c>
      <c r="I206" s="8" t="s">
        <v>269</v>
      </c>
      <c r="J206" s="8"/>
      <c r="K206" s="8"/>
      <c r="M206" s="8"/>
      <c r="O206" s="8"/>
      <c r="P206" s="8"/>
      <c r="R206">
        <v>34</v>
      </c>
      <c r="S206">
        <v>2</v>
      </c>
      <c r="T206">
        <v>4.2</v>
      </c>
      <c r="U206" s="8"/>
      <c r="V206" s="8"/>
      <c r="W206" s="8"/>
      <c r="Z206" s="2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27"/>
      <c r="AT206" s="288">
        <f t="shared" si="34"/>
        <v>0</v>
      </c>
      <c r="AU206" s="29"/>
      <c r="AV206" s="8"/>
      <c r="AW206" s="8"/>
      <c r="AX206" s="8"/>
      <c r="AY206" s="8"/>
      <c r="AZ206" s="8"/>
      <c r="BA206" s="27"/>
      <c r="BB206" s="83">
        <v>7</v>
      </c>
      <c r="BC206" s="8"/>
      <c r="BD206" s="8"/>
      <c r="BE206" s="8"/>
      <c r="BF206" s="8"/>
      <c r="BG206" s="8">
        <v>30</v>
      </c>
      <c r="BH206" s="27"/>
      <c r="BI206" s="8"/>
      <c r="BJ206" s="8"/>
      <c r="BK206" s="8"/>
      <c r="BL206" s="8"/>
      <c r="BM206" s="8"/>
      <c r="BN206" s="8"/>
      <c r="BO206" s="28"/>
      <c r="BP206" s="8"/>
      <c r="BQ206" s="8"/>
      <c r="BR206" s="8"/>
      <c r="BS206" s="8"/>
      <c r="BT206" s="8"/>
      <c r="BU206" s="27"/>
      <c r="BV206" s="8"/>
      <c r="BW206" s="28">
        <v>2</v>
      </c>
      <c r="BX206" s="8"/>
      <c r="BY206" s="8"/>
      <c r="BZ206" s="8">
        <v>24</v>
      </c>
      <c r="CA206" s="27">
        <v>24</v>
      </c>
      <c r="CB206" s="28"/>
      <c r="CC206" s="8"/>
      <c r="CD206" s="8"/>
      <c r="CE206" s="8"/>
      <c r="CF206" s="8"/>
      <c r="CG206" s="8"/>
      <c r="CH206" s="27"/>
      <c r="CI206" s="29"/>
      <c r="CJ206" s="2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28"/>
      <c r="DR206" s="8"/>
      <c r="DS206" s="8"/>
      <c r="DT206" s="8"/>
      <c r="DU206" s="8"/>
      <c r="DV206" s="27"/>
      <c r="DW206" s="8"/>
      <c r="DX206" s="8"/>
      <c r="DY206" s="8"/>
      <c r="DZ206" s="8"/>
      <c r="EA206" s="8"/>
      <c r="EB206" s="8"/>
      <c r="EC206" s="8"/>
      <c r="ED206" s="28"/>
      <c r="EE206" s="8"/>
      <c r="EF206" s="8"/>
      <c r="EG206" s="28">
        <v>5</v>
      </c>
      <c r="EH206" s="8"/>
      <c r="EI206" s="8"/>
      <c r="EJ206" s="8"/>
      <c r="EK206" s="8"/>
      <c r="EL206" s="27">
        <v>510</v>
      </c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9">
        <f t="shared" si="35"/>
        <v>732</v>
      </c>
      <c r="FT206" s="29">
        <f>SUM(FS206:FS208)</f>
        <v>932</v>
      </c>
      <c r="FU206" s="8">
        <f t="shared" si="36"/>
        <v>9</v>
      </c>
      <c r="FV206" s="29">
        <f>SUM(FU206:FU208)</f>
        <v>9</v>
      </c>
      <c r="FW206" s="8" t="s">
        <v>659</v>
      </c>
    </row>
    <row r="207" spans="1:179">
      <c r="A207" s="8">
        <v>11101</v>
      </c>
      <c r="B207" s="27" t="s">
        <v>43</v>
      </c>
      <c r="C207" s="358"/>
      <c r="E207" s="8"/>
      <c r="F207" s="8" t="s">
        <v>287</v>
      </c>
      <c r="G207">
        <v>150</v>
      </c>
      <c r="H207" s="8" t="str">
        <f>VLOOKUP(F207, 'Meslek Grupları'!$E$6:$G$152, 3, FALSE)</f>
        <v>Ticaret</v>
      </c>
      <c r="I207" s="8"/>
      <c r="J207" s="8"/>
      <c r="K207" s="8"/>
      <c r="M207" s="8"/>
      <c r="O207" s="8"/>
      <c r="P207" s="8"/>
      <c r="U207" s="8"/>
      <c r="V207" s="8"/>
      <c r="W207" s="8"/>
      <c r="Z207" s="2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27"/>
      <c r="AT207" s="288">
        <f t="shared" si="34"/>
        <v>0</v>
      </c>
      <c r="AU207" s="29"/>
      <c r="AV207" s="8"/>
      <c r="AW207" s="8"/>
      <c r="AX207" s="8"/>
      <c r="AY207" s="8"/>
      <c r="AZ207" s="8"/>
      <c r="BA207" s="27"/>
      <c r="BB207" s="28"/>
      <c r="BC207" s="8"/>
      <c r="BD207" s="8"/>
      <c r="BE207" s="8"/>
      <c r="BF207" s="8"/>
      <c r="BG207" s="8"/>
      <c r="BH207" s="27"/>
      <c r="BI207" s="8"/>
      <c r="BJ207" s="8"/>
      <c r="BK207" s="8"/>
      <c r="BL207" s="8"/>
      <c r="BM207" s="8"/>
      <c r="BN207" s="8"/>
      <c r="BO207" s="28"/>
      <c r="BP207" s="8"/>
      <c r="BQ207" s="8"/>
      <c r="BR207" s="8"/>
      <c r="BS207" s="8"/>
      <c r="BT207" s="8"/>
      <c r="BU207" s="27"/>
      <c r="BV207" s="8"/>
      <c r="BW207" s="28"/>
      <c r="BX207" s="8"/>
      <c r="BY207" s="8"/>
      <c r="BZ207" s="8"/>
      <c r="CA207" s="27"/>
      <c r="CB207" s="28"/>
      <c r="CC207" s="8"/>
      <c r="CD207" s="8"/>
      <c r="CE207" s="8"/>
      <c r="CF207" s="8"/>
      <c r="CG207" s="8"/>
      <c r="CH207" s="27"/>
      <c r="CI207" s="29"/>
      <c r="CJ207" s="2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28"/>
      <c r="DR207" s="8"/>
      <c r="DS207" s="8"/>
      <c r="DT207" s="8"/>
      <c r="DU207" s="8"/>
      <c r="DV207" s="27"/>
      <c r="DW207" s="8"/>
      <c r="DX207" s="8"/>
      <c r="DY207" s="8"/>
      <c r="DZ207" s="8"/>
      <c r="EA207" s="8"/>
      <c r="EB207" s="8"/>
      <c r="EC207" s="8"/>
      <c r="ED207" s="28"/>
      <c r="EE207" s="8"/>
      <c r="EF207" s="8"/>
      <c r="EG207" s="28">
        <v>1</v>
      </c>
      <c r="EH207" s="8" t="s">
        <v>287</v>
      </c>
      <c r="EI207" s="8" t="s">
        <v>45</v>
      </c>
      <c r="EJ207" s="8"/>
      <c r="EK207" s="8"/>
      <c r="EL207" s="27">
        <v>50</v>
      </c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9">
        <f t="shared" si="35"/>
        <v>200</v>
      </c>
      <c r="FT207" s="29"/>
      <c r="FU207" s="8">
        <f t="shared" si="36"/>
        <v>0</v>
      </c>
      <c r="FV207" s="29"/>
    </row>
    <row r="208" spans="1:179">
      <c r="A208" s="8">
        <v>11101</v>
      </c>
      <c r="B208" s="27" t="s">
        <v>43</v>
      </c>
      <c r="C208" s="243"/>
      <c r="D208" s="31"/>
      <c r="E208" s="31"/>
      <c r="F208" s="31"/>
      <c r="G208" s="31"/>
      <c r="H208" s="8">
        <f>VLOOKUP(F208, 'Meslek Grupları'!$E$6:$G$152, 3, FALSE)</f>
        <v>0</v>
      </c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8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7"/>
      <c r="AT208" s="288">
        <f t="shared" si="34"/>
        <v>0</v>
      </c>
      <c r="AU208" s="39"/>
      <c r="AV208" s="31"/>
      <c r="AW208" s="31"/>
      <c r="AX208" s="31"/>
      <c r="AY208" s="31"/>
      <c r="AZ208" s="31"/>
      <c r="BA208" s="37"/>
      <c r="BB208" s="38"/>
      <c r="BC208" s="31"/>
      <c r="BD208" s="31"/>
      <c r="BE208" s="31"/>
      <c r="BF208" s="31"/>
      <c r="BG208" s="31"/>
      <c r="BH208" s="37"/>
      <c r="BI208" s="31"/>
      <c r="BJ208" s="31"/>
      <c r="BK208" s="31"/>
      <c r="BL208" s="31"/>
      <c r="BM208" s="31"/>
      <c r="BN208" s="31"/>
      <c r="BO208" s="38"/>
      <c r="BP208" s="31"/>
      <c r="BQ208" s="31"/>
      <c r="BR208" s="31"/>
      <c r="BS208" s="31"/>
      <c r="BT208" s="31"/>
      <c r="BU208" s="37"/>
      <c r="BV208" s="31"/>
      <c r="BW208" s="38"/>
      <c r="BX208" s="31"/>
      <c r="BY208" s="31"/>
      <c r="BZ208" s="31"/>
      <c r="CA208" s="37"/>
      <c r="CB208" s="38"/>
      <c r="CC208" s="31"/>
      <c r="CD208" s="31"/>
      <c r="CE208" s="31"/>
      <c r="CF208" s="31"/>
      <c r="CG208" s="31"/>
      <c r="CH208" s="37"/>
      <c r="CI208" s="39"/>
      <c r="CJ208" s="38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8"/>
      <c r="DR208" s="31"/>
      <c r="DS208" s="31"/>
      <c r="DT208" s="31"/>
      <c r="DU208" s="31"/>
      <c r="DV208" s="37"/>
      <c r="DW208" s="31"/>
      <c r="DX208" s="31"/>
      <c r="DY208" s="31"/>
      <c r="DZ208" s="31"/>
      <c r="EA208" s="31"/>
      <c r="EB208" s="31"/>
      <c r="EC208" s="31"/>
      <c r="ED208" s="38"/>
      <c r="EE208" s="31"/>
      <c r="EF208" s="31"/>
      <c r="EG208" s="38">
        <v>1</v>
      </c>
      <c r="EH208" s="31" t="s">
        <v>186</v>
      </c>
      <c r="EI208" s="31"/>
      <c r="EJ208" s="31">
        <v>0.5</v>
      </c>
      <c r="EK208" s="31"/>
      <c r="EL208" s="37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7"/>
      <c r="EX208" s="37"/>
      <c r="EY208" s="37"/>
      <c r="EZ208" s="37"/>
      <c r="FA208" s="37"/>
      <c r="FB208" s="37"/>
      <c r="FC208" s="37"/>
      <c r="FD208" s="37"/>
      <c r="FE208" s="37"/>
      <c r="FF208" s="37"/>
      <c r="FG208" s="37"/>
      <c r="FH208" s="37"/>
      <c r="FI208" s="37"/>
      <c r="FJ208" s="37"/>
      <c r="FK208" s="37"/>
      <c r="FL208" s="37"/>
      <c r="FM208" s="37"/>
      <c r="FN208" s="37"/>
      <c r="FO208" s="37"/>
      <c r="FP208" s="37"/>
      <c r="FQ208" s="37"/>
      <c r="FR208" s="37"/>
      <c r="FS208" s="29">
        <f t="shared" si="35"/>
        <v>0</v>
      </c>
      <c r="FT208" s="29"/>
      <c r="FU208" s="8">
        <f t="shared" si="36"/>
        <v>0</v>
      </c>
      <c r="FV208" s="29"/>
    </row>
    <row r="209" spans="1:179">
      <c r="A209" s="8">
        <v>11101</v>
      </c>
      <c r="B209" s="27" t="s">
        <v>43</v>
      </c>
      <c r="C209" s="242">
        <v>57</v>
      </c>
      <c r="D209" s="8" t="s">
        <v>2070</v>
      </c>
      <c r="E209" s="8" t="s">
        <v>338</v>
      </c>
      <c r="F209" s="8" t="s">
        <v>22</v>
      </c>
      <c r="G209" s="8">
        <v>400</v>
      </c>
      <c r="H209" s="8" t="str">
        <f>VLOOKUP(F209, 'Meslek Grupları'!$E$6:$G$152, 3, FALSE)</f>
        <v>Esnaf</v>
      </c>
      <c r="I209" s="8"/>
      <c r="J209" s="8"/>
      <c r="K209" s="8"/>
      <c r="M209" s="8"/>
      <c r="O209" s="8"/>
      <c r="P209" s="8"/>
      <c r="R209">
        <v>60</v>
      </c>
      <c r="S209">
        <v>2</v>
      </c>
      <c r="T209">
        <v>4.5</v>
      </c>
      <c r="U209" s="8"/>
      <c r="V209" s="8"/>
      <c r="W209" s="8"/>
      <c r="Z209" s="2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27"/>
      <c r="AT209" s="288">
        <f t="shared" si="34"/>
        <v>0</v>
      </c>
      <c r="AU209" s="29"/>
      <c r="AV209" s="8"/>
      <c r="AW209" s="8"/>
      <c r="AX209" s="8"/>
      <c r="AY209" s="8"/>
      <c r="AZ209" s="8"/>
      <c r="BA209" s="27"/>
      <c r="BB209" s="28"/>
      <c r="BC209" s="8"/>
      <c r="BD209" s="8"/>
      <c r="BE209" s="8"/>
      <c r="BF209" s="8"/>
      <c r="BG209" s="8"/>
      <c r="BH209" s="27"/>
      <c r="BI209" s="8"/>
      <c r="BJ209" s="8"/>
      <c r="BK209" s="8"/>
      <c r="BL209" s="8"/>
      <c r="BM209" s="8"/>
      <c r="BN209" s="8"/>
      <c r="BO209" s="28"/>
      <c r="BP209" s="8"/>
      <c r="BQ209" s="8"/>
      <c r="BR209" s="8"/>
      <c r="BS209" s="8"/>
      <c r="BT209" s="8"/>
      <c r="BU209" s="27"/>
      <c r="BV209" s="8"/>
      <c r="BW209" s="28">
        <v>2</v>
      </c>
      <c r="BX209" s="8"/>
      <c r="BY209" s="8"/>
      <c r="BZ209" s="8">
        <v>24</v>
      </c>
      <c r="CA209" s="27">
        <v>24</v>
      </c>
      <c r="CB209" s="28"/>
      <c r="CC209" s="8"/>
      <c r="CD209" s="8"/>
      <c r="CE209" s="8"/>
      <c r="CF209" s="8"/>
      <c r="CG209" s="8"/>
      <c r="CH209" s="27"/>
      <c r="CI209" s="29"/>
      <c r="CJ209" s="2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28"/>
      <c r="DR209" s="8"/>
      <c r="DS209" s="8"/>
      <c r="DT209" s="8"/>
      <c r="DU209" s="8"/>
      <c r="DV209" s="27"/>
      <c r="DW209" s="8"/>
      <c r="DX209" s="8"/>
      <c r="DY209" s="8"/>
      <c r="DZ209" s="8"/>
      <c r="EA209" s="8"/>
      <c r="EB209" s="8"/>
      <c r="EC209" s="8"/>
      <c r="ED209" s="28"/>
      <c r="EE209" s="8"/>
      <c r="EF209" s="8"/>
      <c r="EG209" s="28">
        <v>4</v>
      </c>
      <c r="EH209" s="8"/>
      <c r="EI209" s="8"/>
      <c r="EJ209" s="8"/>
      <c r="EK209" s="8"/>
      <c r="EL209" s="27">
        <v>470</v>
      </c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9">
        <f t="shared" si="35"/>
        <v>894</v>
      </c>
      <c r="FT209" s="29">
        <f>SUM(FS209:FS210)</f>
        <v>894</v>
      </c>
      <c r="FU209" s="8">
        <f t="shared" si="36"/>
        <v>2</v>
      </c>
      <c r="FV209" s="29">
        <f>SUM(FU209:FU210)</f>
        <v>7</v>
      </c>
    </row>
    <row r="210" spans="1:179">
      <c r="A210" s="8">
        <v>11101</v>
      </c>
      <c r="B210" s="27" t="s">
        <v>43</v>
      </c>
      <c r="C210" s="243"/>
      <c r="D210" s="31"/>
      <c r="E210" s="31"/>
      <c r="F210" s="31"/>
      <c r="G210" s="31"/>
      <c r="H210" s="8">
        <f>VLOOKUP(F210, 'Meslek Grupları'!$E$6:$G$152, 3, FALSE)</f>
        <v>0</v>
      </c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8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7"/>
      <c r="AT210" s="288">
        <f t="shared" si="34"/>
        <v>0</v>
      </c>
      <c r="AU210" s="39"/>
      <c r="AV210" s="31"/>
      <c r="AW210" s="31"/>
      <c r="AX210" s="31"/>
      <c r="AY210" s="31"/>
      <c r="AZ210" s="31"/>
      <c r="BA210" s="37"/>
      <c r="BB210" s="38"/>
      <c r="BC210" s="31"/>
      <c r="BD210" s="31"/>
      <c r="BE210" s="31"/>
      <c r="BF210" s="31"/>
      <c r="BG210" s="31"/>
      <c r="BH210" s="37"/>
      <c r="BI210" s="31"/>
      <c r="BJ210" s="31"/>
      <c r="BK210" s="31"/>
      <c r="BL210" s="31"/>
      <c r="BM210" s="31"/>
      <c r="BN210" s="31"/>
      <c r="BO210" s="38"/>
      <c r="BP210" s="31"/>
      <c r="BQ210" s="31"/>
      <c r="BR210" s="31"/>
      <c r="BS210" s="31"/>
      <c r="BT210" s="31"/>
      <c r="BU210" s="37"/>
      <c r="BV210" s="31"/>
      <c r="BW210" s="38">
        <v>5</v>
      </c>
      <c r="BX210" s="31"/>
      <c r="BY210" s="31" t="s">
        <v>275</v>
      </c>
      <c r="BZ210" s="31"/>
      <c r="CA210" s="37"/>
      <c r="CB210" s="38"/>
      <c r="CC210" s="31"/>
      <c r="CD210" s="31"/>
      <c r="CE210" s="31"/>
      <c r="CF210" s="31"/>
      <c r="CG210" s="31"/>
      <c r="CH210" s="37"/>
      <c r="CI210" s="39"/>
      <c r="CJ210" s="38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8"/>
      <c r="DR210" s="31"/>
      <c r="DS210" s="31"/>
      <c r="DT210" s="31"/>
      <c r="DU210" s="31"/>
      <c r="DV210" s="37"/>
      <c r="DW210" s="31"/>
      <c r="DX210" s="31"/>
      <c r="DY210" s="31"/>
      <c r="DZ210" s="31"/>
      <c r="EA210" s="31"/>
      <c r="EB210" s="31"/>
      <c r="EC210" s="31"/>
      <c r="ED210" s="38"/>
      <c r="EE210" s="31"/>
      <c r="EF210" s="31"/>
      <c r="EG210" s="38"/>
      <c r="EH210" s="31"/>
      <c r="EI210" s="31"/>
      <c r="EJ210" s="31"/>
      <c r="EK210" s="31"/>
      <c r="EL210" s="37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7"/>
      <c r="EX210" s="37"/>
      <c r="EY210" s="37"/>
      <c r="EZ210" s="37"/>
      <c r="FA210" s="37"/>
      <c r="FB210" s="37"/>
      <c r="FC210" s="37"/>
      <c r="FD210" s="37"/>
      <c r="FE210" s="37"/>
      <c r="FF210" s="37"/>
      <c r="FG210" s="37"/>
      <c r="FH210" s="37"/>
      <c r="FI210" s="37"/>
      <c r="FJ210" s="37"/>
      <c r="FK210" s="37"/>
      <c r="FL210" s="37"/>
      <c r="FM210" s="37"/>
      <c r="FN210" s="37"/>
      <c r="FO210" s="37"/>
      <c r="FP210" s="37"/>
      <c r="FQ210" s="37"/>
      <c r="FR210" s="37"/>
      <c r="FS210" s="29">
        <f t="shared" si="35"/>
        <v>0</v>
      </c>
      <c r="FT210" s="29"/>
      <c r="FU210" s="8">
        <f t="shared" si="36"/>
        <v>5</v>
      </c>
      <c r="FV210" s="29"/>
    </row>
    <row r="211" spans="1:179">
      <c r="A211" s="8">
        <v>11101</v>
      </c>
      <c r="B211" s="27" t="s">
        <v>43</v>
      </c>
      <c r="C211" s="40">
        <v>58</v>
      </c>
      <c r="D211" s="40" t="s">
        <v>279</v>
      </c>
      <c r="E211" s="40" t="s">
        <v>249</v>
      </c>
      <c r="F211" s="40" t="s">
        <v>282</v>
      </c>
      <c r="G211" s="40">
        <v>100</v>
      </c>
      <c r="H211" s="8" t="str">
        <f>VLOOKUP(F211, 'Meslek Grupları'!$E$6:$G$152, 3, FALSE)</f>
        <v>Ticaret</v>
      </c>
      <c r="I211" s="40"/>
      <c r="J211" s="40"/>
      <c r="K211" s="40"/>
      <c r="L211" s="40"/>
      <c r="M211" s="40"/>
      <c r="N211" s="40"/>
      <c r="O211" s="40"/>
      <c r="P211" s="40"/>
      <c r="Q211" s="40"/>
      <c r="R211" s="40">
        <v>6</v>
      </c>
      <c r="S211" s="40"/>
      <c r="T211" s="40"/>
      <c r="U211" s="40"/>
      <c r="V211" s="40"/>
      <c r="W211" s="40"/>
      <c r="X211" s="40"/>
      <c r="Y211" s="40"/>
      <c r="Z211" s="41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2"/>
      <c r="AT211" s="288">
        <f t="shared" si="34"/>
        <v>0</v>
      </c>
      <c r="AU211" s="43"/>
      <c r="AV211" s="40"/>
      <c r="AW211" s="40"/>
      <c r="AX211" s="40"/>
      <c r="AY211" s="40"/>
      <c r="AZ211" s="40"/>
      <c r="BA211" s="42"/>
      <c r="BB211" s="41"/>
      <c r="BC211" s="40"/>
      <c r="BD211" s="40"/>
      <c r="BE211" s="40"/>
      <c r="BF211" s="40"/>
      <c r="BG211" s="40"/>
      <c r="BH211" s="42"/>
      <c r="BI211" s="40"/>
      <c r="BJ211" s="40"/>
      <c r="BK211" s="40"/>
      <c r="BL211" s="40"/>
      <c r="BM211" s="40"/>
      <c r="BN211" s="40"/>
      <c r="BO211" s="41"/>
      <c r="BP211" s="40"/>
      <c r="BQ211" s="40"/>
      <c r="BR211" s="40"/>
      <c r="BS211" s="40"/>
      <c r="BT211" s="40"/>
      <c r="BU211" s="42"/>
      <c r="BV211" s="40"/>
      <c r="BW211" s="41"/>
      <c r="BX211" s="40"/>
      <c r="BY211" s="40"/>
      <c r="BZ211" s="40"/>
      <c r="CA211" s="42"/>
      <c r="CB211" s="41"/>
      <c r="CC211" s="40"/>
      <c r="CD211" s="40"/>
      <c r="CE211" s="40"/>
      <c r="CF211" s="40"/>
      <c r="CG211" s="40"/>
      <c r="CH211" s="42"/>
      <c r="CI211" s="43"/>
      <c r="CJ211" s="41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1"/>
      <c r="DR211" s="40"/>
      <c r="DS211" s="40"/>
      <c r="DT211" s="40"/>
      <c r="DU211" s="40"/>
      <c r="DV211" s="42"/>
      <c r="DW211" s="40"/>
      <c r="DX211" s="40"/>
      <c r="DY211" s="40"/>
      <c r="DZ211" s="40"/>
      <c r="EA211" s="40"/>
      <c r="EB211" s="40"/>
      <c r="EC211" s="40"/>
      <c r="ED211" s="41"/>
      <c r="EE211" s="40"/>
      <c r="EF211" s="40"/>
      <c r="EG211" s="41"/>
      <c r="EH211" s="40"/>
      <c r="EI211" s="40"/>
      <c r="EJ211" s="40"/>
      <c r="EK211" s="40"/>
      <c r="EL211" s="42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2"/>
      <c r="EX211" s="42"/>
      <c r="EY211" s="42"/>
      <c r="EZ211" s="42"/>
      <c r="FA211" s="42"/>
      <c r="FB211" s="42"/>
      <c r="FC211" s="42"/>
      <c r="FD211" s="42"/>
      <c r="FE211" s="42"/>
      <c r="FF211" s="42"/>
      <c r="FG211" s="42"/>
      <c r="FH211" s="42"/>
      <c r="FI211" s="42"/>
      <c r="FJ211" s="42"/>
      <c r="FK211" s="42"/>
      <c r="FL211" s="42"/>
      <c r="FM211" s="42"/>
      <c r="FN211" s="42"/>
      <c r="FO211" s="42"/>
      <c r="FP211" s="42"/>
      <c r="FQ211" s="42"/>
      <c r="FR211" s="42"/>
      <c r="FS211" s="29">
        <f t="shared" si="35"/>
        <v>100</v>
      </c>
      <c r="FT211" s="29">
        <f>FS211</f>
        <v>100</v>
      </c>
      <c r="FU211" s="8">
        <f t="shared" si="36"/>
        <v>0</v>
      </c>
      <c r="FV211" s="29">
        <f>FU211</f>
        <v>0</v>
      </c>
    </row>
    <row r="212" spans="1:179">
      <c r="A212" s="8">
        <v>11101</v>
      </c>
      <c r="B212" s="27" t="s">
        <v>43</v>
      </c>
      <c r="C212" s="40">
        <v>59</v>
      </c>
      <c r="D212" s="40" t="s">
        <v>221</v>
      </c>
      <c r="E212" s="40" t="s">
        <v>2082</v>
      </c>
      <c r="F212" s="40" t="s">
        <v>380</v>
      </c>
      <c r="G212" s="40"/>
      <c r="H212" s="8" t="str">
        <f>VLOOKUP(F212, 'Meslek Grupları'!$E$6:$G$152, 3, FALSE)</f>
        <v>Mesleksiz</v>
      </c>
      <c r="I212" s="40" t="s">
        <v>661</v>
      </c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1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2"/>
      <c r="AT212" s="288">
        <f t="shared" si="34"/>
        <v>0</v>
      </c>
      <c r="AU212" s="43"/>
      <c r="AV212" s="40"/>
      <c r="AW212" s="40"/>
      <c r="AX212" s="40"/>
      <c r="AY212" s="40"/>
      <c r="AZ212" s="40"/>
      <c r="BA212" s="42"/>
      <c r="BB212" s="41">
        <v>3</v>
      </c>
      <c r="BC212" s="40"/>
      <c r="BD212" s="40"/>
      <c r="BE212" s="40"/>
      <c r="BF212" s="40"/>
      <c r="BG212" s="40">
        <v>35</v>
      </c>
      <c r="BH212" s="42">
        <v>25</v>
      </c>
      <c r="BI212" s="40"/>
      <c r="BJ212" s="40"/>
      <c r="BK212" s="40"/>
      <c r="BL212" s="40"/>
      <c r="BM212" s="40"/>
      <c r="BN212" s="40"/>
      <c r="BO212" s="41">
        <v>4</v>
      </c>
      <c r="BP212" s="40"/>
      <c r="BQ212" s="40"/>
      <c r="BR212" s="40"/>
      <c r="BS212" s="40"/>
      <c r="BT212" s="40"/>
      <c r="BU212" s="42">
        <v>200</v>
      </c>
      <c r="BV212" s="40"/>
      <c r="BW212" s="41"/>
      <c r="BX212" s="40"/>
      <c r="BY212" s="40"/>
      <c r="BZ212" s="40"/>
      <c r="CA212" s="42"/>
      <c r="CB212" s="41"/>
      <c r="CC212" s="40"/>
      <c r="CD212" s="40"/>
      <c r="CE212" s="40"/>
      <c r="CF212" s="40"/>
      <c r="CG212" s="40"/>
      <c r="CH212" s="42"/>
      <c r="CI212" s="43"/>
      <c r="CJ212" s="41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1"/>
      <c r="DR212" s="40"/>
      <c r="DS212" s="40"/>
      <c r="DT212" s="40"/>
      <c r="DU212" s="40"/>
      <c r="DV212" s="42"/>
      <c r="DW212" s="40"/>
      <c r="DX212" s="40"/>
      <c r="DY212" s="40"/>
      <c r="DZ212" s="40"/>
      <c r="EA212" s="40"/>
      <c r="EB212" s="40"/>
      <c r="EC212" s="40"/>
      <c r="ED212" s="41"/>
      <c r="EE212" s="40"/>
      <c r="EF212" s="40"/>
      <c r="EG212" s="41"/>
      <c r="EH212" s="40"/>
      <c r="EI212" s="40"/>
      <c r="EJ212" s="40"/>
      <c r="EK212" s="40"/>
      <c r="EL212" s="42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2"/>
      <c r="EX212" s="42"/>
      <c r="EY212" s="42"/>
      <c r="EZ212" s="42"/>
      <c r="FA212" s="42"/>
      <c r="FB212" s="42"/>
      <c r="FC212" s="42"/>
      <c r="FD212" s="42"/>
      <c r="FE212" s="42"/>
      <c r="FF212" s="42"/>
      <c r="FG212" s="42"/>
      <c r="FH212" s="42"/>
      <c r="FI212" s="42"/>
      <c r="FJ212" s="42"/>
      <c r="FK212" s="42"/>
      <c r="FL212" s="42"/>
      <c r="FM212" s="42"/>
      <c r="FN212" s="42"/>
      <c r="FO212" s="42"/>
      <c r="FP212" s="42"/>
      <c r="FQ212" s="42"/>
      <c r="FR212" s="42">
        <v>4000</v>
      </c>
      <c r="FS212" s="29">
        <f t="shared" si="35"/>
        <v>235</v>
      </c>
      <c r="FT212" s="29">
        <f>FS212</f>
        <v>235</v>
      </c>
      <c r="FU212" s="8">
        <f t="shared" si="36"/>
        <v>7</v>
      </c>
      <c r="FV212" s="29">
        <f>FU212</f>
        <v>7</v>
      </c>
    </row>
    <row r="213" spans="1:179">
      <c r="A213" s="8">
        <v>11101</v>
      </c>
      <c r="B213" s="27" t="s">
        <v>43</v>
      </c>
      <c r="C213" s="40">
        <v>60</v>
      </c>
      <c r="D213" s="40" t="s">
        <v>255</v>
      </c>
      <c r="E213" s="40" t="s">
        <v>2083</v>
      </c>
      <c r="F213" s="40" t="s">
        <v>268</v>
      </c>
      <c r="G213" s="40">
        <v>1252</v>
      </c>
      <c r="H213" s="8" t="str">
        <f>VLOOKUP(F213, 'Meslek Grupları'!$E$6:$G$152, 3, FALSE)</f>
        <v>Görevli</v>
      </c>
      <c r="I213" s="40" t="s">
        <v>269</v>
      </c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1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2"/>
      <c r="AT213" s="288">
        <f t="shared" si="34"/>
        <v>0</v>
      </c>
      <c r="AU213" s="43"/>
      <c r="AV213" s="40"/>
      <c r="AW213" s="40"/>
      <c r="AX213" s="40"/>
      <c r="AY213" s="40"/>
      <c r="AZ213" s="40"/>
      <c r="BA213" s="42"/>
      <c r="BB213" s="41"/>
      <c r="BC213" s="40"/>
      <c r="BD213" s="40"/>
      <c r="BE213" s="40"/>
      <c r="BF213" s="40"/>
      <c r="BG213" s="40"/>
      <c r="BH213" s="42"/>
      <c r="BI213" s="40"/>
      <c r="BJ213" s="40"/>
      <c r="BK213" s="40"/>
      <c r="BL213" s="40"/>
      <c r="BM213" s="40"/>
      <c r="BN213" s="40"/>
      <c r="BO213" s="41"/>
      <c r="BP213" s="40"/>
      <c r="BQ213" s="40"/>
      <c r="BR213" s="40"/>
      <c r="BS213" s="40"/>
      <c r="BT213" s="40"/>
      <c r="BU213" s="42"/>
      <c r="BV213" s="40"/>
      <c r="BW213" s="41"/>
      <c r="BX213" s="40"/>
      <c r="BY213" s="40"/>
      <c r="BZ213" s="40"/>
      <c r="CA213" s="42"/>
      <c r="CB213" s="41"/>
      <c r="CC213" s="40"/>
      <c r="CD213" s="40"/>
      <c r="CE213" s="40"/>
      <c r="CF213" s="40"/>
      <c r="CG213" s="40"/>
      <c r="CH213" s="42"/>
      <c r="CI213" s="43"/>
      <c r="CJ213" s="41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1"/>
      <c r="DR213" s="40"/>
      <c r="DS213" s="40"/>
      <c r="DT213" s="40"/>
      <c r="DU213" s="40"/>
      <c r="DV213" s="42"/>
      <c r="DW213" s="40"/>
      <c r="DX213" s="40"/>
      <c r="DY213" s="40"/>
      <c r="DZ213" s="40"/>
      <c r="EA213" s="40"/>
      <c r="EB213" s="40"/>
      <c r="EC213" s="40"/>
      <c r="ED213" s="41"/>
      <c r="EE213" s="40"/>
      <c r="EF213" s="40"/>
      <c r="EG213" s="41">
        <v>9</v>
      </c>
      <c r="EH213" s="40"/>
      <c r="EI213" s="40"/>
      <c r="EJ213" s="40"/>
      <c r="EK213" s="40"/>
      <c r="EL213" s="42">
        <v>900</v>
      </c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2"/>
      <c r="EX213" s="42"/>
      <c r="EY213" s="42"/>
      <c r="EZ213" s="42"/>
      <c r="FA213" s="42"/>
      <c r="FB213" s="42"/>
      <c r="FC213" s="42"/>
      <c r="FD213" s="42"/>
      <c r="FE213" s="42"/>
      <c r="FF213" s="42"/>
      <c r="FG213" s="42"/>
      <c r="FH213" s="42"/>
      <c r="FI213" s="42"/>
      <c r="FJ213" s="42"/>
      <c r="FK213" s="42"/>
      <c r="FL213" s="42"/>
      <c r="FM213" s="42"/>
      <c r="FN213" s="42"/>
      <c r="FO213" s="42"/>
      <c r="FP213" s="42"/>
      <c r="FQ213" s="42"/>
      <c r="FR213" s="42"/>
      <c r="FS213" s="29">
        <f t="shared" si="35"/>
        <v>2152</v>
      </c>
      <c r="FT213" s="29">
        <f>FS213</f>
        <v>2152</v>
      </c>
      <c r="FU213" s="8">
        <f t="shared" si="36"/>
        <v>0</v>
      </c>
      <c r="FV213" s="29">
        <f>FU213</f>
        <v>0</v>
      </c>
    </row>
    <row r="214" spans="1:179">
      <c r="A214" s="8">
        <v>11101</v>
      </c>
      <c r="B214" s="27" t="s">
        <v>43</v>
      </c>
      <c r="C214" s="242">
        <v>61</v>
      </c>
      <c r="D214" s="8" t="s">
        <v>279</v>
      </c>
      <c r="E214" s="239" t="s">
        <v>249</v>
      </c>
      <c r="F214" s="8" t="s">
        <v>253</v>
      </c>
      <c r="G214" s="8">
        <v>200</v>
      </c>
      <c r="H214" s="8" t="str">
        <f>VLOOKUP(F214, 'Meslek Grupları'!$E$6:$G$152, 3, FALSE)</f>
        <v>İşçiler</v>
      </c>
      <c r="I214" s="8"/>
      <c r="J214" s="8"/>
      <c r="K214" s="8"/>
      <c r="M214" s="8"/>
      <c r="O214" s="8"/>
      <c r="P214" s="8"/>
      <c r="U214" s="8"/>
      <c r="V214" s="8"/>
      <c r="W214" s="8"/>
      <c r="Z214" s="2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27"/>
      <c r="AT214" s="288">
        <f t="shared" si="34"/>
        <v>0</v>
      </c>
      <c r="AU214" s="29"/>
      <c r="AV214" s="8"/>
      <c r="AW214" s="8"/>
      <c r="AX214" s="8"/>
      <c r="AY214" s="8"/>
      <c r="AZ214" s="8"/>
      <c r="BA214" s="27"/>
      <c r="BB214" s="28"/>
      <c r="BC214" s="8"/>
      <c r="BD214" s="8"/>
      <c r="BE214" s="8"/>
      <c r="BF214" s="8"/>
      <c r="BG214" s="8"/>
      <c r="BH214" s="27"/>
      <c r="BI214" s="8"/>
      <c r="BJ214" s="8"/>
      <c r="BK214" s="8"/>
      <c r="BL214" s="8"/>
      <c r="BM214" s="8"/>
      <c r="BN214" s="8"/>
      <c r="BO214" s="28"/>
      <c r="BP214" s="8"/>
      <c r="BQ214" s="8"/>
      <c r="BR214" s="8"/>
      <c r="BS214" s="8"/>
      <c r="BT214" s="8"/>
      <c r="BU214" s="27"/>
      <c r="BV214" s="8"/>
      <c r="BW214" s="28"/>
      <c r="BX214" s="8"/>
      <c r="BY214" s="8"/>
      <c r="BZ214" s="8"/>
      <c r="CA214" s="27"/>
      <c r="CB214" s="28"/>
      <c r="CC214" s="8"/>
      <c r="CD214" s="8"/>
      <c r="CE214" s="8"/>
      <c r="CF214" s="8"/>
      <c r="CG214" s="8"/>
      <c r="CH214" s="27"/>
      <c r="CI214" s="29"/>
      <c r="CJ214" s="2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28"/>
      <c r="DR214" s="8"/>
      <c r="DS214" s="8"/>
      <c r="DT214" s="8"/>
      <c r="DU214" s="8"/>
      <c r="DV214" s="27"/>
      <c r="DW214" s="8"/>
      <c r="DX214" s="8"/>
      <c r="DY214" s="8"/>
      <c r="DZ214" s="8"/>
      <c r="EA214" s="8"/>
      <c r="EB214" s="8"/>
      <c r="EC214" s="8"/>
      <c r="ED214" s="28"/>
      <c r="EE214" s="8"/>
      <c r="EF214" s="8"/>
      <c r="EG214" s="28">
        <v>2</v>
      </c>
      <c r="EH214" s="8"/>
      <c r="EI214" s="8"/>
      <c r="EJ214" s="8"/>
      <c r="EK214" s="8"/>
      <c r="EL214" s="27">
        <v>250</v>
      </c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9">
        <f t="shared" si="35"/>
        <v>450</v>
      </c>
      <c r="FT214" s="29">
        <f>SUM(FS214:FS216)</f>
        <v>840</v>
      </c>
      <c r="FU214" s="8">
        <f t="shared" si="36"/>
        <v>0</v>
      </c>
      <c r="FV214" s="29">
        <f>SUM(FU214:FU216)</f>
        <v>0</v>
      </c>
    </row>
    <row r="215" spans="1:179">
      <c r="A215" s="8">
        <v>11101</v>
      </c>
      <c r="B215" s="27" t="s">
        <v>43</v>
      </c>
      <c r="C215" s="358"/>
      <c r="D215" s="8"/>
      <c r="E215" s="8" t="s">
        <v>229</v>
      </c>
      <c r="H215" s="8">
        <f>VLOOKUP(F215, 'Meslek Grupları'!$E$6:$G$152, 3, FALSE)</f>
        <v>0</v>
      </c>
      <c r="I215" s="8"/>
      <c r="J215" s="8"/>
      <c r="K215" s="8"/>
      <c r="M215" s="8"/>
      <c r="O215" s="8"/>
      <c r="P215" s="8"/>
      <c r="U215" s="8"/>
      <c r="V215" s="8"/>
      <c r="W215" s="8"/>
      <c r="Z215" s="2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27"/>
      <c r="AT215" s="288">
        <f t="shared" si="34"/>
        <v>0</v>
      </c>
      <c r="AU215" s="29"/>
      <c r="AV215" s="8"/>
      <c r="AW215" s="8"/>
      <c r="AX215" s="8"/>
      <c r="AY215" s="8"/>
      <c r="AZ215" s="8"/>
      <c r="BA215" s="27"/>
      <c r="BB215" s="28"/>
      <c r="BC215" s="8"/>
      <c r="BD215" s="8"/>
      <c r="BE215" s="8"/>
      <c r="BF215" s="8"/>
      <c r="BG215" s="8"/>
      <c r="BH215" s="27"/>
      <c r="BI215" s="8"/>
      <c r="BJ215" s="8"/>
      <c r="BK215" s="8"/>
      <c r="BL215" s="8"/>
      <c r="BM215" s="8"/>
      <c r="BN215" s="8"/>
      <c r="BO215" s="28"/>
      <c r="BP215" s="8"/>
      <c r="BQ215" s="8"/>
      <c r="BR215" s="8"/>
      <c r="BS215" s="8"/>
      <c r="BT215" s="8"/>
      <c r="BU215" s="27"/>
      <c r="BV215" s="8"/>
      <c r="BW215" s="28"/>
      <c r="BX215" s="8"/>
      <c r="BY215" s="8"/>
      <c r="BZ215" s="8"/>
      <c r="CA215" s="27"/>
      <c r="CB215" s="28"/>
      <c r="CC215" s="8"/>
      <c r="CD215" s="8"/>
      <c r="CE215" s="8"/>
      <c r="CF215" s="8"/>
      <c r="CG215" s="8"/>
      <c r="CH215" s="27"/>
      <c r="CI215" s="29"/>
      <c r="CJ215" s="2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28"/>
      <c r="DR215" s="8"/>
      <c r="DS215" s="8"/>
      <c r="DT215" s="8"/>
      <c r="DU215" s="8"/>
      <c r="DV215" s="27"/>
      <c r="DW215" s="8"/>
      <c r="DX215" s="8"/>
      <c r="DY215" s="8"/>
      <c r="DZ215" s="8"/>
      <c r="EA215" s="8"/>
      <c r="EB215" s="8"/>
      <c r="EC215" s="8"/>
      <c r="ED215" s="28"/>
      <c r="EE215" s="8"/>
      <c r="EF215" s="8"/>
      <c r="EG215" s="28"/>
      <c r="EH215" s="8"/>
      <c r="EI215" s="8"/>
      <c r="EJ215" s="8"/>
      <c r="EK215" s="8"/>
      <c r="EL215" s="27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27"/>
      <c r="EX215" s="27"/>
      <c r="EY215" s="27">
        <v>5</v>
      </c>
      <c r="EZ215" s="27"/>
      <c r="FA215" s="27"/>
      <c r="FB215" s="27"/>
      <c r="FC215" s="27">
        <v>150</v>
      </c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9">
        <f t="shared" si="35"/>
        <v>150</v>
      </c>
      <c r="FT215" s="29"/>
      <c r="FU215" s="8">
        <f t="shared" si="36"/>
        <v>0</v>
      </c>
      <c r="FV215" s="29"/>
    </row>
    <row r="216" spans="1:179">
      <c r="A216" s="8">
        <v>11101</v>
      </c>
      <c r="B216" s="27" t="s">
        <v>43</v>
      </c>
      <c r="C216" s="243"/>
      <c r="D216" s="31"/>
      <c r="E216" s="31" t="s">
        <v>662</v>
      </c>
      <c r="F216" s="31"/>
      <c r="G216" s="31"/>
      <c r="H216" s="8">
        <f>VLOOKUP(F216, 'Meslek Grupları'!$E$6:$G$152, 3, FALSE)</f>
        <v>0</v>
      </c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8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7"/>
      <c r="AT216" s="288">
        <f t="shared" si="34"/>
        <v>0</v>
      </c>
      <c r="AU216" s="39"/>
      <c r="AV216" s="31"/>
      <c r="AW216" s="31"/>
      <c r="AX216" s="31"/>
      <c r="AY216" s="31"/>
      <c r="AZ216" s="31"/>
      <c r="BA216" s="37"/>
      <c r="BB216" s="38"/>
      <c r="BC216" s="31"/>
      <c r="BD216" s="31"/>
      <c r="BE216" s="31"/>
      <c r="BF216" s="31"/>
      <c r="BG216" s="31"/>
      <c r="BH216" s="37"/>
      <c r="BI216" s="31"/>
      <c r="BJ216" s="31"/>
      <c r="BK216" s="31"/>
      <c r="BL216" s="31"/>
      <c r="BM216" s="31"/>
      <c r="BN216" s="31"/>
      <c r="BO216" s="38"/>
      <c r="BP216" s="31"/>
      <c r="BQ216" s="31"/>
      <c r="BR216" s="31"/>
      <c r="BS216" s="31"/>
      <c r="BT216" s="31"/>
      <c r="BU216" s="37"/>
      <c r="BV216" s="31"/>
      <c r="BW216" s="38"/>
      <c r="BX216" s="31"/>
      <c r="BY216" s="31"/>
      <c r="BZ216" s="31"/>
      <c r="CA216" s="37"/>
      <c r="CB216" s="38"/>
      <c r="CC216" s="31"/>
      <c r="CD216" s="31"/>
      <c r="CE216" s="31"/>
      <c r="CF216" s="31"/>
      <c r="CG216" s="31"/>
      <c r="CH216" s="37"/>
      <c r="CI216" s="39"/>
      <c r="CJ216" s="38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8"/>
      <c r="DR216" s="31"/>
      <c r="DS216" s="31"/>
      <c r="DT216" s="31"/>
      <c r="DU216" s="31"/>
      <c r="DV216" s="37"/>
      <c r="DW216" s="31"/>
      <c r="DX216" s="31"/>
      <c r="DY216" s="31"/>
      <c r="DZ216" s="31"/>
      <c r="EA216" s="31"/>
      <c r="EB216" s="31"/>
      <c r="EC216" s="31"/>
      <c r="ED216" s="38"/>
      <c r="EE216" s="31"/>
      <c r="EF216" s="31"/>
      <c r="EG216" s="38">
        <v>2</v>
      </c>
      <c r="EH216" s="31"/>
      <c r="EI216" s="31"/>
      <c r="EJ216" s="31"/>
      <c r="EK216" s="31"/>
      <c r="EL216" s="37">
        <v>240</v>
      </c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7"/>
      <c r="EX216" s="37"/>
      <c r="EY216" s="37"/>
      <c r="EZ216" s="37"/>
      <c r="FA216" s="37"/>
      <c r="FB216" s="37"/>
      <c r="FC216" s="37"/>
      <c r="FD216" s="37"/>
      <c r="FE216" s="37"/>
      <c r="FF216" s="37"/>
      <c r="FG216" s="37"/>
      <c r="FH216" s="37"/>
      <c r="FI216" s="37"/>
      <c r="FJ216" s="37"/>
      <c r="FK216" s="37"/>
      <c r="FL216" s="37"/>
      <c r="FM216" s="37"/>
      <c r="FN216" s="37"/>
      <c r="FO216" s="37"/>
      <c r="FP216" s="37"/>
      <c r="FQ216" s="37"/>
      <c r="FR216" s="37"/>
      <c r="FS216" s="29">
        <f t="shared" si="35"/>
        <v>240</v>
      </c>
      <c r="FT216" s="29"/>
      <c r="FU216" s="8">
        <f t="shared" si="36"/>
        <v>0</v>
      </c>
      <c r="FV216" s="29"/>
    </row>
    <row r="217" spans="1:179">
      <c r="A217" s="8">
        <v>11101</v>
      </c>
      <c r="B217" s="27" t="s">
        <v>43</v>
      </c>
      <c r="C217" s="242">
        <v>62</v>
      </c>
      <c r="D217" s="8" t="s">
        <v>2084</v>
      </c>
      <c r="E217" s="8" t="s">
        <v>2085</v>
      </c>
      <c r="F217" s="8" t="s">
        <v>339</v>
      </c>
      <c r="G217">
        <v>120</v>
      </c>
      <c r="H217" s="8" t="str">
        <f>VLOOKUP(F217, 'Meslek Grupları'!$E$6:$G$152, 3, FALSE)</f>
        <v>Görevli</v>
      </c>
      <c r="I217" s="8"/>
      <c r="J217" s="8"/>
      <c r="K217" s="8"/>
      <c r="M217" s="8"/>
      <c r="O217" s="8"/>
      <c r="P217" s="8"/>
      <c r="U217" s="8"/>
      <c r="V217" s="8"/>
      <c r="W217" s="8"/>
      <c r="Z217" s="2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27"/>
      <c r="AT217" s="288">
        <f t="shared" si="34"/>
        <v>0</v>
      </c>
      <c r="AU217" s="29"/>
      <c r="AV217" s="8"/>
      <c r="AW217" s="8"/>
      <c r="AX217" s="8"/>
      <c r="AY217" s="8"/>
      <c r="AZ217" s="8"/>
      <c r="BA217" s="27"/>
      <c r="BB217" s="28"/>
      <c r="BC217" s="8"/>
      <c r="BD217" s="8"/>
      <c r="BE217" s="8"/>
      <c r="BF217" s="8"/>
      <c r="BG217" s="8"/>
      <c r="BH217" s="27"/>
      <c r="BI217" s="8"/>
      <c r="BJ217" s="8"/>
      <c r="BK217" s="8"/>
      <c r="BL217" s="8"/>
      <c r="BM217" s="8"/>
      <c r="BN217" s="8"/>
      <c r="BO217" s="28"/>
      <c r="BP217" s="8"/>
      <c r="BQ217" s="8"/>
      <c r="BR217" s="8"/>
      <c r="BS217" s="8"/>
      <c r="BT217" s="8"/>
      <c r="BU217" s="27"/>
      <c r="BV217" s="8"/>
      <c r="BW217" s="28"/>
      <c r="BX217" s="8"/>
      <c r="BY217" s="8"/>
      <c r="BZ217" s="8"/>
      <c r="CA217" s="27"/>
      <c r="CB217" s="28"/>
      <c r="CC217" s="8"/>
      <c r="CD217" s="8"/>
      <c r="CE217" s="8"/>
      <c r="CF217" s="8"/>
      <c r="CG217" s="8"/>
      <c r="CH217" s="27"/>
      <c r="CI217" s="29"/>
      <c r="CJ217" s="2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28"/>
      <c r="DR217" s="8"/>
      <c r="DS217" s="8"/>
      <c r="DT217" s="8"/>
      <c r="DU217" s="8"/>
      <c r="DV217" s="27"/>
      <c r="DW217" s="8"/>
      <c r="DX217" s="8"/>
      <c r="DY217" s="8"/>
      <c r="DZ217" s="8"/>
      <c r="EA217" s="8"/>
      <c r="EB217" s="8"/>
      <c r="EC217" s="8"/>
      <c r="ED217" s="28"/>
      <c r="EE217" s="8"/>
      <c r="EF217" s="8"/>
      <c r="EG217" s="28">
        <v>1</v>
      </c>
      <c r="EH217" s="8"/>
      <c r="EI217" s="8"/>
      <c r="EJ217" s="8" t="s">
        <v>552</v>
      </c>
      <c r="EK217" s="8"/>
      <c r="EL217" s="27">
        <v>50</v>
      </c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9">
        <f t="shared" si="35"/>
        <v>170</v>
      </c>
      <c r="FT217" s="29">
        <f>SUM(FS217:FS219)</f>
        <v>952</v>
      </c>
      <c r="FU217" s="8">
        <f t="shared" si="36"/>
        <v>0</v>
      </c>
      <c r="FV217" s="29">
        <f>SUM(FU217:FU219)</f>
        <v>10.5</v>
      </c>
    </row>
    <row r="218" spans="1:179">
      <c r="A218" s="8">
        <v>11101</v>
      </c>
      <c r="B218" s="27" t="s">
        <v>43</v>
      </c>
      <c r="C218" s="358"/>
      <c r="D218" s="8"/>
      <c r="E218" s="8" t="s">
        <v>229</v>
      </c>
      <c r="H218" s="8">
        <f>VLOOKUP(F218, 'Meslek Grupları'!$E$6:$G$152, 3, FALSE)</f>
        <v>0</v>
      </c>
      <c r="I218" s="8"/>
      <c r="J218" s="8"/>
      <c r="K218" s="8"/>
      <c r="M218" s="8"/>
      <c r="O218" s="8"/>
      <c r="P218" s="8"/>
      <c r="U218" s="8"/>
      <c r="V218" s="8"/>
      <c r="W218" s="8"/>
      <c r="Z218" s="2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27"/>
      <c r="AT218" s="288">
        <f t="shared" si="34"/>
        <v>0</v>
      </c>
      <c r="AU218" s="29"/>
      <c r="AV218" s="8"/>
      <c r="AW218" s="8"/>
      <c r="AX218" s="8"/>
      <c r="AY218" s="8"/>
      <c r="AZ218" s="8"/>
      <c r="BA218" s="27"/>
      <c r="BB218" s="28"/>
      <c r="BC218" s="8"/>
      <c r="BD218" s="8"/>
      <c r="BE218" s="8"/>
      <c r="BF218" s="8"/>
      <c r="BG218" s="8"/>
      <c r="BH218" s="27"/>
      <c r="BI218" s="8"/>
      <c r="BJ218" s="8"/>
      <c r="BK218" s="8"/>
      <c r="BL218" s="8"/>
      <c r="BM218" s="8"/>
      <c r="BN218" s="8"/>
      <c r="BO218" s="28"/>
      <c r="BP218" s="8"/>
      <c r="BQ218" s="8"/>
      <c r="BR218" s="8"/>
      <c r="BS218" s="8"/>
      <c r="BT218" s="8"/>
      <c r="BU218" s="27"/>
      <c r="BV218" s="8"/>
      <c r="BW218" s="28"/>
      <c r="BX218" s="8"/>
      <c r="BY218" s="8"/>
      <c r="BZ218" s="8"/>
      <c r="CA218" s="27"/>
      <c r="CB218" s="28"/>
      <c r="CC218" s="8"/>
      <c r="CD218" s="8"/>
      <c r="CE218" s="8"/>
      <c r="CF218" s="8"/>
      <c r="CG218" s="8"/>
      <c r="CH218" s="27"/>
      <c r="CI218" s="29"/>
      <c r="CJ218" s="2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>
        <v>1</v>
      </c>
      <c r="CX218" s="8">
        <v>10</v>
      </c>
      <c r="CY218" s="8"/>
      <c r="CZ218" s="8">
        <v>1</v>
      </c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28"/>
      <c r="DR218" s="8"/>
      <c r="DS218" s="8"/>
      <c r="DT218" s="8"/>
      <c r="DU218" s="8"/>
      <c r="DV218" s="27"/>
      <c r="DW218" s="8"/>
      <c r="DX218" s="8"/>
      <c r="DY218" s="8"/>
      <c r="DZ218" s="8"/>
      <c r="EA218" s="8"/>
      <c r="EB218" s="8"/>
      <c r="EC218" s="8"/>
      <c r="ED218" s="28"/>
      <c r="EE218" s="8"/>
      <c r="EF218" s="8"/>
      <c r="EG218" s="28">
        <v>1</v>
      </c>
      <c r="EH218" s="8"/>
      <c r="EI218" s="8"/>
      <c r="EJ218" s="8"/>
      <c r="EK218" s="8"/>
      <c r="EL218" s="27">
        <v>60</v>
      </c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9">
        <f t="shared" si="35"/>
        <v>70</v>
      </c>
      <c r="FT218" s="29"/>
      <c r="FU218" s="8">
        <f t="shared" si="36"/>
        <v>0</v>
      </c>
      <c r="FV218" s="29"/>
    </row>
    <row r="219" spans="1:179">
      <c r="A219" s="8">
        <v>11101</v>
      </c>
      <c r="B219" s="27" t="s">
        <v>43</v>
      </c>
      <c r="C219" s="243"/>
      <c r="D219" s="31"/>
      <c r="E219" s="31" t="s">
        <v>663</v>
      </c>
      <c r="F219" s="31"/>
      <c r="G219" s="31"/>
      <c r="H219" s="8">
        <f>VLOOKUP(F219, 'Meslek Grupları'!$E$6:$G$152, 3, FALSE)</f>
        <v>0</v>
      </c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8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7"/>
      <c r="AT219" s="288">
        <f t="shared" si="34"/>
        <v>0</v>
      </c>
      <c r="AU219" s="39"/>
      <c r="AV219" s="31"/>
      <c r="AW219" s="31"/>
      <c r="AX219" s="31"/>
      <c r="AY219" s="31"/>
      <c r="AZ219" s="31"/>
      <c r="BA219" s="37"/>
      <c r="BB219" s="38"/>
      <c r="BC219" s="31"/>
      <c r="BD219" s="31"/>
      <c r="BE219" s="31"/>
      <c r="BF219" s="31"/>
      <c r="BG219" s="31"/>
      <c r="BH219" s="37"/>
      <c r="BI219" s="31"/>
      <c r="BJ219" s="31"/>
      <c r="BK219" s="31"/>
      <c r="BL219" s="31"/>
      <c r="BM219" s="31"/>
      <c r="BN219" s="31"/>
      <c r="BO219" s="38"/>
      <c r="BP219" s="31"/>
      <c r="BQ219" s="31"/>
      <c r="BR219" s="31"/>
      <c r="BS219" s="31"/>
      <c r="BT219" s="31"/>
      <c r="BU219" s="37"/>
      <c r="BV219" s="31"/>
      <c r="BW219" s="38">
        <v>0.5</v>
      </c>
      <c r="BX219" s="31"/>
      <c r="BY219" s="31"/>
      <c r="BZ219" s="31">
        <v>12</v>
      </c>
      <c r="CA219" s="37">
        <v>12</v>
      </c>
      <c r="CB219" s="38">
        <v>10</v>
      </c>
      <c r="CC219" s="31"/>
      <c r="CD219" s="31"/>
      <c r="CE219" s="31"/>
      <c r="CF219" s="31"/>
      <c r="CG219" s="31">
        <v>200</v>
      </c>
      <c r="CH219" s="37">
        <v>200</v>
      </c>
      <c r="CI219" s="39">
        <v>1</v>
      </c>
      <c r="CJ219" s="38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8"/>
      <c r="DR219" s="31"/>
      <c r="DS219" s="31"/>
      <c r="DT219" s="31"/>
      <c r="DU219" s="31"/>
      <c r="DV219" s="37"/>
      <c r="DW219" s="31"/>
      <c r="DX219" s="31"/>
      <c r="DY219" s="61">
        <v>1</v>
      </c>
      <c r="DZ219" s="31"/>
      <c r="EA219" s="31" t="s">
        <v>552</v>
      </c>
      <c r="EB219" s="31"/>
      <c r="EC219" s="31">
        <v>500</v>
      </c>
      <c r="ED219" s="38"/>
      <c r="EE219" s="31"/>
      <c r="EF219" s="31"/>
      <c r="EG219" s="38">
        <v>1</v>
      </c>
      <c r="EH219" s="31" t="s">
        <v>186</v>
      </c>
      <c r="EI219" s="31"/>
      <c r="EJ219" s="31">
        <v>0.5</v>
      </c>
      <c r="EK219" s="31"/>
      <c r="EL219" s="37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7"/>
      <c r="EX219" s="37"/>
      <c r="EY219" s="37"/>
      <c r="EZ219" s="37"/>
      <c r="FA219" s="37"/>
      <c r="FB219" s="37"/>
      <c r="FC219" s="37"/>
      <c r="FD219" s="37"/>
      <c r="FE219" s="37"/>
      <c r="FF219" s="37"/>
      <c r="FG219" s="37"/>
      <c r="FH219" s="37"/>
      <c r="FI219" s="37"/>
      <c r="FJ219" s="37"/>
      <c r="FK219" s="37"/>
      <c r="FL219" s="37"/>
      <c r="FM219" s="37"/>
      <c r="FN219" s="37"/>
      <c r="FO219" s="37"/>
      <c r="FP219" s="37"/>
      <c r="FQ219" s="37"/>
      <c r="FR219" s="37"/>
      <c r="FS219" s="29">
        <f t="shared" si="35"/>
        <v>712</v>
      </c>
      <c r="FT219" s="29"/>
      <c r="FU219" s="8">
        <f t="shared" si="36"/>
        <v>10.5</v>
      </c>
      <c r="FV219" s="29"/>
    </row>
    <row r="220" spans="1:179">
      <c r="A220" s="8">
        <v>11101</v>
      </c>
      <c r="B220" s="27" t="s">
        <v>43</v>
      </c>
      <c r="C220" s="40">
        <v>63</v>
      </c>
      <c r="D220" s="40" t="s">
        <v>664</v>
      </c>
      <c r="E220" s="40"/>
      <c r="F220" s="40" t="s">
        <v>487</v>
      </c>
      <c r="G220" s="40"/>
      <c r="H220" s="8" t="str">
        <f>VLOOKUP(F220, 'Meslek Grupları'!$E$6:$G$152, 3, FALSE)</f>
        <v>Mesleksiz</v>
      </c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1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2"/>
      <c r="AT220" s="288">
        <f t="shared" si="34"/>
        <v>0</v>
      </c>
      <c r="AU220" s="43"/>
      <c r="AV220" s="40"/>
      <c r="AW220" s="40"/>
      <c r="AX220" s="40"/>
      <c r="AY220" s="40"/>
      <c r="AZ220" s="40"/>
      <c r="BA220" s="42"/>
      <c r="BB220" s="41"/>
      <c r="BC220" s="40"/>
      <c r="BD220" s="40"/>
      <c r="BE220" s="40"/>
      <c r="BF220" s="40"/>
      <c r="BG220" s="40"/>
      <c r="BH220" s="42"/>
      <c r="BI220" s="40"/>
      <c r="BJ220" s="40"/>
      <c r="BK220" s="40"/>
      <c r="BL220" s="40"/>
      <c r="BM220" s="40"/>
      <c r="BN220" s="40"/>
      <c r="BO220" s="41"/>
      <c r="BP220" s="40"/>
      <c r="BQ220" s="40"/>
      <c r="BR220" s="40"/>
      <c r="BS220" s="40"/>
      <c r="BT220" s="40"/>
      <c r="BU220" s="42"/>
      <c r="BV220" s="40"/>
      <c r="BW220" s="41"/>
      <c r="BX220" s="40"/>
      <c r="BY220" s="40"/>
      <c r="BZ220" s="40"/>
      <c r="CA220" s="42"/>
      <c r="CB220" s="41"/>
      <c r="CC220" s="40"/>
      <c r="CD220" s="40"/>
      <c r="CE220" s="40"/>
      <c r="CF220" s="40"/>
      <c r="CG220" s="40"/>
      <c r="CH220" s="42"/>
      <c r="CI220" s="43"/>
      <c r="CJ220" s="41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1"/>
      <c r="DR220" s="40"/>
      <c r="DS220" s="40"/>
      <c r="DT220" s="40"/>
      <c r="DU220" s="40"/>
      <c r="DV220" s="42"/>
      <c r="DW220" s="40"/>
      <c r="DX220" s="40"/>
      <c r="DY220" s="40"/>
      <c r="DZ220" s="40"/>
      <c r="EA220" s="40"/>
      <c r="EB220" s="40"/>
      <c r="EC220" s="40"/>
      <c r="ED220" s="41"/>
      <c r="EE220" s="40"/>
      <c r="EF220" s="40"/>
      <c r="EG220" s="90">
        <v>1.5</v>
      </c>
      <c r="EH220" s="40"/>
      <c r="EI220" s="40"/>
      <c r="EJ220" s="40"/>
      <c r="EK220" s="40"/>
      <c r="EL220" s="42">
        <v>360</v>
      </c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2"/>
      <c r="EX220" s="68"/>
      <c r="EY220" s="42">
        <v>2</v>
      </c>
      <c r="EZ220" s="42"/>
      <c r="FA220" s="42"/>
      <c r="FB220" s="42" t="s">
        <v>630</v>
      </c>
      <c r="FC220" s="42">
        <v>50</v>
      </c>
      <c r="FD220" s="42"/>
      <c r="FE220" s="42"/>
      <c r="FF220" s="42"/>
      <c r="FG220" s="42"/>
      <c r="FH220" s="42"/>
      <c r="FI220" s="42"/>
      <c r="FJ220" s="42"/>
      <c r="FK220" s="42"/>
      <c r="FL220" s="42"/>
      <c r="FM220" s="42"/>
      <c r="FN220" s="42"/>
      <c r="FO220" s="42"/>
      <c r="FP220" s="42"/>
      <c r="FQ220" s="42"/>
      <c r="FR220" s="42"/>
      <c r="FS220" s="29">
        <f t="shared" si="35"/>
        <v>410</v>
      </c>
      <c r="FT220" s="29">
        <f>FS220</f>
        <v>410</v>
      </c>
      <c r="FU220" s="8">
        <f t="shared" si="36"/>
        <v>0</v>
      </c>
      <c r="FV220" s="29">
        <f>FU220</f>
        <v>0</v>
      </c>
      <c r="FW220" s="8" t="s">
        <v>665</v>
      </c>
    </row>
    <row r="221" spans="1:179">
      <c r="A221" s="8">
        <v>11101</v>
      </c>
      <c r="B221" s="27" t="s">
        <v>43</v>
      </c>
      <c r="C221" s="242">
        <v>64</v>
      </c>
      <c r="D221" s="8" t="s">
        <v>2038</v>
      </c>
      <c r="E221" s="8" t="s">
        <v>2039</v>
      </c>
      <c r="F221" s="8" t="s">
        <v>178</v>
      </c>
      <c r="H221" s="8" t="str">
        <f>VLOOKUP(F221, 'Meslek Grupları'!$E$6:$G$152, 3, FALSE)</f>
        <v>Ziraat</v>
      </c>
      <c r="I221" s="8"/>
      <c r="J221" s="8"/>
      <c r="K221" s="8"/>
      <c r="M221" s="8"/>
      <c r="O221" s="8"/>
      <c r="P221" s="8"/>
      <c r="R221">
        <v>300</v>
      </c>
      <c r="S221">
        <v>9</v>
      </c>
      <c r="T221">
        <v>20.100000000000001</v>
      </c>
      <c r="U221" s="8"/>
      <c r="V221" s="8"/>
      <c r="W221" s="8"/>
      <c r="Y221">
        <v>6.2</v>
      </c>
      <c r="Z221" s="2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27"/>
      <c r="AT221" s="288">
        <f t="shared" si="34"/>
        <v>0</v>
      </c>
      <c r="AU221" s="29"/>
      <c r="AV221" s="8"/>
      <c r="AW221" s="8"/>
      <c r="AX221" s="8"/>
      <c r="AY221" s="8"/>
      <c r="AZ221" s="8"/>
      <c r="BA221" s="27"/>
      <c r="BB221" s="28"/>
      <c r="BC221" s="8"/>
      <c r="BD221" s="8"/>
      <c r="BE221" s="8"/>
      <c r="BF221" s="8"/>
      <c r="BG221" s="8"/>
      <c r="BH221" s="27"/>
      <c r="BI221" s="8"/>
      <c r="BJ221" s="8"/>
      <c r="BK221" s="8"/>
      <c r="BL221" s="8"/>
      <c r="BM221" s="8"/>
      <c r="BN221" s="8"/>
      <c r="BO221" s="28"/>
      <c r="BP221" s="8"/>
      <c r="BQ221" s="8"/>
      <c r="BR221" s="8"/>
      <c r="BS221" s="8"/>
      <c r="BT221" s="8"/>
      <c r="BU221" s="27"/>
      <c r="BV221" s="8"/>
      <c r="BW221" s="28">
        <v>9</v>
      </c>
      <c r="BX221" s="8"/>
      <c r="BY221" s="8"/>
      <c r="BZ221" s="8">
        <v>108</v>
      </c>
      <c r="CA221" s="27">
        <v>120</v>
      </c>
      <c r="CB221" s="28">
        <v>30</v>
      </c>
      <c r="CC221" s="8"/>
      <c r="CD221" s="8"/>
      <c r="CE221" s="8"/>
      <c r="CF221" s="8"/>
      <c r="CG221" s="8">
        <v>600</v>
      </c>
      <c r="CH221" s="27">
        <v>600</v>
      </c>
      <c r="CI221" s="29">
        <v>2</v>
      </c>
      <c r="CJ221" s="28">
        <v>1</v>
      </c>
      <c r="CK221" s="8"/>
      <c r="CL221" s="8"/>
      <c r="CM221" s="8"/>
      <c r="CN221" s="8"/>
      <c r="CO221" s="8">
        <v>1</v>
      </c>
      <c r="CP221" s="8">
        <v>20</v>
      </c>
      <c r="CQ221" s="8"/>
      <c r="CR221" s="8"/>
      <c r="CS221" s="8"/>
      <c r="CT221" s="8" t="s">
        <v>374</v>
      </c>
      <c r="CU221" s="8">
        <v>1</v>
      </c>
      <c r="CV221" s="8"/>
      <c r="CW221" s="8"/>
      <c r="CX221" s="8"/>
      <c r="CY221" s="8">
        <v>1</v>
      </c>
      <c r="CZ221" s="8"/>
      <c r="DA221" s="8"/>
      <c r="DB221" s="8"/>
      <c r="DC221" s="8">
        <v>100</v>
      </c>
      <c r="DD221" s="8"/>
      <c r="DE221" s="8"/>
      <c r="DF221" s="8"/>
      <c r="DG221" s="8">
        <v>1300</v>
      </c>
      <c r="DH221" s="8">
        <v>100</v>
      </c>
      <c r="DI221" s="8"/>
      <c r="DJ221" s="8"/>
      <c r="DK221" s="8"/>
      <c r="DL221" s="8"/>
      <c r="DM221" s="8"/>
      <c r="DN221" s="8"/>
      <c r="DO221" s="8"/>
      <c r="DP221" s="8"/>
      <c r="DQ221" s="28">
        <v>8</v>
      </c>
      <c r="DR221" s="8"/>
      <c r="DS221" s="8"/>
      <c r="DT221" s="8"/>
      <c r="DU221" s="8">
        <v>32</v>
      </c>
      <c r="DV221" s="27">
        <v>32</v>
      </c>
      <c r="DW221" s="8"/>
      <c r="DX221" s="8"/>
      <c r="DY221" s="8"/>
      <c r="DZ221" s="8"/>
      <c r="EA221" s="8"/>
      <c r="EB221" s="8"/>
      <c r="EC221" s="8"/>
      <c r="ED221" s="28"/>
      <c r="EE221" s="8"/>
      <c r="EF221" s="8"/>
      <c r="EG221" s="28">
        <v>7</v>
      </c>
      <c r="EH221" s="8"/>
      <c r="EI221" s="8"/>
      <c r="EJ221" s="8"/>
      <c r="EK221" s="8"/>
      <c r="EL221" s="27">
        <v>1000</v>
      </c>
      <c r="EM221" s="8">
        <v>2</v>
      </c>
      <c r="EN221" s="8"/>
      <c r="EO221" s="8" t="s">
        <v>666</v>
      </c>
      <c r="EP221" s="8">
        <v>1400</v>
      </c>
      <c r="EQ221" s="8"/>
      <c r="ER221" s="8"/>
      <c r="ES221" s="8"/>
      <c r="ET221" s="8"/>
      <c r="EU221" s="8"/>
      <c r="EV221" s="8"/>
      <c r="EW221" s="27"/>
      <c r="EX221" s="27"/>
      <c r="EY221" s="27">
        <v>1</v>
      </c>
      <c r="EZ221" s="27"/>
      <c r="FA221" s="27"/>
      <c r="FB221" s="27" t="s">
        <v>667</v>
      </c>
      <c r="FC221" s="27">
        <v>150</v>
      </c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9">
        <f t="shared" si="35"/>
        <v>4610</v>
      </c>
      <c r="FT221" s="29">
        <f>SUM(FS221:FS222)</f>
        <v>4650</v>
      </c>
      <c r="FU221" s="8">
        <f t="shared" si="36"/>
        <v>39</v>
      </c>
      <c r="FV221" s="29">
        <f>SUM(FU221:FU222)</f>
        <v>39</v>
      </c>
    </row>
    <row r="222" spans="1:179">
      <c r="A222" s="8">
        <v>11101</v>
      </c>
      <c r="B222" s="27" t="s">
        <v>43</v>
      </c>
      <c r="C222" s="243"/>
      <c r="D222" s="31"/>
      <c r="E222" s="31"/>
      <c r="F222" s="31"/>
      <c r="G222" s="31"/>
      <c r="H222" s="8">
        <f>VLOOKUP(F222, 'Meslek Grupları'!$E$6:$G$152, 3, FALSE)</f>
        <v>0</v>
      </c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8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7"/>
      <c r="AT222" s="288">
        <f t="shared" si="34"/>
        <v>0</v>
      </c>
      <c r="AU222" s="39"/>
      <c r="AV222" s="31"/>
      <c r="AW222" s="31"/>
      <c r="AX222" s="31"/>
      <c r="AY222" s="31"/>
      <c r="AZ222" s="31"/>
      <c r="BA222" s="37"/>
      <c r="BB222" s="38"/>
      <c r="BC222" s="31"/>
      <c r="BD222" s="31"/>
      <c r="BE222" s="31"/>
      <c r="BF222" s="31"/>
      <c r="BG222" s="31"/>
      <c r="BH222" s="37"/>
      <c r="BI222" s="31"/>
      <c r="BJ222" s="31"/>
      <c r="BK222" s="31"/>
      <c r="BL222" s="31"/>
      <c r="BM222" s="31"/>
      <c r="BN222" s="31"/>
      <c r="BO222" s="38"/>
      <c r="BP222" s="31"/>
      <c r="BQ222" s="31"/>
      <c r="BR222" s="31"/>
      <c r="BS222" s="31"/>
      <c r="BT222" s="31"/>
      <c r="BU222" s="37"/>
      <c r="BV222" s="31"/>
      <c r="BW222" s="38"/>
      <c r="BX222" s="31"/>
      <c r="BY222" s="31"/>
      <c r="BZ222" s="31"/>
      <c r="CA222" s="37"/>
      <c r="CB222" s="38"/>
      <c r="CC222" s="31"/>
      <c r="CD222" s="31"/>
      <c r="CE222" s="31"/>
      <c r="CF222" s="31"/>
      <c r="CG222" s="31"/>
      <c r="CH222" s="37"/>
      <c r="CI222" s="39"/>
      <c r="CJ222" s="38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8"/>
      <c r="DR222" s="31"/>
      <c r="DS222" s="31">
        <v>1</v>
      </c>
      <c r="DT222" s="31" t="s">
        <v>668</v>
      </c>
      <c r="DU222" s="31">
        <v>40</v>
      </c>
      <c r="DV222" s="37">
        <v>40</v>
      </c>
      <c r="DW222" s="31"/>
      <c r="DX222" s="31"/>
      <c r="DY222" s="31"/>
      <c r="DZ222" s="31"/>
      <c r="EA222" s="31"/>
      <c r="EB222" s="31"/>
      <c r="EC222" s="31"/>
      <c r="ED222" s="38"/>
      <c r="EE222" s="31"/>
      <c r="EF222" s="31"/>
      <c r="EG222" s="38"/>
      <c r="EH222" s="31"/>
      <c r="EI222" s="31"/>
      <c r="EJ222" s="31"/>
      <c r="EK222" s="31"/>
      <c r="EL222" s="37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7"/>
      <c r="EX222" s="37"/>
      <c r="EY222" s="37"/>
      <c r="EZ222" s="37"/>
      <c r="FA222" s="37"/>
      <c r="FB222" s="37"/>
      <c r="FC222" s="37"/>
      <c r="FD222" s="37"/>
      <c r="FE222" s="37"/>
      <c r="FF222" s="37"/>
      <c r="FG222" s="37"/>
      <c r="FH222" s="37"/>
      <c r="FI222" s="37"/>
      <c r="FJ222" s="37"/>
      <c r="FK222" s="37"/>
      <c r="FL222" s="37"/>
      <c r="FM222" s="37"/>
      <c r="FN222" s="37"/>
      <c r="FO222" s="37"/>
      <c r="FP222" s="37"/>
      <c r="FQ222" s="37"/>
      <c r="FR222" s="37"/>
      <c r="FS222" s="29">
        <f t="shared" si="35"/>
        <v>40</v>
      </c>
      <c r="FT222" s="29"/>
      <c r="FU222" s="8">
        <f t="shared" si="36"/>
        <v>0</v>
      </c>
      <c r="FV222" s="29"/>
    </row>
    <row r="223" spans="1:179">
      <c r="A223" s="8">
        <v>11101</v>
      </c>
      <c r="B223" s="27" t="s">
        <v>43</v>
      </c>
      <c r="C223" s="242">
        <v>65</v>
      </c>
      <c r="D223" s="8" t="s">
        <v>2086</v>
      </c>
      <c r="E223" s="8" t="s">
        <v>252</v>
      </c>
      <c r="F223" s="8" t="s">
        <v>303</v>
      </c>
      <c r="G223">
        <v>400</v>
      </c>
      <c r="H223" s="8" t="str">
        <f>VLOOKUP(F223, 'Meslek Grupları'!$E$6:$G$152, 3, FALSE)</f>
        <v>Görevli</v>
      </c>
      <c r="I223" s="8" t="s">
        <v>669</v>
      </c>
      <c r="J223" s="8"/>
      <c r="K223" s="8"/>
      <c r="M223" s="8"/>
      <c r="O223" s="8"/>
      <c r="P223" s="8"/>
      <c r="R223">
        <v>28</v>
      </c>
      <c r="U223" s="8"/>
      <c r="V223" s="8"/>
      <c r="W223" s="8"/>
      <c r="Z223" s="2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27"/>
      <c r="AT223" s="288">
        <f t="shared" si="34"/>
        <v>0</v>
      </c>
      <c r="AU223" s="29"/>
      <c r="AV223" s="8"/>
      <c r="AW223" s="8"/>
      <c r="AX223" s="8"/>
      <c r="AY223" s="8"/>
      <c r="AZ223" s="8"/>
      <c r="BA223" s="27"/>
      <c r="BB223" s="28"/>
      <c r="BC223" s="8"/>
      <c r="BD223" s="8"/>
      <c r="BE223" s="8"/>
      <c r="BF223" s="8"/>
      <c r="BG223" s="8"/>
      <c r="BH223" s="27"/>
      <c r="BI223" s="8"/>
      <c r="BJ223" s="8"/>
      <c r="BK223" s="8"/>
      <c r="BL223" s="8"/>
      <c r="BM223" s="8"/>
      <c r="BN223" s="8"/>
      <c r="BO223" s="28"/>
      <c r="BP223" s="8"/>
      <c r="BQ223" s="8"/>
      <c r="BR223" s="8"/>
      <c r="BS223" s="8"/>
      <c r="BT223" s="8"/>
      <c r="BU223" s="27"/>
      <c r="BV223" s="8"/>
      <c r="BW223" s="28"/>
      <c r="BX223" s="8"/>
      <c r="BY223" s="8"/>
      <c r="BZ223" s="8"/>
      <c r="CA223" s="27"/>
      <c r="CB223" s="28"/>
      <c r="CC223" s="8"/>
      <c r="CD223" s="8"/>
      <c r="CE223" s="8"/>
      <c r="CF223" s="8"/>
      <c r="CG223" s="8"/>
      <c r="CH223" s="27"/>
      <c r="CI223" s="29"/>
      <c r="CJ223" s="2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28"/>
      <c r="DR223" s="8"/>
      <c r="DS223" s="8"/>
      <c r="DT223" s="8"/>
      <c r="DU223" s="8"/>
      <c r="DV223" s="27"/>
      <c r="DW223" s="8"/>
      <c r="DX223" s="8"/>
      <c r="DY223" s="8"/>
      <c r="DZ223" s="8"/>
      <c r="EA223" s="8"/>
      <c r="EB223" s="8"/>
      <c r="EC223" s="8"/>
      <c r="ED223" s="28"/>
      <c r="EE223" s="8"/>
      <c r="EF223" s="8"/>
      <c r="EG223" s="28"/>
      <c r="EH223" s="8"/>
      <c r="EI223" s="8"/>
      <c r="EJ223" s="8"/>
      <c r="EK223" s="8"/>
      <c r="EL223" s="27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9">
        <f t="shared" si="35"/>
        <v>400</v>
      </c>
      <c r="FT223" s="29">
        <f>SUM(FS223:FS224)</f>
        <v>773.5</v>
      </c>
      <c r="FU223" s="8">
        <f t="shared" si="36"/>
        <v>0</v>
      </c>
      <c r="FV223" s="29">
        <f>SUM(FU223:FU224)</f>
        <v>0</v>
      </c>
    </row>
    <row r="224" spans="1:179">
      <c r="A224" s="8">
        <v>11101</v>
      </c>
      <c r="B224" s="27" t="s">
        <v>43</v>
      </c>
      <c r="C224" s="243"/>
      <c r="D224" s="31"/>
      <c r="E224" s="31" t="s">
        <v>229</v>
      </c>
      <c r="F224" s="31"/>
      <c r="G224" s="31"/>
      <c r="H224" s="8">
        <f>VLOOKUP(F224, 'Meslek Grupları'!$E$6:$G$152, 3, FALSE)</f>
        <v>0</v>
      </c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8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7"/>
      <c r="AT224" s="288">
        <f t="shared" si="34"/>
        <v>0</v>
      </c>
      <c r="AU224" s="39"/>
      <c r="AV224" s="31"/>
      <c r="AW224" s="31"/>
      <c r="AX224" s="31"/>
      <c r="AY224" s="31"/>
      <c r="AZ224" s="31"/>
      <c r="BA224" s="37"/>
      <c r="BB224" s="38"/>
      <c r="BC224" s="31"/>
      <c r="BD224" s="31"/>
      <c r="BE224" s="31"/>
      <c r="BF224" s="31"/>
      <c r="BG224" s="31"/>
      <c r="BH224" s="37"/>
      <c r="BI224" s="31"/>
      <c r="BJ224" s="31"/>
      <c r="BK224" s="31"/>
      <c r="BL224" s="31"/>
      <c r="BM224" s="31"/>
      <c r="BN224" s="31"/>
      <c r="BO224" s="38"/>
      <c r="BP224" s="31"/>
      <c r="BQ224" s="31"/>
      <c r="BR224" s="31"/>
      <c r="BS224" s="31"/>
      <c r="BT224" s="31"/>
      <c r="BU224" s="37"/>
      <c r="BV224" s="31"/>
      <c r="BW224" s="38"/>
      <c r="BX224" s="31"/>
      <c r="BY224" s="31"/>
      <c r="BZ224" s="31"/>
      <c r="CA224" s="37"/>
      <c r="CB224" s="38"/>
      <c r="CC224" s="31"/>
      <c r="CD224" s="31"/>
      <c r="CE224" s="31"/>
      <c r="CF224" s="31"/>
      <c r="CG224" s="31"/>
      <c r="CH224" s="37"/>
      <c r="CI224" s="39"/>
      <c r="CJ224" s="38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8"/>
      <c r="DR224" s="31"/>
      <c r="DS224" s="31"/>
      <c r="DT224" s="31"/>
      <c r="DU224" s="31"/>
      <c r="DV224" s="37"/>
      <c r="DW224" s="31"/>
      <c r="DX224" s="31"/>
      <c r="DY224" s="31"/>
      <c r="DZ224" s="31"/>
      <c r="EA224" s="31"/>
      <c r="EB224" s="31"/>
      <c r="EC224" s="31"/>
      <c r="ED224" s="38"/>
      <c r="EE224" s="31"/>
      <c r="EF224" s="31"/>
      <c r="EG224" s="38">
        <v>4</v>
      </c>
      <c r="EH224" s="31"/>
      <c r="EI224" s="31"/>
      <c r="EJ224" s="31"/>
      <c r="EK224" s="31"/>
      <c r="EL224" s="37">
        <v>373.5</v>
      </c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7"/>
      <c r="EX224" s="37"/>
      <c r="EY224" s="37"/>
      <c r="EZ224" s="37"/>
      <c r="FA224" s="37"/>
      <c r="FB224" s="37"/>
      <c r="FC224" s="37"/>
      <c r="FD224" s="37"/>
      <c r="FE224" s="37"/>
      <c r="FF224" s="37"/>
      <c r="FG224" s="37"/>
      <c r="FH224" s="37"/>
      <c r="FI224" s="37"/>
      <c r="FJ224" s="37"/>
      <c r="FK224" s="37"/>
      <c r="FL224" s="37"/>
      <c r="FM224" s="37"/>
      <c r="FN224" s="37"/>
      <c r="FO224" s="37"/>
      <c r="FP224" s="37"/>
      <c r="FQ224" s="37"/>
      <c r="FR224" s="37"/>
      <c r="FS224" s="29">
        <f t="shared" si="35"/>
        <v>373.5</v>
      </c>
      <c r="FT224" s="29"/>
      <c r="FU224" s="8">
        <f t="shared" si="36"/>
        <v>0</v>
      </c>
      <c r="FV224" s="29"/>
    </row>
    <row r="225" spans="1:179">
      <c r="A225" s="8">
        <v>11101</v>
      </c>
      <c r="B225" s="27" t="s">
        <v>43</v>
      </c>
      <c r="C225" s="40">
        <v>66</v>
      </c>
      <c r="D225" s="40" t="s">
        <v>197</v>
      </c>
      <c r="E225" s="40" t="s">
        <v>279</v>
      </c>
      <c r="F225" s="40" t="s">
        <v>237</v>
      </c>
      <c r="G225" s="40">
        <v>100</v>
      </c>
      <c r="H225" s="8" t="str">
        <f>VLOOKUP(F225, 'Meslek Grupları'!$E$6:$G$152, 3, FALSE)</f>
        <v>Esnaf</v>
      </c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1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2"/>
      <c r="AT225" s="288">
        <f t="shared" si="34"/>
        <v>0</v>
      </c>
      <c r="AU225" s="43"/>
      <c r="AV225" s="40"/>
      <c r="AW225" s="40"/>
      <c r="AX225" s="40"/>
      <c r="AY225" s="40"/>
      <c r="AZ225" s="40"/>
      <c r="BA225" s="42"/>
      <c r="BB225" s="41"/>
      <c r="BC225" s="40"/>
      <c r="BD225" s="40"/>
      <c r="BE225" s="40"/>
      <c r="BF225" s="40"/>
      <c r="BG225" s="40"/>
      <c r="BH225" s="42"/>
      <c r="BI225" s="40"/>
      <c r="BJ225" s="40"/>
      <c r="BK225" s="40"/>
      <c r="BL225" s="40"/>
      <c r="BM225" s="40"/>
      <c r="BN225" s="40"/>
      <c r="BO225" s="41"/>
      <c r="BP225" s="40"/>
      <c r="BQ225" s="40"/>
      <c r="BR225" s="40"/>
      <c r="BS225" s="40"/>
      <c r="BT225" s="40"/>
      <c r="BU225" s="42"/>
      <c r="BV225" s="40"/>
      <c r="BW225" s="41"/>
      <c r="BX225" s="40"/>
      <c r="BY225" s="40"/>
      <c r="BZ225" s="40"/>
      <c r="CA225" s="42"/>
      <c r="CB225" s="41"/>
      <c r="CC225" s="40"/>
      <c r="CD225" s="40"/>
      <c r="CE225" s="40"/>
      <c r="CF225" s="40"/>
      <c r="CG225" s="40"/>
      <c r="CH225" s="42"/>
      <c r="CI225" s="43"/>
      <c r="CJ225" s="41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1"/>
      <c r="DR225" s="40"/>
      <c r="DS225" s="40"/>
      <c r="DT225" s="40"/>
      <c r="DU225" s="40"/>
      <c r="DV225" s="42"/>
      <c r="DW225" s="40"/>
      <c r="DX225" s="40"/>
      <c r="DY225" s="40"/>
      <c r="DZ225" s="40"/>
      <c r="EA225" s="40"/>
      <c r="EB225" s="40"/>
      <c r="EC225" s="40"/>
      <c r="ED225" s="41"/>
      <c r="EE225" s="40"/>
      <c r="EF225" s="40"/>
      <c r="EG225" s="41"/>
      <c r="EH225" s="40"/>
      <c r="EI225" s="40"/>
      <c r="EJ225" s="40"/>
      <c r="EK225" s="40"/>
      <c r="EL225" s="42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2"/>
      <c r="EX225" s="42"/>
      <c r="EY225" s="42"/>
      <c r="EZ225" s="42"/>
      <c r="FA225" s="42"/>
      <c r="FB225" s="42"/>
      <c r="FC225" s="42"/>
      <c r="FD225" s="42"/>
      <c r="FE225" s="42"/>
      <c r="FF225" s="42"/>
      <c r="FG225" s="42"/>
      <c r="FH225" s="42"/>
      <c r="FI225" s="42"/>
      <c r="FJ225" s="42"/>
      <c r="FK225" s="42"/>
      <c r="FL225" s="42"/>
      <c r="FM225" s="42"/>
      <c r="FN225" s="42"/>
      <c r="FO225" s="42"/>
      <c r="FP225" s="42"/>
      <c r="FQ225" s="42"/>
      <c r="FR225" s="42"/>
      <c r="FS225" s="29">
        <f t="shared" si="35"/>
        <v>100</v>
      </c>
      <c r="FT225" s="29">
        <f>FS225</f>
        <v>100</v>
      </c>
      <c r="FU225" s="8">
        <f t="shared" si="36"/>
        <v>0</v>
      </c>
      <c r="FV225" s="29">
        <f>FU225</f>
        <v>0</v>
      </c>
    </row>
    <row r="226" spans="1:179">
      <c r="A226" s="8">
        <v>11101</v>
      </c>
      <c r="B226" s="27" t="s">
        <v>43</v>
      </c>
      <c r="C226" s="40">
        <v>67</v>
      </c>
      <c r="D226" s="40" t="s">
        <v>474</v>
      </c>
      <c r="E226" s="40" t="s">
        <v>279</v>
      </c>
      <c r="F226" s="40" t="s">
        <v>282</v>
      </c>
      <c r="G226" s="40">
        <v>300</v>
      </c>
      <c r="H226" s="8" t="str">
        <f>VLOOKUP(F226, 'Meslek Grupları'!$E$6:$G$152, 3, FALSE)</f>
        <v>Ticaret</v>
      </c>
      <c r="I226" s="40"/>
      <c r="J226" s="40"/>
      <c r="K226" s="40"/>
      <c r="L226" s="40"/>
      <c r="M226" s="40"/>
      <c r="N226" s="40"/>
      <c r="O226" s="40"/>
      <c r="P226" s="40"/>
      <c r="Q226" s="40"/>
      <c r="R226" s="40">
        <v>8</v>
      </c>
      <c r="S226" s="40"/>
      <c r="T226" s="40"/>
      <c r="U226" s="40"/>
      <c r="V226" s="40"/>
      <c r="W226" s="40"/>
      <c r="X226" s="40"/>
      <c r="Y226" s="40"/>
      <c r="Z226" s="41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2"/>
      <c r="AT226" s="288">
        <f t="shared" si="34"/>
        <v>0</v>
      </c>
      <c r="AU226" s="43"/>
      <c r="AV226" s="40"/>
      <c r="AW226" s="40"/>
      <c r="AX226" s="40"/>
      <c r="AY226" s="40"/>
      <c r="AZ226" s="40"/>
      <c r="BA226" s="42"/>
      <c r="BB226" s="41"/>
      <c r="BC226" s="40"/>
      <c r="BD226" s="40"/>
      <c r="BE226" s="40"/>
      <c r="BF226" s="40"/>
      <c r="BG226" s="40"/>
      <c r="BH226" s="42"/>
      <c r="BI226" s="40"/>
      <c r="BJ226" s="40"/>
      <c r="BK226" s="40"/>
      <c r="BL226" s="40"/>
      <c r="BM226" s="40"/>
      <c r="BN226" s="40"/>
      <c r="BO226" s="41"/>
      <c r="BP226" s="40"/>
      <c r="BQ226" s="40"/>
      <c r="BR226" s="40"/>
      <c r="BS226" s="40"/>
      <c r="BT226" s="40"/>
      <c r="BU226" s="42"/>
      <c r="BV226" s="40"/>
      <c r="BW226" s="41"/>
      <c r="BX226" s="40"/>
      <c r="BY226" s="40"/>
      <c r="BZ226" s="40"/>
      <c r="CA226" s="42"/>
      <c r="CB226" s="41"/>
      <c r="CC226" s="40"/>
      <c r="CD226" s="40"/>
      <c r="CE226" s="40"/>
      <c r="CF226" s="40"/>
      <c r="CG226" s="40"/>
      <c r="CH226" s="42"/>
      <c r="CI226" s="43"/>
      <c r="CJ226" s="41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>
        <v>1</v>
      </c>
      <c r="CX226" s="40">
        <v>10</v>
      </c>
      <c r="CY226" s="40"/>
      <c r="CZ226" s="40">
        <v>1</v>
      </c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1"/>
      <c r="DR226" s="40"/>
      <c r="DS226" s="40"/>
      <c r="DT226" s="40"/>
      <c r="DU226" s="40"/>
      <c r="DV226" s="42"/>
      <c r="DW226" s="40"/>
      <c r="DX226" s="40"/>
      <c r="DY226" s="40"/>
      <c r="DZ226" s="40"/>
      <c r="EA226" s="40"/>
      <c r="EB226" s="40"/>
      <c r="EC226" s="40"/>
      <c r="ED226" s="41"/>
      <c r="EE226" s="40"/>
      <c r="EF226" s="40"/>
      <c r="EG226" s="41"/>
      <c r="EH226" s="40"/>
      <c r="EI226" s="40"/>
      <c r="EJ226" s="40"/>
      <c r="EK226" s="40"/>
      <c r="EL226" s="42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2"/>
      <c r="EX226" s="42"/>
      <c r="EY226" s="42"/>
      <c r="EZ226" s="42"/>
      <c r="FA226" s="42"/>
      <c r="FB226" s="42"/>
      <c r="FC226" s="42"/>
      <c r="FD226" s="42"/>
      <c r="FE226" s="42"/>
      <c r="FF226" s="42"/>
      <c r="FG226" s="42"/>
      <c r="FH226" s="42"/>
      <c r="FI226" s="42"/>
      <c r="FJ226" s="42"/>
      <c r="FK226" s="42"/>
      <c r="FL226" s="42"/>
      <c r="FM226" s="42"/>
      <c r="FN226" s="42"/>
      <c r="FO226" s="42"/>
      <c r="FP226" s="42"/>
      <c r="FQ226" s="42"/>
      <c r="FR226" s="42"/>
      <c r="FS226" s="29">
        <f t="shared" si="35"/>
        <v>310</v>
      </c>
      <c r="FT226" s="29">
        <f>FS226</f>
        <v>310</v>
      </c>
      <c r="FU226" s="8">
        <f t="shared" si="36"/>
        <v>0</v>
      </c>
      <c r="FV226" s="29">
        <f>FU226</f>
        <v>0</v>
      </c>
    </row>
    <row r="227" spans="1:179">
      <c r="A227" s="8">
        <v>11101</v>
      </c>
      <c r="B227" s="27" t="s">
        <v>43</v>
      </c>
      <c r="C227" s="242">
        <v>68</v>
      </c>
      <c r="D227" s="8" t="s">
        <v>2087</v>
      </c>
      <c r="E227" s="8" t="s">
        <v>2088</v>
      </c>
      <c r="F227" s="8" t="s">
        <v>227</v>
      </c>
      <c r="H227" s="8" t="str">
        <f>VLOOKUP(F227, 'Meslek Grupları'!$E$6:$G$152, 3, FALSE)</f>
        <v>Ziraat</v>
      </c>
      <c r="I227" s="8"/>
      <c r="J227" s="8"/>
      <c r="K227" s="8"/>
      <c r="L227" s="8">
        <v>240</v>
      </c>
      <c r="M227" s="8" t="s">
        <v>671</v>
      </c>
      <c r="O227" s="8"/>
      <c r="P227" s="8"/>
      <c r="R227">
        <v>120</v>
      </c>
      <c r="S227">
        <v>3</v>
      </c>
      <c r="T227">
        <v>6.3</v>
      </c>
      <c r="U227" s="8"/>
      <c r="V227" s="8"/>
      <c r="W227" s="8"/>
      <c r="Z227" s="2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27"/>
      <c r="AT227" s="288">
        <f t="shared" si="34"/>
        <v>0</v>
      </c>
      <c r="AU227" s="29"/>
      <c r="AV227" s="8"/>
      <c r="AW227" s="8"/>
      <c r="AX227" s="8"/>
      <c r="AY227" s="8"/>
      <c r="AZ227" s="8"/>
      <c r="BA227" s="27"/>
      <c r="BB227" s="83">
        <v>120</v>
      </c>
      <c r="BC227" s="8"/>
      <c r="BD227" s="8"/>
      <c r="BE227" s="8"/>
      <c r="BF227" s="8" t="s">
        <v>672</v>
      </c>
      <c r="BG227" s="8">
        <v>600</v>
      </c>
      <c r="BH227" s="27"/>
      <c r="BI227" s="8"/>
      <c r="BJ227" s="8"/>
      <c r="BK227" s="8"/>
      <c r="BL227" s="8"/>
      <c r="BM227" s="8"/>
      <c r="BN227" s="8"/>
      <c r="BO227" s="28"/>
      <c r="BP227" s="8"/>
      <c r="BQ227" s="8"/>
      <c r="BR227" s="8"/>
      <c r="BS227" s="8"/>
      <c r="BT227" s="8"/>
      <c r="BU227" s="27"/>
      <c r="BV227" s="8"/>
      <c r="BW227" s="28">
        <v>3</v>
      </c>
      <c r="BX227" s="8"/>
      <c r="BY227" s="8"/>
      <c r="BZ227" s="8">
        <v>60</v>
      </c>
      <c r="CA227" s="27">
        <v>60</v>
      </c>
      <c r="CB227" s="28"/>
      <c r="CC227" s="8"/>
      <c r="CD227" s="8"/>
      <c r="CE227" s="8"/>
      <c r="CF227" s="8"/>
      <c r="CG227" s="8"/>
      <c r="CH227" s="27"/>
      <c r="CI227" s="29">
        <v>1</v>
      </c>
      <c r="CJ227" s="28">
        <v>2</v>
      </c>
      <c r="CK227" s="8"/>
      <c r="CL227" s="8"/>
      <c r="CM227" s="8"/>
      <c r="CN227" s="8"/>
      <c r="CO227" s="8">
        <v>2</v>
      </c>
      <c r="CP227" s="8">
        <v>40</v>
      </c>
      <c r="CQ227" s="8"/>
      <c r="CR227" s="8"/>
      <c r="CS227" s="8"/>
      <c r="CT227" s="8" t="s">
        <v>673</v>
      </c>
      <c r="CU227" s="8"/>
      <c r="CV227" s="8"/>
      <c r="CW227" s="8">
        <v>2</v>
      </c>
      <c r="CX227" s="8">
        <v>20</v>
      </c>
      <c r="CY227" s="8"/>
      <c r="CZ227" s="8">
        <v>2</v>
      </c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28"/>
      <c r="DR227" s="8"/>
      <c r="DS227" s="8"/>
      <c r="DT227" s="8"/>
      <c r="DU227" s="8"/>
      <c r="DV227" s="27"/>
      <c r="DW227" s="8"/>
      <c r="DX227" s="8"/>
      <c r="DY227" s="8"/>
      <c r="DZ227" s="8"/>
      <c r="EA227" s="8"/>
      <c r="EB227" s="8"/>
      <c r="EC227" s="8"/>
      <c r="ED227" s="28"/>
      <c r="EE227" s="8"/>
      <c r="EF227" s="8"/>
      <c r="EG227" s="28">
        <v>5</v>
      </c>
      <c r="EH227" s="8"/>
      <c r="EI227" s="8"/>
      <c r="EJ227" s="8"/>
      <c r="EK227" s="8"/>
      <c r="EL227" s="27">
        <v>600</v>
      </c>
      <c r="EM227" s="16">
        <v>1</v>
      </c>
      <c r="EN227" s="8"/>
      <c r="EO227" s="8" t="s">
        <v>674</v>
      </c>
      <c r="EP227" s="8">
        <v>1050</v>
      </c>
      <c r="EQ227" s="8"/>
      <c r="ER227" s="8"/>
      <c r="ES227" s="8"/>
      <c r="ET227" s="8"/>
      <c r="EU227" s="8"/>
      <c r="EV227" s="8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>
        <v>1</v>
      </c>
      <c r="FK227" s="27"/>
      <c r="FL227" s="27">
        <v>300</v>
      </c>
      <c r="FM227" s="27"/>
      <c r="FN227" s="27"/>
      <c r="FO227" s="27"/>
      <c r="FP227" s="27"/>
      <c r="FQ227" s="27"/>
      <c r="FR227" s="27"/>
      <c r="FS227" s="29">
        <f t="shared" si="35"/>
        <v>2910</v>
      </c>
      <c r="FT227" s="29">
        <f>SUM(FS227:FS228)</f>
        <v>3410</v>
      </c>
      <c r="FU227" s="8">
        <f t="shared" si="36"/>
        <v>123</v>
      </c>
      <c r="FV227" s="29">
        <f>SUM(FU227:FU228)</f>
        <v>123</v>
      </c>
      <c r="FW227" t="s">
        <v>623</v>
      </c>
    </row>
    <row r="228" spans="1:179">
      <c r="A228" s="8">
        <v>11101</v>
      </c>
      <c r="B228" s="27" t="s">
        <v>43</v>
      </c>
      <c r="C228" s="243"/>
      <c r="D228" s="31"/>
      <c r="E228" s="31"/>
      <c r="F228" s="31" t="s">
        <v>236</v>
      </c>
      <c r="G228" s="31">
        <v>500</v>
      </c>
      <c r="H228" s="8" t="str">
        <f>VLOOKUP(F228, 'Meslek Grupları'!$E$6:$G$152, 3, FALSE)</f>
        <v>Esnaf</v>
      </c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8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7"/>
      <c r="AT228" s="288">
        <f t="shared" si="34"/>
        <v>0</v>
      </c>
      <c r="AU228" s="39"/>
      <c r="AV228" s="31"/>
      <c r="AW228" s="31"/>
      <c r="AX228" s="31"/>
      <c r="AY228" s="31"/>
      <c r="AZ228" s="31"/>
      <c r="BA228" s="37"/>
      <c r="BB228" s="38"/>
      <c r="BC228" s="31"/>
      <c r="BD228" s="31"/>
      <c r="BE228" s="31"/>
      <c r="BF228" s="31"/>
      <c r="BG228" s="31"/>
      <c r="BH228" s="37"/>
      <c r="BI228" s="31"/>
      <c r="BJ228" s="31"/>
      <c r="BK228" s="31"/>
      <c r="BL228" s="31"/>
      <c r="BM228" s="31"/>
      <c r="BN228" s="31"/>
      <c r="BO228" s="38"/>
      <c r="BP228" s="31"/>
      <c r="BQ228" s="31"/>
      <c r="BR228" s="31"/>
      <c r="BS228" s="31"/>
      <c r="BT228" s="31"/>
      <c r="BU228" s="37"/>
      <c r="BV228" s="31"/>
      <c r="BW228" s="38"/>
      <c r="BX228" s="31"/>
      <c r="BY228" s="31"/>
      <c r="BZ228" s="31"/>
      <c r="CA228" s="37"/>
      <c r="CB228" s="38"/>
      <c r="CC228" s="31"/>
      <c r="CD228" s="31"/>
      <c r="CE228" s="31"/>
      <c r="CF228" s="31"/>
      <c r="CG228" s="31"/>
      <c r="CH228" s="37"/>
      <c r="CI228" s="39"/>
      <c r="CJ228" s="38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8"/>
      <c r="DR228" s="31"/>
      <c r="DS228" s="31"/>
      <c r="DT228" s="31"/>
      <c r="DU228" s="31"/>
      <c r="DV228" s="37"/>
      <c r="DW228" s="31"/>
      <c r="DX228" s="31"/>
      <c r="DY228" s="31"/>
      <c r="DZ228" s="31"/>
      <c r="EA228" s="31"/>
      <c r="EB228" s="31"/>
      <c r="EC228" s="31"/>
      <c r="ED228" s="38"/>
      <c r="EE228" s="31"/>
      <c r="EF228" s="31"/>
      <c r="EG228" s="38"/>
      <c r="EH228" s="31"/>
      <c r="EI228" s="31"/>
      <c r="EJ228" s="31"/>
      <c r="EK228" s="31"/>
      <c r="EL228" s="37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7"/>
      <c r="EX228" s="37"/>
      <c r="EY228" s="37"/>
      <c r="EZ228" s="37"/>
      <c r="FA228" s="37"/>
      <c r="FB228" s="37"/>
      <c r="FC228" s="37"/>
      <c r="FD228" s="37"/>
      <c r="FE228" s="37"/>
      <c r="FF228" s="37"/>
      <c r="FG228" s="37"/>
      <c r="FH228" s="37"/>
      <c r="FI228" s="37"/>
      <c r="FJ228" s="37"/>
      <c r="FK228" s="37"/>
      <c r="FL228" s="37"/>
      <c r="FM228" s="37"/>
      <c r="FN228" s="37"/>
      <c r="FO228" s="37"/>
      <c r="FP228" s="37"/>
      <c r="FQ228" s="37"/>
      <c r="FR228" s="37"/>
      <c r="FS228" s="29">
        <f t="shared" si="35"/>
        <v>500</v>
      </c>
      <c r="FT228" s="29"/>
      <c r="FU228" s="8">
        <f t="shared" si="36"/>
        <v>0</v>
      </c>
      <c r="FV228" s="29"/>
    </row>
    <row r="229" spans="1:179">
      <c r="A229" s="8">
        <v>11101</v>
      </c>
      <c r="B229" s="27" t="s">
        <v>43</v>
      </c>
      <c r="C229" s="40">
        <v>69</v>
      </c>
      <c r="D229" s="40" t="s">
        <v>2089</v>
      </c>
      <c r="E229" s="40" t="s">
        <v>2090</v>
      </c>
      <c r="F229" s="40" t="s">
        <v>304</v>
      </c>
      <c r="G229" s="40">
        <v>200</v>
      </c>
      <c r="H229" s="8" t="str">
        <f>VLOOKUP(F229, 'Meslek Grupları'!$E$6:$G$152, 3, FALSE)</f>
        <v>Görevli</v>
      </c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>
        <v>2</v>
      </c>
      <c r="T229" s="40">
        <v>4.5</v>
      </c>
      <c r="U229" s="40"/>
      <c r="V229" s="40"/>
      <c r="W229" s="40"/>
      <c r="X229" s="40"/>
      <c r="Y229" s="40"/>
      <c r="Z229" s="41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2"/>
      <c r="AT229" s="288">
        <f t="shared" si="34"/>
        <v>0</v>
      </c>
      <c r="AU229" s="43"/>
      <c r="AV229" s="40"/>
      <c r="AW229" s="40"/>
      <c r="AX229" s="40"/>
      <c r="AY229" s="40"/>
      <c r="AZ229" s="40"/>
      <c r="BA229" s="42"/>
      <c r="BB229" s="41"/>
      <c r="BC229" s="40"/>
      <c r="BD229" s="40"/>
      <c r="BE229" s="40"/>
      <c r="BF229" s="40"/>
      <c r="BG229" s="40"/>
      <c r="BH229" s="42"/>
      <c r="BI229" s="40"/>
      <c r="BJ229" s="40"/>
      <c r="BK229" s="40"/>
      <c r="BL229" s="40"/>
      <c r="BM229" s="40"/>
      <c r="BN229" s="40"/>
      <c r="BO229" s="41"/>
      <c r="BP229" s="40"/>
      <c r="BQ229" s="40"/>
      <c r="BR229" s="40"/>
      <c r="BS229" s="40"/>
      <c r="BT229" s="40"/>
      <c r="BU229" s="42"/>
      <c r="BV229" s="40"/>
      <c r="BW229" s="41">
        <v>2</v>
      </c>
      <c r="BX229" s="40"/>
      <c r="BY229" s="40"/>
      <c r="BZ229" s="40">
        <v>24</v>
      </c>
      <c r="CA229" s="42">
        <v>24</v>
      </c>
      <c r="CB229" s="41"/>
      <c r="CC229" s="40"/>
      <c r="CD229" s="40"/>
      <c r="CE229" s="40"/>
      <c r="CF229" s="40"/>
      <c r="CG229" s="40"/>
      <c r="CH229" s="42"/>
      <c r="CI229" s="43"/>
      <c r="CJ229" s="41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1"/>
      <c r="DR229" s="40"/>
      <c r="DS229" s="40"/>
      <c r="DT229" s="40"/>
      <c r="DU229" s="40"/>
      <c r="DV229" s="42"/>
      <c r="DW229" s="40"/>
      <c r="DX229" s="40"/>
      <c r="DY229" s="40"/>
      <c r="DZ229" s="40"/>
      <c r="EA229" s="40"/>
      <c r="EB229" s="40"/>
      <c r="EC229" s="40"/>
      <c r="ED229" s="41"/>
      <c r="EE229" s="40"/>
      <c r="EF229" s="40"/>
      <c r="EG229" s="41"/>
      <c r="EH229" s="40"/>
      <c r="EI229" s="40"/>
      <c r="EJ229" s="40"/>
      <c r="EK229" s="40"/>
      <c r="EL229" s="42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2"/>
      <c r="EX229" s="42"/>
      <c r="EY229" s="42"/>
      <c r="EZ229" s="42"/>
      <c r="FA229" s="42"/>
      <c r="FB229" s="42"/>
      <c r="FC229" s="42"/>
      <c r="FD229" s="42"/>
      <c r="FE229" s="42"/>
      <c r="FF229" s="42"/>
      <c r="FG229" s="42"/>
      <c r="FH229" s="42"/>
      <c r="FI229" s="42"/>
      <c r="FJ229" s="42"/>
      <c r="FK229" s="42"/>
      <c r="FL229" s="42"/>
      <c r="FM229" s="42"/>
      <c r="FN229" s="42"/>
      <c r="FO229" s="42"/>
      <c r="FP229" s="42"/>
      <c r="FQ229" s="42"/>
      <c r="FR229" s="42"/>
      <c r="FS229" s="29">
        <f t="shared" si="35"/>
        <v>224</v>
      </c>
      <c r="FT229" s="29">
        <f>FS229</f>
        <v>224</v>
      </c>
      <c r="FU229" s="8">
        <f t="shared" si="36"/>
        <v>2</v>
      </c>
      <c r="FV229" s="29">
        <f>FU229</f>
        <v>2</v>
      </c>
    </row>
    <row r="230" spans="1:179">
      <c r="A230" s="8">
        <v>11101</v>
      </c>
      <c r="B230" s="27" t="s">
        <v>43</v>
      </c>
      <c r="C230" s="242">
        <v>70</v>
      </c>
      <c r="D230" s="8" t="s">
        <v>2091</v>
      </c>
      <c r="E230" s="8" t="s">
        <v>252</v>
      </c>
      <c r="F230" s="8" t="s">
        <v>231</v>
      </c>
      <c r="G230" s="8">
        <v>200</v>
      </c>
      <c r="H230" s="8" t="str">
        <f>VLOOKUP(F230, 'Meslek Grupları'!$E$6:$G$152, 3, FALSE)</f>
        <v>Esnaf</v>
      </c>
      <c r="I230" s="8"/>
      <c r="J230" s="8"/>
      <c r="K230" s="8"/>
      <c r="M230" s="8"/>
      <c r="O230" s="8"/>
      <c r="P230" s="8"/>
      <c r="U230" s="8"/>
      <c r="V230" s="8"/>
      <c r="W230" s="8"/>
      <c r="Z230" s="28">
        <v>50</v>
      </c>
      <c r="AA230" s="8">
        <v>12.5</v>
      </c>
      <c r="AB230" s="8">
        <v>120</v>
      </c>
      <c r="AC230" s="8">
        <v>32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>
        <v>200</v>
      </c>
      <c r="AS230" s="27">
        <v>40</v>
      </c>
      <c r="AT230" s="288">
        <f t="shared" si="34"/>
        <v>84.5</v>
      </c>
      <c r="AU230" s="29"/>
      <c r="AV230" s="8"/>
      <c r="AW230" s="8"/>
      <c r="AX230" s="8"/>
      <c r="AY230" s="8"/>
      <c r="AZ230" s="8"/>
      <c r="BA230" s="27"/>
      <c r="BB230" s="28"/>
      <c r="BC230" s="8"/>
      <c r="BD230" s="8"/>
      <c r="BE230" s="8"/>
      <c r="BF230" s="8"/>
      <c r="BG230" s="8"/>
      <c r="BH230" s="27"/>
      <c r="BI230" s="8">
        <v>20</v>
      </c>
      <c r="BJ230" s="8">
        <v>84.2</v>
      </c>
      <c r="BK230" s="8">
        <v>84.2</v>
      </c>
      <c r="BL230" s="8"/>
      <c r="BM230" s="8">
        <v>676</v>
      </c>
      <c r="BN230" s="8"/>
      <c r="BO230" s="28"/>
      <c r="BP230" s="8"/>
      <c r="BQ230" s="8"/>
      <c r="BR230" s="8"/>
      <c r="BS230" s="8"/>
      <c r="BT230" s="8"/>
      <c r="BU230" s="27"/>
      <c r="BV230" s="8"/>
      <c r="BW230" s="28"/>
      <c r="BX230" s="8"/>
      <c r="BY230" s="8"/>
      <c r="BZ230" s="8"/>
      <c r="CA230" s="27"/>
      <c r="CB230" s="28"/>
      <c r="CC230" s="8"/>
      <c r="CD230" s="8"/>
      <c r="CE230" s="8"/>
      <c r="CF230" s="8"/>
      <c r="CG230" s="8"/>
      <c r="CH230" s="27"/>
      <c r="CI230" s="29"/>
      <c r="CJ230" s="2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28"/>
      <c r="DR230" s="8"/>
      <c r="DS230" s="8"/>
      <c r="DT230" s="8"/>
      <c r="DU230" s="8"/>
      <c r="DV230" s="27"/>
      <c r="DW230" s="8"/>
      <c r="DX230" s="8"/>
      <c r="DY230" s="8"/>
      <c r="DZ230" s="8"/>
      <c r="EA230" s="8"/>
      <c r="EB230" s="8"/>
      <c r="EC230" s="8"/>
      <c r="ED230" s="28"/>
      <c r="EE230" s="8"/>
      <c r="EF230" s="8"/>
      <c r="EG230" s="28"/>
      <c r="EH230" s="8"/>
      <c r="EI230" s="8"/>
      <c r="EJ230" s="8"/>
      <c r="EK230" s="8"/>
      <c r="EL230" s="27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9">
        <f t="shared" si="35"/>
        <v>876</v>
      </c>
      <c r="FT230" s="29">
        <f>SUM(FS230:FS231)</f>
        <v>1176</v>
      </c>
      <c r="FU230" s="8">
        <f t="shared" si="36"/>
        <v>20</v>
      </c>
      <c r="FV230" s="29">
        <f>SUM(FU230:FU231)</f>
        <v>20</v>
      </c>
    </row>
    <row r="231" spans="1:179">
      <c r="A231" s="8">
        <v>11101</v>
      </c>
      <c r="B231" s="27" t="s">
        <v>43</v>
      </c>
      <c r="C231" s="243"/>
      <c r="D231" s="31"/>
      <c r="E231" s="31" t="s">
        <v>675</v>
      </c>
      <c r="F231" s="31"/>
      <c r="G231" s="31"/>
      <c r="H231" s="8">
        <f>VLOOKUP(F231, 'Meslek Grupları'!$E$6:$G$152, 3, FALSE)</f>
        <v>0</v>
      </c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8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7"/>
      <c r="AT231" s="288">
        <f t="shared" si="34"/>
        <v>0</v>
      </c>
      <c r="AU231" s="39"/>
      <c r="AV231" s="31"/>
      <c r="AW231" s="31"/>
      <c r="AX231" s="31"/>
      <c r="AY231" s="31"/>
      <c r="AZ231" s="31"/>
      <c r="BA231" s="37"/>
      <c r="BB231" s="38"/>
      <c r="BC231" s="31"/>
      <c r="BD231" s="31"/>
      <c r="BE231" s="31"/>
      <c r="BF231" s="31"/>
      <c r="BG231" s="31"/>
      <c r="BH231" s="37"/>
      <c r="BI231" s="31"/>
      <c r="BJ231" s="31"/>
      <c r="BK231" s="31"/>
      <c r="BL231" s="31"/>
      <c r="BM231" s="31"/>
      <c r="BN231" s="31"/>
      <c r="BO231" s="38"/>
      <c r="BP231" s="31"/>
      <c r="BQ231" s="31"/>
      <c r="BR231" s="31"/>
      <c r="BS231" s="31"/>
      <c r="BT231" s="31"/>
      <c r="BU231" s="37"/>
      <c r="BV231" s="31"/>
      <c r="BW231" s="38"/>
      <c r="BX231" s="31"/>
      <c r="BY231" s="31"/>
      <c r="BZ231" s="31"/>
      <c r="CA231" s="37"/>
      <c r="CB231" s="38"/>
      <c r="CC231" s="31"/>
      <c r="CD231" s="31"/>
      <c r="CE231" s="31"/>
      <c r="CF231" s="31"/>
      <c r="CG231" s="31"/>
      <c r="CH231" s="37"/>
      <c r="CI231" s="39"/>
      <c r="CJ231" s="38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8"/>
      <c r="DR231" s="31"/>
      <c r="DS231" s="31"/>
      <c r="DT231" s="31"/>
      <c r="DU231" s="31"/>
      <c r="DV231" s="37"/>
      <c r="DW231" s="31"/>
      <c r="DX231" s="31"/>
      <c r="DY231" s="31"/>
      <c r="DZ231" s="31"/>
      <c r="EA231" s="31"/>
      <c r="EB231" s="31"/>
      <c r="EC231" s="31"/>
      <c r="ED231" s="38"/>
      <c r="EE231" s="31"/>
      <c r="EF231" s="31"/>
      <c r="EG231" s="38">
        <v>2</v>
      </c>
      <c r="EH231" s="31"/>
      <c r="EI231" s="31"/>
      <c r="EJ231" s="31"/>
      <c r="EK231" s="31"/>
      <c r="EL231" s="37">
        <v>300</v>
      </c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7"/>
      <c r="EX231" s="37"/>
      <c r="EY231" s="37"/>
      <c r="EZ231" s="37"/>
      <c r="FA231" s="37"/>
      <c r="FB231" s="37"/>
      <c r="FC231" s="37"/>
      <c r="FD231" s="37"/>
      <c r="FE231" s="37"/>
      <c r="FF231" s="37"/>
      <c r="FG231" s="37"/>
      <c r="FH231" s="37"/>
      <c r="FI231" s="37"/>
      <c r="FJ231" s="37"/>
      <c r="FK231" s="37"/>
      <c r="FL231" s="37"/>
      <c r="FM231" s="37"/>
      <c r="FN231" s="37"/>
      <c r="FO231" s="37"/>
      <c r="FP231" s="37"/>
      <c r="FQ231" s="37"/>
      <c r="FR231" s="37"/>
      <c r="FS231" s="29">
        <f t="shared" si="35"/>
        <v>300</v>
      </c>
      <c r="FT231" s="29"/>
      <c r="FU231" s="8">
        <f t="shared" si="36"/>
        <v>0</v>
      </c>
      <c r="FV231" s="29"/>
    </row>
    <row r="232" spans="1:179">
      <c r="A232" s="8">
        <v>11101</v>
      </c>
      <c r="B232" s="27" t="s">
        <v>43</v>
      </c>
      <c r="C232" s="40">
        <v>71</v>
      </c>
      <c r="D232" s="40" t="s">
        <v>559</v>
      </c>
      <c r="E232" s="40" t="s">
        <v>279</v>
      </c>
      <c r="F232" s="40" t="s">
        <v>334</v>
      </c>
      <c r="G232" s="40">
        <v>100</v>
      </c>
      <c r="H232" s="8" t="str">
        <f>VLOOKUP(F232, 'Meslek Grupları'!$E$6:$G$152, 3, FALSE)</f>
        <v>Görevli</v>
      </c>
      <c r="I232" s="40"/>
      <c r="J232" s="40"/>
      <c r="K232" s="40"/>
      <c r="L232" s="40">
        <v>120</v>
      </c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1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2"/>
      <c r="AT232" s="288">
        <f t="shared" si="34"/>
        <v>0</v>
      </c>
      <c r="AU232" s="43"/>
      <c r="AV232" s="40"/>
      <c r="AW232" s="40"/>
      <c r="AX232" s="40"/>
      <c r="AY232" s="40"/>
      <c r="AZ232" s="40"/>
      <c r="BA232" s="42"/>
      <c r="BB232" s="41"/>
      <c r="BC232" s="40"/>
      <c r="BD232" s="40"/>
      <c r="BE232" s="40"/>
      <c r="BF232" s="40"/>
      <c r="BG232" s="40"/>
      <c r="BH232" s="42"/>
      <c r="BI232" s="40"/>
      <c r="BJ232" s="40"/>
      <c r="BK232" s="40"/>
      <c r="BL232" s="40"/>
      <c r="BM232" s="40"/>
      <c r="BN232" s="40"/>
      <c r="BO232" s="41"/>
      <c r="BP232" s="40"/>
      <c r="BQ232" s="40"/>
      <c r="BR232" s="40"/>
      <c r="BS232" s="40"/>
      <c r="BT232" s="40"/>
      <c r="BU232" s="42"/>
      <c r="BV232" s="40"/>
      <c r="BW232" s="41"/>
      <c r="BX232" s="40"/>
      <c r="BY232" s="40"/>
      <c r="BZ232" s="40"/>
      <c r="CA232" s="42"/>
      <c r="CB232" s="41"/>
      <c r="CC232" s="40"/>
      <c r="CD232" s="40"/>
      <c r="CE232" s="40"/>
      <c r="CF232" s="40"/>
      <c r="CG232" s="40"/>
      <c r="CH232" s="42"/>
      <c r="CI232" s="43"/>
      <c r="CJ232" s="41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1"/>
      <c r="DR232" s="40"/>
      <c r="DS232" s="40"/>
      <c r="DT232" s="40"/>
      <c r="DU232" s="40"/>
      <c r="DV232" s="42"/>
      <c r="DW232" s="40"/>
      <c r="DX232" s="40"/>
      <c r="DY232" s="40"/>
      <c r="DZ232" s="40"/>
      <c r="EA232" s="40"/>
      <c r="EB232" s="40"/>
      <c r="EC232" s="40"/>
      <c r="ED232" s="41"/>
      <c r="EE232" s="40"/>
      <c r="EF232" s="40"/>
      <c r="EG232" s="41"/>
      <c r="EH232" s="40"/>
      <c r="EI232" s="40"/>
      <c r="EJ232" s="40"/>
      <c r="EK232" s="40"/>
      <c r="EL232" s="42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2"/>
      <c r="EX232" s="42"/>
      <c r="EY232" s="42"/>
      <c r="EZ232" s="42"/>
      <c r="FA232" s="42"/>
      <c r="FB232" s="42"/>
      <c r="FC232" s="42"/>
      <c r="FD232" s="42"/>
      <c r="FE232" s="42"/>
      <c r="FF232" s="42"/>
      <c r="FG232" s="42"/>
      <c r="FH232" s="42"/>
      <c r="FI232" s="42"/>
      <c r="FJ232" s="42"/>
      <c r="FK232" s="42"/>
      <c r="FL232" s="42"/>
      <c r="FM232" s="42"/>
      <c r="FN232" s="42"/>
      <c r="FO232" s="42"/>
      <c r="FP232" s="42"/>
      <c r="FQ232" s="42"/>
      <c r="FR232" s="42"/>
      <c r="FS232" s="29">
        <f t="shared" si="35"/>
        <v>220</v>
      </c>
      <c r="FT232" s="29">
        <f t="shared" ref="FT232:FT238" si="37">FS232</f>
        <v>220</v>
      </c>
      <c r="FU232" s="8">
        <f t="shared" si="36"/>
        <v>0</v>
      </c>
      <c r="FV232" s="29">
        <f t="shared" ref="FV232:FV238" si="38">FU232</f>
        <v>0</v>
      </c>
    </row>
    <row r="233" spans="1:179">
      <c r="A233" s="8">
        <v>11101</v>
      </c>
      <c r="B233" s="27" t="s">
        <v>43</v>
      </c>
      <c r="C233" s="40">
        <v>72</v>
      </c>
      <c r="D233" s="40" t="s">
        <v>563</v>
      </c>
      <c r="E233" s="40" t="s">
        <v>2092</v>
      </c>
      <c r="F233" s="40" t="s">
        <v>331</v>
      </c>
      <c r="G233" s="40">
        <v>100</v>
      </c>
      <c r="H233" s="8" t="str">
        <f>VLOOKUP(F233, 'Meslek Grupları'!$E$6:$G$152, 3, FALSE)</f>
        <v>Görevli</v>
      </c>
      <c r="I233" s="40" t="s">
        <v>676</v>
      </c>
      <c r="J233" s="40"/>
      <c r="K233" s="40"/>
      <c r="L233" s="40">
        <v>120</v>
      </c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1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2"/>
      <c r="AT233" s="288">
        <f t="shared" si="34"/>
        <v>0</v>
      </c>
      <c r="AU233" s="43"/>
      <c r="AV233" s="40"/>
      <c r="AW233" s="40"/>
      <c r="AX233" s="40"/>
      <c r="AY233" s="40"/>
      <c r="AZ233" s="40"/>
      <c r="BA233" s="42"/>
      <c r="BB233" s="41"/>
      <c r="BC233" s="40"/>
      <c r="BD233" s="40"/>
      <c r="BE233" s="40"/>
      <c r="BF233" s="40"/>
      <c r="BG233" s="40"/>
      <c r="BH233" s="42"/>
      <c r="BI233" s="40"/>
      <c r="BJ233" s="40"/>
      <c r="BK233" s="40"/>
      <c r="BL233" s="40"/>
      <c r="BM233" s="40"/>
      <c r="BN233" s="40"/>
      <c r="BO233" s="41"/>
      <c r="BP233" s="40"/>
      <c r="BQ233" s="40"/>
      <c r="BR233" s="40"/>
      <c r="BS233" s="40"/>
      <c r="BT233" s="40"/>
      <c r="BU233" s="42"/>
      <c r="BV233" s="40"/>
      <c r="BW233" s="41">
        <v>1.5</v>
      </c>
      <c r="BX233" s="40"/>
      <c r="BY233" s="40"/>
      <c r="BZ233" s="40"/>
      <c r="CA233" s="42" t="s">
        <v>275</v>
      </c>
      <c r="CB233" s="41"/>
      <c r="CC233" s="40"/>
      <c r="CD233" s="40"/>
      <c r="CE233" s="40"/>
      <c r="CF233" s="40"/>
      <c r="CG233" s="40"/>
      <c r="CH233" s="42"/>
      <c r="CI233" s="43"/>
      <c r="CJ233" s="41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1"/>
      <c r="DR233" s="40"/>
      <c r="DS233" s="40"/>
      <c r="DT233" s="40"/>
      <c r="DU233" s="40"/>
      <c r="DV233" s="42"/>
      <c r="DW233" s="40"/>
      <c r="DX233" s="40"/>
      <c r="DY233" s="40"/>
      <c r="DZ233" s="40"/>
      <c r="EA233" s="40"/>
      <c r="EB233" s="40"/>
      <c r="EC233" s="40"/>
      <c r="ED233" s="41"/>
      <c r="EE233" s="40"/>
      <c r="EF233" s="40"/>
      <c r="EG233" s="41"/>
      <c r="EH233" s="40"/>
      <c r="EI233" s="40"/>
      <c r="EJ233" s="40"/>
      <c r="EK233" s="40"/>
      <c r="EL233" s="42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2"/>
      <c r="EX233" s="42"/>
      <c r="EY233" s="42"/>
      <c r="EZ233" s="42"/>
      <c r="FA233" s="42"/>
      <c r="FB233" s="42"/>
      <c r="FC233" s="42"/>
      <c r="FD233" s="42"/>
      <c r="FE233" s="42"/>
      <c r="FF233" s="42"/>
      <c r="FG233" s="42"/>
      <c r="FH233" s="42"/>
      <c r="FI233" s="42"/>
      <c r="FJ233" s="42"/>
      <c r="FK233" s="42"/>
      <c r="FL233" s="42"/>
      <c r="FM233" s="42"/>
      <c r="FN233" s="42"/>
      <c r="FO233" s="42"/>
      <c r="FP233" s="42"/>
      <c r="FQ233" s="42"/>
      <c r="FR233" s="42"/>
      <c r="FS233" s="29">
        <f t="shared" si="35"/>
        <v>220</v>
      </c>
      <c r="FT233" s="29">
        <f t="shared" si="37"/>
        <v>220</v>
      </c>
      <c r="FU233" s="8">
        <f t="shared" si="36"/>
        <v>1.5</v>
      </c>
      <c r="FV233" s="29">
        <f t="shared" si="38"/>
        <v>1.5</v>
      </c>
    </row>
    <row r="234" spans="1:179">
      <c r="A234" s="8">
        <v>11101</v>
      </c>
      <c r="B234" s="27" t="s">
        <v>43</v>
      </c>
      <c r="C234" s="40">
        <v>73</v>
      </c>
      <c r="D234" s="40" t="s">
        <v>2093</v>
      </c>
      <c r="E234" s="40" t="s">
        <v>279</v>
      </c>
      <c r="F234" s="40" t="s">
        <v>337</v>
      </c>
      <c r="G234" s="40">
        <v>100</v>
      </c>
      <c r="H234" s="8" t="str">
        <f>VLOOKUP(F234, 'Meslek Grupları'!$E$6:$G$152, 3, FALSE)</f>
        <v>Görevli</v>
      </c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1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2"/>
      <c r="AT234" s="288">
        <f t="shared" si="34"/>
        <v>0</v>
      </c>
      <c r="AU234" s="43"/>
      <c r="AV234" s="40"/>
      <c r="AW234" s="40"/>
      <c r="AX234" s="40"/>
      <c r="AY234" s="40"/>
      <c r="AZ234" s="40"/>
      <c r="BA234" s="42"/>
      <c r="BB234" s="41"/>
      <c r="BC234" s="40"/>
      <c r="BD234" s="40"/>
      <c r="BE234" s="40"/>
      <c r="BF234" s="40"/>
      <c r="BG234" s="40"/>
      <c r="BH234" s="42"/>
      <c r="BI234" s="40"/>
      <c r="BJ234" s="40"/>
      <c r="BK234" s="40"/>
      <c r="BL234" s="40"/>
      <c r="BM234" s="40"/>
      <c r="BN234" s="40"/>
      <c r="BO234" s="41"/>
      <c r="BP234" s="40"/>
      <c r="BQ234" s="40"/>
      <c r="BR234" s="40"/>
      <c r="BS234" s="40"/>
      <c r="BT234" s="40"/>
      <c r="BU234" s="42"/>
      <c r="BV234" s="40"/>
      <c r="BW234" s="41"/>
      <c r="BX234" s="40"/>
      <c r="BY234" s="40"/>
      <c r="BZ234" s="40"/>
      <c r="CA234" s="42"/>
      <c r="CB234" s="41"/>
      <c r="CC234" s="40"/>
      <c r="CD234" s="40"/>
      <c r="CE234" s="40"/>
      <c r="CF234" s="40"/>
      <c r="CG234" s="40"/>
      <c r="CH234" s="42"/>
      <c r="CI234" s="43"/>
      <c r="CJ234" s="41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1"/>
      <c r="DR234" s="40"/>
      <c r="DS234" s="40"/>
      <c r="DT234" s="40"/>
      <c r="DU234" s="40"/>
      <c r="DV234" s="42"/>
      <c r="DW234" s="40"/>
      <c r="DX234" s="40"/>
      <c r="DY234" s="40"/>
      <c r="DZ234" s="40"/>
      <c r="EA234" s="40"/>
      <c r="EB234" s="40"/>
      <c r="EC234" s="40"/>
      <c r="ED234" s="41"/>
      <c r="EE234" s="40"/>
      <c r="EF234" s="40"/>
      <c r="EG234" s="41"/>
      <c r="EH234" s="40"/>
      <c r="EI234" s="40"/>
      <c r="EJ234" s="40"/>
      <c r="EK234" s="40"/>
      <c r="EL234" s="42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2"/>
      <c r="EX234" s="42"/>
      <c r="EY234" s="42"/>
      <c r="EZ234" s="42"/>
      <c r="FA234" s="42"/>
      <c r="FB234" s="42"/>
      <c r="FC234" s="42"/>
      <c r="FD234" s="42"/>
      <c r="FE234" s="42"/>
      <c r="FF234" s="42"/>
      <c r="FG234" s="42"/>
      <c r="FH234" s="42"/>
      <c r="FI234" s="42"/>
      <c r="FJ234" s="42"/>
      <c r="FK234" s="42"/>
      <c r="FL234" s="42"/>
      <c r="FM234" s="42"/>
      <c r="FN234" s="42"/>
      <c r="FO234" s="42"/>
      <c r="FP234" s="42"/>
      <c r="FQ234" s="42"/>
      <c r="FR234" s="42"/>
      <c r="FS234" s="29">
        <f t="shared" si="35"/>
        <v>100</v>
      </c>
      <c r="FT234" s="29">
        <f t="shared" si="37"/>
        <v>100</v>
      </c>
      <c r="FU234" s="8">
        <f t="shared" si="36"/>
        <v>0</v>
      </c>
      <c r="FV234" s="29">
        <f t="shared" si="38"/>
        <v>0</v>
      </c>
    </row>
    <row r="235" spans="1:179">
      <c r="A235" s="8">
        <v>11101</v>
      </c>
      <c r="B235" s="27" t="s">
        <v>43</v>
      </c>
      <c r="C235" s="40">
        <v>74</v>
      </c>
      <c r="D235" s="40" t="s">
        <v>302</v>
      </c>
      <c r="E235" s="40" t="s">
        <v>2090</v>
      </c>
      <c r="F235" s="40"/>
      <c r="G235" s="40"/>
      <c r="H235" s="8">
        <f>VLOOKUP(F235, 'Meslek Grupları'!$E$6:$G$152, 3, FALSE)</f>
        <v>0</v>
      </c>
      <c r="I235" s="40"/>
      <c r="J235" s="40"/>
      <c r="K235" s="40"/>
      <c r="L235" s="40">
        <v>120</v>
      </c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1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2"/>
      <c r="AT235" s="288">
        <f t="shared" si="34"/>
        <v>0</v>
      </c>
      <c r="AU235" s="43"/>
      <c r="AV235" s="40"/>
      <c r="AW235" s="40"/>
      <c r="AX235" s="40"/>
      <c r="AY235" s="40"/>
      <c r="AZ235" s="40"/>
      <c r="BA235" s="42"/>
      <c r="BB235" s="41"/>
      <c r="BC235" s="40"/>
      <c r="BD235" s="40"/>
      <c r="BE235" s="40"/>
      <c r="BF235" s="40"/>
      <c r="BG235" s="40"/>
      <c r="BH235" s="42"/>
      <c r="BI235" s="40"/>
      <c r="BJ235" s="40"/>
      <c r="BK235" s="40"/>
      <c r="BL235" s="40"/>
      <c r="BM235" s="40"/>
      <c r="BN235" s="40"/>
      <c r="BO235" s="41"/>
      <c r="BP235" s="40"/>
      <c r="BQ235" s="40"/>
      <c r="BR235" s="40"/>
      <c r="BS235" s="40"/>
      <c r="BT235" s="40"/>
      <c r="BU235" s="42"/>
      <c r="BV235" s="40"/>
      <c r="BW235" s="41"/>
      <c r="BX235" s="40"/>
      <c r="BY235" s="40"/>
      <c r="BZ235" s="40"/>
      <c r="CA235" s="42"/>
      <c r="CB235" s="41"/>
      <c r="CC235" s="40"/>
      <c r="CD235" s="40"/>
      <c r="CE235" s="40"/>
      <c r="CF235" s="40"/>
      <c r="CG235" s="40"/>
      <c r="CH235" s="42"/>
      <c r="CI235" s="43"/>
      <c r="CJ235" s="41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1"/>
      <c r="DR235" s="40"/>
      <c r="DS235" s="40"/>
      <c r="DT235" s="40"/>
      <c r="DU235" s="40"/>
      <c r="DV235" s="42"/>
      <c r="DW235" s="40"/>
      <c r="DX235" s="40"/>
      <c r="DY235" s="40"/>
      <c r="DZ235" s="40"/>
      <c r="EA235" s="40"/>
      <c r="EB235" s="40"/>
      <c r="EC235" s="40"/>
      <c r="ED235" s="41"/>
      <c r="EE235" s="40"/>
      <c r="EF235" s="40"/>
      <c r="EG235" s="41"/>
      <c r="EH235" s="40"/>
      <c r="EI235" s="40"/>
      <c r="EJ235" s="40"/>
      <c r="EK235" s="40"/>
      <c r="EL235" s="42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2"/>
      <c r="EX235" s="42"/>
      <c r="EY235" s="42"/>
      <c r="EZ235" s="42"/>
      <c r="FA235" s="42"/>
      <c r="FB235" s="42"/>
      <c r="FC235" s="42"/>
      <c r="FD235" s="42"/>
      <c r="FE235" s="42"/>
      <c r="FF235" s="42"/>
      <c r="FG235" s="42"/>
      <c r="FH235" s="42"/>
      <c r="FI235" s="42"/>
      <c r="FJ235" s="42"/>
      <c r="FK235" s="42"/>
      <c r="FL235" s="42"/>
      <c r="FM235" s="42"/>
      <c r="FN235" s="42"/>
      <c r="FO235" s="42"/>
      <c r="FP235" s="42"/>
      <c r="FQ235" s="42"/>
      <c r="FR235" s="42"/>
      <c r="FS235" s="29">
        <f t="shared" si="35"/>
        <v>120</v>
      </c>
      <c r="FT235" s="29">
        <f t="shared" si="37"/>
        <v>120</v>
      </c>
      <c r="FU235" s="8">
        <f t="shared" si="36"/>
        <v>0</v>
      </c>
      <c r="FV235" s="29">
        <f t="shared" si="38"/>
        <v>0</v>
      </c>
    </row>
    <row r="236" spans="1:179">
      <c r="A236" s="8">
        <v>11101</v>
      </c>
      <c r="B236" s="27" t="s">
        <v>43</v>
      </c>
      <c r="C236" s="40">
        <v>75</v>
      </c>
      <c r="D236" s="40" t="s">
        <v>2094</v>
      </c>
      <c r="E236" s="40" t="s">
        <v>252</v>
      </c>
      <c r="F236" s="40" t="s">
        <v>261</v>
      </c>
      <c r="G236" s="40">
        <v>100</v>
      </c>
      <c r="H236" s="8" t="str">
        <f>VLOOKUP(F236, 'Meslek Grupları'!$E$6:$G$152, 3, FALSE)</f>
        <v>Esnaf</v>
      </c>
      <c r="I236" s="40"/>
      <c r="J236" s="40"/>
      <c r="K236" s="40"/>
      <c r="L236" s="40">
        <v>120</v>
      </c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1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2"/>
      <c r="AT236" s="288">
        <f t="shared" si="34"/>
        <v>0</v>
      </c>
      <c r="AU236" s="43"/>
      <c r="AV236" s="40"/>
      <c r="AW236" s="40"/>
      <c r="AX236" s="40"/>
      <c r="AY236" s="40"/>
      <c r="AZ236" s="40"/>
      <c r="BA236" s="42"/>
      <c r="BB236" s="41"/>
      <c r="BC236" s="40"/>
      <c r="BD236" s="40"/>
      <c r="BE236" s="40"/>
      <c r="BF236" s="40"/>
      <c r="BG236" s="40"/>
      <c r="BH236" s="42"/>
      <c r="BI236" s="40"/>
      <c r="BJ236" s="40"/>
      <c r="BK236" s="40"/>
      <c r="BL236" s="40"/>
      <c r="BM236" s="40"/>
      <c r="BN236" s="40"/>
      <c r="BO236" s="41"/>
      <c r="BP236" s="40"/>
      <c r="BQ236" s="40"/>
      <c r="BR236" s="40"/>
      <c r="BS236" s="40"/>
      <c r="BT236" s="40"/>
      <c r="BU236" s="42"/>
      <c r="BV236" s="40"/>
      <c r="BW236" s="41"/>
      <c r="BX236" s="40"/>
      <c r="BY236" s="40"/>
      <c r="BZ236" s="40"/>
      <c r="CA236" s="42"/>
      <c r="CB236" s="41"/>
      <c r="CC236" s="40"/>
      <c r="CD236" s="40"/>
      <c r="CE236" s="40"/>
      <c r="CF236" s="40"/>
      <c r="CG236" s="40"/>
      <c r="CH236" s="42"/>
      <c r="CI236" s="43"/>
      <c r="CJ236" s="41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>
        <v>1</v>
      </c>
      <c r="CZ236" s="40">
        <v>1</v>
      </c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1"/>
      <c r="DR236" s="40"/>
      <c r="DS236" s="40"/>
      <c r="DT236" s="40"/>
      <c r="DU236" s="40"/>
      <c r="DV236" s="42"/>
      <c r="DW236" s="40"/>
      <c r="DX236" s="40"/>
      <c r="DY236" s="40"/>
      <c r="DZ236" s="40"/>
      <c r="EA236" s="40"/>
      <c r="EB236" s="40"/>
      <c r="EC236" s="40"/>
      <c r="ED236" s="41"/>
      <c r="EE236" s="40"/>
      <c r="EF236" s="40"/>
      <c r="EG236" s="41"/>
      <c r="EH236" s="40"/>
      <c r="EI236" s="40"/>
      <c r="EJ236" s="40"/>
      <c r="EK236" s="40"/>
      <c r="EL236" s="42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2"/>
      <c r="EX236" s="42"/>
      <c r="EY236" s="42"/>
      <c r="EZ236" s="42"/>
      <c r="FA236" s="42"/>
      <c r="FB236" s="42"/>
      <c r="FC236" s="42"/>
      <c r="FD236" s="42"/>
      <c r="FE236" s="42"/>
      <c r="FF236" s="42"/>
      <c r="FG236" s="42"/>
      <c r="FH236" s="42"/>
      <c r="FI236" s="42"/>
      <c r="FJ236" s="42"/>
      <c r="FK236" s="42"/>
      <c r="FL236" s="42"/>
      <c r="FM236" s="42"/>
      <c r="FN236" s="42"/>
      <c r="FO236" s="42"/>
      <c r="FP236" s="42"/>
      <c r="FQ236" s="42"/>
      <c r="FR236" s="42"/>
      <c r="FS236" s="29">
        <f t="shared" si="35"/>
        <v>220</v>
      </c>
      <c r="FT236" s="29">
        <f t="shared" si="37"/>
        <v>220</v>
      </c>
      <c r="FU236" s="8">
        <f t="shared" si="36"/>
        <v>0</v>
      </c>
      <c r="FV236" s="29">
        <f t="shared" si="38"/>
        <v>0</v>
      </c>
    </row>
    <row r="237" spans="1:179">
      <c r="A237" s="8">
        <v>11101</v>
      </c>
      <c r="B237" s="27" t="s">
        <v>43</v>
      </c>
      <c r="C237" s="40">
        <v>76</v>
      </c>
      <c r="D237" s="40" t="s">
        <v>279</v>
      </c>
      <c r="E237" s="40" t="s">
        <v>249</v>
      </c>
      <c r="F237" s="40" t="s">
        <v>231</v>
      </c>
      <c r="G237" s="40">
        <v>300</v>
      </c>
      <c r="H237" s="8" t="str">
        <f>VLOOKUP(F237, 'Meslek Grupları'!$E$6:$G$152, 3, FALSE)</f>
        <v>Esnaf</v>
      </c>
      <c r="I237" s="40"/>
      <c r="J237" s="40"/>
      <c r="K237" s="40"/>
      <c r="L237" s="40"/>
      <c r="M237" s="40"/>
      <c r="N237" s="40"/>
      <c r="O237" s="40"/>
      <c r="P237" s="40"/>
      <c r="Q237" s="40"/>
      <c r="R237" s="40">
        <v>6</v>
      </c>
      <c r="S237" s="40"/>
      <c r="T237" s="40"/>
      <c r="U237" s="40"/>
      <c r="V237" s="40"/>
      <c r="W237" s="40"/>
      <c r="X237" s="40"/>
      <c r="Y237" s="40"/>
      <c r="Z237" s="41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2"/>
      <c r="AT237" s="288">
        <f t="shared" si="34"/>
        <v>0</v>
      </c>
      <c r="AU237" s="43"/>
      <c r="AV237" s="40"/>
      <c r="AW237" s="40"/>
      <c r="AX237" s="40"/>
      <c r="AY237" s="40"/>
      <c r="AZ237" s="40"/>
      <c r="BA237" s="42"/>
      <c r="BB237" s="41"/>
      <c r="BC237" s="40"/>
      <c r="BD237" s="40"/>
      <c r="BE237" s="40"/>
      <c r="BF237" s="40"/>
      <c r="BG237" s="40"/>
      <c r="BH237" s="42"/>
      <c r="BI237" s="40"/>
      <c r="BJ237" s="40"/>
      <c r="BK237" s="40"/>
      <c r="BL237" s="40"/>
      <c r="BM237" s="40"/>
      <c r="BN237" s="40"/>
      <c r="BO237" s="41"/>
      <c r="BP237" s="40"/>
      <c r="BQ237" s="40"/>
      <c r="BR237" s="40"/>
      <c r="BS237" s="40"/>
      <c r="BT237" s="40"/>
      <c r="BU237" s="42"/>
      <c r="BV237" s="40"/>
      <c r="BW237" s="41"/>
      <c r="BX237" s="40"/>
      <c r="BY237" s="40"/>
      <c r="BZ237" s="40"/>
      <c r="CA237" s="42"/>
      <c r="CB237" s="41"/>
      <c r="CC237" s="40"/>
      <c r="CD237" s="40"/>
      <c r="CE237" s="40"/>
      <c r="CF237" s="40"/>
      <c r="CG237" s="40"/>
      <c r="CH237" s="42"/>
      <c r="CI237" s="43"/>
      <c r="CJ237" s="41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>
        <v>1</v>
      </c>
      <c r="CX237" s="40">
        <v>10</v>
      </c>
      <c r="CY237" s="40" t="s">
        <v>677</v>
      </c>
      <c r="CZ237" s="40">
        <v>1</v>
      </c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1"/>
      <c r="DR237" s="40"/>
      <c r="DS237" s="40"/>
      <c r="DT237" s="40"/>
      <c r="DU237" s="40"/>
      <c r="DV237" s="42"/>
      <c r="DW237" s="40"/>
      <c r="DX237" s="40"/>
      <c r="DY237" s="40"/>
      <c r="DZ237" s="40"/>
      <c r="EA237" s="40"/>
      <c r="EB237" s="40"/>
      <c r="EC237" s="40"/>
      <c r="ED237" s="41"/>
      <c r="EE237" s="40"/>
      <c r="EF237" s="40"/>
      <c r="EG237" s="41"/>
      <c r="EH237" s="40"/>
      <c r="EI237" s="40"/>
      <c r="EJ237" s="40"/>
      <c r="EK237" s="40"/>
      <c r="EL237" s="42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2"/>
      <c r="EX237" s="42"/>
      <c r="EY237" s="42"/>
      <c r="EZ237" s="42"/>
      <c r="FA237" s="42"/>
      <c r="FB237" s="42"/>
      <c r="FC237" s="42"/>
      <c r="FD237" s="42"/>
      <c r="FE237" s="42"/>
      <c r="FF237" s="42"/>
      <c r="FG237" s="42"/>
      <c r="FH237" s="42"/>
      <c r="FI237" s="42"/>
      <c r="FJ237" s="42"/>
      <c r="FK237" s="42"/>
      <c r="FL237" s="42"/>
      <c r="FM237" s="42"/>
      <c r="FN237" s="42"/>
      <c r="FO237" s="42"/>
      <c r="FP237" s="42"/>
      <c r="FQ237" s="42"/>
      <c r="FR237" s="42"/>
      <c r="FS237" s="29">
        <f t="shared" si="35"/>
        <v>310</v>
      </c>
      <c r="FT237" s="29">
        <f t="shared" si="37"/>
        <v>310</v>
      </c>
      <c r="FU237" s="8">
        <f t="shared" si="36"/>
        <v>0</v>
      </c>
      <c r="FV237" s="29">
        <f t="shared" si="38"/>
        <v>0</v>
      </c>
    </row>
    <row r="238" spans="1:179">
      <c r="A238" s="8">
        <v>11101</v>
      </c>
      <c r="B238" s="27" t="s">
        <v>43</v>
      </c>
      <c r="C238" s="40">
        <v>77</v>
      </c>
      <c r="D238" s="40" t="s">
        <v>2095</v>
      </c>
      <c r="E238" s="40" t="s">
        <v>255</v>
      </c>
      <c r="F238" s="40" t="s">
        <v>303</v>
      </c>
      <c r="G238" s="40">
        <v>405</v>
      </c>
      <c r="H238" s="8" t="str">
        <f>VLOOKUP(F238, 'Meslek Grupları'!$E$6:$G$152, 3, FALSE)</f>
        <v>Görevli</v>
      </c>
      <c r="I238" s="40" t="s">
        <v>556</v>
      </c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1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2"/>
      <c r="AT238" s="288">
        <f t="shared" si="34"/>
        <v>0</v>
      </c>
      <c r="AU238" s="43"/>
      <c r="AV238" s="40"/>
      <c r="AW238" s="40"/>
      <c r="AX238" s="40"/>
      <c r="AY238" s="40"/>
      <c r="AZ238" s="40"/>
      <c r="BA238" s="42"/>
      <c r="BB238" s="41"/>
      <c r="BC238" s="40"/>
      <c r="BD238" s="40"/>
      <c r="BE238" s="40"/>
      <c r="BF238" s="40"/>
      <c r="BG238" s="40"/>
      <c r="BH238" s="42"/>
      <c r="BI238" s="40"/>
      <c r="BJ238" s="40"/>
      <c r="BK238" s="40"/>
      <c r="BL238" s="40"/>
      <c r="BM238" s="40"/>
      <c r="BN238" s="40"/>
      <c r="BO238" s="41"/>
      <c r="BP238" s="40"/>
      <c r="BQ238" s="40"/>
      <c r="BR238" s="40"/>
      <c r="BS238" s="40"/>
      <c r="BT238" s="40"/>
      <c r="BU238" s="42"/>
      <c r="BV238" s="40"/>
      <c r="BW238" s="41"/>
      <c r="BX238" s="40"/>
      <c r="BY238" s="40"/>
      <c r="BZ238" s="40"/>
      <c r="CA238" s="42"/>
      <c r="CB238" s="41"/>
      <c r="CC238" s="40"/>
      <c r="CD238" s="40"/>
      <c r="CE238" s="40"/>
      <c r="CF238" s="40"/>
      <c r="CG238" s="40"/>
      <c r="CH238" s="42"/>
      <c r="CI238" s="43"/>
      <c r="CJ238" s="41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1"/>
      <c r="DR238" s="40"/>
      <c r="DS238" s="40"/>
      <c r="DT238" s="40"/>
      <c r="DU238" s="40"/>
      <c r="DV238" s="42"/>
      <c r="DW238" s="40"/>
      <c r="DX238" s="40"/>
      <c r="DY238" s="40"/>
      <c r="DZ238" s="40"/>
      <c r="EA238" s="40"/>
      <c r="EB238" s="40"/>
      <c r="EC238" s="40"/>
      <c r="ED238" s="41"/>
      <c r="EE238" s="40"/>
      <c r="EF238" s="40"/>
      <c r="EG238" s="41"/>
      <c r="EH238" s="40"/>
      <c r="EI238" s="40"/>
      <c r="EJ238" s="40"/>
      <c r="EK238" s="40"/>
      <c r="EL238" s="42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2"/>
      <c r="EX238" s="42"/>
      <c r="EY238" s="42"/>
      <c r="EZ238" s="42"/>
      <c r="FA238" s="42"/>
      <c r="FB238" s="42"/>
      <c r="FC238" s="42"/>
      <c r="FD238" s="42"/>
      <c r="FE238" s="42"/>
      <c r="FF238" s="42"/>
      <c r="FG238" s="42"/>
      <c r="FH238" s="42"/>
      <c r="FI238" s="42"/>
      <c r="FJ238" s="42"/>
      <c r="FK238" s="42"/>
      <c r="FL238" s="42"/>
      <c r="FM238" s="42"/>
      <c r="FN238" s="42"/>
      <c r="FO238" s="42"/>
      <c r="FP238" s="42"/>
      <c r="FQ238" s="42"/>
      <c r="FR238" s="42"/>
      <c r="FS238" s="29">
        <f t="shared" si="35"/>
        <v>405</v>
      </c>
      <c r="FT238" s="29">
        <f t="shared" si="37"/>
        <v>405</v>
      </c>
      <c r="FU238" s="8">
        <f t="shared" si="36"/>
        <v>0</v>
      </c>
      <c r="FV238" s="29">
        <f t="shared" si="38"/>
        <v>0</v>
      </c>
    </row>
    <row r="239" spans="1:179">
      <c r="A239" s="8">
        <v>11101</v>
      </c>
      <c r="B239" s="27" t="s">
        <v>43</v>
      </c>
      <c r="C239" s="242">
        <v>78</v>
      </c>
      <c r="D239" s="8" t="s">
        <v>221</v>
      </c>
      <c r="E239" s="8" t="s">
        <v>255</v>
      </c>
      <c r="F239" s="8" t="s">
        <v>233</v>
      </c>
      <c r="G239" s="8">
        <v>200</v>
      </c>
      <c r="H239" s="8" t="str">
        <f>VLOOKUP(F239, 'Meslek Grupları'!$E$6:$G$152, 3, FALSE)</f>
        <v>Esnaf</v>
      </c>
      <c r="I239" s="8"/>
      <c r="J239" s="8"/>
      <c r="K239" s="8"/>
      <c r="M239" s="8"/>
      <c r="O239" s="8"/>
      <c r="P239" s="8"/>
      <c r="R239">
        <v>16</v>
      </c>
      <c r="U239" s="8"/>
      <c r="V239" s="8"/>
      <c r="W239" s="8"/>
      <c r="Z239" s="2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27"/>
      <c r="AT239" s="288">
        <f t="shared" si="34"/>
        <v>0</v>
      </c>
      <c r="AU239" s="29"/>
      <c r="AV239" s="8"/>
      <c r="AW239" s="8"/>
      <c r="AX239" s="8"/>
      <c r="AY239" s="8"/>
      <c r="AZ239" s="8"/>
      <c r="BA239" s="27"/>
      <c r="BB239" s="28"/>
      <c r="BC239" s="8"/>
      <c r="BD239" s="8"/>
      <c r="BE239" s="8"/>
      <c r="BF239" s="8"/>
      <c r="BG239" s="8"/>
      <c r="BH239" s="27"/>
      <c r="BI239" s="8"/>
      <c r="BJ239" s="8"/>
      <c r="BK239" s="8"/>
      <c r="BL239" s="8"/>
      <c r="BM239" s="8"/>
      <c r="BN239" s="8"/>
      <c r="BO239" s="28"/>
      <c r="BP239" s="8"/>
      <c r="BQ239" s="8"/>
      <c r="BR239" s="8"/>
      <c r="BS239" s="8"/>
      <c r="BT239" s="8"/>
      <c r="BU239" s="27"/>
      <c r="BV239" s="8"/>
      <c r="BW239" s="28"/>
      <c r="BX239" s="8"/>
      <c r="BY239" s="8"/>
      <c r="BZ239" s="8"/>
      <c r="CA239" s="27"/>
      <c r="CB239" s="28"/>
      <c r="CC239" s="8"/>
      <c r="CD239" s="8"/>
      <c r="CE239" s="8"/>
      <c r="CF239" s="8"/>
      <c r="CG239" s="8"/>
      <c r="CH239" s="27"/>
      <c r="CI239" s="29"/>
      <c r="CJ239" s="2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28"/>
      <c r="DR239" s="8"/>
      <c r="DS239" s="8"/>
      <c r="DT239" s="8"/>
      <c r="DU239" s="8"/>
      <c r="DV239" s="27"/>
      <c r="DW239" s="8"/>
      <c r="DX239" s="8"/>
      <c r="DY239" s="8"/>
      <c r="DZ239" s="8"/>
      <c r="EA239" s="8"/>
      <c r="EB239" s="8"/>
      <c r="EC239" s="8"/>
      <c r="ED239" s="28"/>
      <c r="EE239" s="8"/>
      <c r="EF239" s="8"/>
      <c r="EG239" s="28"/>
      <c r="EH239" s="8"/>
      <c r="EI239" s="8"/>
      <c r="EJ239" s="8"/>
      <c r="EK239" s="8"/>
      <c r="EL239" s="27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9">
        <f t="shared" si="35"/>
        <v>200</v>
      </c>
      <c r="FT239" s="29">
        <f>SUM(FS239:FS240)</f>
        <v>380</v>
      </c>
      <c r="FU239" s="8">
        <f t="shared" si="36"/>
        <v>0</v>
      </c>
      <c r="FV239" s="29">
        <f>SUM(FU239:FU240)</f>
        <v>0</v>
      </c>
    </row>
    <row r="240" spans="1:179">
      <c r="A240" s="8">
        <v>11101</v>
      </c>
      <c r="B240" s="27" t="s">
        <v>43</v>
      </c>
      <c r="C240" s="243"/>
      <c r="D240" s="31"/>
      <c r="E240" s="31" t="s">
        <v>229</v>
      </c>
      <c r="F240" s="31"/>
      <c r="G240" s="31"/>
      <c r="H240" s="8">
        <f>VLOOKUP(F240, 'Meslek Grupları'!$E$6:$G$152, 3, FALSE)</f>
        <v>0</v>
      </c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8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7"/>
      <c r="AT240" s="288">
        <f t="shared" si="34"/>
        <v>0</v>
      </c>
      <c r="AU240" s="39"/>
      <c r="AV240" s="31"/>
      <c r="AW240" s="31"/>
      <c r="AX240" s="31"/>
      <c r="AY240" s="31"/>
      <c r="AZ240" s="31"/>
      <c r="BA240" s="37"/>
      <c r="BB240" s="38"/>
      <c r="BC240" s="31"/>
      <c r="BD240" s="31"/>
      <c r="BE240" s="31"/>
      <c r="BF240" s="31"/>
      <c r="BG240" s="31"/>
      <c r="BH240" s="37"/>
      <c r="BI240" s="31"/>
      <c r="BJ240" s="31"/>
      <c r="BK240" s="31"/>
      <c r="BL240" s="31"/>
      <c r="BM240" s="31"/>
      <c r="BN240" s="31"/>
      <c r="BO240" s="38"/>
      <c r="BP240" s="31"/>
      <c r="BQ240" s="31"/>
      <c r="BR240" s="31"/>
      <c r="BS240" s="31"/>
      <c r="BT240" s="31"/>
      <c r="BU240" s="37"/>
      <c r="BV240" s="31"/>
      <c r="BW240" s="38"/>
      <c r="BX240" s="31"/>
      <c r="BY240" s="31"/>
      <c r="BZ240" s="31"/>
      <c r="CA240" s="37"/>
      <c r="CB240" s="38"/>
      <c r="CC240" s="31"/>
      <c r="CD240" s="31"/>
      <c r="CE240" s="31"/>
      <c r="CF240" s="31"/>
      <c r="CG240" s="31"/>
      <c r="CH240" s="37"/>
      <c r="CI240" s="39"/>
      <c r="CJ240" s="38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8"/>
      <c r="DR240" s="31"/>
      <c r="DS240" s="31"/>
      <c r="DT240" s="31"/>
      <c r="DU240" s="31"/>
      <c r="DV240" s="37"/>
      <c r="DW240" s="31"/>
      <c r="DX240" s="31"/>
      <c r="DY240" s="31"/>
      <c r="DZ240" s="31"/>
      <c r="EA240" s="31"/>
      <c r="EB240" s="31"/>
      <c r="EC240" s="31"/>
      <c r="ED240" s="38"/>
      <c r="EE240" s="31"/>
      <c r="EF240" s="31"/>
      <c r="EG240" s="38">
        <v>3</v>
      </c>
      <c r="EH240" s="31"/>
      <c r="EI240" s="31"/>
      <c r="EJ240" s="31"/>
      <c r="EK240" s="31"/>
      <c r="EL240" s="37">
        <v>180</v>
      </c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7"/>
      <c r="EX240" s="37"/>
      <c r="EY240" s="37"/>
      <c r="EZ240" s="37"/>
      <c r="FA240" s="37"/>
      <c r="FB240" s="37"/>
      <c r="FC240" s="37"/>
      <c r="FD240" s="37"/>
      <c r="FE240" s="37"/>
      <c r="FF240" s="37"/>
      <c r="FG240" s="37"/>
      <c r="FH240" s="37"/>
      <c r="FI240" s="37"/>
      <c r="FJ240" s="37"/>
      <c r="FK240" s="37"/>
      <c r="FL240" s="37"/>
      <c r="FM240" s="37"/>
      <c r="FN240" s="37"/>
      <c r="FO240" s="37"/>
      <c r="FP240" s="37"/>
      <c r="FQ240" s="37"/>
      <c r="FR240" s="37"/>
      <c r="FS240" s="29">
        <f t="shared" si="35"/>
        <v>180</v>
      </c>
      <c r="FT240" s="29"/>
      <c r="FU240" s="8">
        <f t="shared" si="36"/>
        <v>0</v>
      </c>
      <c r="FV240" s="29"/>
    </row>
    <row r="241" spans="1:182">
      <c r="A241" s="8">
        <v>11101</v>
      </c>
      <c r="B241" s="27" t="s">
        <v>43</v>
      </c>
      <c r="C241" s="242">
        <v>79</v>
      </c>
      <c r="D241" s="8" t="s">
        <v>563</v>
      </c>
      <c r="E241" s="8" t="s">
        <v>255</v>
      </c>
      <c r="F241" s="8" t="s">
        <v>191</v>
      </c>
      <c r="G241" s="8">
        <v>600</v>
      </c>
      <c r="H241" s="8" t="str">
        <f>VLOOKUP(F241, 'Meslek Grupları'!$E$6:$G$152, 3, FALSE)</f>
        <v>Esnaf</v>
      </c>
      <c r="I241" s="8"/>
      <c r="J241" s="8"/>
      <c r="K241" s="8"/>
      <c r="L241" s="8">
        <v>120</v>
      </c>
      <c r="M241" s="8" t="s">
        <v>477</v>
      </c>
      <c r="O241" s="8"/>
      <c r="P241" s="8"/>
      <c r="U241" s="8"/>
      <c r="V241" s="8"/>
      <c r="W241" s="8"/>
      <c r="Z241" s="2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27"/>
      <c r="AT241" s="288">
        <f t="shared" si="34"/>
        <v>0</v>
      </c>
      <c r="AU241" s="29"/>
      <c r="AV241" s="8"/>
      <c r="AW241" s="8"/>
      <c r="AX241" s="8"/>
      <c r="AY241" s="8"/>
      <c r="AZ241" s="8"/>
      <c r="BA241" s="27"/>
      <c r="BB241" s="28"/>
      <c r="BC241" s="8"/>
      <c r="BD241" s="8"/>
      <c r="BE241" s="8"/>
      <c r="BF241" s="8"/>
      <c r="BG241" s="8"/>
      <c r="BH241" s="27"/>
      <c r="BI241" s="8"/>
      <c r="BJ241" s="8"/>
      <c r="BK241" s="8"/>
      <c r="BL241" s="8"/>
      <c r="BM241" s="8"/>
      <c r="BN241" s="8"/>
      <c r="BO241" s="28"/>
      <c r="BP241" s="8"/>
      <c r="BQ241" s="8"/>
      <c r="BR241" s="8"/>
      <c r="BS241" s="8"/>
      <c r="BT241" s="8"/>
      <c r="BU241" s="27"/>
      <c r="BV241" s="8"/>
      <c r="BW241" s="28">
        <v>2</v>
      </c>
      <c r="BX241" s="8"/>
      <c r="BY241" s="8"/>
      <c r="BZ241" s="8">
        <v>48</v>
      </c>
      <c r="CA241" s="27">
        <v>36</v>
      </c>
      <c r="CB241" s="28"/>
      <c r="CC241" s="8"/>
      <c r="CD241" s="8"/>
      <c r="CE241" s="8"/>
      <c r="CF241" s="8"/>
      <c r="CG241" s="8"/>
      <c r="CH241" s="27"/>
      <c r="CI241" s="29"/>
      <c r="CJ241" s="28">
        <v>1</v>
      </c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28"/>
      <c r="DR241" s="8"/>
      <c r="DS241" s="8"/>
      <c r="DT241" s="8"/>
      <c r="DU241" s="8"/>
      <c r="DV241" s="27"/>
      <c r="DW241" s="8"/>
      <c r="DX241" s="8"/>
      <c r="DY241" s="8"/>
      <c r="DZ241" s="8"/>
      <c r="EA241" s="8"/>
      <c r="EB241" s="8"/>
      <c r="EC241" s="8"/>
      <c r="ED241" s="28"/>
      <c r="EE241" s="8"/>
      <c r="EF241" s="8"/>
      <c r="EG241" s="28">
        <v>2.5</v>
      </c>
      <c r="EH241" s="8"/>
      <c r="EI241" s="8"/>
      <c r="EJ241" s="8"/>
      <c r="EK241" s="8"/>
      <c r="EL241" s="27">
        <v>340</v>
      </c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9">
        <f t="shared" si="35"/>
        <v>1108</v>
      </c>
      <c r="FT241" s="29">
        <f>SUM(FS241:FS242)</f>
        <v>1340.75</v>
      </c>
      <c r="FU241" s="8">
        <f t="shared" si="36"/>
        <v>2</v>
      </c>
      <c r="FV241" s="29">
        <f>SUM(FU241:FU242)</f>
        <v>2</v>
      </c>
    </row>
    <row r="242" spans="1:182">
      <c r="A242" s="8">
        <v>11101</v>
      </c>
      <c r="B242" s="27" t="s">
        <v>43</v>
      </c>
      <c r="C242" s="243"/>
      <c r="D242" s="31"/>
      <c r="E242" s="31" t="s">
        <v>678</v>
      </c>
      <c r="F242" s="31"/>
      <c r="G242" s="31"/>
      <c r="H242" s="8">
        <f>VLOOKUP(F242, 'Meslek Grupları'!$E$6:$G$152, 3, FALSE)</f>
        <v>0</v>
      </c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8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7"/>
      <c r="AT242" s="288">
        <f t="shared" si="34"/>
        <v>0</v>
      </c>
      <c r="AU242" s="39"/>
      <c r="AV242" s="31"/>
      <c r="AW242" s="31"/>
      <c r="AX242" s="31"/>
      <c r="AY242" s="31"/>
      <c r="AZ242" s="31"/>
      <c r="BA242" s="37"/>
      <c r="BB242" s="38"/>
      <c r="BC242" s="31"/>
      <c r="BD242" s="31"/>
      <c r="BE242" s="31"/>
      <c r="BF242" s="31"/>
      <c r="BG242" s="31"/>
      <c r="BH242" s="37"/>
      <c r="BI242" s="31"/>
      <c r="BJ242" s="31"/>
      <c r="BK242" s="31"/>
      <c r="BL242" s="31"/>
      <c r="BM242" s="31"/>
      <c r="BN242" s="31"/>
      <c r="BO242" s="38"/>
      <c r="BP242" s="31"/>
      <c r="BQ242" s="31"/>
      <c r="BR242" s="31"/>
      <c r="BS242" s="31"/>
      <c r="BT242" s="31"/>
      <c r="BU242" s="37"/>
      <c r="BV242" s="31"/>
      <c r="BW242" s="38"/>
      <c r="BX242" s="31"/>
      <c r="BY242" s="31"/>
      <c r="BZ242" s="31"/>
      <c r="CA242" s="37"/>
      <c r="CB242" s="38"/>
      <c r="CC242" s="31"/>
      <c r="CD242" s="31"/>
      <c r="CE242" s="31"/>
      <c r="CF242" s="31"/>
      <c r="CG242" s="31"/>
      <c r="CH242" s="37"/>
      <c r="CI242" s="39"/>
      <c r="CJ242" s="38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8"/>
      <c r="DR242" s="31"/>
      <c r="DS242" s="31"/>
      <c r="DT242" s="31"/>
      <c r="DU242" s="31"/>
      <c r="DV242" s="37"/>
      <c r="DW242" s="31"/>
      <c r="DX242" s="31"/>
      <c r="DY242" s="31"/>
      <c r="DZ242" s="31"/>
      <c r="EA242" s="31"/>
      <c r="EB242" s="31"/>
      <c r="EC242" s="31"/>
      <c r="ED242" s="38"/>
      <c r="EE242" s="31"/>
      <c r="EF242" s="31"/>
      <c r="EG242" s="38">
        <v>6.5</v>
      </c>
      <c r="EH242" s="31"/>
      <c r="EI242" s="31"/>
      <c r="EJ242" s="31"/>
      <c r="EK242" s="31"/>
      <c r="EL242" s="37">
        <v>169.25</v>
      </c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7"/>
      <c r="EX242" s="37"/>
      <c r="EY242" s="37"/>
      <c r="EZ242" s="37"/>
      <c r="FA242" s="37"/>
      <c r="FB242" s="37"/>
      <c r="FC242" s="37"/>
      <c r="FD242" s="82">
        <v>0.125</v>
      </c>
      <c r="FE242" s="37">
        <v>3</v>
      </c>
      <c r="FF242" s="37">
        <v>9</v>
      </c>
      <c r="FG242" s="37">
        <v>0.125</v>
      </c>
      <c r="FH242" s="37"/>
      <c r="FI242" s="37">
        <v>63.5</v>
      </c>
      <c r="FJ242" s="37"/>
      <c r="FK242" s="37"/>
      <c r="FL242" s="37"/>
      <c r="FM242" s="37"/>
      <c r="FN242" s="37"/>
      <c r="FO242" s="37"/>
      <c r="FP242" s="37"/>
      <c r="FQ242" s="37"/>
      <c r="FR242" s="37"/>
      <c r="FS242" s="29">
        <f t="shared" si="35"/>
        <v>232.75</v>
      </c>
      <c r="FT242" s="29"/>
      <c r="FU242" s="8">
        <f t="shared" si="36"/>
        <v>0</v>
      </c>
      <c r="FV242" s="29"/>
    </row>
    <row r="243" spans="1:182">
      <c r="A243" s="8">
        <v>11101</v>
      </c>
      <c r="B243" s="27" t="s">
        <v>43</v>
      </c>
      <c r="C243" s="242">
        <v>80</v>
      </c>
      <c r="D243" s="8" t="s">
        <v>252</v>
      </c>
      <c r="E243" s="8" t="s">
        <v>255</v>
      </c>
      <c r="G243" s="8"/>
      <c r="H243" s="8">
        <f>VLOOKUP(F243, 'Meslek Grupları'!$E$6:$G$152, 3, FALSE)</f>
        <v>0</v>
      </c>
      <c r="I243" s="8" t="s">
        <v>680</v>
      </c>
      <c r="J243" s="8"/>
      <c r="K243" s="8"/>
      <c r="M243" s="8"/>
      <c r="O243" s="8"/>
      <c r="P243" s="8"/>
      <c r="U243" s="8"/>
      <c r="V243" s="8"/>
      <c r="W243" s="8"/>
      <c r="Z243" s="2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27"/>
      <c r="AT243" s="288">
        <f t="shared" si="34"/>
        <v>0</v>
      </c>
      <c r="AU243" s="29"/>
      <c r="AV243" s="8"/>
      <c r="AW243" s="8"/>
      <c r="AX243" s="8"/>
      <c r="AY243" s="8"/>
      <c r="AZ243" s="8"/>
      <c r="BA243" s="27"/>
      <c r="BB243" s="28"/>
      <c r="BC243" s="8"/>
      <c r="BD243" s="8"/>
      <c r="BE243" s="8"/>
      <c r="BF243" s="8"/>
      <c r="BG243" s="8"/>
      <c r="BH243" s="27"/>
      <c r="BI243" s="8"/>
      <c r="BJ243" s="8"/>
      <c r="BK243" s="8"/>
      <c r="BL243" s="8"/>
      <c r="BM243" s="8"/>
      <c r="BN243" s="8"/>
      <c r="BO243" s="28"/>
      <c r="BP243" s="8"/>
      <c r="BQ243" s="8"/>
      <c r="BR243" s="8"/>
      <c r="BS243" s="8"/>
      <c r="BT243" s="8"/>
      <c r="BU243" s="27"/>
      <c r="BV243" s="8"/>
      <c r="BW243" s="28"/>
      <c r="BX243" s="8"/>
      <c r="BY243" s="8"/>
      <c r="BZ243" s="8"/>
      <c r="CA243" s="27"/>
      <c r="CB243" s="28"/>
      <c r="CC243" s="8"/>
      <c r="CD243" s="8"/>
      <c r="CE243" s="8"/>
      <c r="CF243" s="8"/>
      <c r="CG243" s="8"/>
      <c r="CH243" s="27"/>
      <c r="CI243" s="29"/>
      <c r="CJ243" s="2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28"/>
      <c r="DR243" s="8"/>
      <c r="DS243" s="8"/>
      <c r="DT243" s="8"/>
      <c r="DU243" s="8"/>
      <c r="DV243" s="27"/>
      <c r="DW243" s="8"/>
      <c r="DX243" s="8"/>
      <c r="DY243" s="8"/>
      <c r="DZ243" s="8"/>
      <c r="EA243" s="8"/>
      <c r="EB243" s="8"/>
      <c r="EC243" s="8"/>
      <c r="ED243" s="28"/>
      <c r="EE243" s="8"/>
      <c r="EF243" s="8"/>
      <c r="EG243" s="28"/>
      <c r="EH243" s="8"/>
      <c r="EI243" s="8"/>
      <c r="EJ243" s="8"/>
      <c r="EK243" s="8"/>
      <c r="EL243" s="27"/>
      <c r="EM243" s="8"/>
      <c r="EN243" s="8"/>
      <c r="EO243" s="8"/>
      <c r="EP243" s="8"/>
      <c r="EQ243" s="8"/>
      <c r="ER243" s="8">
        <v>1</v>
      </c>
      <c r="ES243" s="8"/>
      <c r="ET243" s="8"/>
      <c r="EU243" s="8"/>
      <c r="EV243" s="8"/>
      <c r="EW243" s="27">
        <v>66</v>
      </c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9">
        <f t="shared" si="35"/>
        <v>66</v>
      </c>
      <c r="FT243" s="29">
        <f>SUM(FS243:FS244)</f>
        <v>66</v>
      </c>
      <c r="FU243" s="8">
        <f t="shared" si="36"/>
        <v>0</v>
      </c>
      <c r="FV243" s="29">
        <f>SUM(FU243:FU244)</f>
        <v>0</v>
      </c>
    </row>
    <row r="244" spans="1:182">
      <c r="A244" s="8">
        <v>11101</v>
      </c>
      <c r="B244" s="27" t="s">
        <v>43</v>
      </c>
      <c r="C244" s="243"/>
      <c r="D244" s="31"/>
      <c r="E244" s="31" t="s">
        <v>681</v>
      </c>
      <c r="F244" s="31" t="s">
        <v>682</v>
      </c>
      <c r="G244" s="31"/>
      <c r="H244" s="8" t="str">
        <f>VLOOKUP(F244, 'Meslek Grupları'!$E$6:$G$152, 3, FALSE)</f>
        <v>Görevli</v>
      </c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8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7"/>
      <c r="AT244" s="288">
        <f t="shared" si="34"/>
        <v>0</v>
      </c>
      <c r="AU244" s="39"/>
      <c r="AV244" s="31"/>
      <c r="AW244" s="31"/>
      <c r="AX244" s="31"/>
      <c r="AY244" s="31"/>
      <c r="AZ244" s="31"/>
      <c r="BA244" s="37"/>
      <c r="BB244" s="38"/>
      <c r="BC244" s="31"/>
      <c r="BD244" s="31"/>
      <c r="BE244" s="31"/>
      <c r="BF244" s="31"/>
      <c r="BG244" s="31"/>
      <c r="BH244" s="37"/>
      <c r="BI244" s="31"/>
      <c r="BJ244" s="31"/>
      <c r="BK244" s="31"/>
      <c r="BL244" s="31"/>
      <c r="BM244" s="31"/>
      <c r="BN244" s="31"/>
      <c r="BO244" s="38"/>
      <c r="BP244" s="31"/>
      <c r="BQ244" s="31"/>
      <c r="BR244" s="31"/>
      <c r="BS244" s="31"/>
      <c r="BT244" s="31"/>
      <c r="BU244" s="37"/>
      <c r="BV244" s="31"/>
      <c r="BW244" s="38"/>
      <c r="BX244" s="31"/>
      <c r="BY244" s="31"/>
      <c r="BZ244" s="31"/>
      <c r="CA244" s="37"/>
      <c r="CB244" s="38"/>
      <c r="CC244" s="31"/>
      <c r="CD244" s="31"/>
      <c r="CE244" s="31"/>
      <c r="CF244" s="31"/>
      <c r="CG244" s="31"/>
      <c r="CH244" s="37"/>
      <c r="CI244" s="39"/>
      <c r="CJ244" s="38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8"/>
      <c r="DR244" s="31"/>
      <c r="DS244" s="31"/>
      <c r="DT244" s="31"/>
      <c r="DU244" s="31"/>
      <c r="DV244" s="37"/>
      <c r="DW244" s="31"/>
      <c r="DX244" s="31"/>
      <c r="DY244" s="31"/>
      <c r="DZ244" s="31"/>
      <c r="EA244" s="31"/>
      <c r="EB244" s="31"/>
      <c r="EC244" s="31"/>
      <c r="ED244" s="38"/>
      <c r="EE244" s="31"/>
      <c r="EF244" s="31"/>
      <c r="EG244" s="38"/>
      <c r="EH244" s="31"/>
      <c r="EI244" s="31"/>
      <c r="EJ244" s="31"/>
      <c r="EK244" s="31"/>
      <c r="EL244" s="37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7"/>
      <c r="EX244" s="37"/>
      <c r="EY244" s="37"/>
      <c r="EZ244" s="37"/>
      <c r="FA244" s="37"/>
      <c r="FB244" s="37"/>
      <c r="FC244" s="37"/>
      <c r="FD244" s="37"/>
      <c r="FE244" s="37"/>
      <c r="FF244" s="37"/>
      <c r="FG244" s="37"/>
      <c r="FH244" s="37"/>
      <c r="FI244" s="37"/>
      <c r="FJ244" s="37"/>
      <c r="FK244" s="37"/>
      <c r="FL244" s="37"/>
      <c r="FM244" s="37"/>
      <c r="FN244" s="37"/>
      <c r="FO244" s="37"/>
      <c r="FP244" s="37"/>
      <c r="FQ244" s="37"/>
      <c r="FR244" s="37"/>
      <c r="FS244" s="29">
        <f t="shared" si="35"/>
        <v>0</v>
      </c>
      <c r="FT244" s="29"/>
      <c r="FU244" s="8">
        <f t="shared" si="36"/>
        <v>0</v>
      </c>
      <c r="FV244" s="29"/>
    </row>
    <row r="245" spans="1:182">
      <c r="A245" s="3"/>
      <c r="B245" s="4"/>
      <c r="C245" s="3"/>
      <c r="D245" s="3"/>
      <c r="E245" s="3" t="s">
        <v>683</v>
      </c>
      <c r="F245" s="3"/>
      <c r="G245" s="3"/>
      <c r="H245" s="8">
        <f>VLOOKUP(F245, 'Meslek Grupları'!$E$6:$G$152, 3, FALSE)</f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78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4"/>
      <c r="AT245" s="288">
        <f t="shared" si="34"/>
        <v>0</v>
      </c>
      <c r="AU245" s="79"/>
      <c r="AV245" s="3"/>
      <c r="AW245" s="3"/>
      <c r="AX245" s="3"/>
      <c r="AY245" s="3"/>
      <c r="AZ245" s="3"/>
      <c r="BA245" s="4"/>
      <c r="BB245" s="78"/>
      <c r="BC245" s="3"/>
      <c r="BD245" s="3"/>
      <c r="BE245" s="3"/>
      <c r="BF245" s="3"/>
      <c r="BG245" s="3"/>
      <c r="BH245" s="4"/>
      <c r="BI245" s="3"/>
      <c r="BJ245" s="3"/>
      <c r="BK245" s="3"/>
      <c r="BL245" s="3"/>
      <c r="BM245" s="3"/>
      <c r="BN245" s="3"/>
      <c r="BO245" s="78"/>
      <c r="BP245" s="3"/>
      <c r="BQ245" s="3"/>
      <c r="BR245" s="3"/>
      <c r="BS245" s="3"/>
      <c r="BT245" s="3"/>
      <c r="BU245" s="4"/>
      <c r="BV245" s="3"/>
      <c r="BW245" s="78"/>
      <c r="BX245" s="3"/>
      <c r="BY245" s="3"/>
      <c r="BZ245" s="3"/>
      <c r="CA245" s="4"/>
      <c r="CB245" s="78"/>
      <c r="CC245" s="3"/>
      <c r="CD245" s="3"/>
      <c r="CE245" s="3"/>
      <c r="CF245" s="3"/>
      <c r="CG245" s="3"/>
      <c r="CH245" s="4"/>
      <c r="CI245" s="79"/>
      <c r="CJ245" s="78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78"/>
      <c r="DR245" s="3"/>
      <c r="DS245" s="3"/>
      <c r="DT245" s="3"/>
      <c r="DU245" s="3"/>
      <c r="DV245" s="4"/>
      <c r="DW245" s="3"/>
      <c r="DX245" s="3"/>
      <c r="DY245" s="3"/>
      <c r="DZ245" s="3"/>
      <c r="EA245" s="3"/>
      <c r="EB245" s="3"/>
      <c r="EC245" s="3"/>
      <c r="ED245" s="78"/>
      <c r="EE245" s="3"/>
      <c r="EF245" s="3"/>
      <c r="EG245" s="78"/>
      <c r="EH245" s="3"/>
      <c r="EI245" s="3"/>
      <c r="EJ245" s="3"/>
      <c r="EK245" s="3"/>
      <c r="EL245" s="4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29">
        <f t="shared" si="35"/>
        <v>0</v>
      </c>
      <c r="FT245" s="79">
        <f>SUM(FS245:FS246)</f>
        <v>500</v>
      </c>
      <c r="FU245" s="3">
        <f t="shared" si="36"/>
        <v>0</v>
      </c>
      <c r="FV245" s="79">
        <f>SUM(FU245:FU246)</f>
        <v>0</v>
      </c>
      <c r="FW245" s="3"/>
      <c r="FX245" s="3"/>
      <c r="FY245" s="3"/>
      <c r="FZ245" s="3"/>
    </row>
    <row r="246" spans="1:182">
      <c r="A246" s="8">
        <v>11082</v>
      </c>
      <c r="B246" s="27" t="s">
        <v>18</v>
      </c>
      <c r="C246" s="31">
        <v>1</v>
      </c>
      <c r="D246" s="31" t="s">
        <v>285</v>
      </c>
      <c r="E246" s="31" t="s">
        <v>2096</v>
      </c>
      <c r="F246" s="31" t="s">
        <v>303</v>
      </c>
      <c r="G246" s="31">
        <v>500</v>
      </c>
      <c r="H246" s="8" t="str">
        <f>VLOOKUP(F246, 'Meslek Grupları'!$E$6:$G$152, 3, FALSE)</f>
        <v>Görevli</v>
      </c>
      <c r="I246" s="31" t="s">
        <v>684</v>
      </c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8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7"/>
      <c r="AT246" s="288">
        <f t="shared" si="34"/>
        <v>0</v>
      </c>
      <c r="AU246" s="39"/>
      <c r="AV246" s="31"/>
      <c r="AW246" s="31"/>
      <c r="AX246" s="31"/>
      <c r="AY246" s="31"/>
      <c r="AZ246" s="31"/>
      <c r="BA246" s="37"/>
      <c r="BB246" s="38"/>
      <c r="BC246" s="31"/>
      <c r="BD246" s="31"/>
      <c r="BE246" s="31"/>
      <c r="BF246" s="31"/>
      <c r="BG246" s="31"/>
      <c r="BH246" s="37"/>
      <c r="BI246" s="31"/>
      <c r="BJ246" s="31"/>
      <c r="BK246" s="31"/>
      <c r="BL246" s="31"/>
      <c r="BM246" s="31"/>
      <c r="BN246" s="31"/>
      <c r="BO246" s="38"/>
      <c r="BP246" s="31"/>
      <c r="BQ246" s="31"/>
      <c r="BR246" s="31"/>
      <c r="BS246" s="31"/>
      <c r="BT246" s="31"/>
      <c r="BU246" s="37"/>
      <c r="BV246" s="31"/>
      <c r="BW246" s="38"/>
      <c r="BX246" s="31"/>
      <c r="BY246" s="31"/>
      <c r="BZ246" s="31"/>
      <c r="CA246" s="37"/>
      <c r="CB246" s="38"/>
      <c r="CC246" s="31"/>
      <c r="CD246" s="31"/>
      <c r="CE246" s="31"/>
      <c r="CF246" s="31"/>
      <c r="CG246" s="31"/>
      <c r="CH246" s="37"/>
      <c r="CI246" s="39"/>
      <c r="CJ246" s="38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8"/>
      <c r="DR246" s="31"/>
      <c r="DS246" s="31"/>
      <c r="DT246" s="31"/>
      <c r="DU246" s="31"/>
      <c r="DV246" s="37"/>
      <c r="DW246" s="31"/>
      <c r="DX246" s="31"/>
      <c r="DY246" s="31"/>
      <c r="DZ246" s="31"/>
      <c r="EA246" s="31"/>
      <c r="EB246" s="31"/>
      <c r="EC246" s="31"/>
      <c r="ED246" s="38"/>
      <c r="EE246" s="31"/>
      <c r="EF246" s="31"/>
      <c r="EG246" s="38"/>
      <c r="EH246" s="31"/>
      <c r="EI246" s="31"/>
      <c r="EJ246" s="31"/>
      <c r="EK246" s="31"/>
      <c r="EL246" s="37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7"/>
      <c r="EX246" s="37"/>
      <c r="EY246" s="37"/>
      <c r="EZ246" s="37"/>
      <c r="FA246" s="37"/>
      <c r="FB246" s="37"/>
      <c r="FC246" s="37"/>
      <c r="FD246" s="37"/>
      <c r="FE246" s="37"/>
      <c r="FF246" s="37"/>
      <c r="FG246" s="37"/>
      <c r="FH246" s="37"/>
      <c r="FI246" s="37"/>
      <c r="FJ246" s="37"/>
      <c r="FK246" s="37"/>
      <c r="FL246" s="37"/>
      <c r="FM246" s="37"/>
      <c r="FN246" s="37"/>
      <c r="FO246" s="37"/>
      <c r="FP246" s="37"/>
      <c r="FQ246" s="37"/>
      <c r="FR246" s="37"/>
      <c r="FS246" s="29">
        <f t="shared" si="35"/>
        <v>500</v>
      </c>
      <c r="FT246" s="29"/>
      <c r="FU246" s="8">
        <f t="shared" si="36"/>
        <v>0</v>
      </c>
      <c r="FV246" s="29"/>
    </row>
    <row r="247" spans="1:182">
      <c r="A247" s="8">
        <v>11082</v>
      </c>
      <c r="B247" s="27" t="s">
        <v>18</v>
      </c>
      <c r="C247" s="242">
        <v>2</v>
      </c>
      <c r="D247" s="8" t="s">
        <v>2093</v>
      </c>
      <c r="E247" s="8" t="s">
        <v>2097</v>
      </c>
      <c r="F247" s="8" t="s">
        <v>227</v>
      </c>
      <c r="H247" s="8" t="str">
        <f>VLOOKUP(F247, 'Meslek Grupları'!$E$6:$G$152, 3, FALSE)</f>
        <v>Ziraat</v>
      </c>
      <c r="I247" s="8"/>
      <c r="J247" s="8"/>
      <c r="K247" s="8"/>
      <c r="M247" s="8"/>
      <c r="O247" s="8"/>
      <c r="P247" s="8"/>
      <c r="R247">
        <v>40</v>
      </c>
      <c r="S247">
        <v>3</v>
      </c>
      <c r="T247">
        <v>6</v>
      </c>
      <c r="U247" s="8"/>
      <c r="V247" s="8"/>
      <c r="W247" s="8"/>
      <c r="Z247" s="2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27"/>
      <c r="AT247" s="288">
        <f t="shared" si="34"/>
        <v>0</v>
      </c>
      <c r="AU247" s="29"/>
      <c r="AV247" s="8">
        <v>5</v>
      </c>
      <c r="AW247" s="8">
        <v>5</v>
      </c>
      <c r="AX247" s="16" t="s">
        <v>685</v>
      </c>
      <c r="AY247" s="8"/>
      <c r="AZ247" s="8">
        <v>250</v>
      </c>
      <c r="BA247" s="27">
        <v>280</v>
      </c>
      <c r="BB247" s="28">
        <v>36</v>
      </c>
      <c r="BC247" s="8"/>
      <c r="BD247" s="8">
        <v>36</v>
      </c>
      <c r="BE247" s="8"/>
      <c r="BF247" s="8"/>
      <c r="BG247" s="8">
        <v>332</v>
      </c>
      <c r="BH247" s="27">
        <v>332</v>
      </c>
      <c r="BI247" s="8"/>
      <c r="BJ247" s="8"/>
      <c r="BK247" s="8"/>
      <c r="BL247" s="8"/>
      <c r="BM247" s="8"/>
      <c r="BN247" s="8"/>
      <c r="BO247" s="28"/>
      <c r="BP247" s="8"/>
      <c r="BQ247" s="8"/>
      <c r="BR247" s="8"/>
      <c r="BS247" s="8"/>
      <c r="BT247" s="8"/>
      <c r="BU247" s="27"/>
      <c r="BV247" s="8"/>
      <c r="BW247" s="28">
        <v>3</v>
      </c>
      <c r="BX247" s="8"/>
      <c r="BY247" s="8"/>
      <c r="BZ247" s="8">
        <v>36</v>
      </c>
      <c r="CA247" s="27">
        <v>42</v>
      </c>
      <c r="CB247" s="28"/>
      <c r="CC247" s="8"/>
      <c r="CD247" s="8"/>
      <c r="CE247" s="8"/>
      <c r="CF247" s="8"/>
      <c r="CG247" s="8"/>
      <c r="CH247" s="27"/>
      <c r="CI247" s="29">
        <v>2</v>
      </c>
      <c r="CJ247" s="28">
        <v>1</v>
      </c>
      <c r="CK247" s="8"/>
      <c r="CL247" s="8"/>
      <c r="CM247" s="8"/>
      <c r="CN247" s="8">
        <v>1</v>
      </c>
      <c r="CO247" s="8"/>
      <c r="CP247" s="8"/>
      <c r="CQ247" s="8"/>
      <c r="CR247" s="8"/>
      <c r="CS247" s="8"/>
      <c r="CT247" s="8"/>
      <c r="CU247" s="8"/>
      <c r="CV247" s="8"/>
      <c r="CW247" s="8">
        <v>1</v>
      </c>
      <c r="CX247" s="8">
        <v>7.5</v>
      </c>
      <c r="CY247" s="8"/>
      <c r="CZ247" s="8"/>
      <c r="DA247" s="8"/>
      <c r="DB247" s="8">
        <v>1</v>
      </c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28">
        <v>20</v>
      </c>
      <c r="DR247" s="8"/>
      <c r="DS247" s="8"/>
      <c r="DT247" s="8"/>
      <c r="DU247" s="8">
        <v>80</v>
      </c>
      <c r="DV247" s="27"/>
      <c r="DW247" s="8"/>
      <c r="DX247" s="8"/>
      <c r="DY247" s="8"/>
      <c r="DZ247" s="8"/>
      <c r="EA247" s="8"/>
      <c r="EB247" s="8"/>
      <c r="EC247" s="8"/>
      <c r="ED247" s="28"/>
      <c r="EE247" s="8"/>
      <c r="EF247" s="8"/>
      <c r="EG247" s="28">
        <v>1</v>
      </c>
      <c r="EH247" s="8" t="s">
        <v>430</v>
      </c>
      <c r="EI247" s="8"/>
      <c r="EJ247" s="8"/>
      <c r="EK247" s="8"/>
      <c r="EL247" s="27">
        <v>150</v>
      </c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9">
        <f t="shared" si="35"/>
        <v>855.5</v>
      </c>
      <c r="FT247" s="29">
        <f>SUM(FS247:FS249)</f>
        <v>1045.5</v>
      </c>
      <c r="FU247" s="8">
        <f t="shared" si="36"/>
        <v>44</v>
      </c>
      <c r="FV247" s="29">
        <f>SUM(FU247:FU249)</f>
        <v>44</v>
      </c>
    </row>
    <row r="248" spans="1:182">
      <c r="A248" s="8">
        <v>11082</v>
      </c>
      <c r="B248" s="27" t="s">
        <v>18</v>
      </c>
      <c r="C248" s="358"/>
      <c r="E248" s="8"/>
      <c r="H248" s="8">
        <f>VLOOKUP(F248, 'Meslek Grupları'!$E$6:$G$152, 3, FALSE)</f>
        <v>0</v>
      </c>
      <c r="I248" s="8"/>
      <c r="J248" s="8"/>
      <c r="K248" s="8"/>
      <c r="M248" s="8"/>
      <c r="O248" s="8"/>
      <c r="P248" s="8"/>
      <c r="U248" s="8"/>
      <c r="V248" s="8"/>
      <c r="W248" s="8"/>
      <c r="Z248" s="2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27"/>
      <c r="AT248" s="288">
        <f t="shared" si="34"/>
        <v>0</v>
      </c>
      <c r="AU248" s="29"/>
      <c r="AV248" s="8"/>
      <c r="AW248" s="8"/>
      <c r="AX248" s="8"/>
      <c r="AY248" s="8"/>
      <c r="AZ248" s="8"/>
      <c r="BA248" s="27"/>
      <c r="BB248" s="28"/>
      <c r="BC248" s="8"/>
      <c r="BD248" s="8"/>
      <c r="BE248" s="8"/>
      <c r="BF248" s="8"/>
      <c r="BG248" s="8"/>
      <c r="BH248" s="27"/>
      <c r="BI248" s="8"/>
      <c r="BJ248" s="8"/>
      <c r="BK248" s="8"/>
      <c r="BL248" s="8"/>
      <c r="BM248" s="8"/>
      <c r="BN248" s="8"/>
      <c r="BO248" s="28"/>
      <c r="BP248" s="8"/>
      <c r="BQ248" s="8"/>
      <c r="BR248" s="8"/>
      <c r="BS248" s="8"/>
      <c r="BT248" s="8"/>
      <c r="BU248" s="27"/>
      <c r="BV248" s="8"/>
      <c r="BW248" s="28"/>
      <c r="BX248" s="8"/>
      <c r="BY248" s="8"/>
      <c r="BZ248" s="8"/>
      <c r="CA248" s="27"/>
      <c r="CB248" s="28"/>
      <c r="CC248" s="8"/>
      <c r="CD248" s="8"/>
      <c r="CE248" s="8"/>
      <c r="CF248" s="8"/>
      <c r="CG248" s="8"/>
      <c r="CH248" s="27"/>
      <c r="CI248" s="29"/>
      <c r="CJ248" s="2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28"/>
      <c r="DR248" s="8"/>
      <c r="DS248" s="8"/>
      <c r="DT248" s="8"/>
      <c r="DU248" s="8"/>
      <c r="DV248" s="27"/>
      <c r="DW248" s="8"/>
      <c r="DX248" s="8"/>
      <c r="DY248" s="8"/>
      <c r="DZ248" s="8"/>
      <c r="EA248" s="8"/>
      <c r="EB248" s="8"/>
      <c r="EC248" s="8"/>
      <c r="ED248" s="28"/>
      <c r="EE248" s="8"/>
      <c r="EF248" s="8"/>
      <c r="EG248" s="28">
        <v>1</v>
      </c>
      <c r="EH248" s="8" t="s">
        <v>430</v>
      </c>
      <c r="EI248" s="8"/>
      <c r="EJ248" s="8"/>
      <c r="EK248" s="8"/>
      <c r="EL248" s="27">
        <v>120</v>
      </c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9">
        <f t="shared" si="35"/>
        <v>120</v>
      </c>
      <c r="FT248" s="29"/>
      <c r="FU248" s="8">
        <f t="shared" si="36"/>
        <v>0</v>
      </c>
      <c r="FV248" s="29"/>
    </row>
    <row r="249" spans="1:182">
      <c r="A249" s="8">
        <v>11082</v>
      </c>
      <c r="B249" s="27" t="s">
        <v>18</v>
      </c>
      <c r="C249" s="243"/>
      <c r="D249" s="31"/>
      <c r="E249" s="31"/>
      <c r="F249" s="31"/>
      <c r="G249" s="31"/>
      <c r="H249" s="8">
        <f>VLOOKUP(F249, 'Meslek Grupları'!$E$6:$G$152, 3, FALSE)</f>
        <v>0</v>
      </c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8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7"/>
      <c r="AT249" s="288">
        <f t="shared" si="34"/>
        <v>0</v>
      </c>
      <c r="AU249" s="39"/>
      <c r="AV249" s="31"/>
      <c r="AW249" s="31"/>
      <c r="AX249" s="31"/>
      <c r="AY249" s="31"/>
      <c r="AZ249" s="31"/>
      <c r="BA249" s="37"/>
      <c r="BB249" s="38"/>
      <c r="BC249" s="31"/>
      <c r="BD249" s="31"/>
      <c r="BE249" s="31"/>
      <c r="BF249" s="31"/>
      <c r="BG249" s="31"/>
      <c r="BH249" s="37"/>
      <c r="BI249" s="31"/>
      <c r="BJ249" s="31"/>
      <c r="BK249" s="31"/>
      <c r="BL249" s="31"/>
      <c r="BM249" s="31"/>
      <c r="BN249" s="31"/>
      <c r="BO249" s="38"/>
      <c r="BP249" s="31"/>
      <c r="BQ249" s="31"/>
      <c r="BR249" s="31"/>
      <c r="BS249" s="31"/>
      <c r="BT249" s="31"/>
      <c r="BU249" s="37"/>
      <c r="BV249" s="31"/>
      <c r="BW249" s="38"/>
      <c r="BX249" s="31"/>
      <c r="BY249" s="31"/>
      <c r="BZ249" s="31"/>
      <c r="CA249" s="37"/>
      <c r="CB249" s="38"/>
      <c r="CC249" s="31"/>
      <c r="CD249" s="31"/>
      <c r="CE249" s="31"/>
      <c r="CF249" s="31"/>
      <c r="CG249" s="31"/>
      <c r="CH249" s="37"/>
      <c r="CI249" s="39"/>
      <c r="CJ249" s="38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8"/>
      <c r="DR249" s="31"/>
      <c r="DS249" s="31"/>
      <c r="DT249" s="31"/>
      <c r="DU249" s="31"/>
      <c r="DV249" s="37"/>
      <c r="DW249" s="31"/>
      <c r="DX249" s="31"/>
      <c r="DY249" s="31"/>
      <c r="DZ249" s="31"/>
      <c r="EA249" s="31"/>
      <c r="EB249" s="31"/>
      <c r="EC249" s="31"/>
      <c r="ED249" s="38"/>
      <c r="EE249" s="31"/>
      <c r="EF249" s="31"/>
      <c r="EG249" s="38" t="s">
        <v>159</v>
      </c>
      <c r="EH249" s="31"/>
      <c r="EI249" s="31"/>
      <c r="EJ249" s="31"/>
      <c r="EK249" s="31"/>
      <c r="EL249" s="37">
        <v>70</v>
      </c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7"/>
      <c r="EX249" s="37"/>
      <c r="EY249" s="37"/>
      <c r="EZ249" s="37"/>
      <c r="FA249" s="37"/>
      <c r="FB249" s="37"/>
      <c r="FC249" s="37"/>
      <c r="FD249" s="37"/>
      <c r="FE249" s="37"/>
      <c r="FF249" s="37"/>
      <c r="FG249" s="37"/>
      <c r="FH249" s="37"/>
      <c r="FI249" s="37"/>
      <c r="FJ249" s="37"/>
      <c r="FK249" s="37"/>
      <c r="FL249" s="37"/>
      <c r="FM249" s="37"/>
      <c r="FN249" s="37"/>
      <c r="FO249" s="37"/>
      <c r="FP249" s="37"/>
      <c r="FQ249" s="37"/>
      <c r="FR249" s="37"/>
      <c r="FS249" s="29">
        <f t="shared" si="35"/>
        <v>70</v>
      </c>
      <c r="FT249" s="29"/>
      <c r="FU249" s="8">
        <f t="shared" si="36"/>
        <v>0</v>
      </c>
      <c r="FV249" s="29"/>
    </row>
    <row r="250" spans="1:182">
      <c r="A250" s="8">
        <v>11082</v>
      </c>
      <c r="B250" s="27" t="s">
        <v>18</v>
      </c>
      <c r="C250" s="40">
        <v>3</v>
      </c>
      <c r="D250" s="40" t="s">
        <v>571</v>
      </c>
      <c r="E250" s="40" t="s">
        <v>241</v>
      </c>
      <c r="F250" s="40" t="s">
        <v>234</v>
      </c>
      <c r="G250" s="40"/>
      <c r="H250" s="8" t="str">
        <f>VLOOKUP(F250, 'Meslek Grupları'!$E$6:$G$152, 3, FALSE)</f>
        <v>Esnaf</v>
      </c>
      <c r="I250" s="40"/>
      <c r="J250" s="40"/>
      <c r="K250" s="40"/>
      <c r="L250" s="40"/>
      <c r="M250" s="40"/>
      <c r="N250" s="40"/>
      <c r="O250" s="40"/>
      <c r="P250" s="40"/>
      <c r="Q250" s="40"/>
      <c r="R250" s="40">
        <v>172</v>
      </c>
      <c r="S250" s="40">
        <v>5</v>
      </c>
      <c r="T250" s="40">
        <v>10</v>
      </c>
      <c r="U250" s="40"/>
      <c r="V250" s="40"/>
      <c r="W250" s="40"/>
      <c r="X250" s="40"/>
      <c r="Y250" s="40"/>
      <c r="Z250" s="41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2"/>
      <c r="AT250" s="288">
        <f t="shared" si="34"/>
        <v>0</v>
      </c>
      <c r="AU250" s="43"/>
      <c r="AV250" s="40"/>
      <c r="AW250" s="40"/>
      <c r="AX250" s="40"/>
      <c r="AY250" s="40"/>
      <c r="AZ250" s="40"/>
      <c r="BA250" s="42"/>
      <c r="BB250" s="41">
        <v>3</v>
      </c>
      <c r="BC250" s="40"/>
      <c r="BD250" s="40">
        <v>3</v>
      </c>
      <c r="BE250" s="40"/>
      <c r="BF250" s="40"/>
      <c r="BG250" s="40">
        <v>600</v>
      </c>
      <c r="BH250" s="42">
        <v>600</v>
      </c>
      <c r="BI250" s="40"/>
      <c r="BJ250" s="40"/>
      <c r="BK250" s="40"/>
      <c r="BL250" s="40"/>
      <c r="BM250" s="40"/>
      <c r="BN250" s="40"/>
      <c r="BO250" s="41"/>
      <c r="BP250" s="40">
        <v>1</v>
      </c>
      <c r="BQ250" s="40"/>
      <c r="BR250" s="40"/>
      <c r="BS250" s="40"/>
      <c r="BT250" s="40"/>
      <c r="BU250" s="42">
        <v>100</v>
      </c>
      <c r="BV250" s="40"/>
      <c r="BW250" s="41">
        <v>5</v>
      </c>
      <c r="BX250" s="40"/>
      <c r="BY250" s="40"/>
      <c r="BZ250" s="40">
        <v>60</v>
      </c>
      <c r="CA250" s="42">
        <v>66</v>
      </c>
      <c r="CB250" s="41"/>
      <c r="CC250" s="40">
        <v>1</v>
      </c>
      <c r="CD250" s="40"/>
      <c r="CE250" s="40"/>
      <c r="CF250" s="40"/>
      <c r="CG250" s="40">
        <v>1400</v>
      </c>
      <c r="CH250" s="42">
        <v>1400</v>
      </c>
      <c r="CI250" s="43">
        <v>1</v>
      </c>
      <c r="CJ250" s="41">
        <v>2</v>
      </c>
      <c r="CK250" s="40"/>
      <c r="CL250" s="40"/>
      <c r="CM250" s="40"/>
      <c r="CN250" s="40"/>
      <c r="CO250" s="40">
        <v>2</v>
      </c>
      <c r="CP250" s="40">
        <v>30</v>
      </c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1">
        <v>5</v>
      </c>
      <c r="DR250" s="40"/>
      <c r="DS250" s="40"/>
      <c r="DT250" s="40"/>
      <c r="DU250" s="40">
        <v>20</v>
      </c>
      <c r="DV250" s="42"/>
      <c r="DW250" s="40"/>
      <c r="DX250" s="40"/>
      <c r="DY250" s="40"/>
      <c r="DZ250" s="40"/>
      <c r="EA250" s="40"/>
      <c r="EB250" s="40"/>
      <c r="EC250" s="40"/>
      <c r="ED250" s="41">
        <v>1</v>
      </c>
      <c r="EE250" s="40"/>
      <c r="EF250" s="40">
        <v>1000</v>
      </c>
      <c r="EG250" s="41">
        <v>1</v>
      </c>
      <c r="EH250" s="40" t="s">
        <v>389</v>
      </c>
      <c r="EI250" s="40"/>
      <c r="EJ250" s="40"/>
      <c r="EK250" s="40"/>
      <c r="EL250" s="42">
        <v>240</v>
      </c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2"/>
      <c r="EX250" s="42"/>
      <c r="EY250" s="42"/>
      <c r="EZ250" s="42"/>
      <c r="FA250" s="42"/>
      <c r="FB250" s="42"/>
      <c r="FC250" s="42"/>
      <c r="FD250" s="42"/>
      <c r="FE250" s="42"/>
      <c r="FF250" s="42"/>
      <c r="FG250" s="42"/>
      <c r="FH250" s="42"/>
      <c r="FI250" s="42"/>
      <c r="FJ250" s="42"/>
      <c r="FK250" s="42"/>
      <c r="FL250" s="42"/>
      <c r="FM250" s="42"/>
      <c r="FN250" s="42"/>
      <c r="FO250" s="42"/>
      <c r="FP250" s="42"/>
      <c r="FQ250" s="42"/>
      <c r="FR250" s="42"/>
      <c r="FS250" s="29">
        <f t="shared" si="35"/>
        <v>3450</v>
      </c>
      <c r="FT250" s="29">
        <f>FS250</f>
        <v>3450</v>
      </c>
      <c r="FU250" s="8">
        <f t="shared" si="36"/>
        <v>8</v>
      </c>
      <c r="FV250" s="29">
        <f>FU250</f>
        <v>8</v>
      </c>
    </row>
    <row r="251" spans="1:182">
      <c r="A251" s="8">
        <v>11082</v>
      </c>
      <c r="B251" s="27" t="s">
        <v>18</v>
      </c>
      <c r="C251" s="242">
        <v>4</v>
      </c>
      <c r="D251" s="8" t="s">
        <v>2098</v>
      </c>
      <c r="E251" s="8" t="s">
        <v>2099</v>
      </c>
      <c r="F251" s="8" t="s">
        <v>288</v>
      </c>
      <c r="G251">
        <v>1500</v>
      </c>
      <c r="H251" s="8" t="str">
        <f>VLOOKUP(F251, 'Meslek Grupları'!$E$6:$G$152, 3, FALSE)</f>
        <v>Ticaret</v>
      </c>
      <c r="I251" s="8"/>
      <c r="J251" s="8"/>
      <c r="K251" s="8"/>
      <c r="M251" s="8"/>
      <c r="O251" s="8"/>
      <c r="P251" s="8"/>
      <c r="R251">
        <v>172</v>
      </c>
      <c r="S251">
        <v>5</v>
      </c>
      <c r="T251">
        <v>10</v>
      </c>
      <c r="U251" s="8"/>
      <c r="V251" s="8"/>
      <c r="W251" s="8"/>
      <c r="Z251" s="2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27"/>
      <c r="AT251" s="288">
        <f t="shared" si="34"/>
        <v>0</v>
      </c>
      <c r="AU251" s="29"/>
      <c r="AV251" s="8"/>
      <c r="AW251" s="8"/>
      <c r="AX251" s="8"/>
      <c r="AY251" s="8"/>
      <c r="AZ251" s="8"/>
      <c r="BA251" s="27"/>
      <c r="BB251" s="28"/>
      <c r="BC251" s="8"/>
      <c r="BD251" s="8"/>
      <c r="BE251" s="8"/>
      <c r="BF251" s="8"/>
      <c r="BG251" s="8"/>
      <c r="BH251" s="27"/>
      <c r="BI251" s="8"/>
      <c r="BJ251" s="8"/>
      <c r="BK251" s="8"/>
      <c r="BL251" s="8"/>
      <c r="BM251" s="8"/>
      <c r="BN251" s="8"/>
      <c r="BO251" s="28"/>
      <c r="BP251" s="8"/>
      <c r="BQ251" s="8"/>
      <c r="BR251" s="8"/>
      <c r="BS251" s="8"/>
      <c r="BT251" s="8"/>
      <c r="BU251" s="27"/>
      <c r="BV251" s="8"/>
      <c r="BW251" s="28">
        <v>5</v>
      </c>
      <c r="BX251" s="8"/>
      <c r="BY251" s="8"/>
      <c r="BZ251" s="8">
        <v>50</v>
      </c>
      <c r="CA251" s="27">
        <v>56</v>
      </c>
      <c r="CB251" s="28"/>
      <c r="CC251" s="8"/>
      <c r="CD251" s="8"/>
      <c r="CE251" s="8"/>
      <c r="CF251" s="8"/>
      <c r="CG251" s="8"/>
      <c r="CH251" s="27"/>
      <c r="CI251" s="29">
        <v>1</v>
      </c>
      <c r="CJ251" s="28">
        <v>1</v>
      </c>
      <c r="CK251" s="8">
        <v>1</v>
      </c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>
        <v>1</v>
      </c>
      <c r="CX251" s="8">
        <v>10</v>
      </c>
      <c r="CY251" s="8"/>
      <c r="CZ251" s="8">
        <v>1</v>
      </c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28"/>
      <c r="DR251" s="8"/>
      <c r="DS251" s="8"/>
      <c r="DT251" s="8"/>
      <c r="DU251" s="8"/>
      <c r="DV251" s="27"/>
      <c r="DW251" s="8"/>
      <c r="DX251" s="8"/>
      <c r="DY251" s="8">
        <v>1</v>
      </c>
      <c r="DZ251" s="8">
        <v>2</v>
      </c>
      <c r="EA251" s="8"/>
      <c r="EB251" s="8"/>
      <c r="EC251" s="8">
        <v>400</v>
      </c>
      <c r="ED251" s="28"/>
      <c r="EE251" s="8"/>
      <c r="EF251" s="8"/>
      <c r="EG251" s="28">
        <v>2</v>
      </c>
      <c r="EH251" s="8" t="s">
        <v>389</v>
      </c>
      <c r="EI251" s="8"/>
      <c r="EJ251" s="8"/>
      <c r="EK251" s="8"/>
      <c r="EL251" s="27">
        <v>500</v>
      </c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9">
        <f t="shared" si="35"/>
        <v>2460</v>
      </c>
      <c r="FT251" s="29">
        <f>SUM(FS251:FS254)</f>
        <v>3240</v>
      </c>
      <c r="FU251" s="8">
        <f t="shared" si="36"/>
        <v>5</v>
      </c>
      <c r="FV251" s="29">
        <f>SUM(FV250)</f>
        <v>8</v>
      </c>
    </row>
    <row r="252" spans="1:182">
      <c r="A252" s="8">
        <v>11082</v>
      </c>
      <c r="B252" s="27" t="s">
        <v>18</v>
      </c>
      <c r="C252" s="358"/>
      <c r="E252" s="8"/>
      <c r="H252" s="8">
        <f>VLOOKUP(F252, 'Meslek Grupları'!$E$6:$G$152, 3, FALSE)</f>
        <v>0</v>
      </c>
      <c r="I252" s="8"/>
      <c r="J252" s="8"/>
      <c r="K252" s="8"/>
      <c r="M252" s="8"/>
      <c r="O252" s="8"/>
      <c r="P252" s="8"/>
      <c r="U252" s="8"/>
      <c r="V252" s="8"/>
      <c r="W252" s="8"/>
      <c r="Z252" s="2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27"/>
      <c r="AT252" s="288">
        <f t="shared" si="34"/>
        <v>0</v>
      </c>
      <c r="AU252" s="29"/>
      <c r="AV252" s="8"/>
      <c r="AW252" s="8"/>
      <c r="AX252" s="8"/>
      <c r="AY252" s="8"/>
      <c r="AZ252" s="8"/>
      <c r="BA252" s="27"/>
      <c r="BB252" s="28"/>
      <c r="BC252" s="8"/>
      <c r="BD252" s="8"/>
      <c r="BE252" s="8"/>
      <c r="BF252" s="8"/>
      <c r="BG252" s="8"/>
      <c r="BH252" s="27"/>
      <c r="BI252" s="8"/>
      <c r="BJ252" s="8"/>
      <c r="BK252" s="8"/>
      <c r="BL252" s="8"/>
      <c r="BM252" s="8"/>
      <c r="BN252" s="8"/>
      <c r="BO252" s="28"/>
      <c r="BP252" s="8"/>
      <c r="BQ252" s="8"/>
      <c r="BR252" s="8"/>
      <c r="BS252" s="8"/>
      <c r="BT252" s="8"/>
      <c r="BU252" s="27"/>
      <c r="BV252" s="8"/>
      <c r="BW252" s="28"/>
      <c r="BX252" s="8"/>
      <c r="BY252" s="8"/>
      <c r="BZ252" s="8"/>
      <c r="CA252" s="27"/>
      <c r="CB252" s="28"/>
      <c r="CC252" s="8"/>
      <c r="CD252" s="8"/>
      <c r="CE252" s="8"/>
      <c r="CF252" s="8"/>
      <c r="CG252" s="8"/>
      <c r="CH252" s="27"/>
      <c r="CI252" s="29"/>
      <c r="CJ252" s="2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28"/>
      <c r="DR252" s="8"/>
      <c r="DS252" s="8"/>
      <c r="DT252" s="8"/>
      <c r="DU252" s="8"/>
      <c r="DV252" s="27"/>
      <c r="DW252" s="8"/>
      <c r="DX252" s="8"/>
      <c r="DY252" s="8"/>
      <c r="DZ252" s="8"/>
      <c r="EA252" s="8"/>
      <c r="EB252" s="8"/>
      <c r="EC252" s="8"/>
      <c r="ED252" s="28"/>
      <c r="EE252" s="8"/>
      <c r="EF252" s="8"/>
      <c r="EG252" s="28">
        <v>2</v>
      </c>
      <c r="EH252" s="8" t="s">
        <v>438</v>
      </c>
      <c r="EI252" s="8"/>
      <c r="EJ252" s="8"/>
      <c r="EK252" s="8"/>
      <c r="EL252" s="27">
        <v>350</v>
      </c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9">
        <f t="shared" si="35"/>
        <v>350</v>
      </c>
      <c r="FT252" s="29"/>
      <c r="FU252" s="8">
        <f t="shared" si="36"/>
        <v>0</v>
      </c>
      <c r="FV252" s="29"/>
    </row>
    <row r="253" spans="1:182">
      <c r="A253" s="8">
        <v>11082</v>
      </c>
      <c r="B253" s="27" t="s">
        <v>18</v>
      </c>
      <c r="C253" s="358"/>
      <c r="E253" s="8"/>
      <c r="H253" s="8">
        <f>VLOOKUP(F253, 'Meslek Grupları'!$E$6:$G$152, 3, FALSE)</f>
        <v>0</v>
      </c>
      <c r="I253" s="8"/>
      <c r="J253" s="8"/>
      <c r="K253" s="8"/>
      <c r="M253" s="8"/>
      <c r="O253" s="8"/>
      <c r="P253" s="8"/>
      <c r="U253" s="8"/>
      <c r="V253" s="8"/>
      <c r="W253" s="8"/>
      <c r="Z253" s="2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27"/>
      <c r="AT253" s="288">
        <f t="shared" si="34"/>
        <v>0</v>
      </c>
      <c r="AU253" s="29"/>
      <c r="AV253" s="8"/>
      <c r="AW253" s="8"/>
      <c r="AX253" s="8"/>
      <c r="AY253" s="8"/>
      <c r="AZ253" s="8"/>
      <c r="BA253" s="27"/>
      <c r="BB253" s="28"/>
      <c r="BC253" s="8"/>
      <c r="BD253" s="8"/>
      <c r="BE253" s="8"/>
      <c r="BF253" s="8"/>
      <c r="BG253" s="8"/>
      <c r="BH253" s="27"/>
      <c r="BI253" s="8"/>
      <c r="BJ253" s="8"/>
      <c r="BK253" s="8"/>
      <c r="BL253" s="8"/>
      <c r="BM253" s="8"/>
      <c r="BN253" s="8"/>
      <c r="BO253" s="28"/>
      <c r="BP253" s="8"/>
      <c r="BQ253" s="8"/>
      <c r="BR253" s="8"/>
      <c r="BS253" s="8"/>
      <c r="BT253" s="8"/>
      <c r="BU253" s="27"/>
      <c r="BV253" s="8"/>
      <c r="BW253" s="28"/>
      <c r="BX253" s="8"/>
      <c r="BY253" s="8"/>
      <c r="BZ253" s="8"/>
      <c r="CA253" s="27"/>
      <c r="CB253" s="28"/>
      <c r="CC253" s="8"/>
      <c r="CD253" s="8"/>
      <c r="CE253" s="8"/>
      <c r="CF253" s="8"/>
      <c r="CG253" s="8"/>
      <c r="CH253" s="27"/>
      <c r="CI253" s="29"/>
      <c r="CJ253" s="2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28"/>
      <c r="DR253" s="8"/>
      <c r="DS253" s="8"/>
      <c r="DT253" s="8"/>
      <c r="DU253" s="8"/>
      <c r="DV253" s="27"/>
      <c r="DW253" s="8"/>
      <c r="DX253" s="8"/>
      <c r="DY253" s="8"/>
      <c r="DZ253" s="8"/>
      <c r="EA253" s="8"/>
      <c r="EB253" s="8"/>
      <c r="EC253" s="8"/>
      <c r="ED253" s="28"/>
      <c r="EE253" s="8"/>
      <c r="EF253" s="8"/>
      <c r="EG253" s="28">
        <v>1</v>
      </c>
      <c r="EH253" s="8" t="s">
        <v>435</v>
      </c>
      <c r="EI253" s="8"/>
      <c r="EJ253" s="8"/>
      <c r="EK253" s="8"/>
      <c r="EL253" s="27">
        <v>180</v>
      </c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9">
        <f t="shared" si="35"/>
        <v>180</v>
      </c>
      <c r="FT253" s="29"/>
      <c r="FU253" s="8">
        <f t="shared" si="36"/>
        <v>0</v>
      </c>
      <c r="FV253" s="29"/>
    </row>
    <row r="254" spans="1:182">
      <c r="A254" s="8">
        <v>11082</v>
      </c>
      <c r="B254" s="27" t="s">
        <v>18</v>
      </c>
      <c r="C254" s="243"/>
      <c r="D254" s="31"/>
      <c r="E254" s="31"/>
      <c r="F254" s="31"/>
      <c r="G254" s="31"/>
      <c r="H254" s="8">
        <f>VLOOKUP(F254, 'Meslek Grupları'!$E$6:$G$152, 3, FALSE)</f>
        <v>0</v>
      </c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8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7"/>
      <c r="AT254" s="288">
        <f t="shared" si="34"/>
        <v>0</v>
      </c>
      <c r="AU254" s="39"/>
      <c r="AV254" s="31"/>
      <c r="AW254" s="31"/>
      <c r="AX254" s="31"/>
      <c r="AY254" s="31"/>
      <c r="AZ254" s="31"/>
      <c r="BA254" s="37"/>
      <c r="BB254" s="38"/>
      <c r="BC254" s="31"/>
      <c r="BD254" s="31"/>
      <c r="BE254" s="31"/>
      <c r="BF254" s="31"/>
      <c r="BG254" s="31"/>
      <c r="BH254" s="37"/>
      <c r="BI254" s="31"/>
      <c r="BJ254" s="31"/>
      <c r="BK254" s="31"/>
      <c r="BL254" s="31"/>
      <c r="BM254" s="31"/>
      <c r="BN254" s="31"/>
      <c r="BO254" s="38"/>
      <c r="BP254" s="31"/>
      <c r="BQ254" s="31"/>
      <c r="BR254" s="31"/>
      <c r="BS254" s="31"/>
      <c r="BT254" s="31"/>
      <c r="BU254" s="37"/>
      <c r="BV254" s="31"/>
      <c r="BW254" s="38"/>
      <c r="BX254" s="31"/>
      <c r="BY254" s="31"/>
      <c r="BZ254" s="31"/>
      <c r="CA254" s="37"/>
      <c r="CB254" s="38"/>
      <c r="CC254" s="31"/>
      <c r="CD254" s="31"/>
      <c r="CE254" s="31"/>
      <c r="CF254" s="31"/>
      <c r="CG254" s="31"/>
      <c r="CH254" s="37"/>
      <c r="CI254" s="39"/>
      <c r="CJ254" s="38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8"/>
      <c r="DR254" s="31"/>
      <c r="DS254" s="31"/>
      <c r="DT254" s="31"/>
      <c r="DU254" s="31"/>
      <c r="DV254" s="37"/>
      <c r="DW254" s="31"/>
      <c r="DX254" s="31"/>
      <c r="DY254" s="31"/>
      <c r="DZ254" s="31"/>
      <c r="EA254" s="31"/>
      <c r="EB254" s="31"/>
      <c r="EC254" s="31"/>
      <c r="ED254" s="38"/>
      <c r="EE254" s="31"/>
      <c r="EF254" s="31"/>
      <c r="EG254" s="38">
        <v>1</v>
      </c>
      <c r="EH254" s="31"/>
      <c r="EI254" s="31"/>
      <c r="EJ254" s="31"/>
      <c r="EK254" s="31"/>
      <c r="EL254" s="37">
        <v>250</v>
      </c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7"/>
      <c r="EX254" s="37"/>
      <c r="EY254" s="37"/>
      <c r="EZ254" s="37"/>
      <c r="FA254" s="37"/>
      <c r="FB254" s="37"/>
      <c r="FC254" s="37"/>
      <c r="FD254" s="37"/>
      <c r="FE254" s="37"/>
      <c r="FF254" s="37"/>
      <c r="FG254" s="37"/>
      <c r="FH254" s="37"/>
      <c r="FI254" s="37"/>
      <c r="FJ254" s="37"/>
      <c r="FK254" s="37"/>
      <c r="FL254" s="37"/>
      <c r="FM254" s="37"/>
      <c r="FN254" s="37"/>
      <c r="FO254" s="37"/>
      <c r="FP254" s="37"/>
      <c r="FQ254" s="37"/>
      <c r="FR254" s="37"/>
      <c r="FS254" s="29">
        <f t="shared" si="35"/>
        <v>250</v>
      </c>
      <c r="FT254" s="29"/>
      <c r="FU254" s="8">
        <f t="shared" si="36"/>
        <v>0</v>
      </c>
      <c r="FV254" s="29"/>
      <c r="FW254" s="8" t="s">
        <v>686</v>
      </c>
    </row>
    <row r="255" spans="1:182">
      <c r="A255" s="8">
        <v>11082</v>
      </c>
      <c r="B255" s="27" t="s">
        <v>18</v>
      </c>
      <c r="C255" s="242">
        <v>5</v>
      </c>
      <c r="D255" s="8" t="s">
        <v>2085</v>
      </c>
      <c r="E255" s="8" t="s">
        <v>219</v>
      </c>
      <c r="F255" s="8" t="s">
        <v>340</v>
      </c>
      <c r="G255">
        <v>2400</v>
      </c>
      <c r="H255" s="8" t="str">
        <f>VLOOKUP(F255, 'Meslek Grupları'!$E$6:$G$152, 3, FALSE)</f>
        <v>Görevli</v>
      </c>
      <c r="I255" s="8"/>
      <c r="J255" s="8"/>
      <c r="K255" s="8"/>
      <c r="M255" s="8"/>
      <c r="O255" s="8"/>
      <c r="P255" s="8"/>
      <c r="R255">
        <v>172</v>
      </c>
      <c r="S255">
        <v>5</v>
      </c>
      <c r="T255">
        <v>10</v>
      </c>
      <c r="U255" s="8"/>
      <c r="V255" s="8"/>
      <c r="W255" s="8"/>
      <c r="Z255" s="2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27"/>
      <c r="AT255" s="288">
        <f t="shared" si="34"/>
        <v>0</v>
      </c>
      <c r="AU255" s="29"/>
      <c r="AV255" s="8"/>
      <c r="AW255" s="8"/>
      <c r="AX255" s="8"/>
      <c r="AY255" s="8"/>
      <c r="AZ255" s="8"/>
      <c r="BA255" s="27"/>
      <c r="BB255" s="28">
        <v>8</v>
      </c>
      <c r="BC255" s="8"/>
      <c r="BD255" s="8">
        <v>8</v>
      </c>
      <c r="BE255" s="8"/>
      <c r="BF255" s="8"/>
      <c r="BG255" s="8">
        <v>90</v>
      </c>
      <c r="BH255" s="27">
        <v>90</v>
      </c>
      <c r="BI255" s="8"/>
      <c r="BJ255" s="8"/>
      <c r="BK255" s="8"/>
      <c r="BL255" s="8"/>
      <c r="BM255" s="8"/>
      <c r="BN255" s="8"/>
      <c r="BO255" s="28"/>
      <c r="BP255" s="8">
        <v>1</v>
      </c>
      <c r="BQ255" s="8"/>
      <c r="BR255" s="8"/>
      <c r="BS255" s="8"/>
      <c r="BT255" s="8"/>
      <c r="BU255" s="27">
        <v>250</v>
      </c>
      <c r="BV255" s="8"/>
      <c r="BW255" s="28">
        <v>5</v>
      </c>
      <c r="BX255" s="8"/>
      <c r="BY255" s="8"/>
      <c r="BZ255" s="8">
        <v>60</v>
      </c>
      <c r="CA255" s="27">
        <v>72</v>
      </c>
      <c r="CB255" s="83"/>
      <c r="CC255" s="8">
        <v>1.5</v>
      </c>
      <c r="CD255" s="8">
        <v>22</v>
      </c>
      <c r="CE255" s="8"/>
      <c r="CF255" s="8"/>
      <c r="CG255" s="8">
        <v>400</v>
      </c>
      <c r="CH255" s="27">
        <v>400</v>
      </c>
      <c r="CI255" s="29"/>
      <c r="CJ255" s="28">
        <v>2</v>
      </c>
      <c r="CK255" s="8"/>
      <c r="CL255" s="8"/>
      <c r="CM255" s="8"/>
      <c r="CN255" s="8"/>
      <c r="CO255" s="8">
        <v>1</v>
      </c>
      <c r="CP255" s="8">
        <v>15</v>
      </c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16" t="s">
        <v>687</v>
      </c>
      <c r="DP255" s="8"/>
      <c r="DQ255" s="28">
        <v>5</v>
      </c>
      <c r="DR255" s="8"/>
      <c r="DS255" s="8"/>
      <c r="DT255" s="8"/>
      <c r="DU255" s="8">
        <v>20</v>
      </c>
      <c r="DV255" s="27"/>
      <c r="DW255" s="8"/>
      <c r="DX255" s="8"/>
      <c r="DY255" s="8">
        <v>0.2</v>
      </c>
      <c r="DZ255" s="8">
        <v>3</v>
      </c>
      <c r="EA255" s="8" t="s">
        <v>688</v>
      </c>
      <c r="EB255">
        <v>0.2</v>
      </c>
      <c r="EC255" s="8">
        <v>300</v>
      </c>
      <c r="ED255" s="28"/>
      <c r="EE255" s="8"/>
      <c r="EF255" s="8"/>
      <c r="EG255" s="28">
        <v>4</v>
      </c>
      <c r="EH255" s="8" t="s">
        <v>423</v>
      </c>
      <c r="EI255" s="8"/>
      <c r="EJ255" s="8"/>
      <c r="EK255" s="8"/>
      <c r="EL255" s="27">
        <v>520</v>
      </c>
      <c r="EM255" s="8"/>
      <c r="EN255" s="8"/>
      <c r="EO255" s="8"/>
      <c r="EP255" s="8"/>
      <c r="EQ255" s="8"/>
      <c r="ER255" s="8">
        <v>1</v>
      </c>
      <c r="ES255" s="8"/>
      <c r="ET255" s="8"/>
      <c r="EU255" s="8" t="s">
        <v>201</v>
      </c>
      <c r="EV255" s="8"/>
      <c r="EW255" s="27">
        <v>120</v>
      </c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9">
        <f t="shared" si="35"/>
        <v>4175</v>
      </c>
      <c r="FT255" s="29">
        <f>SUM(FS255:FS256)</f>
        <v>4535</v>
      </c>
      <c r="FU255" s="8">
        <f t="shared" si="36"/>
        <v>13</v>
      </c>
      <c r="FV255" s="29">
        <f>SUM(FU255:FU256)</f>
        <v>13</v>
      </c>
    </row>
    <row r="256" spans="1:182">
      <c r="A256" s="8">
        <v>11082</v>
      </c>
      <c r="B256" s="27" t="s">
        <v>18</v>
      </c>
      <c r="C256" s="243"/>
      <c r="D256" s="31"/>
      <c r="E256" s="31"/>
      <c r="F256" s="31"/>
      <c r="G256" s="31"/>
      <c r="H256" s="8">
        <f>VLOOKUP(F256, 'Meslek Grupları'!$E$6:$G$152, 3, FALSE)</f>
        <v>0</v>
      </c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8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7"/>
      <c r="AT256" s="288">
        <f t="shared" si="34"/>
        <v>0</v>
      </c>
      <c r="AU256" s="39"/>
      <c r="AV256" s="31"/>
      <c r="AW256" s="31"/>
      <c r="AX256" s="31"/>
      <c r="AY256" s="31"/>
      <c r="AZ256" s="31"/>
      <c r="BA256" s="37"/>
      <c r="BB256" s="38"/>
      <c r="BC256" s="31"/>
      <c r="BD256" s="31"/>
      <c r="BE256" s="31"/>
      <c r="BF256" s="31"/>
      <c r="BG256" s="31"/>
      <c r="BH256" s="37"/>
      <c r="BI256" s="31"/>
      <c r="BJ256" s="31"/>
      <c r="BK256" s="31"/>
      <c r="BL256" s="31"/>
      <c r="BM256" s="31"/>
      <c r="BN256" s="31"/>
      <c r="BO256" s="38"/>
      <c r="BP256" s="31"/>
      <c r="BQ256" s="31"/>
      <c r="BR256" s="31"/>
      <c r="BS256" s="31"/>
      <c r="BT256" s="31"/>
      <c r="BU256" s="37"/>
      <c r="BV256" s="31"/>
      <c r="BW256" s="38"/>
      <c r="BX256" s="31"/>
      <c r="BY256" s="31"/>
      <c r="BZ256" s="31"/>
      <c r="CA256" s="37"/>
      <c r="CB256" s="38"/>
      <c r="CC256" s="31"/>
      <c r="CD256" s="31"/>
      <c r="CE256" s="31"/>
      <c r="CF256" s="31"/>
      <c r="CG256" s="31"/>
      <c r="CH256" s="37"/>
      <c r="CI256" s="39"/>
      <c r="CJ256" s="38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8"/>
      <c r="DR256" s="31"/>
      <c r="DS256" s="31"/>
      <c r="DT256" s="31"/>
      <c r="DU256" s="31"/>
      <c r="DV256" s="37"/>
      <c r="DW256" s="31"/>
      <c r="DX256" s="31"/>
      <c r="DY256" s="31"/>
      <c r="DZ256" s="31"/>
      <c r="EA256" s="31"/>
      <c r="EB256" s="31"/>
      <c r="EC256" s="31"/>
      <c r="ED256" s="38"/>
      <c r="EE256" s="31"/>
      <c r="EF256" s="31"/>
      <c r="EG256" s="38">
        <v>4</v>
      </c>
      <c r="EH256" s="31" t="s">
        <v>389</v>
      </c>
      <c r="EI256" s="31"/>
      <c r="EJ256" s="31"/>
      <c r="EK256" s="31"/>
      <c r="EL256" s="37">
        <v>360</v>
      </c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7"/>
      <c r="EX256" s="37"/>
      <c r="EY256" s="37"/>
      <c r="EZ256" s="37"/>
      <c r="FA256" s="37"/>
      <c r="FB256" s="37"/>
      <c r="FC256" s="37"/>
      <c r="FD256" s="37"/>
      <c r="FE256" s="37"/>
      <c r="FF256" s="37"/>
      <c r="FG256" s="37"/>
      <c r="FH256" s="37"/>
      <c r="FI256" s="37"/>
      <c r="FJ256" s="37"/>
      <c r="FK256" s="37"/>
      <c r="FL256" s="37"/>
      <c r="FM256" s="37"/>
      <c r="FN256" s="37"/>
      <c r="FO256" s="37"/>
      <c r="FP256" s="37"/>
      <c r="FQ256" s="37"/>
      <c r="FR256" s="37"/>
      <c r="FS256" s="29">
        <f t="shared" si="35"/>
        <v>360</v>
      </c>
      <c r="FT256" s="29"/>
      <c r="FU256" s="8">
        <f t="shared" si="36"/>
        <v>0</v>
      </c>
      <c r="FV256" s="29"/>
    </row>
    <row r="257" spans="1:178">
      <c r="A257" s="8">
        <v>11082</v>
      </c>
      <c r="B257" s="27" t="s">
        <v>18</v>
      </c>
      <c r="C257" s="242">
        <v>6</v>
      </c>
      <c r="D257" s="8" t="s">
        <v>564</v>
      </c>
      <c r="E257" s="8" t="s">
        <v>203</v>
      </c>
      <c r="F257" s="8" t="s">
        <v>287</v>
      </c>
      <c r="G257">
        <v>300</v>
      </c>
      <c r="H257" s="8" t="str">
        <f>VLOOKUP(F257, 'Meslek Grupları'!$E$6:$G$152, 3, FALSE)</f>
        <v>Ticaret</v>
      </c>
      <c r="I257" s="8" t="s">
        <v>689</v>
      </c>
      <c r="J257" s="8"/>
      <c r="K257" s="8"/>
      <c r="M257" s="8"/>
      <c r="O257" s="8"/>
      <c r="P257" s="8"/>
      <c r="R257">
        <v>67</v>
      </c>
      <c r="S257">
        <v>3</v>
      </c>
      <c r="T257">
        <v>6</v>
      </c>
      <c r="U257" s="8"/>
      <c r="V257" s="8"/>
      <c r="W257" s="8"/>
      <c r="Z257" s="2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27"/>
      <c r="AT257" s="288">
        <f t="shared" si="34"/>
        <v>0</v>
      </c>
      <c r="AU257" s="29"/>
      <c r="AV257" s="8"/>
      <c r="AW257" s="8"/>
      <c r="AX257" s="8"/>
      <c r="AY257" s="8"/>
      <c r="AZ257" s="8"/>
      <c r="BA257" s="27"/>
      <c r="BB257" s="28">
        <v>7</v>
      </c>
      <c r="BC257" s="8"/>
      <c r="BD257" s="8">
        <v>7</v>
      </c>
      <c r="BE257" s="8"/>
      <c r="BF257" s="8"/>
      <c r="BG257" s="8">
        <v>75</v>
      </c>
      <c r="BH257" s="27">
        <v>90</v>
      </c>
      <c r="BI257" s="8"/>
      <c r="BJ257" s="8"/>
      <c r="BK257" s="8"/>
      <c r="BL257" s="8"/>
      <c r="BM257" s="8"/>
      <c r="BN257" s="8"/>
      <c r="BO257" s="28"/>
      <c r="BP257" s="8"/>
      <c r="BQ257" s="8"/>
      <c r="BR257" s="8"/>
      <c r="BS257" s="8"/>
      <c r="BT257" s="8"/>
      <c r="BU257" s="27"/>
      <c r="BV257" s="8"/>
      <c r="BW257" s="28">
        <v>3</v>
      </c>
      <c r="BX257" s="8"/>
      <c r="BY257" s="8"/>
      <c r="BZ257" s="8">
        <v>36</v>
      </c>
      <c r="CA257" s="27">
        <v>42</v>
      </c>
      <c r="CB257" s="28"/>
      <c r="CC257" s="8">
        <v>0.5</v>
      </c>
      <c r="CD257" s="8">
        <v>15</v>
      </c>
      <c r="CE257" s="8"/>
      <c r="CF257" s="8"/>
      <c r="CG257" s="8">
        <v>200</v>
      </c>
      <c r="CH257" s="27">
        <v>200</v>
      </c>
      <c r="CI257" s="29">
        <v>1</v>
      </c>
      <c r="CJ257" s="28">
        <v>1</v>
      </c>
      <c r="CK257" s="8">
        <v>1</v>
      </c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28"/>
      <c r="DR257" s="8"/>
      <c r="DS257" s="8"/>
      <c r="DT257" s="8"/>
      <c r="DU257" s="8"/>
      <c r="DV257" s="27"/>
      <c r="DW257" s="8"/>
      <c r="DX257" s="8"/>
      <c r="DY257" s="8"/>
      <c r="DZ257" s="8"/>
      <c r="EA257" s="8"/>
      <c r="EB257" s="8"/>
      <c r="EC257" s="8"/>
      <c r="ED257" s="28"/>
      <c r="EE257" s="8"/>
      <c r="EF257" s="8"/>
      <c r="EG257" s="28">
        <v>1</v>
      </c>
      <c r="EH257" s="8" t="s">
        <v>423</v>
      </c>
      <c r="EI257" s="8"/>
      <c r="EJ257" s="8"/>
      <c r="EK257" s="8"/>
      <c r="EL257" s="27">
        <v>180</v>
      </c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9">
        <f t="shared" si="35"/>
        <v>791</v>
      </c>
      <c r="FT257" s="29">
        <f>SUM(FS257:FS258)</f>
        <v>941</v>
      </c>
      <c r="FU257" s="8">
        <f t="shared" si="36"/>
        <v>10</v>
      </c>
      <c r="FV257" s="29">
        <f>SUM(FU257:FU258)</f>
        <v>10</v>
      </c>
    </row>
    <row r="258" spans="1:178">
      <c r="A258" s="8">
        <v>11082</v>
      </c>
      <c r="B258" s="27" t="s">
        <v>18</v>
      </c>
      <c r="C258" s="243"/>
      <c r="D258" s="31"/>
      <c r="E258" s="31"/>
      <c r="F258" s="31"/>
      <c r="G258" s="31"/>
      <c r="H258" s="8">
        <f>VLOOKUP(F258, 'Meslek Grupları'!$E$6:$G$152, 3, FALSE)</f>
        <v>0</v>
      </c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8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7"/>
      <c r="AT258" s="288">
        <f t="shared" si="34"/>
        <v>0</v>
      </c>
      <c r="AU258" s="39"/>
      <c r="AV258" s="31"/>
      <c r="AW258" s="31"/>
      <c r="AX258" s="31"/>
      <c r="AY258" s="31"/>
      <c r="AZ258" s="31"/>
      <c r="BA258" s="37"/>
      <c r="BB258" s="38"/>
      <c r="BC258" s="31"/>
      <c r="BD258" s="31"/>
      <c r="BE258" s="31"/>
      <c r="BF258" s="31"/>
      <c r="BG258" s="31"/>
      <c r="BH258" s="37"/>
      <c r="BI258" s="31"/>
      <c r="BJ258" s="31"/>
      <c r="BK258" s="31"/>
      <c r="BL258" s="31"/>
      <c r="BM258" s="31"/>
      <c r="BN258" s="31"/>
      <c r="BO258" s="38"/>
      <c r="BP258" s="31"/>
      <c r="BQ258" s="31"/>
      <c r="BR258" s="31"/>
      <c r="BS258" s="31"/>
      <c r="BT258" s="31"/>
      <c r="BU258" s="37"/>
      <c r="BV258" s="31"/>
      <c r="BW258" s="38"/>
      <c r="BX258" s="31"/>
      <c r="BY258" s="31"/>
      <c r="BZ258" s="31"/>
      <c r="CA258" s="37"/>
      <c r="CB258" s="38"/>
      <c r="CC258" s="31"/>
      <c r="CD258" s="31"/>
      <c r="CE258" s="31"/>
      <c r="CF258" s="31"/>
      <c r="CG258" s="31"/>
      <c r="CH258" s="37"/>
      <c r="CI258" s="39"/>
      <c r="CJ258" s="38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8"/>
      <c r="DR258" s="31"/>
      <c r="DS258" s="31"/>
      <c r="DT258" s="31"/>
      <c r="DU258" s="31"/>
      <c r="DV258" s="37"/>
      <c r="DW258" s="31"/>
      <c r="DX258" s="31"/>
      <c r="DY258" s="31"/>
      <c r="DZ258" s="31"/>
      <c r="EA258" s="31"/>
      <c r="EB258" s="31"/>
      <c r="EC258" s="31"/>
      <c r="ED258" s="38"/>
      <c r="EE258" s="31"/>
      <c r="EF258" s="31"/>
      <c r="EG258" s="38">
        <v>1</v>
      </c>
      <c r="EH258" s="31" t="s">
        <v>415</v>
      </c>
      <c r="EI258" s="31"/>
      <c r="EJ258" s="31"/>
      <c r="EK258" s="31"/>
      <c r="EL258" s="37">
        <v>150</v>
      </c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7"/>
      <c r="EX258" s="37"/>
      <c r="EY258" s="37"/>
      <c r="EZ258" s="37"/>
      <c r="FA258" s="37"/>
      <c r="FB258" s="37"/>
      <c r="FC258" s="37"/>
      <c r="FD258" s="37"/>
      <c r="FE258" s="37"/>
      <c r="FF258" s="37"/>
      <c r="FG258" s="37"/>
      <c r="FH258" s="37"/>
      <c r="FI258" s="37"/>
      <c r="FJ258" s="37"/>
      <c r="FK258" s="37"/>
      <c r="FL258" s="37"/>
      <c r="FM258" s="37"/>
      <c r="FN258" s="37"/>
      <c r="FO258" s="37"/>
      <c r="FP258" s="37"/>
      <c r="FQ258" s="37"/>
      <c r="FR258" s="37"/>
      <c r="FS258" s="29">
        <f t="shared" si="35"/>
        <v>150</v>
      </c>
      <c r="FT258" s="29"/>
      <c r="FU258" s="8">
        <f t="shared" si="36"/>
        <v>0</v>
      </c>
      <c r="FV258" s="29"/>
    </row>
    <row r="259" spans="1:178">
      <c r="A259" s="8">
        <v>11082</v>
      </c>
      <c r="B259" s="27" t="s">
        <v>18</v>
      </c>
      <c r="C259" s="40">
        <v>7</v>
      </c>
      <c r="D259" s="40" t="s">
        <v>2100</v>
      </c>
      <c r="E259" s="40" t="s">
        <v>252</v>
      </c>
      <c r="F259" s="40" t="s">
        <v>382</v>
      </c>
      <c r="G259" s="40"/>
      <c r="H259" s="8" t="str">
        <f>VLOOKUP(F259, 'Meslek Grupları'!$E$6:$G$152, 3, FALSE)</f>
        <v>Mesleksiz</v>
      </c>
      <c r="I259" s="40"/>
      <c r="J259" s="40"/>
      <c r="K259" s="40"/>
      <c r="L259" s="40"/>
      <c r="M259" s="40"/>
      <c r="N259" s="40"/>
      <c r="O259" s="40"/>
      <c r="P259" s="40"/>
      <c r="Q259" s="40"/>
      <c r="R259" s="40">
        <v>5</v>
      </c>
      <c r="S259" s="40">
        <v>10</v>
      </c>
      <c r="T259" s="40">
        <v>20</v>
      </c>
      <c r="U259" s="40"/>
      <c r="V259" s="40"/>
      <c r="W259" s="40"/>
      <c r="X259" s="40"/>
      <c r="Y259" s="40"/>
      <c r="Z259" s="41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2"/>
      <c r="AT259" s="288">
        <f t="shared" si="34"/>
        <v>0</v>
      </c>
      <c r="AU259" s="43"/>
      <c r="AV259" s="40"/>
      <c r="AW259" s="40"/>
      <c r="AX259" s="40"/>
      <c r="AY259" s="40"/>
      <c r="AZ259" s="40"/>
      <c r="BA259" s="42"/>
      <c r="BB259" s="41">
        <v>6.5</v>
      </c>
      <c r="BC259" s="40"/>
      <c r="BD259" s="40">
        <v>6.5</v>
      </c>
      <c r="BE259" s="40"/>
      <c r="BF259" s="40"/>
      <c r="BG259" s="40">
        <v>75</v>
      </c>
      <c r="BH259" s="42">
        <v>90</v>
      </c>
      <c r="BI259" s="40"/>
      <c r="BJ259" s="40"/>
      <c r="BK259" s="40"/>
      <c r="BL259" s="40"/>
      <c r="BM259" s="40"/>
      <c r="BN259" s="40"/>
      <c r="BO259" s="41"/>
      <c r="BP259" s="40"/>
      <c r="BQ259" s="40"/>
      <c r="BR259" s="40"/>
      <c r="BS259" s="40"/>
      <c r="BT259" s="40"/>
      <c r="BU259" s="42"/>
      <c r="BV259" s="40"/>
      <c r="BW259" s="41">
        <v>10</v>
      </c>
      <c r="BX259" s="40"/>
      <c r="BY259" s="40"/>
      <c r="BZ259" s="40">
        <v>100</v>
      </c>
      <c r="CA259" s="42">
        <v>106</v>
      </c>
      <c r="CB259" s="41"/>
      <c r="CC259" s="40"/>
      <c r="CD259" s="40"/>
      <c r="CE259" s="40"/>
      <c r="CF259" s="40"/>
      <c r="CG259" s="40"/>
      <c r="CH259" s="42"/>
      <c r="CI259" s="43"/>
      <c r="CJ259" s="41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1"/>
      <c r="DR259" s="40"/>
      <c r="DS259" s="40"/>
      <c r="DT259" s="40"/>
      <c r="DU259" s="40"/>
      <c r="DV259" s="42"/>
      <c r="DW259" s="40"/>
      <c r="DX259" s="40"/>
      <c r="DY259" s="40"/>
      <c r="DZ259" s="40"/>
      <c r="EA259" s="40"/>
      <c r="EB259" s="40"/>
      <c r="EC259" s="40"/>
      <c r="ED259" s="41"/>
      <c r="EE259" s="40"/>
      <c r="EF259" s="40"/>
      <c r="EG259" s="41"/>
      <c r="EH259" s="40"/>
      <c r="EI259" s="40"/>
      <c r="EJ259" s="40"/>
      <c r="EK259" s="40"/>
      <c r="EL259" s="42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2"/>
      <c r="EX259" s="42"/>
      <c r="EY259" s="42"/>
      <c r="EZ259" s="42"/>
      <c r="FA259" s="42"/>
      <c r="FB259" s="42"/>
      <c r="FC259" s="42"/>
      <c r="FD259" s="42"/>
      <c r="FE259" s="42"/>
      <c r="FF259" s="42"/>
      <c r="FG259" s="42"/>
      <c r="FH259" s="42"/>
      <c r="FI259" s="42"/>
      <c r="FJ259" s="42"/>
      <c r="FK259" s="42"/>
      <c r="FL259" s="42"/>
      <c r="FM259" s="42"/>
      <c r="FN259" s="42"/>
      <c r="FO259" s="42"/>
      <c r="FP259" s="42"/>
      <c r="FQ259" s="42"/>
      <c r="FR259" s="42"/>
      <c r="FS259" s="29">
        <f t="shared" si="35"/>
        <v>175</v>
      </c>
      <c r="FT259" s="29">
        <f t="shared" ref="FT259:FT273" si="39">FS259</f>
        <v>175</v>
      </c>
      <c r="FU259" s="8">
        <f t="shared" si="36"/>
        <v>16.5</v>
      </c>
      <c r="FV259" s="29">
        <f t="shared" ref="FV259:FV273" si="40">FU259</f>
        <v>16.5</v>
      </c>
    </row>
    <row r="260" spans="1:178">
      <c r="A260" s="8">
        <v>11082</v>
      </c>
      <c r="B260" s="27" t="s">
        <v>18</v>
      </c>
      <c r="C260" s="40">
        <v>8</v>
      </c>
      <c r="D260" s="40" t="s">
        <v>564</v>
      </c>
      <c r="E260" s="40" t="s">
        <v>479</v>
      </c>
      <c r="F260" s="40" t="s">
        <v>253</v>
      </c>
      <c r="G260" s="40">
        <v>150</v>
      </c>
      <c r="H260" s="8" t="str">
        <f>VLOOKUP(F260, 'Meslek Grupları'!$E$6:$G$152, 3, FALSE)</f>
        <v>İşçiler</v>
      </c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1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2"/>
      <c r="AT260" s="288">
        <f t="shared" si="34"/>
        <v>0</v>
      </c>
      <c r="AU260" s="43"/>
      <c r="AV260" s="40"/>
      <c r="AW260" s="40"/>
      <c r="AX260" s="40"/>
      <c r="AY260" s="40"/>
      <c r="AZ260" s="40"/>
      <c r="BA260" s="42"/>
      <c r="BB260" s="41"/>
      <c r="BC260" s="40"/>
      <c r="BD260" s="40"/>
      <c r="BE260" s="40"/>
      <c r="BF260" s="40"/>
      <c r="BG260" s="40"/>
      <c r="BH260" s="42"/>
      <c r="BI260" s="40"/>
      <c r="BJ260" s="40"/>
      <c r="BK260" s="40"/>
      <c r="BL260" s="40"/>
      <c r="BM260" s="40"/>
      <c r="BN260" s="40"/>
      <c r="BO260" s="41"/>
      <c r="BP260" s="40"/>
      <c r="BQ260" s="40"/>
      <c r="BR260" s="40"/>
      <c r="BS260" s="40"/>
      <c r="BT260" s="40"/>
      <c r="BU260" s="42"/>
      <c r="BV260" s="40"/>
      <c r="BW260" s="41"/>
      <c r="BX260" s="40"/>
      <c r="BY260" s="40"/>
      <c r="BZ260" s="40"/>
      <c r="CA260" s="42"/>
      <c r="CB260" s="41"/>
      <c r="CC260" s="40"/>
      <c r="CD260" s="40"/>
      <c r="CE260" s="40"/>
      <c r="CF260" s="40"/>
      <c r="CG260" s="40"/>
      <c r="CH260" s="42"/>
      <c r="CI260" s="43"/>
      <c r="CJ260" s="41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1"/>
      <c r="DR260" s="40"/>
      <c r="DS260" s="40"/>
      <c r="DT260" s="40"/>
      <c r="DU260" s="40"/>
      <c r="DV260" s="42"/>
      <c r="DW260" s="40"/>
      <c r="DX260" s="40"/>
      <c r="DY260" s="40"/>
      <c r="DZ260" s="40"/>
      <c r="EA260" s="40"/>
      <c r="EB260" s="40"/>
      <c r="EC260" s="40"/>
      <c r="ED260" s="41"/>
      <c r="EE260" s="40"/>
      <c r="EF260" s="40"/>
      <c r="EG260" s="41"/>
      <c r="EH260" s="40"/>
      <c r="EI260" s="40"/>
      <c r="EJ260" s="40"/>
      <c r="EK260" s="40"/>
      <c r="EL260" s="42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2"/>
      <c r="EX260" s="42"/>
      <c r="EY260" s="42"/>
      <c r="EZ260" s="42"/>
      <c r="FA260" s="42"/>
      <c r="FB260" s="42"/>
      <c r="FC260" s="42"/>
      <c r="FD260" s="42"/>
      <c r="FE260" s="42"/>
      <c r="FF260" s="42"/>
      <c r="FG260" s="42"/>
      <c r="FH260" s="42"/>
      <c r="FI260" s="42"/>
      <c r="FJ260" s="42"/>
      <c r="FK260" s="42"/>
      <c r="FL260" s="42"/>
      <c r="FM260" s="42"/>
      <c r="FN260" s="42"/>
      <c r="FO260" s="42"/>
      <c r="FP260" s="42"/>
      <c r="FQ260" s="42"/>
      <c r="FR260" s="42"/>
      <c r="FS260" s="29">
        <f t="shared" si="35"/>
        <v>150</v>
      </c>
      <c r="FT260" s="29">
        <f t="shared" si="39"/>
        <v>150</v>
      </c>
      <c r="FU260" s="8">
        <f t="shared" si="36"/>
        <v>0</v>
      </c>
      <c r="FV260" s="29">
        <f t="shared" si="40"/>
        <v>0</v>
      </c>
    </row>
    <row r="261" spans="1:178">
      <c r="A261" s="8">
        <v>11082</v>
      </c>
      <c r="B261" s="27" t="s">
        <v>18</v>
      </c>
      <c r="C261" s="40">
        <v>9</v>
      </c>
      <c r="D261" s="40" t="s">
        <v>197</v>
      </c>
      <c r="E261" s="40" t="s">
        <v>2099</v>
      </c>
      <c r="F261" s="40" t="s">
        <v>253</v>
      </c>
      <c r="G261" s="40">
        <v>100</v>
      </c>
      <c r="H261" s="8" t="str">
        <f>VLOOKUP(F261, 'Meslek Grupları'!$E$6:$G$152, 3, FALSE)</f>
        <v>İşçiler</v>
      </c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>
        <v>2</v>
      </c>
      <c r="T261" s="40">
        <v>4</v>
      </c>
      <c r="U261" s="40"/>
      <c r="V261" s="40"/>
      <c r="W261" s="40"/>
      <c r="X261" s="40"/>
      <c r="Y261" s="40"/>
      <c r="Z261" s="41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2"/>
      <c r="AT261" s="288">
        <f t="shared" si="34"/>
        <v>0</v>
      </c>
      <c r="AU261" s="43"/>
      <c r="AV261" s="40"/>
      <c r="AW261" s="40"/>
      <c r="AX261" s="40"/>
      <c r="AY261" s="40"/>
      <c r="AZ261" s="40"/>
      <c r="BA261" s="42"/>
      <c r="BB261" s="41"/>
      <c r="BC261" s="40"/>
      <c r="BD261" s="40"/>
      <c r="BE261" s="40"/>
      <c r="BF261" s="40"/>
      <c r="BG261" s="40"/>
      <c r="BH261" s="42"/>
      <c r="BI261" s="40"/>
      <c r="BJ261" s="40"/>
      <c r="BK261" s="40"/>
      <c r="BL261" s="40"/>
      <c r="BM261" s="40"/>
      <c r="BN261" s="40"/>
      <c r="BO261" s="41"/>
      <c r="BP261" s="40"/>
      <c r="BQ261" s="40"/>
      <c r="BR261" s="40"/>
      <c r="BS261" s="40"/>
      <c r="BT261" s="40"/>
      <c r="BU261" s="42"/>
      <c r="BV261" s="40"/>
      <c r="BW261" s="41">
        <v>2</v>
      </c>
      <c r="BX261" s="40"/>
      <c r="BY261" s="40"/>
      <c r="BZ261" s="40">
        <v>36</v>
      </c>
      <c r="CA261" s="42">
        <v>42</v>
      </c>
      <c r="CB261" s="41"/>
      <c r="CC261" s="40"/>
      <c r="CD261" s="40"/>
      <c r="CE261" s="40"/>
      <c r="CF261" s="40"/>
      <c r="CG261" s="40"/>
      <c r="CH261" s="42"/>
      <c r="CI261" s="43"/>
      <c r="CJ261" s="41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1"/>
      <c r="DR261" s="40"/>
      <c r="DS261" s="40"/>
      <c r="DT261" s="40"/>
      <c r="DU261" s="40"/>
      <c r="DV261" s="42"/>
      <c r="DW261" s="40"/>
      <c r="DX261" s="40"/>
      <c r="DY261" s="40"/>
      <c r="DZ261" s="40"/>
      <c r="EA261" s="40"/>
      <c r="EB261" s="40"/>
      <c r="EC261" s="40"/>
      <c r="ED261" s="41"/>
      <c r="EE261" s="40"/>
      <c r="EF261" s="40"/>
      <c r="EG261" s="41"/>
      <c r="EH261" s="40"/>
      <c r="EI261" s="40"/>
      <c r="EJ261" s="40"/>
      <c r="EK261" s="40"/>
      <c r="EL261" s="42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2"/>
      <c r="EX261" s="42"/>
      <c r="EY261" s="42"/>
      <c r="EZ261" s="42"/>
      <c r="FA261" s="42"/>
      <c r="FB261" s="42"/>
      <c r="FC261" s="42"/>
      <c r="FD261" s="42"/>
      <c r="FE261" s="42"/>
      <c r="FF261" s="42"/>
      <c r="FG261" s="42"/>
      <c r="FH261" s="42"/>
      <c r="FI261" s="42"/>
      <c r="FJ261" s="42"/>
      <c r="FK261" s="42"/>
      <c r="FL261" s="42"/>
      <c r="FM261" s="42"/>
      <c r="FN261" s="42"/>
      <c r="FO261" s="42"/>
      <c r="FP261" s="42"/>
      <c r="FQ261" s="42"/>
      <c r="FR261" s="42"/>
      <c r="FS261" s="29">
        <f t="shared" si="35"/>
        <v>136</v>
      </c>
      <c r="FT261" s="29">
        <f t="shared" si="39"/>
        <v>136</v>
      </c>
      <c r="FU261" s="8">
        <f t="shared" si="36"/>
        <v>2</v>
      </c>
      <c r="FV261" s="29">
        <f t="shared" si="40"/>
        <v>2</v>
      </c>
    </row>
    <row r="262" spans="1:178">
      <c r="A262" s="8">
        <v>11082</v>
      </c>
      <c r="B262" s="27" t="s">
        <v>18</v>
      </c>
      <c r="C262" s="40">
        <v>10</v>
      </c>
      <c r="D262" s="40" t="s">
        <v>279</v>
      </c>
      <c r="E262" s="40" t="s">
        <v>532</v>
      </c>
      <c r="F262" s="8" t="s">
        <v>287</v>
      </c>
      <c r="G262" s="40">
        <v>500</v>
      </c>
      <c r="H262" s="8" t="str">
        <f>VLOOKUP(F262, 'Meslek Grupları'!$E$6:$G$152, 3, FALSE)</f>
        <v>Ticaret</v>
      </c>
      <c r="I262" s="40" t="s">
        <v>690</v>
      </c>
      <c r="J262" s="40"/>
      <c r="K262" s="40"/>
      <c r="L262" s="40"/>
      <c r="M262" s="40"/>
      <c r="N262" s="40"/>
      <c r="O262" s="40"/>
      <c r="P262" s="40"/>
      <c r="Q262" s="40"/>
      <c r="R262" s="40">
        <v>4</v>
      </c>
      <c r="S262" s="40"/>
      <c r="T262" s="40"/>
      <c r="U262" s="40"/>
      <c r="V262" s="40"/>
      <c r="W262" s="40"/>
      <c r="X262" s="40"/>
      <c r="Y262" s="40"/>
      <c r="Z262" s="41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2"/>
      <c r="AT262" s="288">
        <f t="shared" ref="AT262:AT325" si="41">AA262+AC262+AE262+AG262+AI262+AK262+AM262+AO262+AQ262+AS262</f>
        <v>0</v>
      </c>
      <c r="AU262" s="43"/>
      <c r="AV262" s="40"/>
      <c r="AW262" s="40"/>
      <c r="AX262" s="40"/>
      <c r="AY262" s="40"/>
      <c r="AZ262" s="40"/>
      <c r="BA262" s="42"/>
      <c r="BB262" s="41"/>
      <c r="BC262" s="40"/>
      <c r="BD262" s="40"/>
      <c r="BE262" s="40"/>
      <c r="BF262" s="40"/>
      <c r="BG262" s="40"/>
      <c r="BH262" s="42"/>
      <c r="BI262" s="40"/>
      <c r="BJ262" s="40"/>
      <c r="BK262" s="40"/>
      <c r="BL262" s="40"/>
      <c r="BM262" s="40"/>
      <c r="BN262" s="40"/>
      <c r="BO262" s="41"/>
      <c r="BP262" s="40"/>
      <c r="BQ262" s="40"/>
      <c r="BR262" s="40"/>
      <c r="BS262" s="40"/>
      <c r="BT262" s="40"/>
      <c r="BU262" s="42"/>
      <c r="BV262" s="40"/>
      <c r="BW262" s="41"/>
      <c r="BX262" s="40"/>
      <c r="BY262" s="40"/>
      <c r="BZ262" s="40"/>
      <c r="CA262" s="42"/>
      <c r="CB262" s="41"/>
      <c r="CC262" s="40"/>
      <c r="CD262" s="40"/>
      <c r="CE262" s="40"/>
      <c r="CF262" s="40"/>
      <c r="CG262" s="40"/>
      <c r="CH262" s="42"/>
      <c r="CI262" s="43"/>
      <c r="CJ262" s="41">
        <v>1</v>
      </c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1"/>
      <c r="DR262" s="40"/>
      <c r="DS262" s="40"/>
      <c r="DT262" s="40"/>
      <c r="DU262" s="40"/>
      <c r="DV262" s="42"/>
      <c r="DW262" s="40"/>
      <c r="DX262" s="40"/>
      <c r="DY262" s="40"/>
      <c r="DZ262" s="40"/>
      <c r="EA262" s="40"/>
      <c r="EB262" s="40"/>
      <c r="EC262" s="40"/>
      <c r="ED262" s="41"/>
      <c r="EE262" s="40"/>
      <c r="EF262" s="40"/>
      <c r="EG262" s="41"/>
      <c r="EH262" s="40"/>
      <c r="EI262" s="40"/>
      <c r="EJ262" s="40"/>
      <c r="EK262" s="40"/>
      <c r="EL262" s="42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2"/>
      <c r="EX262" s="42"/>
      <c r="EY262" s="42"/>
      <c r="EZ262" s="42"/>
      <c r="FA262" s="42"/>
      <c r="FB262" s="42"/>
      <c r="FC262" s="42"/>
      <c r="FD262" s="42"/>
      <c r="FE262" s="42"/>
      <c r="FF262" s="42"/>
      <c r="FG262" s="42"/>
      <c r="FH262" s="42"/>
      <c r="FI262" s="42"/>
      <c r="FJ262" s="42"/>
      <c r="FK262" s="42"/>
      <c r="FL262" s="42"/>
      <c r="FM262" s="42"/>
      <c r="FN262" s="42"/>
      <c r="FO262" s="42"/>
      <c r="FP262" s="42"/>
      <c r="FQ262" s="42"/>
      <c r="FR262" s="42"/>
      <c r="FS262" s="29">
        <f t="shared" ref="FS262:FS325" si="42">FQ262+FO262+FL262+FI262+FC262+EW262+EP262+EL262+EF262+EC262+DX262+DU262+DK262+DJ262+DG262+DE262+DD262+CX262+CP262+CG262+BZ262+BU262+BM262+BG262+AZ262+P262+O262+N262+L262+J262+G262+BT262</f>
        <v>500</v>
      </c>
      <c r="FT262" s="29">
        <f t="shared" si="39"/>
        <v>500</v>
      </c>
      <c r="FU262" s="8">
        <f t="shared" si="36"/>
        <v>0</v>
      </c>
      <c r="FV262" s="29">
        <f t="shared" si="40"/>
        <v>0</v>
      </c>
    </row>
    <row r="263" spans="1:178">
      <c r="A263" s="8">
        <v>11082</v>
      </c>
      <c r="B263" s="27" t="s">
        <v>18</v>
      </c>
      <c r="C263" s="40">
        <v>11</v>
      </c>
      <c r="D263" s="40" t="s">
        <v>2064</v>
      </c>
      <c r="E263" s="40" t="s">
        <v>279</v>
      </c>
      <c r="F263" s="40" t="s">
        <v>334</v>
      </c>
      <c r="G263" s="40">
        <v>250</v>
      </c>
      <c r="H263" s="8" t="str">
        <f>VLOOKUP(F263, 'Meslek Grupları'!$E$6:$G$152, 3, FALSE)</f>
        <v>Görevli</v>
      </c>
      <c r="I263" s="40"/>
      <c r="J263" s="40"/>
      <c r="K263" s="40"/>
      <c r="L263" s="40"/>
      <c r="M263" s="40"/>
      <c r="N263" s="40"/>
      <c r="O263" s="40"/>
      <c r="P263" s="40"/>
      <c r="Q263" s="40"/>
      <c r="R263" s="40">
        <v>3</v>
      </c>
      <c r="S263" s="40"/>
      <c r="T263" s="40"/>
      <c r="U263" s="40"/>
      <c r="V263" s="40"/>
      <c r="W263" s="40"/>
      <c r="X263" s="40"/>
      <c r="Y263" s="40"/>
      <c r="Z263" s="41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2"/>
      <c r="AT263" s="288">
        <f t="shared" si="41"/>
        <v>0</v>
      </c>
      <c r="AU263" s="43"/>
      <c r="AV263" s="40"/>
      <c r="AW263" s="40"/>
      <c r="AX263" s="40"/>
      <c r="AY263" s="40"/>
      <c r="AZ263" s="40"/>
      <c r="BA263" s="42"/>
      <c r="BB263" s="41"/>
      <c r="BC263" s="40"/>
      <c r="BD263" s="40"/>
      <c r="BE263" s="40"/>
      <c r="BF263" s="40"/>
      <c r="BG263" s="40"/>
      <c r="BH263" s="42"/>
      <c r="BI263" s="40"/>
      <c r="BJ263" s="40"/>
      <c r="BK263" s="40"/>
      <c r="BL263" s="40"/>
      <c r="BM263" s="40"/>
      <c r="BN263" s="40"/>
      <c r="BO263" s="41"/>
      <c r="BP263" s="40"/>
      <c r="BQ263" s="40"/>
      <c r="BR263" s="40"/>
      <c r="BS263" s="40"/>
      <c r="BT263" s="40"/>
      <c r="BU263" s="42"/>
      <c r="BV263" s="40"/>
      <c r="BW263" s="41"/>
      <c r="BX263" s="40"/>
      <c r="BY263" s="40"/>
      <c r="BZ263" s="40"/>
      <c r="CA263" s="42"/>
      <c r="CB263" s="41"/>
      <c r="CC263" s="40"/>
      <c r="CD263" s="40"/>
      <c r="CE263" s="40"/>
      <c r="CF263" s="40"/>
      <c r="CG263" s="40"/>
      <c r="CH263" s="42"/>
      <c r="CI263" s="43"/>
      <c r="CJ263" s="41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1"/>
      <c r="DR263" s="40"/>
      <c r="DS263" s="40"/>
      <c r="DT263" s="40"/>
      <c r="DU263" s="40"/>
      <c r="DV263" s="42"/>
      <c r="DW263" s="40"/>
      <c r="DX263" s="40"/>
      <c r="DY263" s="40"/>
      <c r="DZ263" s="40"/>
      <c r="EA263" s="40"/>
      <c r="EB263" s="40"/>
      <c r="EC263" s="40"/>
      <c r="ED263" s="41"/>
      <c r="EE263" s="40"/>
      <c r="EF263" s="40"/>
      <c r="EG263" s="41"/>
      <c r="EH263" s="40"/>
      <c r="EI263" s="40"/>
      <c r="EJ263" s="40"/>
      <c r="EK263" s="40"/>
      <c r="EL263" s="42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2"/>
      <c r="EX263" s="42"/>
      <c r="EY263" s="42"/>
      <c r="EZ263" s="42"/>
      <c r="FA263" s="42"/>
      <c r="FB263" s="42"/>
      <c r="FC263" s="42"/>
      <c r="FD263" s="42"/>
      <c r="FE263" s="42"/>
      <c r="FF263" s="42"/>
      <c r="FG263" s="42"/>
      <c r="FH263" s="42"/>
      <c r="FI263" s="42"/>
      <c r="FJ263" s="42"/>
      <c r="FK263" s="42"/>
      <c r="FL263" s="42"/>
      <c r="FM263" s="42"/>
      <c r="FN263" s="42"/>
      <c r="FO263" s="42"/>
      <c r="FP263" s="42"/>
      <c r="FQ263" s="42"/>
      <c r="FR263" s="42"/>
      <c r="FS263" s="29">
        <f t="shared" si="42"/>
        <v>250</v>
      </c>
      <c r="FT263" s="29">
        <f t="shared" si="39"/>
        <v>250</v>
      </c>
      <c r="FU263" s="8">
        <f t="shared" si="36"/>
        <v>0</v>
      </c>
      <c r="FV263" s="29">
        <f t="shared" si="40"/>
        <v>0</v>
      </c>
    </row>
    <row r="264" spans="1:178">
      <c r="A264" s="8">
        <v>11082</v>
      </c>
      <c r="B264" s="27" t="s">
        <v>18</v>
      </c>
      <c r="C264" s="40">
        <v>12</v>
      </c>
      <c r="D264" s="40" t="s">
        <v>279</v>
      </c>
      <c r="E264" s="40" t="s">
        <v>2099</v>
      </c>
      <c r="F264" s="40" t="s">
        <v>253</v>
      </c>
      <c r="G264" s="40">
        <v>100</v>
      </c>
      <c r="H264" s="8" t="str">
        <f>VLOOKUP(F264, 'Meslek Grupları'!$E$6:$G$152, 3, FALSE)</f>
        <v>İşçiler</v>
      </c>
      <c r="I264" s="40"/>
      <c r="J264" s="40"/>
      <c r="K264" s="40"/>
      <c r="L264" s="40"/>
      <c r="M264" s="40"/>
      <c r="N264" s="40"/>
      <c r="O264" s="40"/>
      <c r="P264" s="40"/>
      <c r="Q264" s="40"/>
      <c r="R264" s="40">
        <v>3</v>
      </c>
      <c r="S264" s="40"/>
      <c r="T264" s="40"/>
      <c r="U264" s="40"/>
      <c r="V264" s="40"/>
      <c r="W264" s="40"/>
      <c r="X264" s="40"/>
      <c r="Y264" s="40"/>
      <c r="Z264" s="41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2"/>
      <c r="AT264" s="288">
        <f t="shared" si="41"/>
        <v>0</v>
      </c>
      <c r="AU264" s="43"/>
      <c r="AV264" s="40"/>
      <c r="AW264" s="40"/>
      <c r="AX264" s="40"/>
      <c r="AY264" s="40"/>
      <c r="AZ264" s="40"/>
      <c r="BA264" s="42"/>
      <c r="BB264" s="41"/>
      <c r="BC264" s="40"/>
      <c r="BD264" s="40"/>
      <c r="BE264" s="40"/>
      <c r="BF264" s="40"/>
      <c r="BG264" s="40"/>
      <c r="BH264" s="42"/>
      <c r="BI264" s="40"/>
      <c r="BJ264" s="40"/>
      <c r="BK264" s="40"/>
      <c r="BL264" s="40"/>
      <c r="BM264" s="40"/>
      <c r="BN264" s="40"/>
      <c r="BO264" s="41"/>
      <c r="BP264" s="40"/>
      <c r="BQ264" s="40"/>
      <c r="BR264" s="40"/>
      <c r="BS264" s="40"/>
      <c r="BT264" s="40"/>
      <c r="BU264" s="42"/>
      <c r="BV264" s="40"/>
      <c r="BW264" s="41"/>
      <c r="BX264" s="40"/>
      <c r="BY264" s="40"/>
      <c r="BZ264" s="40"/>
      <c r="CA264" s="42"/>
      <c r="CB264" s="41"/>
      <c r="CC264" s="40"/>
      <c r="CD264" s="40"/>
      <c r="CE264" s="40"/>
      <c r="CF264" s="40"/>
      <c r="CG264" s="40"/>
      <c r="CH264" s="42"/>
      <c r="CI264" s="43"/>
      <c r="CJ264" s="41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1"/>
      <c r="DR264" s="40"/>
      <c r="DS264" s="40"/>
      <c r="DT264" s="40"/>
      <c r="DU264" s="40"/>
      <c r="DV264" s="42"/>
      <c r="DW264" s="40"/>
      <c r="DX264" s="40"/>
      <c r="DY264" s="40"/>
      <c r="DZ264" s="40"/>
      <c r="EA264" s="40"/>
      <c r="EB264" s="40"/>
      <c r="EC264" s="40"/>
      <c r="ED264" s="41"/>
      <c r="EE264" s="40"/>
      <c r="EF264" s="40"/>
      <c r="EG264" s="41"/>
      <c r="EH264" s="40"/>
      <c r="EI264" s="40"/>
      <c r="EJ264" s="40"/>
      <c r="EK264" s="40"/>
      <c r="EL264" s="42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2"/>
      <c r="EX264" s="42"/>
      <c r="EY264" s="42"/>
      <c r="EZ264" s="42"/>
      <c r="FA264" s="42"/>
      <c r="FB264" s="42"/>
      <c r="FC264" s="42"/>
      <c r="FD264" s="42"/>
      <c r="FE264" s="42"/>
      <c r="FF264" s="42"/>
      <c r="FG264" s="42"/>
      <c r="FH264" s="42"/>
      <c r="FI264" s="42"/>
      <c r="FJ264" s="42"/>
      <c r="FK264" s="42"/>
      <c r="FL264" s="42"/>
      <c r="FM264" s="42"/>
      <c r="FN264" s="42"/>
      <c r="FO264" s="42"/>
      <c r="FP264" s="42"/>
      <c r="FQ264" s="42"/>
      <c r="FR264" s="42"/>
      <c r="FS264" s="29">
        <f t="shared" si="42"/>
        <v>100</v>
      </c>
      <c r="FT264" s="29">
        <f t="shared" si="39"/>
        <v>100</v>
      </c>
      <c r="FU264" s="8">
        <f t="shared" si="36"/>
        <v>0</v>
      </c>
      <c r="FV264" s="29">
        <f t="shared" si="40"/>
        <v>0</v>
      </c>
    </row>
    <row r="265" spans="1:178">
      <c r="A265" s="8">
        <v>11082</v>
      </c>
      <c r="B265" s="27" t="s">
        <v>18</v>
      </c>
      <c r="C265" s="40">
        <v>13</v>
      </c>
      <c r="D265" s="40" t="s">
        <v>2101</v>
      </c>
      <c r="E265" s="40" t="s">
        <v>298</v>
      </c>
      <c r="F265" s="40" t="s">
        <v>205</v>
      </c>
      <c r="G265" s="40">
        <v>50</v>
      </c>
      <c r="H265" s="8" t="str">
        <f>VLOOKUP(F265, 'Meslek Grupları'!$E$6:$G$152, 3, FALSE)</f>
        <v>Esnaf</v>
      </c>
      <c r="I265" s="40"/>
      <c r="J265" s="40"/>
      <c r="K265" s="40"/>
      <c r="L265" s="40">
        <v>120</v>
      </c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1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2"/>
      <c r="AT265" s="288">
        <f t="shared" si="41"/>
        <v>0</v>
      </c>
      <c r="AU265" s="43"/>
      <c r="AV265" s="40"/>
      <c r="AW265" s="40"/>
      <c r="AX265" s="40"/>
      <c r="AY265" s="40"/>
      <c r="AZ265" s="40"/>
      <c r="BA265" s="42"/>
      <c r="BB265" s="41"/>
      <c r="BC265" s="40"/>
      <c r="BD265" s="40"/>
      <c r="BE265" s="40"/>
      <c r="BF265" s="40"/>
      <c r="BG265" s="40"/>
      <c r="BH265" s="42"/>
      <c r="BI265" s="40"/>
      <c r="BJ265" s="40"/>
      <c r="BK265" s="40"/>
      <c r="BL265" s="40"/>
      <c r="BM265" s="40"/>
      <c r="BN265" s="40"/>
      <c r="BO265" s="41"/>
      <c r="BP265" s="40"/>
      <c r="BQ265" s="40"/>
      <c r="BR265" s="40"/>
      <c r="BS265" s="40"/>
      <c r="BT265" s="40"/>
      <c r="BU265" s="42"/>
      <c r="BV265" s="40"/>
      <c r="BW265" s="41"/>
      <c r="BX265" s="40"/>
      <c r="BY265" s="40"/>
      <c r="BZ265" s="40"/>
      <c r="CA265" s="42"/>
      <c r="CB265" s="41"/>
      <c r="CC265" s="40"/>
      <c r="CD265" s="40"/>
      <c r="CE265" s="40"/>
      <c r="CF265" s="40"/>
      <c r="CG265" s="40"/>
      <c r="CH265" s="42"/>
      <c r="CI265" s="43"/>
      <c r="CJ265" s="41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1"/>
      <c r="DR265" s="40"/>
      <c r="DS265" s="40"/>
      <c r="DT265" s="40"/>
      <c r="DU265" s="40"/>
      <c r="DV265" s="42"/>
      <c r="DW265" s="40"/>
      <c r="DX265" s="40"/>
      <c r="DY265" s="40"/>
      <c r="DZ265" s="40"/>
      <c r="EA265" s="40"/>
      <c r="EB265" s="40"/>
      <c r="EC265" s="40"/>
      <c r="ED265" s="41"/>
      <c r="EE265" s="40"/>
      <c r="EF265" s="40"/>
      <c r="EG265" s="41"/>
      <c r="EH265" s="40"/>
      <c r="EI265" s="40"/>
      <c r="EJ265" s="40"/>
      <c r="EK265" s="40"/>
      <c r="EL265" s="42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2"/>
      <c r="EX265" s="42"/>
      <c r="EY265" s="42"/>
      <c r="EZ265" s="42"/>
      <c r="FA265" s="42"/>
      <c r="FB265" s="42"/>
      <c r="FC265" s="42"/>
      <c r="FD265" s="42"/>
      <c r="FE265" s="42"/>
      <c r="FF265" s="42"/>
      <c r="FG265" s="42"/>
      <c r="FH265" s="42"/>
      <c r="FI265" s="42"/>
      <c r="FJ265" s="42"/>
      <c r="FK265" s="42"/>
      <c r="FL265" s="42"/>
      <c r="FM265" s="42"/>
      <c r="FN265" s="42"/>
      <c r="FO265" s="42"/>
      <c r="FP265" s="42"/>
      <c r="FQ265" s="42"/>
      <c r="FR265" s="42"/>
      <c r="FS265" s="29">
        <f t="shared" si="42"/>
        <v>170</v>
      </c>
      <c r="FT265" s="29">
        <f t="shared" si="39"/>
        <v>170</v>
      </c>
      <c r="FU265" s="8">
        <f t="shared" si="36"/>
        <v>0</v>
      </c>
      <c r="FV265" s="29">
        <f t="shared" si="40"/>
        <v>0</v>
      </c>
    </row>
    <row r="266" spans="1:178">
      <c r="A266" s="8">
        <v>11082</v>
      </c>
      <c r="B266" s="27" t="s">
        <v>18</v>
      </c>
      <c r="C266" s="40">
        <v>14</v>
      </c>
      <c r="D266" s="40" t="s">
        <v>221</v>
      </c>
      <c r="E266" s="40" t="s">
        <v>249</v>
      </c>
      <c r="F266" s="40" t="s">
        <v>237</v>
      </c>
      <c r="G266" s="40">
        <v>100</v>
      </c>
      <c r="H266" s="8" t="str">
        <f>VLOOKUP(F266, 'Meslek Grupları'!$E$6:$G$152, 3, FALSE)</f>
        <v>Esnaf</v>
      </c>
      <c r="I266" s="40"/>
      <c r="J266" s="40"/>
      <c r="K266" s="40"/>
      <c r="L266" s="40"/>
      <c r="M266" s="40"/>
      <c r="N266" s="40"/>
      <c r="O266" s="40"/>
      <c r="P266" s="40"/>
      <c r="Q266" s="40"/>
      <c r="R266" s="40">
        <v>14</v>
      </c>
      <c r="S266" s="40"/>
      <c r="T266" s="40"/>
      <c r="U266" s="40"/>
      <c r="V266" s="40"/>
      <c r="W266" s="40"/>
      <c r="X266" s="40"/>
      <c r="Y266" s="40"/>
      <c r="Z266" s="41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2"/>
      <c r="AT266" s="288">
        <f t="shared" si="41"/>
        <v>0</v>
      </c>
      <c r="AU266" s="43"/>
      <c r="AV266" s="40"/>
      <c r="AW266" s="40"/>
      <c r="AX266" s="40"/>
      <c r="AY266" s="40"/>
      <c r="AZ266" s="40"/>
      <c r="BA266" s="42"/>
      <c r="BB266" s="41"/>
      <c r="BC266" s="40"/>
      <c r="BD266" s="40"/>
      <c r="BE266" s="40"/>
      <c r="BF266" s="40"/>
      <c r="BG266" s="40"/>
      <c r="BH266" s="42"/>
      <c r="BI266" s="40"/>
      <c r="BJ266" s="40"/>
      <c r="BK266" s="40"/>
      <c r="BL266" s="40"/>
      <c r="BM266" s="40"/>
      <c r="BN266" s="40"/>
      <c r="BO266" s="41"/>
      <c r="BP266" s="40"/>
      <c r="BQ266" s="40"/>
      <c r="BR266" s="40"/>
      <c r="BS266" s="40"/>
      <c r="BT266" s="40"/>
      <c r="BU266" s="42"/>
      <c r="BV266" s="40"/>
      <c r="BW266" s="41"/>
      <c r="BX266" s="40"/>
      <c r="BY266" s="40"/>
      <c r="BZ266" s="40"/>
      <c r="CA266" s="42"/>
      <c r="CB266" s="41"/>
      <c r="CC266" s="40"/>
      <c r="CD266" s="40"/>
      <c r="CE266" s="40"/>
      <c r="CF266" s="40"/>
      <c r="CG266" s="40"/>
      <c r="CH266" s="42"/>
      <c r="CI266" s="43"/>
      <c r="CJ266" s="41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1"/>
      <c r="DR266" s="40"/>
      <c r="DS266" s="40"/>
      <c r="DT266" s="40"/>
      <c r="DU266" s="40"/>
      <c r="DV266" s="42"/>
      <c r="DW266" s="40"/>
      <c r="DX266" s="40"/>
      <c r="DY266" s="40"/>
      <c r="DZ266" s="40"/>
      <c r="EA266" s="40"/>
      <c r="EB266" s="40"/>
      <c r="EC266" s="40"/>
      <c r="ED266" s="41"/>
      <c r="EE266" s="40"/>
      <c r="EF266" s="40"/>
      <c r="EG266" s="41"/>
      <c r="EH266" s="40"/>
      <c r="EI266" s="40"/>
      <c r="EJ266" s="40"/>
      <c r="EK266" s="40"/>
      <c r="EL266" s="42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2"/>
      <c r="EX266" s="42"/>
      <c r="EY266" s="42"/>
      <c r="EZ266" s="42"/>
      <c r="FA266" s="42"/>
      <c r="FB266" s="42"/>
      <c r="FC266" s="42"/>
      <c r="FD266" s="42"/>
      <c r="FE266" s="42"/>
      <c r="FF266" s="42"/>
      <c r="FG266" s="42"/>
      <c r="FH266" s="42"/>
      <c r="FI266" s="42"/>
      <c r="FJ266" s="42"/>
      <c r="FK266" s="42"/>
      <c r="FL266" s="42"/>
      <c r="FM266" s="42"/>
      <c r="FN266" s="42"/>
      <c r="FO266" s="42"/>
      <c r="FP266" s="42"/>
      <c r="FQ266" s="42"/>
      <c r="FR266" s="42"/>
      <c r="FS266" s="29">
        <f t="shared" si="42"/>
        <v>100</v>
      </c>
      <c r="FT266" s="29">
        <f t="shared" si="39"/>
        <v>100</v>
      </c>
      <c r="FU266" s="8">
        <f t="shared" si="36"/>
        <v>0</v>
      </c>
      <c r="FV266" s="29">
        <f t="shared" si="40"/>
        <v>0</v>
      </c>
    </row>
    <row r="267" spans="1:178">
      <c r="A267" s="8">
        <v>11082</v>
      </c>
      <c r="B267" s="27" t="s">
        <v>18</v>
      </c>
      <c r="C267" s="40">
        <v>15</v>
      </c>
      <c r="D267" s="40" t="s">
        <v>241</v>
      </c>
      <c r="E267" s="40" t="s">
        <v>252</v>
      </c>
      <c r="F267" s="40" t="s">
        <v>334</v>
      </c>
      <c r="G267" s="40">
        <v>300</v>
      </c>
      <c r="H267" s="8" t="str">
        <f>VLOOKUP(F267, 'Meslek Grupları'!$E$6:$G$152, 3, FALSE)</f>
        <v>Görevli</v>
      </c>
      <c r="I267" s="40"/>
      <c r="J267" s="40"/>
      <c r="K267" s="40"/>
      <c r="L267" s="40">
        <v>120</v>
      </c>
      <c r="M267" s="40" t="s">
        <v>477</v>
      </c>
      <c r="N267" s="40"/>
      <c r="O267" s="40"/>
      <c r="P267" s="40"/>
      <c r="Q267" s="40"/>
      <c r="R267" s="40">
        <v>4</v>
      </c>
      <c r="S267" s="40">
        <v>2</v>
      </c>
      <c r="T267" s="40">
        <v>4</v>
      </c>
      <c r="U267" s="40"/>
      <c r="V267" s="40"/>
      <c r="W267" s="40"/>
      <c r="X267" s="40"/>
      <c r="Y267" s="40"/>
      <c r="Z267" s="41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2"/>
      <c r="AT267" s="288">
        <f t="shared" si="41"/>
        <v>0</v>
      </c>
      <c r="AU267" s="43"/>
      <c r="AV267" s="40"/>
      <c r="AW267" s="40"/>
      <c r="AX267" s="40"/>
      <c r="AY267" s="40"/>
      <c r="AZ267" s="40"/>
      <c r="BA267" s="42"/>
      <c r="BB267" s="41"/>
      <c r="BC267" s="40"/>
      <c r="BD267" s="40"/>
      <c r="BE267" s="40"/>
      <c r="BF267" s="40"/>
      <c r="BG267" s="40"/>
      <c r="BH267" s="42"/>
      <c r="BI267" s="40"/>
      <c r="BJ267" s="40"/>
      <c r="BK267" s="40"/>
      <c r="BL267" s="40"/>
      <c r="BM267" s="40"/>
      <c r="BN267" s="40"/>
      <c r="BO267" s="41"/>
      <c r="BP267" s="40"/>
      <c r="BQ267" s="40"/>
      <c r="BR267" s="40"/>
      <c r="BS267" s="40"/>
      <c r="BT267" s="40"/>
      <c r="BU267" s="42"/>
      <c r="BV267" s="40"/>
      <c r="BW267" s="41">
        <v>2</v>
      </c>
      <c r="BX267" s="40"/>
      <c r="BY267" s="40"/>
      <c r="BZ267" s="40">
        <v>15</v>
      </c>
      <c r="CA267" s="42">
        <v>21</v>
      </c>
      <c r="CB267" s="41"/>
      <c r="CC267" s="40"/>
      <c r="CD267" s="40"/>
      <c r="CE267" s="40"/>
      <c r="CF267" s="40"/>
      <c r="CG267" s="40"/>
      <c r="CH267" s="42"/>
      <c r="CI267" s="43"/>
      <c r="CJ267" s="41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>
        <v>1</v>
      </c>
      <c r="CX267" s="40">
        <v>7.5</v>
      </c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1"/>
      <c r="DR267" s="40"/>
      <c r="DS267" s="40"/>
      <c r="DT267" s="40"/>
      <c r="DU267" s="40"/>
      <c r="DV267" s="42"/>
      <c r="DW267" s="40"/>
      <c r="DX267" s="40"/>
      <c r="DY267" s="40"/>
      <c r="DZ267" s="40"/>
      <c r="EA267" s="40"/>
      <c r="EB267" s="40"/>
      <c r="EC267" s="40"/>
      <c r="ED267" s="41"/>
      <c r="EE267" s="40"/>
      <c r="EF267" s="40"/>
      <c r="EG267" s="41"/>
      <c r="EH267" s="40"/>
      <c r="EI267" s="40"/>
      <c r="EJ267" s="40"/>
      <c r="EK267" s="40"/>
      <c r="EL267" s="42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2"/>
      <c r="EX267" s="42"/>
      <c r="EY267" s="42"/>
      <c r="EZ267" s="42"/>
      <c r="FA267" s="42"/>
      <c r="FB267" s="42"/>
      <c r="FC267" s="42"/>
      <c r="FD267" s="42"/>
      <c r="FE267" s="42"/>
      <c r="FF267" s="42"/>
      <c r="FG267" s="42"/>
      <c r="FH267" s="42"/>
      <c r="FI267" s="42"/>
      <c r="FJ267" s="42"/>
      <c r="FK267" s="42"/>
      <c r="FL267" s="42"/>
      <c r="FM267" s="42"/>
      <c r="FN267" s="42"/>
      <c r="FO267" s="42"/>
      <c r="FP267" s="42"/>
      <c r="FQ267" s="42"/>
      <c r="FR267" s="42"/>
      <c r="FS267" s="29">
        <f t="shared" si="42"/>
        <v>442.5</v>
      </c>
      <c r="FT267" s="29">
        <f t="shared" si="39"/>
        <v>442.5</v>
      </c>
      <c r="FU267" s="8">
        <f t="shared" si="36"/>
        <v>2</v>
      </c>
      <c r="FV267" s="29">
        <f t="shared" si="40"/>
        <v>2</v>
      </c>
    </row>
    <row r="268" spans="1:178">
      <c r="A268" s="8">
        <v>11082</v>
      </c>
      <c r="B268" s="27" t="s">
        <v>18</v>
      </c>
      <c r="C268" s="40">
        <v>16</v>
      </c>
      <c r="D268" s="40" t="s">
        <v>318</v>
      </c>
      <c r="E268" s="40" t="s">
        <v>241</v>
      </c>
      <c r="F268" s="40"/>
      <c r="G268" s="40"/>
      <c r="H268" s="8">
        <f>VLOOKUP(F268, 'Meslek Grupları'!$E$6:$G$152, 3, FALSE)</f>
        <v>0</v>
      </c>
      <c r="I268" s="40"/>
      <c r="J268" s="40"/>
      <c r="K268" s="40"/>
      <c r="L268" s="40">
        <v>120</v>
      </c>
      <c r="M268" s="40" t="s">
        <v>691</v>
      </c>
      <c r="N268" s="40"/>
      <c r="O268" s="40"/>
      <c r="P268" s="40">
        <v>300</v>
      </c>
      <c r="Q268" s="40"/>
      <c r="R268" s="40"/>
      <c r="S268" s="40"/>
      <c r="T268" s="40"/>
      <c r="U268" s="40"/>
      <c r="V268" s="40"/>
      <c r="W268" s="40"/>
      <c r="X268" s="40"/>
      <c r="Y268" s="40"/>
      <c r="Z268" s="41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2"/>
      <c r="AT268" s="288">
        <f t="shared" si="41"/>
        <v>0</v>
      </c>
      <c r="AU268" s="43"/>
      <c r="AV268" s="40"/>
      <c r="AW268" s="40"/>
      <c r="AX268" s="40"/>
      <c r="AY268" s="40"/>
      <c r="AZ268" s="40"/>
      <c r="BA268" s="42"/>
      <c r="BB268" s="41"/>
      <c r="BC268" s="40"/>
      <c r="BD268" s="40"/>
      <c r="BE268" s="40"/>
      <c r="BF268" s="40"/>
      <c r="BG268" s="40"/>
      <c r="BH268" s="42"/>
      <c r="BI268" s="40"/>
      <c r="BJ268" s="40"/>
      <c r="BK268" s="40"/>
      <c r="BL268" s="40"/>
      <c r="BM268" s="40"/>
      <c r="BN268" s="40"/>
      <c r="BO268" s="41"/>
      <c r="BP268" s="40"/>
      <c r="BQ268" s="40"/>
      <c r="BR268" s="40"/>
      <c r="BS268" s="40"/>
      <c r="BT268" s="40"/>
      <c r="BU268" s="42"/>
      <c r="BV268" s="40"/>
      <c r="BW268" s="41"/>
      <c r="BX268" s="40"/>
      <c r="BY268" s="40"/>
      <c r="BZ268" s="40"/>
      <c r="CA268" s="42"/>
      <c r="CB268" s="41"/>
      <c r="CC268" s="40"/>
      <c r="CD268" s="40"/>
      <c r="CE268" s="40"/>
      <c r="CF268" s="40"/>
      <c r="CG268" s="40"/>
      <c r="CH268" s="42"/>
      <c r="CI268" s="43"/>
      <c r="CJ268" s="41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1"/>
      <c r="DR268" s="40"/>
      <c r="DS268" s="40"/>
      <c r="DT268" s="40"/>
      <c r="DU268" s="40"/>
      <c r="DV268" s="42"/>
      <c r="DW268" s="40"/>
      <c r="DX268" s="40"/>
      <c r="DY268" s="40"/>
      <c r="DZ268" s="40"/>
      <c r="EA268" s="40"/>
      <c r="EB268" s="40"/>
      <c r="EC268" s="40"/>
      <c r="ED268" s="41"/>
      <c r="EE268" s="40"/>
      <c r="EF268" s="40"/>
      <c r="EG268" s="41"/>
      <c r="EH268" s="40"/>
      <c r="EI268" s="40"/>
      <c r="EJ268" s="40"/>
      <c r="EK268" s="40"/>
      <c r="EL268" s="42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2"/>
      <c r="EX268" s="42"/>
      <c r="EY268" s="42"/>
      <c r="EZ268" s="42"/>
      <c r="FA268" s="42"/>
      <c r="FB268" s="42"/>
      <c r="FC268" s="42"/>
      <c r="FD268" s="42"/>
      <c r="FE268" s="42"/>
      <c r="FF268" s="42"/>
      <c r="FG268" s="42"/>
      <c r="FH268" s="42"/>
      <c r="FI268" s="42"/>
      <c r="FJ268" s="42"/>
      <c r="FK268" s="42"/>
      <c r="FL268" s="42"/>
      <c r="FM268" s="42"/>
      <c r="FN268" s="42"/>
      <c r="FO268" s="42"/>
      <c r="FP268" s="42"/>
      <c r="FQ268" s="42"/>
      <c r="FR268" s="42"/>
      <c r="FS268" s="29">
        <f t="shared" si="42"/>
        <v>420</v>
      </c>
      <c r="FT268" s="29">
        <f t="shared" si="39"/>
        <v>420</v>
      </c>
      <c r="FU268" s="8">
        <f t="shared" si="36"/>
        <v>0</v>
      </c>
      <c r="FV268" s="29">
        <f t="shared" si="40"/>
        <v>0</v>
      </c>
    </row>
    <row r="269" spans="1:178">
      <c r="A269" s="8">
        <v>11082</v>
      </c>
      <c r="B269" s="27" t="s">
        <v>18</v>
      </c>
      <c r="C269" s="40">
        <v>17</v>
      </c>
      <c r="D269" s="40" t="s">
        <v>279</v>
      </c>
      <c r="E269" s="40" t="s">
        <v>2099</v>
      </c>
      <c r="F269" s="40" t="s">
        <v>267</v>
      </c>
      <c r="G269" s="40">
        <v>100</v>
      </c>
      <c r="H269" s="8" t="str">
        <f>VLOOKUP(F269, 'Meslek Grupları'!$E$6:$G$152, 3, FALSE)</f>
        <v>Esnaf</v>
      </c>
      <c r="I269" s="40"/>
      <c r="J269" s="40"/>
      <c r="K269" s="40"/>
      <c r="L269" s="40">
        <v>240</v>
      </c>
      <c r="M269" s="40" t="s">
        <v>692</v>
      </c>
      <c r="N269" s="40"/>
      <c r="O269" s="40"/>
      <c r="P269" s="40"/>
      <c r="Q269" s="40"/>
      <c r="R269" s="40">
        <v>2</v>
      </c>
      <c r="S269" s="40"/>
      <c r="T269" s="40"/>
      <c r="U269" s="40"/>
      <c r="V269" s="40"/>
      <c r="W269" s="40"/>
      <c r="X269" s="40"/>
      <c r="Y269" s="40"/>
      <c r="Z269" s="41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2"/>
      <c r="AT269" s="288">
        <f t="shared" si="41"/>
        <v>0</v>
      </c>
      <c r="AU269" s="43"/>
      <c r="AV269" s="40"/>
      <c r="AW269" s="40"/>
      <c r="AX269" s="40"/>
      <c r="AY269" s="40"/>
      <c r="AZ269" s="40"/>
      <c r="BA269" s="42"/>
      <c r="BB269" s="41"/>
      <c r="BC269" s="40"/>
      <c r="BD269" s="40"/>
      <c r="BE269" s="40"/>
      <c r="BF269" s="40"/>
      <c r="BG269" s="40"/>
      <c r="BH269" s="42"/>
      <c r="BI269" s="40"/>
      <c r="BJ269" s="40"/>
      <c r="BK269" s="40"/>
      <c r="BL269" s="40"/>
      <c r="BM269" s="40"/>
      <c r="BN269" s="40"/>
      <c r="BO269" s="41"/>
      <c r="BP269" s="40"/>
      <c r="BQ269" s="40"/>
      <c r="BR269" s="40"/>
      <c r="BS269" s="40"/>
      <c r="BT269" s="40"/>
      <c r="BU269" s="42"/>
      <c r="BV269" s="40"/>
      <c r="BW269" s="41"/>
      <c r="BX269" s="40"/>
      <c r="BY269" s="40"/>
      <c r="BZ269" s="40"/>
      <c r="CA269" s="42"/>
      <c r="CB269" s="41"/>
      <c r="CC269" s="40"/>
      <c r="CD269" s="40"/>
      <c r="CE269" s="40"/>
      <c r="CF269" s="40"/>
      <c r="CG269" s="40"/>
      <c r="CH269" s="42"/>
      <c r="CI269" s="43"/>
      <c r="CJ269" s="41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1"/>
      <c r="DR269" s="40"/>
      <c r="DS269" s="40"/>
      <c r="DT269" s="40"/>
      <c r="DU269" s="40"/>
      <c r="DV269" s="42"/>
      <c r="DW269" s="40"/>
      <c r="DX269" s="40"/>
      <c r="DY269" s="40"/>
      <c r="DZ269" s="40"/>
      <c r="EA269" s="40"/>
      <c r="EB269" s="40"/>
      <c r="EC269" s="40"/>
      <c r="ED269" s="41"/>
      <c r="EE269" s="40"/>
      <c r="EF269" s="40"/>
      <c r="EG269" s="41"/>
      <c r="EH269" s="40"/>
      <c r="EI269" s="40"/>
      <c r="EJ269" s="40"/>
      <c r="EK269" s="40"/>
      <c r="EL269" s="42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2"/>
      <c r="EX269" s="42"/>
      <c r="EY269" s="42"/>
      <c r="EZ269" s="42"/>
      <c r="FA269" s="42"/>
      <c r="FB269" s="42"/>
      <c r="FC269" s="42"/>
      <c r="FD269" s="42"/>
      <c r="FE269" s="42"/>
      <c r="FF269" s="42"/>
      <c r="FG269" s="42"/>
      <c r="FH269" s="42"/>
      <c r="FI269" s="42"/>
      <c r="FJ269" s="42"/>
      <c r="FK269" s="42"/>
      <c r="FL269" s="42"/>
      <c r="FM269" s="42"/>
      <c r="FN269" s="42"/>
      <c r="FO269" s="42"/>
      <c r="FP269" s="42"/>
      <c r="FQ269" s="42"/>
      <c r="FR269" s="42"/>
      <c r="FS269" s="29">
        <f t="shared" si="42"/>
        <v>340</v>
      </c>
      <c r="FT269" s="29">
        <f t="shared" si="39"/>
        <v>340</v>
      </c>
      <c r="FU269" s="8">
        <f t="shared" ref="FU269:FU332" si="43">CB269+BW269+BO269+BI269+BB269+AV269+AU269</f>
        <v>0</v>
      </c>
      <c r="FV269" s="29">
        <f t="shared" si="40"/>
        <v>0</v>
      </c>
    </row>
    <row r="270" spans="1:178">
      <c r="A270" s="8">
        <v>11082</v>
      </c>
      <c r="B270" s="27" t="s">
        <v>18</v>
      </c>
      <c r="C270" s="40">
        <v>18</v>
      </c>
      <c r="D270" s="40" t="s">
        <v>2102</v>
      </c>
      <c r="E270" s="40" t="s">
        <v>252</v>
      </c>
      <c r="F270" s="40" t="s">
        <v>231</v>
      </c>
      <c r="G270" s="40">
        <v>150</v>
      </c>
      <c r="H270" s="8" t="str">
        <f>VLOOKUP(F270, 'Meslek Grupları'!$E$6:$G$152, 3, FALSE)</f>
        <v>Esnaf</v>
      </c>
      <c r="I270" s="40"/>
      <c r="J270" s="40"/>
      <c r="K270" s="40"/>
      <c r="L270" s="40">
        <v>120</v>
      </c>
      <c r="M270" s="40" t="s">
        <v>477</v>
      </c>
      <c r="N270" s="40"/>
      <c r="O270" s="40"/>
      <c r="P270" s="40"/>
      <c r="Q270" s="40"/>
      <c r="R270" s="40">
        <v>4</v>
      </c>
      <c r="S270" s="40">
        <v>7</v>
      </c>
      <c r="T270" s="40">
        <v>14</v>
      </c>
      <c r="U270" s="40"/>
      <c r="V270" s="40"/>
      <c r="W270" s="40"/>
      <c r="X270" s="40"/>
      <c r="Y270" s="40"/>
      <c r="Z270" s="41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2"/>
      <c r="AT270" s="288">
        <f t="shared" si="41"/>
        <v>0</v>
      </c>
      <c r="AU270" s="43"/>
      <c r="AV270" s="40"/>
      <c r="AW270" s="40"/>
      <c r="AX270" s="40"/>
      <c r="AY270" s="40"/>
      <c r="AZ270" s="40"/>
      <c r="BA270" s="42"/>
      <c r="BB270" s="41"/>
      <c r="BC270" s="40"/>
      <c r="BD270" s="40"/>
      <c r="BE270" s="40"/>
      <c r="BF270" s="40"/>
      <c r="BG270" s="40"/>
      <c r="BH270" s="42"/>
      <c r="BI270" s="40"/>
      <c r="BJ270" s="40"/>
      <c r="BK270" s="40"/>
      <c r="BL270" s="40"/>
      <c r="BM270" s="40"/>
      <c r="BN270" s="40"/>
      <c r="BO270" s="41"/>
      <c r="BP270" s="40"/>
      <c r="BQ270" s="40"/>
      <c r="BR270" s="40"/>
      <c r="BS270" s="40"/>
      <c r="BT270" s="40"/>
      <c r="BU270" s="42"/>
      <c r="BV270" s="40"/>
      <c r="BW270" s="41">
        <v>7</v>
      </c>
      <c r="BX270" s="40"/>
      <c r="BY270" s="40"/>
      <c r="BZ270" s="40">
        <v>84</v>
      </c>
      <c r="CA270" s="42">
        <v>90</v>
      </c>
      <c r="CB270" s="41"/>
      <c r="CC270" s="40"/>
      <c r="CD270" s="40"/>
      <c r="CE270" s="40"/>
      <c r="CF270" s="40"/>
      <c r="CG270" s="40"/>
      <c r="CH270" s="42"/>
      <c r="CI270" s="43"/>
      <c r="CJ270" s="41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>
        <v>1</v>
      </c>
      <c r="DN270" s="40"/>
      <c r="DO270" s="40"/>
      <c r="DP270" s="40"/>
      <c r="DQ270" s="41"/>
      <c r="DR270" s="40"/>
      <c r="DS270" s="40"/>
      <c r="DT270" s="40"/>
      <c r="DU270" s="40"/>
      <c r="DV270" s="42"/>
      <c r="DW270" s="40"/>
      <c r="DX270" s="40"/>
      <c r="DY270" s="40"/>
      <c r="DZ270" s="40"/>
      <c r="EA270" s="40"/>
      <c r="EB270" s="40"/>
      <c r="EC270" s="40"/>
      <c r="ED270" s="41"/>
      <c r="EE270" s="40"/>
      <c r="EF270" s="40"/>
      <c r="EG270" s="41"/>
      <c r="EH270" s="40"/>
      <c r="EI270" s="40"/>
      <c r="EJ270" s="40"/>
      <c r="EK270" s="40"/>
      <c r="EL270" s="42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2"/>
      <c r="EX270" s="42"/>
      <c r="EY270" s="42"/>
      <c r="EZ270" s="42"/>
      <c r="FA270" s="42"/>
      <c r="FB270" s="42"/>
      <c r="FC270" s="42"/>
      <c r="FD270" s="42"/>
      <c r="FE270" s="42"/>
      <c r="FF270" s="42"/>
      <c r="FG270" s="42"/>
      <c r="FH270" s="42"/>
      <c r="FI270" s="42"/>
      <c r="FJ270" s="42"/>
      <c r="FK270" s="42"/>
      <c r="FL270" s="42"/>
      <c r="FM270" s="42"/>
      <c r="FN270" s="42"/>
      <c r="FO270" s="42"/>
      <c r="FP270" s="42"/>
      <c r="FQ270" s="42"/>
      <c r="FR270" s="42"/>
      <c r="FS270" s="29">
        <f t="shared" si="42"/>
        <v>354</v>
      </c>
      <c r="FT270" s="29">
        <f t="shared" si="39"/>
        <v>354</v>
      </c>
      <c r="FU270" s="8">
        <f t="shared" si="43"/>
        <v>7</v>
      </c>
      <c r="FV270" s="29">
        <f t="shared" si="40"/>
        <v>7</v>
      </c>
    </row>
    <row r="271" spans="1:178">
      <c r="A271" s="8">
        <v>11082</v>
      </c>
      <c r="B271" s="27" t="s">
        <v>18</v>
      </c>
      <c r="C271" s="40">
        <v>19</v>
      </c>
      <c r="D271" s="40" t="s">
        <v>2103</v>
      </c>
      <c r="E271" s="40" t="s">
        <v>2104</v>
      </c>
      <c r="F271" s="40" t="s">
        <v>308</v>
      </c>
      <c r="G271" s="40">
        <v>1800</v>
      </c>
      <c r="H271" s="8" t="str">
        <f>VLOOKUP(F271, 'Meslek Grupları'!$E$6:$G$152, 3, FALSE)</f>
        <v>Görevli</v>
      </c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>
        <v>5</v>
      </c>
      <c r="T271" s="40">
        <v>10</v>
      </c>
      <c r="U271" s="40"/>
      <c r="V271" s="40"/>
      <c r="W271" s="40"/>
      <c r="X271" s="40"/>
      <c r="Y271" s="40"/>
      <c r="Z271" s="41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2"/>
      <c r="AT271" s="288">
        <f t="shared" si="41"/>
        <v>0</v>
      </c>
      <c r="AU271" s="43"/>
      <c r="AV271" s="40"/>
      <c r="AW271" s="40"/>
      <c r="AX271" s="40"/>
      <c r="AY271" s="40"/>
      <c r="AZ271" s="40"/>
      <c r="BA271" s="42"/>
      <c r="BB271" s="41"/>
      <c r="BC271" s="40"/>
      <c r="BD271" s="40"/>
      <c r="BE271" s="40"/>
      <c r="BF271" s="40"/>
      <c r="BG271" s="40"/>
      <c r="BH271" s="42"/>
      <c r="BI271" s="40"/>
      <c r="BJ271" s="40"/>
      <c r="BK271" s="40"/>
      <c r="BL271" s="40"/>
      <c r="BM271" s="40"/>
      <c r="BN271" s="40"/>
      <c r="BO271" s="41"/>
      <c r="BP271" s="40"/>
      <c r="BQ271" s="40"/>
      <c r="BR271" s="40"/>
      <c r="BS271" s="40"/>
      <c r="BT271" s="40"/>
      <c r="BU271" s="42"/>
      <c r="BV271" s="40"/>
      <c r="BW271" s="41">
        <v>5</v>
      </c>
      <c r="BX271" s="40"/>
      <c r="BY271" s="40"/>
      <c r="BZ271" s="40">
        <v>60</v>
      </c>
      <c r="CA271" s="42">
        <v>66</v>
      </c>
      <c r="CB271" s="41"/>
      <c r="CC271" s="40"/>
      <c r="CD271" s="40"/>
      <c r="CE271" s="40"/>
      <c r="CF271" s="40"/>
      <c r="CG271" s="40"/>
      <c r="CH271" s="42"/>
      <c r="CI271" s="43"/>
      <c r="CJ271" s="41">
        <v>1</v>
      </c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>
        <v>1</v>
      </c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>
        <v>1</v>
      </c>
      <c r="DN271" s="40"/>
      <c r="DO271" s="40"/>
      <c r="DP271" s="40"/>
      <c r="DQ271" s="41"/>
      <c r="DR271" s="40"/>
      <c r="DS271" s="40"/>
      <c r="DT271" s="40"/>
      <c r="DU271" s="40"/>
      <c r="DV271" s="42"/>
      <c r="DW271" s="40"/>
      <c r="DX271" s="40"/>
      <c r="DY271" s="40"/>
      <c r="DZ271" s="40"/>
      <c r="EA271" s="40"/>
      <c r="EB271" s="40"/>
      <c r="EC271" s="40"/>
      <c r="ED271" s="41"/>
      <c r="EE271" s="40"/>
      <c r="EF271" s="40"/>
      <c r="EG271" s="41"/>
      <c r="EH271" s="40"/>
      <c r="EI271" s="40"/>
      <c r="EJ271" s="40"/>
      <c r="EK271" s="40"/>
      <c r="EL271" s="42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2"/>
      <c r="EX271" s="42"/>
      <c r="EY271" s="42"/>
      <c r="EZ271" s="42"/>
      <c r="FA271" s="42"/>
      <c r="FB271" s="42"/>
      <c r="FC271" s="42"/>
      <c r="FD271" s="42"/>
      <c r="FE271" s="42"/>
      <c r="FF271" s="42"/>
      <c r="FG271" s="42"/>
      <c r="FH271" s="42"/>
      <c r="FI271" s="42"/>
      <c r="FJ271" s="42"/>
      <c r="FK271" s="42"/>
      <c r="FL271" s="42"/>
      <c r="FM271" s="42"/>
      <c r="FN271" s="42"/>
      <c r="FO271" s="42"/>
      <c r="FP271" s="42"/>
      <c r="FQ271" s="42"/>
      <c r="FR271" s="42"/>
      <c r="FS271" s="29">
        <f t="shared" si="42"/>
        <v>1860</v>
      </c>
      <c r="FT271" s="29">
        <f t="shared" si="39"/>
        <v>1860</v>
      </c>
      <c r="FU271" s="8">
        <f t="shared" si="43"/>
        <v>5</v>
      </c>
      <c r="FV271" s="29">
        <f t="shared" si="40"/>
        <v>5</v>
      </c>
    </row>
    <row r="272" spans="1:178">
      <c r="A272" s="8">
        <v>11082</v>
      </c>
      <c r="B272" s="27" t="s">
        <v>18</v>
      </c>
      <c r="C272" s="40">
        <v>20</v>
      </c>
      <c r="D272" s="40" t="s">
        <v>255</v>
      </c>
      <c r="E272" s="40" t="s">
        <v>563</v>
      </c>
      <c r="F272" s="40" t="s">
        <v>253</v>
      </c>
      <c r="G272" s="40">
        <v>100</v>
      </c>
      <c r="H272" s="8" t="str">
        <f>VLOOKUP(F272, 'Meslek Grupları'!$E$6:$G$152, 3, FALSE)</f>
        <v>İşçiler</v>
      </c>
      <c r="I272" s="40"/>
      <c r="J272" s="40"/>
      <c r="K272" s="40"/>
      <c r="L272" s="40"/>
      <c r="M272" s="40"/>
      <c r="N272" s="40"/>
      <c r="O272" s="40"/>
      <c r="P272" s="40"/>
      <c r="Q272" s="40"/>
      <c r="R272" s="40">
        <v>4</v>
      </c>
      <c r="S272" s="40">
        <v>4</v>
      </c>
      <c r="T272" s="40">
        <v>8</v>
      </c>
      <c r="U272" s="40"/>
      <c r="V272" s="40"/>
      <c r="W272" s="40"/>
      <c r="X272" s="40"/>
      <c r="Y272" s="40"/>
      <c r="Z272" s="41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2"/>
      <c r="AT272" s="288">
        <f t="shared" si="41"/>
        <v>0</v>
      </c>
      <c r="AU272" s="43"/>
      <c r="AV272" s="40"/>
      <c r="AW272" s="40"/>
      <c r="AX272" s="40"/>
      <c r="AY272" s="40"/>
      <c r="AZ272" s="40"/>
      <c r="BA272" s="42"/>
      <c r="BB272" s="41"/>
      <c r="BC272" s="40"/>
      <c r="BD272" s="40"/>
      <c r="BE272" s="40"/>
      <c r="BF272" s="40"/>
      <c r="BG272" s="40"/>
      <c r="BH272" s="42"/>
      <c r="BI272" s="40"/>
      <c r="BJ272" s="40"/>
      <c r="BK272" s="40"/>
      <c r="BL272" s="40"/>
      <c r="BM272" s="40"/>
      <c r="BN272" s="40"/>
      <c r="BO272" s="41"/>
      <c r="BP272" s="40"/>
      <c r="BQ272" s="40"/>
      <c r="BR272" s="40"/>
      <c r="BS272" s="40"/>
      <c r="BT272" s="40"/>
      <c r="BU272" s="42"/>
      <c r="BV272" s="40"/>
      <c r="BW272" s="41">
        <v>4</v>
      </c>
      <c r="BX272" s="40"/>
      <c r="BY272" s="40"/>
      <c r="BZ272" s="40">
        <v>72</v>
      </c>
      <c r="CA272" s="42">
        <v>78</v>
      </c>
      <c r="CB272" s="41"/>
      <c r="CC272" s="40"/>
      <c r="CD272" s="40"/>
      <c r="CE272" s="40"/>
      <c r="CF272" s="40"/>
      <c r="CG272" s="40"/>
      <c r="CH272" s="42"/>
      <c r="CI272" s="43"/>
      <c r="CJ272" s="41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1"/>
      <c r="DR272" s="40"/>
      <c r="DS272" s="40"/>
      <c r="DT272" s="40"/>
      <c r="DU272" s="40"/>
      <c r="DV272" s="42"/>
      <c r="DW272" s="40"/>
      <c r="DX272" s="40"/>
      <c r="DY272" s="40"/>
      <c r="DZ272" s="40"/>
      <c r="EA272" s="40"/>
      <c r="EB272" s="40"/>
      <c r="EC272" s="40"/>
      <c r="ED272" s="41"/>
      <c r="EE272" s="40"/>
      <c r="EF272" s="40"/>
      <c r="EG272" s="41"/>
      <c r="EH272" s="40"/>
      <c r="EI272" s="40"/>
      <c r="EJ272" s="40"/>
      <c r="EK272" s="40"/>
      <c r="EL272" s="42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2"/>
      <c r="EX272" s="42"/>
      <c r="EY272" s="42"/>
      <c r="EZ272" s="42"/>
      <c r="FA272" s="42"/>
      <c r="FB272" s="42"/>
      <c r="FC272" s="42"/>
      <c r="FD272" s="42"/>
      <c r="FE272" s="42"/>
      <c r="FF272" s="42"/>
      <c r="FG272" s="42"/>
      <c r="FH272" s="42"/>
      <c r="FI272" s="42"/>
      <c r="FJ272" s="42"/>
      <c r="FK272" s="42"/>
      <c r="FL272" s="42"/>
      <c r="FM272" s="42"/>
      <c r="FN272" s="42"/>
      <c r="FO272" s="42"/>
      <c r="FP272" s="42"/>
      <c r="FQ272" s="42"/>
      <c r="FR272" s="42"/>
      <c r="FS272" s="29">
        <f t="shared" si="42"/>
        <v>172</v>
      </c>
      <c r="FT272" s="29">
        <f t="shared" si="39"/>
        <v>172</v>
      </c>
      <c r="FU272" s="8">
        <f t="shared" si="43"/>
        <v>4</v>
      </c>
      <c r="FV272" s="29">
        <f t="shared" si="40"/>
        <v>4</v>
      </c>
    </row>
    <row r="273" spans="1:178">
      <c r="A273" s="8">
        <v>11082</v>
      </c>
      <c r="B273" s="27" t="s">
        <v>18</v>
      </c>
      <c r="C273" s="40">
        <v>21</v>
      </c>
      <c r="D273" s="40" t="s">
        <v>2105</v>
      </c>
      <c r="E273" s="40" t="s">
        <v>204</v>
      </c>
      <c r="F273" s="40" t="s">
        <v>303</v>
      </c>
      <c r="G273" s="40">
        <v>200</v>
      </c>
      <c r="H273" s="8" t="str">
        <f>VLOOKUP(F273, 'Meslek Grupları'!$E$6:$G$152, 3, FALSE)</f>
        <v>Görevli</v>
      </c>
      <c r="I273" s="40" t="s">
        <v>684</v>
      </c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1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2"/>
      <c r="AT273" s="288">
        <f t="shared" si="41"/>
        <v>0</v>
      </c>
      <c r="AU273" s="43"/>
      <c r="AV273" s="40"/>
      <c r="AW273" s="40"/>
      <c r="AX273" s="40"/>
      <c r="AY273" s="40"/>
      <c r="AZ273" s="40"/>
      <c r="BA273" s="42"/>
      <c r="BB273" s="41"/>
      <c r="BC273" s="40"/>
      <c r="BD273" s="40"/>
      <c r="BE273" s="40"/>
      <c r="BF273" s="40"/>
      <c r="BG273" s="40"/>
      <c r="BH273" s="42"/>
      <c r="BI273" s="40"/>
      <c r="BJ273" s="40"/>
      <c r="BK273" s="40"/>
      <c r="BL273" s="40"/>
      <c r="BM273" s="40"/>
      <c r="BN273" s="40"/>
      <c r="BO273" s="41"/>
      <c r="BP273" s="40"/>
      <c r="BQ273" s="40"/>
      <c r="BR273" s="40"/>
      <c r="BS273" s="40"/>
      <c r="BT273" s="40"/>
      <c r="BU273" s="42"/>
      <c r="BV273" s="40"/>
      <c r="BW273" s="41"/>
      <c r="BX273" s="40"/>
      <c r="BY273" s="40"/>
      <c r="BZ273" s="40"/>
      <c r="CA273" s="42"/>
      <c r="CB273" s="41"/>
      <c r="CC273" s="40"/>
      <c r="CD273" s="40"/>
      <c r="CE273" s="40"/>
      <c r="CF273" s="40"/>
      <c r="CG273" s="40"/>
      <c r="CH273" s="42"/>
      <c r="CI273" s="43"/>
      <c r="CJ273" s="41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1"/>
      <c r="DR273" s="40"/>
      <c r="DS273" s="40"/>
      <c r="DT273" s="40"/>
      <c r="DU273" s="40"/>
      <c r="DV273" s="42"/>
      <c r="DW273" s="40"/>
      <c r="DX273" s="40"/>
      <c r="DY273" s="40"/>
      <c r="DZ273" s="40"/>
      <c r="EA273" s="40"/>
      <c r="EB273" s="40"/>
      <c r="EC273" s="40"/>
      <c r="ED273" s="41"/>
      <c r="EE273" s="40"/>
      <c r="EF273" s="40"/>
      <c r="EG273" s="41"/>
      <c r="EH273" s="40"/>
      <c r="EI273" s="40"/>
      <c r="EJ273" s="40"/>
      <c r="EK273" s="40"/>
      <c r="EL273" s="42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2"/>
      <c r="EX273" s="42"/>
      <c r="EY273" s="42"/>
      <c r="EZ273" s="42"/>
      <c r="FA273" s="42"/>
      <c r="FB273" s="42"/>
      <c r="FC273" s="42"/>
      <c r="FD273" s="42"/>
      <c r="FE273" s="42"/>
      <c r="FF273" s="42"/>
      <c r="FG273" s="42"/>
      <c r="FH273" s="42"/>
      <c r="FI273" s="42"/>
      <c r="FJ273" s="42"/>
      <c r="FK273" s="42"/>
      <c r="FL273" s="42"/>
      <c r="FM273" s="42"/>
      <c r="FN273" s="42"/>
      <c r="FO273" s="42"/>
      <c r="FP273" s="42"/>
      <c r="FQ273" s="42"/>
      <c r="FR273" s="42"/>
      <c r="FS273" s="29">
        <f t="shared" si="42"/>
        <v>200</v>
      </c>
      <c r="FT273" s="29">
        <f t="shared" si="39"/>
        <v>200</v>
      </c>
      <c r="FU273" s="8">
        <f t="shared" si="43"/>
        <v>0</v>
      </c>
      <c r="FV273" s="29">
        <f t="shared" si="40"/>
        <v>0</v>
      </c>
    </row>
    <row r="274" spans="1:178">
      <c r="A274" s="8">
        <v>11082</v>
      </c>
      <c r="B274" s="27" t="s">
        <v>18</v>
      </c>
      <c r="C274" s="242">
        <v>22</v>
      </c>
      <c r="D274" s="8" t="s">
        <v>2090</v>
      </c>
      <c r="E274" s="8" t="s">
        <v>252</v>
      </c>
      <c r="F274" s="8" t="s">
        <v>253</v>
      </c>
      <c r="H274" s="8" t="str">
        <f>VLOOKUP(F274, 'Meslek Grupları'!$E$6:$G$152, 3, FALSE)</f>
        <v>İşçiler</v>
      </c>
      <c r="I274" s="8"/>
      <c r="J274" s="8"/>
      <c r="K274" s="8"/>
      <c r="M274" s="8"/>
      <c r="O274" s="8"/>
      <c r="P274" s="8"/>
      <c r="R274" s="8">
        <v>15</v>
      </c>
      <c r="S274" s="8">
        <v>4</v>
      </c>
      <c r="T274" s="8">
        <v>8</v>
      </c>
      <c r="U274" s="8"/>
      <c r="V274" s="8"/>
      <c r="W274" s="8"/>
      <c r="Z274" s="2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27"/>
      <c r="AT274" s="288">
        <f t="shared" si="41"/>
        <v>0</v>
      </c>
      <c r="AU274" s="29"/>
      <c r="AV274" s="8"/>
      <c r="AW274" s="8"/>
      <c r="AX274" s="8"/>
      <c r="AY274" s="8"/>
      <c r="AZ274" s="8"/>
      <c r="BA274" s="27"/>
      <c r="BB274" s="28"/>
      <c r="BC274" s="8"/>
      <c r="BD274" s="8"/>
      <c r="BE274" s="8"/>
      <c r="BF274" s="8"/>
      <c r="BG274" s="8"/>
      <c r="BH274" s="27"/>
      <c r="BI274" s="8"/>
      <c r="BJ274" s="8"/>
      <c r="BK274" s="8"/>
      <c r="BL274" s="8"/>
      <c r="BM274" s="8"/>
      <c r="BN274" s="8"/>
      <c r="BO274" s="28"/>
      <c r="BP274" s="8"/>
      <c r="BQ274" s="8"/>
      <c r="BR274" s="8"/>
      <c r="BS274" s="8"/>
      <c r="BT274" s="8"/>
      <c r="BU274" s="27"/>
      <c r="BV274" s="8"/>
      <c r="BW274" s="28">
        <v>4</v>
      </c>
      <c r="BX274" s="8"/>
      <c r="BY274" s="8"/>
      <c r="BZ274" s="8">
        <v>48</v>
      </c>
      <c r="CA274" s="27">
        <v>54</v>
      </c>
      <c r="CB274" s="28"/>
      <c r="CC274" s="8"/>
      <c r="CD274" s="8"/>
      <c r="CE274" s="8"/>
      <c r="CF274" s="8"/>
      <c r="CG274" s="8"/>
      <c r="CH274" s="27"/>
      <c r="CI274" s="29"/>
      <c r="CJ274" s="2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28"/>
      <c r="DR274" s="8"/>
      <c r="DS274" s="8"/>
      <c r="DT274" s="8"/>
      <c r="DU274" s="8"/>
      <c r="DV274" s="27"/>
      <c r="DW274" s="8"/>
      <c r="DX274" s="8"/>
      <c r="DY274" s="8">
        <v>1.5</v>
      </c>
      <c r="DZ274" s="8"/>
      <c r="EA274" s="8"/>
      <c r="EB274" s="95" t="s">
        <v>693</v>
      </c>
      <c r="EC274" s="8">
        <v>600</v>
      </c>
      <c r="ED274" s="28"/>
      <c r="EE274" s="8"/>
      <c r="EF274" s="8"/>
      <c r="EG274" s="28"/>
      <c r="EH274" s="8"/>
      <c r="EI274" s="8"/>
      <c r="EJ274" s="8"/>
      <c r="EK274" s="8"/>
      <c r="EL274" s="27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9">
        <f t="shared" si="42"/>
        <v>648</v>
      </c>
      <c r="FT274" s="29">
        <f>SUM(FS274:FS275)</f>
        <v>798</v>
      </c>
      <c r="FU274" s="8">
        <f t="shared" si="43"/>
        <v>4</v>
      </c>
      <c r="FV274" s="29">
        <f>SUM(FU274:FU275)</f>
        <v>4</v>
      </c>
    </row>
    <row r="275" spans="1:178">
      <c r="A275" s="8">
        <v>11082</v>
      </c>
      <c r="B275" s="27" t="s">
        <v>18</v>
      </c>
      <c r="C275" s="243"/>
      <c r="D275" s="31"/>
      <c r="E275" s="31"/>
      <c r="F275" s="31"/>
      <c r="G275" s="31"/>
      <c r="H275" s="8">
        <f>VLOOKUP(F275, 'Meslek Grupları'!$E$6:$G$152, 3, FALSE)</f>
        <v>0</v>
      </c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8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7"/>
      <c r="AT275" s="288">
        <f t="shared" si="41"/>
        <v>0</v>
      </c>
      <c r="AU275" s="39"/>
      <c r="AV275" s="31"/>
      <c r="AW275" s="31"/>
      <c r="AX275" s="31"/>
      <c r="AY275" s="31"/>
      <c r="AZ275" s="31"/>
      <c r="BA275" s="37"/>
      <c r="BB275" s="38"/>
      <c r="BC275" s="31"/>
      <c r="BD275" s="31"/>
      <c r="BE275" s="31"/>
      <c r="BF275" s="31"/>
      <c r="BG275" s="31"/>
      <c r="BH275" s="37"/>
      <c r="BI275" s="31"/>
      <c r="BJ275" s="31"/>
      <c r="BK275" s="31"/>
      <c r="BL275" s="31"/>
      <c r="BM275" s="31"/>
      <c r="BN275" s="31"/>
      <c r="BO275" s="38"/>
      <c r="BP275" s="31"/>
      <c r="BQ275" s="31"/>
      <c r="BR275" s="31"/>
      <c r="BS275" s="31"/>
      <c r="BT275" s="31"/>
      <c r="BU275" s="37"/>
      <c r="BV275" s="31"/>
      <c r="BW275" s="38"/>
      <c r="BX275" s="31"/>
      <c r="BY275" s="31"/>
      <c r="BZ275" s="31"/>
      <c r="CA275" s="37"/>
      <c r="CB275" s="38"/>
      <c r="CC275" s="31"/>
      <c r="CD275" s="31"/>
      <c r="CE275" s="31"/>
      <c r="CF275" s="31"/>
      <c r="CG275" s="31"/>
      <c r="CH275" s="37"/>
      <c r="CI275" s="39"/>
      <c r="CJ275" s="38"/>
      <c r="CK275" s="31"/>
      <c r="CL275" s="31"/>
      <c r="CM275" s="31"/>
      <c r="CN275" s="31"/>
      <c r="CO275" s="31"/>
      <c r="CP275" s="31"/>
      <c r="CQ275" s="31"/>
      <c r="CR275" s="31">
        <v>1</v>
      </c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8"/>
      <c r="DR275" s="31"/>
      <c r="DS275" s="31"/>
      <c r="DT275" s="31"/>
      <c r="DU275" s="31"/>
      <c r="DV275" s="37"/>
      <c r="DW275" s="31"/>
      <c r="DX275" s="31"/>
      <c r="DY275" s="31">
        <v>1</v>
      </c>
      <c r="DZ275" s="31"/>
      <c r="EA275" s="31"/>
      <c r="EB275" s="31" t="s">
        <v>527</v>
      </c>
      <c r="EC275" s="31">
        <v>150</v>
      </c>
      <c r="ED275" s="38"/>
      <c r="EE275" s="31"/>
      <c r="EF275" s="31"/>
      <c r="EG275" s="38"/>
      <c r="EH275" s="31"/>
      <c r="EI275" s="31"/>
      <c r="EJ275" s="31"/>
      <c r="EK275" s="31"/>
      <c r="EL275" s="37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7"/>
      <c r="EX275" s="37"/>
      <c r="EY275" s="37"/>
      <c r="EZ275" s="37"/>
      <c r="FA275" s="37"/>
      <c r="FB275" s="37"/>
      <c r="FC275" s="37"/>
      <c r="FD275" s="37"/>
      <c r="FE275" s="37"/>
      <c r="FF275" s="37"/>
      <c r="FG275" s="37"/>
      <c r="FH275" s="37"/>
      <c r="FI275" s="37"/>
      <c r="FJ275" s="37"/>
      <c r="FK275" s="37"/>
      <c r="FL275" s="37"/>
      <c r="FM275" s="37"/>
      <c r="FN275" s="37"/>
      <c r="FO275" s="37"/>
      <c r="FP275" s="37"/>
      <c r="FQ275" s="37"/>
      <c r="FR275" s="37"/>
      <c r="FS275" s="29">
        <f t="shared" si="42"/>
        <v>150</v>
      </c>
      <c r="FT275" s="29"/>
      <c r="FU275" s="8">
        <f t="shared" si="43"/>
        <v>0</v>
      </c>
      <c r="FV275" s="29"/>
    </row>
    <row r="276" spans="1:178">
      <c r="A276" s="8">
        <v>11082</v>
      </c>
      <c r="B276" s="27" t="s">
        <v>18</v>
      </c>
      <c r="C276" s="40">
        <v>23</v>
      </c>
      <c r="D276" s="40" t="s">
        <v>532</v>
      </c>
      <c r="E276" s="40" t="s">
        <v>204</v>
      </c>
      <c r="F276" s="40" t="s">
        <v>253</v>
      </c>
      <c r="G276" s="40">
        <v>120</v>
      </c>
      <c r="H276" s="8" t="str">
        <f>VLOOKUP(F276, 'Meslek Grupları'!$E$6:$G$152, 3, FALSE)</f>
        <v>İşçiler</v>
      </c>
      <c r="I276" s="40" t="s">
        <v>694</v>
      </c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1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2"/>
      <c r="AT276" s="288">
        <f t="shared" si="41"/>
        <v>0</v>
      </c>
      <c r="AU276" s="43"/>
      <c r="AV276" s="40"/>
      <c r="AW276" s="40"/>
      <c r="AX276" s="40"/>
      <c r="AY276" s="40"/>
      <c r="AZ276" s="40"/>
      <c r="BA276" s="42"/>
      <c r="BB276" s="41"/>
      <c r="BC276" s="40"/>
      <c r="BD276" s="40"/>
      <c r="BE276" s="40"/>
      <c r="BF276" s="40"/>
      <c r="BG276" s="40"/>
      <c r="BH276" s="42"/>
      <c r="BI276" s="40"/>
      <c r="BJ276" s="40"/>
      <c r="BK276" s="40"/>
      <c r="BL276" s="40"/>
      <c r="BM276" s="40"/>
      <c r="BN276" s="40"/>
      <c r="BO276" s="41"/>
      <c r="BP276" s="40"/>
      <c r="BQ276" s="40"/>
      <c r="BR276" s="40"/>
      <c r="BS276" s="40"/>
      <c r="BT276" s="40"/>
      <c r="BU276" s="42"/>
      <c r="BV276" s="40"/>
      <c r="BW276" s="41"/>
      <c r="BX276" s="40"/>
      <c r="BY276" s="40"/>
      <c r="BZ276" s="40"/>
      <c r="CA276" s="42"/>
      <c r="CB276" s="41"/>
      <c r="CC276" s="40"/>
      <c r="CD276" s="40"/>
      <c r="CE276" s="40"/>
      <c r="CF276" s="40"/>
      <c r="CG276" s="40"/>
      <c r="CH276" s="42"/>
      <c r="CI276" s="43"/>
      <c r="CJ276" s="41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1"/>
      <c r="DR276" s="40"/>
      <c r="DS276" s="40"/>
      <c r="DT276" s="40"/>
      <c r="DU276" s="40"/>
      <c r="DV276" s="42"/>
      <c r="DW276" s="40"/>
      <c r="DX276" s="40"/>
      <c r="DY276" s="40"/>
      <c r="DZ276" s="40"/>
      <c r="EA276" s="40"/>
      <c r="EB276" s="40"/>
      <c r="EC276" s="40"/>
      <c r="ED276" s="41"/>
      <c r="EE276" s="40"/>
      <c r="EF276" s="40"/>
      <c r="EG276" s="41"/>
      <c r="EH276" s="40"/>
      <c r="EI276" s="40"/>
      <c r="EJ276" s="40"/>
      <c r="EK276" s="40"/>
      <c r="EL276" s="42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2"/>
      <c r="EX276" s="42"/>
      <c r="EY276" s="42"/>
      <c r="EZ276" s="42"/>
      <c r="FA276" s="42"/>
      <c r="FB276" s="42"/>
      <c r="FC276" s="42"/>
      <c r="FD276" s="42"/>
      <c r="FE276" s="42"/>
      <c r="FF276" s="42"/>
      <c r="FG276" s="42"/>
      <c r="FH276" s="42"/>
      <c r="FI276" s="42"/>
      <c r="FJ276" s="42"/>
      <c r="FK276" s="42"/>
      <c r="FL276" s="42"/>
      <c r="FM276" s="42"/>
      <c r="FN276" s="42"/>
      <c r="FO276" s="42"/>
      <c r="FP276" s="42"/>
      <c r="FQ276" s="42"/>
      <c r="FR276" s="42"/>
      <c r="FS276" s="29">
        <f t="shared" si="42"/>
        <v>120</v>
      </c>
      <c r="FT276" s="29">
        <f t="shared" ref="FT276:FT285" si="44">FS276</f>
        <v>120</v>
      </c>
      <c r="FU276" s="8">
        <f t="shared" si="43"/>
        <v>0</v>
      </c>
      <c r="FV276" s="29">
        <f t="shared" ref="FV276:FV285" si="45">FU276</f>
        <v>0</v>
      </c>
    </row>
    <row r="277" spans="1:178">
      <c r="A277" s="8">
        <v>11082</v>
      </c>
      <c r="B277" s="27" t="s">
        <v>18</v>
      </c>
      <c r="C277" s="40">
        <v>24</v>
      </c>
      <c r="D277" s="40" t="s">
        <v>279</v>
      </c>
      <c r="E277" s="40" t="s">
        <v>197</v>
      </c>
      <c r="F277" s="40" t="s">
        <v>267</v>
      </c>
      <c r="G277" s="40">
        <v>120</v>
      </c>
      <c r="H277" s="8" t="str">
        <f>VLOOKUP(F277, 'Meslek Grupları'!$E$6:$G$152, 3, FALSE)</f>
        <v>Esnaf</v>
      </c>
      <c r="I277" s="40"/>
      <c r="J277" s="40"/>
      <c r="K277" s="40"/>
      <c r="L277" s="40">
        <v>120</v>
      </c>
      <c r="M277" s="40" t="s">
        <v>477</v>
      </c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1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2"/>
      <c r="AT277" s="288">
        <f t="shared" si="41"/>
        <v>0</v>
      </c>
      <c r="AU277" s="43"/>
      <c r="AV277" s="40"/>
      <c r="AW277" s="40"/>
      <c r="AX277" s="40"/>
      <c r="AY277" s="40"/>
      <c r="AZ277" s="40"/>
      <c r="BA277" s="42"/>
      <c r="BB277" s="41"/>
      <c r="BC277" s="40"/>
      <c r="BD277" s="40"/>
      <c r="BE277" s="40"/>
      <c r="BF277" s="40"/>
      <c r="BG277" s="40"/>
      <c r="BH277" s="42"/>
      <c r="BI277" s="40"/>
      <c r="BJ277" s="40"/>
      <c r="BK277" s="40"/>
      <c r="BL277" s="40"/>
      <c r="BM277" s="40"/>
      <c r="BN277" s="40"/>
      <c r="BO277" s="41"/>
      <c r="BP277" s="40"/>
      <c r="BQ277" s="40"/>
      <c r="BR277" s="40"/>
      <c r="BS277" s="40"/>
      <c r="BT277" s="40"/>
      <c r="BU277" s="42"/>
      <c r="BV277" s="40"/>
      <c r="BW277" s="41"/>
      <c r="BX277" s="40"/>
      <c r="BY277" s="40"/>
      <c r="BZ277" s="40"/>
      <c r="CA277" s="42"/>
      <c r="CB277" s="41"/>
      <c r="CC277" s="40"/>
      <c r="CD277" s="40"/>
      <c r="CE277" s="40"/>
      <c r="CF277" s="40"/>
      <c r="CG277" s="40"/>
      <c r="CH277" s="42"/>
      <c r="CI277" s="43"/>
      <c r="CJ277" s="41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1"/>
      <c r="DR277" s="40"/>
      <c r="DS277" s="40"/>
      <c r="DT277" s="40"/>
      <c r="DU277" s="40"/>
      <c r="DV277" s="42"/>
      <c r="DW277" s="40"/>
      <c r="DX277" s="40"/>
      <c r="DY277" s="40"/>
      <c r="DZ277" s="40"/>
      <c r="EA277" s="40"/>
      <c r="EB277" s="40"/>
      <c r="EC277" s="40"/>
      <c r="ED277" s="41"/>
      <c r="EE277" s="40"/>
      <c r="EF277" s="40"/>
      <c r="EG277" s="41"/>
      <c r="EH277" s="40"/>
      <c r="EI277" s="40"/>
      <c r="EJ277" s="40"/>
      <c r="EK277" s="40"/>
      <c r="EL277" s="42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2"/>
      <c r="EX277" s="42"/>
      <c r="EY277" s="42"/>
      <c r="EZ277" s="42"/>
      <c r="FA277" s="42"/>
      <c r="FB277" s="42"/>
      <c r="FC277" s="42"/>
      <c r="FD277" s="42"/>
      <c r="FE277" s="42"/>
      <c r="FF277" s="42"/>
      <c r="FG277" s="42"/>
      <c r="FH277" s="42"/>
      <c r="FI277" s="42"/>
      <c r="FJ277" s="42"/>
      <c r="FK277" s="42"/>
      <c r="FL277" s="42"/>
      <c r="FM277" s="42"/>
      <c r="FN277" s="42"/>
      <c r="FO277" s="42"/>
      <c r="FP277" s="42"/>
      <c r="FQ277" s="42"/>
      <c r="FR277" s="42"/>
      <c r="FS277" s="29">
        <f t="shared" si="42"/>
        <v>240</v>
      </c>
      <c r="FT277" s="29">
        <f t="shared" si="44"/>
        <v>240</v>
      </c>
      <c r="FU277" s="8">
        <f t="shared" si="43"/>
        <v>0</v>
      </c>
      <c r="FV277" s="29">
        <f t="shared" si="45"/>
        <v>0</v>
      </c>
    </row>
    <row r="278" spans="1:178">
      <c r="A278" s="8">
        <v>11082</v>
      </c>
      <c r="B278" s="27" t="s">
        <v>18</v>
      </c>
      <c r="C278" s="40">
        <v>25</v>
      </c>
      <c r="D278" s="40" t="s">
        <v>534</v>
      </c>
      <c r="E278" s="40" t="s">
        <v>241</v>
      </c>
      <c r="F278" s="40" t="s">
        <v>267</v>
      </c>
      <c r="G278" s="40">
        <v>120</v>
      </c>
      <c r="H278" s="8" t="str">
        <f>VLOOKUP(F278, 'Meslek Grupları'!$E$6:$G$152, 3, FALSE)</f>
        <v>Esnaf</v>
      </c>
      <c r="I278" s="40"/>
      <c r="J278" s="40"/>
      <c r="K278" s="40"/>
      <c r="L278" s="40"/>
      <c r="M278" s="40"/>
      <c r="N278" s="40"/>
      <c r="O278" s="40"/>
      <c r="P278" s="40"/>
      <c r="Q278" s="40"/>
      <c r="R278" s="40">
        <v>4</v>
      </c>
      <c r="S278" s="40">
        <v>2</v>
      </c>
      <c r="T278" s="40">
        <v>4</v>
      </c>
      <c r="U278" s="40"/>
      <c r="V278" s="40"/>
      <c r="W278" s="40"/>
      <c r="X278" s="40"/>
      <c r="Y278" s="40"/>
      <c r="Z278" s="41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2"/>
      <c r="AT278" s="288">
        <f t="shared" si="41"/>
        <v>0</v>
      </c>
      <c r="AU278" s="43"/>
      <c r="AV278" s="40"/>
      <c r="AW278" s="40"/>
      <c r="AX278" s="40"/>
      <c r="AY278" s="40"/>
      <c r="AZ278" s="40"/>
      <c r="BA278" s="42"/>
      <c r="BB278" s="41"/>
      <c r="BC278" s="40"/>
      <c r="BD278" s="40"/>
      <c r="BE278" s="40"/>
      <c r="BF278" s="40"/>
      <c r="BG278" s="40"/>
      <c r="BH278" s="42"/>
      <c r="BI278" s="40"/>
      <c r="BJ278" s="40"/>
      <c r="BK278" s="40"/>
      <c r="BL278" s="40"/>
      <c r="BM278" s="40"/>
      <c r="BN278" s="40"/>
      <c r="BO278" s="41"/>
      <c r="BP278" s="40"/>
      <c r="BQ278" s="40"/>
      <c r="BR278" s="40"/>
      <c r="BS278" s="40"/>
      <c r="BT278" s="40"/>
      <c r="BU278" s="42"/>
      <c r="BV278" s="40"/>
      <c r="BW278" s="41">
        <v>2</v>
      </c>
      <c r="BX278" s="40"/>
      <c r="BY278" s="40"/>
      <c r="BZ278" s="40">
        <v>24</v>
      </c>
      <c r="CA278" s="42">
        <v>30</v>
      </c>
      <c r="CB278" s="41"/>
      <c r="CC278" s="40"/>
      <c r="CD278" s="40"/>
      <c r="CE278" s="40"/>
      <c r="CF278" s="40"/>
      <c r="CG278" s="40"/>
      <c r="CH278" s="42"/>
      <c r="CI278" s="43"/>
      <c r="CJ278" s="41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>
        <v>1</v>
      </c>
      <c r="DN278" s="40"/>
      <c r="DO278" s="40"/>
      <c r="DP278" s="40"/>
      <c r="DQ278" s="41"/>
      <c r="DR278" s="40"/>
      <c r="DS278" s="40"/>
      <c r="DT278" s="40"/>
      <c r="DU278" s="40"/>
      <c r="DV278" s="42"/>
      <c r="DW278" s="40"/>
      <c r="DX278" s="40"/>
      <c r="DY278" s="40"/>
      <c r="DZ278" s="40"/>
      <c r="EA278" s="40"/>
      <c r="EB278" s="40"/>
      <c r="EC278" s="40"/>
      <c r="ED278" s="41"/>
      <c r="EE278" s="40"/>
      <c r="EF278" s="40"/>
      <c r="EG278" s="41"/>
      <c r="EH278" s="40"/>
      <c r="EI278" s="40"/>
      <c r="EJ278" s="40"/>
      <c r="EK278" s="40"/>
      <c r="EL278" s="42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2"/>
      <c r="EX278" s="42"/>
      <c r="EY278" s="42"/>
      <c r="EZ278" s="42"/>
      <c r="FA278" s="42"/>
      <c r="FB278" s="42"/>
      <c r="FC278" s="42"/>
      <c r="FD278" s="42"/>
      <c r="FE278" s="42"/>
      <c r="FF278" s="42"/>
      <c r="FG278" s="42"/>
      <c r="FH278" s="42"/>
      <c r="FI278" s="42"/>
      <c r="FJ278" s="42"/>
      <c r="FK278" s="42"/>
      <c r="FL278" s="42"/>
      <c r="FM278" s="42"/>
      <c r="FN278" s="42"/>
      <c r="FO278" s="42"/>
      <c r="FP278" s="42"/>
      <c r="FQ278" s="42"/>
      <c r="FR278" s="42"/>
      <c r="FS278" s="29">
        <f t="shared" si="42"/>
        <v>144</v>
      </c>
      <c r="FT278" s="29">
        <f t="shared" si="44"/>
        <v>144</v>
      </c>
      <c r="FU278" s="8">
        <f t="shared" si="43"/>
        <v>2</v>
      </c>
      <c r="FV278" s="29">
        <f t="shared" si="45"/>
        <v>2</v>
      </c>
    </row>
    <row r="279" spans="1:178">
      <c r="A279" s="8">
        <v>11082</v>
      </c>
      <c r="B279" s="27" t="s">
        <v>18</v>
      </c>
      <c r="C279" s="40">
        <v>26</v>
      </c>
      <c r="D279" s="40" t="s">
        <v>204</v>
      </c>
      <c r="E279" s="40" t="s">
        <v>252</v>
      </c>
      <c r="F279" s="40" t="s">
        <v>355</v>
      </c>
      <c r="G279" s="40">
        <v>150</v>
      </c>
      <c r="H279" s="8" t="str">
        <f>VLOOKUP(F279, 'Meslek Grupları'!$E$6:$G$152, 3, FALSE)</f>
        <v>Görevli</v>
      </c>
      <c r="I279" s="40"/>
      <c r="J279" s="40"/>
      <c r="K279" s="40"/>
      <c r="L279" s="40"/>
      <c r="M279" s="40"/>
      <c r="N279" s="40"/>
      <c r="O279" s="40"/>
      <c r="P279" s="40"/>
      <c r="Q279" s="40"/>
      <c r="R279" s="40">
        <v>3</v>
      </c>
      <c r="S279" s="40">
        <v>5</v>
      </c>
      <c r="T279" s="40">
        <v>10</v>
      </c>
      <c r="U279" s="40"/>
      <c r="V279" s="40"/>
      <c r="W279" s="40"/>
      <c r="X279" s="40"/>
      <c r="Y279" s="40"/>
      <c r="Z279" s="41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2"/>
      <c r="AT279" s="288">
        <f t="shared" si="41"/>
        <v>0</v>
      </c>
      <c r="AU279" s="43"/>
      <c r="AV279" s="40"/>
      <c r="AW279" s="40"/>
      <c r="AX279" s="40"/>
      <c r="AY279" s="40"/>
      <c r="AZ279" s="40"/>
      <c r="BA279" s="42"/>
      <c r="BB279" s="41"/>
      <c r="BC279" s="40"/>
      <c r="BD279" s="40"/>
      <c r="BE279" s="40"/>
      <c r="BF279" s="40"/>
      <c r="BG279" s="40"/>
      <c r="BH279" s="42"/>
      <c r="BI279" s="40"/>
      <c r="BJ279" s="40"/>
      <c r="BK279" s="40"/>
      <c r="BL279" s="40"/>
      <c r="BM279" s="40"/>
      <c r="BN279" s="40"/>
      <c r="BO279" s="41"/>
      <c r="BP279" s="40"/>
      <c r="BQ279" s="40"/>
      <c r="BR279" s="40"/>
      <c r="BS279" s="40"/>
      <c r="BT279" s="40"/>
      <c r="BU279" s="42"/>
      <c r="BV279" s="40"/>
      <c r="BW279" s="41">
        <v>5</v>
      </c>
      <c r="BX279" s="40"/>
      <c r="BY279" s="40"/>
      <c r="BZ279" s="40">
        <v>60</v>
      </c>
      <c r="CA279" s="42">
        <v>66</v>
      </c>
      <c r="CB279" s="41"/>
      <c r="CC279" s="40"/>
      <c r="CD279" s="40"/>
      <c r="CE279" s="40"/>
      <c r="CF279" s="40"/>
      <c r="CG279" s="40"/>
      <c r="CH279" s="42"/>
      <c r="CI279" s="43"/>
      <c r="CJ279" s="41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1"/>
      <c r="DR279" s="40"/>
      <c r="DS279" s="40"/>
      <c r="DT279" s="40"/>
      <c r="DU279" s="40"/>
      <c r="DV279" s="42"/>
      <c r="DW279" s="40"/>
      <c r="DX279" s="40"/>
      <c r="DY279" s="40"/>
      <c r="DZ279" s="40"/>
      <c r="EA279" s="40"/>
      <c r="EB279" s="40"/>
      <c r="EC279" s="40"/>
      <c r="ED279" s="41"/>
      <c r="EE279" s="40"/>
      <c r="EF279" s="40"/>
      <c r="EG279" s="41"/>
      <c r="EH279" s="40"/>
      <c r="EI279" s="40"/>
      <c r="EJ279" s="40"/>
      <c r="EK279" s="40"/>
      <c r="EL279" s="42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2"/>
      <c r="EX279" s="42"/>
      <c r="EY279" s="42"/>
      <c r="EZ279" s="42"/>
      <c r="FA279" s="42"/>
      <c r="FB279" s="42"/>
      <c r="FC279" s="42"/>
      <c r="FD279" s="42"/>
      <c r="FE279" s="42"/>
      <c r="FF279" s="42"/>
      <c r="FG279" s="42"/>
      <c r="FH279" s="42"/>
      <c r="FI279" s="42"/>
      <c r="FJ279" s="42"/>
      <c r="FK279" s="42"/>
      <c r="FL279" s="42"/>
      <c r="FM279" s="42"/>
      <c r="FN279" s="42"/>
      <c r="FO279" s="42"/>
      <c r="FP279" s="42"/>
      <c r="FQ279" s="42"/>
      <c r="FR279" s="42"/>
      <c r="FS279" s="29">
        <f t="shared" si="42"/>
        <v>210</v>
      </c>
      <c r="FT279" s="29">
        <f t="shared" si="44"/>
        <v>210</v>
      </c>
      <c r="FU279" s="8">
        <f t="shared" si="43"/>
        <v>5</v>
      </c>
      <c r="FV279" s="29">
        <f t="shared" si="45"/>
        <v>5</v>
      </c>
    </row>
    <row r="280" spans="1:178">
      <c r="A280" s="8">
        <v>11082</v>
      </c>
      <c r="B280" s="27" t="s">
        <v>18</v>
      </c>
      <c r="C280" s="40">
        <v>27</v>
      </c>
      <c r="D280" s="40" t="s">
        <v>564</v>
      </c>
      <c r="E280" s="40" t="s">
        <v>2106</v>
      </c>
      <c r="F280" s="40"/>
      <c r="G280" s="40"/>
      <c r="H280" s="8">
        <f>VLOOKUP(F280, 'Meslek Grupları'!$E$6:$G$152, 3, FALSE)</f>
        <v>0</v>
      </c>
      <c r="I280" s="40"/>
      <c r="J280" s="40"/>
      <c r="K280" s="40"/>
      <c r="L280" s="40"/>
      <c r="M280" s="40"/>
      <c r="N280" s="40"/>
      <c r="O280" s="40"/>
      <c r="P280" s="40">
        <v>300</v>
      </c>
      <c r="Q280" s="40"/>
      <c r="R280" s="40">
        <v>4</v>
      </c>
      <c r="S280" s="40">
        <v>2</v>
      </c>
      <c r="T280" s="40">
        <v>4</v>
      </c>
      <c r="U280" s="40"/>
      <c r="V280" s="40"/>
      <c r="W280" s="40"/>
      <c r="X280" s="40"/>
      <c r="Y280" s="40"/>
      <c r="Z280" s="41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2"/>
      <c r="AT280" s="288">
        <f t="shared" si="41"/>
        <v>0</v>
      </c>
      <c r="AU280" s="43"/>
      <c r="AV280" s="40"/>
      <c r="AW280" s="40"/>
      <c r="AX280" s="40"/>
      <c r="AY280" s="40"/>
      <c r="AZ280" s="40"/>
      <c r="BA280" s="42"/>
      <c r="BB280" s="41"/>
      <c r="BC280" s="40"/>
      <c r="BD280" s="40"/>
      <c r="BE280" s="40"/>
      <c r="BF280" s="40"/>
      <c r="BG280" s="40"/>
      <c r="BH280" s="42"/>
      <c r="BI280" s="40"/>
      <c r="BJ280" s="40"/>
      <c r="BK280" s="40"/>
      <c r="BL280" s="40"/>
      <c r="BM280" s="40"/>
      <c r="BN280" s="40"/>
      <c r="BO280" s="41"/>
      <c r="BP280" s="40"/>
      <c r="BQ280" s="40"/>
      <c r="BR280" s="40"/>
      <c r="BS280" s="40"/>
      <c r="BT280" s="40"/>
      <c r="BU280" s="42"/>
      <c r="BV280" s="40"/>
      <c r="BW280" s="41">
        <v>2</v>
      </c>
      <c r="BX280" s="40"/>
      <c r="BY280" s="40"/>
      <c r="BZ280" s="40">
        <v>24</v>
      </c>
      <c r="CA280" s="42">
        <v>30</v>
      </c>
      <c r="CB280" s="41"/>
      <c r="CC280" s="40"/>
      <c r="CD280" s="40"/>
      <c r="CE280" s="40"/>
      <c r="CF280" s="40"/>
      <c r="CG280" s="40"/>
      <c r="CH280" s="42"/>
      <c r="CI280" s="43"/>
      <c r="CJ280" s="41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>
        <v>1</v>
      </c>
      <c r="CX280" s="40">
        <v>10</v>
      </c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1" t="s">
        <v>695</v>
      </c>
      <c r="DR280" s="40"/>
      <c r="DS280" s="40"/>
      <c r="DT280" s="40" t="s">
        <v>696</v>
      </c>
      <c r="DU280" s="40">
        <v>150</v>
      </c>
      <c r="DV280" s="42">
        <v>180</v>
      </c>
      <c r="DW280" s="40"/>
      <c r="DX280" s="40"/>
      <c r="DY280" s="40"/>
      <c r="DZ280" s="40"/>
      <c r="EA280" s="40"/>
      <c r="EB280" s="40"/>
      <c r="EC280" s="40"/>
      <c r="ED280" s="41"/>
      <c r="EE280" s="40"/>
      <c r="EF280" s="40"/>
      <c r="EG280" s="41"/>
      <c r="EH280" s="40"/>
      <c r="EI280" s="40"/>
      <c r="EJ280" s="40"/>
      <c r="EK280" s="40"/>
      <c r="EL280" s="42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2"/>
      <c r="EX280" s="42"/>
      <c r="EY280" s="42"/>
      <c r="EZ280" s="42"/>
      <c r="FA280" s="42"/>
      <c r="FB280" s="42"/>
      <c r="FC280" s="42"/>
      <c r="FD280" s="42"/>
      <c r="FE280" s="42"/>
      <c r="FF280" s="42"/>
      <c r="FG280" s="42"/>
      <c r="FH280" s="42"/>
      <c r="FI280" s="42"/>
      <c r="FJ280" s="42"/>
      <c r="FK280" s="42"/>
      <c r="FL280" s="42"/>
      <c r="FM280" s="42"/>
      <c r="FN280" s="42"/>
      <c r="FO280" s="42"/>
      <c r="FP280" s="42"/>
      <c r="FQ280" s="42"/>
      <c r="FR280" s="42"/>
      <c r="FS280" s="29">
        <f t="shared" si="42"/>
        <v>484</v>
      </c>
      <c r="FT280" s="29">
        <f t="shared" si="44"/>
        <v>484</v>
      </c>
      <c r="FU280" s="8">
        <f t="shared" si="43"/>
        <v>2</v>
      </c>
      <c r="FV280" s="29">
        <f t="shared" si="45"/>
        <v>2</v>
      </c>
    </row>
    <row r="281" spans="1:178">
      <c r="A281" s="8">
        <v>11082</v>
      </c>
      <c r="B281" s="27" t="s">
        <v>18</v>
      </c>
      <c r="C281" s="40">
        <v>28</v>
      </c>
      <c r="D281" s="40" t="s">
        <v>241</v>
      </c>
      <c r="E281" s="40" t="s">
        <v>476</v>
      </c>
      <c r="F281" s="40" t="s">
        <v>205</v>
      </c>
      <c r="G281" s="40">
        <v>100</v>
      </c>
      <c r="H281" s="8" t="str">
        <f>VLOOKUP(F281, 'Meslek Grupları'!$E$6:$G$152, 3, FALSE)</f>
        <v>Esnaf</v>
      </c>
      <c r="I281" s="40"/>
      <c r="J281" s="40"/>
      <c r="K281" s="40"/>
      <c r="L281" s="40"/>
      <c r="M281" s="40"/>
      <c r="N281" s="40"/>
      <c r="O281" s="40"/>
      <c r="P281" s="40"/>
      <c r="Q281" s="40"/>
      <c r="R281" s="40">
        <v>2</v>
      </c>
      <c r="S281" s="40"/>
      <c r="T281" s="40"/>
      <c r="U281" s="40"/>
      <c r="V281" s="40"/>
      <c r="W281" s="40"/>
      <c r="X281" s="40"/>
      <c r="Y281" s="40"/>
      <c r="Z281" s="41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2"/>
      <c r="AT281" s="288">
        <f t="shared" si="41"/>
        <v>0</v>
      </c>
      <c r="AU281" s="43"/>
      <c r="AV281" s="40"/>
      <c r="AW281" s="40"/>
      <c r="AX281" s="40"/>
      <c r="AY281" s="40"/>
      <c r="AZ281" s="40"/>
      <c r="BA281" s="42"/>
      <c r="BB281" s="41"/>
      <c r="BC281" s="40"/>
      <c r="BD281" s="40"/>
      <c r="BE281" s="40"/>
      <c r="BF281" s="40"/>
      <c r="BG281" s="40"/>
      <c r="BH281" s="42"/>
      <c r="BI281" s="40"/>
      <c r="BJ281" s="40"/>
      <c r="BK281" s="40"/>
      <c r="BL281" s="40"/>
      <c r="BM281" s="40"/>
      <c r="BN281" s="40"/>
      <c r="BO281" s="41"/>
      <c r="BP281" s="40"/>
      <c r="BQ281" s="40"/>
      <c r="BR281" s="40"/>
      <c r="BS281" s="40"/>
      <c r="BT281" s="40"/>
      <c r="BU281" s="42"/>
      <c r="BV281" s="40"/>
      <c r="BW281" s="41"/>
      <c r="BX281" s="40"/>
      <c r="BY281" s="40"/>
      <c r="BZ281" s="40"/>
      <c r="CA281" s="42"/>
      <c r="CB281" s="41"/>
      <c r="CC281" s="40"/>
      <c r="CD281" s="40"/>
      <c r="CE281" s="40"/>
      <c r="CF281" s="40"/>
      <c r="CG281" s="40"/>
      <c r="CH281" s="42"/>
      <c r="CI281" s="43"/>
      <c r="CJ281" s="41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1"/>
      <c r="DR281" s="40"/>
      <c r="DS281" s="40"/>
      <c r="DT281" s="40"/>
      <c r="DU281" s="40"/>
      <c r="DV281" s="42"/>
      <c r="DW281" s="40"/>
      <c r="DX281" s="40"/>
      <c r="DY281" s="40"/>
      <c r="DZ281" s="40"/>
      <c r="EA281" s="40"/>
      <c r="EB281" s="40"/>
      <c r="EC281" s="40"/>
      <c r="ED281" s="41"/>
      <c r="EE281" s="40"/>
      <c r="EF281" s="40"/>
      <c r="EG281" s="41"/>
      <c r="EH281" s="40"/>
      <c r="EI281" s="40"/>
      <c r="EJ281" s="40"/>
      <c r="EK281" s="40"/>
      <c r="EL281" s="42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2"/>
      <c r="EX281" s="42"/>
      <c r="EY281" s="42"/>
      <c r="EZ281" s="42"/>
      <c r="FA281" s="42"/>
      <c r="FB281" s="42"/>
      <c r="FC281" s="42"/>
      <c r="FD281" s="42"/>
      <c r="FE281" s="42"/>
      <c r="FF281" s="42"/>
      <c r="FG281" s="42"/>
      <c r="FH281" s="42"/>
      <c r="FI281" s="42"/>
      <c r="FJ281" s="42"/>
      <c r="FK281" s="42"/>
      <c r="FL281" s="42"/>
      <c r="FM281" s="42"/>
      <c r="FN281" s="42"/>
      <c r="FO281" s="42"/>
      <c r="FP281" s="42"/>
      <c r="FQ281" s="42"/>
      <c r="FR281" s="42"/>
      <c r="FS281" s="29">
        <f t="shared" si="42"/>
        <v>100</v>
      </c>
      <c r="FT281" s="29">
        <f t="shared" si="44"/>
        <v>100</v>
      </c>
      <c r="FU281" s="8">
        <f t="shared" si="43"/>
        <v>0</v>
      </c>
      <c r="FV281" s="29">
        <f t="shared" si="45"/>
        <v>0</v>
      </c>
    </row>
    <row r="282" spans="1:178">
      <c r="A282" s="8">
        <v>11082</v>
      </c>
      <c r="B282" s="27" t="s">
        <v>18</v>
      </c>
      <c r="C282" s="40">
        <v>29</v>
      </c>
      <c r="D282" s="40" t="s">
        <v>279</v>
      </c>
      <c r="E282" s="40" t="s">
        <v>221</v>
      </c>
      <c r="F282" s="40" t="s">
        <v>290</v>
      </c>
      <c r="G282" s="40">
        <v>50</v>
      </c>
      <c r="H282" s="8" t="str">
        <f>VLOOKUP(F282, 'Meslek Grupları'!$E$6:$G$152, 3, FALSE)</f>
        <v>Ticaret</v>
      </c>
      <c r="I282" s="40"/>
      <c r="J282" s="40"/>
      <c r="K282" s="40"/>
      <c r="L282" s="40">
        <v>120</v>
      </c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1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2"/>
      <c r="AT282" s="288">
        <f t="shared" si="41"/>
        <v>0</v>
      </c>
      <c r="AU282" s="43"/>
      <c r="AV282" s="40"/>
      <c r="AW282" s="40"/>
      <c r="AX282" s="40"/>
      <c r="AY282" s="40"/>
      <c r="AZ282" s="40"/>
      <c r="BA282" s="42"/>
      <c r="BB282" s="41"/>
      <c r="BC282" s="40"/>
      <c r="BD282" s="40"/>
      <c r="BE282" s="40"/>
      <c r="BF282" s="40"/>
      <c r="BG282" s="40"/>
      <c r="BH282" s="42"/>
      <c r="BI282" s="40"/>
      <c r="BJ282" s="40"/>
      <c r="BK282" s="40"/>
      <c r="BL282" s="40"/>
      <c r="BM282" s="40"/>
      <c r="BN282" s="40"/>
      <c r="BO282" s="41"/>
      <c r="BP282" s="40"/>
      <c r="BQ282" s="40"/>
      <c r="BR282" s="40"/>
      <c r="BS282" s="40"/>
      <c r="BT282" s="40"/>
      <c r="BU282" s="42"/>
      <c r="BV282" s="40"/>
      <c r="BW282" s="41"/>
      <c r="BX282" s="40"/>
      <c r="BY282" s="40"/>
      <c r="BZ282" s="40"/>
      <c r="CA282" s="42"/>
      <c r="CB282" s="41"/>
      <c r="CC282" s="40"/>
      <c r="CD282" s="40"/>
      <c r="CE282" s="40"/>
      <c r="CF282" s="40"/>
      <c r="CG282" s="40"/>
      <c r="CH282" s="42"/>
      <c r="CI282" s="43"/>
      <c r="CJ282" s="41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1"/>
      <c r="DR282" s="40"/>
      <c r="DS282" s="40"/>
      <c r="DT282" s="40"/>
      <c r="DU282" s="40"/>
      <c r="DV282" s="42"/>
      <c r="DW282" s="40"/>
      <c r="DX282" s="40"/>
      <c r="DY282" s="40"/>
      <c r="DZ282" s="40"/>
      <c r="EA282" s="40"/>
      <c r="EB282" s="40"/>
      <c r="EC282" s="40"/>
      <c r="ED282" s="41"/>
      <c r="EE282" s="40"/>
      <c r="EF282" s="40"/>
      <c r="EG282" s="41"/>
      <c r="EH282" s="40"/>
      <c r="EI282" s="40"/>
      <c r="EJ282" s="40"/>
      <c r="EK282" s="40"/>
      <c r="EL282" s="42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2"/>
      <c r="EX282" s="42"/>
      <c r="EY282" s="42"/>
      <c r="EZ282" s="42"/>
      <c r="FA282" s="42"/>
      <c r="FB282" s="42"/>
      <c r="FC282" s="42"/>
      <c r="FD282" s="42"/>
      <c r="FE282" s="42"/>
      <c r="FF282" s="42"/>
      <c r="FG282" s="42"/>
      <c r="FH282" s="42"/>
      <c r="FI282" s="42"/>
      <c r="FJ282" s="42"/>
      <c r="FK282" s="42"/>
      <c r="FL282" s="42"/>
      <c r="FM282" s="42"/>
      <c r="FN282" s="42"/>
      <c r="FO282" s="42"/>
      <c r="FP282" s="42"/>
      <c r="FQ282" s="42"/>
      <c r="FR282" s="42"/>
      <c r="FS282" s="29">
        <f t="shared" si="42"/>
        <v>170</v>
      </c>
      <c r="FT282" s="29">
        <f t="shared" si="44"/>
        <v>170</v>
      </c>
      <c r="FU282" s="8">
        <f t="shared" si="43"/>
        <v>0</v>
      </c>
      <c r="FV282" s="29">
        <f t="shared" si="45"/>
        <v>0</v>
      </c>
    </row>
    <row r="283" spans="1:178">
      <c r="A283" s="8">
        <v>11082</v>
      </c>
      <c r="B283" s="27" t="s">
        <v>18</v>
      </c>
      <c r="C283" s="40">
        <v>30</v>
      </c>
      <c r="D283" s="40" t="s">
        <v>255</v>
      </c>
      <c r="E283" s="40" t="s">
        <v>204</v>
      </c>
      <c r="F283" s="40" t="s">
        <v>227</v>
      </c>
      <c r="G283" s="40"/>
      <c r="H283" s="8" t="str">
        <f>VLOOKUP(F283, 'Meslek Grupları'!$E$6:$G$152, 3, FALSE)</f>
        <v>Ziraat</v>
      </c>
      <c r="I283" s="40"/>
      <c r="J283" s="40"/>
      <c r="K283" s="40"/>
      <c r="L283" s="40">
        <v>120</v>
      </c>
      <c r="M283" s="40" t="s">
        <v>697</v>
      </c>
      <c r="N283" s="40"/>
      <c r="O283" s="40"/>
      <c r="P283" s="40"/>
      <c r="Q283" s="40"/>
      <c r="R283" s="40">
        <v>25</v>
      </c>
      <c r="S283" s="40">
        <v>11.5</v>
      </c>
      <c r="T283" s="40">
        <v>23</v>
      </c>
      <c r="U283" s="40"/>
      <c r="V283" s="40"/>
      <c r="W283" s="40"/>
      <c r="X283" s="40"/>
      <c r="Y283" s="40"/>
      <c r="Z283" s="41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2"/>
      <c r="AT283" s="288">
        <f t="shared" si="41"/>
        <v>0</v>
      </c>
      <c r="AU283" s="43">
        <v>14</v>
      </c>
      <c r="AV283" s="40">
        <v>13</v>
      </c>
      <c r="AW283" s="40">
        <v>13</v>
      </c>
      <c r="AX283" s="40">
        <v>125</v>
      </c>
      <c r="AY283" s="40"/>
      <c r="AZ283" s="40">
        <v>1125</v>
      </c>
      <c r="BA283" s="42">
        <v>1250</v>
      </c>
      <c r="BB283" s="41"/>
      <c r="BC283" s="40"/>
      <c r="BD283" s="40"/>
      <c r="BE283" s="40"/>
      <c r="BF283" s="40"/>
      <c r="BG283" s="40"/>
      <c r="BH283" s="42"/>
      <c r="BI283" s="40"/>
      <c r="BJ283" s="40"/>
      <c r="BK283" s="40"/>
      <c r="BL283" s="40"/>
      <c r="BM283" s="40"/>
      <c r="BN283" s="40"/>
      <c r="BO283" s="41"/>
      <c r="BP283" s="40"/>
      <c r="BQ283" s="40"/>
      <c r="BR283" s="40"/>
      <c r="BS283" s="40"/>
      <c r="BT283" s="40"/>
      <c r="BU283" s="42"/>
      <c r="BV283" s="40"/>
      <c r="BW283" s="41">
        <v>11.5</v>
      </c>
      <c r="BX283" s="40"/>
      <c r="BY283" s="40"/>
      <c r="BZ283" s="40">
        <v>180</v>
      </c>
      <c r="CA283" s="42">
        <v>192</v>
      </c>
      <c r="CB283" s="41"/>
      <c r="CC283" s="40"/>
      <c r="CD283" s="40"/>
      <c r="CE283" s="40"/>
      <c r="CF283" s="40"/>
      <c r="CG283" s="40"/>
      <c r="CH283" s="42"/>
      <c r="CI283" s="43"/>
      <c r="CJ283" s="41"/>
      <c r="CK283" s="40"/>
      <c r="CL283" s="40"/>
      <c r="CM283" s="40"/>
      <c r="CN283" s="40"/>
      <c r="CO283" s="40">
        <v>2</v>
      </c>
      <c r="CP283" s="40">
        <v>30</v>
      </c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>
        <v>2</v>
      </c>
      <c r="DP283" s="40"/>
      <c r="DQ283" s="41"/>
      <c r="DR283" s="40"/>
      <c r="DS283" s="40"/>
      <c r="DT283" s="40"/>
      <c r="DU283" s="40"/>
      <c r="DV283" s="42"/>
      <c r="DW283" s="40"/>
      <c r="DX283" s="40"/>
      <c r="DY283" s="40"/>
      <c r="DZ283" s="40"/>
      <c r="EA283" s="40"/>
      <c r="EB283" s="40"/>
      <c r="EC283" s="40"/>
      <c r="ED283" s="41"/>
      <c r="EE283" s="40"/>
      <c r="EF283" s="40"/>
      <c r="EG283" s="41"/>
      <c r="EH283" s="40"/>
      <c r="EI283" s="40"/>
      <c r="EJ283" s="40"/>
      <c r="EK283" s="40"/>
      <c r="EL283" s="42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2"/>
      <c r="EX283" s="42"/>
      <c r="EY283" s="42"/>
      <c r="EZ283" s="42"/>
      <c r="FA283" s="42"/>
      <c r="FB283" s="42"/>
      <c r="FC283" s="42"/>
      <c r="FD283" s="42"/>
      <c r="FE283" s="42"/>
      <c r="FF283" s="42"/>
      <c r="FG283" s="42"/>
      <c r="FH283" s="42"/>
      <c r="FI283" s="42"/>
      <c r="FJ283" s="42">
        <v>1</v>
      </c>
      <c r="FK283" s="42"/>
      <c r="FL283" s="42">
        <v>100</v>
      </c>
      <c r="FM283" s="42"/>
      <c r="FN283" s="42"/>
      <c r="FO283" s="42"/>
      <c r="FP283" s="42"/>
      <c r="FQ283" s="42"/>
      <c r="FR283" s="42"/>
      <c r="FS283" s="29">
        <f t="shared" si="42"/>
        <v>1555</v>
      </c>
      <c r="FT283" s="29">
        <f t="shared" si="44"/>
        <v>1555</v>
      </c>
      <c r="FU283" s="8">
        <f t="shared" si="43"/>
        <v>38.5</v>
      </c>
      <c r="FV283" s="29">
        <f t="shared" si="45"/>
        <v>38.5</v>
      </c>
    </row>
    <row r="284" spans="1:178">
      <c r="A284" s="8">
        <v>11082</v>
      </c>
      <c r="B284" s="27" t="s">
        <v>18</v>
      </c>
      <c r="C284" s="40">
        <v>31</v>
      </c>
      <c r="D284" s="40" t="s">
        <v>219</v>
      </c>
      <c r="E284" s="40" t="s">
        <v>241</v>
      </c>
      <c r="F284" s="40" t="s">
        <v>349</v>
      </c>
      <c r="G284" s="40"/>
      <c r="H284" s="8" t="str">
        <f>VLOOKUP(F284, 'Meslek Grupları'!$E$6:$G$152, 3, FALSE)</f>
        <v>Mesleksiz</v>
      </c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1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2"/>
      <c r="AT284" s="288">
        <f t="shared" si="41"/>
        <v>0</v>
      </c>
      <c r="AU284" s="43"/>
      <c r="AV284" s="40"/>
      <c r="AW284" s="40"/>
      <c r="AX284" s="40"/>
      <c r="AY284" s="40"/>
      <c r="AZ284" s="40"/>
      <c r="BA284" s="42"/>
      <c r="BB284" s="41"/>
      <c r="BC284" s="40"/>
      <c r="BD284" s="40"/>
      <c r="BE284" s="40"/>
      <c r="BF284" s="40"/>
      <c r="BG284" s="40"/>
      <c r="BH284" s="42"/>
      <c r="BI284" s="40"/>
      <c r="BJ284" s="40"/>
      <c r="BK284" s="40"/>
      <c r="BL284" s="40"/>
      <c r="BM284" s="40"/>
      <c r="BN284" s="40"/>
      <c r="BO284" s="41"/>
      <c r="BP284" s="40"/>
      <c r="BQ284" s="40"/>
      <c r="BR284" s="40"/>
      <c r="BS284" s="40"/>
      <c r="BT284" s="40"/>
      <c r="BU284" s="42"/>
      <c r="BV284" s="40"/>
      <c r="BW284" s="41"/>
      <c r="BX284" s="40"/>
      <c r="BY284" s="40"/>
      <c r="BZ284" s="40"/>
      <c r="CA284" s="42"/>
      <c r="CB284" s="41"/>
      <c r="CC284" s="40"/>
      <c r="CD284" s="40"/>
      <c r="CE284" s="40"/>
      <c r="CF284" s="40"/>
      <c r="CG284" s="40"/>
      <c r="CH284" s="42"/>
      <c r="CI284" s="43"/>
      <c r="CJ284" s="41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1"/>
      <c r="DR284" s="40"/>
      <c r="DS284" s="40"/>
      <c r="DT284" s="40"/>
      <c r="DU284" s="40"/>
      <c r="DV284" s="42"/>
      <c r="DW284" s="40"/>
      <c r="DX284" s="40"/>
      <c r="DY284" s="40"/>
      <c r="DZ284" s="40"/>
      <c r="EA284" s="40"/>
      <c r="EB284" s="40"/>
      <c r="EC284" s="40"/>
      <c r="ED284" s="41"/>
      <c r="EE284" s="40"/>
      <c r="EF284" s="40"/>
      <c r="EG284" s="41"/>
      <c r="EH284" s="40"/>
      <c r="EI284" s="40"/>
      <c r="EJ284" s="40"/>
      <c r="EK284" s="40"/>
      <c r="EL284" s="42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2"/>
      <c r="EX284" s="42"/>
      <c r="EY284" s="42"/>
      <c r="EZ284" s="42"/>
      <c r="FA284" s="42"/>
      <c r="FB284" s="42"/>
      <c r="FC284" s="42"/>
      <c r="FD284" s="42"/>
      <c r="FE284" s="42"/>
      <c r="FF284" s="42"/>
      <c r="FG284" s="42"/>
      <c r="FH284" s="42"/>
      <c r="FI284" s="42"/>
      <c r="FJ284" s="42"/>
      <c r="FK284" s="42"/>
      <c r="FL284" s="42"/>
      <c r="FM284" s="42"/>
      <c r="FN284" s="42"/>
      <c r="FO284" s="42"/>
      <c r="FP284" s="42"/>
      <c r="FQ284" s="42"/>
      <c r="FR284" s="42"/>
      <c r="FS284" s="29">
        <f t="shared" si="42"/>
        <v>0</v>
      </c>
      <c r="FT284" s="29">
        <f t="shared" si="44"/>
        <v>0</v>
      </c>
      <c r="FU284" s="8">
        <f t="shared" si="43"/>
        <v>0</v>
      </c>
      <c r="FV284" s="29">
        <f t="shared" si="45"/>
        <v>0</v>
      </c>
    </row>
    <row r="285" spans="1:178">
      <c r="A285" s="8">
        <v>11082</v>
      </c>
      <c r="B285" s="27" t="s">
        <v>18</v>
      </c>
      <c r="C285" s="40">
        <v>32</v>
      </c>
      <c r="D285" s="40" t="s">
        <v>252</v>
      </c>
      <c r="E285" s="40" t="s">
        <v>249</v>
      </c>
      <c r="F285" s="40"/>
      <c r="G285" s="40"/>
      <c r="H285" s="8">
        <f>VLOOKUP(F285, 'Meslek Grupları'!$E$6:$G$152, 3, FALSE)</f>
        <v>0</v>
      </c>
      <c r="I285" s="40"/>
      <c r="J285" s="40"/>
      <c r="K285" s="40"/>
      <c r="L285" s="40">
        <v>120</v>
      </c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1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2"/>
      <c r="AT285" s="288">
        <f t="shared" si="41"/>
        <v>0</v>
      </c>
      <c r="AU285" s="43"/>
      <c r="AV285" s="40"/>
      <c r="AW285" s="40"/>
      <c r="AX285" s="40"/>
      <c r="AY285" s="40"/>
      <c r="AZ285" s="40"/>
      <c r="BA285" s="42"/>
      <c r="BB285" s="41"/>
      <c r="BC285" s="40"/>
      <c r="BD285" s="40"/>
      <c r="BE285" s="40"/>
      <c r="BF285" s="40"/>
      <c r="BG285" s="40"/>
      <c r="BH285" s="42"/>
      <c r="BI285" s="40"/>
      <c r="BJ285" s="40"/>
      <c r="BK285" s="40"/>
      <c r="BL285" s="40"/>
      <c r="BM285" s="40"/>
      <c r="BN285" s="40"/>
      <c r="BO285" s="41"/>
      <c r="BP285" s="40"/>
      <c r="BQ285" s="40"/>
      <c r="BR285" s="40"/>
      <c r="BS285" s="40"/>
      <c r="BT285" s="40"/>
      <c r="BU285" s="42"/>
      <c r="BV285" s="40"/>
      <c r="BW285" s="41"/>
      <c r="BX285" s="40"/>
      <c r="BY285" s="40"/>
      <c r="BZ285" s="40"/>
      <c r="CA285" s="42"/>
      <c r="CB285" s="41"/>
      <c r="CC285" s="40"/>
      <c r="CD285" s="40"/>
      <c r="CE285" s="40"/>
      <c r="CF285" s="40"/>
      <c r="CG285" s="40"/>
      <c r="CH285" s="42"/>
      <c r="CI285" s="43"/>
      <c r="CJ285" s="41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1"/>
      <c r="DR285" s="40"/>
      <c r="DS285" s="40"/>
      <c r="DT285" s="40"/>
      <c r="DU285" s="40"/>
      <c r="DV285" s="42"/>
      <c r="DW285" s="40"/>
      <c r="DX285" s="40"/>
      <c r="DY285" s="40"/>
      <c r="DZ285" s="40"/>
      <c r="EA285" s="40"/>
      <c r="EB285" s="40"/>
      <c r="EC285" s="40"/>
      <c r="ED285" s="41"/>
      <c r="EE285" s="40"/>
      <c r="EF285" s="40"/>
      <c r="EG285" s="41"/>
      <c r="EH285" s="40"/>
      <c r="EI285" s="40"/>
      <c r="EJ285" s="40"/>
      <c r="EK285" s="40"/>
      <c r="EL285" s="42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2"/>
      <c r="EX285" s="42"/>
      <c r="EY285" s="42"/>
      <c r="EZ285" s="42"/>
      <c r="FA285" s="42"/>
      <c r="FB285" s="42"/>
      <c r="FC285" s="42"/>
      <c r="FD285" s="42"/>
      <c r="FE285" s="42"/>
      <c r="FF285" s="42"/>
      <c r="FG285" s="42"/>
      <c r="FH285" s="42"/>
      <c r="FI285" s="42"/>
      <c r="FJ285" s="42"/>
      <c r="FK285" s="42"/>
      <c r="FL285" s="42"/>
      <c r="FM285" s="42"/>
      <c r="FN285" s="42"/>
      <c r="FO285" s="42"/>
      <c r="FP285" s="42"/>
      <c r="FQ285" s="42"/>
      <c r="FR285" s="42"/>
      <c r="FS285" s="29">
        <f t="shared" si="42"/>
        <v>120</v>
      </c>
      <c r="FT285" s="29">
        <f t="shared" si="44"/>
        <v>120</v>
      </c>
      <c r="FU285" s="8">
        <f t="shared" si="43"/>
        <v>0</v>
      </c>
      <c r="FV285" s="29">
        <f t="shared" si="45"/>
        <v>0</v>
      </c>
    </row>
    <row r="286" spans="1:178">
      <c r="A286" s="8">
        <v>11082</v>
      </c>
      <c r="B286" s="27" t="s">
        <v>18</v>
      </c>
      <c r="C286" s="15">
        <v>33</v>
      </c>
      <c r="D286" s="8" t="s">
        <v>204</v>
      </c>
      <c r="E286" s="8" t="s">
        <v>538</v>
      </c>
      <c r="F286" s="8" t="s">
        <v>349</v>
      </c>
      <c r="H286" s="8" t="str">
        <f>VLOOKUP(F286, 'Meslek Grupları'!$E$6:$G$152, 3, FALSE)</f>
        <v>Mesleksiz</v>
      </c>
      <c r="I286" s="8" t="s">
        <v>698</v>
      </c>
      <c r="J286" s="8"/>
      <c r="K286" s="8"/>
      <c r="M286" s="8"/>
      <c r="O286" s="8"/>
      <c r="P286" s="8"/>
      <c r="S286">
        <v>2</v>
      </c>
      <c r="T286">
        <v>4</v>
      </c>
      <c r="U286" s="8"/>
      <c r="V286" s="8"/>
      <c r="W286" s="8"/>
      <c r="Z286" s="2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27"/>
      <c r="AT286" s="288">
        <f t="shared" si="41"/>
        <v>0</v>
      </c>
      <c r="AU286" s="29"/>
      <c r="AV286" s="8"/>
      <c r="AW286" s="8"/>
      <c r="AX286" s="8"/>
      <c r="AY286" s="8"/>
      <c r="AZ286" s="8"/>
      <c r="BA286" s="27"/>
      <c r="BB286" s="28"/>
      <c r="BC286" s="8"/>
      <c r="BD286" s="8"/>
      <c r="BE286" s="8"/>
      <c r="BF286" s="8"/>
      <c r="BG286" s="8"/>
      <c r="BH286" s="27"/>
      <c r="BI286" s="8"/>
      <c r="BJ286" s="8"/>
      <c r="BK286" s="8"/>
      <c r="BL286" s="8"/>
      <c r="BM286" s="8"/>
      <c r="BN286" s="8"/>
      <c r="BO286" s="28"/>
      <c r="BP286" s="8"/>
      <c r="BQ286" s="8"/>
      <c r="BR286" s="8"/>
      <c r="BS286" s="8"/>
      <c r="BT286" s="8"/>
      <c r="BU286" s="27"/>
      <c r="BV286" s="8"/>
      <c r="BW286" s="28">
        <v>2</v>
      </c>
      <c r="BX286" s="8"/>
      <c r="BY286" s="8"/>
      <c r="BZ286" s="8">
        <v>24</v>
      </c>
      <c r="CA286" s="27">
        <v>30</v>
      </c>
      <c r="CB286" s="28"/>
      <c r="CC286" s="8"/>
      <c r="CD286" s="8"/>
      <c r="CE286" s="8"/>
      <c r="CF286" s="8"/>
      <c r="CG286" s="8"/>
      <c r="CH286" s="27"/>
      <c r="CI286" s="29"/>
      <c r="CJ286" s="2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28"/>
      <c r="DR286" s="8"/>
      <c r="DS286" s="8"/>
      <c r="DT286" s="8"/>
      <c r="DU286" s="8"/>
      <c r="DV286" s="27"/>
      <c r="DW286" s="8"/>
      <c r="DX286" s="8"/>
      <c r="DY286" s="8"/>
      <c r="DZ286" s="8"/>
      <c r="EA286" s="8"/>
      <c r="EB286" s="8"/>
      <c r="EC286" s="8"/>
      <c r="ED286" s="28"/>
      <c r="EE286" s="8"/>
      <c r="EF286" s="8"/>
      <c r="EG286" s="28"/>
      <c r="EH286" s="8"/>
      <c r="EI286" s="8"/>
      <c r="EJ286" s="8"/>
      <c r="EK286" s="8"/>
      <c r="EL286" s="27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9">
        <f t="shared" si="42"/>
        <v>24</v>
      </c>
      <c r="FT286" s="29">
        <f>SUM(FS286:FS287)</f>
        <v>24</v>
      </c>
      <c r="FU286" s="8">
        <f t="shared" si="43"/>
        <v>2</v>
      </c>
      <c r="FV286" s="29">
        <f>SUM(FU286:FU287)</f>
        <v>2</v>
      </c>
    </row>
    <row r="287" spans="1:178">
      <c r="A287" s="8">
        <v>11082</v>
      </c>
      <c r="B287" s="27" t="s">
        <v>18</v>
      </c>
      <c r="C287" s="31"/>
      <c r="D287" s="31"/>
      <c r="E287" s="31"/>
      <c r="F287" s="31"/>
      <c r="G287" s="31"/>
      <c r="H287" s="8">
        <f>VLOOKUP(F287, 'Meslek Grupları'!$E$6:$G$152, 3, FALSE)</f>
        <v>0</v>
      </c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8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7"/>
      <c r="AT287" s="288">
        <f t="shared" si="41"/>
        <v>0</v>
      </c>
      <c r="AU287" s="39"/>
      <c r="AV287" s="31"/>
      <c r="AW287" s="31"/>
      <c r="AX287" s="31"/>
      <c r="AY287" s="31"/>
      <c r="AZ287" s="31"/>
      <c r="BA287" s="37"/>
      <c r="BB287" s="38"/>
      <c r="BC287" s="31"/>
      <c r="BD287" s="31"/>
      <c r="BE287" s="31"/>
      <c r="BF287" s="31"/>
      <c r="BG287" s="31"/>
      <c r="BH287" s="37"/>
      <c r="BI287" s="31"/>
      <c r="BJ287" s="31"/>
      <c r="BK287" s="31"/>
      <c r="BL287" s="31"/>
      <c r="BM287" s="31"/>
      <c r="BN287" s="31"/>
      <c r="BO287" s="38"/>
      <c r="BP287" s="31"/>
      <c r="BQ287" s="31"/>
      <c r="BR287" s="31"/>
      <c r="BS287" s="31"/>
      <c r="BT287" s="31"/>
      <c r="BU287" s="37"/>
      <c r="BV287" s="31"/>
      <c r="BW287" s="38"/>
      <c r="BX287" s="31"/>
      <c r="BY287" s="31"/>
      <c r="BZ287" s="31"/>
      <c r="CA287" s="37"/>
      <c r="CB287" s="38"/>
      <c r="CC287" s="31"/>
      <c r="CD287" s="31"/>
      <c r="CE287" s="31"/>
      <c r="CF287" s="31"/>
      <c r="CG287" s="31"/>
      <c r="CH287" s="37"/>
      <c r="CI287" s="39"/>
      <c r="CJ287" s="38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8"/>
      <c r="DR287" s="31"/>
      <c r="DS287" s="31"/>
      <c r="DT287" s="31"/>
      <c r="DU287" s="31"/>
      <c r="DV287" s="37"/>
      <c r="DW287" s="31"/>
      <c r="DX287" s="31"/>
      <c r="DY287" s="31"/>
      <c r="DZ287" s="31"/>
      <c r="EA287" s="31"/>
      <c r="EB287" s="31"/>
      <c r="EC287" s="31"/>
      <c r="ED287" s="38"/>
      <c r="EE287" s="31"/>
      <c r="EF287" s="31"/>
      <c r="EG287" s="38"/>
      <c r="EH287" s="31"/>
      <c r="EI287" s="31"/>
      <c r="EJ287" s="31"/>
      <c r="EK287" s="31"/>
      <c r="EL287" s="37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7"/>
      <c r="EX287" s="37"/>
      <c r="EY287" s="37"/>
      <c r="EZ287" s="37"/>
      <c r="FA287" s="37"/>
      <c r="FB287" s="37"/>
      <c r="FC287" s="37"/>
      <c r="FD287" s="37"/>
      <c r="FE287" s="37"/>
      <c r="FF287" s="37"/>
      <c r="FG287" s="37"/>
      <c r="FH287" s="37"/>
      <c r="FI287" s="37"/>
      <c r="FJ287" s="37"/>
      <c r="FK287" s="37"/>
      <c r="FL287" s="37"/>
      <c r="FM287" s="37"/>
      <c r="FN287" s="37"/>
      <c r="FO287" s="37"/>
      <c r="FP287" s="37"/>
      <c r="FQ287" s="37"/>
      <c r="FR287" s="37"/>
      <c r="FS287" s="29">
        <f t="shared" si="42"/>
        <v>0</v>
      </c>
      <c r="FT287" s="29"/>
      <c r="FU287" s="8">
        <f t="shared" si="43"/>
        <v>0</v>
      </c>
      <c r="FV287" s="29"/>
    </row>
    <row r="288" spans="1:178">
      <c r="A288" s="8">
        <v>11082</v>
      </c>
      <c r="B288" s="27" t="s">
        <v>18</v>
      </c>
      <c r="C288" s="40">
        <v>34</v>
      </c>
      <c r="D288" s="40" t="s">
        <v>203</v>
      </c>
      <c r="E288" s="40" t="s">
        <v>2099</v>
      </c>
      <c r="F288" s="40" t="s">
        <v>699</v>
      </c>
      <c r="G288" s="40"/>
      <c r="H288" s="8" t="str">
        <f>VLOOKUP(F288, 'Meslek Grupları'!$E$6:$G$152, 3, FALSE)</f>
        <v>Esnaf</v>
      </c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1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2"/>
      <c r="AT288" s="288">
        <f t="shared" si="41"/>
        <v>0</v>
      </c>
      <c r="AU288" s="43"/>
      <c r="AV288" s="40"/>
      <c r="AW288" s="40"/>
      <c r="AX288" s="40"/>
      <c r="AY288" s="40"/>
      <c r="AZ288" s="40"/>
      <c r="BA288" s="42"/>
      <c r="BB288" s="41"/>
      <c r="BC288" s="40"/>
      <c r="BD288" s="40"/>
      <c r="BE288" s="40"/>
      <c r="BF288" s="40"/>
      <c r="BG288" s="40"/>
      <c r="BH288" s="42"/>
      <c r="BI288" s="40"/>
      <c r="BJ288" s="40"/>
      <c r="BK288" s="40"/>
      <c r="BL288" s="40"/>
      <c r="BM288" s="40"/>
      <c r="BN288" s="40"/>
      <c r="BO288" s="41"/>
      <c r="BP288" s="40"/>
      <c r="BQ288" s="40"/>
      <c r="BR288" s="40"/>
      <c r="BS288" s="40"/>
      <c r="BT288" s="40"/>
      <c r="BU288" s="42"/>
      <c r="BV288" s="40"/>
      <c r="BW288" s="41"/>
      <c r="BX288" s="40"/>
      <c r="BY288" s="40"/>
      <c r="BZ288" s="40"/>
      <c r="CA288" s="42"/>
      <c r="CB288" s="41"/>
      <c r="CC288" s="40"/>
      <c r="CD288" s="40"/>
      <c r="CE288" s="40"/>
      <c r="CF288" s="40"/>
      <c r="CG288" s="40"/>
      <c r="CH288" s="42"/>
      <c r="CI288" s="43"/>
      <c r="CJ288" s="41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1"/>
      <c r="DR288" s="40"/>
      <c r="DS288" s="40"/>
      <c r="DT288" s="40"/>
      <c r="DU288" s="40"/>
      <c r="DV288" s="42"/>
      <c r="DW288" s="40"/>
      <c r="DX288" s="40"/>
      <c r="DY288" s="40"/>
      <c r="DZ288" s="40"/>
      <c r="EA288" s="40"/>
      <c r="EB288" s="40"/>
      <c r="EC288" s="40"/>
      <c r="ED288" s="41"/>
      <c r="EE288" s="40"/>
      <c r="EF288" s="40"/>
      <c r="EG288" s="41"/>
      <c r="EH288" s="40"/>
      <c r="EI288" s="40"/>
      <c r="EJ288" s="40"/>
      <c r="EK288" s="40"/>
      <c r="EL288" s="42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2"/>
      <c r="EX288" s="42"/>
      <c r="EY288" s="42"/>
      <c r="EZ288" s="42"/>
      <c r="FA288" s="42"/>
      <c r="FB288" s="42"/>
      <c r="FC288" s="42"/>
      <c r="FD288" s="42"/>
      <c r="FE288" s="42"/>
      <c r="FF288" s="42"/>
      <c r="FG288" s="42"/>
      <c r="FH288" s="42"/>
      <c r="FI288" s="42"/>
      <c r="FJ288" s="42"/>
      <c r="FK288" s="42"/>
      <c r="FL288" s="42"/>
      <c r="FM288" s="42"/>
      <c r="FN288" s="42"/>
      <c r="FO288" s="42"/>
      <c r="FP288" s="42"/>
      <c r="FQ288" s="42"/>
      <c r="FR288" s="42"/>
      <c r="FS288" s="29">
        <f t="shared" si="42"/>
        <v>0</v>
      </c>
      <c r="FT288" s="29">
        <f t="shared" ref="FT288:FT316" si="46">FS288</f>
        <v>0</v>
      </c>
      <c r="FU288" s="8">
        <f t="shared" si="43"/>
        <v>0</v>
      </c>
      <c r="FV288" s="29">
        <f t="shared" ref="FV288:FV316" si="47">FU288</f>
        <v>0</v>
      </c>
    </row>
    <row r="289" spans="1:178">
      <c r="A289" s="8">
        <v>11082</v>
      </c>
      <c r="B289" s="27" t="s">
        <v>18</v>
      </c>
      <c r="C289" s="40">
        <v>35</v>
      </c>
      <c r="D289" s="40" t="s">
        <v>2107</v>
      </c>
      <c r="E289" s="40" t="s">
        <v>563</v>
      </c>
      <c r="F289" s="40" t="s">
        <v>244</v>
      </c>
      <c r="G289" s="40">
        <v>100</v>
      </c>
      <c r="H289" s="8" t="str">
        <f>VLOOKUP(F289, 'Meslek Grupları'!$E$6:$G$152, 3, FALSE)</f>
        <v>Esnaf</v>
      </c>
      <c r="I289" s="40" t="s">
        <v>700</v>
      </c>
      <c r="J289" s="40"/>
      <c r="K289" s="40"/>
      <c r="L289" s="40"/>
      <c r="M289" s="40"/>
      <c r="N289" s="40"/>
      <c r="O289" s="40"/>
      <c r="P289" s="40"/>
      <c r="Q289" s="40"/>
      <c r="R289" s="40">
        <v>3</v>
      </c>
      <c r="S289" s="40"/>
      <c r="T289" s="40"/>
      <c r="U289" s="40"/>
      <c r="V289" s="40"/>
      <c r="W289" s="40"/>
      <c r="X289" s="40"/>
      <c r="Y289" s="40"/>
      <c r="Z289" s="41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2"/>
      <c r="AT289" s="288">
        <f t="shared" si="41"/>
        <v>0</v>
      </c>
      <c r="AU289" s="43"/>
      <c r="AV289" s="40"/>
      <c r="AW289" s="40"/>
      <c r="AX289" s="40"/>
      <c r="AY289" s="40"/>
      <c r="AZ289" s="40"/>
      <c r="BA289" s="42"/>
      <c r="BB289" s="41"/>
      <c r="BC289" s="40"/>
      <c r="BD289" s="40"/>
      <c r="BE289" s="40"/>
      <c r="BF289" s="40"/>
      <c r="BG289" s="40"/>
      <c r="BH289" s="42"/>
      <c r="BI289" s="40"/>
      <c r="BJ289" s="40"/>
      <c r="BK289" s="40"/>
      <c r="BL289" s="40"/>
      <c r="BM289" s="40"/>
      <c r="BN289" s="40"/>
      <c r="BO289" s="41"/>
      <c r="BP289" s="40"/>
      <c r="BQ289" s="40"/>
      <c r="BR289" s="40"/>
      <c r="BS289" s="40"/>
      <c r="BT289" s="40"/>
      <c r="BU289" s="42"/>
      <c r="BV289" s="40"/>
      <c r="BW289" s="41"/>
      <c r="BX289" s="40"/>
      <c r="BY289" s="40"/>
      <c r="BZ289" s="40"/>
      <c r="CA289" s="42"/>
      <c r="CB289" s="41"/>
      <c r="CC289" s="40"/>
      <c r="CD289" s="40"/>
      <c r="CE289" s="40"/>
      <c r="CF289" s="40"/>
      <c r="CG289" s="40"/>
      <c r="CH289" s="42"/>
      <c r="CI289" s="43"/>
      <c r="CJ289" s="41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1"/>
      <c r="DR289" s="40"/>
      <c r="DS289" s="40"/>
      <c r="DT289" s="40"/>
      <c r="DU289" s="40"/>
      <c r="DV289" s="42"/>
      <c r="DW289" s="40"/>
      <c r="DX289" s="40"/>
      <c r="DY289" s="40"/>
      <c r="DZ289" s="40"/>
      <c r="EA289" s="40"/>
      <c r="EB289" s="40"/>
      <c r="EC289" s="40"/>
      <c r="ED289" s="41"/>
      <c r="EE289" s="40"/>
      <c r="EF289" s="40"/>
      <c r="EG289" s="41"/>
      <c r="EH289" s="40"/>
      <c r="EI289" s="40"/>
      <c r="EJ289" s="40"/>
      <c r="EK289" s="40"/>
      <c r="EL289" s="42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2"/>
      <c r="EX289" s="42"/>
      <c r="EY289" s="42"/>
      <c r="EZ289" s="42"/>
      <c r="FA289" s="42"/>
      <c r="FB289" s="42"/>
      <c r="FC289" s="42"/>
      <c r="FD289" s="42"/>
      <c r="FE289" s="42"/>
      <c r="FF289" s="42"/>
      <c r="FG289" s="42"/>
      <c r="FH289" s="42"/>
      <c r="FI289" s="42"/>
      <c r="FJ289" s="42"/>
      <c r="FK289" s="42"/>
      <c r="FL289" s="42"/>
      <c r="FM289" s="42"/>
      <c r="FN289" s="42"/>
      <c r="FO289" s="42"/>
      <c r="FP289" s="42"/>
      <c r="FQ289" s="42"/>
      <c r="FR289" s="42"/>
      <c r="FS289" s="29">
        <f t="shared" si="42"/>
        <v>100</v>
      </c>
      <c r="FT289" s="29">
        <f t="shared" si="46"/>
        <v>100</v>
      </c>
      <c r="FU289" s="8">
        <f t="shared" si="43"/>
        <v>0</v>
      </c>
      <c r="FV289" s="29">
        <f t="shared" si="47"/>
        <v>0</v>
      </c>
    </row>
    <row r="290" spans="1:178">
      <c r="A290" s="8">
        <v>11082</v>
      </c>
      <c r="B290" s="27" t="s">
        <v>18</v>
      </c>
      <c r="C290" s="40">
        <v>36</v>
      </c>
      <c r="D290" s="40" t="s">
        <v>2104</v>
      </c>
      <c r="E290" s="40" t="s">
        <v>2108</v>
      </c>
      <c r="F290" s="40" t="s">
        <v>191</v>
      </c>
      <c r="G290" s="40">
        <v>100</v>
      </c>
      <c r="H290" s="8" t="str">
        <f>VLOOKUP(F290, 'Meslek Grupları'!$E$6:$G$152, 3, FALSE)</f>
        <v>Esnaf</v>
      </c>
      <c r="I290" s="40"/>
      <c r="J290" s="40"/>
      <c r="K290" s="40"/>
      <c r="L290" s="40">
        <v>120</v>
      </c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1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2"/>
      <c r="AT290" s="288">
        <f t="shared" si="41"/>
        <v>0</v>
      </c>
      <c r="AU290" s="43"/>
      <c r="AV290" s="40"/>
      <c r="AW290" s="40"/>
      <c r="AX290" s="40"/>
      <c r="AY290" s="40"/>
      <c r="AZ290" s="40"/>
      <c r="BA290" s="42"/>
      <c r="BB290" s="41"/>
      <c r="BC290" s="40"/>
      <c r="BD290" s="40"/>
      <c r="BE290" s="40"/>
      <c r="BF290" s="40"/>
      <c r="BG290" s="40"/>
      <c r="BH290" s="42"/>
      <c r="BI290" s="40"/>
      <c r="BJ290" s="40"/>
      <c r="BK290" s="40"/>
      <c r="BL290" s="40"/>
      <c r="BM290" s="40"/>
      <c r="BN290" s="40"/>
      <c r="BO290" s="41"/>
      <c r="BP290" s="40"/>
      <c r="BQ290" s="40"/>
      <c r="BR290" s="40"/>
      <c r="BS290" s="40"/>
      <c r="BT290" s="40"/>
      <c r="BU290" s="42"/>
      <c r="BV290" s="40"/>
      <c r="BW290" s="41"/>
      <c r="BX290" s="40"/>
      <c r="BY290" s="40"/>
      <c r="BZ290" s="40"/>
      <c r="CA290" s="42"/>
      <c r="CB290" s="41"/>
      <c r="CC290" s="40"/>
      <c r="CD290" s="40"/>
      <c r="CE290" s="40"/>
      <c r="CF290" s="40"/>
      <c r="CG290" s="40"/>
      <c r="CH290" s="42"/>
      <c r="CI290" s="43"/>
      <c r="CJ290" s="41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1"/>
      <c r="DR290" s="40"/>
      <c r="DS290" s="40"/>
      <c r="DT290" s="40"/>
      <c r="DU290" s="40"/>
      <c r="DV290" s="42"/>
      <c r="DW290" s="40"/>
      <c r="DX290" s="40"/>
      <c r="DY290" s="40"/>
      <c r="DZ290" s="40"/>
      <c r="EA290" s="40"/>
      <c r="EB290" s="40"/>
      <c r="EC290" s="40"/>
      <c r="ED290" s="41"/>
      <c r="EE290" s="40"/>
      <c r="EF290" s="40"/>
      <c r="EG290" s="41"/>
      <c r="EH290" s="40"/>
      <c r="EI290" s="40"/>
      <c r="EJ290" s="40"/>
      <c r="EK290" s="40"/>
      <c r="EL290" s="42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2"/>
      <c r="EX290" s="42"/>
      <c r="EY290" s="42"/>
      <c r="EZ290" s="42"/>
      <c r="FA290" s="42"/>
      <c r="FB290" s="42"/>
      <c r="FC290" s="42"/>
      <c r="FD290" s="42"/>
      <c r="FE290" s="42"/>
      <c r="FF290" s="42"/>
      <c r="FG290" s="42"/>
      <c r="FH290" s="42"/>
      <c r="FI290" s="42"/>
      <c r="FJ290" s="42"/>
      <c r="FK290" s="42"/>
      <c r="FL290" s="42"/>
      <c r="FM290" s="42"/>
      <c r="FN290" s="42"/>
      <c r="FO290" s="42"/>
      <c r="FP290" s="42"/>
      <c r="FQ290" s="42"/>
      <c r="FR290" s="42"/>
      <c r="FS290" s="29">
        <f t="shared" si="42"/>
        <v>220</v>
      </c>
      <c r="FT290" s="29">
        <f t="shared" si="46"/>
        <v>220</v>
      </c>
      <c r="FU290" s="8">
        <f t="shared" si="43"/>
        <v>0</v>
      </c>
      <c r="FV290" s="29">
        <f t="shared" si="47"/>
        <v>0</v>
      </c>
    </row>
    <row r="291" spans="1:178">
      <c r="A291" s="8">
        <v>11082</v>
      </c>
      <c r="B291" s="27" t="s">
        <v>18</v>
      </c>
      <c r="C291" s="40">
        <v>37</v>
      </c>
      <c r="D291" s="40" t="s">
        <v>255</v>
      </c>
      <c r="E291" s="40" t="s">
        <v>241</v>
      </c>
      <c r="F291" s="40" t="s">
        <v>377</v>
      </c>
      <c r="G291" s="40"/>
      <c r="H291" s="8" t="str">
        <f>VLOOKUP(F291, 'Meslek Grupları'!$E$6:$G$152, 3, FALSE)</f>
        <v>Mesleksiz</v>
      </c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>
        <v>3</v>
      </c>
      <c r="T291" s="40">
        <v>6</v>
      </c>
      <c r="U291" s="40"/>
      <c r="V291" s="40"/>
      <c r="W291" s="40"/>
      <c r="X291" s="40"/>
      <c r="Y291" s="40"/>
      <c r="Z291" s="41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2"/>
      <c r="AT291" s="288">
        <f t="shared" si="41"/>
        <v>0</v>
      </c>
      <c r="AU291" s="43"/>
      <c r="AV291" s="40"/>
      <c r="AW291" s="40"/>
      <c r="AX291" s="40"/>
      <c r="AY291" s="40"/>
      <c r="AZ291" s="40"/>
      <c r="BA291" s="42"/>
      <c r="BB291" s="41"/>
      <c r="BC291" s="40"/>
      <c r="BD291" s="40"/>
      <c r="BE291" s="40"/>
      <c r="BF291" s="40"/>
      <c r="BG291" s="40"/>
      <c r="BH291" s="42"/>
      <c r="BI291" s="40"/>
      <c r="BJ291" s="40"/>
      <c r="BK291" s="40"/>
      <c r="BL291" s="40"/>
      <c r="BM291" s="40"/>
      <c r="BN291" s="40"/>
      <c r="BO291" s="41"/>
      <c r="BP291" s="40"/>
      <c r="BQ291" s="40"/>
      <c r="BR291" s="40"/>
      <c r="BS291" s="40"/>
      <c r="BT291" s="40"/>
      <c r="BU291" s="42"/>
      <c r="BV291" s="40"/>
      <c r="BW291" s="41">
        <v>3</v>
      </c>
      <c r="BX291" s="40"/>
      <c r="BY291" s="40"/>
      <c r="BZ291" s="40">
        <v>48</v>
      </c>
      <c r="CA291" s="42">
        <v>54</v>
      </c>
      <c r="CB291" s="41"/>
      <c r="CC291" s="40"/>
      <c r="CD291" s="40"/>
      <c r="CE291" s="40"/>
      <c r="CF291" s="40"/>
      <c r="CG291" s="40"/>
      <c r="CH291" s="42"/>
      <c r="CI291" s="43"/>
      <c r="CJ291" s="41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1"/>
      <c r="DR291" s="40"/>
      <c r="DS291" s="40"/>
      <c r="DT291" s="40"/>
      <c r="DU291" s="40"/>
      <c r="DV291" s="42"/>
      <c r="DW291" s="40"/>
      <c r="DX291" s="40"/>
      <c r="DY291" s="40"/>
      <c r="DZ291" s="40"/>
      <c r="EA291" s="40"/>
      <c r="EB291" s="40"/>
      <c r="EC291" s="40"/>
      <c r="ED291" s="41"/>
      <c r="EE291" s="40"/>
      <c r="EF291" s="40"/>
      <c r="EG291" s="41"/>
      <c r="EH291" s="40"/>
      <c r="EI291" s="40"/>
      <c r="EJ291" s="40"/>
      <c r="EK291" s="40"/>
      <c r="EL291" s="42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2"/>
      <c r="EX291" s="42"/>
      <c r="EY291" s="42"/>
      <c r="EZ291" s="42"/>
      <c r="FA291" s="42"/>
      <c r="FB291" s="42"/>
      <c r="FC291" s="42"/>
      <c r="FD291" s="42"/>
      <c r="FE291" s="42"/>
      <c r="FF291" s="42"/>
      <c r="FG291" s="42"/>
      <c r="FH291" s="42"/>
      <c r="FI291" s="42"/>
      <c r="FJ291" s="42"/>
      <c r="FK291" s="42"/>
      <c r="FL291" s="42"/>
      <c r="FM291" s="42"/>
      <c r="FN291" s="42"/>
      <c r="FO291" s="42"/>
      <c r="FP291" s="42"/>
      <c r="FQ291" s="42"/>
      <c r="FR291" s="42"/>
      <c r="FS291" s="29">
        <f t="shared" si="42"/>
        <v>48</v>
      </c>
      <c r="FT291" s="29">
        <f t="shared" si="46"/>
        <v>48</v>
      </c>
      <c r="FU291" s="8">
        <f t="shared" si="43"/>
        <v>3</v>
      </c>
      <c r="FV291" s="29">
        <f t="shared" si="47"/>
        <v>3</v>
      </c>
    </row>
    <row r="292" spans="1:178">
      <c r="A292" s="8">
        <v>11082</v>
      </c>
      <c r="B292" s="27" t="s">
        <v>18</v>
      </c>
      <c r="C292" s="40">
        <v>38</v>
      </c>
      <c r="D292" s="40" t="s">
        <v>564</v>
      </c>
      <c r="E292" s="40" t="s">
        <v>571</v>
      </c>
      <c r="F292" s="40" t="s">
        <v>231</v>
      </c>
      <c r="G292" s="40">
        <v>100</v>
      </c>
      <c r="H292" s="8" t="str">
        <f>VLOOKUP(F292, 'Meslek Grupları'!$E$6:$G$152, 3, FALSE)</f>
        <v>Esnaf</v>
      </c>
      <c r="I292" s="40"/>
      <c r="J292" s="40"/>
      <c r="K292" s="40"/>
      <c r="L292" s="40"/>
      <c r="M292" s="40">
        <v>180</v>
      </c>
      <c r="N292" s="40"/>
      <c r="O292" s="40"/>
      <c r="P292" s="40"/>
      <c r="Q292" s="40"/>
      <c r="R292" s="40">
        <v>3</v>
      </c>
      <c r="S292" s="40">
        <v>6</v>
      </c>
      <c r="T292" s="40">
        <v>12</v>
      </c>
      <c r="U292" s="40"/>
      <c r="V292" s="40"/>
      <c r="W292" s="40"/>
      <c r="X292" s="40"/>
      <c r="Y292" s="40"/>
      <c r="Z292" s="41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2"/>
      <c r="AT292" s="288">
        <f t="shared" si="41"/>
        <v>0</v>
      </c>
      <c r="AU292" s="43"/>
      <c r="AV292" s="40"/>
      <c r="AW292" s="40"/>
      <c r="AX292" s="40"/>
      <c r="AY292" s="40"/>
      <c r="AZ292" s="40"/>
      <c r="BA292" s="42"/>
      <c r="BB292" s="41"/>
      <c r="BC292" s="40"/>
      <c r="BD292" s="40"/>
      <c r="BE292" s="40"/>
      <c r="BF292" s="40"/>
      <c r="BG292" s="40"/>
      <c r="BH292" s="42"/>
      <c r="BI292" s="40"/>
      <c r="BJ292" s="40"/>
      <c r="BK292" s="40"/>
      <c r="BL292" s="40"/>
      <c r="BM292" s="40"/>
      <c r="BN292" s="40"/>
      <c r="BO292" s="41"/>
      <c r="BP292" s="40"/>
      <c r="BQ292" s="40"/>
      <c r="BR292" s="40"/>
      <c r="BS292" s="40"/>
      <c r="BT292" s="40"/>
      <c r="BU292" s="42"/>
      <c r="BV292" s="40"/>
      <c r="BW292" s="41">
        <v>6</v>
      </c>
      <c r="BX292" s="40"/>
      <c r="BY292" s="40"/>
      <c r="BZ292" s="40">
        <v>72</v>
      </c>
      <c r="CA292" s="42">
        <v>78</v>
      </c>
      <c r="CB292" s="41"/>
      <c r="CC292" s="40"/>
      <c r="CD292" s="40"/>
      <c r="CE292" s="40"/>
      <c r="CF292" s="40"/>
      <c r="CG292" s="40"/>
      <c r="CH292" s="42"/>
      <c r="CI292" s="43"/>
      <c r="CJ292" s="41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1"/>
      <c r="DR292" s="40"/>
      <c r="DS292" s="40"/>
      <c r="DT292" s="40"/>
      <c r="DU292" s="40"/>
      <c r="DV292" s="42"/>
      <c r="DW292" s="40"/>
      <c r="DX292" s="40"/>
      <c r="DY292" s="40"/>
      <c r="DZ292" s="40"/>
      <c r="EA292" s="40"/>
      <c r="EB292" s="40"/>
      <c r="EC292" s="40"/>
      <c r="ED292" s="41"/>
      <c r="EE292" s="40"/>
      <c r="EF292" s="40"/>
      <c r="EG292" s="41"/>
      <c r="EH292" s="40"/>
      <c r="EI292" s="40"/>
      <c r="EJ292" s="40"/>
      <c r="EK292" s="40"/>
      <c r="EL292" s="42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2"/>
      <c r="EX292" s="42"/>
      <c r="EY292" s="42"/>
      <c r="EZ292" s="42"/>
      <c r="FA292" s="42"/>
      <c r="FB292" s="42"/>
      <c r="FC292" s="42"/>
      <c r="FD292" s="42"/>
      <c r="FE292" s="42"/>
      <c r="FF292" s="42"/>
      <c r="FG292" s="42"/>
      <c r="FH292" s="42"/>
      <c r="FI292" s="42"/>
      <c r="FJ292" s="42"/>
      <c r="FK292" s="42"/>
      <c r="FL292" s="42"/>
      <c r="FM292" s="42"/>
      <c r="FN292" s="42"/>
      <c r="FO292" s="42"/>
      <c r="FP292" s="42"/>
      <c r="FQ292" s="42"/>
      <c r="FR292" s="42"/>
      <c r="FS292" s="29">
        <f t="shared" si="42"/>
        <v>172</v>
      </c>
      <c r="FT292" s="29">
        <f t="shared" si="46"/>
        <v>172</v>
      </c>
      <c r="FU292" s="8">
        <f t="shared" si="43"/>
        <v>6</v>
      </c>
      <c r="FV292" s="29">
        <f t="shared" si="47"/>
        <v>6</v>
      </c>
    </row>
    <row r="293" spans="1:178">
      <c r="A293" s="8">
        <v>11082</v>
      </c>
      <c r="B293" s="27" t="s">
        <v>18</v>
      </c>
      <c r="C293" s="40">
        <v>39</v>
      </c>
      <c r="D293" s="40" t="s">
        <v>279</v>
      </c>
      <c r="E293" s="40" t="s">
        <v>2109</v>
      </c>
      <c r="F293" s="40" t="s">
        <v>333</v>
      </c>
      <c r="G293" s="40">
        <v>200</v>
      </c>
      <c r="H293" s="8" t="str">
        <f>VLOOKUP(F293, 'Meslek Grupları'!$E$6:$G$152, 3, FALSE)</f>
        <v>Görevli</v>
      </c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1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2"/>
      <c r="AT293" s="288">
        <f t="shared" si="41"/>
        <v>0</v>
      </c>
      <c r="AU293" s="43"/>
      <c r="AV293" s="40"/>
      <c r="AW293" s="40"/>
      <c r="AX293" s="40"/>
      <c r="AY293" s="40"/>
      <c r="AZ293" s="40"/>
      <c r="BA293" s="42"/>
      <c r="BB293" s="41"/>
      <c r="BC293" s="40"/>
      <c r="BD293" s="40"/>
      <c r="BE293" s="40"/>
      <c r="BF293" s="40"/>
      <c r="BG293" s="40"/>
      <c r="BH293" s="42"/>
      <c r="BI293" s="40"/>
      <c r="BJ293" s="40"/>
      <c r="BK293" s="40"/>
      <c r="BL293" s="40"/>
      <c r="BM293" s="40"/>
      <c r="BN293" s="40"/>
      <c r="BO293" s="41"/>
      <c r="BP293" s="40"/>
      <c r="BQ293" s="40"/>
      <c r="BR293" s="40"/>
      <c r="BS293" s="40"/>
      <c r="BT293" s="40"/>
      <c r="BU293" s="42"/>
      <c r="BV293" s="40"/>
      <c r="BW293" s="41"/>
      <c r="BX293" s="40"/>
      <c r="BY293" s="40"/>
      <c r="BZ293" s="40"/>
      <c r="CA293" s="42"/>
      <c r="CB293" s="41"/>
      <c r="CC293" s="40"/>
      <c r="CD293" s="40"/>
      <c r="CE293" s="40"/>
      <c r="CF293" s="40"/>
      <c r="CG293" s="40"/>
      <c r="CH293" s="42"/>
      <c r="CI293" s="43"/>
      <c r="CJ293" s="41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1"/>
      <c r="DR293" s="40"/>
      <c r="DS293" s="40"/>
      <c r="DT293" s="40"/>
      <c r="DU293" s="40"/>
      <c r="DV293" s="42"/>
      <c r="DW293" s="40"/>
      <c r="DX293" s="40"/>
      <c r="DY293" s="40"/>
      <c r="DZ293" s="40"/>
      <c r="EA293" s="40"/>
      <c r="EB293" s="40"/>
      <c r="EC293" s="40"/>
      <c r="ED293" s="41"/>
      <c r="EE293" s="40"/>
      <c r="EF293" s="40"/>
      <c r="EG293" s="41"/>
      <c r="EH293" s="40"/>
      <c r="EI293" s="40"/>
      <c r="EJ293" s="40"/>
      <c r="EK293" s="40"/>
      <c r="EL293" s="42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2"/>
      <c r="EX293" s="42"/>
      <c r="EY293" s="42"/>
      <c r="EZ293" s="42"/>
      <c r="FA293" s="42"/>
      <c r="FB293" s="42"/>
      <c r="FC293" s="42"/>
      <c r="FD293" s="42"/>
      <c r="FE293" s="42"/>
      <c r="FF293" s="42"/>
      <c r="FG293" s="42"/>
      <c r="FH293" s="42"/>
      <c r="FI293" s="42"/>
      <c r="FJ293" s="42"/>
      <c r="FK293" s="42"/>
      <c r="FL293" s="42"/>
      <c r="FM293" s="42"/>
      <c r="FN293" s="42"/>
      <c r="FO293" s="42"/>
      <c r="FP293" s="42"/>
      <c r="FQ293" s="42"/>
      <c r="FR293" s="42"/>
      <c r="FS293" s="29">
        <f t="shared" si="42"/>
        <v>200</v>
      </c>
      <c r="FT293" s="29">
        <f t="shared" si="46"/>
        <v>200</v>
      </c>
      <c r="FU293" s="8">
        <f t="shared" si="43"/>
        <v>0</v>
      </c>
      <c r="FV293" s="29">
        <f t="shared" si="47"/>
        <v>0</v>
      </c>
    </row>
    <row r="294" spans="1:178">
      <c r="A294" s="8">
        <v>11082</v>
      </c>
      <c r="B294" s="27" t="s">
        <v>18</v>
      </c>
      <c r="C294" s="40">
        <v>40</v>
      </c>
      <c r="D294" s="40" t="s">
        <v>563</v>
      </c>
      <c r="E294" s="40" t="s">
        <v>255</v>
      </c>
      <c r="F294" s="40" t="s">
        <v>111</v>
      </c>
      <c r="G294" s="40">
        <v>80</v>
      </c>
      <c r="H294" s="8" t="str">
        <f>VLOOKUP(F294, 'Meslek Grupları'!$E$6:$G$152, 3, FALSE)</f>
        <v>Esnaf</v>
      </c>
      <c r="I294" s="40"/>
      <c r="J294" s="40"/>
      <c r="K294" s="40"/>
      <c r="L294" s="40">
        <v>120</v>
      </c>
      <c r="M294" s="40"/>
      <c r="N294" s="40"/>
      <c r="O294" s="40"/>
      <c r="P294" s="40"/>
      <c r="Q294" s="40"/>
      <c r="R294" s="40">
        <v>29</v>
      </c>
      <c r="S294" s="40">
        <v>1</v>
      </c>
      <c r="T294" s="40">
        <v>2</v>
      </c>
      <c r="U294" s="40"/>
      <c r="V294" s="40"/>
      <c r="W294" s="40"/>
      <c r="X294" s="40"/>
      <c r="Y294" s="40"/>
      <c r="Z294" s="41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2"/>
      <c r="AT294" s="288">
        <f t="shared" si="41"/>
        <v>0</v>
      </c>
      <c r="AU294" s="43"/>
      <c r="AV294" s="40"/>
      <c r="AW294" s="40"/>
      <c r="AX294" s="40"/>
      <c r="AY294" s="40"/>
      <c r="AZ294" s="40"/>
      <c r="BA294" s="42"/>
      <c r="BB294" s="41"/>
      <c r="BC294" s="40"/>
      <c r="BD294" s="40"/>
      <c r="BE294" s="40"/>
      <c r="BF294" s="40"/>
      <c r="BG294" s="40"/>
      <c r="BH294" s="42"/>
      <c r="BI294" s="40"/>
      <c r="BJ294" s="40"/>
      <c r="BK294" s="40"/>
      <c r="BL294" s="40"/>
      <c r="BM294" s="40"/>
      <c r="BN294" s="40"/>
      <c r="BO294" s="41"/>
      <c r="BP294" s="40"/>
      <c r="BQ294" s="40"/>
      <c r="BR294" s="40"/>
      <c r="BS294" s="40"/>
      <c r="BT294" s="40"/>
      <c r="BU294" s="42"/>
      <c r="BV294" s="40"/>
      <c r="BW294" s="41">
        <v>1</v>
      </c>
      <c r="BX294" s="40"/>
      <c r="BY294" s="40"/>
      <c r="BZ294" s="40">
        <v>12</v>
      </c>
      <c r="CA294" s="42">
        <v>18</v>
      </c>
      <c r="CB294" s="41"/>
      <c r="CC294" s="40"/>
      <c r="CD294" s="40"/>
      <c r="CE294" s="40"/>
      <c r="CF294" s="40"/>
      <c r="CG294" s="40"/>
      <c r="CH294" s="42"/>
      <c r="CI294" s="43">
        <v>1</v>
      </c>
      <c r="CJ294" s="41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1">
        <v>2</v>
      </c>
      <c r="DR294" s="40"/>
      <c r="DS294" s="40"/>
      <c r="DT294" s="40"/>
      <c r="DU294" s="40">
        <v>8</v>
      </c>
      <c r="DV294" s="42"/>
      <c r="DW294" s="40"/>
      <c r="DX294" s="40"/>
      <c r="DY294" s="40"/>
      <c r="DZ294" s="40"/>
      <c r="EA294" s="40"/>
      <c r="EB294" s="40"/>
      <c r="EC294" s="40"/>
      <c r="ED294" s="41"/>
      <c r="EE294" s="40"/>
      <c r="EF294" s="40"/>
      <c r="EG294" s="41"/>
      <c r="EH294" s="40"/>
      <c r="EI294" s="40"/>
      <c r="EJ294" s="40"/>
      <c r="EK294" s="40"/>
      <c r="EL294" s="42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2"/>
      <c r="EX294" s="42"/>
      <c r="EY294" s="42"/>
      <c r="EZ294" s="42"/>
      <c r="FA294" s="42"/>
      <c r="FB294" s="42"/>
      <c r="FC294" s="42"/>
      <c r="FD294" s="42"/>
      <c r="FE294" s="42"/>
      <c r="FF294" s="42"/>
      <c r="FG294" s="42"/>
      <c r="FH294" s="42"/>
      <c r="FI294" s="42"/>
      <c r="FJ294" s="42"/>
      <c r="FK294" s="42"/>
      <c r="FL294" s="42"/>
      <c r="FM294" s="42"/>
      <c r="FN294" s="42"/>
      <c r="FO294" s="42"/>
      <c r="FP294" s="42"/>
      <c r="FQ294" s="42"/>
      <c r="FR294" s="42"/>
      <c r="FS294" s="29">
        <f t="shared" si="42"/>
        <v>220</v>
      </c>
      <c r="FT294" s="29">
        <f t="shared" si="46"/>
        <v>220</v>
      </c>
      <c r="FU294" s="8">
        <f t="shared" si="43"/>
        <v>1</v>
      </c>
      <c r="FV294" s="29">
        <f t="shared" si="47"/>
        <v>1</v>
      </c>
    </row>
    <row r="295" spans="1:178">
      <c r="A295" s="8">
        <v>11082</v>
      </c>
      <c r="B295" s="27" t="s">
        <v>18</v>
      </c>
      <c r="C295" s="40">
        <v>41</v>
      </c>
      <c r="D295" s="40" t="s">
        <v>468</v>
      </c>
      <c r="E295" s="40" t="s">
        <v>241</v>
      </c>
      <c r="F295" s="40" t="s">
        <v>382</v>
      </c>
      <c r="G295" s="40"/>
      <c r="H295" s="8" t="str">
        <f>VLOOKUP(F295, 'Meslek Grupları'!$E$6:$G$152, 3, FALSE)</f>
        <v>Mesleksiz</v>
      </c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1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2"/>
      <c r="AT295" s="288">
        <f t="shared" si="41"/>
        <v>0</v>
      </c>
      <c r="AU295" s="43"/>
      <c r="AV295" s="40"/>
      <c r="AW295" s="40"/>
      <c r="AX295" s="40"/>
      <c r="AY295" s="40"/>
      <c r="AZ295" s="40"/>
      <c r="BA295" s="42"/>
      <c r="BB295" s="41">
        <v>3</v>
      </c>
      <c r="BC295" s="40"/>
      <c r="BD295" s="40">
        <v>3</v>
      </c>
      <c r="BE295" s="40"/>
      <c r="BF295" s="40"/>
      <c r="BG295" s="40">
        <v>30</v>
      </c>
      <c r="BH295" s="42">
        <v>50</v>
      </c>
      <c r="BI295" s="40"/>
      <c r="BJ295" s="40"/>
      <c r="BK295" s="40"/>
      <c r="BL295" s="40"/>
      <c r="BM295" s="40"/>
      <c r="BN295" s="40"/>
      <c r="BO295" s="41"/>
      <c r="BP295" s="40"/>
      <c r="BQ295" s="40"/>
      <c r="BR295" s="40"/>
      <c r="BS295" s="40"/>
      <c r="BT295" s="40"/>
      <c r="BU295" s="42"/>
      <c r="BV295" s="40"/>
      <c r="BW295" s="41"/>
      <c r="BX295" s="40"/>
      <c r="BY295" s="40"/>
      <c r="BZ295" s="40"/>
      <c r="CA295" s="42"/>
      <c r="CB295" s="41"/>
      <c r="CC295" s="40"/>
      <c r="CD295" s="40"/>
      <c r="CE295" s="40"/>
      <c r="CF295" s="40"/>
      <c r="CG295" s="40"/>
      <c r="CH295" s="42"/>
      <c r="CI295" s="43"/>
      <c r="CJ295" s="41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1"/>
      <c r="DR295" s="40"/>
      <c r="DS295" s="40"/>
      <c r="DT295" s="40"/>
      <c r="DU295" s="40"/>
      <c r="DV295" s="42"/>
      <c r="DW295" s="40"/>
      <c r="DX295" s="40"/>
      <c r="DY295" s="40"/>
      <c r="DZ295" s="40"/>
      <c r="EA295" s="40"/>
      <c r="EB295" s="40"/>
      <c r="EC295" s="40"/>
      <c r="ED295" s="41"/>
      <c r="EE295" s="40"/>
      <c r="EF295" s="40"/>
      <c r="EG295" s="41"/>
      <c r="EH295" s="40"/>
      <c r="EI295" s="40"/>
      <c r="EJ295" s="40"/>
      <c r="EK295" s="40"/>
      <c r="EL295" s="42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2"/>
      <c r="EX295" s="42"/>
      <c r="EY295" s="42"/>
      <c r="EZ295" s="42"/>
      <c r="FA295" s="42"/>
      <c r="FB295" s="42"/>
      <c r="FC295" s="42"/>
      <c r="FD295" s="42"/>
      <c r="FE295" s="42"/>
      <c r="FF295" s="42"/>
      <c r="FG295" s="42"/>
      <c r="FH295" s="42"/>
      <c r="FI295" s="42"/>
      <c r="FJ295" s="42"/>
      <c r="FK295" s="42"/>
      <c r="FL295" s="42"/>
      <c r="FM295" s="42"/>
      <c r="FN295" s="42"/>
      <c r="FO295" s="42"/>
      <c r="FP295" s="42"/>
      <c r="FQ295" s="42"/>
      <c r="FR295" s="42"/>
      <c r="FS295" s="29">
        <f t="shared" si="42"/>
        <v>30</v>
      </c>
      <c r="FT295" s="29">
        <f t="shared" si="46"/>
        <v>30</v>
      </c>
      <c r="FU295" s="8">
        <f t="shared" si="43"/>
        <v>3</v>
      </c>
      <c r="FV295" s="29">
        <f t="shared" si="47"/>
        <v>3</v>
      </c>
    </row>
    <row r="296" spans="1:178">
      <c r="A296" s="8">
        <v>11082</v>
      </c>
      <c r="B296" s="27" t="s">
        <v>18</v>
      </c>
      <c r="C296" s="8">
        <v>42</v>
      </c>
      <c r="D296" s="40" t="s">
        <v>221</v>
      </c>
      <c r="E296" s="40" t="s">
        <v>204</v>
      </c>
      <c r="F296" s="40"/>
      <c r="G296" s="40"/>
      <c r="H296" s="8">
        <f>VLOOKUP(F296, 'Meslek Grupları'!$E$6:$G$152, 3, FALSE)</f>
        <v>0</v>
      </c>
      <c r="I296" s="40"/>
      <c r="J296" s="40"/>
      <c r="K296" s="40"/>
      <c r="L296" s="40">
        <v>120</v>
      </c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1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2"/>
      <c r="AT296" s="288">
        <f t="shared" si="41"/>
        <v>0</v>
      </c>
      <c r="AU296" s="43"/>
      <c r="AV296" s="40"/>
      <c r="AW296" s="40"/>
      <c r="AX296" s="40"/>
      <c r="AY296" s="40"/>
      <c r="AZ296" s="40"/>
      <c r="BA296" s="42"/>
      <c r="BB296" s="41"/>
      <c r="BC296" s="40"/>
      <c r="BD296" s="40"/>
      <c r="BE296" s="40"/>
      <c r="BF296" s="40"/>
      <c r="BG296" s="40"/>
      <c r="BH296" s="42"/>
      <c r="BI296" s="40"/>
      <c r="BJ296" s="40"/>
      <c r="BK296" s="40"/>
      <c r="BL296" s="40"/>
      <c r="BM296" s="40"/>
      <c r="BN296" s="40"/>
      <c r="BO296" s="41"/>
      <c r="BP296" s="40"/>
      <c r="BQ296" s="40"/>
      <c r="BR296" s="40"/>
      <c r="BS296" s="40"/>
      <c r="BT296" s="40"/>
      <c r="BU296" s="42"/>
      <c r="BV296" s="40"/>
      <c r="BW296" s="41"/>
      <c r="BX296" s="40"/>
      <c r="BY296" s="40"/>
      <c r="BZ296" s="40"/>
      <c r="CA296" s="42"/>
      <c r="CB296" s="41"/>
      <c r="CC296" s="40"/>
      <c r="CD296" s="40"/>
      <c r="CE296" s="40"/>
      <c r="CF296" s="40"/>
      <c r="CG296" s="40"/>
      <c r="CH296" s="42"/>
      <c r="CI296" s="43"/>
      <c r="CJ296" s="41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1"/>
      <c r="DR296" s="40"/>
      <c r="DS296" s="40"/>
      <c r="DT296" s="40"/>
      <c r="DU296" s="40"/>
      <c r="DV296" s="42"/>
      <c r="DW296" s="40"/>
      <c r="DX296" s="40"/>
      <c r="DY296" s="40"/>
      <c r="DZ296" s="40"/>
      <c r="EA296" s="40"/>
      <c r="EB296" s="40"/>
      <c r="EC296" s="40"/>
      <c r="ED296" s="41"/>
      <c r="EE296" s="40"/>
      <c r="EF296" s="40"/>
      <c r="EG296" s="41"/>
      <c r="EH296" s="40"/>
      <c r="EI296" s="40"/>
      <c r="EJ296" s="40"/>
      <c r="EK296" s="40"/>
      <c r="EL296" s="42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2"/>
      <c r="EX296" s="42"/>
      <c r="EY296" s="42"/>
      <c r="EZ296" s="42"/>
      <c r="FA296" s="42"/>
      <c r="FB296" s="42"/>
      <c r="FC296" s="42"/>
      <c r="FD296" s="42"/>
      <c r="FE296" s="42"/>
      <c r="FF296" s="42"/>
      <c r="FG296" s="42"/>
      <c r="FH296" s="42"/>
      <c r="FI296" s="42"/>
      <c r="FJ296" s="42"/>
      <c r="FK296" s="42"/>
      <c r="FL296" s="42"/>
      <c r="FM296" s="42"/>
      <c r="FN296" s="42"/>
      <c r="FO296" s="42"/>
      <c r="FP296" s="42"/>
      <c r="FQ296" s="42"/>
      <c r="FR296" s="42"/>
      <c r="FS296" s="29">
        <f t="shared" si="42"/>
        <v>120</v>
      </c>
      <c r="FT296" s="29">
        <f t="shared" si="46"/>
        <v>120</v>
      </c>
      <c r="FU296" s="8">
        <f t="shared" si="43"/>
        <v>0</v>
      </c>
      <c r="FV296" s="29">
        <f t="shared" si="47"/>
        <v>0</v>
      </c>
    </row>
    <row r="297" spans="1:178">
      <c r="A297" s="8">
        <v>11082</v>
      </c>
      <c r="B297" s="27" t="s">
        <v>18</v>
      </c>
      <c r="C297" s="31">
        <v>43</v>
      </c>
      <c r="D297" s="31" t="s">
        <v>532</v>
      </c>
      <c r="E297" s="31" t="s">
        <v>197</v>
      </c>
      <c r="F297" s="31" t="s">
        <v>209</v>
      </c>
      <c r="G297" s="31">
        <v>100</v>
      </c>
      <c r="H297" s="8" t="str">
        <f>VLOOKUP(F297, 'Meslek Grupları'!$E$6:$G$152, 3, FALSE)</f>
        <v>Esnaf</v>
      </c>
      <c r="I297" s="31" t="s">
        <v>701</v>
      </c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8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7"/>
      <c r="AT297" s="288">
        <f t="shared" si="41"/>
        <v>0</v>
      </c>
      <c r="AU297" s="39"/>
      <c r="AV297" s="31"/>
      <c r="AW297" s="31"/>
      <c r="AX297" s="31"/>
      <c r="AY297" s="31"/>
      <c r="AZ297" s="31"/>
      <c r="BA297" s="37"/>
      <c r="BB297" s="38"/>
      <c r="BC297" s="31"/>
      <c r="BD297" s="31"/>
      <c r="BE297" s="31"/>
      <c r="BF297" s="31"/>
      <c r="BG297" s="31"/>
      <c r="BH297" s="37"/>
      <c r="BI297" s="31"/>
      <c r="BJ297" s="31"/>
      <c r="BK297" s="31"/>
      <c r="BL297" s="31"/>
      <c r="BM297" s="31"/>
      <c r="BN297" s="31"/>
      <c r="BO297" s="38"/>
      <c r="BP297" s="31"/>
      <c r="BQ297" s="31"/>
      <c r="BR297" s="31"/>
      <c r="BS297" s="31"/>
      <c r="BT297" s="31"/>
      <c r="BU297" s="37"/>
      <c r="BV297" s="31"/>
      <c r="BW297" s="38"/>
      <c r="BX297" s="31"/>
      <c r="BY297" s="31"/>
      <c r="BZ297" s="31"/>
      <c r="CA297" s="37"/>
      <c r="CB297" s="38"/>
      <c r="CC297" s="31"/>
      <c r="CD297" s="31"/>
      <c r="CE297" s="31"/>
      <c r="CF297" s="31"/>
      <c r="CG297" s="31"/>
      <c r="CH297" s="37"/>
      <c r="CI297" s="39"/>
      <c r="CJ297" s="38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8"/>
      <c r="DR297" s="31"/>
      <c r="DS297" s="31"/>
      <c r="DT297" s="31"/>
      <c r="DU297" s="31"/>
      <c r="DV297" s="37"/>
      <c r="DW297" s="31"/>
      <c r="DX297" s="31"/>
      <c r="DY297" s="31"/>
      <c r="DZ297" s="31"/>
      <c r="EA297" s="31"/>
      <c r="EB297" s="31"/>
      <c r="EC297" s="31"/>
      <c r="ED297" s="38"/>
      <c r="EE297" s="31"/>
      <c r="EF297" s="31"/>
      <c r="EG297" s="38"/>
      <c r="EH297" s="31"/>
      <c r="EI297" s="31"/>
      <c r="EJ297" s="31"/>
      <c r="EK297" s="31"/>
      <c r="EL297" s="37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7"/>
      <c r="EX297" s="37"/>
      <c r="EY297" s="37"/>
      <c r="EZ297" s="37"/>
      <c r="FA297" s="37"/>
      <c r="FB297" s="37"/>
      <c r="FC297" s="37"/>
      <c r="FD297" s="37"/>
      <c r="FE297" s="37"/>
      <c r="FF297" s="37"/>
      <c r="FG297" s="37"/>
      <c r="FH297" s="37"/>
      <c r="FI297" s="37"/>
      <c r="FJ297" s="37"/>
      <c r="FK297" s="37"/>
      <c r="FL297" s="37"/>
      <c r="FM297" s="37"/>
      <c r="FN297" s="37"/>
      <c r="FO297" s="37"/>
      <c r="FP297" s="37"/>
      <c r="FQ297" s="37"/>
      <c r="FR297" s="37"/>
      <c r="FS297" s="29">
        <f t="shared" si="42"/>
        <v>100</v>
      </c>
      <c r="FT297" s="29">
        <f t="shared" si="46"/>
        <v>100</v>
      </c>
      <c r="FU297" s="8">
        <f t="shared" si="43"/>
        <v>0</v>
      </c>
      <c r="FV297" s="29">
        <f t="shared" si="47"/>
        <v>0</v>
      </c>
    </row>
    <row r="298" spans="1:178">
      <c r="A298" s="8">
        <v>11082</v>
      </c>
      <c r="B298" s="27" t="s">
        <v>18</v>
      </c>
      <c r="C298" s="40">
        <v>44</v>
      </c>
      <c r="D298" s="40" t="s">
        <v>203</v>
      </c>
      <c r="E298" s="40" t="s">
        <v>2099</v>
      </c>
      <c r="F298" s="40" t="s">
        <v>253</v>
      </c>
      <c r="G298" s="40"/>
      <c r="H298" s="8" t="str">
        <f>VLOOKUP(F298, 'Meslek Grupları'!$E$6:$G$152, 3, FALSE)</f>
        <v>İşçiler</v>
      </c>
      <c r="I298" s="40"/>
      <c r="J298" s="40"/>
      <c r="K298" s="40"/>
      <c r="L298" s="40">
        <v>120</v>
      </c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1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2"/>
      <c r="AT298" s="288">
        <f t="shared" si="41"/>
        <v>0</v>
      </c>
      <c r="AU298" s="43"/>
      <c r="AV298" s="40"/>
      <c r="AW298" s="40"/>
      <c r="AX298" s="40"/>
      <c r="AY298" s="40"/>
      <c r="AZ298" s="40"/>
      <c r="BA298" s="42"/>
      <c r="BB298" s="41"/>
      <c r="BC298" s="40"/>
      <c r="BD298" s="40"/>
      <c r="BE298" s="40"/>
      <c r="BF298" s="40"/>
      <c r="BG298" s="40"/>
      <c r="BH298" s="42"/>
      <c r="BI298" s="40"/>
      <c r="BJ298" s="40"/>
      <c r="BK298" s="40"/>
      <c r="BL298" s="40"/>
      <c r="BM298" s="40"/>
      <c r="BN298" s="40"/>
      <c r="BO298" s="41"/>
      <c r="BP298" s="40"/>
      <c r="BQ298" s="40"/>
      <c r="BR298" s="40"/>
      <c r="BS298" s="40"/>
      <c r="BT298" s="40"/>
      <c r="BU298" s="42"/>
      <c r="BV298" s="40"/>
      <c r="BW298" s="41"/>
      <c r="BX298" s="40"/>
      <c r="BY298" s="40"/>
      <c r="BZ298" s="40"/>
      <c r="CA298" s="42"/>
      <c r="CB298" s="41"/>
      <c r="CC298" s="40"/>
      <c r="CD298" s="40"/>
      <c r="CE298" s="40"/>
      <c r="CF298" s="40"/>
      <c r="CG298" s="40"/>
      <c r="CH298" s="42"/>
      <c r="CI298" s="43"/>
      <c r="CJ298" s="41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1"/>
      <c r="DR298" s="40"/>
      <c r="DS298" s="40"/>
      <c r="DT298" s="40"/>
      <c r="DU298" s="40"/>
      <c r="DV298" s="42"/>
      <c r="DW298" s="40"/>
      <c r="DX298" s="40"/>
      <c r="DY298" s="40"/>
      <c r="DZ298" s="40"/>
      <c r="EA298" s="40"/>
      <c r="EB298" s="40"/>
      <c r="EC298" s="40"/>
      <c r="ED298" s="41"/>
      <c r="EE298" s="40"/>
      <c r="EF298" s="40"/>
      <c r="EG298" s="41"/>
      <c r="EH298" s="40"/>
      <c r="EI298" s="40"/>
      <c r="EJ298" s="40"/>
      <c r="EK298" s="40"/>
      <c r="EL298" s="42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2"/>
      <c r="EX298" s="42"/>
      <c r="EY298" s="42"/>
      <c r="EZ298" s="42"/>
      <c r="FA298" s="42"/>
      <c r="FB298" s="42"/>
      <c r="FC298" s="42"/>
      <c r="FD298" s="42"/>
      <c r="FE298" s="42"/>
      <c r="FF298" s="42"/>
      <c r="FG298" s="42"/>
      <c r="FH298" s="42"/>
      <c r="FI298" s="42"/>
      <c r="FJ298" s="42"/>
      <c r="FK298" s="42"/>
      <c r="FL298" s="42"/>
      <c r="FM298" s="42"/>
      <c r="FN298" s="42"/>
      <c r="FO298" s="42"/>
      <c r="FP298" s="42"/>
      <c r="FQ298" s="42"/>
      <c r="FR298" s="42"/>
      <c r="FS298" s="29">
        <f t="shared" si="42"/>
        <v>120</v>
      </c>
      <c r="FT298" s="29">
        <f t="shared" si="46"/>
        <v>120</v>
      </c>
      <c r="FU298" s="8">
        <f t="shared" si="43"/>
        <v>0</v>
      </c>
      <c r="FV298" s="29">
        <f t="shared" si="47"/>
        <v>0</v>
      </c>
    </row>
    <row r="299" spans="1:178">
      <c r="A299" s="8">
        <v>11082</v>
      </c>
      <c r="B299" s="27" t="s">
        <v>18</v>
      </c>
      <c r="C299" s="40">
        <v>45</v>
      </c>
      <c r="D299" s="40" t="s">
        <v>255</v>
      </c>
      <c r="E299" s="40" t="s">
        <v>2097</v>
      </c>
      <c r="F299" s="40" t="s">
        <v>381</v>
      </c>
      <c r="G299" s="40"/>
      <c r="H299" s="8" t="str">
        <f>VLOOKUP(F299, 'Meslek Grupları'!$E$6:$G$152, 3, FALSE)</f>
        <v>Mesleksiz</v>
      </c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>
        <v>4</v>
      </c>
      <c r="T299" s="40">
        <v>8</v>
      </c>
      <c r="U299" s="40"/>
      <c r="V299" s="40"/>
      <c r="W299" s="40"/>
      <c r="X299" s="40"/>
      <c r="Y299" s="40"/>
      <c r="Z299" s="41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2"/>
      <c r="AT299" s="288">
        <f t="shared" si="41"/>
        <v>0</v>
      </c>
      <c r="AU299" s="43"/>
      <c r="AV299" s="40"/>
      <c r="AW299" s="40"/>
      <c r="AX299" s="40"/>
      <c r="AY299" s="40"/>
      <c r="AZ299" s="40"/>
      <c r="BA299" s="42"/>
      <c r="BB299" s="41"/>
      <c r="BC299" s="40"/>
      <c r="BD299" s="40"/>
      <c r="BE299" s="40"/>
      <c r="BF299" s="40"/>
      <c r="BG299" s="40"/>
      <c r="BH299" s="42"/>
      <c r="BI299" s="40"/>
      <c r="BJ299" s="40"/>
      <c r="BK299" s="40"/>
      <c r="BL299" s="40"/>
      <c r="BM299" s="40"/>
      <c r="BN299" s="40"/>
      <c r="BO299" s="41"/>
      <c r="BP299" s="40"/>
      <c r="BQ299" s="40"/>
      <c r="BR299" s="40"/>
      <c r="BS299" s="40"/>
      <c r="BT299" s="40"/>
      <c r="BU299" s="42"/>
      <c r="BV299" s="40"/>
      <c r="BW299" s="41">
        <v>4</v>
      </c>
      <c r="BX299" s="40"/>
      <c r="BY299" s="40"/>
      <c r="BZ299" s="40">
        <v>12</v>
      </c>
      <c r="CA299" s="42">
        <v>18</v>
      </c>
      <c r="CB299" s="41"/>
      <c r="CC299" s="40"/>
      <c r="CD299" s="40"/>
      <c r="CE299" s="40"/>
      <c r="CF299" s="40"/>
      <c r="CG299" s="40"/>
      <c r="CH299" s="42"/>
      <c r="CI299" s="43"/>
      <c r="CJ299" s="41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1"/>
      <c r="DR299" s="40"/>
      <c r="DS299" s="40"/>
      <c r="DT299" s="40"/>
      <c r="DU299" s="40"/>
      <c r="DV299" s="42"/>
      <c r="DW299" s="40"/>
      <c r="DX299" s="40"/>
      <c r="DY299" s="40"/>
      <c r="DZ299" s="40"/>
      <c r="EA299" s="40"/>
      <c r="EB299" s="40"/>
      <c r="EC299" s="40"/>
      <c r="ED299" s="41"/>
      <c r="EE299" s="40"/>
      <c r="EF299" s="40"/>
      <c r="EG299" s="41"/>
      <c r="EH299" s="40"/>
      <c r="EI299" s="40"/>
      <c r="EJ299" s="40"/>
      <c r="EK299" s="40"/>
      <c r="EL299" s="42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2"/>
      <c r="EX299" s="42"/>
      <c r="EY299" s="42"/>
      <c r="EZ299" s="42"/>
      <c r="FA299" s="42"/>
      <c r="FB299" s="42"/>
      <c r="FC299" s="42"/>
      <c r="FD299" s="42"/>
      <c r="FE299" s="42"/>
      <c r="FF299" s="42"/>
      <c r="FG299" s="42"/>
      <c r="FH299" s="42"/>
      <c r="FI299" s="42"/>
      <c r="FJ299" s="42"/>
      <c r="FK299" s="42"/>
      <c r="FL299" s="42"/>
      <c r="FM299" s="42"/>
      <c r="FN299" s="42"/>
      <c r="FO299" s="42"/>
      <c r="FP299" s="42"/>
      <c r="FQ299" s="42"/>
      <c r="FR299" s="42"/>
      <c r="FS299" s="29">
        <f t="shared" si="42"/>
        <v>12</v>
      </c>
      <c r="FT299" s="29">
        <f t="shared" si="46"/>
        <v>12</v>
      </c>
      <c r="FU299" s="8">
        <f t="shared" si="43"/>
        <v>4</v>
      </c>
      <c r="FV299" s="29">
        <f t="shared" si="47"/>
        <v>4</v>
      </c>
    </row>
    <row r="300" spans="1:178">
      <c r="A300" s="8">
        <v>11082</v>
      </c>
      <c r="B300" s="27" t="s">
        <v>18</v>
      </c>
      <c r="C300" s="40">
        <v>46</v>
      </c>
      <c r="D300" s="40" t="s">
        <v>532</v>
      </c>
      <c r="E300" s="40" t="s">
        <v>468</v>
      </c>
      <c r="F300" s="40"/>
      <c r="G300" s="40"/>
      <c r="H300" s="8">
        <f>VLOOKUP(F300, 'Meslek Grupları'!$E$6:$G$152, 3, FALSE)</f>
        <v>0</v>
      </c>
      <c r="I300" s="40" t="s">
        <v>702</v>
      </c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1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2"/>
      <c r="AT300" s="288">
        <f t="shared" si="41"/>
        <v>0</v>
      </c>
      <c r="AU300" s="43"/>
      <c r="AV300" s="40"/>
      <c r="AW300" s="40"/>
      <c r="AX300" s="40"/>
      <c r="AY300" s="40"/>
      <c r="AZ300" s="40"/>
      <c r="BA300" s="42"/>
      <c r="BB300" s="41"/>
      <c r="BC300" s="40"/>
      <c r="BD300" s="40"/>
      <c r="BE300" s="40"/>
      <c r="BF300" s="40"/>
      <c r="BG300" s="40"/>
      <c r="BH300" s="42"/>
      <c r="BI300" s="40"/>
      <c r="BJ300" s="40"/>
      <c r="BK300" s="40"/>
      <c r="BL300" s="40"/>
      <c r="BM300" s="40"/>
      <c r="BN300" s="40"/>
      <c r="BO300" s="41"/>
      <c r="BP300" s="40"/>
      <c r="BQ300" s="40"/>
      <c r="BR300" s="40"/>
      <c r="BS300" s="40"/>
      <c r="BT300" s="40"/>
      <c r="BU300" s="42"/>
      <c r="BV300" s="40"/>
      <c r="BW300" s="41"/>
      <c r="BX300" s="40"/>
      <c r="BY300" s="40"/>
      <c r="BZ300" s="40"/>
      <c r="CA300" s="42"/>
      <c r="CB300" s="41"/>
      <c r="CC300" s="40"/>
      <c r="CD300" s="40"/>
      <c r="CE300" s="40"/>
      <c r="CF300" s="40"/>
      <c r="CG300" s="40"/>
      <c r="CH300" s="42"/>
      <c r="CI300" s="43"/>
      <c r="CJ300" s="41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1"/>
      <c r="DR300" s="40"/>
      <c r="DS300" s="40"/>
      <c r="DT300" s="40"/>
      <c r="DU300" s="40"/>
      <c r="DV300" s="42"/>
      <c r="DW300" s="40"/>
      <c r="DX300" s="40"/>
      <c r="DY300" s="40"/>
      <c r="DZ300" s="40"/>
      <c r="EA300" s="40"/>
      <c r="EB300" s="40"/>
      <c r="EC300" s="40"/>
      <c r="ED300" s="41"/>
      <c r="EE300" s="40"/>
      <c r="EF300" s="40"/>
      <c r="EG300" s="41"/>
      <c r="EH300" s="40"/>
      <c r="EI300" s="40"/>
      <c r="EJ300" s="40"/>
      <c r="EK300" s="40"/>
      <c r="EL300" s="42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2"/>
      <c r="EX300" s="42"/>
      <c r="EY300" s="42"/>
      <c r="EZ300" s="42"/>
      <c r="FA300" s="42"/>
      <c r="FB300" s="42"/>
      <c r="FC300" s="42"/>
      <c r="FD300" s="42"/>
      <c r="FE300" s="42"/>
      <c r="FF300" s="42"/>
      <c r="FG300" s="42"/>
      <c r="FH300" s="42"/>
      <c r="FI300" s="42"/>
      <c r="FJ300" s="42"/>
      <c r="FK300" s="42"/>
      <c r="FL300" s="42"/>
      <c r="FM300" s="42"/>
      <c r="FN300" s="42"/>
      <c r="FO300" s="42"/>
      <c r="FP300" s="42"/>
      <c r="FQ300" s="42"/>
      <c r="FR300" s="42"/>
      <c r="FS300" s="29">
        <f t="shared" si="42"/>
        <v>0</v>
      </c>
      <c r="FT300" s="29">
        <f t="shared" si="46"/>
        <v>0</v>
      </c>
      <c r="FU300" s="8">
        <f t="shared" si="43"/>
        <v>0</v>
      </c>
      <c r="FV300" s="29">
        <f t="shared" si="47"/>
        <v>0</v>
      </c>
    </row>
    <row r="301" spans="1:178">
      <c r="A301" s="8">
        <v>11082</v>
      </c>
      <c r="B301" s="27" t="s">
        <v>18</v>
      </c>
      <c r="C301" s="40">
        <v>47</v>
      </c>
      <c r="D301" s="40" t="s">
        <v>279</v>
      </c>
      <c r="E301" s="40" t="s">
        <v>2099</v>
      </c>
      <c r="F301" s="40" t="s">
        <v>596</v>
      </c>
      <c r="G301" s="40">
        <v>150</v>
      </c>
      <c r="H301" s="286" t="s">
        <v>787</v>
      </c>
      <c r="I301" s="40"/>
      <c r="J301" s="40"/>
      <c r="K301" s="40"/>
      <c r="L301" s="40"/>
      <c r="M301" s="40"/>
      <c r="N301" s="40"/>
      <c r="O301" s="40"/>
      <c r="P301" s="40"/>
      <c r="Q301" s="40"/>
      <c r="R301" s="40">
        <v>2</v>
      </c>
      <c r="S301" s="40"/>
      <c r="T301" s="40"/>
      <c r="U301" s="40"/>
      <c r="V301" s="40"/>
      <c r="W301" s="40"/>
      <c r="X301" s="40"/>
      <c r="Y301" s="40"/>
      <c r="Z301" s="41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2"/>
      <c r="AT301" s="288">
        <f t="shared" si="41"/>
        <v>0</v>
      </c>
      <c r="AU301" s="43"/>
      <c r="AV301" s="40"/>
      <c r="AW301" s="40"/>
      <c r="AX301" s="40"/>
      <c r="AY301" s="40"/>
      <c r="AZ301" s="40"/>
      <c r="BA301" s="42"/>
      <c r="BB301" s="41"/>
      <c r="BC301" s="40"/>
      <c r="BD301" s="40"/>
      <c r="BE301" s="40"/>
      <c r="BF301" s="40"/>
      <c r="BG301" s="40"/>
      <c r="BH301" s="42"/>
      <c r="BI301" s="40"/>
      <c r="BJ301" s="40"/>
      <c r="BK301" s="40"/>
      <c r="BL301" s="40"/>
      <c r="BM301" s="40"/>
      <c r="BN301" s="40"/>
      <c r="BO301" s="41"/>
      <c r="BP301" s="40"/>
      <c r="BQ301" s="40"/>
      <c r="BR301" s="40"/>
      <c r="BS301" s="40"/>
      <c r="BT301" s="40"/>
      <c r="BU301" s="42"/>
      <c r="BV301" s="40"/>
      <c r="BW301" s="41"/>
      <c r="BX301" s="40"/>
      <c r="BY301" s="40"/>
      <c r="BZ301" s="40"/>
      <c r="CA301" s="42"/>
      <c r="CB301" s="41"/>
      <c r="CC301" s="40"/>
      <c r="CD301" s="40"/>
      <c r="CE301" s="40"/>
      <c r="CF301" s="40"/>
      <c r="CG301" s="40"/>
      <c r="CH301" s="42"/>
      <c r="CI301" s="43"/>
      <c r="CJ301" s="41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1"/>
      <c r="DR301" s="40"/>
      <c r="DS301" s="40"/>
      <c r="DT301" s="40"/>
      <c r="DU301" s="40"/>
      <c r="DV301" s="42"/>
      <c r="DW301" s="40"/>
      <c r="DX301" s="40"/>
      <c r="DY301" s="40"/>
      <c r="DZ301" s="40"/>
      <c r="EA301" s="40"/>
      <c r="EB301" s="40"/>
      <c r="EC301" s="40"/>
      <c r="ED301" s="41"/>
      <c r="EE301" s="40"/>
      <c r="EF301" s="40"/>
      <c r="EG301" s="41"/>
      <c r="EH301" s="40"/>
      <c r="EI301" s="40"/>
      <c r="EJ301" s="40"/>
      <c r="EK301" s="40"/>
      <c r="EL301" s="42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2"/>
      <c r="EX301" s="42"/>
      <c r="EY301" s="42"/>
      <c r="EZ301" s="42"/>
      <c r="FA301" s="42"/>
      <c r="FB301" s="42"/>
      <c r="FC301" s="42"/>
      <c r="FD301" s="42"/>
      <c r="FE301" s="42"/>
      <c r="FF301" s="42"/>
      <c r="FG301" s="42"/>
      <c r="FH301" s="42"/>
      <c r="FI301" s="42"/>
      <c r="FJ301" s="42"/>
      <c r="FK301" s="42"/>
      <c r="FL301" s="42"/>
      <c r="FM301" s="42"/>
      <c r="FN301" s="42"/>
      <c r="FO301" s="42"/>
      <c r="FP301" s="42"/>
      <c r="FQ301" s="42"/>
      <c r="FR301" s="42"/>
      <c r="FS301" s="29">
        <f t="shared" si="42"/>
        <v>150</v>
      </c>
      <c r="FT301" s="29">
        <f t="shared" si="46"/>
        <v>150</v>
      </c>
      <c r="FU301" s="8">
        <f t="shared" si="43"/>
        <v>0</v>
      </c>
      <c r="FV301" s="29">
        <f t="shared" si="47"/>
        <v>0</v>
      </c>
    </row>
    <row r="302" spans="1:178">
      <c r="A302" s="8">
        <v>11082</v>
      </c>
      <c r="B302" s="27" t="s">
        <v>18</v>
      </c>
      <c r="C302" s="40">
        <v>48</v>
      </c>
      <c r="D302" s="40" t="s">
        <v>252</v>
      </c>
      <c r="E302" s="40" t="s">
        <v>221</v>
      </c>
      <c r="F302" s="40"/>
      <c r="G302" s="40"/>
      <c r="H302" s="8">
        <f>VLOOKUP(F302, 'Meslek Grupları'!$E$6:$G$152, 3, FALSE)</f>
        <v>0</v>
      </c>
      <c r="I302" s="40" t="s">
        <v>703</v>
      </c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1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2"/>
      <c r="AT302" s="288">
        <f t="shared" si="41"/>
        <v>0</v>
      </c>
      <c r="AU302" s="43"/>
      <c r="AV302" s="40"/>
      <c r="AW302" s="40"/>
      <c r="AX302" s="40"/>
      <c r="AY302" s="40"/>
      <c r="AZ302" s="40"/>
      <c r="BA302" s="42"/>
      <c r="BB302" s="41"/>
      <c r="BC302" s="40"/>
      <c r="BD302" s="40"/>
      <c r="BE302" s="40"/>
      <c r="BF302" s="40"/>
      <c r="BG302" s="40"/>
      <c r="BH302" s="42"/>
      <c r="BI302" s="40"/>
      <c r="BJ302" s="40"/>
      <c r="BK302" s="40"/>
      <c r="BL302" s="40"/>
      <c r="BM302" s="40"/>
      <c r="BN302" s="40"/>
      <c r="BO302" s="41"/>
      <c r="BP302" s="40"/>
      <c r="BQ302" s="40"/>
      <c r="BR302" s="40"/>
      <c r="BS302" s="40"/>
      <c r="BT302" s="40"/>
      <c r="BU302" s="42"/>
      <c r="BV302" s="40"/>
      <c r="BW302" s="41"/>
      <c r="BX302" s="40"/>
      <c r="BY302" s="40"/>
      <c r="BZ302" s="40"/>
      <c r="CA302" s="42"/>
      <c r="CB302" s="41"/>
      <c r="CC302" s="40"/>
      <c r="CD302" s="40"/>
      <c r="CE302" s="40"/>
      <c r="CF302" s="40"/>
      <c r="CG302" s="40"/>
      <c r="CH302" s="42"/>
      <c r="CI302" s="43"/>
      <c r="CJ302" s="41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1"/>
      <c r="DR302" s="40"/>
      <c r="DS302" s="40"/>
      <c r="DT302" s="40"/>
      <c r="DU302" s="40"/>
      <c r="DV302" s="42"/>
      <c r="DW302" s="40"/>
      <c r="DX302" s="40"/>
      <c r="DY302" s="40"/>
      <c r="DZ302" s="40"/>
      <c r="EA302" s="40"/>
      <c r="EB302" s="40"/>
      <c r="EC302" s="40"/>
      <c r="ED302" s="41"/>
      <c r="EE302" s="40"/>
      <c r="EF302" s="40"/>
      <c r="EG302" s="41"/>
      <c r="EH302" s="40"/>
      <c r="EI302" s="40"/>
      <c r="EJ302" s="40"/>
      <c r="EK302" s="40"/>
      <c r="EL302" s="42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2"/>
      <c r="EX302" s="42"/>
      <c r="EY302" s="42"/>
      <c r="EZ302" s="42"/>
      <c r="FA302" s="42"/>
      <c r="FB302" s="42"/>
      <c r="FC302" s="42"/>
      <c r="FD302" s="42"/>
      <c r="FE302" s="42"/>
      <c r="FF302" s="42"/>
      <c r="FG302" s="42"/>
      <c r="FH302" s="42"/>
      <c r="FI302" s="42"/>
      <c r="FJ302" s="42"/>
      <c r="FK302" s="42"/>
      <c r="FL302" s="42"/>
      <c r="FM302" s="42"/>
      <c r="FN302" s="42"/>
      <c r="FO302" s="42"/>
      <c r="FP302" s="42"/>
      <c r="FQ302" s="42"/>
      <c r="FR302" s="42"/>
      <c r="FS302" s="29">
        <f t="shared" si="42"/>
        <v>0</v>
      </c>
      <c r="FT302" s="29">
        <f t="shared" si="46"/>
        <v>0</v>
      </c>
      <c r="FU302" s="8">
        <f t="shared" si="43"/>
        <v>0</v>
      </c>
      <c r="FV302" s="29">
        <f t="shared" si="47"/>
        <v>0</v>
      </c>
    </row>
    <row r="303" spans="1:178">
      <c r="A303" s="8">
        <v>11082</v>
      </c>
      <c r="B303" s="27" t="s">
        <v>18</v>
      </c>
      <c r="C303" s="40">
        <v>49</v>
      </c>
      <c r="D303" s="40" t="s">
        <v>219</v>
      </c>
      <c r="E303" s="40" t="s">
        <v>197</v>
      </c>
      <c r="F303" s="40" t="s">
        <v>261</v>
      </c>
      <c r="G303" s="40">
        <v>200</v>
      </c>
      <c r="H303" s="8" t="str">
        <f>VLOOKUP(F303, 'Meslek Grupları'!$E$6:$G$152, 3, FALSE)</f>
        <v>Esnaf</v>
      </c>
      <c r="I303" s="40"/>
      <c r="J303" s="40"/>
      <c r="K303" s="40"/>
      <c r="L303" s="40">
        <v>120</v>
      </c>
      <c r="M303" s="40" t="s">
        <v>477</v>
      </c>
      <c r="N303" s="40"/>
      <c r="O303" s="40"/>
      <c r="P303" s="40"/>
      <c r="Q303" s="40"/>
      <c r="R303" s="40">
        <v>5</v>
      </c>
      <c r="S303" s="40">
        <v>1.5</v>
      </c>
      <c r="T303" s="40">
        <v>3</v>
      </c>
      <c r="U303" s="40"/>
      <c r="V303" s="40"/>
      <c r="W303" s="40"/>
      <c r="X303" s="40"/>
      <c r="Y303" s="40"/>
      <c r="Z303" s="41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2"/>
      <c r="AT303" s="288">
        <f t="shared" si="41"/>
        <v>0</v>
      </c>
      <c r="AU303" s="43"/>
      <c r="AV303" s="40"/>
      <c r="AW303" s="40"/>
      <c r="AX303" s="40"/>
      <c r="AY303" s="40"/>
      <c r="AZ303" s="40"/>
      <c r="BA303" s="42"/>
      <c r="BB303" s="41"/>
      <c r="BC303" s="40"/>
      <c r="BD303" s="40"/>
      <c r="BE303" s="40"/>
      <c r="BF303" s="40"/>
      <c r="BG303" s="40"/>
      <c r="BH303" s="42"/>
      <c r="BI303" s="40"/>
      <c r="BJ303" s="40"/>
      <c r="BK303" s="40"/>
      <c r="BL303" s="40"/>
      <c r="BM303" s="40"/>
      <c r="BN303" s="40"/>
      <c r="BO303" s="41"/>
      <c r="BP303" s="40"/>
      <c r="BQ303" s="40"/>
      <c r="BR303" s="40"/>
      <c r="BS303" s="40"/>
      <c r="BT303" s="40"/>
      <c r="BU303" s="42"/>
      <c r="BV303" s="40"/>
      <c r="BW303" s="41">
        <v>1.5</v>
      </c>
      <c r="BX303" s="40"/>
      <c r="BY303" s="40"/>
      <c r="BZ303" s="40">
        <v>18</v>
      </c>
      <c r="CA303" s="42">
        <v>24</v>
      </c>
      <c r="CB303" s="41"/>
      <c r="CC303" s="40"/>
      <c r="CD303" s="40"/>
      <c r="CE303" s="40"/>
      <c r="CF303" s="40"/>
      <c r="CG303" s="40"/>
      <c r="CH303" s="42"/>
      <c r="CI303" s="43"/>
      <c r="CJ303" s="41">
        <v>1</v>
      </c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1">
        <v>2</v>
      </c>
      <c r="DR303" s="40"/>
      <c r="DS303" s="40"/>
      <c r="DT303" s="40"/>
      <c r="DU303" s="40">
        <v>8</v>
      </c>
      <c r="DV303" s="42"/>
      <c r="DW303" s="40"/>
      <c r="DX303" s="40"/>
      <c r="DY303" s="40"/>
      <c r="DZ303" s="40"/>
      <c r="EA303" s="40"/>
      <c r="EB303" s="40"/>
      <c r="EC303" s="40"/>
      <c r="ED303" s="41"/>
      <c r="EE303" s="40"/>
      <c r="EF303" s="40"/>
      <c r="EG303" s="41"/>
      <c r="EH303" s="40"/>
      <c r="EI303" s="40"/>
      <c r="EJ303" s="40"/>
      <c r="EK303" s="40"/>
      <c r="EL303" s="42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2"/>
      <c r="EX303" s="42"/>
      <c r="EY303" s="42"/>
      <c r="EZ303" s="42"/>
      <c r="FA303" s="42"/>
      <c r="FB303" s="42"/>
      <c r="FC303" s="42"/>
      <c r="FD303" s="42"/>
      <c r="FE303" s="42"/>
      <c r="FF303" s="42"/>
      <c r="FG303" s="42"/>
      <c r="FH303" s="42"/>
      <c r="FI303" s="42"/>
      <c r="FJ303" s="42"/>
      <c r="FK303" s="42"/>
      <c r="FL303" s="42"/>
      <c r="FM303" s="42"/>
      <c r="FN303" s="42"/>
      <c r="FO303" s="42"/>
      <c r="FP303" s="42"/>
      <c r="FQ303" s="42"/>
      <c r="FR303" s="42"/>
      <c r="FS303" s="29">
        <f t="shared" si="42"/>
        <v>346</v>
      </c>
      <c r="FT303" s="29">
        <f t="shared" si="46"/>
        <v>346</v>
      </c>
      <c r="FU303" s="8">
        <f t="shared" si="43"/>
        <v>1.5</v>
      </c>
      <c r="FV303" s="29">
        <f t="shared" si="47"/>
        <v>1.5</v>
      </c>
    </row>
    <row r="304" spans="1:178">
      <c r="A304" s="8">
        <v>11082</v>
      </c>
      <c r="B304" s="27" t="s">
        <v>18</v>
      </c>
      <c r="C304" s="40">
        <v>50</v>
      </c>
      <c r="D304" s="40" t="s">
        <v>241</v>
      </c>
      <c r="E304" s="40" t="s">
        <v>279</v>
      </c>
      <c r="F304" s="40" t="s">
        <v>293</v>
      </c>
      <c r="G304" s="40">
        <v>800</v>
      </c>
      <c r="H304" s="8" t="str">
        <f>VLOOKUP(F304, 'Meslek Grupları'!$E$6:$G$152, 3, FALSE)</f>
        <v>Ticaret</v>
      </c>
      <c r="I304" s="40"/>
      <c r="J304" s="40"/>
      <c r="K304" s="40"/>
      <c r="L304" s="40"/>
      <c r="M304" s="40"/>
      <c r="N304" s="40"/>
      <c r="O304" s="40"/>
      <c r="P304" s="40"/>
      <c r="Q304" s="40"/>
      <c r="R304" s="40">
        <v>29</v>
      </c>
      <c r="S304" s="40">
        <v>4.5</v>
      </c>
      <c r="T304" s="40">
        <v>9</v>
      </c>
      <c r="U304" s="40"/>
      <c r="V304" s="40"/>
      <c r="W304" s="40"/>
      <c r="X304" s="40"/>
      <c r="Y304" s="40"/>
      <c r="Z304" s="41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2"/>
      <c r="AT304" s="288">
        <f t="shared" si="41"/>
        <v>0</v>
      </c>
      <c r="AU304" s="43"/>
      <c r="AV304" s="40"/>
      <c r="AW304" s="40"/>
      <c r="AX304" s="40"/>
      <c r="AY304" s="40"/>
      <c r="AZ304" s="40"/>
      <c r="BA304" s="42"/>
      <c r="BB304" s="41"/>
      <c r="BC304" s="40"/>
      <c r="BD304" s="40"/>
      <c r="BE304" s="40"/>
      <c r="BF304" s="40"/>
      <c r="BG304" s="40"/>
      <c r="BH304" s="42"/>
      <c r="BI304" s="40"/>
      <c r="BJ304" s="40"/>
      <c r="BK304" s="40"/>
      <c r="BL304" s="40"/>
      <c r="BM304" s="40"/>
      <c r="BN304" s="40"/>
      <c r="BO304" s="41"/>
      <c r="BP304" s="40"/>
      <c r="BQ304" s="40"/>
      <c r="BR304" s="40"/>
      <c r="BS304" s="40"/>
      <c r="BT304" s="40"/>
      <c r="BU304" s="42"/>
      <c r="BV304" s="40"/>
      <c r="BW304" s="41">
        <v>4.5</v>
      </c>
      <c r="BX304" s="40"/>
      <c r="BY304" s="40"/>
      <c r="BZ304" s="40">
        <v>54</v>
      </c>
      <c r="CA304" s="42">
        <v>60</v>
      </c>
      <c r="CB304" s="41"/>
      <c r="CC304" s="40"/>
      <c r="CD304" s="40"/>
      <c r="CE304" s="40"/>
      <c r="CF304" s="40"/>
      <c r="CG304" s="40"/>
      <c r="CH304" s="42"/>
      <c r="CI304" s="43"/>
      <c r="CJ304" s="41">
        <v>1</v>
      </c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>
        <v>1</v>
      </c>
      <c r="DN304" s="40"/>
      <c r="DO304" s="40"/>
      <c r="DP304" s="40"/>
      <c r="DQ304" s="41"/>
      <c r="DR304" s="40"/>
      <c r="DS304" s="40"/>
      <c r="DT304" s="40"/>
      <c r="DU304" s="40"/>
      <c r="DV304" s="42"/>
      <c r="DW304" s="40"/>
      <c r="DX304" s="40"/>
      <c r="DY304" s="40"/>
      <c r="DZ304" s="40"/>
      <c r="EA304" s="40"/>
      <c r="EB304" s="40"/>
      <c r="EC304" s="40"/>
      <c r="ED304" s="41"/>
      <c r="EE304" s="40"/>
      <c r="EF304" s="40"/>
      <c r="EG304" s="41"/>
      <c r="EH304" s="40"/>
      <c r="EI304" s="40"/>
      <c r="EJ304" s="40"/>
      <c r="EK304" s="40"/>
      <c r="EL304" s="42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2"/>
      <c r="EX304" s="42"/>
      <c r="EY304" s="42"/>
      <c r="EZ304" s="42"/>
      <c r="FA304" s="42"/>
      <c r="FB304" s="42"/>
      <c r="FC304" s="42"/>
      <c r="FD304" s="42"/>
      <c r="FE304" s="42"/>
      <c r="FF304" s="42"/>
      <c r="FG304" s="42"/>
      <c r="FH304" s="42"/>
      <c r="FI304" s="42"/>
      <c r="FJ304" s="42"/>
      <c r="FK304" s="42"/>
      <c r="FL304" s="42"/>
      <c r="FM304" s="42"/>
      <c r="FN304" s="42"/>
      <c r="FO304" s="42"/>
      <c r="FP304" s="42"/>
      <c r="FQ304" s="42"/>
      <c r="FR304" s="42"/>
      <c r="FS304" s="29">
        <f t="shared" si="42"/>
        <v>854</v>
      </c>
      <c r="FT304" s="29">
        <f t="shared" si="46"/>
        <v>854</v>
      </c>
      <c r="FU304" s="8">
        <f t="shared" si="43"/>
        <v>4.5</v>
      </c>
      <c r="FV304" s="29">
        <f t="shared" si="47"/>
        <v>4.5</v>
      </c>
    </row>
    <row r="305" spans="1:179">
      <c r="A305" s="8">
        <v>11082</v>
      </c>
      <c r="B305" s="27" t="s">
        <v>18</v>
      </c>
      <c r="C305" s="40">
        <v>51</v>
      </c>
      <c r="D305" s="40" t="s">
        <v>2110</v>
      </c>
      <c r="E305" s="40" t="s">
        <v>2099</v>
      </c>
      <c r="F305" s="40" t="s">
        <v>287</v>
      </c>
      <c r="G305" s="40">
        <v>100</v>
      </c>
      <c r="H305" s="8" t="str">
        <f>VLOOKUP(F305, 'Meslek Grupları'!$E$6:$G$152, 3, FALSE)</f>
        <v>Ticaret</v>
      </c>
      <c r="I305" s="40"/>
      <c r="J305" s="40"/>
      <c r="K305" s="40"/>
      <c r="L305" s="40"/>
      <c r="M305" s="40"/>
      <c r="N305" s="40"/>
      <c r="O305" s="40"/>
      <c r="P305" s="40"/>
      <c r="Q305" s="40"/>
      <c r="R305" s="40">
        <v>8</v>
      </c>
      <c r="S305" s="40">
        <v>4</v>
      </c>
      <c r="T305" s="40">
        <v>8</v>
      </c>
      <c r="U305" s="40"/>
      <c r="V305" s="40"/>
      <c r="W305" s="40"/>
      <c r="X305" s="40"/>
      <c r="Y305" s="40"/>
      <c r="Z305" s="41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2"/>
      <c r="AT305" s="288">
        <f t="shared" si="41"/>
        <v>0</v>
      </c>
      <c r="AU305" s="43"/>
      <c r="AV305" s="40"/>
      <c r="AW305" s="40"/>
      <c r="AX305" s="40"/>
      <c r="AY305" s="40"/>
      <c r="AZ305" s="40"/>
      <c r="BA305" s="42"/>
      <c r="BB305" s="41"/>
      <c r="BC305" s="40"/>
      <c r="BD305" s="40"/>
      <c r="BE305" s="40"/>
      <c r="BF305" s="40"/>
      <c r="BG305" s="40"/>
      <c r="BH305" s="42"/>
      <c r="BI305" s="40"/>
      <c r="BJ305" s="40"/>
      <c r="BK305" s="40"/>
      <c r="BL305" s="40"/>
      <c r="BM305" s="40"/>
      <c r="BN305" s="40"/>
      <c r="BO305" s="41"/>
      <c r="BP305" s="40"/>
      <c r="BQ305" s="40"/>
      <c r="BR305" s="40"/>
      <c r="BS305" s="40"/>
      <c r="BT305" s="40"/>
      <c r="BU305" s="42"/>
      <c r="BV305" s="40"/>
      <c r="BW305" s="41">
        <v>4</v>
      </c>
      <c r="BX305" s="40"/>
      <c r="BY305" s="40"/>
      <c r="BZ305" s="40">
        <v>48</v>
      </c>
      <c r="CA305" s="42">
        <v>54</v>
      </c>
      <c r="CB305" s="41"/>
      <c r="CC305" s="40"/>
      <c r="CD305" s="40"/>
      <c r="CE305" s="40"/>
      <c r="CF305" s="40"/>
      <c r="CG305" s="40"/>
      <c r="CH305" s="42"/>
      <c r="CI305" s="43"/>
      <c r="CJ305" s="41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1"/>
      <c r="DR305" s="40"/>
      <c r="DS305" s="40"/>
      <c r="DT305" s="40"/>
      <c r="DU305" s="40"/>
      <c r="DV305" s="42"/>
      <c r="DW305" s="40"/>
      <c r="DX305" s="40"/>
      <c r="DY305" s="40"/>
      <c r="DZ305" s="40"/>
      <c r="EA305" s="40"/>
      <c r="EB305" s="40"/>
      <c r="EC305" s="40"/>
      <c r="ED305" s="41"/>
      <c r="EE305" s="40"/>
      <c r="EF305" s="40"/>
      <c r="EG305" s="41">
        <v>1</v>
      </c>
      <c r="EH305" s="40"/>
      <c r="EI305" s="40"/>
      <c r="EJ305" s="40"/>
      <c r="EK305" s="40"/>
      <c r="EL305" s="42">
        <v>24</v>
      </c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2"/>
      <c r="EX305" s="42"/>
      <c r="EY305" s="42"/>
      <c r="EZ305" s="42"/>
      <c r="FA305" s="42"/>
      <c r="FB305" s="42"/>
      <c r="FC305" s="42"/>
      <c r="FD305" s="42"/>
      <c r="FE305" s="42"/>
      <c r="FF305" s="42"/>
      <c r="FG305" s="42"/>
      <c r="FH305" s="42"/>
      <c r="FI305" s="42"/>
      <c r="FJ305" s="42">
        <v>1</v>
      </c>
      <c r="FK305" s="42"/>
      <c r="FL305" s="42">
        <v>100</v>
      </c>
      <c r="FM305" s="42"/>
      <c r="FN305" s="42"/>
      <c r="FO305" s="42"/>
      <c r="FP305" s="42"/>
      <c r="FQ305" s="42"/>
      <c r="FR305" s="42"/>
      <c r="FS305" s="29">
        <f t="shared" si="42"/>
        <v>272</v>
      </c>
      <c r="FT305" s="29">
        <f t="shared" si="46"/>
        <v>272</v>
      </c>
      <c r="FU305" s="8">
        <f t="shared" si="43"/>
        <v>4</v>
      </c>
      <c r="FV305" s="29">
        <f t="shared" si="47"/>
        <v>4</v>
      </c>
    </row>
    <row r="306" spans="1:179">
      <c r="A306" s="8">
        <v>11082</v>
      </c>
      <c r="B306" s="27" t="s">
        <v>18</v>
      </c>
      <c r="C306" s="40">
        <v>52</v>
      </c>
      <c r="D306" s="40" t="s">
        <v>483</v>
      </c>
      <c r="E306" s="40" t="s">
        <v>255</v>
      </c>
      <c r="F306" s="40" t="s">
        <v>233</v>
      </c>
      <c r="G306" s="40">
        <v>100</v>
      </c>
      <c r="H306" s="8" t="str">
        <f>VLOOKUP(F306, 'Meslek Grupları'!$E$6:$G$152, 3, FALSE)</f>
        <v>Esnaf</v>
      </c>
      <c r="I306" s="40"/>
      <c r="J306" s="40"/>
      <c r="K306" s="40"/>
      <c r="L306" s="40">
        <v>120</v>
      </c>
      <c r="M306" s="40"/>
      <c r="N306" s="40"/>
      <c r="O306" s="40"/>
      <c r="P306" s="40"/>
      <c r="Q306" s="40"/>
      <c r="R306" s="40">
        <v>4</v>
      </c>
      <c r="S306" s="40"/>
      <c r="T306" s="40"/>
      <c r="U306" s="40"/>
      <c r="V306" s="40"/>
      <c r="W306" s="40"/>
      <c r="X306" s="40"/>
      <c r="Y306" s="40"/>
      <c r="Z306" s="41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2"/>
      <c r="AT306" s="288">
        <f t="shared" si="41"/>
        <v>0</v>
      </c>
      <c r="AU306" s="43"/>
      <c r="AV306" s="40"/>
      <c r="AW306" s="40"/>
      <c r="AX306" s="40"/>
      <c r="AY306" s="40"/>
      <c r="AZ306" s="40"/>
      <c r="BA306" s="42"/>
      <c r="BB306" s="41"/>
      <c r="BC306" s="40"/>
      <c r="BD306" s="40"/>
      <c r="BE306" s="40"/>
      <c r="BF306" s="40"/>
      <c r="BG306" s="40"/>
      <c r="BH306" s="42"/>
      <c r="BI306" s="40"/>
      <c r="BJ306" s="40"/>
      <c r="BK306" s="40"/>
      <c r="BL306" s="40"/>
      <c r="BM306" s="40"/>
      <c r="BN306" s="40"/>
      <c r="BO306" s="41"/>
      <c r="BP306" s="40"/>
      <c r="BQ306" s="40"/>
      <c r="BR306" s="40"/>
      <c r="BS306" s="40"/>
      <c r="BT306" s="40"/>
      <c r="BU306" s="42"/>
      <c r="BV306" s="40"/>
      <c r="BW306" s="41"/>
      <c r="BX306" s="40"/>
      <c r="BY306" s="40"/>
      <c r="BZ306" s="40"/>
      <c r="CA306" s="42"/>
      <c r="CB306" s="41"/>
      <c r="CC306" s="40"/>
      <c r="CD306" s="40"/>
      <c r="CE306" s="40"/>
      <c r="CF306" s="40"/>
      <c r="CG306" s="40"/>
      <c r="CH306" s="42"/>
      <c r="CI306" s="43"/>
      <c r="CJ306" s="41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1"/>
      <c r="DR306" s="40"/>
      <c r="DS306" s="40"/>
      <c r="DT306" s="40"/>
      <c r="DU306" s="40"/>
      <c r="DV306" s="42"/>
      <c r="DW306" s="40"/>
      <c r="DX306" s="40"/>
      <c r="DY306" s="40"/>
      <c r="DZ306" s="40"/>
      <c r="EA306" s="40"/>
      <c r="EB306" s="40"/>
      <c r="EC306" s="40"/>
      <c r="ED306" s="41"/>
      <c r="EE306" s="40"/>
      <c r="EF306" s="40"/>
      <c r="EG306" s="41"/>
      <c r="EH306" s="40"/>
      <c r="EI306" s="40"/>
      <c r="EJ306" s="40"/>
      <c r="EK306" s="40"/>
      <c r="EL306" s="42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2"/>
      <c r="EX306" s="42"/>
      <c r="EY306" s="42"/>
      <c r="EZ306" s="42"/>
      <c r="FA306" s="42"/>
      <c r="FB306" s="42"/>
      <c r="FC306" s="42"/>
      <c r="FD306" s="42"/>
      <c r="FE306" s="42"/>
      <c r="FF306" s="42"/>
      <c r="FG306" s="42"/>
      <c r="FH306" s="42"/>
      <c r="FI306" s="42"/>
      <c r="FJ306" s="42"/>
      <c r="FK306" s="42"/>
      <c r="FL306" s="42"/>
      <c r="FM306" s="42"/>
      <c r="FN306" s="42"/>
      <c r="FO306" s="42"/>
      <c r="FP306" s="42"/>
      <c r="FQ306" s="42"/>
      <c r="FR306" s="42"/>
      <c r="FS306" s="29">
        <f t="shared" si="42"/>
        <v>220</v>
      </c>
      <c r="FT306" s="29">
        <f t="shared" si="46"/>
        <v>220</v>
      </c>
      <c r="FU306" s="8">
        <f t="shared" si="43"/>
        <v>0</v>
      </c>
      <c r="FV306" s="29">
        <f t="shared" si="47"/>
        <v>0</v>
      </c>
    </row>
    <row r="307" spans="1:179">
      <c r="A307" s="8">
        <v>11082</v>
      </c>
      <c r="B307" s="27" t="s">
        <v>18</v>
      </c>
      <c r="C307" s="40">
        <v>53</v>
      </c>
      <c r="D307" s="40" t="s">
        <v>204</v>
      </c>
      <c r="E307" s="40" t="s">
        <v>298</v>
      </c>
      <c r="F307" s="40" t="s">
        <v>233</v>
      </c>
      <c r="G307" s="40">
        <v>100</v>
      </c>
      <c r="H307" s="8" t="str">
        <f>VLOOKUP(F307, 'Meslek Grupları'!$E$6:$G$152, 3, FALSE)</f>
        <v>Esnaf</v>
      </c>
      <c r="I307" s="40"/>
      <c r="J307" s="40"/>
      <c r="K307" s="40"/>
      <c r="L307" s="40"/>
      <c r="M307" s="40"/>
      <c r="N307" s="40"/>
      <c r="O307" s="40"/>
      <c r="P307" s="40"/>
      <c r="Q307" s="40"/>
      <c r="R307" s="40">
        <v>3</v>
      </c>
      <c r="S307" s="40"/>
      <c r="T307" s="40"/>
      <c r="U307" s="40"/>
      <c r="V307" s="40"/>
      <c r="W307" s="40"/>
      <c r="X307" s="40"/>
      <c r="Y307" s="40"/>
      <c r="Z307" s="41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2"/>
      <c r="AT307" s="288">
        <f t="shared" si="41"/>
        <v>0</v>
      </c>
      <c r="AU307" s="43"/>
      <c r="AV307" s="40"/>
      <c r="AW307" s="40"/>
      <c r="AX307" s="40"/>
      <c r="AY307" s="40"/>
      <c r="AZ307" s="40"/>
      <c r="BA307" s="42"/>
      <c r="BB307" s="41"/>
      <c r="BC307" s="40"/>
      <c r="BD307" s="40"/>
      <c r="BE307" s="40"/>
      <c r="BF307" s="40"/>
      <c r="BG307" s="40"/>
      <c r="BH307" s="42"/>
      <c r="BI307" s="40"/>
      <c r="BJ307" s="40"/>
      <c r="BK307" s="40"/>
      <c r="BL307" s="40"/>
      <c r="BM307" s="40"/>
      <c r="BN307" s="40"/>
      <c r="BO307" s="41"/>
      <c r="BP307" s="40"/>
      <c r="BQ307" s="40"/>
      <c r="BR307" s="40"/>
      <c r="BS307" s="40"/>
      <c r="BT307" s="40"/>
      <c r="BU307" s="42"/>
      <c r="BV307" s="40"/>
      <c r="BW307" s="41"/>
      <c r="BX307" s="40"/>
      <c r="BY307" s="40"/>
      <c r="BZ307" s="40"/>
      <c r="CA307" s="42"/>
      <c r="CB307" s="41"/>
      <c r="CC307" s="40"/>
      <c r="CD307" s="40"/>
      <c r="CE307" s="40"/>
      <c r="CF307" s="40"/>
      <c r="CG307" s="40"/>
      <c r="CH307" s="42"/>
      <c r="CI307" s="43"/>
      <c r="CJ307" s="41"/>
      <c r="CK307" s="40"/>
      <c r="CL307" s="40"/>
      <c r="CM307" s="40"/>
      <c r="CN307" s="40"/>
      <c r="CO307" s="40">
        <v>1</v>
      </c>
      <c r="CP307" s="40">
        <v>15</v>
      </c>
      <c r="CQ307" s="40"/>
      <c r="CR307" s="40"/>
      <c r="CS307" s="40"/>
      <c r="CT307" s="40"/>
      <c r="CU307" s="40"/>
      <c r="CV307" s="40">
        <v>1</v>
      </c>
      <c r="CW307" s="40">
        <v>1</v>
      </c>
      <c r="CX307" s="40">
        <v>10</v>
      </c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1"/>
      <c r="DR307" s="40"/>
      <c r="DS307" s="40"/>
      <c r="DT307" s="40"/>
      <c r="DU307" s="40"/>
      <c r="DV307" s="42"/>
      <c r="DW307" s="40"/>
      <c r="DX307" s="40"/>
      <c r="DY307" s="40"/>
      <c r="DZ307" s="40"/>
      <c r="EA307" s="40"/>
      <c r="EB307" s="40"/>
      <c r="EC307" s="40"/>
      <c r="ED307" s="41"/>
      <c r="EE307" s="40"/>
      <c r="EF307" s="40"/>
      <c r="EG307" s="41"/>
      <c r="EH307" s="40"/>
      <c r="EI307" s="40"/>
      <c r="EJ307" s="40"/>
      <c r="EK307" s="40"/>
      <c r="EL307" s="42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2"/>
      <c r="EX307" s="42"/>
      <c r="EY307" s="42"/>
      <c r="EZ307" s="42"/>
      <c r="FA307" s="42"/>
      <c r="FB307" s="42"/>
      <c r="FC307" s="42"/>
      <c r="FD307" s="42"/>
      <c r="FE307" s="42"/>
      <c r="FF307" s="42"/>
      <c r="FG307" s="42"/>
      <c r="FH307" s="42"/>
      <c r="FI307" s="42"/>
      <c r="FJ307" s="42"/>
      <c r="FK307" s="42"/>
      <c r="FL307" s="42"/>
      <c r="FM307" s="42"/>
      <c r="FN307" s="42"/>
      <c r="FO307" s="42"/>
      <c r="FP307" s="42"/>
      <c r="FQ307" s="42"/>
      <c r="FR307" s="42"/>
      <c r="FS307" s="29">
        <f t="shared" si="42"/>
        <v>125</v>
      </c>
      <c r="FT307" s="29">
        <f t="shared" si="46"/>
        <v>125</v>
      </c>
      <c r="FU307" s="8">
        <f t="shared" si="43"/>
        <v>0</v>
      </c>
      <c r="FV307" s="29">
        <f t="shared" si="47"/>
        <v>0</v>
      </c>
    </row>
    <row r="308" spans="1:179">
      <c r="A308" s="8">
        <v>11082</v>
      </c>
      <c r="B308" s="27" t="s">
        <v>18</v>
      </c>
      <c r="C308" s="40">
        <v>54</v>
      </c>
      <c r="D308" s="40" t="s">
        <v>241</v>
      </c>
      <c r="E308" s="40" t="s">
        <v>278</v>
      </c>
      <c r="F308" s="40" t="s">
        <v>253</v>
      </c>
      <c r="G308" s="40">
        <v>100</v>
      </c>
      <c r="H308" s="8" t="str">
        <f>VLOOKUP(F308, 'Meslek Grupları'!$E$6:$G$152, 3, FALSE)</f>
        <v>İşçiler</v>
      </c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1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2"/>
      <c r="AT308" s="288">
        <f t="shared" si="41"/>
        <v>0</v>
      </c>
      <c r="AU308" s="43"/>
      <c r="AV308" s="40"/>
      <c r="AW308" s="40"/>
      <c r="AX308" s="40"/>
      <c r="AY308" s="40"/>
      <c r="AZ308" s="40"/>
      <c r="BA308" s="42"/>
      <c r="BB308" s="41"/>
      <c r="BC308" s="40"/>
      <c r="BD308" s="40"/>
      <c r="BE308" s="40"/>
      <c r="BF308" s="40"/>
      <c r="BG308" s="40"/>
      <c r="BH308" s="42"/>
      <c r="BI308" s="40"/>
      <c r="BJ308" s="40"/>
      <c r="BK308" s="40"/>
      <c r="BL308" s="40"/>
      <c r="BM308" s="40"/>
      <c r="BN308" s="40"/>
      <c r="BO308" s="41"/>
      <c r="BP308" s="40"/>
      <c r="BQ308" s="40"/>
      <c r="BR308" s="40"/>
      <c r="BS308" s="40"/>
      <c r="BT308" s="40"/>
      <c r="BU308" s="42"/>
      <c r="BV308" s="40"/>
      <c r="BW308" s="41"/>
      <c r="BX308" s="40"/>
      <c r="BY308" s="40"/>
      <c r="BZ308" s="40"/>
      <c r="CA308" s="42"/>
      <c r="CB308" s="41"/>
      <c r="CC308" s="40"/>
      <c r="CD308" s="40"/>
      <c r="CE308" s="40"/>
      <c r="CF308" s="40"/>
      <c r="CG308" s="40"/>
      <c r="CH308" s="42"/>
      <c r="CI308" s="43"/>
      <c r="CJ308" s="41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1"/>
      <c r="DR308" s="40"/>
      <c r="DS308" s="40"/>
      <c r="DT308" s="40"/>
      <c r="DU308" s="40"/>
      <c r="DV308" s="42"/>
      <c r="DW308" s="40"/>
      <c r="DX308" s="40"/>
      <c r="DY308" s="40"/>
      <c r="DZ308" s="40"/>
      <c r="EA308" s="40"/>
      <c r="EB308" s="40"/>
      <c r="EC308" s="40"/>
      <c r="ED308" s="41"/>
      <c r="EE308" s="40"/>
      <c r="EF308" s="40"/>
      <c r="EG308" s="41"/>
      <c r="EH308" s="40"/>
      <c r="EI308" s="40"/>
      <c r="EJ308" s="40"/>
      <c r="EK308" s="40"/>
      <c r="EL308" s="42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2"/>
      <c r="EX308" s="42"/>
      <c r="EY308" s="42"/>
      <c r="EZ308" s="42"/>
      <c r="FA308" s="42"/>
      <c r="FB308" s="42"/>
      <c r="FC308" s="42"/>
      <c r="FD308" s="42"/>
      <c r="FE308" s="42"/>
      <c r="FF308" s="42"/>
      <c r="FG308" s="42"/>
      <c r="FH308" s="42"/>
      <c r="FI308" s="42"/>
      <c r="FJ308" s="42"/>
      <c r="FK308" s="42"/>
      <c r="FL308" s="42"/>
      <c r="FM308" s="42"/>
      <c r="FN308" s="42"/>
      <c r="FO308" s="42"/>
      <c r="FP308" s="42"/>
      <c r="FQ308" s="42"/>
      <c r="FR308" s="42"/>
      <c r="FS308" s="29">
        <f t="shared" si="42"/>
        <v>100</v>
      </c>
      <c r="FT308" s="29">
        <f t="shared" si="46"/>
        <v>100</v>
      </c>
      <c r="FU308" s="8">
        <f t="shared" si="43"/>
        <v>0</v>
      </c>
      <c r="FV308" s="29">
        <f t="shared" si="47"/>
        <v>0</v>
      </c>
    </row>
    <row r="309" spans="1:179">
      <c r="A309" s="8">
        <v>11082</v>
      </c>
      <c r="B309" s="27" t="s">
        <v>18</v>
      </c>
      <c r="C309" s="40">
        <v>55</v>
      </c>
      <c r="D309" s="40" t="s">
        <v>241</v>
      </c>
      <c r="E309" s="40" t="s">
        <v>221</v>
      </c>
      <c r="F309" s="40" t="s">
        <v>704</v>
      </c>
      <c r="G309" s="40">
        <v>30</v>
      </c>
      <c r="H309" s="8" t="str">
        <f>VLOOKUP(F309, 'Meslek Grupları'!$E$6:$G$152, 3, FALSE)</f>
        <v>Esnaf</v>
      </c>
      <c r="I309" s="40"/>
      <c r="J309" s="40"/>
      <c r="K309" s="40"/>
      <c r="L309" s="40">
        <v>120</v>
      </c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1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2"/>
      <c r="AT309" s="288">
        <f t="shared" si="41"/>
        <v>0</v>
      </c>
      <c r="AU309" s="43"/>
      <c r="AV309" s="40"/>
      <c r="AW309" s="40"/>
      <c r="AX309" s="40"/>
      <c r="AY309" s="40"/>
      <c r="AZ309" s="40"/>
      <c r="BA309" s="42"/>
      <c r="BB309" s="41"/>
      <c r="BC309" s="40"/>
      <c r="BD309" s="40"/>
      <c r="BE309" s="40"/>
      <c r="BF309" s="40"/>
      <c r="BG309" s="40"/>
      <c r="BH309" s="42"/>
      <c r="BI309" s="40"/>
      <c r="BJ309" s="40"/>
      <c r="BK309" s="40"/>
      <c r="BL309" s="40"/>
      <c r="BM309" s="40"/>
      <c r="BN309" s="40"/>
      <c r="BO309" s="41"/>
      <c r="BP309" s="40"/>
      <c r="BQ309" s="40"/>
      <c r="BR309" s="40"/>
      <c r="BS309" s="40"/>
      <c r="BT309" s="40"/>
      <c r="BU309" s="42"/>
      <c r="BV309" s="40"/>
      <c r="BW309" s="41"/>
      <c r="BX309" s="40"/>
      <c r="BY309" s="40"/>
      <c r="BZ309" s="40"/>
      <c r="CA309" s="42"/>
      <c r="CB309" s="41"/>
      <c r="CC309" s="40"/>
      <c r="CD309" s="40"/>
      <c r="CE309" s="40"/>
      <c r="CF309" s="40"/>
      <c r="CG309" s="40"/>
      <c r="CH309" s="42"/>
      <c r="CI309" s="43"/>
      <c r="CJ309" s="41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1"/>
      <c r="DR309" s="40"/>
      <c r="DS309" s="40"/>
      <c r="DT309" s="40"/>
      <c r="DU309" s="40"/>
      <c r="DV309" s="42"/>
      <c r="DW309" s="40"/>
      <c r="DX309" s="40"/>
      <c r="DY309" s="40"/>
      <c r="DZ309" s="40"/>
      <c r="EA309" s="40"/>
      <c r="EB309" s="40"/>
      <c r="EC309" s="40"/>
      <c r="ED309" s="41"/>
      <c r="EE309" s="40"/>
      <c r="EF309" s="40"/>
      <c r="EG309" s="41"/>
      <c r="EH309" s="40"/>
      <c r="EI309" s="40"/>
      <c r="EJ309" s="40"/>
      <c r="EK309" s="40"/>
      <c r="EL309" s="42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2"/>
      <c r="EX309" s="42"/>
      <c r="EY309" s="42"/>
      <c r="EZ309" s="42"/>
      <c r="FA309" s="42"/>
      <c r="FB309" s="42"/>
      <c r="FC309" s="42"/>
      <c r="FD309" s="42"/>
      <c r="FE309" s="42"/>
      <c r="FF309" s="42"/>
      <c r="FG309" s="42"/>
      <c r="FH309" s="42"/>
      <c r="FI309" s="42"/>
      <c r="FJ309" s="42"/>
      <c r="FK309" s="42"/>
      <c r="FL309" s="42"/>
      <c r="FM309" s="42"/>
      <c r="FN309" s="42"/>
      <c r="FO309" s="42"/>
      <c r="FP309" s="42"/>
      <c r="FQ309" s="42"/>
      <c r="FR309" s="42"/>
      <c r="FS309" s="29">
        <f t="shared" si="42"/>
        <v>150</v>
      </c>
      <c r="FT309" s="29">
        <f t="shared" si="46"/>
        <v>150</v>
      </c>
      <c r="FU309" s="8">
        <f t="shared" si="43"/>
        <v>0</v>
      </c>
      <c r="FV309" s="29">
        <f t="shared" si="47"/>
        <v>0</v>
      </c>
    </row>
    <row r="310" spans="1:179">
      <c r="A310" s="8">
        <v>11082</v>
      </c>
      <c r="B310" s="27" t="s">
        <v>18</v>
      </c>
      <c r="C310" s="40">
        <v>56</v>
      </c>
      <c r="D310" s="40" t="s">
        <v>2111</v>
      </c>
      <c r="E310" s="40" t="s">
        <v>2112</v>
      </c>
      <c r="F310" s="40" t="s">
        <v>237</v>
      </c>
      <c r="G310" s="40">
        <v>60</v>
      </c>
      <c r="H310" s="8" t="str">
        <f>VLOOKUP(F310, 'Meslek Grupları'!$E$6:$G$152, 3, FALSE)</f>
        <v>Esnaf</v>
      </c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1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2"/>
      <c r="AT310" s="288">
        <f t="shared" si="41"/>
        <v>0</v>
      </c>
      <c r="AU310" s="43"/>
      <c r="AV310" s="40"/>
      <c r="AW310" s="40"/>
      <c r="AX310" s="40"/>
      <c r="AY310" s="40"/>
      <c r="AZ310" s="40"/>
      <c r="BA310" s="42"/>
      <c r="BB310" s="41"/>
      <c r="BC310" s="40"/>
      <c r="BD310" s="40"/>
      <c r="BE310" s="40"/>
      <c r="BF310" s="40"/>
      <c r="BG310" s="40"/>
      <c r="BH310" s="42"/>
      <c r="BI310" s="40"/>
      <c r="BJ310" s="40"/>
      <c r="BK310" s="40"/>
      <c r="BL310" s="40"/>
      <c r="BM310" s="40"/>
      <c r="BN310" s="40"/>
      <c r="BO310" s="41"/>
      <c r="BP310" s="40"/>
      <c r="BQ310" s="40"/>
      <c r="BR310" s="40"/>
      <c r="BS310" s="40"/>
      <c r="BT310" s="40"/>
      <c r="BU310" s="42"/>
      <c r="BV310" s="40"/>
      <c r="BW310" s="41"/>
      <c r="BX310" s="40"/>
      <c r="BY310" s="40"/>
      <c r="BZ310" s="40"/>
      <c r="CA310" s="42"/>
      <c r="CB310" s="41"/>
      <c r="CC310" s="40"/>
      <c r="CD310" s="40"/>
      <c r="CE310" s="40"/>
      <c r="CF310" s="40"/>
      <c r="CG310" s="40"/>
      <c r="CH310" s="42"/>
      <c r="CI310" s="43"/>
      <c r="CJ310" s="41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1"/>
      <c r="DR310" s="40"/>
      <c r="DS310" s="40"/>
      <c r="DT310" s="40"/>
      <c r="DU310" s="40"/>
      <c r="DV310" s="42"/>
      <c r="DW310" s="40"/>
      <c r="DX310" s="40"/>
      <c r="DY310" s="40"/>
      <c r="DZ310" s="40"/>
      <c r="EA310" s="40"/>
      <c r="EB310" s="40"/>
      <c r="EC310" s="40"/>
      <c r="ED310" s="41"/>
      <c r="EE310" s="40"/>
      <c r="EF310" s="40"/>
      <c r="EG310" s="41"/>
      <c r="EH310" s="40"/>
      <c r="EI310" s="40"/>
      <c r="EJ310" s="40"/>
      <c r="EK310" s="40"/>
      <c r="EL310" s="42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2"/>
      <c r="EX310" s="42"/>
      <c r="EY310" s="42"/>
      <c r="EZ310" s="42"/>
      <c r="FA310" s="42"/>
      <c r="FB310" s="42"/>
      <c r="FC310" s="42"/>
      <c r="FD310" s="42"/>
      <c r="FE310" s="42"/>
      <c r="FF310" s="42"/>
      <c r="FG310" s="42"/>
      <c r="FH310" s="42"/>
      <c r="FI310" s="42"/>
      <c r="FJ310" s="42"/>
      <c r="FK310" s="42"/>
      <c r="FL310" s="42"/>
      <c r="FM310" s="42"/>
      <c r="FN310" s="42"/>
      <c r="FO310" s="42"/>
      <c r="FP310" s="42"/>
      <c r="FQ310" s="42"/>
      <c r="FR310" s="42"/>
      <c r="FS310" s="29">
        <f t="shared" si="42"/>
        <v>60</v>
      </c>
      <c r="FT310" s="29">
        <f t="shared" si="46"/>
        <v>60</v>
      </c>
      <c r="FU310" s="8">
        <f t="shared" si="43"/>
        <v>0</v>
      </c>
      <c r="FV310" s="29">
        <f t="shared" si="47"/>
        <v>0</v>
      </c>
    </row>
    <row r="311" spans="1:179">
      <c r="A311" s="8">
        <v>11082</v>
      </c>
      <c r="B311" s="27" t="s">
        <v>18</v>
      </c>
      <c r="C311" s="40">
        <v>57</v>
      </c>
      <c r="D311" s="40" t="s">
        <v>221</v>
      </c>
      <c r="E311" s="40" t="s">
        <v>241</v>
      </c>
      <c r="F311" s="40" t="s">
        <v>253</v>
      </c>
      <c r="G311" s="40">
        <v>30</v>
      </c>
      <c r="H311" s="8" t="str">
        <f>VLOOKUP(F311, 'Meslek Grupları'!$E$6:$G$152, 3, FALSE)</f>
        <v>İşçiler</v>
      </c>
      <c r="I311" s="40"/>
      <c r="J311" s="40"/>
      <c r="K311" s="40"/>
      <c r="L311" s="40">
        <v>120</v>
      </c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1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2"/>
      <c r="AT311" s="288">
        <f t="shared" si="41"/>
        <v>0</v>
      </c>
      <c r="AU311" s="43"/>
      <c r="AV311" s="40"/>
      <c r="AW311" s="40"/>
      <c r="AX311" s="40"/>
      <c r="AY311" s="40"/>
      <c r="AZ311" s="40"/>
      <c r="BA311" s="42"/>
      <c r="BB311" s="41"/>
      <c r="BC311" s="40"/>
      <c r="BD311" s="40"/>
      <c r="BE311" s="40"/>
      <c r="BF311" s="40"/>
      <c r="BG311" s="40"/>
      <c r="BH311" s="42"/>
      <c r="BI311" s="40"/>
      <c r="BJ311" s="40"/>
      <c r="BK311" s="40"/>
      <c r="BL311" s="40"/>
      <c r="BM311" s="40"/>
      <c r="BN311" s="40"/>
      <c r="BO311" s="41"/>
      <c r="BP311" s="40"/>
      <c r="BQ311" s="40"/>
      <c r="BR311" s="40"/>
      <c r="BS311" s="40"/>
      <c r="BT311" s="40"/>
      <c r="BU311" s="42"/>
      <c r="BV311" s="40"/>
      <c r="BW311" s="41"/>
      <c r="BX311" s="40"/>
      <c r="BY311" s="40"/>
      <c r="BZ311" s="40"/>
      <c r="CA311" s="42"/>
      <c r="CB311" s="41"/>
      <c r="CC311" s="40"/>
      <c r="CD311" s="40"/>
      <c r="CE311" s="40"/>
      <c r="CF311" s="40"/>
      <c r="CG311" s="40"/>
      <c r="CH311" s="42"/>
      <c r="CI311" s="43"/>
      <c r="CJ311" s="41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1"/>
      <c r="DR311" s="40"/>
      <c r="DS311" s="40"/>
      <c r="DT311" s="40"/>
      <c r="DU311" s="40"/>
      <c r="DV311" s="42"/>
      <c r="DW311" s="40"/>
      <c r="DX311" s="40"/>
      <c r="DY311" s="40"/>
      <c r="DZ311" s="40"/>
      <c r="EA311" s="40"/>
      <c r="EB311" s="40"/>
      <c r="EC311" s="40"/>
      <c r="ED311" s="41"/>
      <c r="EE311" s="40"/>
      <c r="EF311" s="40"/>
      <c r="EG311" s="41"/>
      <c r="EH311" s="40"/>
      <c r="EI311" s="40"/>
      <c r="EJ311" s="40"/>
      <c r="EK311" s="40"/>
      <c r="EL311" s="42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2"/>
      <c r="EX311" s="42"/>
      <c r="EY311" s="42"/>
      <c r="EZ311" s="42"/>
      <c r="FA311" s="42"/>
      <c r="FB311" s="42"/>
      <c r="FC311" s="42"/>
      <c r="FD311" s="42"/>
      <c r="FE311" s="42"/>
      <c r="FF311" s="42"/>
      <c r="FG311" s="42"/>
      <c r="FH311" s="42"/>
      <c r="FI311" s="42"/>
      <c r="FJ311" s="42"/>
      <c r="FK311" s="42"/>
      <c r="FL311" s="42"/>
      <c r="FM311" s="42"/>
      <c r="FN311" s="42"/>
      <c r="FO311" s="42"/>
      <c r="FP311" s="42"/>
      <c r="FQ311" s="42"/>
      <c r="FR311" s="42"/>
      <c r="FS311" s="29">
        <f t="shared" si="42"/>
        <v>150</v>
      </c>
      <c r="FT311" s="29">
        <f t="shared" si="46"/>
        <v>150</v>
      </c>
      <c r="FU311" s="8">
        <f t="shared" si="43"/>
        <v>0</v>
      </c>
      <c r="FV311" s="29">
        <f t="shared" si="47"/>
        <v>0</v>
      </c>
    </row>
    <row r="312" spans="1:179">
      <c r="A312" s="8">
        <v>11082</v>
      </c>
      <c r="B312" s="27" t="s">
        <v>18</v>
      </c>
      <c r="C312" s="40">
        <v>58</v>
      </c>
      <c r="D312" s="40" t="s">
        <v>564</v>
      </c>
      <c r="E312" s="40" t="s">
        <v>204</v>
      </c>
      <c r="F312" s="40" t="s">
        <v>349</v>
      </c>
      <c r="G312" s="40"/>
      <c r="H312" s="8" t="str">
        <f>VLOOKUP(F312, 'Meslek Grupları'!$E$6:$G$152, 3, FALSE)</f>
        <v>Mesleksiz</v>
      </c>
      <c r="I312" s="40" t="s">
        <v>705</v>
      </c>
      <c r="J312" s="40"/>
      <c r="K312" s="40"/>
      <c r="L312" s="40">
        <v>120</v>
      </c>
      <c r="M312" s="40" t="s">
        <v>477</v>
      </c>
      <c r="N312" s="40"/>
      <c r="O312" s="40">
        <v>600</v>
      </c>
      <c r="P312" s="40"/>
      <c r="Q312" s="40"/>
      <c r="R312" s="40"/>
      <c r="S312" s="40">
        <v>4</v>
      </c>
      <c r="T312" s="40">
        <v>8</v>
      </c>
      <c r="U312" s="40"/>
      <c r="V312" s="40"/>
      <c r="W312" s="40"/>
      <c r="X312" s="40"/>
      <c r="Y312" s="40"/>
      <c r="Z312" s="41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2"/>
      <c r="AT312" s="288">
        <f t="shared" si="41"/>
        <v>0</v>
      </c>
      <c r="AU312" s="43"/>
      <c r="AV312" s="40"/>
      <c r="AW312" s="40"/>
      <c r="AX312" s="40"/>
      <c r="AY312" s="40"/>
      <c r="AZ312" s="40"/>
      <c r="BA312" s="42"/>
      <c r="BB312" s="41"/>
      <c r="BC312" s="40"/>
      <c r="BD312" s="40"/>
      <c r="BE312" s="40"/>
      <c r="BF312" s="40"/>
      <c r="BG312" s="40"/>
      <c r="BH312" s="42"/>
      <c r="BI312" s="40"/>
      <c r="BJ312" s="40"/>
      <c r="BK312" s="40"/>
      <c r="BL312" s="40"/>
      <c r="BM312" s="40"/>
      <c r="BN312" s="40"/>
      <c r="BO312" s="41"/>
      <c r="BP312" s="40"/>
      <c r="BQ312" s="40"/>
      <c r="BR312" s="40"/>
      <c r="BS312" s="40"/>
      <c r="BT312" s="40"/>
      <c r="BU312" s="42"/>
      <c r="BV312" s="40"/>
      <c r="BW312" s="41">
        <v>4</v>
      </c>
      <c r="BX312" s="40"/>
      <c r="BY312" s="40"/>
      <c r="BZ312" s="40">
        <v>24</v>
      </c>
      <c r="CA312" s="42">
        <v>30</v>
      </c>
      <c r="CB312" s="41"/>
      <c r="CC312" s="40"/>
      <c r="CD312" s="40"/>
      <c r="CE312" s="40"/>
      <c r="CF312" s="40"/>
      <c r="CG312" s="40"/>
      <c r="CH312" s="42"/>
      <c r="CI312" s="43"/>
      <c r="CJ312" s="41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1"/>
      <c r="DR312" s="40"/>
      <c r="DS312" s="40"/>
      <c r="DT312" s="40"/>
      <c r="DU312" s="40"/>
      <c r="DV312" s="42"/>
      <c r="DW312" s="40"/>
      <c r="DX312" s="40"/>
      <c r="DY312" s="40"/>
      <c r="DZ312" s="40"/>
      <c r="EA312" s="40"/>
      <c r="EB312" s="40"/>
      <c r="EC312" s="40"/>
      <c r="ED312" s="41"/>
      <c r="EE312" s="40"/>
      <c r="EF312" s="40"/>
      <c r="EG312" s="41"/>
      <c r="EH312" s="40"/>
      <c r="EI312" s="40"/>
      <c r="EJ312" s="40"/>
      <c r="EK312" s="40"/>
      <c r="EL312" s="42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2"/>
      <c r="EX312" s="42"/>
      <c r="EY312" s="42"/>
      <c r="EZ312" s="42"/>
      <c r="FA312" s="42"/>
      <c r="FB312" s="42"/>
      <c r="FC312" s="42"/>
      <c r="FD312" s="42"/>
      <c r="FE312" s="42"/>
      <c r="FF312" s="42"/>
      <c r="FG312" s="42"/>
      <c r="FH312" s="42"/>
      <c r="FI312" s="42"/>
      <c r="FJ312" s="42"/>
      <c r="FK312" s="42"/>
      <c r="FL312" s="42"/>
      <c r="FM312" s="42"/>
      <c r="FN312" s="42"/>
      <c r="FO312" s="42"/>
      <c r="FP312" s="42"/>
      <c r="FQ312" s="42"/>
      <c r="FR312" s="42"/>
      <c r="FS312" s="29">
        <f t="shared" si="42"/>
        <v>744</v>
      </c>
      <c r="FT312" s="29">
        <f t="shared" si="46"/>
        <v>744</v>
      </c>
      <c r="FU312" s="8">
        <f t="shared" si="43"/>
        <v>4</v>
      </c>
      <c r="FV312" s="29">
        <f t="shared" si="47"/>
        <v>4</v>
      </c>
    </row>
    <row r="313" spans="1:179">
      <c r="A313" s="8">
        <v>11082</v>
      </c>
      <c r="B313" s="27" t="s">
        <v>18</v>
      </c>
      <c r="C313" s="40">
        <v>59</v>
      </c>
      <c r="D313" s="40" t="s">
        <v>2113</v>
      </c>
      <c r="E313" s="40" t="s">
        <v>474</v>
      </c>
      <c r="F313" s="40" t="s">
        <v>381</v>
      </c>
      <c r="G313" s="40"/>
      <c r="H313" s="8" t="str">
        <f>VLOOKUP(F313, 'Meslek Grupları'!$E$6:$G$152, 3, FALSE)</f>
        <v>Mesleksiz</v>
      </c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1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2"/>
      <c r="AT313" s="288">
        <f t="shared" si="41"/>
        <v>0</v>
      </c>
      <c r="AU313" s="43"/>
      <c r="AV313" s="40"/>
      <c r="AW313" s="40"/>
      <c r="AX313" s="40"/>
      <c r="AY313" s="40"/>
      <c r="AZ313" s="40"/>
      <c r="BA313" s="42"/>
      <c r="BB313" s="41"/>
      <c r="BC313" s="40"/>
      <c r="BD313" s="40"/>
      <c r="BE313" s="40"/>
      <c r="BF313" s="40"/>
      <c r="BG313" s="40"/>
      <c r="BH313" s="42"/>
      <c r="BI313" s="40"/>
      <c r="BJ313" s="40"/>
      <c r="BK313" s="40"/>
      <c r="BL313" s="40"/>
      <c r="BM313" s="40"/>
      <c r="BN313" s="40"/>
      <c r="BO313" s="41"/>
      <c r="BP313" s="40"/>
      <c r="BQ313" s="40"/>
      <c r="BR313" s="40"/>
      <c r="BS313" s="40"/>
      <c r="BT313" s="40"/>
      <c r="BU313" s="42"/>
      <c r="BV313" s="40"/>
      <c r="BW313" s="41"/>
      <c r="BX313" s="40"/>
      <c r="BY313" s="40"/>
      <c r="BZ313" s="40"/>
      <c r="CA313" s="42"/>
      <c r="CB313" s="41"/>
      <c r="CC313" s="40"/>
      <c r="CD313" s="40"/>
      <c r="CE313" s="40"/>
      <c r="CF313" s="40"/>
      <c r="CG313" s="40"/>
      <c r="CH313" s="42"/>
      <c r="CI313" s="43"/>
      <c r="CJ313" s="41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1"/>
      <c r="DR313" s="40"/>
      <c r="DS313" s="40"/>
      <c r="DT313" s="40"/>
      <c r="DU313" s="40"/>
      <c r="DV313" s="42"/>
      <c r="DW313" s="40"/>
      <c r="DX313" s="40"/>
      <c r="DY313" s="40"/>
      <c r="DZ313" s="40"/>
      <c r="EA313" s="40"/>
      <c r="EB313" s="40"/>
      <c r="EC313" s="40"/>
      <c r="ED313" s="41"/>
      <c r="EE313" s="40"/>
      <c r="EF313" s="40"/>
      <c r="EG313" s="41"/>
      <c r="EH313" s="40"/>
      <c r="EI313" s="40"/>
      <c r="EJ313" s="40"/>
      <c r="EK313" s="40"/>
      <c r="EL313" s="42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2"/>
      <c r="EX313" s="42"/>
      <c r="EY313" s="42"/>
      <c r="EZ313" s="42"/>
      <c r="FA313" s="42"/>
      <c r="FB313" s="42"/>
      <c r="FC313" s="42"/>
      <c r="FD313" s="42"/>
      <c r="FE313" s="42"/>
      <c r="FF313" s="42"/>
      <c r="FG313" s="42"/>
      <c r="FH313" s="42"/>
      <c r="FI313" s="42"/>
      <c r="FJ313" s="42"/>
      <c r="FK313" s="42"/>
      <c r="FL313" s="42"/>
      <c r="FM313" s="42"/>
      <c r="FN313" s="42"/>
      <c r="FO313" s="42"/>
      <c r="FP313" s="42"/>
      <c r="FQ313" s="42"/>
      <c r="FR313" s="42"/>
      <c r="FS313" s="29">
        <f t="shared" si="42"/>
        <v>0</v>
      </c>
      <c r="FT313" s="29">
        <f t="shared" si="46"/>
        <v>0</v>
      </c>
      <c r="FU313" s="8">
        <f t="shared" si="43"/>
        <v>0</v>
      </c>
      <c r="FV313" s="29">
        <f t="shared" si="47"/>
        <v>0</v>
      </c>
    </row>
    <row r="314" spans="1:179">
      <c r="A314" s="8">
        <v>11082</v>
      </c>
      <c r="B314" s="27" t="s">
        <v>18</v>
      </c>
      <c r="C314" s="40">
        <v>60</v>
      </c>
      <c r="D314" s="40" t="s">
        <v>279</v>
      </c>
      <c r="E314" s="40" t="s">
        <v>534</v>
      </c>
      <c r="F314" s="40" t="s">
        <v>334</v>
      </c>
      <c r="G314" s="40">
        <v>100</v>
      </c>
      <c r="H314" s="8" t="str">
        <f>VLOOKUP(F314, 'Meslek Grupları'!$E$6:$G$152, 3, FALSE)</f>
        <v>Görevli</v>
      </c>
      <c r="I314" s="40"/>
      <c r="J314" s="40"/>
      <c r="K314" s="40"/>
      <c r="L314" s="40"/>
      <c r="M314" s="40"/>
      <c r="N314" s="40"/>
      <c r="O314" s="40"/>
      <c r="P314" s="40"/>
      <c r="Q314" s="40"/>
      <c r="R314" s="40">
        <v>3</v>
      </c>
      <c r="S314" s="40">
        <v>5</v>
      </c>
      <c r="T314" s="40">
        <v>10</v>
      </c>
      <c r="U314" s="40"/>
      <c r="V314" s="40"/>
      <c r="W314" s="40"/>
      <c r="X314" s="40"/>
      <c r="Y314" s="40"/>
      <c r="Z314" s="41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2"/>
      <c r="AT314" s="288">
        <f t="shared" si="41"/>
        <v>0</v>
      </c>
      <c r="AU314" s="43">
        <v>1</v>
      </c>
      <c r="AV314" s="40"/>
      <c r="AW314" s="40"/>
      <c r="AX314" s="40"/>
      <c r="AY314" s="40"/>
      <c r="AZ314" s="40"/>
      <c r="BA314" s="42"/>
      <c r="BB314" s="41"/>
      <c r="BC314" s="40"/>
      <c r="BD314" s="40"/>
      <c r="BE314" s="40"/>
      <c r="BF314" s="40"/>
      <c r="BG314" s="40"/>
      <c r="BH314" s="42"/>
      <c r="BI314" s="40"/>
      <c r="BJ314" s="40"/>
      <c r="BK314" s="40"/>
      <c r="BL314" s="40"/>
      <c r="BM314" s="40"/>
      <c r="BN314" s="40"/>
      <c r="BO314" s="41"/>
      <c r="BP314" s="40"/>
      <c r="BQ314" s="40"/>
      <c r="BR314" s="40"/>
      <c r="BS314" s="40"/>
      <c r="BT314" s="40"/>
      <c r="BU314" s="42"/>
      <c r="BV314" s="40"/>
      <c r="BW314" s="41">
        <v>5</v>
      </c>
      <c r="BX314" s="40"/>
      <c r="BY314" s="40"/>
      <c r="BZ314" s="40">
        <v>60</v>
      </c>
      <c r="CA314" s="42">
        <v>66</v>
      </c>
      <c r="CB314" s="41"/>
      <c r="CC314" s="40"/>
      <c r="CD314" s="40"/>
      <c r="CE314" s="40"/>
      <c r="CF314" s="40"/>
      <c r="CG314" s="40"/>
      <c r="CH314" s="42"/>
      <c r="CI314" s="43"/>
      <c r="CJ314" s="41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1"/>
      <c r="DR314" s="40"/>
      <c r="DS314" s="40"/>
      <c r="DT314" s="40"/>
      <c r="DU314" s="40"/>
      <c r="DV314" s="42"/>
      <c r="DW314" s="40"/>
      <c r="DX314" s="40"/>
      <c r="DY314" s="40"/>
      <c r="DZ314" s="40"/>
      <c r="EA314" s="40"/>
      <c r="EB314" s="40"/>
      <c r="EC314" s="40"/>
      <c r="ED314" s="41"/>
      <c r="EE314" s="40"/>
      <c r="EF314" s="40"/>
      <c r="EG314" s="41"/>
      <c r="EH314" s="40"/>
      <c r="EI314" s="40"/>
      <c r="EJ314" s="40"/>
      <c r="EK314" s="40"/>
      <c r="EL314" s="42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2"/>
      <c r="EX314" s="42"/>
      <c r="EY314" s="42"/>
      <c r="EZ314" s="42"/>
      <c r="FA314" s="42"/>
      <c r="FB314" s="42"/>
      <c r="FC314" s="42"/>
      <c r="FD314" s="42"/>
      <c r="FE314" s="42"/>
      <c r="FF314" s="42"/>
      <c r="FG314" s="42"/>
      <c r="FH314" s="42"/>
      <c r="FI314" s="42"/>
      <c r="FJ314" s="42"/>
      <c r="FK314" s="42"/>
      <c r="FL314" s="42"/>
      <c r="FM314" s="42"/>
      <c r="FN314" s="42"/>
      <c r="FO314" s="42"/>
      <c r="FP314" s="42"/>
      <c r="FQ314" s="42"/>
      <c r="FR314" s="42"/>
      <c r="FS314" s="29">
        <f t="shared" si="42"/>
        <v>160</v>
      </c>
      <c r="FT314" s="29">
        <f t="shared" si="46"/>
        <v>160</v>
      </c>
      <c r="FU314" s="8">
        <f t="shared" si="43"/>
        <v>6</v>
      </c>
      <c r="FV314" s="29">
        <f t="shared" si="47"/>
        <v>6</v>
      </c>
    </row>
    <row r="315" spans="1:179">
      <c r="A315" s="8">
        <v>11082</v>
      </c>
      <c r="B315" s="27" t="s">
        <v>18</v>
      </c>
      <c r="C315" s="40">
        <v>61</v>
      </c>
      <c r="D315" s="40" t="s">
        <v>279</v>
      </c>
      <c r="E315" s="40" t="s">
        <v>2099</v>
      </c>
      <c r="F315" s="40" t="s">
        <v>253</v>
      </c>
      <c r="G315" s="40">
        <v>100</v>
      </c>
      <c r="H315" s="8" t="str">
        <f>VLOOKUP(F315, 'Meslek Grupları'!$E$6:$G$152, 3, FALSE)</f>
        <v>İşçiler</v>
      </c>
      <c r="I315" s="40"/>
      <c r="J315" s="40"/>
      <c r="K315" s="40"/>
      <c r="L315" s="40"/>
      <c r="M315" s="40"/>
      <c r="N315" s="40"/>
      <c r="O315" s="40"/>
      <c r="P315" s="40"/>
      <c r="Q315" s="40"/>
      <c r="R315" s="40">
        <v>2</v>
      </c>
      <c r="S315" s="40"/>
      <c r="T315" s="40"/>
      <c r="U315" s="40"/>
      <c r="V315" s="40"/>
      <c r="W315" s="40"/>
      <c r="X315" s="40"/>
      <c r="Y315" s="40"/>
      <c r="Z315" s="41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2"/>
      <c r="AT315" s="288">
        <f t="shared" si="41"/>
        <v>0</v>
      </c>
      <c r="AU315" s="43"/>
      <c r="AV315" s="40"/>
      <c r="AW315" s="40"/>
      <c r="AX315" s="40"/>
      <c r="AY315" s="40"/>
      <c r="AZ315" s="40"/>
      <c r="BA315" s="42"/>
      <c r="BB315" s="41"/>
      <c r="BC315" s="40"/>
      <c r="BD315" s="40"/>
      <c r="BE315" s="40"/>
      <c r="BF315" s="40"/>
      <c r="BG315" s="40"/>
      <c r="BH315" s="42"/>
      <c r="BI315" s="40"/>
      <c r="BJ315" s="40"/>
      <c r="BK315" s="40"/>
      <c r="BL315" s="40"/>
      <c r="BM315" s="40"/>
      <c r="BN315" s="40"/>
      <c r="BO315" s="41"/>
      <c r="BP315" s="40"/>
      <c r="BQ315" s="40"/>
      <c r="BR315" s="40"/>
      <c r="BS315" s="40"/>
      <c r="BT315" s="40"/>
      <c r="BU315" s="42"/>
      <c r="BV315" s="40"/>
      <c r="BW315" s="41"/>
      <c r="BX315" s="40"/>
      <c r="BY315" s="40"/>
      <c r="BZ315" s="40"/>
      <c r="CA315" s="42"/>
      <c r="CB315" s="41"/>
      <c r="CC315" s="40"/>
      <c r="CD315" s="40"/>
      <c r="CE315" s="40"/>
      <c r="CF315" s="40"/>
      <c r="CG315" s="40"/>
      <c r="CH315" s="42"/>
      <c r="CI315" s="43"/>
      <c r="CJ315" s="41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1"/>
      <c r="DR315" s="40"/>
      <c r="DS315" s="40"/>
      <c r="DT315" s="40"/>
      <c r="DU315" s="40"/>
      <c r="DV315" s="42"/>
      <c r="DW315" s="40"/>
      <c r="DX315" s="40"/>
      <c r="DY315" s="40"/>
      <c r="DZ315" s="40"/>
      <c r="EA315" s="40"/>
      <c r="EB315" s="40"/>
      <c r="EC315" s="40"/>
      <c r="ED315" s="41"/>
      <c r="EE315" s="40"/>
      <c r="EF315" s="40"/>
      <c r="EG315" s="41"/>
      <c r="EH315" s="40"/>
      <c r="EI315" s="40"/>
      <c r="EJ315" s="40"/>
      <c r="EK315" s="40"/>
      <c r="EL315" s="42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2"/>
      <c r="EX315" s="42"/>
      <c r="EY315" s="42"/>
      <c r="EZ315" s="42"/>
      <c r="FA315" s="42"/>
      <c r="FB315" s="42"/>
      <c r="FC315" s="42"/>
      <c r="FD315" s="42"/>
      <c r="FE315" s="42"/>
      <c r="FF315" s="42"/>
      <c r="FG315" s="42"/>
      <c r="FH315" s="42"/>
      <c r="FI315" s="42"/>
      <c r="FJ315" s="42"/>
      <c r="FK315" s="42"/>
      <c r="FL315" s="42"/>
      <c r="FM315" s="42"/>
      <c r="FN315" s="42"/>
      <c r="FO315" s="42"/>
      <c r="FP315" s="42"/>
      <c r="FQ315" s="42"/>
      <c r="FR315" s="42"/>
      <c r="FS315" s="29">
        <f t="shared" si="42"/>
        <v>100</v>
      </c>
      <c r="FT315" s="29">
        <f t="shared" si="46"/>
        <v>100</v>
      </c>
      <c r="FU315" s="8">
        <f t="shared" si="43"/>
        <v>0</v>
      </c>
      <c r="FV315" s="29">
        <f t="shared" si="47"/>
        <v>0</v>
      </c>
    </row>
    <row r="316" spans="1:179">
      <c r="A316" s="8">
        <v>11082</v>
      </c>
      <c r="B316" s="27" t="s">
        <v>18</v>
      </c>
      <c r="C316" s="40">
        <v>62</v>
      </c>
      <c r="D316" s="40" t="s">
        <v>204</v>
      </c>
      <c r="E316" s="40" t="s">
        <v>221</v>
      </c>
      <c r="F316" s="40" t="s">
        <v>231</v>
      </c>
      <c r="G316" s="40">
        <v>100</v>
      </c>
      <c r="H316" s="8" t="str">
        <f>VLOOKUP(F316, 'Meslek Grupları'!$E$6:$G$152, 3, FALSE)</f>
        <v>Esnaf</v>
      </c>
      <c r="I316" s="40"/>
      <c r="J316" s="40"/>
      <c r="K316" s="40"/>
      <c r="L316" s="40"/>
      <c r="M316" s="40"/>
      <c r="N316" s="40"/>
      <c r="O316" s="40"/>
      <c r="P316" s="40"/>
      <c r="Q316" s="40"/>
      <c r="R316" s="40">
        <v>3</v>
      </c>
      <c r="S316" s="40"/>
      <c r="T316" s="40"/>
      <c r="U316" s="40"/>
      <c r="V316" s="40"/>
      <c r="W316" s="40"/>
      <c r="X316" s="40"/>
      <c r="Y316" s="40"/>
      <c r="Z316" s="41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2"/>
      <c r="AT316" s="288">
        <f t="shared" si="41"/>
        <v>0</v>
      </c>
      <c r="AU316" s="43"/>
      <c r="AV316" s="40"/>
      <c r="AW316" s="40"/>
      <c r="AX316" s="40"/>
      <c r="AY316" s="40"/>
      <c r="AZ316" s="40"/>
      <c r="BA316" s="42"/>
      <c r="BB316" s="41"/>
      <c r="BC316" s="40"/>
      <c r="BD316" s="40"/>
      <c r="BE316" s="40"/>
      <c r="BF316" s="40"/>
      <c r="BG316" s="40"/>
      <c r="BH316" s="42"/>
      <c r="BI316" s="40"/>
      <c r="BJ316" s="40"/>
      <c r="BK316" s="40"/>
      <c r="BL316" s="40"/>
      <c r="BM316" s="40"/>
      <c r="BN316" s="40"/>
      <c r="BO316" s="41"/>
      <c r="BP316" s="40"/>
      <c r="BQ316" s="40"/>
      <c r="BR316" s="40"/>
      <c r="BS316" s="40"/>
      <c r="BT316" s="40"/>
      <c r="BU316" s="42"/>
      <c r="BV316" s="40"/>
      <c r="BW316" s="41"/>
      <c r="BX316" s="40"/>
      <c r="BY316" s="40"/>
      <c r="BZ316" s="40"/>
      <c r="CA316" s="42"/>
      <c r="CB316" s="41"/>
      <c r="CC316" s="40"/>
      <c r="CD316" s="40"/>
      <c r="CE316" s="40"/>
      <c r="CF316" s="40"/>
      <c r="CG316" s="40"/>
      <c r="CH316" s="42"/>
      <c r="CI316" s="43"/>
      <c r="CJ316" s="41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1"/>
      <c r="DR316" s="40"/>
      <c r="DS316" s="40"/>
      <c r="DT316" s="40"/>
      <c r="DU316" s="40"/>
      <c r="DV316" s="42"/>
      <c r="DW316" s="40"/>
      <c r="DX316" s="40"/>
      <c r="DY316" s="40"/>
      <c r="DZ316" s="40"/>
      <c r="EA316" s="40"/>
      <c r="EB316" s="40"/>
      <c r="EC316" s="40"/>
      <c r="ED316" s="41"/>
      <c r="EE316" s="40"/>
      <c r="EF316" s="40"/>
      <c r="EG316" s="41"/>
      <c r="EH316" s="40"/>
      <c r="EI316" s="40"/>
      <c r="EJ316" s="40"/>
      <c r="EK316" s="40"/>
      <c r="EL316" s="42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2"/>
      <c r="EX316" s="42"/>
      <c r="EY316" s="42"/>
      <c r="EZ316" s="42"/>
      <c r="FA316" s="42"/>
      <c r="FB316" s="42"/>
      <c r="FC316" s="42"/>
      <c r="FD316" s="42"/>
      <c r="FE316" s="42"/>
      <c r="FF316" s="42"/>
      <c r="FG316" s="42"/>
      <c r="FH316" s="42"/>
      <c r="FI316" s="42"/>
      <c r="FJ316" s="42"/>
      <c r="FK316" s="42"/>
      <c r="FL316" s="42"/>
      <c r="FM316" s="42"/>
      <c r="FN316" s="42"/>
      <c r="FO316" s="42"/>
      <c r="FP316" s="42"/>
      <c r="FQ316" s="42"/>
      <c r="FR316" s="42"/>
      <c r="FS316" s="29">
        <f t="shared" si="42"/>
        <v>100</v>
      </c>
      <c r="FT316" s="29">
        <f t="shared" si="46"/>
        <v>100</v>
      </c>
      <c r="FU316" s="8">
        <f t="shared" si="43"/>
        <v>0</v>
      </c>
      <c r="FV316" s="29">
        <f t="shared" si="47"/>
        <v>0</v>
      </c>
    </row>
    <row r="317" spans="1:179">
      <c r="A317" s="8">
        <v>11082</v>
      </c>
      <c r="B317" s="27" t="s">
        <v>18</v>
      </c>
      <c r="C317" s="242">
        <v>63</v>
      </c>
      <c r="D317" s="8" t="s">
        <v>534</v>
      </c>
      <c r="E317" s="8" t="s">
        <v>255</v>
      </c>
      <c r="F317" s="8" t="s">
        <v>227</v>
      </c>
      <c r="H317" s="8" t="str">
        <f>VLOOKUP(F317, 'Meslek Grupları'!$E$6:$G$152, 3, FALSE)</f>
        <v>Ziraat</v>
      </c>
      <c r="I317" s="8"/>
      <c r="J317" s="8"/>
      <c r="K317" s="8"/>
      <c r="M317" s="8"/>
      <c r="O317" s="8"/>
      <c r="P317" s="8"/>
      <c r="R317" s="8">
        <v>172</v>
      </c>
      <c r="S317">
        <v>15</v>
      </c>
      <c r="T317">
        <v>30</v>
      </c>
      <c r="U317" s="8"/>
      <c r="V317" s="8"/>
      <c r="W317" s="8"/>
      <c r="Z317" s="2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27"/>
      <c r="AT317" s="288">
        <f t="shared" si="41"/>
        <v>0</v>
      </c>
      <c r="AU317" s="29">
        <v>11</v>
      </c>
      <c r="AV317" s="8">
        <v>6</v>
      </c>
      <c r="AW317" s="8">
        <v>6</v>
      </c>
      <c r="AX317" s="8"/>
      <c r="AY317" s="8"/>
      <c r="AZ317" s="8"/>
      <c r="BA317" s="27"/>
      <c r="BB317" s="28">
        <v>4</v>
      </c>
      <c r="BC317" s="8"/>
      <c r="BD317" s="8">
        <v>4</v>
      </c>
      <c r="BE317" s="8"/>
      <c r="BF317" s="8" t="s">
        <v>706</v>
      </c>
      <c r="BG317" s="8"/>
      <c r="BH317" s="27"/>
      <c r="BI317" s="8"/>
      <c r="BJ317" s="8"/>
      <c r="BK317" s="8"/>
      <c r="BL317" s="8"/>
      <c r="BM317" s="8"/>
      <c r="BN317" s="8"/>
      <c r="BO317" s="28"/>
      <c r="BP317" s="8">
        <v>2</v>
      </c>
      <c r="BQ317" s="8"/>
      <c r="BR317" s="8"/>
      <c r="BS317" s="8"/>
      <c r="BT317" s="8"/>
      <c r="BU317" s="27">
        <v>240</v>
      </c>
      <c r="BV317" s="8"/>
      <c r="BW317" s="28">
        <v>15</v>
      </c>
      <c r="BX317" s="8"/>
      <c r="BY317" s="8"/>
      <c r="BZ317" s="8">
        <v>200</v>
      </c>
      <c r="CA317" s="27">
        <v>250</v>
      </c>
      <c r="CB317" s="28"/>
      <c r="CC317" s="8"/>
      <c r="CD317" s="8"/>
      <c r="CE317" s="8"/>
      <c r="CF317" s="8"/>
      <c r="CG317" s="8"/>
      <c r="CH317" s="27"/>
      <c r="CI317" s="29"/>
      <c r="CJ317" s="28">
        <v>1</v>
      </c>
      <c r="CK317" s="8"/>
      <c r="CL317" s="8"/>
      <c r="CM317" s="8"/>
      <c r="CN317" s="8"/>
      <c r="CO317" s="8">
        <v>2</v>
      </c>
      <c r="CP317" s="8">
        <v>30</v>
      </c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28"/>
      <c r="DR317" s="8"/>
      <c r="DS317" s="8"/>
      <c r="DT317" s="8"/>
      <c r="DU317" s="8"/>
      <c r="DV317" s="27"/>
      <c r="DW317" s="8"/>
      <c r="DX317" s="8"/>
      <c r="DY317" s="8">
        <v>1</v>
      </c>
      <c r="DZ317" s="8">
        <v>1</v>
      </c>
      <c r="EA317" s="8"/>
      <c r="EB317" s="8"/>
      <c r="EC317" s="8">
        <v>200</v>
      </c>
      <c r="ED317" s="28"/>
      <c r="EE317" s="8"/>
      <c r="EF317" s="8"/>
      <c r="EG317" s="28">
        <v>1</v>
      </c>
      <c r="EH317" s="8" t="s">
        <v>707</v>
      </c>
      <c r="EI317" s="8"/>
      <c r="EJ317" s="8"/>
      <c r="EK317" s="8"/>
      <c r="EL317" s="27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9">
        <f t="shared" si="42"/>
        <v>670</v>
      </c>
      <c r="FT317" s="29">
        <f>SUM(FS317:FS320)</f>
        <v>1240</v>
      </c>
      <c r="FU317" s="8">
        <f t="shared" si="43"/>
        <v>36</v>
      </c>
      <c r="FV317" s="29">
        <f>SUM(FU317:FU320)</f>
        <v>36</v>
      </c>
    </row>
    <row r="318" spans="1:179">
      <c r="A318" s="8">
        <v>11082</v>
      </c>
      <c r="B318" s="27" t="s">
        <v>18</v>
      </c>
      <c r="C318" s="358"/>
      <c r="E318" s="8"/>
      <c r="H318" s="8">
        <f>VLOOKUP(F318, 'Meslek Grupları'!$E$6:$G$152, 3, FALSE)</f>
        <v>0</v>
      </c>
      <c r="I318" s="8"/>
      <c r="J318" s="8"/>
      <c r="K318" s="8"/>
      <c r="M318" s="8"/>
      <c r="O318" s="8"/>
      <c r="P318" s="8"/>
      <c r="U318" s="8"/>
      <c r="V318" s="8"/>
      <c r="W318" s="8"/>
      <c r="Z318" s="2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27"/>
      <c r="AT318" s="288">
        <f t="shared" si="41"/>
        <v>0</v>
      </c>
      <c r="AU318" s="29"/>
      <c r="AV318" s="8"/>
      <c r="AW318" s="8"/>
      <c r="AX318" s="8"/>
      <c r="AY318" s="8"/>
      <c r="AZ318" s="8"/>
      <c r="BA318" s="27"/>
      <c r="BB318" s="28"/>
      <c r="BC318" s="8"/>
      <c r="BD318" s="8"/>
      <c r="BE318" s="8"/>
      <c r="BF318" s="8"/>
      <c r="BG318" s="8"/>
      <c r="BH318" s="27"/>
      <c r="BI318" s="8"/>
      <c r="BJ318" s="8"/>
      <c r="BK318" s="8"/>
      <c r="BL318" s="8"/>
      <c r="BM318" s="8"/>
      <c r="BN318" s="8"/>
      <c r="BO318" s="28"/>
      <c r="BP318" s="8"/>
      <c r="BQ318" s="8"/>
      <c r="BR318" s="8"/>
      <c r="BS318" s="8"/>
      <c r="BT318" s="8"/>
      <c r="BU318" s="27"/>
      <c r="BV318" s="8"/>
      <c r="BW318" s="28"/>
      <c r="BX318" s="8"/>
      <c r="BY318" s="8"/>
      <c r="BZ318" s="8"/>
      <c r="CA318" s="27"/>
      <c r="CB318" s="28"/>
      <c r="CC318" s="8"/>
      <c r="CD318" s="8"/>
      <c r="CE318" s="8"/>
      <c r="CF318" s="8"/>
      <c r="CG318" s="8"/>
      <c r="CH318" s="27"/>
      <c r="CI318" s="29"/>
      <c r="CJ318" s="2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28"/>
      <c r="DR318" s="8"/>
      <c r="DS318" s="8"/>
      <c r="DT318" s="8"/>
      <c r="DU318" s="8"/>
      <c r="DV318" s="27"/>
      <c r="DW318" s="8"/>
      <c r="DX318" s="8"/>
      <c r="DY318" s="8"/>
      <c r="DZ318" s="8"/>
      <c r="EA318" s="8"/>
      <c r="EB318" s="8"/>
      <c r="EC318" s="8"/>
      <c r="ED318" s="28"/>
      <c r="EE318" s="8"/>
      <c r="EF318" s="8"/>
      <c r="EG318" s="28">
        <v>1</v>
      </c>
      <c r="EH318" s="8" t="s">
        <v>407</v>
      </c>
      <c r="EI318" s="8"/>
      <c r="EJ318" s="8"/>
      <c r="EK318" s="8"/>
      <c r="EL318" s="27">
        <v>190</v>
      </c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9">
        <f t="shared" si="42"/>
        <v>190</v>
      </c>
      <c r="FT318" s="29"/>
      <c r="FU318" s="8">
        <f t="shared" si="43"/>
        <v>0</v>
      </c>
      <c r="FV318" s="29"/>
    </row>
    <row r="319" spans="1:179">
      <c r="A319" s="8">
        <v>11082</v>
      </c>
      <c r="B319" s="27" t="s">
        <v>18</v>
      </c>
      <c r="C319" s="358"/>
      <c r="E319" s="8"/>
      <c r="H319" s="8">
        <f>VLOOKUP(F319, 'Meslek Grupları'!$E$6:$G$152, 3, FALSE)</f>
        <v>0</v>
      </c>
      <c r="I319" s="8"/>
      <c r="J319" s="8"/>
      <c r="K319" s="8"/>
      <c r="M319" s="8"/>
      <c r="O319" s="8"/>
      <c r="P319" s="8"/>
      <c r="U319" s="8"/>
      <c r="V319" s="8"/>
      <c r="W319" s="8"/>
      <c r="Z319" s="2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27"/>
      <c r="AT319" s="288">
        <f t="shared" si="41"/>
        <v>0</v>
      </c>
      <c r="AU319" s="29"/>
      <c r="AV319" s="8"/>
      <c r="AW319" s="8"/>
      <c r="AX319" s="8"/>
      <c r="AY319" s="8"/>
      <c r="AZ319" s="8"/>
      <c r="BA319" s="27"/>
      <c r="BB319" s="28"/>
      <c r="BC319" s="8"/>
      <c r="BD319" s="8"/>
      <c r="BE319" s="8"/>
      <c r="BF319" s="8"/>
      <c r="BG319" s="8"/>
      <c r="BH319" s="27"/>
      <c r="BI319" s="8"/>
      <c r="BJ319" s="8"/>
      <c r="BK319" s="8"/>
      <c r="BL319" s="8"/>
      <c r="BM319" s="8"/>
      <c r="BN319" s="8"/>
      <c r="BO319" s="28"/>
      <c r="BP319" s="8"/>
      <c r="BQ319" s="8"/>
      <c r="BR319" s="8"/>
      <c r="BS319" s="8"/>
      <c r="BT319" s="8"/>
      <c r="BU319" s="27"/>
      <c r="BV319" s="8"/>
      <c r="BW319" s="28"/>
      <c r="BX319" s="8"/>
      <c r="BY319" s="8"/>
      <c r="BZ319" s="8"/>
      <c r="CA319" s="27"/>
      <c r="CB319" s="28"/>
      <c r="CC319" s="8"/>
      <c r="CD319" s="8"/>
      <c r="CE319" s="8"/>
      <c r="CF319" s="8"/>
      <c r="CG319" s="8"/>
      <c r="CH319" s="27"/>
      <c r="CI319" s="29"/>
      <c r="CJ319" s="2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28"/>
      <c r="DR319" s="8"/>
      <c r="DS319" s="8"/>
      <c r="DT319" s="8"/>
      <c r="DU319" s="8"/>
      <c r="DV319" s="27"/>
      <c r="DW319" s="8"/>
      <c r="DX319" s="8"/>
      <c r="DY319" s="8"/>
      <c r="DZ319" s="8"/>
      <c r="EA319" s="8"/>
      <c r="EB319" s="8"/>
      <c r="EC319" s="8"/>
      <c r="ED319" s="28"/>
      <c r="EE319" s="8"/>
      <c r="EF319" s="8"/>
      <c r="EG319" s="28">
        <v>1</v>
      </c>
      <c r="EH319" s="8" t="s">
        <v>444</v>
      </c>
      <c r="EI319" s="8"/>
      <c r="EJ319" s="8"/>
      <c r="EK319" s="8"/>
      <c r="EL319" s="27">
        <v>190</v>
      </c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9">
        <f t="shared" si="42"/>
        <v>190</v>
      </c>
      <c r="FT319" s="29"/>
      <c r="FU319" s="8">
        <f t="shared" si="43"/>
        <v>0</v>
      </c>
      <c r="FV319" s="29"/>
    </row>
    <row r="320" spans="1:179">
      <c r="A320" s="8">
        <v>11082</v>
      </c>
      <c r="B320" s="27" t="s">
        <v>18</v>
      </c>
      <c r="C320" s="243"/>
      <c r="D320" s="31"/>
      <c r="E320" s="31"/>
      <c r="F320" s="31"/>
      <c r="G320" s="31"/>
      <c r="H320" s="8">
        <f>VLOOKUP(F320, 'Meslek Grupları'!$E$6:$G$152, 3, FALSE)</f>
        <v>0</v>
      </c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8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7"/>
      <c r="AT320" s="288">
        <f t="shared" si="41"/>
        <v>0</v>
      </c>
      <c r="AU320" s="39"/>
      <c r="AV320" s="31"/>
      <c r="AW320" s="31"/>
      <c r="AX320" s="31"/>
      <c r="AY320" s="31"/>
      <c r="AZ320" s="31"/>
      <c r="BA320" s="37"/>
      <c r="BB320" s="38"/>
      <c r="BC320" s="31"/>
      <c r="BD320" s="31"/>
      <c r="BE320" s="31"/>
      <c r="BF320" s="31"/>
      <c r="BG320" s="31"/>
      <c r="BH320" s="37"/>
      <c r="BI320" s="31"/>
      <c r="BJ320" s="31"/>
      <c r="BK320" s="31"/>
      <c r="BL320" s="31"/>
      <c r="BM320" s="31"/>
      <c r="BN320" s="31"/>
      <c r="BO320" s="38"/>
      <c r="BP320" s="31"/>
      <c r="BQ320" s="31"/>
      <c r="BR320" s="31"/>
      <c r="BS320" s="31"/>
      <c r="BT320" s="31"/>
      <c r="BU320" s="37"/>
      <c r="BV320" s="31"/>
      <c r="BW320" s="38"/>
      <c r="BX320" s="31"/>
      <c r="BY320" s="31"/>
      <c r="BZ320" s="31"/>
      <c r="CA320" s="37"/>
      <c r="CB320" s="38"/>
      <c r="CC320" s="31"/>
      <c r="CD320" s="31"/>
      <c r="CE320" s="31"/>
      <c r="CF320" s="31"/>
      <c r="CG320" s="31"/>
      <c r="CH320" s="37"/>
      <c r="CI320" s="39"/>
      <c r="CJ320" s="38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8"/>
      <c r="DR320" s="31"/>
      <c r="DS320" s="31"/>
      <c r="DT320" s="31"/>
      <c r="DU320" s="31"/>
      <c r="DV320" s="37"/>
      <c r="DW320" s="31"/>
      <c r="DX320" s="31"/>
      <c r="DY320" s="31"/>
      <c r="DZ320" s="31"/>
      <c r="EA320" s="31"/>
      <c r="EB320" s="31"/>
      <c r="EC320" s="31"/>
      <c r="ED320" s="38"/>
      <c r="EE320" s="31"/>
      <c r="EF320" s="31"/>
      <c r="EG320" s="38">
        <v>1</v>
      </c>
      <c r="EH320" s="31" t="s">
        <v>438</v>
      </c>
      <c r="EI320" s="31"/>
      <c r="EJ320" s="31"/>
      <c r="EK320" s="31"/>
      <c r="EL320" s="37">
        <v>190</v>
      </c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7"/>
      <c r="EX320" s="37"/>
      <c r="EY320" s="37"/>
      <c r="EZ320" s="37"/>
      <c r="FA320" s="37"/>
      <c r="FB320" s="37"/>
      <c r="FC320" s="37"/>
      <c r="FD320" s="37"/>
      <c r="FE320" s="37"/>
      <c r="FF320" s="37"/>
      <c r="FG320" s="37"/>
      <c r="FH320" s="37"/>
      <c r="FI320" s="37"/>
      <c r="FJ320" s="37"/>
      <c r="FK320" s="37"/>
      <c r="FL320" s="37"/>
      <c r="FM320" s="37"/>
      <c r="FN320" s="37"/>
      <c r="FO320" s="37"/>
      <c r="FP320" s="37"/>
      <c r="FQ320" s="37"/>
      <c r="FR320" s="37"/>
      <c r="FS320" s="29">
        <f t="shared" si="42"/>
        <v>190</v>
      </c>
      <c r="FT320" s="29"/>
      <c r="FU320" s="8">
        <f t="shared" si="43"/>
        <v>0</v>
      </c>
      <c r="FV320" s="29"/>
      <c r="FW320" s="8" t="s">
        <v>708</v>
      </c>
    </row>
    <row r="321" spans="1:178">
      <c r="A321" s="8">
        <v>11082</v>
      </c>
      <c r="B321" s="27" t="s">
        <v>18</v>
      </c>
      <c r="C321" s="40">
        <v>64</v>
      </c>
      <c r="D321" s="40" t="s">
        <v>532</v>
      </c>
      <c r="E321" s="40" t="s">
        <v>221</v>
      </c>
      <c r="F321" s="40" t="s">
        <v>253</v>
      </c>
      <c r="G321" s="40">
        <v>100</v>
      </c>
      <c r="H321" s="8" t="str">
        <f>VLOOKUP(F321, 'Meslek Grupları'!$E$6:$G$152, 3, FALSE)</f>
        <v>İşçiler</v>
      </c>
      <c r="I321" s="40"/>
      <c r="J321" s="40"/>
      <c r="K321" s="40"/>
      <c r="L321" s="40"/>
      <c r="M321" s="40"/>
      <c r="N321" s="40">
        <v>180</v>
      </c>
      <c r="O321" s="40"/>
      <c r="P321" s="40"/>
      <c r="Q321" s="40"/>
      <c r="R321" s="40"/>
      <c r="S321" s="40">
        <v>2</v>
      </c>
      <c r="T321" s="40">
        <v>4</v>
      </c>
      <c r="U321" s="40"/>
      <c r="V321" s="40"/>
      <c r="W321" s="40"/>
      <c r="X321" s="40"/>
      <c r="Y321" s="40"/>
      <c r="Z321" s="41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2"/>
      <c r="AT321" s="288">
        <f t="shared" si="41"/>
        <v>0</v>
      </c>
      <c r="AU321" s="43"/>
      <c r="AV321" s="40"/>
      <c r="AW321" s="40"/>
      <c r="AX321" s="40"/>
      <c r="AY321" s="40"/>
      <c r="AZ321" s="40"/>
      <c r="BA321" s="42"/>
      <c r="BB321" s="41"/>
      <c r="BC321" s="40"/>
      <c r="BD321" s="40"/>
      <c r="BE321" s="40"/>
      <c r="BF321" s="40"/>
      <c r="BG321" s="40"/>
      <c r="BH321" s="42"/>
      <c r="BI321" s="40"/>
      <c r="BJ321" s="40"/>
      <c r="BK321" s="40"/>
      <c r="BL321" s="40"/>
      <c r="BM321" s="40"/>
      <c r="BN321" s="40"/>
      <c r="BO321" s="41"/>
      <c r="BP321" s="40"/>
      <c r="BQ321" s="40"/>
      <c r="BR321" s="40"/>
      <c r="BS321" s="40"/>
      <c r="BT321" s="40"/>
      <c r="BU321" s="42"/>
      <c r="BV321" s="40"/>
      <c r="BW321" s="41">
        <v>2</v>
      </c>
      <c r="BX321" s="40"/>
      <c r="BY321" s="40"/>
      <c r="BZ321" s="40">
        <v>24</v>
      </c>
      <c r="CA321" s="42">
        <v>30</v>
      </c>
      <c r="CB321" s="41"/>
      <c r="CC321" s="40"/>
      <c r="CD321" s="40"/>
      <c r="CE321" s="40"/>
      <c r="CF321" s="40"/>
      <c r="CG321" s="40"/>
      <c r="CH321" s="42"/>
      <c r="CI321" s="43"/>
      <c r="CJ321" s="41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1"/>
      <c r="DR321" s="40"/>
      <c r="DS321" s="40"/>
      <c r="DT321" s="40"/>
      <c r="DU321" s="40"/>
      <c r="DV321" s="42"/>
      <c r="DW321" s="40"/>
      <c r="DX321" s="40"/>
      <c r="DY321" s="40"/>
      <c r="DZ321" s="40"/>
      <c r="EA321" s="40"/>
      <c r="EB321" s="40"/>
      <c r="EC321" s="40"/>
      <c r="ED321" s="41"/>
      <c r="EE321" s="40"/>
      <c r="EF321" s="40"/>
      <c r="EG321" s="41"/>
      <c r="EH321" s="40"/>
      <c r="EI321" s="40"/>
      <c r="EJ321" s="40"/>
      <c r="EK321" s="40"/>
      <c r="EL321" s="42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2"/>
      <c r="EX321" s="42"/>
      <c r="EY321" s="42"/>
      <c r="EZ321" s="42"/>
      <c r="FA321" s="42"/>
      <c r="FB321" s="42"/>
      <c r="FC321" s="42"/>
      <c r="FD321" s="42"/>
      <c r="FE321" s="42"/>
      <c r="FF321" s="42"/>
      <c r="FG321" s="42"/>
      <c r="FH321" s="42"/>
      <c r="FI321" s="42"/>
      <c r="FJ321" s="42"/>
      <c r="FK321" s="42"/>
      <c r="FL321" s="42"/>
      <c r="FM321" s="42"/>
      <c r="FN321" s="42"/>
      <c r="FO321" s="42"/>
      <c r="FP321" s="42"/>
      <c r="FQ321" s="42"/>
      <c r="FR321" s="42"/>
      <c r="FS321" s="29">
        <f t="shared" si="42"/>
        <v>304</v>
      </c>
      <c r="FT321" s="29">
        <f t="shared" ref="FT321:FT339" si="48">FS321</f>
        <v>304</v>
      </c>
      <c r="FU321" s="8">
        <f t="shared" si="43"/>
        <v>2</v>
      </c>
      <c r="FV321" s="29">
        <f t="shared" ref="FV321:FV339" si="49">FU321</f>
        <v>2</v>
      </c>
    </row>
    <row r="322" spans="1:178">
      <c r="A322" s="8">
        <v>11082</v>
      </c>
      <c r="B322" s="27" t="s">
        <v>18</v>
      </c>
      <c r="C322" s="40">
        <v>65</v>
      </c>
      <c r="D322" s="40" t="s">
        <v>2114</v>
      </c>
      <c r="E322" s="40" t="s">
        <v>563</v>
      </c>
      <c r="F322" s="40" t="s">
        <v>349</v>
      </c>
      <c r="G322" s="40"/>
      <c r="H322" s="8" t="str">
        <f>VLOOKUP(F322, 'Meslek Grupları'!$E$6:$G$152, 3, FALSE)</f>
        <v>Mesleksiz</v>
      </c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>
        <v>4</v>
      </c>
      <c r="T322" s="40">
        <v>8</v>
      </c>
      <c r="U322" s="40"/>
      <c r="V322" s="40"/>
      <c r="W322" s="40"/>
      <c r="X322" s="40"/>
      <c r="Y322" s="40"/>
      <c r="Z322" s="41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2"/>
      <c r="AT322" s="288">
        <f t="shared" si="41"/>
        <v>0</v>
      </c>
      <c r="AU322" s="43"/>
      <c r="AV322" s="40"/>
      <c r="AW322" s="40"/>
      <c r="AX322" s="40"/>
      <c r="AY322" s="40"/>
      <c r="AZ322" s="40"/>
      <c r="BA322" s="42"/>
      <c r="BB322" s="41"/>
      <c r="BC322" s="40"/>
      <c r="BD322" s="40"/>
      <c r="BE322" s="40"/>
      <c r="BF322" s="40"/>
      <c r="BG322" s="40"/>
      <c r="BH322" s="42"/>
      <c r="BI322" s="40"/>
      <c r="BJ322" s="40"/>
      <c r="BK322" s="40"/>
      <c r="BL322" s="40"/>
      <c r="BM322" s="40"/>
      <c r="BN322" s="40"/>
      <c r="BO322" s="41"/>
      <c r="BP322" s="40"/>
      <c r="BQ322" s="40"/>
      <c r="BR322" s="40"/>
      <c r="BS322" s="40"/>
      <c r="BT322" s="40"/>
      <c r="BU322" s="42"/>
      <c r="BV322" s="40"/>
      <c r="BW322" s="41">
        <v>4</v>
      </c>
      <c r="BX322" s="40"/>
      <c r="BY322" s="40"/>
      <c r="BZ322" s="40">
        <v>48</v>
      </c>
      <c r="CA322" s="42">
        <v>54</v>
      </c>
      <c r="CB322" s="41"/>
      <c r="CC322" s="40"/>
      <c r="CD322" s="40"/>
      <c r="CE322" s="40"/>
      <c r="CF322" s="40"/>
      <c r="CG322" s="40"/>
      <c r="CH322" s="42"/>
      <c r="CI322" s="43"/>
      <c r="CJ322" s="41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1"/>
      <c r="DR322" s="40"/>
      <c r="DS322" s="40"/>
      <c r="DT322" s="40"/>
      <c r="DU322" s="40"/>
      <c r="DV322" s="42"/>
      <c r="DW322" s="40"/>
      <c r="DX322" s="40"/>
      <c r="DY322" s="40"/>
      <c r="DZ322" s="40"/>
      <c r="EA322" s="40"/>
      <c r="EB322" s="40"/>
      <c r="EC322" s="40"/>
      <c r="ED322" s="41"/>
      <c r="EE322" s="40"/>
      <c r="EF322" s="40"/>
      <c r="EG322" s="41"/>
      <c r="EH322" s="40"/>
      <c r="EI322" s="40"/>
      <c r="EJ322" s="40"/>
      <c r="EK322" s="40"/>
      <c r="EL322" s="42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2"/>
      <c r="EX322" s="42"/>
      <c r="EY322" s="42"/>
      <c r="EZ322" s="42"/>
      <c r="FA322" s="42"/>
      <c r="FB322" s="42"/>
      <c r="FC322" s="42"/>
      <c r="FD322" s="42"/>
      <c r="FE322" s="42"/>
      <c r="FF322" s="42"/>
      <c r="FG322" s="42"/>
      <c r="FH322" s="42"/>
      <c r="FI322" s="42"/>
      <c r="FJ322" s="42"/>
      <c r="FK322" s="42"/>
      <c r="FL322" s="42"/>
      <c r="FM322" s="42"/>
      <c r="FN322" s="42"/>
      <c r="FO322" s="42"/>
      <c r="FP322" s="42"/>
      <c r="FQ322" s="42"/>
      <c r="FR322" s="42"/>
      <c r="FS322" s="29">
        <f t="shared" si="42"/>
        <v>48</v>
      </c>
      <c r="FT322" s="29">
        <f t="shared" si="48"/>
        <v>48</v>
      </c>
      <c r="FU322" s="8">
        <f t="shared" si="43"/>
        <v>4</v>
      </c>
      <c r="FV322" s="29">
        <f t="shared" si="49"/>
        <v>4</v>
      </c>
    </row>
    <row r="323" spans="1:178">
      <c r="A323" s="8">
        <v>11082</v>
      </c>
      <c r="B323" s="27" t="s">
        <v>18</v>
      </c>
      <c r="C323" s="40">
        <v>66</v>
      </c>
      <c r="D323" s="40" t="s">
        <v>203</v>
      </c>
      <c r="E323" s="40" t="s">
        <v>255</v>
      </c>
      <c r="F323" s="40" t="s">
        <v>334</v>
      </c>
      <c r="G323" s="40"/>
      <c r="H323" s="8" t="str">
        <f>VLOOKUP(F323, 'Meslek Grupları'!$E$6:$G$152, 3, FALSE)</f>
        <v>Görevli</v>
      </c>
      <c r="I323" s="40" t="s">
        <v>127</v>
      </c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1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2"/>
      <c r="AT323" s="288">
        <f t="shared" si="41"/>
        <v>0</v>
      </c>
      <c r="AU323" s="43"/>
      <c r="AV323" s="40"/>
      <c r="AW323" s="40"/>
      <c r="AX323" s="40"/>
      <c r="AY323" s="40"/>
      <c r="AZ323" s="40"/>
      <c r="BA323" s="42"/>
      <c r="BB323" s="41"/>
      <c r="BC323" s="40"/>
      <c r="BD323" s="40"/>
      <c r="BE323" s="40"/>
      <c r="BF323" s="40"/>
      <c r="BG323" s="40"/>
      <c r="BH323" s="42"/>
      <c r="BI323" s="40"/>
      <c r="BJ323" s="40"/>
      <c r="BK323" s="40"/>
      <c r="BL323" s="40"/>
      <c r="BM323" s="40"/>
      <c r="BN323" s="40"/>
      <c r="BO323" s="41"/>
      <c r="BP323" s="40"/>
      <c r="BQ323" s="40"/>
      <c r="BR323" s="40"/>
      <c r="BS323" s="40"/>
      <c r="BT323" s="40"/>
      <c r="BU323" s="42"/>
      <c r="BV323" s="40"/>
      <c r="BW323" s="41"/>
      <c r="BX323" s="40"/>
      <c r="BY323" s="40"/>
      <c r="BZ323" s="40"/>
      <c r="CA323" s="42"/>
      <c r="CB323" s="41"/>
      <c r="CC323" s="40"/>
      <c r="CD323" s="40"/>
      <c r="CE323" s="40"/>
      <c r="CF323" s="40"/>
      <c r="CG323" s="40"/>
      <c r="CH323" s="42"/>
      <c r="CI323" s="43"/>
      <c r="CJ323" s="41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1"/>
      <c r="DR323" s="40"/>
      <c r="DS323" s="40"/>
      <c r="DT323" s="40"/>
      <c r="DU323" s="40"/>
      <c r="DV323" s="42"/>
      <c r="DW323" s="40"/>
      <c r="DX323" s="40"/>
      <c r="DY323" s="40"/>
      <c r="DZ323" s="40"/>
      <c r="EA323" s="40"/>
      <c r="EB323" s="40"/>
      <c r="EC323" s="40"/>
      <c r="ED323" s="41"/>
      <c r="EE323" s="40"/>
      <c r="EF323" s="40"/>
      <c r="EG323" s="41"/>
      <c r="EH323" s="40"/>
      <c r="EI323" s="40"/>
      <c r="EJ323" s="40"/>
      <c r="EK323" s="40"/>
      <c r="EL323" s="42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2"/>
      <c r="EX323" s="42"/>
      <c r="EY323" s="42"/>
      <c r="EZ323" s="42"/>
      <c r="FA323" s="42"/>
      <c r="FB323" s="42"/>
      <c r="FC323" s="42"/>
      <c r="FD323" s="42"/>
      <c r="FE323" s="42"/>
      <c r="FF323" s="42"/>
      <c r="FG323" s="42"/>
      <c r="FH323" s="42"/>
      <c r="FI323" s="42"/>
      <c r="FJ323" s="42"/>
      <c r="FK323" s="42"/>
      <c r="FL323" s="42"/>
      <c r="FM323" s="42"/>
      <c r="FN323" s="42"/>
      <c r="FO323" s="42"/>
      <c r="FP323" s="42"/>
      <c r="FQ323" s="42"/>
      <c r="FR323" s="42"/>
      <c r="FS323" s="29">
        <f t="shared" si="42"/>
        <v>0</v>
      </c>
      <c r="FT323" s="29">
        <f t="shared" si="48"/>
        <v>0</v>
      </c>
      <c r="FU323" s="8">
        <f t="shared" si="43"/>
        <v>0</v>
      </c>
      <c r="FV323" s="29">
        <f t="shared" si="49"/>
        <v>0</v>
      </c>
    </row>
    <row r="324" spans="1:178">
      <c r="A324" s="8">
        <v>11082</v>
      </c>
      <c r="B324" s="27" t="s">
        <v>18</v>
      </c>
      <c r="C324" s="40">
        <v>67</v>
      </c>
      <c r="D324" s="40" t="s">
        <v>241</v>
      </c>
      <c r="E324" s="40" t="s">
        <v>2115</v>
      </c>
      <c r="F324" s="40" t="s">
        <v>709</v>
      </c>
      <c r="G324" s="40">
        <v>50</v>
      </c>
      <c r="H324" s="8" t="str">
        <f>VLOOKUP(F324, 'Meslek Grupları'!$E$6:$G$152, 3, FALSE)</f>
        <v>Esnaf</v>
      </c>
      <c r="I324" s="40"/>
      <c r="J324" s="40"/>
      <c r="K324" s="40"/>
      <c r="L324" s="40">
        <v>120</v>
      </c>
      <c r="M324" s="40"/>
      <c r="N324" s="40"/>
      <c r="O324" s="40"/>
      <c r="P324" s="40"/>
      <c r="Q324" s="40"/>
      <c r="R324" s="40"/>
      <c r="S324" s="40">
        <v>3</v>
      </c>
      <c r="T324" s="40">
        <v>6</v>
      </c>
      <c r="U324" s="40"/>
      <c r="V324" s="40"/>
      <c r="W324" s="40"/>
      <c r="X324" s="40"/>
      <c r="Y324" s="40"/>
      <c r="Z324" s="41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2"/>
      <c r="AT324" s="288">
        <f t="shared" si="41"/>
        <v>0</v>
      </c>
      <c r="AU324" s="43"/>
      <c r="AV324" s="40"/>
      <c r="AW324" s="40"/>
      <c r="AX324" s="40"/>
      <c r="AY324" s="40"/>
      <c r="AZ324" s="40"/>
      <c r="BA324" s="42"/>
      <c r="BB324" s="41"/>
      <c r="BC324" s="40"/>
      <c r="BD324" s="40"/>
      <c r="BE324" s="40"/>
      <c r="BF324" s="40"/>
      <c r="BG324" s="40"/>
      <c r="BH324" s="42"/>
      <c r="BI324" s="40"/>
      <c r="BJ324" s="40"/>
      <c r="BK324" s="40"/>
      <c r="BL324" s="40"/>
      <c r="BM324" s="40"/>
      <c r="BN324" s="40"/>
      <c r="BO324" s="41"/>
      <c r="BP324" s="40"/>
      <c r="BQ324" s="40"/>
      <c r="BR324" s="40"/>
      <c r="BS324" s="40"/>
      <c r="BT324" s="40"/>
      <c r="BU324" s="42"/>
      <c r="BV324" s="40"/>
      <c r="BW324" s="41">
        <v>3</v>
      </c>
      <c r="BX324" s="40"/>
      <c r="BY324" s="40"/>
      <c r="BZ324" s="40">
        <v>36</v>
      </c>
      <c r="CA324" s="42">
        <v>42</v>
      </c>
      <c r="CB324" s="41"/>
      <c r="CC324" s="40"/>
      <c r="CD324" s="40"/>
      <c r="CE324" s="40"/>
      <c r="CF324" s="40"/>
      <c r="CG324" s="40"/>
      <c r="CH324" s="42"/>
      <c r="CI324" s="43"/>
      <c r="CJ324" s="41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1"/>
      <c r="DR324" s="40"/>
      <c r="DS324" s="40"/>
      <c r="DT324" s="40"/>
      <c r="DU324" s="40"/>
      <c r="DV324" s="42"/>
      <c r="DW324" s="40"/>
      <c r="DX324" s="40"/>
      <c r="DY324" s="40"/>
      <c r="DZ324" s="40"/>
      <c r="EA324" s="40"/>
      <c r="EB324" s="40"/>
      <c r="EC324" s="40"/>
      <c r="ED324" s="41"/>
      <c r="EE324" s="40"/>
      <c r="EF324" s="40"/>
      <c r="EG324" s="41"/>
      <c r="EH324" s="40"/>
      <c r="EI324" s="40"/>
      <c r="EJ324" s="40"/>
      <c r="EK324" s="40"/>
      <c r="EL324" s="42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2"/>
      <c r="EX324" s="42"/>
      <c r="EY324" s="42"/>
      <c r="EZ324" s="42"/>
      <c r="FA324" s="42"/>
      <c r="FB324" s="42"/>
      <c r="FC324" s="42"/>
      <c r="FD324" s="42"/>
      <c r="FE324" s="42"/>
      <c r="FF324" s="42"/>
      <c r="FG324" s="42"/>
      <c r="FH324" s="42"/>
      <c r="FI324" s="42"/>
      <c r="FJ324" s="42"/>
      <c r="FK324" s="42"/>
      <c r="FL324" s="42"/>
      <c r="FM324" s="42"/>
      <c r="FN324" s="42"/>
      <c r="FO324" s="42"/>
      <c r="FP324" s="42"/>
      <c r="FQ324" s="42"/>
      <c r="FR324" s="42"/>
      <c r="FS324" s="29">
        <f t="shared" si="42"/>
        <v>206</v>
      </c>
      <c r="FT324" s="29">
        <f t="shared" si="48"/>
        <v>206</v>
      </c>
      <c r="FU324" s="8">
        <f t="shared" si="43"/>
        <v>3</v>
      </c>
      <c r="FV324" s="29">
        <f t="shared" si="49"/>
        <v>3</v>
      </c>
    </row>
    <row r="325" spans="1:178">
      <c r="A325" s="8">
        <v>11082</v>
      </c>
      <c r="B325" s="27" t="s">
        <v>18</v>
      </c>
      <c r="C325" s="40">
        <v>68</v>
      </c>
      <c r="D325" s="40" t="s">
        <v>221</v>
      </c>
      <c r="E325" s="40" t="s">
        <v>241</v>
      </c>
      <c r="F325" s="40" t="s">
        <v>261</v>
      </c>
      <c r="G325" s="40">
        <v>150</v>
      </c>
      <c r="H325" s="8" t="str">
        <f>VLOOKUP(F325, 'Meslek Grupları'!$E$6:$G$152, 3, FALSE)</f>
        <v>Esnaf</v>
      </c>
      <c r="I325" s="40"/>
      <c r="J325" s="40"/>
      <c r="K325" s="40"/>
      <c r="L325" s="40"/>
      <c r="M325" s="40"/>
      <c r="N325" s="40"/>
      <c r="O325" s="40"/>
      <c r="P325" s="40"/>
      <c r="Q325" s="40"/>
      <c r="R325" s="40">
        <v>3</v>
      </c>
      <c r="S325" s="40"/>
      <c r="T325" s="40"/>
      <c r="U325" s="40"/>
      <c r="V325" s="40"/>
      <c r="W325" s="40"/>
      <c r="X325" s="40"/>
      <c r="Y325" s="40"/>
      <c r="Z325" s="41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2"/>
      <c r="AT325" s="288">
        <f t="shared" si="41"/>
        <v>0</v>
      </c>
      <c r="AU325" s="43"/>
      <c r="AV325" s="40"/>
      <c r="AW325" s="40"/>
      <c r="AX325" s="40"/>
      <c r="AY325" s="40"/>
      <c r="AZ325" s="40"/>
      <c r="BA325" s="42"/>
      <c r="BB325" s="41"/>
      <c r="BC325" s="40"/>
      <c r="BD325" s="40"/>
      <c r="BE325" s="40"/>
      <c r="BF325" s="40"/>
      <c r="BG325" s="40"/>
      <c r="BH325" s="42"/>
      <c r="BI325" s="40"/>
      <c r="BJ325" s="40"/>
      <c r="BK325" s="40"/>
      <c r="BL325" s="40"/>
      <c r="BM325" s="40"/>
      <c r="BN325" s="40"/>
      <c r="BO325" s="41"/>
      <c r="BP325" s="40"/>
      <c r="BQ325" s="40"/>
      <c r="BR325" s="40"/>
      <c r="BS325" s="40"/>
      <c r="BT325" s="40"/>
      <c r="BU325" s="42"/>
      <c r="BV325" s="40"/>
      <c r="BW325" s="41"/>
      <c r="BX325" s="40"/>
      <c r="BY325" s="40"/>
      <c r="BZ325" s="40"/>
      <c r="CA325" s="42"/>
      <c r="CB325" s="41"/>
      <c r="CC325" s="40"/>
      <c r="CD325" s="40"/>
      <c r="CE325" s="40"/>
      <c r="CF325" s="40"/>
      <c r="CG325" s="40"/>
      <c r="CH325" s="42"/>
      <c r="CI325" s="43"/>
      <c r="CJ325" s="41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1"/>
      <c r="DR325" s="40"/>
      <c r="DS325" s="40"/>
      <c r="DT325" s="40"/>
      <c r="DU325" s="40"/>
      <c r="DV325" s="42"/>
      <c r="DW325" s="40"/>
      <c r="DX325" s="40"/>
      <c r="DY325" s="40"/>
      <c r="DZ325" s="40"/>
      <c r="EA325" s="40"/>
      <c r="EB325" s="40"/>
      <c r="EC325" s="40"/>
      <c r="ED325" s="41"/>
      <c r="EE325" s="40"/>
      <c r="EF325" s="40"/>
      <c r="EG325" s="41"/>
      <c r="EH325" s="40"/>
      <c r="EI325" s="40"/>
      <c r="EJ325" s="40"/>
      <c r="EK325" s="40"/>
      <c r="EL325" s="42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2"/>
      <c r="EX325" s="42"/>
      <c r="EY325" s="42"/>
      <c r="EZ325" s="42"/>
      <c r="FA325" s="42"/>
      <c r="FB325" s="42"/>
      <c r="FC325" s="42"/>
      <c r="FD325" s="42"/>
      <c r="FE325" s="42"/>
      <c r="FF325" s="42"/>
      <c r="FG325" s="42"/>
      <c r="FH325" s="42"/>
      <c r="FI325" s="42"/>
      <c r="FJ325" s="42"/>
      <c r="FK325" s="42"/>
      <c r="FL325" s="42"/>
      <c r="FM325" s="42"/>
      <c r="FN325" s="42"/>
      <c r="FO325" s="42"/>
      <c r="FP325" s="42"/>
      <c r="FQ325" s="42"/>
      <c r="FR325" s="42"/>
      <c r="FS325" s="29">
        <f t="shared" si="42"/>
        <v>150</v>
      </c>
      <c r="FT325" s="29">
        <f t="shared" si="48"/>
        <v>150</v>
      </c>
      <c r="FU325" s="8">
        <f t="shared" si="43"/>
        <v>0</v>
      </c>
      <c r="FV325" s="29">
        <f t="shared" si="49"/>
        <v>0</v>
      </c>
    </row>
    <row r="326" spans="1:178">
      <c r="A326" s="8">
        <v>11082</v>
      </c>
      <c r="B326" s="27" t="s">
        <v>18</v>
      </c>
      <c r="C326" s="40">
        <v>69</v>
      </c>
      <c r="D326" s="40" t="s">
        <v>2102</v>
      </c>
      <c r="E326" s="40" t="s">
        <v>204</v>
      </c>
      <c r="F326" s="40" t="s">
        <v>261</v>
      </c>
      <c r="G326" s="40">
        <v>200</v>
      </c>
      <c r="H326" s="8" t="str">
        <f>VLOOKUP(F326, 'Meslek Grupları'!$E$6:$G$152, 3, FALSE)</f>
        <v>Esnaf</v>
      </c>
      <c r="I326" s="40"/>
      <c r="J326" s="40"/>
      <c r="K326" s="40"/>
      <c r="L326" s="40"/>
      <c r="M326" s="40"/>
      <c r="N326" s="40"/>
      <c r="O326" s="40"/>
      <c r="P326" s="40"/>
      <c r="Q326" s="40"/>
      <c r="R326" s="40">
        <v>4</v>
      </c>
      <c r="S326" s="40"/>
      <c r="T326" s="40"/>
      <c r="U326" s="40"/>
      <c r="V326" s="40"/>
      <c r="W326" s="40"/>
      <c r="X326" s="40"/>
      <c r="Y326" s="40"/>
      <c r="Z326" s="41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2"/>
      <c r="AT326" s="288">
        <f t="shared" ref="AT326:AT339" si="50">AA326+AC326+AE326+AG326+AI326+AK326+AM326+AO326+AQ326+AS326</f>
        <v>0</v>
      </c>
      <c r="AU326" s="43"/>
      <c r="AV326" s="40"/>
      <c r="AW326" s="40"/>
      <c r="AX326" s="40"/>
      <c r="AY326" s="40"/>
      <c r="AZ326" s="40"/>
      <c r="BA326" s="42"/>
      <c r="BB326" s="41"/>
      <c r="BC326" s="40"/>
      <c r="BD326" s="40"/>
      <c r="BE326" s="40"/>
      <c r="BF326" s="40"/>
      <c r="BG326" s="40"/>
      <c r="BH326" s="42"/>
      <c r="BI326" s="40"/>
      <c r="BJ326" s="40"/>
      <c r="BK326" s="40"/>
      <c r="BL326" s="40"/>
      <c r="BM326" s="40"/>
      <c r="BN326" s="40"/>
      <c r="BO326" s="41"/>
      <c r="BP326" s="40"/>
      <c r="BQ326" s="40"/>
      <c r="BR326" s="40"/>
      <c r="BS326" s="40"/>
      <c r="BT326" s="40"/>
      <c r="BU326" s="42"/>
      <c r="BV326" s="40"/>
      <c r="BW326" s="41"/>
      <c r="BX326" s="40"/>
      <c r="BY326" s="40"/>
      <c r="BZ326" s="40"/>
      <c r="CA326" s="42"/>
      <c r="CB326" s="41"/>
      <c r="CC326" s="40"/>
      <c r="CD326" s="40"/>
      <c r="CE326" s="40"/>
      <c r="CF326" s="40"/>
      <c r="CG326" s="40"/>
      <c r="CH326" s="42"/>
      <c r="CI326" s="43"/>
      <c r="CJ326" s="41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1"/>
      <c r="DR326" s="40"/>
      <c r="DS326" s="40"/>
      <c r="DT326" s="40"/>
      <c r="DU326" s="40"/>
      <c r="DV326" s="42"/>
      <c r="DW326" s="40"/>
      <c r="DX326" s="40"/>
      <c r="DY326" s="40"/>
      <c r="DZ326" s="40"/>
      <c r="EA326" s="40"/>
      <c r="EB326" s="40"/>
      <c r="EC326" s="40"/>
      <c r="ED326" s="41"/>
      <c r="EE326" s="40"/>
      <c r="EF326" s="40"/>
      <c r="EG326" s="41"/>
      <c r="EH326" s="40"/>
      <c r="EI326" s="40"/>
      <c r="EJ326" s="40"/>
      <c r="EK326" s="40"/>
      <c r="EL326" s="42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2"/>
      <c r="EX326" s="42"/>
      <c r="EY326" s="42"/>
      <c r="EZ326" s="42"/>
      <c r="FA326" s="42"/>
      <c r="FB326" s="42"/>
      <c r="FC326" s="42"/>
      <c r="FD326" s="42"/>
      <c r="FE326" s="42"/>
      <c r="FF326" s="42"/>
      <c r="FG326" s="42"/>
      <c r="FH326" s="42"/>
      <c r="FI326" s="42"/>
      <c r="FJ326" s="42"/>
      <c r="FK326" s="42"/>
      <c r="FL326" s="42"/>
      <c r="FM326" s="42"/>
      <c r="FN326" s="42"/>
      <c r="FO326" s="42"/>
      <c r="FP326" s="42"/>
      <c r="FQ326" s="42"/>
      <c r="FR326" s="42"/>
      <c r="FS326" s="29">
        <f t="shared" ref="FS326:FS389" si="51">FQ326+FO326+FL326+FI326+FC326+EW326+EP326+EL326+EF326+EC326+DX326+DU326+DK326+DJ326+DG326+DE326+DD326+CX326+CP326+CG326+BZ326+BU326+BM326+BG326+AZ326+P326+O326+N326+L326+J326+G326+BT326</f>
        <v>200</v>
      </c>
      <c r="FT326" s="29">
        <f t="shared" si="48"/>
        <v>200</v>
      </c>
      <c r="FU326" s="8">
        <f t="shared" si="43"/>
        <v>0</v>
      </c>
      <c r="FV326" s="29">
        <f t="shared" si="49"/>
        <v>0</v>
      </c>
    </row>
    <row r="327" spans="1:178">
      <c r="A327" s="8">
        <v>11082</v>
      </c>
      <c r="B327" s="27" t="s">
        <v>18</v>
      </c>
      <c r="C327" s="40">
        <v>70</v>
      </c>
      <c r="D327" s="40" t="s">
        <v>2116</v>
      </c>
      <c r="E327" s="40" t="s">
        <v>563</v>
      </c>
      <c r="F327" s="40" t="s">
        <v>233</v>
      </c>
      <c r="G327" s="40">
        <v>150</v>
      </c>
      <c r="H327" s="8" t="str">
        <f>VLOOKUP(F327, 'Meslek Grupları'!$E$6:$G$152, 3, FALSE)</f>
        <v>Esnaf</v>
      </c>
      <c r="I327" s="40"/>
      <c r="J327" s="40"/>
      <c r="K327" s="40"/>
      <c r="L327" s="40"/>
      <c r="M327" s="40"/>
      <c r="N327" s="40"/>
      <c r="O327" s="40"/>
      <c r="P327" s="40"/>
      <c r="Q327" s="40"/>
      <c r="R327" s="40">
        <v>3</v>
      </c>
      <c r="S327" s="40"/>
      <c r="T327" s="40"/>
      <c r="U327" s="40"/>
      <c r="V327" s="40"/>
      <c r="W327" s="40"/>
      <c r="X327" s="40"/>
      <c r="Y327" s="40"/>
      <c r="Z327" s="41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2"/>
      <c r="AT327" s="288">
        <f t="shared" si="50"/>
        <v>0</v>
      </c>
      <c r="AU327" s="43"/>
      <c r="AV327" s="40"/>
      <c r="AW327" s="40"/>
      <c r="AX327" s="40"/>
      <c r="AY327" s="40"/>
      <c r="AZ327" s="40"/>
      <c r="BA327" s="42"/>
      <c r="BB327" s="41"/>
      <c r="BC327" s="40"/>
      <c r="BD327" s="40"/>
      <c r="BE327" s="40"/>
      <c r="BF327" s="40"/>
      <c r="BG327" s="40"/>
      <c r="BH327" s="42"/>
      <c r="BI327" s="40"/>
      <c r="BJ327" s="40"/>
      <c r="BK327" s="40"/>
      <c r="BL327" s="40"/>
      <c r="BM327" s="40"/>
      <c r="BN327" s="40"/>
      <c r="BO327" s="41"/>
      <c r="BP327" s="40"/>
      <c r="BQ327" s="40"/>
      <c r="BR327" s="40"/>
      <c r="BS327" s="40"/>
      <c r="BT327" s="40"/>
      <c r="BU327" s="42"/>
      <c r="BV327" s="40"/>
      <c r="BW327" s="41"/>
      <c r="BX327" s="40"/>
      <c r="BY327" s="40"/>
      <c r="BZ327" s="40"/>
      <c r="CA327" s="42"/>
      <c r="CB327" s="41"/>
      <c r="CC327" s="40"/>
      <c r="CD327" s="40"/>
      <c r="CE327" s="40"/>
      <c r="CF327" s="40"/>
      <c r="CG327" s="40"/>
      <c r="CH327" s="42"/>
      <c r="CI327" s="43"/>
      <c r="CJ327" s="41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1"/>
      <c r="DR327" s="40"/>
      <c r="DS327" s="40"/>
      <c r="DT327" s="40"/>
      <c r="DU327" s="40"/>
      <c r="DV327" s="42"/>
      <c r="DW327" s="40"/>
      <c r="DX327" s="40"/>
      <c r="DY327" s="40"/>
      <c r="DZ327" s="40"/>
      <c r="EA327" s="40"/>
      <c r="EB327" s="40"/>
      <c r="EC327" s="40"/>
      <c r="ED327" s="41"/>
      <c r="EE327" s="40"/>
      <c r="EF327" s="40"/>
      <c r="EG327" s="41"/>
      <c r="EH327" s="40"/>
      <c r="EI327" s="40"/>
      <c r="EJ327" s="40"/>
      <c r="EK327" s="40"/>
      <c r="EL327" s="42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2"/>
      <c r="EX327" s="42"/>
      <c r="EY327" s="42"/>
      <c r="EZ327" s="42"/>
      <c r="FA327" s="42"/>
      <c r="FB327" s="42"/>
      <c r="FC327" s="42"/>
      <c r="FD327" s="42"/>
      <c r="FE327" s="42"/>
      <c r="FF327" s="42"/>
      <c r="FG327" s="42"/>
      <c r="FH327" s="42"/>
      <c r="FI327" s="42"/>
      <c r="FJ327" s="42"/>
      <c r="FK327" s="42"/>
      <c r="FL327" s="42"/>
      <c r="FM327" s="42"/>
      <c r="FN327" s="42"/>
      <c r="FO327" s="42"/>
      <c r="FP327" s="42"/>
      <c r="FQ327" s="42"/>
      <c r="FR327" s="42"/>
      <c r="FS327" s="29">
        <f t="shared" si="51"/>
        <v>150</v>
      </c>
      <c r="FT327" s="29">
        <f t="shared" si="48"/>
        <v>150</v>
      </c>
      <c r="FU327" s="8">
        <f t="shared" si="43"/>
        <v>0</v>
      </c>
      <c r="FV327" s="29">
        <f t="shared" si="49"/>
        <v>0</v>
      </c>
    </row>
    <row r="328" spans="1:178">
      <c r="A328" s="8">
        <v>11082</v>
      </c>
      <c r="B328" s="27" t="s">
        <v>18</v>
      </c>
      <c r="C328" s="40">
        <v>71</v>
      </c>
      <c r="D328" s="40" t="s">
        <v>564</v>
      </c>
      <c r="E328" s="40" t="s">
        <v>2099</v>
      </c>
      <c r="F328" s="8" t="s">
        <v>287</v>
      </c>
      <c r="G328" s="40">
        <v>1000</v>
      </c>
      <c r="H328" s="8" t="str">
        <f>VLOOKUP(F328, 'Meslek Grupları'!$E$6:$G$152, 3, FALSE)</f>
        <v>Ticaret</v>
      </c>
      <c r="I328" s="40" t="s">
        <v>690</v>
      </c>
      <c r="J328" s="40"/>
      <c r="K328" s="40"/>
      <c r="L328" s="40"/>
      <c r="M328" s="40"/>
      <c r="N328" s="40"/>
      <c r="O328" s="40"/>
      <c r="P328" s="40"/>
      <c r="Q328" s="40"/>
      <c r="R328" s="40">
        <v>60</v>
      </c>
      <c r="S328" s="40">
        <v>3</v>
      </c>
      <c r="T328" s="40">
        <v>6</v>
      </c>
      <c r="U328" s="40"/>
      <c r="V328" s="40"/>
      <c r="W328" s="40"/>
      <c r="X328" s="40"/>
      <c r="Y328" s="40"/>
      <c r="Z328" s="41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2"/>
      <c r="AT328" s="288">
        <f t="shared" si="50"/>
        <v>0</v>
      </c>
      <c r="AU328" s="43"/>
      <c r="AV328" s="40"/>
      <c r="AW328" s="40"/>
      <c r="AX328" s="40"/>
      <c r="AY328" s="40"/>
      <c r="AZ328" s="40"/>
      <c r="BA328" s="42"/>
      <c r="BB328" s="41">
        <v>3</v>
      </c>
      <c r="BC328" s="40"/>
      <c r="BD328" s="40">
        <v>3</v>
      </c>
      <c r="BE328" s="40"/>
      <c r="BF328" s="40"/>
      <c r="BG328" s="40">
        <v>75</v>
      </c>
      <c r="BH328" s="42">
        <v>75</v>
      </c>
      <c r="BI328" s="40"/>
      <c r="BJ328" s="40"/>
      <c r="BK328" s="40"/>
      <c r="BL328" s="40"/>
      <c r="BM328" s="40"/>
      <c r="BN328" s="40"/>
      <c r="BO328" s="41"/>
      <c r="BP328" s="40"/>
      <c r="BQ328" s="40"/>
      <c r="BR328" s="40"/>
      <c r="BS328" s="40"/>
      <c r="BT328" s="40"/>
      <c r="BU328" s="42"/>
      <c r="BV328" s="40"/>
      <c r="BW328" s="41">
        <v>3</v>
      </c>
      <c r="BX328" s="40"/>
      <c r="BY328" s="40"/>
      <c r="BZ328" s="40">
        <v>36</v>
      </c>
      <c r="CA328" s="42">
        <v>42</v>
      </c>
      <c r="CB328" s="41"/>
      <c r="CC328" s="40"/>
      <c r="CD328" s="40"/>
      <c r="CE328" s="40"/>
      <c r="CF328" s="40"/>
      <c r="CG328" s="40"/>
      <c r="CH328" s="42"/>
      <c r="CI328" s="43"/>
      <c r="CJ328" s="41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>
        <v>1</v>
      </c>
      <c r="CX328" s="40">
        <v>7.5</v>
      </c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1"/>
      <c r="DR328" s="40"/>
      <c r="DS328" s="40"/>
      <c r="DT328" s="40"/>
      <c r="DU328" s="40"/>
      <c r="DV328" s="42"/>
      <c r="DW328" s="40"/>
      <c r="DX328" s="40"/>
      <c r="DY328" s="40"/>
      <c r="DZ328" s="40"/>
      <c r="EA328" s="40"/>
      <c r="EB328" s="40"/>
      <c r="EC328" s="40"/>
      <c r="ED328" s="41"/>
      <c r="EE328" s="40"/>
      <c r="EF328" s="40"/>
      <c r="EG328" s="41"/>
      <c r="EH328" s="40"/>
      <c r="EI328" s="40"/>
      <c r="EJ328" s="40"/>
      <c r="EK328" s="40"/>
      <c r="EL328" s="42"/>
      <c r="EM328" s="40"/>
      <c r="EN328" s="40"/>
      <c r="EO328" s="40"/>
      <c r="EP328" s="40"/>
      <c r="EQ328" s="40"/>
      <c r="ER328" s="40">
        <v>1</v>
      </c>
      <c r="ES328" s="40"/>
      <c r="ET328" s="40"/>
      <c r="EU328" s="40"/>
      <c r="EV328" s="40"/>
      <c r="EW328" s="42">
        <v>300</v>
      </c>
      <c r="EX328" s="42"/>
      <c r="EY328" s="42"/>
      <c r="EZ328" s="42"/>
      <c r="FA328" s="42"/>
      <c r="FB328" s="42"/>
      <c r="FC328" s="42"/>
      <c r="FD328" s="42"/>
      <c r="FE328" s="42"/>
      <c r="FF328" s="42"/>
      <c r="FG328" s="42"/>
      <c r="FH328" s="42"/>
      <c r="FI328" s="42"/>
      <c r="FJ328" s="42"/>
      <c r="FK328" s="42"/>
      <c r="FL328" s="42"/>
      <c r="FM328" s="42"/>
      <c r="FN328" s="42"/>
      <c r="FO328" s="42"/>
      <c r="FP328" s="42"/>
      <c r="FQ328" s="42"/>
      <c r="FR328" s="42"/>
      <c r="FS328" s="29">
        <f t="shared" si="51"/>
        <v>1418.5</v>
      </c>
      <c r="FT328" s="29">
        <f t="shared" si="48"/>
        <v>1418.5</v>
      </c>
      <c r="FU328" s="8">
        <f t="shared" si="43"/>
        <v>6</v>
      </c>
      <c r="FV328" s="29">
        <f t="shared" si="49"/>
        <v>6</v>
      </c>
    </row>
    <row r="329" spans="1:178">
      <c r="A329" s="8">
        <v>11082</v>
      </c>
      <c r="B329" s="27" t="s">
        <v>18</v>
      </c>
      <c r="C329" s="40">
        <v>72</v>
      </c>
      <c r="D329" s="40" t="s">
        <v>2117</v>
      </c>
      <c r="E329" s="40" t="s">
        <v>204</v>
      </c>
      <c r="F329" s="40" t="s">
        <v>253</v>
      </c>
      <c r="G329" s="40">
        <v>150</v>
      </c>
      <c r="H329" s="8" t="str">
        <f>VLOOKUP(F329, 'Meslek Grupları'!$E$6:$G$152, 3, FALSE)</f>
        <v>İşçiler</v>
      </c>
      <c r="I329" s="40"/>
      <c r="J329" s="40"/>
      <c r="K329" s="40"/>
      <c r="L329" s="40"/>
      <c r="M329" s="40"/>
      <c r="N329" s="40"/>
      <c r="O329" s="40"/>
      <c r="P329" s="40"/>
      <c r="Q329" s="40"/>
      <c r="R329" s="40">
        <v>4</v>
      </c>
      <c r="S329" s="40">
        <v>5</v>
      </c>
      <c r="T329" s="40">
        <v>10</v>
      </c>
      <c r="U329" s="40"/>
      <c r="V329" s="40"/>
      <c r="W329" s="40"/>
      <c r="X329" s="40"/>
      <c r="Y329" s="40"/>
      <c r="Z329" s="41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2"/>
      <c r="AT329" s="288">
        <f t="shared" si="50"/>
        <v>0</v>
      </c>
      <c r="AU329" s="43"/>
      <c r="AV329" s="40"/>
      <c r="AW329" s="40"/>
      <c r="AX329" s="40"/>
      <c r="AY329" s="40"/>
      <c r="AZ329" s="40"/>
      <c r="BA329" s="42"/>
      <c r="BB329" s="41"/>
      <c r="BC329" s="40"/>
      <c r="BD329" s="40"/>
      <c r="BE329" s="40"/>
      <c r="BF329" s="40"/>
      <c r="BG329" s="40"/>
      <c r="BH329" s="42"/>
      <c r="BI329" s="40"/>
      <c r="BJ329" s="40"/>
      <c r="BK329" s="40"/>
      <c r="BL329" s="40"/>
      <c r="BM329" s="40"/>
      <c r="BN329" s="40"/>
      <c r="BO329" s="41"/>
      <c r="BP329" s="40"/>
      <c r="BQ329" s="40"/>
      <c r="BR329" s="40"/>
      <c r="BS329" s="40"/>
      <c r="BT329" s="40"/>
      <c r="BU329" s="42"/>
      <c r="BV329" s="40"/>
      <c r="BW329" s="41">
        <v>5</v>
      </c>
      <c r="BX329" s="40"/>
      <c r="BY329" s="40"/>
      <c r="BZ329" s="40">
        <v>24</v>
      </c>
      <c r="CA329" s="42">
        <v>30</v>
      </c>
      <c r="CB329" s="41"/>
      <c r="CC329" s="40"/>
      <c r="CD329" s="40"/>
      <c r="CE329" s="40"/>
      <c r="CF329" s="40"/>
      <c r="CG329" s="40"/>
      <c r="CH329" s="42"/>
      <c r="CI329" s="43"/>
      <c r="CJ329" s="41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>
        <v>1</v>
      </c>
      <c r="CW329" s="40"/>
      <c r="CX329" s="40"/>
      <c r="CY329" s="40">
        <v>1</v>
      </c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1"/>
      <c r="DR329" s="40"/>
      <c r="DS329" s="40"/>
      <c r="DT329" s="40"/>
      <c r="DU329" s="40"/>
      <c r="DV329" s="42"/>
      <c r="DW329" s="40"/>
      <c r="DX329" s="40"/>
      <c r="DY329" s="40"/>
      <c r="DZ329" s="40"/>
      <c r="EA329" s="40"/>
      <c r="EB329" s="40"/>
      <c r="EC329" s="40"/>
      <c r="ED329" s="41"/>
      <c r="EE329" s="40"/>
      <c r="EF329" s="40"/>
      <c r="EG329" s="41"/>
      <c r="EH329" s="40"/>
      <c r="EI329" s="40"/>
      <c r="EJ329" s="40"/>
      <c r="EK329" s="40"/>
      <c r="EL329" s="42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2"/>
      <c r="EX329" s="42"/>
      <c r="EY329" s="42"/>
      <c r="EZ329" s="42"/>
      <c r="FA329" s="42"/>
      <c r="FB329" s="42"/>
      <c r="FC329" s="42"/>
      <c r="FD329" s="42"/>
      <c r="FE329" s="42"/>
      <c r="FF329" s="42"/>
      <c r="FG329" s="42"/>
      <c r="FH329" s="42"/>
      <c r="FI329" s="42"/>
      <c r="FJ329" s="42"/>
      <c r="FK329" s="42"/>
      <c r="FL329" s="42"/>
      <c r="FM329" s="42"/>
      <c r="FN329" s="42"/>
      <c r="FO329" s="42"/>
      <c r="FP329" s="42"/>
      <c r="FQ329" s="42"/>
      <c r="FR329" s="42"/>
      <c r="FS329" s="29">
        <f t="shared" si="51"/>
        <v>174</v>
      </c>
      <c r="FT329" s="29">
        <f t="shared" si="48"/>
        <v>174</v>
      </c>
      <c r="FU329" s="8">
        <f t="shared" si="43"/>
        <v>5</v>
      </c>
      <c r="FV329" s="29">
        <f t="shared" si="49"/>
        <v>5</v>
      </c>
    </row>
    <row r="330" spans="1:178">
      <c r="A330" s="8">
        <v>11082</v>
      </c>
      <c r="B330" s="27" t="s">
        <v>18</v>
      </c>
      <c r="C330" s="40">
        <v>73</v>
      </c>
      <c r="D330" s="40" t="s">
        <v>204</v>
      </c>
      <c r="E330" s="40" t="s">
        <v>2118</v>
      </c>
      <c r="F330" s="40" t="s">
        <v>253</v>
      </c>
      <c r="G330" s="40">
        <v>600</v>
      </c>
      <c r="H330" s="8" t="str">
        <f>VLOOKUP(F330, 'Meslek Grupları'!$E$6:$G$152, 3, FALSE)</f>
        <v>İşçiler</v>
      </c>
      <c r="I330" s="40" t="s">
        <v>723</v>
      </c>
      <c r="J330" s="40"/>
      <c r="K330" s="40"/>
      <c r="L330" s="40"/>
      <c r="M330" s="40"/>
      <c r="N330" s="40"/>
      <c r="O330" s="40"/>
      <c r="P330" s="40"/>
      <c r="Q330" s="40"/>
      <c r="R330" s="40">
        <v>40</v>
      </c>
      <c r="S330" s="40"/>
      <c r="T330" s="40"/>
      <c r="U330" s="40"/>
      <c r="V330" s="40"/>
      <c r="W330" s="40"/>
      <c r="X330" s="40"/>
      <c r="Y330" s="40"/>
      <c r="Z330" s="41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2"/>
      <c r="AT330" s="288">
        <f t="shared" si="50"/>
        <v>0</v>
      </c>
      <c r="AU330" s="43"/>
      <c r="AV330" s="40"/>
      <c r="AW330" s="40"/>
      <c r="AX330" s="40"/>
      <c r="AY330" s="40"/>
      <c r="AZ330" s="40"/>
      <c r="BA330" s="42"/>
      <c r="BB330" s="41">
        <v>5</v>
      </c>
      <c r="BC330" s="40"/>
      <c r="BD330" s="40">
        <v>5</v>
      </c>
      <c r="BE330" s="40"/>
      <c r="BF330" s="40"/>
      <c r="BG330" s="40">
        <v>75</v>
      </c>
      <c r="BH330" s="42">
        <v>75</v>
      </c>
      <c r="BI330" s="40"/>
      <c r="BJ330" s="40"/>
      <c r="BK330" s="40"/>
      <c r="BL330" s="40"/>
      <c r="BM330" s="40"/>
      <c r="BN330" s="40"/>
      <c r="BO330" s="41"/>
      <c r="BP330" s="40"/>
      <c r="BQ330" s="40"/>
      <c r="BR330" s="40"/>
      <c r="BS330" s="40"/>
      <c r="BT330" s="40"/>
      <c r="BU330" s="42"/>
      <c r="BV330" s="40"/>
      <c r="BW330" s="41">
        <v>5</v>
      </c>
      <c r="BX330" s="40"/>
      <c r="BY330" s="40"/>
      <c r="BZ330" s="40">
        <v>60</v>
      </c>
      <c r="CA330" s="42">
        <v>72</v>
      </c>
      <c r="CB330" s="41"/>
      <c r="CC330" s="40"/>
      <c r="CD330" s="40"/>
      <c r="CE330" s="40" t="s">
        <v>271</v>
      </c>
      <c r="CF330" s="40" t="s">
        <v>724</v>
      </c>
      <c r="CG330" s="40">
        <v>375</v>
      </c>
      <c r="CH330" s="42">
        <v>375</v>
      </c>
      <c r="CI330" s="43">
        <v>1</v>
      </c>
      <c r="CJ330" s="41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>
        <v>1</v>
      </c>
      <c r="CX330" s="40">
        <v>10</v>
      </c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1"/>
      <c r="DR330" s="40"/>
      <c r="DS330" s="40"/>
      <c r="DT330" s="40"/>
      <c r="DU330" s="40"/>
      <c r="DV330" s="42"/>
      <c r="DW330" s="40"/>
      <c r="DX330" s="40"/>
      <c r="DY330" s="40"/>
      <c r="DZ330" s="40"/>
      <c r="EA330" s="40"/>
      <c r="EB330" s="40"/>
      <c r="EC330" s="40"/>
      <c r="ED330" s="41"/>
      <c r="EE330" s="40"/>
      <c r="EF330" s="40"/>
      <c r="EG330" s="41"/>
      <c r="EH330" s="40"/>
      <c r="EI330" s="40"/>
      <c r="EJ330" s="40"/>
      <c r="EK330" s="40"/>
      <c r="EL330" s="42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2"/>
      <c r="EX330" s="42"/>
      <c r="EY330" s="42"/>
      <c r="EZ330" s="42"/>
      <c r="FA330" s="42"/>
      <c r="FB330" s="42"/>
      <c r="FC330" s="42"/>
      <c r="FD330" s="42"/>
      <c r="FE330" s="42"/>
      <c r="FF330" s="42"/>
      <c r="FG330" s="42"/>
      <c r="FH330" s="42"/>
      <c r="FI330" s="42"/>
      <c r="FJ330" s="42"/>
      <c r="FK330" s="42"/>
      <c r="FL330" s="42"/>
      <c r="FM330" s="42"/>
      <c r="FN330" s="42"/>
      <c r="FO330" s="42"/>
      <c r="FP330" s="42"/>
      <c r="FQ330" s="42"/>
      <c r="FR330" s="42"/>
      <c r="FS330" s="29">
        <f t="shared" si="51"/>
        <v>1120</v>
      </c>
      <c r="FT330" s="29">
        <f t="shared" si="48"/>
        <v>1120</v>
      </c>
      <c r="FU330" s="8">
        <f t="shared" si="43"/>
        <v>10</v>
      </c>
      <c r="FV330" s="29">
        <f t="shared" si="49"/>
        <v>10</v>
      </c>
    </row>
    <row r="331" spans="1:178">
      <c r="A331" s="8">
        <v>11082</v>
      </c>
      <c r="B331" s="27" t="s">
        <v>18</v>
      </c>
      <c r="C331" s="40">
        <v>74</v>
      </c>
      <c r="D331" s="40" t="s">
        <v>197</v>
      </c>
      <c r="E331" s="40" t="s">
        <v>279</v>
      </c>
      <c r="F331" s="40" t="s">
        <v>282</v>
      </c>
      <c r="G331" s="40">
        <v>300</v>
      </c>
      <c r="H331" s="8" t="str">
        <f>VLOOKUP(F331, 'Meslek Grupları'!$E$6:$G$152, 3, FALSE)</f>
        <v>Ticaret</v>
      </c>
      <c r="I331" s="40"/>
      <c r="J331" s="40"/>
      <c r="K331" s="40"/>
      <c r="L331" s="40"/>
      <c r="M331" s="40"/>
      <c r="N331" s="40"/>
      <c r="O331" s="40"/>
      <c r="P331" s="40"/>
      <c r="Q331" s="40"/>
      <c r="R331" s="40">
        <v>8</v>
      </c>
      <c r="S331" s="40"/>
      <c r="T331" s="40"/>
      <c r="U331" s="40"/>
      <c r="V331" s="40"/>
      <c r="W331" s="40"/>
      <c r="X331" s="40"/>
      <c r="Y331" s="40"/>
      <c r="Z331" s="41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2"/>
      <c r="AT331" s="288">
        <f t="shared" si="50"/>
        <v>0</v>
      </c>
      <c r="AU331" s="43"/>
      <c r="AV331" s="40"/>
      <c r="AW331" s="40"/>
      <c r="AX331" s="40"/>
      <c r="AY331" s="40"/>
      <c r="AZ331" s="40"/>
      <c r="BA331" s="42"/>
      <c r="BB331" s="41"/>
      <c r="BC331" s="40"/>
      <c r="BD331" s="40"/>
      <c r="BE331" s="40"/>
      <c r="BF331" s="40"/>
      <c r="BG331" s="40"/>
      <c r="BH331" s="42"/>
      <c r="BI331" s="40"/>
      <c r="BJ331" s="40"/>
      <c r="BK331" s="40"/>
      <c r="BL331" s="40"/>
      <c r="BM331" s="40"/>
      <c r="BN331" s="40"/>
      <c r="BO331" s="41"/>
      <c r="BP331" s="40"/>
      <c r="BQ331" s="40"/>
      <c r="BR331" s="40"/>
      <c r="BS331" s="40"/>
      <c r="BT331" s="40"/>
      <c r="BU331" s="42"/>
      <c r="BV331" s="40"/>
      <c r="BW331" s="41"/>
      <c r="BX331" s="40"/>
      <c r="BY331" s="40"/>
      <c r="BZ331" s="40"/>
      <c r="CA331" s="42"/>
      <c r="CB331" s="41"/>
      <c r="CC331" s="40"/>
      <c r="CD331" s="40"/>
      <c r="CE331" s="40"/>
      <c r="CF331" s="40"/>
      <c r="CG331" s="40"/>
      <c r="CH331" s="42"/>
      <c r="CI331" s="43"/>
      <c r="CJ331" s="41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1"/>
      <c r="DR331" s="40"/>
      <c r="DS331" s="40"/>
      <c r="DT331" s="40"/>
      <c r="DU331" s="40"/>
      <c r="DV331" s="42"/>
      <c r="DW331" s="40"/>
      <c r="DX331" s="40"/>
      <c r="DY331" s="40"/>
      <c r="DZ331" s="40"/>
      <c r="EA331" s="40"/>
      <c r="EB331" s="40"/>
      <c r="EC331" s="40"/>
      <c r="ED331" s="41"/>
      <c r="EE331" s="40"/>
      <c r="EF331" s="40"/>
      <c r="EG331" s="41"/>
      <c r="EH331" s="40"/>
      <c r="EI331" s="40"/>
      <c r="EJ331" s="40"/>
      <c r="EK331" s="40"/>
      <c r="EL331" s="42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2"/>
      <c r="EX331" s="42"/>
      <c r="EY331" s="42"/>
      <c r="EZ331" s="42"/>
      <c r="FA331" s="42"/>
      <c r="FB331" s="42"/>
      <c r="FC331" s="42"/>
      <c r="FD331" s="42"/>
      <c r="FE331" s="42"/>
      <c r="FF331" s="42"/>
      <c r="FG331" s="42"/>
      <c r="FH331" s="42"/>
      <c r="FI331" s="42"/>
      <c r="FJ331" s="42"/>
      <c r="FK331" s="42"/>
      <c r="FL331" s="42"/>
      <c r="FM331" s="42"/>
      <c r="FN331" s="42"/>
      <c r="FO331" s="42"/>
      <c r="FP331" s="42"/>
      <c r="FQ331" s="42"/>
      <c r="FR331" s="42"/>
      <c r="FS331" s="29">
        <f t="shared" si="51"/>
        <v>300</v>
      </c>
      <c r="FT331" s="29">
        <f t="shared" si="48"/>
        <v>300</v>
      </c>
      <c r="FU331" s="8">
        <f t="shared" si="43"/>
        <v>0</v>
      </c>
      <c r="FV331" s="29">
        <f t="shared" si="49"/>
        <v>0</v>
      </c>
    </row>
    <row r="332" spans="1:178">
      <c r="A332" s="8">
        <v>11082</v>
      </c>
      <c r="B332" s="27" t="s">
        <v>18</v>
      </c>
      <c r="C332" s="40">
        <v>75</v>
      </c>
      <c r="D332" s="40" t="s">
        <v>279</v>
      </c>
      <c r="E332" s="40" t="s">
        <v>255</v>
      </c>
      <c r="F332" s="40" t="s">
        <v>349</v>
      </c>
      <c r="G332" s="40"/>
      <c r="H332" s="8" t="str">
        <f>VLOOKUP(F332, 'Meslek Grupları'!$E$6:$G$152, 3, FALSE)</f>
        <v>Mesleksiz</v>
      </c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1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2"/>
      <c r="AT332" s="288">
        <f t="shared" si="50"/>
        <v>0</v>
      </c>
      <c r="AU332" s="43"/>
      <c r="AV332" s="40"/>
      <c r="AW332" s="40"/>
      <c r="AX332" s="40"/>
      <c r="AY332" s="40"/>
      <c r="AZ332" s="40"/>
      <c r="BA332" s="42"/>
      <c r="BB332" s="41"/>
      <c r="BC332" s="40"/>
      <c r="BD332" s="40"/>
      <c r="BE332" s="40"/>
      <c r="BF332" s="40"/>
      <c r="BG332" s="40"/>
      <c r="BH332" s="42"/>
      <c r="BI332" s="40"/>
      <c r="BJ332" s="40"/>
      <c r="BK332" s="40"/>
      <c r="BL332" s="40"/>
      <c r="BM332" s="40"/>
      <c r="BN332" s="40"/>
      <c r="BO332" s="41"/>
      <c r="BP332" s="40"/>
      <c r="BQ332" s="40"/>
      <c r="BR332" s="40"/>
      <c r="BS332" s="40"/>
      <c r="BT332" s="40"/>
      <c r="BU332" s="42"/>
      <c r="BV332" s="40"/>
      <c r="BW332" s="41"/>
      <c r="BX332" s="40"/>
      <c r="BY332" s="40"/>
      <c r="BZ332" s="40"/>
      <c r="CA332" s="42"/>
      <c r="CB332" s="41"/>
      <c r="CC332" s="40"/>
      <c r="CD332" s="40"/>
      <c r="CE332" s="40"/>
      <c r="CF332" s="40"/>
      <c r="CG332" s="40"/>
      <c r="CH332" s="42"/>
      <c r="CI332" s="43"/>
      <c r="CJ332" s="41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1"/>
      <c r="DR332" s="40"/>
      <c r="DS332" s="40"/>
      <c r="DT332" s="40"/>
      <c r="DU332" s="40"/>
      <c r="DV332" s="42"/>
      <c r="DW332" s="40"/>
      <c r="DX332" s="40"/>
      <c r="DY332" s="40"/>
      <c r="DZ332" s="40"/>
      <c r="EA332" s="40"/>
      <c r="EB332" s="40"/>
      <c r="EC332" s="40"/>
      <c r="ED332" s="41"/>
      <c r="EE332" s="40"/>
      <c r="EF332" s="40"/>
      <c r="EG332" s="41"/>
      <c r="EH332" s="40"/>
      <c r="EI332" s="40"/>
      <c r="EJ332" s="40"/>
      <c r="EK332" s="40"/>
      <c r="EL332" s="42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2"/>
      <c r="EX332" s="42"/>
      <c r="EY332" s="42"/>
      <c r="EZ332" s="42"/>
      <c r="FA332" s="42"/>
      <c r="FB332" s="42"/>
      <c r="FC332" s="42"/>
      <c r="FD332" s="42"/>
      <c r="FE332" s="42"/>
      <c r="FF332" s="42"/>
      <c r="FG332" s="42"/>
      <c r="FH332" s="42"/>
      <c r="FI332" s="42"/>
      <c r="FJ332" s="42"/>
      <c r="FK332" s="42"/>
      <c r="FL332" s="42"/>
      <c r="FM332" s="42"/>
      <c r="FN332" s="42"/>
      <c r="FO332" s="42"/>
      <c r="FP332" s="42"/>
      <c r="FQ332" s="42"/>
      <c r="FR332" s="42"/>
      <c r="FS332" s="29">
        <f t="shared" si="51"/>
        <v>0</v>
      </c>
      <c r="FT332" s="29">
        <f t="shared" si="48"/>
        <v>0</v>
      </c>
      <c r="FU332" s="8">
        <f t="shared" si="43"/>
        <v>0</v>
      </c>
      <c r="FV332" s="29">
        <f t="shared" si="49"/>
        <v>0</v>
      </c>
    </row>
    <row r="333" spans="1:178">
      <c r="A333" s="8">
        <v>11082</v>
      </c>
      <c r="B333" s="27" t="s">
        <v>18</v>
      </c>
      <c r="C333" s="40">
        <v>76</v>
      </c>
      <c r="D333" s="40" t="s">
        <v>279</v>
      </c>
      <c r="E333" s="40" t="s">
        <v>249</v>
      </c>
      <c r="F333" s="40"/>
      <c r="G333" s="40"/>
      <c r="H333" s="8">
        <f>VLOOKUP(F333, 'Meslek Grupları'!$E$6:$G$152, 3, FALSE)</f>
        <v>0</v>
      </c>
      <c r="I333" s="40"/>
      <c r="J333" s="40"/>
      <c r="K333" s="40"/>
      <c r="L333" s="40">
        <v>120</v>
      </c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1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2"/>
      <c r="AT333" s="288">
        <f t="shared" si="50"/>
        <v>0</v>
      </c>
      <c r="AU333" s="43"/>
      <c r="AV333" s="40"/>
      <c r="AW333" s="40"/>
      <c r="AX333" s="40"/>
      <c r="AY333" s="40"/>
      <c r="AZ333" s="40"/>
      <c r="BA333" s="42"/>
      <c r="BB333" s="41"/>
      <c r="BC333" s="40"/>
      <c r="BD333" s="40"/>
      <c r="BE333" s="40"/>
      <c r="BF333" s="40"/>
      <c r="BG333" s="40"/>
      <c r="BH333" s="42"/>
      <c r="BI333" s="40"/>
      <c r="BJ333" s="40"/>
      <c r="BK333" s="40"/>
      <c r="BL333" s="40"/>
      <c r="BM333" s="40"/>
      <c r="BN333" s="40"/>
      <c r="BO333" s="41"/>
      <c r="BP333" s="40"/>
      <c r="BQ333" s="40"/>
      <c r="BR333" s="40"/>
      <c r="BS333" s="40"/>
      <c r="BT333" s="40"/>
      <c r="BU333" s="42"/>
      <c r="BV333" s="40"/>
      <c r="BW333" s="41"/>
      <c r="BX333" s="40"/>
      <c r="BY333" s="40"/>
      <c r="BZ333" s="40"/>
      <c r="CA333" s="42"/>
      <c r="CB333" s="41"/>
      <c r="CC333" s="40"/>
      <c r="CD333" s="40"/>
      <c r="CE333" s="40"/>
      <c r="CF333" s="40"/>
      <c r="CG333" s="40"/>
      <c r="CH333" s="42"/>
      <c r="CI333" s="43"/>
      <c r="CJ333" s="41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1"/>
      <c r="DR333" s="40"/>
      <c r="DS333" s="40"/>
      <c r="DT333" s="40"/>
      <c r="DU333" s="40"/>
      <c r="DV333" s="42"/>
      <c r="DW333" s="40"/>
      <c r="DX333" s="40"/>
      <c r="DY333" s="40"/>
      <c r="DZ333" s="40"/>
      <c r="EA333" s="40"/>
      <c r="EB333" s="40"/>
      <c r="EC333" s="40"/>
      <c r="ED333" s="41"/>
      <c r="EE333" s="40"/>
      <c r="EF333" s="40"/>
      <c r="EG333" s="41"/>
      <c r="EH333" s="40"/>
      <c r="EI333" s="40"/>
      <c r="EJ333" s="40"/>
      <c r="EK333" s="40"/>
      <c r="EL333" s="42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2"/>
      <c r="EX333" s="42"/>
      <c r="EY333" s="42"/>
      <c r="EZ333" s="42"/>
      <c r="FA333" s="42"/>
      <c r="FB333" s="42"/>
      <c r="FC333" s="42"/>
      <c r="FD333" s="42"/>
      <c r="FE333" s="42"/>
      <c r="FF333" s="42"/>
      <c r="FG333" s="42"/>
      <c r="FH333" s="42"/>
      <c r="FI333" s="42"/>
      <c r="FJ333" s="42"/>
      <c r="FK333" s="42"/>
      <c r="FL333" s="42"/>
      <c r="FM333" s="42"/>
      <c r="FN333" s="42"/>
      <c r="FO333" s="42"/>
      <c r="FP333" s="42"/>
      <c r="FQ333" s="42"/>
      <c r="FR333" s="42"/>
      <c r="FS333" s="29">
        <f t="shared" si="51"/>
        <v>120</v>
      </c>
      <c r="FT333" s="29">
        <f t="shared" si="48"/>
        <v>120</v>
      </c>
      <c r="FU333" s="8">
        <f t="shared" ref="FU333:FU349" si="52">CB333+BW333+BO333+BI333+BB333+AV333+AU333</f>
        <v>0</v>
      </c>
      <c r="FV333" s="29">
        <f t="shared" si="49"/>
        <v>0</v>
      </c>
    </row>
    <row r="334" spans="1:178">
      <c r="A334" s="8">
        <v>11082</v>
      </c>
      <c r="B334" s="27" t="s">
        <v>18</v>
      </c>
      <c r="C334" s="40">
        <v>77</v>
      </c>
      <c r="D334" s="40" t="s">
        <v>563</v>
      </c>
      <c r="E334" s="40" t="s">
        <v>204</v>
      </c>
      <c r="F334" s="40" t="s">
        <v>349</v>
      </c>
      <c r="G334" s="40"/>
      <c r="H334" s="8" t="str">
        <f>VLOOKUP(F334, 'Meslek Grupları'!$E$6:$G$152, 3, FALSE)</f>
        <v>Mesleksiz</v>
      </c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1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2"/>
      <c r="AT334" s="288">
        <f t="shared" si="50"/>
        <v>0</v>
      </c>
      <c r="AU334" s="43"/>
      <c r="AV334" s="40"/>
      <c r="AW334" s="40"/>
      <c r="AX334" s="40"/>
      <c r="AY334" s="40"/>
      <c r="AZ334" s="40"/>
      <c r="BA334" s="42"/>
      <c r="BB334" s="41"/>
      <c r="BC334" s="40"/>
      <c r="BD334" s="40"/>
      <c r="BE334" s="40"/>
      <c r="BF334" s="40"/>
      <c r="BG334" s="40"/>
      <c r="BH334" s="42"/>
      <c r="BI334" s="40"/>
      <c r="BJ334" s="40"/>
      <c r="BK334" s="40"/>
      <c r="BL334" s="40"/>
      <c r="BM334" s="40"/>
      <c r="BN334" s="40"/>
      <c r="BO334" s="41"/>
      <c r="BP334" s="40"/>
      <c r="BQ334" s="40"/>
      <c r="BR334" s="40"/>
      <c r="BS334" s="40"/>
      <c r="BT334" s="40"/>
      <c r="BU334" s="42"/>
      <c r="BV334" s="40"/>
      <c r="BW334" s="41"/>
      <c r="BX334" s="40"/>
      <c r="BY334" s="40"/>
      <c r="BZ334" s="40"/>
      <c r="CA334" s="42"/>
      <c r="CB334" s="41"/>
      <c r="CC334" s="40"/>
      <c r="CD334" s="40"/>
      <c r="CE334" s="40"/>
      <c r="CF334" s="40"/>
      <c r="CG334" s="40"/>
      <c r="CH334" s="42"/>
      <c r="CI334" s="43"/>
      <c r="CJ334" s="41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1"/>
      <c r="DR334" s="40"/>
      <c r="DS334" s="40"/>
      <c r="DT334" s="40"/>
      <c r="DU334" s="40"/>
      <c r="DV334" s="42"/>
      <c r="DW334" s="40"/>
      <c r="DX334" s="40"/>
      <c r="DY334" s="40"/>
      <c r="DZ334" s="40"/>
      <c r="EA334" s="40"/>
      <c r="EB334" s="40"/>
      <c r="EC334" s="40"/>
      <c r="ED334" s="41"/>
      <c r="EE334" s="40"/>
      <c r="EF334" s="40"/>
      <c r="EG334" s="41"/>
      <c r="EH334" s="40"/>
      <c r="EI334" s="40"/>
      <c r="EJ334" s="40"/>
      <c r="EK334" s="40"/>
      <c r="EL334" s="42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2"/>
      <c r="EX334" s="42"/>
      <c r="EY334" s="42"/>
      <c r="EZ334" s="42"/>
      <c r="FA334" s="42"/>
      <c r="FB334" s="42"/>
      <c r="FC334" s="42"/>
      <c r="FD334" s="42"/>
      <c r="FE334" s="42"/>
      <c r="FF334" s="42"/>
      <c r="FG334" s="42"/>
      <c r="FH334" s="42"/>
      <c r="FI334" s="42"/>
      <c r="FJ334" s="42"/>
      <c r="FK334" s="42"/>
      <c r="FL334" s="42"/>
      <c r="FM334" s="42"/>
      <c r="FN334" s="42"/>
      <c r="FO334" s="42"/>
      <c r="FP334" s="42"/>
      <c r="FQ334" s="42"/>
      <c r="FR334" s="42"/>
      <c r="FS334" s="29">
        <f t="shared" si="51"/>
        <v>0</v>
      </c>
      <c r="FT334" s="29">
        <f t="shared" si="48"/>
        <v>0</v>
      </c>
      <c r="FU334" s="8">
        <f t="shared" si="52"/>
        <v>0</v>
      </c>
      <c r="FV334" s="29">
        <f t="shared" si="49"/>
        <v>0</v>
      </c>
    </row>
    <row r="335" spans="1:178">
      <c r="A335" s="8">
        <v>11082</v>
      </c>
      <c r="B335" s="27" t="s">
        <v>18</v>
      </c>
      <c r="C335" s="40">
        <v>78</v>
      </c>
      <c r="D335" s="40" t="s">
        <v>2101</v>
      </c>
      <c r="E335" s="40" t="s">
        <v>279</v>
      </c>
      <c r="F335" s="40" t="s">
        <v>253</v>
      </c>
      <c r="G335" s="40">
        <v>250</v>
      </c>
      <c r="H335" s="8" t="str">
        <f>VLOOKUP(F335, 'Meslek Grupları'!$E$6:$G$152, 3, FALSE)</f>
        <v>İşçiler</v>
      </c>
      <c r="I335" s="40"/>
      <c r="J335" s="40"/>
      <c r="K335" s="40"/>
      <c r="L335" s="40"/>
      <c r="M335" s="40"/>
      <c r="N335" s="40"/>
      <c r="O335" s="40"/>
      <c r="P335" s="40"/>
      <c r="Q335" s="40"/>
      <c r="R335" s="40">
        <v>4</v>
      </c>
      <c r="S335" s="40"/>
      <c r="T335" s="40"/>
      <c r="U335" s="40"/>
      <c r="V335" s="40"/>
      <c r="W335" s="40"/>
      <c r="X335" s="40"/>
      <c r="Y335" s="40"/>
      <c r="Z335" s="41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2"/>
      <c r="AT335" s="288">
        <f t="shared" si="50"/>
        <v>0</v>
      </c>
      <c r="AU335" s="43"/>
      <c r="AV335" s="40"/>
      <c r="AW335" s="40"/>
      <c r="AX335" s="40"/>
      <c r="AY335" s="40"/>
      <c r="AZ335" s="40"/>
      <c r="BA335" s="42"/>
      <c r="BB335" s="41"/>
      <c r="BC335" s="40"/>
      <c r="BD335" s="40"/>
      <c r="BE335" s="40"/>
      <c r="BF335" s="40"/>
      <c r="BG335" s="40"/>
      <c r="BH335" s="42"/>
      <c r="BI335" s="40"/>
      <c r="BJ335" s="40"/>
      <c r="BK335" s="40"/>
      <c r="BL335" s="40"/>
      <c r="BM335" s="40"/>
      <c r="BN335" s="40"/>
      <c r="BO335" s="41"/>
      <c r="BP335" s="40"/>
      <c r="BQ335" s="40"/>
      <c r="BR335" s="40"/>
      <c r="BS335" s="40"/>
      <c r="BT335" s="40"/>
      <c r="BU335" s="42"/>
      <c r="BV335" s="40"/>
      <c r="BW335" s="41"/>
      <c r="BX335" s="40"/>
      <c r="BY335" s="40"/>
      <c r="BZ335" s="40"/>
      <c r="CA335" s="42"/>
      <c r="CB335" s="41"/>
      <c r="CC335" s="40"/>
      <c r="CD335" s="40"/>
      <c r="CE335" s="40"/>
      <c r="CF335" s="40"/>
      <c r="CG335" s="40"/>
      <c r="CH335" s="42"/>
      <c r="CI335" s="43"/>
      <c r="CJ335" s="41">
        <v>1</v>
      </c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1"/>
      <c r="DR335" s="40"/>
      <c r="DS335" s="40"/>
      <c r="DT335" s="40"/>
      <c r="DU335" s="40"/>
      <c r="DV335" s="42"/>
      <c r="DW335" s="40"/>
      <c r="DX335" s="40"/>
      <c r="DY335" s="40"/>
      <c r="DZ335" s="40"/>
      <c r="EA335" s="40"/>
      <c r="EB335" s="40"/>
      <c r="EC335" s="40"/>
      <c r="ED335" s="41"/>
      <c r="EE335" s="40"/>
      <c r="EF335" s="40"/>
      <c r="EG335" s="41"/>
      <c r="EH335" s="40"/>
      <c r="EI335" s="40"/>
      <c r="EJ335" s="40"/>
      <c r="EK335" s="40"/>
      <c r="EL335" s="42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2"/>
      <c r="EX335" s="42"/>
      <c r="EY335" s="42"/>
      <c r="EZ335" s="42"/>
      <c r="FA335" s="42"/>
      <c r="FB335" s="42"/>
      <c r="FC335" s="42"/>
      <c r="FD335" s="42"/>
      <c r="FE335" s="42"/>
      <c r="FF335" s="42"/>
      <c r="FG335" s="42"/>
      <c r="FH335" s="42"/>
      <c r="FI335" s="42"/>
      <c r="FJ335" s="42"/>
      <c r="FK335" s="42"/>
      <c r="FL335" s="42"/>
      <c r="FM335" s="42"/>
      <c r="FN335" s="42"/>
      <c r="FO335" s="42"/>
      <c r="FP335" s="42"/>
      <c r="FQ335" s="42"/>
      <c r="FR335" s="42"/>
      <c r="FS335" s="29">
        <f t="shared" si="51"/>
        <v>250</v>
      </c>
      <c r="FT335" s="29">
        <f t="shared" si="48"/>
        <v>250</v>
      </c>
      <c r="FU335" s="8">
        <f t="shared" si="52"/>
        <v>0</v>
      </c>
      <c r="FV335" s="29">
        <f t="shared" si="49"/>
        <v>0</v>
      </c>
    </row>
    <row r="336" spans="1:178">
      <c r="A336" s="8">
        <v>11082</v>
      </c>
      <c r="B336" s="27" t="s">
        <v>18</v>
      </c>
      <c r="C336" s="40">
        <v>79</v>
      </c>
      <c r="D336" s="40" t="s">
        <v>221</v>
      </c>
      <c r="E336" s="40" t="s">
        <v>571</v>
      </c>
      <c r="F336" s="40" t="s">
        <v>253</v>
      </c>
      <c r="G336" s="40">
        <v>150</v>
      </c>
      <c r="H336" s="8" t="str">
        <f>VLOOKUP(F336, 'Meslek Grupları'!$E$6:$G$152, 3, FALSE)</f>
        <v>İşçiler</v>
      </c>
      <c r="I336" s="40"/>
      <c r="J336" s="40"/>
      <c r="K336" s="40"/>
      <c r="L336" s="40"/>
      <c r="M336" s="40"/>
      <c r="N336" s="40"/>
      <c r="O336" s="40"/>
      <c r="P336" s="40"/>
      <c r="Q336" s="40"/>
      <c r="R336" s="40">
        <v>2</v>
      </c>
      <c r="S336" s="40"/>
      <c r="T336" s="40"/>
      <c r="U336" s="40"/>
      <c r="V336" s="40"/>
      <c r="W336" s="40"/>
      <c r="X336" s="40"/>
      <c r="Y336" s="40"/>
      <c r="Z336" s="41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2"/>
      <c r="AT336" s="288">
        <f t="shared" si="50"/>
        <v>0</v>
      </c>
      <c r="AU336" s="43"/>
      <c r="AV336" s="40"/>
      <c r="AW336" s="40"/>
      <c r="AX336" s="40"/>
      <c r="AY336" s="40"/>
      <c r="AZ336" s="40"/>
      <c r="BA336" s="42"/>
      <c r="BB336" s="41"/>
      <c r="BC336" s="40"/>
      <c r="BD336" s="40"/>
      <c r="BE336" s="40"/>
      <c r="BF336" s="40"/>
      <c r="BG336" s="40"/>
      <c r="BH336" s="42"/>
      <c r="BI336" s="40"/>
      <c r="BJ336" s="40"/>
      <c r="BK336" s="40"/>
      <c r="BL336" s="40"/>
      <c r="BM336" s="40"/>
      <c r="BN336" s="40"/>
      <c r="BO336" s="41"/>
      <c r="BP336" s="40"/>
      <c r="BQ336" s="40"/>
      <c r="BR336" s="40"/>
      <c r="BS336" s="40"/>
      <c r="BT336" s="40"/>
      <c r="BU336" s="42"/>
      <c r="BV336" s="40"/>
      <c r="BW336" s="41"/>
      <c r="BX336" s="40"/>
      <c r="BY336" s="40"/>
      <c r="BZ336" s="40"/>
      <c r="CA336" s="42"/>
      <c r="CB336" s="41"/>
      <c r="CC336" s="40"/>
      <c r="CD336" s="40"/>
      <c r="CE336" s="40"/>
      <c r="CF336" s="40"/>
      <c r="CG336" s="40"/>
      <c r="CH336" s="42"/>
      <c r="CI336" s="43"/>
      <c r="CJ336" s="41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1"/>
      <c r="DR336" s="40"/>
      <c r="DS336" s="40"/>
      <c r="DT336" s="40"/>
      <c r="DU336" s="40"/>
      <c r="DV336" s="42"/>
      <c r="DW336" s="40"/>
      <c r="DX336" s="40"/>
      <c r="DY336" s="40"/>
      <c r="DZ336" s="40"/>
      <c r="EA336" s="40"/>
      <c r="EB336" s="40"/>
      <c r="EC336" s="40"/>
      <c r="ED336" s="41"/>
      <c r="EE336" s="40"/>
      <c r="EF336" s="40"/>
      <c r="EG336" s="41"/>
      <c r="EH336" s="40"/>
      <c r="EI336" s="40"/>
      <c r="EJ336" s="40"/>
      <c r="EK336" s="40"/>
      <c r="EL336" s="42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2"/>
      <c r="EX336" s="42"/>
      <c r="EY336" s="42"/>
      <c r="EZ336" s="42"/>
      <c r="FA336" s="42"/>
      <c r="FB336" s="42"/>
      <c r="FC336" s="42"/>
      <c r="FD336" s="42"/>
      <c r="FE336" s="42"/>
      <c r="FF336" s="42"/>
      <c r="FG336" s="42"/>
      <c r="FH336" s="42"/>
      <c r="FI336" s="42"/>
      <c r="FJ336" s="42"/>
      <c r="FK336" s="42"/>
      <c r="FL336" s="42"/>
      <c r="FM336" s="42"/>
      <c r="FN336" s="42"/>
      <c r="FO336" s="42"/>
      <c r="FP336" s="42"/>
      <c r="FQ336" s="42"/>
      <c r="FR336" s="42"/>
      <c r="FS336" s="29">
        <f t="shared" si="51"/>
        <v>150</v>
      </c>
      <c r="FT336" s="29">
        <f t="shared" si="48"/>
        <v>150</v>
      </c>
      <c r="FU336" s="8">
        <f t="shared" si="52"/>
        <v>0</v>
      </c>
      <c r="FV336" s="29">
        <f t="shared" si="49"/>
        <v>0</v>
      </c>
    </row>
    <row r="337" spans="1:196">
      <c r="A337" s="8">
        <v>11082</v>
      </c>
      <c r="B337" s="27" t="s">
        <v>18</v>
      </c>
      <c r="C337" s="40">
        <v>80</v>
      </c>
      <c r="D337" s="40" t="s">
        <v>529</v>
      </c>
      <c r="E337" s="40" t="s">
        <v>279</v>
      </c>
      <c r="F337" s="40" t="s">
        <v>253</v>
      </c>
      <c r="G337" s="40">
        <v>150</v>
      </c>
      <c r="H337" s="8" t="str">
        <f>VLOOKUP(F337, 'Meslek Grupları'!$E$6:$G$152, 3, FALSE)</f>
        <v>İşçiler</v>
      </c>
      <c r="I337" s="40"/>
      <c r="J337" s="40"/>
      <c r="K337" s="40"/>
      <c r="L337" s="40"/>
      <c r="M337" s="40"/>
      <c r="N337" s="40"/>
      <c r="O337" s="40"/>
      <c r="P337" s="40"/>
      <c r="Q337" s="40"/>
      <c r="R337" s="40">
        <v>2</v>
      </c>
      <c r="S337" s="40"/>
      <c r="T337" s="40"/>
      <c r="U337" s="40"/>
      <c r="V337" s="40"/>
      <c r="W337" s="40"/>
      <c r="X337" s="40"/>
      <c r="Y337" s="40"/>
      <c r="Z337" s="41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2"/>
      <c r="AT337" s="288">
        <f t="shared" si="50"/>
        <v>0</v>
      </c>
      <c r="AU337" s="43"/>
      <c r="AV337" s="40"/>
      <c r="AW337" s="40"/>
      <c r="AX337" s="40"/>
      <c r="AY337" s="40"/>
      <c r="AZ337" s="40"/>
      <c r="BA337" s="42"/>
      <c r="BB337" s="41"/>
      <c r="BC337" s="40"/>
      <c r="BD337" s="40"/>
      <c r="BE337" s="40"/>
      <c r="BF337" s="40"/>
      <c r="BG337" s="40"/>
      <c r="BH337" s="42"/>
      <c r="BI337" s="40"/>
      <c r="BJ337" s="40"/>
      <c r="BK337" s="40"/>
      <c r="BL337" s="40"/>
      <c r="BM337" s="40"/>
      <c r="BN337" s="40"/>
      <c r="BO337" s="41"/>
      <c r="BP337" s="40"/>
      <c r="BQ337" s="40"/>
      <c r="BR337" s="40"/>
      <c r="BS337" s="40"/>
      <c r="BT337" s="40"/>
      <c r="BU337" s="42"/>
      <c r="BV337" s="40"/>
      <c r="BW337" s="41"/>
      <c r="BX337" s="40"/>
      <c r="BY337" s="40"/>
      <c r="BZ337" s="40"/>
      <c r="CA337" s="42"/>
      <c r="CB337" s="41"/>
      <c r="CC337" s="40"/>
      <c r="CD337" s="40"/>
      <c r="CE337" s="40"/>
      <c r="CF337" s="40"/>
      <c r="CG337" s="40"/>
      <c r="CH337" s="42"/>
      <c r="CI337" s="43"/>
      <c r="CJ337" s="41">
        <v>1</v>
      </c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1"/>
      <c r="DR337" s="40"/>
      <c r="DS337" s="40"/>
      <c r="DT337" s="40"/>
      <c r="DU337" s="40"/>
      <c r="DV337" s="42"/>
      <c r="DW337" s="40"/>
      <c r="DX337" s="40"/>
      <c r="DY337" s="40"/>
      <c r="DZ337" s="40"/>
      <c r="EA337" s="40"/>
      <c r="EB337" s="40"/>
      <c r="EC337" s="40"/>
      <c r="ED337" s="41"/>
      <c r="EE337" s="40"/>
      <c r="EF337" s="40"/>
      <c r="EG337" s="41"/>
      <c r="EH337" s="40"/>
      <c r="EI337" s="40"/>
      <c r="EJ337" s="40"/>
      <c r="EK337" s="40"/>
      <c r="EL337" s="42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2"/>
      <c r="EX337" s="42"/>
      <c r="EY337" s="42"/>
      <c r="EZ337" s="42"/>
      <c r="FA337" s="42"/>
      <c r="FB337" s="42"/>
      <c r="FC337" s="42"/>
      <c r="FD337" s="42"/>
      <c r="FE337" s="42"/>
      <c r="FF337" s="42"/>
      <c r="FG337" s="42"/>
      <c r="FH337" s="42"/>
      <c r="FI337" s="42"/>
      <c r="FJ337" s="42"/>
      <c r="FK337" s="42"/>
      <c r="FL337" s="42"/>
      <c r="FM337" s="42"/>
      <c r="FN337" s="42"/>
      <c r="FO337" s="42"/>
      <c r="FP337" s="42"/>
      <c r="FQ337" s="42"/>
      <c r="FR337" s="42"/>
      <c r="FS337" s="29">
        <f t="shared" si="51"/>
        <v>150</v>
      </c>
      <c r="FT337" s="29">
        <f t="shared" si="48"/>
        <v>150</v>
      </c>
      <c r="FU337" s="8">
        <f t="shared" si="52"/>
        <v>0</v>
      </c>
      <c r="FV337" s="29">
        <f t="shared" si="49"/>
        <v>0</v>
      </c>
    </row>
    <row r="338" spans="1:196">
      <c r="A338" s="8">
        <v>11082</v>
      </c>
      <c r="B338" s="27" t="s">
        <v>18</v>
      </c>
      <c r="C338" s="40">
        <v>81</v>
      </c>
      <c r="D338" s="40" t="s">
        <v>2119</v>
      </c>
      <c r="E338" s="40" t="s">
        <v>249</v>
      </c>
      <c r="F338" s="40" t="s">
        <v>304</v>
      </c>
      <c r="G338" s="40">
        <v>100</v>
      </c>
      <c r="H338" s="8" t="str">
        <f>VLOOKUP(F338, 'Meslek Grupları'!$E$6:$G$152, 3, FALSE)</f>
        <v>Görevli</v>
      </c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1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2"/>
      <c r="AT338" s="288">
        <f t="shared" si="50"/>
        <v>0</v>
      </c>
      <c r="AU338" s="43"/>
      <c r="AV338" s="40"/>
      <c r="AW338" s="40"/>
      <c r="AX338" s="40"/>
      <c r="AY338" s="40"/>
      <c r="AZ338" s="40"/>
      <c r="BA338" s="42"/>
      <c r="BB338" s="41"/>
      <c r="BC338" s="40"/>
      <c r="BD338" s="40"/>
      <c r="BE338" s="40"/>
      <c r="BF338" s="40"/>
      <c r="BG338" s="40"/>
      <c r="BH338" s="42"/>
      <c r="BI338" s="40"/>
      <c r="BJ338" s="40"/>
      <c r="BK338" s="40"/>
      <c r="BL338" s="40"/>
      <c r="BM338" s="40"/>
      <c r="BN338" s="40"/>
      <c r="BO338" s="41"/>
      <c r="BP338" s="40"/>
      <c r="BQ338" s="40"/>
      <c r="BR338" s="40"/>
      <c r="BS338" s="40"/>
      <c r="BT338" s="40"/>
      <c r="BU338" s="42"/>
      <c r="BV338" s="40"/>
      <c r="BW338" s="41"/>
      <c r="BX338" s="40"/>
      <c r="BY338" s="40"/>
      <c r="BZ338" s="40"/>
      <c r="CA338" s="42"/>
      <c r="CB338" s="41"/>
      <c r="CC338" s="40"/>
      <c r="CD338" s="40"/>
      <c r="CE338" s="40"/>
      <c r="CF338" s="40"/>
      <c r="CG338" s="40"/>
      <c r="CH338" s="42"/>
      <c r="CI338" s="43"/>
      <c r="CJ338" s="41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1"/>
      <c r="DR338" s="40"/>
      <c r="DS338" s="40"/>
      <c r="DT338" s="40"/>
      <c r="DU338" s="40"/>
      <c r="DV338" s="42"/>
      <c r="DW338" s="40"/>
      <c r="DX338" s="40"/>
      <c r="DY338" s="40"/>
      <c r="DZ338" s="40"/>
      <c r="EA338" s="40"/>
      <c r="EB338" s="40"/>
      <c r="EC338" s="40"/>
      <c r="ED338" s="41"/>
      <c r="EE338" s="40"/>
      <c r="EF338" s="40"/>
      <c r="EG338" s="41"/>
      <c r="EH338" s="40"/>
      <c r="EI338" s="40"/>
      <c r="EJ338" s="40"/>
      <c r="EK338" s="40"/>
      <c r="EL338" s="42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2"/>
      <c r="EX338" s="42"/>
      <c r="EY338" s="42"/>
      <c r="EZ338" s="42"/>
      <c r="FA338" s="42"/>
      <c r="FB338" s="42"/>
      <c r="FC338" s="42"/>
      <c r="FD338" s="42"/>
      <c r="FE338" s="42"/>
      <c r="FF338" s="42"/>
      <c r="FG338" s="42"/>
      <c r="FH338" s="42"/>
      <c r="FI338" s="42"/>
      <c r="FJ338" s="42"/>
      <c r="FK338" s="42"/>
      <c r="FL338" s="42"/>
      <c r="FM338" s="42"/>
      <c r="FN338" s="42"/>
      <c r="FO338" s="42"/>
      <c r="FP338" s="42"/>
      <c r="FQ338" s="42"/>
      <c r="FR338" s="42"/>
      <c r="FS338" s="29">
        <f t="shared" si="51"/>
        <v>100</v>
      </c>
      <c r="FT338" s="29">
        <f t="shared" si="48"/>
        <v>100</v>
      </c>
      <c r="FU338" s="8">
        <f t="shared" si="52"/>
        <v>0</v>
      </c>
      <c r="FV338" s="29">
        <f t="shared" si="49"/>
        <v>0</v>
      </c>
    </row>
    <row r="339" spans="1:196">
      <c r="A339" s="8">
        <v>11082</v>
      </c>
      <c r="B339" s="27" t="s">
        <v>18</v>
      </c>
      <c r="C339" s="40">
        <v>82</v>
      </c>
      <c r="D339" s="40" t="s">
        <v>252</v>
      </c>
      <c r="E339" s="40" t="s">
        <v>564</v>
      </c>
      <c r="F339" s="40" t="s">
        <v>337</v>
      </c>
      <c r="G339" s="40">
        <v>75</v>
      </c>
      <c r="H339" s="8" t="str">
        <f>VLOOKUP(F339, 'Meslek Grupları'!$E$6:$G$152, 3, FALSE)</f>
        <v>Görevli</v>
      </c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>
        <v>1</v>
      </c>
      <c r="T339" s="40">
        <v>2</v>
      </c>
      <c r="U339" s="40"/>
      <c r="V339" s="40"/>
      <c r="W339" s="40"/>
      <c r="X339" s="40"/>
      <c r="Y339" s="40"/>
      <c r="Z339" s="41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2"/>
      <c r="AT339" s="288">
        <f t="shared" si="50"/>
        <v>0</v>
      </c>
      <c r="AU339" s="43"/>
      <c r="AV339" s="40"/>
      <c r="AW339" s="40"/>
      <c r="AX339" s="40"/>
      <c r="AY339" s="40"/>
      <c r="AZ339" s="40"/>
      <c r="BA339" s="42"/>
      <c r="BB339" s="41"/>
      <c r="BC339" s="40"/>
      <c r="BD339" s="40"/>
      <c r="BE339" s="40"/>
      <c r="BF339" s="40"/>
      <c r="BG339" s="40"/>
      <c r="BH339" s="42"/>
      <c r="BI339" s="40"/>
      <c r="BJ339" s="40"/>
      <c r="BK339" s="40"/>
      <c r="BL339" s="40"/>
      <c r="BM339" s="40"/>
      <c r="BN339" s="40"/>
      <c r="BO339" s="41"/>
      <c r="BP339" s="40"/>
      <c r="BQ339" s="40"/>
      <c r="BR339" s="40"/>
      <c r="BS339" s="40"/>
      <c r="BT339" s="40"/>
      <c r="BU339" s="42"/>
      <c r="BV339" s="40"/>
      <c r="BW339" s="41">
        <v>1</v>
      </c>
      <c r="BX339" s="40"/>
      <c r="BY339" s="40"/>
      <c r="BZ339" s="40">
        <v>6</v>
      </c>
      <c r="CA339" s="42">
        <v>10</v>
      </c>
      <c r="CB339" s="41"/>
      <c r="CC339" s="40"/>
      <c r="CD339" s="40"/>
      <c r="CE339" s="40"/>
      <c r="CF339" s="40"/>
      <c r="CG339" s="40"/>
      <c r="CH339" s="42"/>
      <c r="CI339" s="43"/>
      <c r="CJ339" s="41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>
        <v>1</v>
      </c>
      <c r="CX339" s="40">
        <v>7.5</v>
      </c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1"/>
      <c r="DR339" s="40"/>
      <c r="DS339" s="40"/>
      <c r="DT339" s="40"/>
      <c r="DU339" s="40"/>
      <c r="DV339" s="42"/>
      <c r="DW339" s="40"/>
      <c r="DX339" s="40"/>
      <c r="DY339" s="40"/>
      <c r="DZ339" s="40"/>
      <c r="EA339" s="40"/>
      <c r="EB339" s="40"/>
      <c r="EC339" s="40"/>
      <c r="ED339" s="41"/>
      <c r="EE339" s="40"/>
      <c r="EF339" s="40"/>
      <c r="EG339" s="41"/>
      <c r="EH339" s="40"/>
      <c r="EI339" s="40"/>
      <c r="EJ339" s="40"/>
      <c r="EK339" s="40"/>
      <c r="EL339" s="42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2"/>
      <c r="EX339" s="42"/>
      <c r="EY339" s="42"/>
      <c r="EZ339" s="42"/>
      <c r="FA339" s="42"/>
      <c r="FB339" s="42"/>
      <c r="FC339" s="42"/>
      <c r="FD339" s="42"/>
      <c r="FE339" s="42"/>
      <c r="FF339" s="42"/>
      <c r="FG339" s="42"/>
      <c r="FH339" s="42"/>
      <c r="FI339" s="42"/>
      <c r="FJ339" s="42"/>
      <c r="FK339" s="42"/>
      <c r="FL339" s="42"/>
      <c r="FM339" s="42"/>
      <c r="FN339" s="42"/>
      <c r="FO339" s="42"/>
      <c r="FP339" s="42"/>
      <c r="FQ339" s="42"/>
      <c r="FR339" s="42"/>
      <c r="FS339" s="29">
        <f t="shared" si="51"/>
        <v>88.5</v>
      </c>
      <c r="FT339" s="29">
        <f t="shared" si="48"/>
        <v>88.5</v>
      </c>
      <c r="FU339" s="8">
        <f t="shared" si="52"/>
        <v>1</v>
      </c>
      <c r="FV339" s="29">
        <f t="shared" si="49"/>
        <v>1</v>
      </c>
    </row>
    <row r="340" spans="1:196">
      <c r="A340" s="8">
        <v>17225</v>
      </c>
      <c r="B340" s="27" t="s">
        <v>46</v>
      </c>
      <c r="C340" s="358">
        <v>1</v>
      </c>
      <c r="D340" s="8" t="s">
        <v>559</v>
      </c>
      <c r="E340" s="8" t="s">
        <v>252</v>
      </c>
      <c r="F340" s="8" t="s">
        <v>334</v>
      </c>
      <c r="G340">
        <v>200</v>
      </c>
      <c r="H340" s="8" t="str">
        <f>VLOOKUP(F340, 'Meslek Grupları'!$E$6:$G$152, 3, FALSE)</f>
        <v>Görevli</v>
      </c>
      <c r="I340" s="8"/>
      <c r="J340" s="8"/>
      <c r="K340" s="8"/>
      <c r="M340" s="8"/>
      <c r="O340" s="8"/>
      <c r="P340" s="8"/>
      <c r="U340" s="8"/>
      <c r="V340" s="8"/>
      <c r="W340" s="8"/>
      <c r="Z340" s="2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27"/>
      <c r="AT340" s="27"/>
      <c r="AU340" s="29"/>
      <c r="AV340" s="8"/>
      <c r="AW340" s="8"/>
      <c r="AX340" s="8"/>
      <c r="AY340" s="8"/>
      <c r="AZ340" s="8"/>
      <c r="BA340" s="27"/>
      <c r="BB340" s="28"/>
      <c r="BC340" s="8"/>
      <c r="BD340" s="8"/>
      <c r="BE340" s="8"/>
      <c r="BF340" s="8"/>
      <c r="BG340" s="8"/>
      <c r="BH340" s="27"/>
      <c r="BI340" s="8"/>
      <c r="BJ340" s="8"/>
      <c r="BK340" s="8"/>
      <c r="BL340" s="8"/>
      <c r="BM340" s="8"/>
      <c r="BN340" s="8"/>
      <c r="BO340" s="28"/>
      <c r="BP340" s="8"/>
      <c r="BQ340" s="8"/>
      <c r="BR340" s="8"/>
      <c r="BS340" s="8"/>
      <c r="BT340" s="8"/>
      <c r="BU340" s="27"/>
      <c r="BV340" s="8"/>
      <c r="BW340" s="28"/>
      <c r="BX340" s="8"/>
      <c r="BY340" s="8"/>
      <c r="BZ340" s="8"/>
      <c r="CA340" s="27"/>
      <c r="CB340" s="28"/>
      <c r="CC340" s="8"/>
      <c r="CD340" s="8"/>
      <c r="CE340" s="8"/>
      <c r="CF340" s="8"/>
      <c r="CG340" s="8"/>
      <c r="CH340" s="27"/>
      <c r="CI340" s="29">
        <v>2</v>
      </c>
      <c r="CJ340" s="28">
        <v>2</v>
      </c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28"/>
      <c r="DR340" s="8"/>
      <c r="DS340" s="8"/>
      <c r="DT340" s="8"/>
      <c r="DU340" s="8"/>
      <c r="DV340" s="27"/>
      <c r="DW340" s="8"/>
      <c r="DX340" s="8"/>
      <c r="DY340" s="8"/>
      <c r="DZ340" s="8"/>
      <c r="EA340" s="8"/>
      <c r="EB340" s="8"/>
      <c r="EC340" s="8"/>
      <c r="ED340" s="28"/>
      <c r="EE340" s="8"/>
      <c r="EF340" s="8"/>
      <c r="EG340" s="28"/>
      <c r="EH340" s="8"/>
      <c r="EI340" s="8"/>
      <c r="EJ340" s="8"/>
      <c r="EK340" s="8"/>
      <c r="EL340" s="27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9">
        <f t="shared" si="51"/>
        <v>200</v>
      </c>
      <c r="FT340" s="29">
        <f>SUM(FS340:FS341)</f>
        <v>340</v>
      </c>
      <c r="FU340" s="8">
        <f t="shared" si="52"/>
        <v>0</v>
      </c>
      <c r="FV340" s="29">
        <f>SUM(FU340:FU341)</f>
        <v>0</v>
      </c>
    </row>
    <row r="341" spans="1:196">
      <c r="A341" s="8">
        <v>17225</v>
      </c>
      <c r="B341" s="27" t="s">
        <v>46</v>
      </c>
      <c r="C341" s="243"/>
      <c r="D341" s="31"/>
      <c r="E341" s="31" t="s">
        <v>229</v>
      </c>
      <c r="F341" s="31"/>
      <c r="G341" s="31"/>
      <c r="H341" s="8">
        <f>VLOOKUP(F341, 'Meslek Grupları'!$E$6:$G$152, 3, FALSE)</f>
        <v>0</v>
      </c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8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7"/>
      <c r="AT341" s="37"/>
      <c r="AU341" s="39"/>
      <c r="AV341" s="31"/>
      <c r="AW341" s="31"/>
      <c r="AX341" s="31"/>
      <c r="AY341" s="31"/>
      <c r="AZ341" s="31"/>
      <c r="BA341" s="37"/>
      <c r="BB341" s="38"/>
      <c r="BC341" s="31"/>
      <c r="BD341" s="31"/>
      <c r="BE341" s="31"/>
      <c r="BF341" s="31"/>
      <c r="BG341" s="31"/>
      <c r="BH341" s="37"/>
      <c r="BI341" s="31"/>
      <c r="BJ341" s="31"/>
      <c r="BK341" s="31"/>
      <c r="BL341" s="31"/>
      <c r="BM341" s="31"/>
      <c r="BN341" s="31"/>
      <c r="BO341" s="38"/>
      <c r="BP341" s="31"/>
      <c r="BQ341" s="31"/>
      <c r="BR341" s="31"/>
      <c r="BS341" s="31"/>
      <c r="BT341" s="31"/>
      <c r="BU341" s="37"/>
      <c r="BV341" s="31"/>
      <c r="BW341" s="38"/>
      <c r="BX341" s="31"/>
      <c r="BY341" s="31"/>
      <c r="BZ341" s="31"/>
      <c r="CA341" s="37"/>
      <c r="CB341" s="38"/>
      <c r="CC341" s="31"/>
      <c r="CD341" s="31"/>
      <c r="CE341" s="31"/>
      <c r="CF341" s="31"/>
      <c r="CG341" s="31"/>
      <c r="CH341" s="37"/>
      <c r="CI341" s="39">
        <v>1</v>
      </c>
      <c r="CJ341" s="38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8"/>
      <c r="DR341" s="31"/>
      <c r="DS341" s="31"/>
      <c r="DT341" s="31"/>
      <c r="DU341" s="31"/>
      <c r="DV341" s="37"/>
      <c r="DW341" s="31"/>
      <c r="DX341" s="31"/>
      <c r="DY341" s="31">
        <v>1</v>
      </c>
      <c r="DZ341" s="31">
        <v>2</v>
      </c>
      <c r="EA341" s="31" t="s">
        <v>688</v>
      </c>
      <c r="EB341" s="31"/>
      <c r="EC341" s="31">
        <v>120</v>
      </c>
      <c r="ED341" s="38"/>
      <c r="EE341" s="31"/>
      <c r="EF341" s="31"/>
      <c r="EG341" s="38"/>
      <c r="EH341" s="31"/>
      <c r="EI341" s="31"/>
      <c r="EJ341" s="31"/>
      <c r="EK341" s="31"/>
      <c r="EL341" s="37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7"/>
      <c r="EX341" s="37"/>
      <c r="EY341" s="37">
        <v>2</v>
      </c>
      <c r="EZ341" s="37"/>
      <c r="FA341" s="37"/>
      <c r="FB341" s="37" t="s">
        <v>725</v>
      </c>
      <c r="FC341" s="37">
        <v>20</v>
      </c>
      <c r="FD341" s="37"/>
      <c r="FE341" s="37"/>
      <c r="FF341" s="37"/>
      <c r="FG341" s="37"/>
      <c r="FH341" s="37"/>
      <c r="FI341" s="37"/>
      <c r="FJ341" s="37"/>
      <c r="FK341" s="37"/>
      <c r="FL341" s="37"/>
      <c r="FM341" s="37"/>
      <c r="FN341" s="37"/>
      <c r="FO341" s="37"/>
      <c r="FP341" s="37"/>
      <c r="FQ341" s="37"/>
      <c r="FR341" s="37"/>
      <c r="FS341" s="29">
        <f t="shared" si="51"/>
        <v>140</v>
      </c>
      <c r="FT341" s="29"/>
      <c r="FU341" s="8">
        <f t="shared" si="52"/>
        <v>0</v>
      </c>
      <c r="FV341" s="29"/>
    </row>
    <row r="342" spans="1:196">
      <c r="A342" s="8">
        <v>17225</v>
      </c>
      <c r="B342" s="27" t="s">
        <v>46</v>
      </c>
      <c r="C342" s="40">
        <v>2</v>
      </c>
      <c r="D342" s="40" t="s">
        <v>563</v>
      </c>
      <c r="E342" s="40" t="s">
        <v>2120</v>
      </c>
      <c r="F342" s="40" t="s">
        <v>316</v>
      </c>
      <c r="G342" s="40"/>
      <c r="H342" s="8" t="str">
        <f>VLOOKUP(F342, 'Meslek Grupları'!$E$6:$G$152, 3, FALSE)</f>
        <v>Mesleksiz</v>
      </c>
      <c r="I342" s="40" t="s">
        <v>726</v>
      </c>
      <c r="J342" s="40"/>
      <c r="K342" s="40"/>
      <c r="L342" s="40"/>
      <c r="M342" s="40"/>
      <c r="N342" s="40"/>
      <c r="O342" s="40"/>
      <c r="P342" s="40"/>
      <c r="Q342" s="40"/>
      <c r="R342" s="40">
        <v>8</v>
      </c>
      <c r="S342" s="40">
        <v>1.5</v>
      </c>
      <c r="T342" s="40">
        <v>3</v>
      </c>
      <c r="U342" s="40"/>
      <c r="V342" s="40"/>
      <c r="W342" s="40"/>
      <c r="X342" s="40"/>
      <c r="Y342" s="40"/>
      <c r="Z342" s="41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2"/>
      <c r="AT342" s="42"/>
      <c r="AU342" s="43"/>
      <c r="AV342" s="40"/>
      <c r="AW342" s="40"/>
      <c r="AX342" s="40"/>
      <c r="AY342" s="40"/>
      <c r="AZ342" s="40"/>
      <c r="BA342" s="42"/>
      <c r="BB342" s="41">
        <v>150</v>
      </c>
      <c r="BC342" s="40"/>
      <c r="BD342" s="40"/>
      <c r="BE342" s="40"/>
      <c r="BF342" s="40"/>
      <c r="BG342" s="40">
        <v>300</v>
      </c>
      <c r="BH342" s="42">
        <v>300</v>
      </c>
      <c r="BI342" s="40"/>
      <c r="BJ342" s="40"/>
      <c r="BK342" s="40"/>
      <c r="BL342" s="40"/>
      <c r="BM342" s="40"/>
      <c r="BN342" s="40"/>
      <c r="BO342" s="41"/>
      <c r="BP342" s="40"/>
      <c r="BQ342" s="40"/>
      <c r="BR342" s="40"/>
      <c r="BS342" s="40"/>
      <c r="BT342" s="40"/>
      <c r="BU342" s="42"/>
      <c r="BV342" s="40"/>
      <c r="BW342" s="41">
        <v>1.5</v>
      </c>
      <c r="BX342" s="40"/>
      <c r="BY342" s="40"/>
      <c r="BZ342" s="40">
        <v>28</v>
      </c>
      <c r="CA342" s="42">
        <v>12</v>
      </c>
      <c r="CB342" s="41"/>
      <c r="CC342" s="40"/>
      <c r="CD342" s="40"/>
      <c r="CE342" s="40"/>
      <c r="CF342" s="40"/>
      <c r="CG342" s="40"/>
      <c r="CH342" s="42"/>
      <c r="CI342" s="43"/>
      <c r="CJ342" s="41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1"/>
      <c r="DR342" s="40"/>
      <c r="DS342" s="40"/>
      <c r="DT342" s="40"/>
      <c r="DU342" s="40"/>
      <c r="DV342" s="42"/>
      <c r="DW342" s="40"/>
      <c r="DX342" s="40"/>
      <c r="DY342" s="40"/>
      <c r="DZ342" s="40"/>
      <c r="EA342" s="40"/>
      <c r="EB342" s="40"/>
      <c r="EC342" s="40"/>
      <c r="ED342" s="41"/>
      <c r="EE342" s="40"/>
      <c r="EF342" s="40"/>
      <c r="EG342" s="41"/>
      <c r="EH342" s="40"/>
      <c r="EI342" s="40"/>
      <c r="EJ342" s="40"/>
      <c r="EK342" s="40"/>
      <c r="EL342" s="42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2"/>
      <c r="EX342" s="42"/>
      <c r="EY342" s="42">
        <v>9</v>
      </c>
      <c r="EZ342" s="42"/>
      <c r="FA342" s="42"/>
      <c r="FB342" s="42" t="s">
        <v>727</v>
      </c>
      <c r="FC342" s="42">
        <v>90</v>
      </c>
      <c r="FD342" s="42"/>
      <c r="FE342" s="42"/>
      <c r="FF342" s="42"/>
      <c r="FG342" s="42"/>
      <c r="FH342" s="42"/>
      <c r="FI342" s="42"/>
      <c r="FJ342" s="42"/>
      <c r="FK342" s="42"/>
      <c r="FL342" s="42"/>
      <c r="FM342" s="42"/>
      <c r="FN342" s="42"/>
      <c r="FO342" s="42"/>
      <c r="FP342" s="42"/>
      <c r="FQ342" s="42"/>
      <c r="FR342" s="42"/>
      <c r="FS342" s="29">
        <f t="shared" si="51"/>
        <v>418</v>
      </c>
      <c r="FT342" s="29">
        <f t="shared" ref="FT342:FT349" si="53">FS342</f>
        <v>418</v>
      </c>
      <c r="FU342" s="8">
        <f t="shared" si="52"/>
        <v>151.5</v>
      </c>
      <c r="FV342" s="29">
        <f t="shared" ref="FV342:FV349" si="54">FU342</f>
        <v>151.5</v>
      </c>
    </row>
    <row r="343" spans="1:196">
      <c r="A343" s="8">
        <v>17225</v>
      </c>
      <c r="B343" s="27" t="s">
        <v>46</v>
      </c>
      <c r="C343" s="40">
        <v>3</v>
      </c>
      <c r="D343" s="40" t="s">
        <v>559</v>
      </c>
      <c r="E343" s="40" t="s">
        <v>2093</v>
      </c>
      <c r="F343" s="40" t="s">
        <v>345</v>
      </c>
      <c r="G343" s="40">
        <v>150</v>
      </c>
      <c r="H343" s="8" t="str">
        <f>VLOOKUP(F343, 'Meslek Grupları'!$E$6:$G$152, 3, FALSE)</f>
        <v>Esnaf</v>
      </c>
      <c r="I343" s="40"/>
      <c r="J343" s="40"/>
      <c r="K343" s="40"/>
      <c r="L343" s="40">
        <v>120</v>
      </c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1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2"/>
      <c r="AT343" s="42"/>
      <c r="AU343" s="43"/>
      <c r="AV343" s="40"/>
      <c r="AW343" s="40"/>
      <c r="AX343" s="40"/>
      <c r="AY343" s="40"/>
      <c r="AZ343" s="40"/>
      <c r="BA343" s="42"/>
      <c r="BB343" s="41"/>
      <c r="BC343" s="40"/>
      <c r="BD343" s="40"/>
      <c r="BE343" s="40"/>
      <c r="BF343" s="40"/>
      <c r="BG343" s="40"/>
      <c r="BH343" s="42"/>
      <c r="BI343" s="40"/>
      <c r="BJ343" s="40"/>
      <c r="BK343" s="40"/>
      <c r="BL343" s="40"/>
      <c r="BM343" s="40"/>
      <c r="BN343" s="40"/>
      <c r="BO343" s="41"/>
      <c r="BP343" s="40"/>
      <c r="BQ343" s="40"/>
      <c r="BR343" s="40"/>
      <c r="BS343" s="40"/>
      <c r="BT343" s="40"/>
      <c r="BU343" s="42"/>
      <c r="BV343" s="40"/>
      <c r="BW343" s="41"/>
      <c r="BX343" s="40"/>
      <c r="BY343" s="40"/>
      <c r="BZ343" s="40"/>
      <c r="CA343" s="42"/>
      <c r="CB343" s="41"/>
      <c r="CC343" s="40"/>
      <c r="CD343" s="40"/>
      <c r="CE343" s="40"/>
      <c r="CF343" s="40"/>
      <c r="CG343" s="40"/>
      <c r="CH343" s="42"/>
      <c r="CI343" s="43"/>
      <c r="CJ343" s="41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1"/>
      <c r="DR343" s="40"/>
      <c r="DS343" s="40"/>
      <c r="DT343" s="40"/>
      <c r="DU343" s="40"/>
      <c r="DV343" s="42"/>
      <c r="DW343" s="40"/>
      <c r="DX343" s="40"/>
      <c r="DY343" s="40"/>
      <c r="DZ343" s="40"/>
      <c r="EA343" s="40"/>
      <c r="EB343" s="40"/>
      <c r="EC343" s="40"/>
      <c r="ED343" s="41"/>
      <c r="EE343" s="40"/>
      <c r="EF343" s="40"/>
      <c r="EG343" s="41"/>
      <c r="EH343" s="40"/>
      <c r="EI343" s="40"/>
      <c r="EJ343" s="40"/>
      <c r="EK343" s="40"/>
      <c r="EL343" s="42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2"/>
      <c r="EX343" s="42"/>
      <c r="EY343" s="42"/>
      <c r="EZ343" s="42"/>
      <c r="FA343" s="42"/>
      <c r="FB343" s="42"/>
      <c r="FC343" s="42"/>
      <c r="FD343" s="42"/>
      <c r="FE343" s="42"/>
      <c r="FF343" s="42"/>
      <c r="FG343" s="42"/>
      <c r="FH343" s="42"/>
      <c r="FI343" s="42"/>
      <c r="FJ343" s="42"/>
      <c r="FK343" s="42"/>
      <c r="FL343" s="42"/>
      <c r="FM343" s="42"/>
      <c r="FN343" s="42"/>
      <c r="FO343" s="42"/>
      <c r="FP343" s="42"/>
      <c r="FQ343" s="42"/>
      <c r="FR343" s="42"/>
      <c r="FS343" s="29">
        <f t="shared" si="51"/>
        <v>270</v>
      </c>
      <c r="FT343" s="29">
        <f t="shared" si="53"/>
        <v>270</v>
      </c>
      <c r="FU343" s="8">
        <f t="shared" si="52"/>
        <v>0</v>
      </c>
      <c r="FV343" s="29">
        <f t="shared" si="54"/>
        <v>0</v>
      </c>
    </row>
    <row r="344" spans="1:196">
      <c r="A344" s="8">
        <v>17225</v>
      </c>
      <c r="B344" s="27" t="s">
        <v>46</v>
      </c>
      <c r="C344" s="40">
        <v>4</v>
      </c>
      <c r="D344" s="40" t="s">
        <v>219</v>
      </c>
      <c r="E344" s="40" t="s">
        <v>255</v>
      </c>
      <c r="F344" s="40" t="s">
        <v>381</v>
      </c>
      <c r="G344" s="40"/>
      <c r="H344" s="8" t="str">
        <f>VLOOKUP(F344, 'Meslek Grupları'!$E$6:$G$152, 3, FALSE)</f>
        <v>Mesleksiz</v>
      </c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1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2"/>
      <c r="AT344" s="42"/>
      <c r="AU344" s="43"/>
      <c r="AV344" s="40"/>
      <c r="AW344" s="40"/>
      <c r="AX344" s="40"/>
      <c r="AY344" s="40"/>
      <c r="AZ344" s="40"/>
      <c r="BA344" s="42"/>
      <c r="BB344" s="41"/>
      <c r="BC344" s="40"/>
      <c r="BD344" s="40"/>
      <c r="BE344" s="40"/>
      <c r="BF344" s="40"/>
      <c r="BG344" s="40"/>
      <c r="BH344" s="42"/>
      <c r="BI344" s="40"/>
      <c r="BJ344" s="40"/>
      <c r="BK344" s="40"/>
      <c r="BL344" s="40"/>
      <c r="BM344" s="40"/>
      <c r="BN344" s="40"/>
      <c r="BO344" s="41"/>
      <c r="BP344" s="40"/>
      <c r="BQ344" s="40"/>
      <c r="BR344" s="40"/>
      <c r="BS344" s="40"/>
      <c r="BT344" s="40"/>
      <c r="BU344" s="42"/>
      <c r="BV344" s="40"/>
      <c r="BW344" s="41"/>
      <c r="BX344" s="40"/>
      <c r="BY344" s="40"/>
      <c r="BZ344" s="40"/>
      <c r="CA344" s="42"/>
      <c r="CB344" s="41"/>
      <c r="CC344" s="40"/>
      <c r="CD344" s="40"/>
      <c r="CE344" s="40"/>
      <c r="CF344" s="40"/>
      <c r="CG344" s="40"/>
      <c r="CH344" s="42"/>
      <c r="CI344" s="43"/>
      <c r="CJ344" s="41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1"/>
      <c r="DR344" s="40"/>
      <c r="DS344" s="40"/>
      <c r="DT344" s="40"/>
      <c r="DU344" s="40"/>
      <c r="DV344" s="42"/>
      <c r="DW344" s="40"/>
      <c r="DX344" s="40"/>
      <c r="DY344" s="40"/>
      <c r="DZ344" s="40"/>
      <c r="EA344" s="40"/>
      <c r="EB344" s="40"/>
      <c r="EC344" s="40"/>
      <c r="ED344" s="41"/>
      <c r="EE344" s="40"/>
      <c r="EF344" s="40"/>
      <c r="EG344" s="41"/>
      <c r="EH344" s="40"/>
      <c r="EI344" s="40"/>
      <c r="EJ344" s="40"/>
      <c r="EK344" s="40"/>
      <c r="EL344" s="42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2"/>
      <c r="EX344" s="42"/>
      <c r="EY344" s="42"/>
      <c r="EZ344" s="42"/>
      <c r="FA344" s="42"/>
      <c r="FB344" s="42"/>
      <c r="FC344" s="42"/>
      <c r="FD344" s="42"/>
      <c r="FE344" s="42"/>
      <c r="FF344" s="42"/>
      <c r="FG344" s="42"/>
      <c r="FH344" s="42"/>
      <c r="FI344" s="42"/>
      <c r="FJ344" s="42"/>
      <c r="FK344" s="42"/>
      <c r="FL344" s="42"/>
      <c r="FM344" s="42"/>
      <c r="FN344" s="42"/>
      <c r="FO344" s="42"/>
      <c r="FP344" s="42"/>
      <c r="FQ344" s="42"/>
      <c r="FR344" s="42"/>
      <c r="FS344" s="29">
        <f t="shared" si="51"/>
        <v>0</v>
      </c>
      <c r="FT344" s="29">
        <f t="shared" si="53"/>
        <v>0</v>
      </c>
      <c r="FU344" s="8">
        <f t="shared" si="52"/>
        <v>0</v>
      </c>
      <c r="FV344" s="29">
        <f t="shared" si="54"/>
        <v>0</v>
      </c>
    </row>
    <row r="345" spans="1:196">
      <c r="A345" s="8">
        <v>17225</v>
      </c>
      <c r="B345" s="27" t="s">
        <v>46</v>
      </c>
      <c r="C345" s="40">
        <v>5</v>
      </c>
      <c r="D345" s="40" t="s">
        <v>204</v>
      </c>
      <c r="E345" s="40" t="s">
        <v>373</v>
      </c>
      <c r="F345" s="40" t="s">
        <v>268</v>
      </c>
      <c r="G345" s="40">
        <v>500</v>
      </c>
      <c r="H345" s="8" t="str">
        <f>VLOOKUP(F345, 'Meslek Grupları'!$E$6:$G$152, 3, FALSE)</f>
        <v>Görevli</v>
      </c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1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2"/>
      <c r="AT345" s="42">
        <v>46</v>
      </c>
      <c r="AU345" s="43"/>
      <c r="AV345" s="40"/>
      <c r="AW345" s="40"/>
      <c r="AX345" s="40"/>
      <c r="AY345" s="40"/>
      <c r="AZ345" s="40"/>
      <c r="BA345" s="42"/>
      <c r="BB345" s="41"/>
      <c r="BC345" s="40"/>
      <c r="BD345" s="40"/>
      <c r="BE345" s="40"/>
      <c r="BF345" s="40"/>
      <c r="BG345" s="40"/>
      <c r="BH345" s="42"/>
      <c r="BI345" s="295">
        <v>12</v>
      </c>
      <c r="BJ345" s="295">
        <v>46</v>
      </c>
      <c r="BK345" s="295"/>
      <c r="BL345" s="295"/>
      <c r="BM345" s="295">
        <v>460</v>
      </c>
      <c r="BN345" s="295"/>
      <c r="BO345" s="41"/>
      <c r="BP345" s="40"/>
      <c r="BQ345" s="40"/>
      <c r="BR345" s="40"/>
      <c r="BS345" s="40"/>
      <c r="BT345" s="40"/>
      <c r="BU345" s="42"/>
      <c r="BV345" s="40"/>
      <c r="BW345" s="41">
        <v>2.5</v>
      </c>
      <c r="BX345" s="40"/>
      <c r="BY345" s="40"/>
      <c r="BZ345" s="40">
        <v>45</v>
      </c>
      <c r="CA345" s="42">
        <v>24</v>
      </c>
      <c r="CB345" s="41"/>
      <c r="CC345" s="40"/>
      <c r="CD345" s="40"/>
      <c r="CE345" s="40"/>
      <c r="CF345" s="40"/>
      <c r="CG345" s="40"/>
      <c r="CH345" s="42"/>
      <c r="CI345" s="43"/>
      <c r="CJ345" s="41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1"/>
      <c r="DR345" s="40"/>
      <c r="DS345" s="40"/>
      <c r="DT345" s="40"/>
      <c r="DU345" s="40"/>
      <c r="DV345" s="42"/>
      <c r="DW345" s="40"/>
      <c r="DX345" s="40"/>
      <c r="DY345" s="40"/>
      <c r="DZ345" s="40"/>
      <c r="EA345" s="40"/>
      <c r="EB345" s="40"/>
      <c r="EC345" s="40"/>
      <c r="ED345" s="41"/>
      <c r="EE345" s="40"/>
      <c r="EF345" s="40"/>
      <c r="EG345" s="41"/>
      <c r="EH345" s="40"/>
      <c r="EI345" s="40"/>
      <c r="EJ345" s="40"/>
      <c r="EK345" s="40"/>
      <c r="EL345" s="42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2"/>
      <c r="EX345" s="42"/>
      <c r="EY345" s="42"/>
      <c r="EZ345" s="42"/>
      <c r="FA345" s="42"/>
      <c r="FB345" s="42"/>
      <c r="FC345" s="42"/>
      <c r="FD345" s="42"/>
      <c r="FE345" s="42"/>
      <c r="FF345" s="42"/>
      <c r="FG345" s="42"/>
      <c r="FH345" s="42"/>
      <c r="FI345" s="42"/>
      <c r="FJ345" s="42"/>
      <c r="FK345" s="42"/>
      <c r="FL345" s="42"/>
      <c r="FM345" s="42"/>
      <c r="FN345" s="42"/>
      <c r="FO345" s="42"/>
      <c r="FP345" s="42"/>
      <c r="FQ345" s="42"/>
      <c r="FR345" s="42"/>
      <c r="FS345" s="29">
        <f t="shared" si="51"/>
        <v>1005</v>
      </c>
      <c r="FT345" s="29">
        <f t="shared" si="53"/>
        <v>1005</v>
      </c>
      <c r="FU345" s="8">
        <f t="shared" si="52"/>
        <v>14.5</v>
      </c>
      <c r="FV345" s="29">
        <f t="shared" si="54"/>
        <v>14.5</v>
      </c>
      <c r="FW345" s="8"/>
    </row>
    <row r="346" spans="1:196">
      <c r="A346" s="8">
        <v>17225</v>
      </c>
      <c r="B346" s="27" t="s">
        <v>46</v>
      </c>
      <c r="C346" s="40">
        <v>6</v>
      </c>
      <c r="D346" s="40" t="s">
        <v>2093</v>
      </c>
      <c r="E346" s="40" t="s">
        <v>204</v>
      </c>
      <c r="F346" s="40" t="s">
        <v>178</v>
      </c>
      <c r="G346" s="40"/>
      <c r="H346" s="8" t="str">
        <f>VLOOKUP(F346, 'Meslek Grupları'!$E$6:$G$152, 3, FALSE)</f>
        <v>Ziraat</v>
      </c>
      <c r="I346" s="40"/>
      <c r="J346" s="40"/>
      <c r="K346" s="40"/>
      <c r="L346" s="40"/>
      <c r="M346" s="40"/>
      <c r="N346" s="40"/>
      <c r="O346" s="40"/>
      <c r="P346" s="40"/>
      <c r="Q346" s="40"/>
      <c r="R346" s="40">
        <v>247</v>
      </c>
      <c r="S346" s="40">
        <v>4</v>
      </c>
      <c r="T346" s="40">
        <v>8</v>
      </c>
      <c r="U346" s="40"/>
      <c r="V346" s="40"/>
      <c r="W346" s="40"/>
      <c r="X346" s="40"/>
      <c r="Y346" s="40"/>
      <c r="Z346" s="41">
        <v>400</v>
      </c>
      <c r="AA346" s="40">
        <v>100</v>
      </c>
      <c r="AB346" s="40">
        <v>200</v>
      </c>
      <c r="AC346" s="40">
        <v>40</v>
      </c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>
        <v>200</v>
      </c>
      <c r="AS346" s="42">
        <v>40</v>
      </c>
      <c r="AT346" s="42">
        <v>180</v>
      </c>
      <c r="AU346" s="43"/>
      <c r="AV346" s="40">
        <v>100</v>
      </c>
      <c r="AW346" s="40"/>
      <c r="AX346" s="40">
        <v>180</v>
      </c>
      <c r="AY346" s="40"/>
      <c r="AZ346" s="40">
        <v>1620</v>
      </c>
      <c r="BA346" s="42">
        <v>3000</v>
      </c>
      <c r="BB346" s="41">
        <v>312</v>
      </c>
      <c r="BC346" s="40"/>
      <c r="BD346" s="40"/>
      <c r="BE346" s="40"/>
      <c r="BF346" s="40"/>
      <c r="BG346" s="40">
        <v>765</v>
      </c>
      <c r="BH346" s="42">
        <v>765</v>
      </c>
      <c r="BI346" s="40"/>
      <c r="BJ346" s="40"/>
      <c r="BK346" s="40"/>
      <c r="BL346" s="40"/>
      <c r="BM346" s="40"/>
      <c r="BN346" s="40"/>
      <c r="BO346" s="41">
        <v>12</v>
      </c>
      <c r="BP346" s="40"/>
      <c r="BQ346" s="40"/>
      <c r="BR346" s="40"/>
      <c r="BS346" s="40"/>
      <c r="BT346" s="40"/>
      <c r="BU346" s="42">
        <v>500</v>
      </c>
      <c r="BV346" s="40"/>
      <c r="BW346" s="41">
        <v>4</v>
      </c>
      <c r="BX346" s="40"/>
      <c r="BY346" s="40"/>
      <c r="BZ346" s="40">
        <v>72</v>
      </c>
      <c r="CA346" s="42">
        <v>72</v>
      </c>
      <c r="CB346" s="41">
        <v>7</v>
      </c>
      <c r="CC346" s="40"/>
      <c r="CD346" s="40"/>
      <c r="CE346" s="40"/>
      <c r="CF346" s="40"/>
      <c r="CG346" s="40">
        <v>140</v>
      </c>
      <c r="CH346" s="42">
        <v>140</v>
      </c>
      <c r="CI346" s="43">
        <v>3</v>
      </c>
      <c r="CJ346" s="41">
        <v>2</v>
      </c>
      <c r="CK346" s="40"/>
      <c r="CL346" s="40"/>
      <c r="CM346" s="40"/>
      <c r="CN346" s="40"/>
      <c r="CO346" s="40"/>
      <c r="CP346" s="40"/>
      <c r="CQ346" s="40"/>
      <c r="CR346" s="40">
        <v>2</v>
      </c>
      <c r="CS346" s="40"/>
      <c r="CT346" s="40"/>
      <c r="CU346" s="40"/>
      <c r="CV346" s="40"/>
      <c r="CW346" s="40">
        <v>1</v>
      </c>
      <c r="CX346" s="40">
        <v>10</v>
      </c>
      <c r="CY346" s="40">
        <v>1</v>
      </c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>
        <v>4</v>
      </c>
      <c r="DP346" s="40"/>
      <c r="DQ346" s="41">
        <v>15</v>
      </c>
      <c r="DR346" s="40"/>
      <c r="DS346" s="40"/>
      <c r="DT346" s="40"/>
      <c r="DU346" s="40">
        <v>60</v>
      </c>
      <c r="DV346" s="42"/>
      <c r="DW346" s="40"/>
      <c r="DX346" s="40"/>
      <c r="DY346" s="40"/>
      <c r="DZ346" s="40"/>
      <c r="EA346" s="40"/>
      <c r="EB346" s="40"/>
      <c r="EC346" s="40"/>
      <c r="ED346" s="41">
        <v>0.25</v>
      </c>
      <c r="EE346" s="40">
        <v>0.25</v>
      </c>
      <c r="EF346" s="40">
        <v>200</v>
      </c>
      <c r="EG346" s="41">
        <v>19</v>
      </c>
      <c r="EH346" s="40"/>
      <c r="EI346" s="40"/>
      <c r="EJ346" s="40"/>
      <c r="EK346" s="40" t="s">
        <v>728</v>
      </c>
      <c r="EL346" s="42">
        <v>2367</v>
      </c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2"/>
      <c r="EX346" s="42"/>
      <c r="EY346" s="42">
        <v>40</v>
      </c>
      <c r="EZ346" s="42"/>
      <c r="FA346" s="42"/>
      <c r="FB346" s="42" t="s">
        <v>727</v>
      </c>
      <c r="FC346" s="42">
        <v>364</v>
      </c>
      <c r="FD346" s="42"/>
      <c r="FE346" s="42"/>
      <c r="FF346" s="42"/>
      <c r="FG346" s="42"/>
      <c r="FH346" s="42"/>
      <c r="FI346" s="42"/>
      <c r="FJ346" s="42"/>
      <c r="FK346" s="42"/>
      <c r="FL346" s="42"/>
      <c r="FM346" s="42"/>
      <c r="FN346" s="42"/>
      <c r="FO346" s="42"/>
      <c r="FP346" s="42"/>
      <c r="FQ346" s="42"/>
      <c r="FR346" s="42"/>
      <c r="FS346" s="29">
        <f t="shared" si="51"/>
        <v>6098</v>
      </c>
      <c r="FT346" s="29">
        <f t="shared" si="53"/>
        <v>6098</v>
      </c>
      <c r="FU346" s="8">
        <f t="shared" si="52"/>
        <v>435</v>
      </c>
      <c r="FV346" s="29">
        <f t="shared" si="54"/>
        <v>435</v>
      </c>
    </row>
    <row r="347" spans="1:196">
      <c r="A347" s="8">
        <v>17225</v>
      </c>
      <c r="B347" s="27" t="s">
        <v>46</v>
      </c>
      <c r="C347" s="40">
        <v>7</v>
      </c>
      <c r="D347" s="40" t="s">
        <v>2121</v>
      </c>
      <c r="E347" s="40" t="s">
        <v>204</v>
      </c>
      <c r="F347" s="40" t="s">
        <v>316</v>
      </c>
      <c r="G347" s="40"/>
      <c r="H347" s="8" t="str">
        <f>VLOOKUP(F347, 'Meslek Grupları'!$E$6:$G$152, 3, FALSE)</f>
        <v>Mesleksiz</v>
      </c>
      <c r="I347" s="40" t="s">
        <v>729</v>
      </c>
      <c r="J347" s="40"/>
      <c r="K347" s="40"/>
      <c r="L347" s="40"/>
      <c r="M347" s="40"/>
      <c r="N347" s="40"/>
      <c r="O347" s="40"/>
      <c r="P347" s="40"/>
      <c r="Q347" s="40"/>
      <c r="R347" s="40">
        <v>247</v>
      </c>
      <c r="S347" s="40"/>
      <c r="T347" s="40"/>
      <c r="U347" s="40"/>
      <c r="V347" s="40"/>
      <c r="W347" s="40"/>
      <c r="X347" s="40"/>
      <c r="Y347" s="40"/>
      <c r="Z347" s="41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2"/>
      <c r="AT347" s="42"/>
      <c r="AU347" s="43"/>
      <c r="AV347" s="40"/>
      <c r="AW347" s="40"/>
      <c r="AX347" s="40"/>
      <c r="AY347" s="40"/>
      <c r="AZ347" s="40"/>
      <c r="BA347" s="42"/>
      <c r="BB347" s="41">
        <v>385</v>
      </c>
      <c r="BC347" s="40"/>
      <c r="BD347" s="40"/>
      <c r="BE347" s="40"/>
      <c r="BF347" s="40"/>
      <c r="BG347" s="40">
        <v>890</v>
      </c>
      <c r="BH347" s="42">
        <v>1300</v>
      </c>
      <c r="BI347" s="40"/>
      <c r="BJ347" s="40"/>
      <c r="BK347" s="40"/>
      <c r="BL347" s="40"/>
      <c r="BM347" s="40"/>
      <c r="BN347" s="40"/>
      <c r="BO347" s="41">
        <v>6</v>
      </c>
      <c r="BP347" s="40"/>
      <c r="BQ347" s="40"/>
      <c r="BR347" s="40"/>
      <c r="BS347" s="40"/>
      <c r="BT347" s="40"/>
      <c r="BU347" s="42">
        <v>350</v>
      </c>
      <c r="BV347" s="40"/>
      <c r="BW347" s="41"/>
      <c r="BX347" s="40"/>
      <c r="BY347" s="40"/>
      <c r="BZ347" s="40"/>
      <c r="CA347" s="42"/>
      <c r="CB347" s="41">
        <v>4</v>
      </c>
      <c r="CC347" s="40"/>
      <c r="CD347" s="40"/>
      <c r="CE347" s="40"/>
      <c r="CF347" s="40"/>
      <c r="CG347" s="40">
        <v>80</v>
      </c>
      <c r="CH347" s="42">
        <v>80</v>
      </c>
      <c r="CI347" s="43">
        <v>2</v>
      </c>
      <c r="CJ347" s="41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1">
        <v>4</v>
      </c>
      <c r="DR347" s="40"/>
      <c r="DS347" s="40"/>
      <c r="DT347" s="40"/>
      <c r="DU347" s="40">
        <v>16</v>
      </c>
      <c r="DV347" s="42"/>
      <c r="DW347" s="40"/>
      <c r="DX347" s="40"/>
      <c r="DY347" s="40"/>
      <c r="DZ347" s="40"/>
      <c r="EA347" s="40"/>
      <c r="EB347" s="40"/>
      <c r="EC347" s="40"/>
      <c r="ED347" s="41"/>
      <c r="EE347" s="40"/>
      <c r="EF347" s="40"/>
      <c r="EG347" s="41">
        <v>20</v>
      </c>
      <c r="EH347" s="40"/>
      <c r="EI347" s="40"/>
      <c r="EJ347" s="40"/>
      <c r="EK347" s="40"/>
      <c r="EL347" s="42">
        <v>3310</v>
      </c>
      <c r="EM347" s="40">
        <v>0.5</v>
      </c>
      <c r="EN347" s="40">
        <v>0.5</v>
      </c>
      <c r="EO347" s="40"/>
      <c r="EP347" s="40">
        <v>750</v>
      </c>
      <c r="EQ347" s="40"/>
      <c r="ER347" s="40"/>
      <c r="ES347" s="40"/>
      <c r="ET347" s="40"/>
      <c r="EU347" s="40"/>
      <c r="EV347" s="40"/>
      <c r="EW347" s="42"/>
      <c r="EX347" s="42"/>
      <c r="EY347" s="42">
        <v>13</v>
      </c>
      <c r="EZ347" s="42"/>
      <c r="FA347" s="42"/>
      <c r="FB347" s="42" t="s">
        <v>727</v>
      </c>
      <c r="FC347" s="42">
        <v>280</v>
      </c>
      <c r="FD347" s="42"/>
      <c r="FE347" s="42"/>
      <c r="FF347" s="42"/>
      <c r="FG347" s="42"/>
      <c r="FH347" s="42"/>
      <c r="FI347" s="42"/>
      <c r="FJ347" s="42"/>
      <c r="FK347" s="42"/>
      <c r="FL347" s="42"/>
      <c r="FM347" s="42"/>
      <c r="FN347" s="42"/>
      <c r="FO347" s="42"/>
      <c r="FP347" s="42"/>
      <c r="FQ347" s="42"/>
      <c r="FR347" s="42"/>
      <c r="FS347" s="29">
        <f t="shared" si="51"/>
        <v>5676</v>
      </c>
      <c r="FT347" s="29">
        <f t="shared" si="53"/>
        <v>5676</v>
      </c>
      <c r="FU347" s="8">
        <f t="shared" si="52"/>
        <v>395</v>
      </c>
      <c r="FV347" s="29">
        <f t="shared" si="54"/>
        <v>395</v>
      </c>
    </row>
    <row r="348" spans="1:196">
      <c r="A348" s="8">
        <v>17225</v>
      </c>
      <c r="B348" s="27" t="s">
        <v>46</v>
      </c>
      <c r="C348" s="40">
        <v>8</v>
      </c>
      <c r="D348" s="40" t="s">
        <v>2122</v>
      </c>
      <c r="E348" s="40" t="s">
        <v>2123</v>
      </c>
      <c r="F348" s="40" t="s">
        <v>352</v>
      </c>
      <c r="G348" s="40"/>
      <c r="H348" s="8" t="str">
        <f>VLOOKUP(F348, 'Meslek Grupları'!$E$6:$G$152, 3, FALSE)</f>
        <v>Görevli</v>
      </c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1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2"/>
      <c r="AT348" s="42"/>
      <c r="AU348" s="43"/>
      <c r="AV348" s="40"/>
      <c r="AW348" s="40"/>
      <c r="AX348" s="40"/>
      <c r="AY348" s="40"/>
      <c r="AZ348" s="40"/>
      <c r="BA348" s="42"/>
      <c r="BB348" s="41"/>
      <c r="BC348" s="40"/>
      <c r="BD348" s="40"/>
      <c r="BE348" s="40"/>
      <c r="BF348" s="40"/>
      <c r="BG348" s="40"/>
      <c r="BH348" s="42"/>
      <c r="BI348" s="40"/>
      <c r="BJ348" s="40"/>
      <c r="BK348" s="40"/>
      <c r="BL348" s="40"/>
      <c r="BM348" s="40"/>
      <c r="BN348" s="40"/>
      <c r="BO348" s="41"/>
      <c r="BP348" s="40"/>
      <c r="BQ348" s="40"/>
      <c r="BR348" s="40"/>
      <c r="BS348" s="40"/>
      <c r="BT348" s="40"/>
      <c r="BU348" s="42"/>
      <c r="BV348" s="40"/>
      <c r="BW348" s="41"/>
      <c r="BX348" s="40"/>
      <c r="BY348" s="40"/>
      <c r="BZ348" s="40"/>
      <c r="CA348" s="42"/>
      <c r="CB348" s="41"/>
      <c r="CC348" s="40"/>
      <c r="CD348" s="40"/>
      <c r="CE348" s="40"/>
      <c r="CF348" s="40"/>
      <c r="CG348" s="40"/>
      <c r="CH348" s="42"/>
      <c r="CI348" s="43"/>
      <c r="CJ348" s="41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1"/>
      <c r="DR348" s="40"/>
      <c r="DS348" s="40"/>
      <c r="DT348" s="40"/>
      <c r="DU348" s="40"/>
      <c r="DV348" s="42"/>
      <c r="DW348" s="40"/>
      <c r="DX348" s="40"/>
      <c r="DY348" s="40"/>
      <c r="DZ348" s="40"/>
      <c r="EA348" s="40"/>
      <c r="EB348" s="40"/>
      <c r="EC348" s="40"/>
      <c r="ED348" s="41"/>
      <c r="EE348" s="40"/>
      <c r="EF348" s="40"/>
      <c r="EG348" s="41"/>
      <c r="EH348" s="40"/>
      <c r="EI348" s="40"/>
      <c r="EJ348" s="40"/>
      <c r="EK348" s="40"/>
      <c r="EL348" s="42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2"/>
      <c r="EX348" s="42"/>
      <c r="EY348" s="42"/>
      <c r="EZ348" s="42"/>
      <c r="FA348" s="42"/>
      <c r="FB348" s="42"/>
      <c r="FC348" s="42"/>
      <c r="FD348" s="42"/>
      <c r="FE348" s="42"/>
      <c r="FF348" s="42"/>
      <c r="FG348" s="42"/>
      <c r="FH348" s="42"/>
      <c r="FI348" s="42"/>
      <c r="FJ348" s="42"/>
      <c r="FK348" s="42"/>
      <c r="FL348" s="42"/>
      <c r="FM348" s="42"/>
      <c r="FN348" s="42"/>
      <c r="FO348" s="42"/>
      <c r="FP348" s="42"/>
      <c r="FQ348" s="42"/>
      <c r="FR348" s="42"/>
      <c r="FS348" s="29">
        <f t="shared" si="51"/>
        <v>0</v>
      </c>
      <c r="FT348" s="29">
        <f t="shared" si="53"/>
        <v>0</v>
      </c>
      <c r="FU348" s="8">
        <f t="shared" si="52"/>
        <v>0</v>
      </c>
      <c r="FV348" s="29">
        <f t="shared" si="54"/>
        <v>0</v>
      </c>
    </row>
    <row r="349" spans="1:196">
      <c r="A349" s="8">
        <v>17225</v>
      </c>
      <c r="B349" s="27" t="s">
        <v>46</v>
      </c>
      <c r="C349" s="40">
        <v>9</v>
      </c>
      <c r="D349" s="40" t="s">
        <v>730</v>
      </c>
      <c r="E349" s="40"/>
      <c r="F349" s="40" t="s">
        <v>178</v>
      </c>
      <c r="G349" s="40"/>
      <c r="H349" s="8" t="str">
        <f>VLOOKUP(F349, 'Meslek Grupları'!$E$6:$G$152, 3, FALSE)</f>
        <v>Ziraat</v>
      </c>
      <c r="I349" s="40"/>
      <c r="J349" s="40"/>
      <c r="K349" s="40"/>
      <c r="L349" s="40"/>
      <c r="M349" s="40"/>
      <c r="N349" s="40"/>
      <c r="O349" s="40"/>
      <c r="P349" s="40"/>
      <c r="Q349" s="40"/>
      <c r="R349" s="40">
        <v>112</v>
      </c>
      <c r="S349" s="40">
        <v>2.5</v>
      </c>
      <c r="T349" s="40">
        <v>5</v>
      </c>
      <c r="U349" s="40"/>
      <c r="V349" s="40"/>
      <c r="W349" s="40"/>
      <c r="X349" s="40"/>
      <c r="Y349" s="40"/>
      <c r="Z349" s="41">
        <v>150</v>
      </c>
      <c r="AA349" s="40">
        <v>37.5</v>
      </c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2"/>
      <c r="AT349" s="42">
        <v>37.5</v>
      </c>
      <c r="AU349" s="43"/>
      <c r="AV349" s="40">
        <v>12</v>
      </c>
      <c r="AW349" s="40"/>
      <c r="AX349" s="40">
        <v>37</v>
      </c>
      <c r="AY349" s="40"/>
      <c r="AZ349" s="40">
        <v>338</v>
      </c>
      <c r="BA349" s="42">
        <v>338</v>
      </c>
      <c r="BB349" s="41"/>
      <c r="BC349" s="40"/>
      <c r="BD349" s="40"/>
      <c r="BE349" s="40"/>
      <c r="BF349" s="40"/>
      <c r="BG349" s="40"/>
      <c r="BH349" s="42"/>
      <c r="BI349" s="40"/>
      <c r="BJ349" s="40"/>
      <c r="BK349" s="40"/>
      <c r="BL349" s="40"/>
      <c r="BM349" s="40"/>
      <c r="BN349" s="40"/>
      <c r="BO349" s="41">
        <v>2</v>
      </c>
      <c r="BP349" s="40"/>
      <c r="BQ349" s="40"/>
      <c r="BR349" s="40"/>
      <c r="BS349" s="40"/>
      <c r="BT349" s="40"/>
      <c r="BU349" s="42">
        <v>63</v>
      </c>
      <c r="BV349" s="40"/>
      <c r="BW349" s="41">
        <v>2.5</v>
      </c>
      <c r="BX349" s="40"/>
      <c r="BY349" s="40"/>
      <c r="BZ349" s="40">
        <v>30</v>
      </c>
      <c r="CA349" s="42">
        <v>42</v>
      </c>
      <c r="CB349" s="41">
        <v>12</v>
      </c>
      <c r="CC349" s="40"/>
      <c r="CD349" s="40"/>
      <c r="CE349" s="40"/>
      <c r="CF349" s="40"/>
      <c r="CG349" s="40">
        <v>240</v>
      </c>
      <c r="CH349" s="42">
        <v>260</v>
      </c>
      <c r="CI349" s="43">
        <v>3</v>
      </c>
      <c r="CJ349" s="41">
        <v>2</v>
      </c>
      <c r="CK349" s="40"/>
      <c r="CL349" s="40"/>
      <c r="CM349" s="40"/>
      <c r="CN349" s="40"/>
      <c r="CO349" s="40"/>
      <c r="CP349" s="40"/>
      <c r="CQ349" s="40"/>
      <c r="CR349" s="40">
        <v>1</v>
      </c>
      <c r="CS349" s="40"/>
      <c r="CT349" s="40"/>
      <c r="CU349" s="40"/>
      <c r="CV349" s="40">
        <v>1</v>
      </c>
      <c r="CW349" s="40">
        <v>1</v>
      </c>
      <c r="CX349" s="40">
        <v>10</v>
      </c>
      <c r="CY349" s="40"/>
      <c r="CZ349" s="40" t="s">
        <v>731</v>
      </c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1">
        <v>8</v>
      </c>
      <c r="DR349" s="40"/>
      <c r="DS349" s="40"/>
      <c r="DT349" s="40"/>
      <c r="DU349" s="40">
        <v>32</v>
      </c>
      <c r="DV349" s="42"/>
      <c r="DW349" s="40"/>
      <c r="DX349" s="40"/>
      <c r="DY349" s="40">
        <v>1</v>
      </c>
      <c r="DZ349" s="40">
        <v>2</v>
      </c>
      <c r="EA349" s="40" t="s">
        <v>732</v>
      </c>
      <c r="EB349" s="40"/>
      <c r="EC349" s="40">
        <v>45</v>
      </c>
      <c r="ED349" s="41"/>
      <c r="EE349" s="40"/>
      <c r="EF349" s="40"/>
      <c r="EG349" s="41">
        <v>3</v>
      </c>
      <c r="EH349" s="40"/>
      <c r="EI349" s="40"/>
      <c r="EJ349" s="40"/>
      <c r="EK349" s="40"/>
      <c r="EL349" s="42">
        <v>347</v>
      </c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2"/>
      <c r="EX349" s="42"/>
      <c r="EY349" s="42">
        <v>4</v>
      </c>
      <c r="EZ349" s="42"/>
      <c r="FA349" s="42"/>
      <c r="FB349" s="42" t="s">
        <v>727</v>
      </c>
      <c r="FC349" s="42">
        <v>50</v>
      </c>
      <c r="FD349" s="42"/>
      <c r="FE349" s="42"/>
      <c r="FF349" s="42"/>
      <c r="FG349" s="42"/>
      <c r="FH349" s="42"/>
      <c r="FI349" s="42"/>
      <c r="FJ349" s="42"/>
      <c r="FK349" s="42"/>
      <c r="FL349" s="42"/>
      <c r="FM349" s="42"/>
      <c r="FN349" s="42"/>
      <c r="FO349" s="42"/>
      <c r="FP349" s="42"/>
      <c r="FQ349" s="42"/>
      <c r="FR349" s="42"/>
      <c r="FS349" s="29">
        <f t="shared" si="51"/>
        <v>1155</v>
      </c>
      <c r="FT349" s="29">
        <f t="shared" si="53"/>
        <v>1155</v>
      </c>
      <c r="FU349" s="8">
        <f t="shared" si="52"/>
        <v>28.5</v>
      </c>
      <c r="FV349" s="29">
        <f t="shared" si="54"/>
        <v>28.5</v>
      </c>
    </row>
    <row r="350" spans="1:196">
      <c r="A350" s="8"/>
      <c r="B350" s="27" t="s">
        <v>46</v>
      </c>
      <c r="C350" s="40"/>
      <c r="D350" s="40"/>
      <c r="E350" s="40"/>
      <c r="F350" s="40" t="s">
        <v>308</v>
      </c>
      <c r="G350" s="40"/>
      <c r="H350" s="8" t="str">
        <f>VLOOKUP(F350, 'Meslek Grupları'!$E$6:$G$152, 3, FALSE)</f>
        <v>Görevli</v>
      </c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1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2"/>
      <c r="AT350" s="42"/>
      <c r="AU350" s="43"/>
      <c r="AV350" s="40"/>
      <c r="AW350" s="40"/>
      <c r="AX350" s="40"/>
      <c r="AY350" s="40"/>
      <c r="AZ350" s="40"/>
      <c r="BA350" s="42"/>
      <c r="BB350" s="41"/>
      <c r="BC350" s="40"/>
      <c r="BD350" s="40"/>
      <c r="BE350" s="40"/>
      <c r="BF350" s="40"/>
      <c r="BG350" s="40"/>
      <c r="BH350" s="42"/>
      <c r="BI350" s="40"/>
      <c r="BJ350" s="40"/>
      <c r="BK350" s="40"/>
      <c r="BL350" s="40"/>
      <c r="BM350" s="40"/>
      <c r="BN350" s="40"/>
      <c r="BO350" s="41"/>
      <c r="BP350" s="40"/>
      <c r="BQ350" s="40"/>
      <c r="BR350" s="40"/>
      <c r="BS350" s="40"/>
      <c r="BT350" s="40"/>
      <c r="BU350" s="42"/>
      <c r="BV350" s="40"/>
      <c r="BW350" s="41"/>
      <c r="BX350" s="40"/>
      <c r="BY350" s="40"/>
      <c r="BZ350" s="40"/>
      <c r="CA350" s="42"/>
      <c r="CB350" s="41"/>
      <c r="CC350" s="40"/>
      <c r="CD350" s="40"/>
      <c r="CE350" s="40"/>
      <c r="CF350" s="40"/>
      <c r="CG350" s="40"/>
      <c r="CH350" s="42"/>
      <c r="CI350" s="43"/>
      <c r="CJ350" s="41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1"/>
      <c r="DR350" s="40"/>
      <c r="DS350" s="40"/>
      <c r="DT350" s="40"/>
      <c r="DU350" s="40"/>
      <c r="DV350" s="42"/>
      <c r="DW350" s="40"/>
      <c r="DX350" s="40"/>
      <c r="DY350" s="40"/>
      <c r="DZ350" s="40"/>
      <c r="EA350" s="40"/>
      <c r="EB350" s="40"/>
      <c r="EC350" s="40"/>
      <c r="ED350" s="41"/>
      <c r="EE350" s="40"/>
      <c r="EF350" s="40"/>
      <c r="EG350" s="41"/>
      <c r="EH350" s="40"/>
      <c r="EI350" s="40"/>
      <c r="EJ350" s="40"/>
      <c r="EK350" s="40"/>
      <c r="EL350" s="42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2"/>
      <c r="EX350" s="42"/>
      <c r="EY350" s="42"/>
      <c r="EZ350" s="42"/>
      <c r="FA350" s="42"/>
      <c r="FB350" s="42"/>
      <c r="FC350" s="42"/>
      <c r="FD350" s="42"/>
      <c r="FE350" s="42"/>
      <c r="FF350" s="42"/>
      <c r="FG350" s="42"/>
      <c r="FH350" s="42"/>
      <c r="FI350" s="42"/>
      <c r="FJ350" s="42"/>
      <c r="FK350" s="42"/>
      <c r="FL350" s="42"/>
      <c r="FM350" s="42"/>
      <c r="FN350" s="42"/>
      <c r="FO350" s="42"/>
      <c r="FP350" s="42"/>
      <c r="FQ350" s="42"/>
      <c r="FR350" s="42"/>
      <c r="FS350" s="29">
        <f t="shared" si="51"/>
        <v>0</v>
      </c>
      <c r="FT350" s="29"/>
      <c r="FU350" s="8"/>
      <c r="FV350" s="29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</row>
    <row r="351" spans="1:196">
      <c r="A351" s="8">
        <v>17225</v>
      </c>
      <c r="B351" s="27" t="s">
        <v>46</v>
      </c>
      <c r="C351" s="40">
        <v>10</v>
      </c>
      <c r="D351" s="40" t="s">
        <v>221</v>
      </c>
      <c r="E351" s="40" t="s">
        <v>255</v>
      </c>
      <c r="F351" s="40" t="s">
        <v>334</v>
      </c>
      <c r="G351" s="40">
        <v>250</v>
      </c>
      <c r="H351" s="8" t="str">
        <f>VLOOKUP(F351, 'Meslek Grupları'!$E$6:$G$152, 3, FALSE)</f>
        <v>Görevli</v>
      </c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1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2"/>
      <c r="AT351" s="42"/>
      <c r="AU351" s="43"/>
      <c r="AV351" s="40"/>
      <c r="AW351" s="40"/>
      <c r="AX351" s="40"/>
      <c r="AY351" s="40"/>
      <c r="AZ351" s="40"/>
      <c r="BA351" s="42"/>
      <c r="BB351" s="41"/>
      <c r="BC351" s="40"/>
      <c r="BD351" s="40"/>
      <c r="BE351" s="40"/>
      <c r="BF351" s="40"/>
      <c r="BG351" s="40"/>
      <c r="BH351" s="42"/>
      <c r="BI351" s="40"/>
      <c r="BJ351" s="40"/>
      <c r="BK351" s="40"/>
      <c r="BL351" s="40"/>
      <c r="BM351" s="40"/>
      <c r="BN351" s="40"/>
      <c r="BO351" s="41"/>
      <c r="BP351" s="40"/>
      <c r="BQ351" s="40"/>
      <c r="BR351" s="40"/>
      <c r="BS351" s="40"/>
      <c r="BT351" s="40"/>
      <c r="BU351" s="42"/>
      <c r="BV351" s="40"/>
      <c r="BW351" s="41"/>
      <c r="BX351" s="40"/>
      <c r="BY351" s="40"/>
      <c r="BZ351" s="40"/>
      <c r="CA351" s="42"/>
      <c r="CB351" s="41"/>
      <c r="CC351" s="40"/>
      <c r="CD351" s="40"/>
      <c r="CE351" s="40"/>
      <c r="CF351" s="40"/>
      <c r="CG351" s="40"/>
      <c r="CH351" s="42"/>
      <c r="CI351" s="43"/>
      <c r="CJ351" s="41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1"/>
      <c r="DR351" s="40"/>
      <c r="DS351" s="40"/>
      <c r="DT351" s="40"/>
      <c r="DU351" s="40"/>
      <c r="DV351" s="42"/>
      <c r="DW351" s="40"/>
      <c r="DX351" s="40"/>
      <c r="DY351" s="40"/>
      <c r="DZ351" s="40"/>
      <c r="EA351" s="40"/>
      <c r="EB351" s="40"/>
      <c r="EC351" s="40"/>
      <c r="ED351" s="41"/>
      <c r="EE351" s="40"/>
      <c r="EF351" s="40"/>
      <c r="EG351" s="41"/>
      <c r="EH351" s="40"/>
      <c r="EI351" s="40"/>
      <c r="EJ351" s="40"/>
      <c r="EK351" s="40"/>
      <c r="EL351" s="42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2"/>
      <c r="EX351" s="42"/>
      <c r="EY351" s="42"/>
      <c r="EZ351" s="42"/>
      <c r="FA351" s="42"/>
      <c r="FB351" s="42"/>
      <c r="FC351" s="42"/>
      <c r="FD351" s="42"/>
      <c r="FE351" s="42"/>
      <c r="FF351" s="42"/>
      <c r="FG351" s="42"/>
      <c r="FH351" s="42"/>
      <c r="FI351" s="42"/>
      <c r="FJ351" s="42"/>
      <c r="FK351" s="42"/>
      <c r="FL351" s="42"/>
      <c r="FM351" s="42"/>
      <c r="FN351" s="42"/>
      <c r="FO351" s="42"/>
      <c r="FP351" s="42"/>
      <c r="FQ351" s="42"/>
      <c r="FR351" s="42"/>
      <c r="FS351" s="29">
        <f t="shared" si="51"/>
        <v>250</v>
      </c>
      <c r="FT351" s="29">
        <f>FS351</f>
        <v>250</v>
      </c>
      <c r="FU351" s="8">
        <f t="shared" ref="FU351:FU463" si="55">CB351+BW351+BO351+BI351+BB351+AV351+AU351</f>
        <v>0</v>
      </c>
      <c r="FV351" s="29">
        <f>FU351</f>
        <v>0</v>
      </c>
    </row>
    <row r="352" spans="1:196">
      <c r="A352" s="8">
        <v>17225</v>
      </c>
      <c r="B352" s="27" t="s">
        <v>46</v>
      </c>
      <c r="C352" s="40">
        <v>11</v>
      </c>
      <c r="D352" s="40" t="s">
        <v>249</v>
      </c>
      <c r="E352" s="40" t="s">
        <v>325</v>
      </c>
      <c r="F352" s="40" t="s">
        <v>253</v>
      </c>
      <c r="G352" s="40">
        <v>250</v>
      </c>
      <c r="H352" s="8" t="str">
        <f>VLOOKUP(F352, 'Meslek Grupları'!$E$6:$G$152, 3, FALSE)</f>
        <v>İşçiler</v>
      </c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>
        <v>1.5</v>
      </c>
      <c r="T352" s="40">
        <v>3</v>
      </c>
      <c r="U352" s="40"/>
      <c r="V352" s="40"/>
      <c r="W352" s="40"/>
      <c r="X352" s="40"/>
      <c r="Y352" s="40"/>
      <c r="Z352" s="41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2"/>
      <c r="AT352" s="42"/>
      <c r="AU352" s="43"/>
      <c r="AV352" s="40"/>
      <c r="AW352" s="40"/>
      <c r="AX352" s="40"/>
      <c r="AY352" s="40"/>
      <c r="AZ352" s="40"/>
      <c r="BA352" s="42"/>
      <c r="BB352" s="41"/>
      <c r="BC352" s="40"/>
      <c r="BD352" s="40"/>
      <c r="BE352" s="40"/>
      <c r="BF352" s="40"/>
      <c r="BG352" s="40"/>
      <c r="BH352" s="42"/>
      <c r="BI352" s="40"/>
      <c r="BJ352" s="40"/>
      <c r="BK352" s="40"/>
      <c r="BL352" s="40"/>
      <c r="BM352" s="40"/>
      <c r="BN352" s="40"/>
      <c r="BO352" s="41"/>
      <c r="BP352" s="40"/>
      <c r="BQ352" s="40"/>
      <c r="BR352" s="40"/>
      <c r="BS352" s="40"/>
      <c r="BT352" s="40"/>
      <c r="BU352" s="42"/>
      <c r="BV352" s="40"/>
      <c r="BW352" s="41">
        <v>1.5</v>
      </c>
      <c r="BX352" s="40"/>
      <c r="BY352" s="40"/>
      <c r="BZ352" s="40">
        <v>18</v>
      </c>
      <c r="CA352" s="42">
        <v>12</v>
      </c>
      <c r="CB352" s="41"/>
      <c r="CC352" s="40"/>
      <c r="CD352" s="40"/>
      <c r="CE352" s="40"/>
      <c r="CF352" s="40"/>
      <c r="CG352" s="40"/>
      <c r="CH352" s="42"/>
      <c r="CI352" s="43"/>
      <c r="CJ352" s="41">
        <v>1</v>
      </c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1"/>
      <c r="DR352" s="40"/>
      <c r="DS352" s="40"/>
      <c r="DT352" s="40"/>
      <c r="DU352" s="40"/>
      <c r="DV352" s="42"/>
      <c r="DW352" s="40"/>
      <c r="DX352" s="40"/>
      <c r="DY352" s="40"/>
      <c r="DZ352" s="40"/>
      <c r="EA352" s="40"/>
      <c r="EB352" s="40"/>
      <c r="EC352" s="40"/>
      <c r="ED352" s="41"/>
      <c r="EE352" s="40"/>
      <c r="EF352" s="40"/>
      <c r="EG352" s="41"/>
      <c r="EH352" s="40"/>
      <c r="EI352" s="40"/>
      <c r="EJ352" s="40"/>
      <c r="EK352" s="40"/>
      <c r="EL352" s="42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2"/>
      <c r="EX352" s="42"/>
      <c r="EY352" s="42"/>
      <c r="EZ352" s="42"/>
      <c r="FA352" s="42"/>
      <c r="FB352" s="42"/>
      <c r="FC352" s="42"/>
      <c r="FD352" s="42"/>
      <c r="FE352" s="42"/>
      <c r="FF352" s="42"/>
      <c r="FG352" s="42"/>
      <c r="FH352" s="42"/>
      <c r="FI352" s="42"/>
      <c r="FJ352" s="42"/>
      <c r="FK352" s="42"/>
      <c r="FL352" s="42"/>
      <c r="FM352" s="42"/>
      <c r="FN352" s="42"/>
      <c r="FO352" s="42"/>
      <c r="FP352" s="42"/>
      <c r="FQ352" s="42"/>
      <c r="FR352" s="42"/>
      <c r="FS352" s="29">
        <f t="shared" si="51"/>
        <v>268</v>
      </c>
      <c r="FT352" s="29">
        <f>FS352</f>
        <v>268</v>
      </c>
      <c r="FU352" s="8">
        <f t="shared" si="55"/>
        <v>1.5</v>
      </c>
      <c r="FV352" s="29">
        <f>FU352</f>
        <v>1.5</v>
      </c>
    </row>
    <row r="353" spans="1:179">
      <c r="A353" s="8">
        <v>17225</v>
      </c>
      <c r="B353" s="27" t="s">
        <v>46</v>
      </c>
      <c r="C353" s="40">
        <v>12</v>
      </c>
      <c r="D353" s="40" t="s">
        <v>2124</v>
      </c>
      <c r="E353" s="40" t="s">
        <v>254</v>
      </c>
      <c r="F353" s="40" t="s">
        <v>316</v>
      </c>
      <c r="G353" s="40"/>
      <c r="H353" s="8" t="str">
        <f>VLOOKUP(F353, 'Meslek Grupları'!$E$6:$G$152, 3, FALSE)</f>
        <v>Mesleksiz</v>
      </c>
      <c r="I353" s="40" t="s">
        <v>733</v>
      </c>
      <c r="J353" s="40"/>
      <c r="K353" s="40"/>
      <c r="L353" s="40"/>
      <c r="M353" s="40"/>
      <c r="N353" s="40"/>
      <c r="O353" s="40"/>
      <c r="P353" s="40"/>
      <c r="Q353" s="40"/>
      <c r="R353" s="40">
        <v>128</v>
      </c>
      <c r="S353" s="40"/>
      <c r="T353" s="40"/>
      <c r="U353" s="40"/>
      <c r="V353" s="40"/>
      <c r="W353" s="40"/>
      <c r="X353" s="40"/>
      <c r="Y353" s="40"/>
      <c r="Z353" s="41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2"/>
      <c r="AT353" s="42"/>
      <c r="AU353" s="43"/>
      <c r="AV353" s="40"/>
      <c r="AW353" s="40"/>
      <c r="AX353" s="40"/>
      <c r="AY353" s="40"/>
      <c r="AZ353" s="40"/>
      <c r="BA353" s="42"/>
      <c r="BB353" s="41"/>
      <c r="BC353" s="40"/>
      <c r="BD353" s="40"/>
      <c r="BE353" s="40"/>
      <c r="BF353" s="40"/>
      <c r="BG353" s="40"/>
      <c r="BH353" s="42"/>
      <c r="BI353" s="40"/>
      <c r="BJ353" s="40"/>
      <c r="BK353" s="40"/>
      <c r="BL353" s="40"/>
      <c r="BM353" s="40"/>
      <c r="BN353" s="40"/>
      <c r="BO353" s="41"/>
      <c r="BP353" s="40">
        <v>1</v>
      </c>
      <c r="BQ353" s="40">
        <v>0.25</v>
      </c>
      <c r="BR353" s="40"/>
      <c r="BS353" s="40"/>
      <c r="BT353" s="40"/>
      <c r="BU353" s="42">
        <v>62</v>
      </c>
      <c r="BV353" s="40"/>
      <c r="BW353" s="41"/>
      <c r="BX353" s="40"/>
      <c r="BY353" s="40"/>
      <c r="BZ353" s="40"/>
      <c r="CA353" s="42"/>
      <c r="CB353" s="41">
        <v>12</v>
      </c>
      <c r="CC353" s="40"/>
      <c r="CD353" s="40"/>
      <c r="CE353" s="40"/>
      <c r="CF353" s="40"/>
      <c r="CG353" s="40">
        <v>240</v>
      </c>
      <c r="CH353" s="42">
        <v>240</v>
      </c>
      <c r="CI353" s="43">
        <v>4</v>
      </c>
      <c r="CJ353" s="41"/>
      <c r="CK353" s="40"/>
      <c r="CL353" s="40"/>
      <c r="CM353" s="40"/>
      <c r="CN353" s="40"/>
      <c r="CO353" s="40">
        <v>1</v>
      </c>
      <c r="CP353" s="40">
        <v>10</v>
      </c>
      <c r="CQ353" s="40"/>
      <c r="CR353" s="40"/>
      <c r="CS353" s="40"/>
      <c r="CT353" s="40"/>
      <c r="CU353" s="40"/>
      <c r="CV353" s="40">
        <v>1</v>
      </c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1">
        <v>8</v>
      </c>
      <c r="DR353" s="40"/>
      <c r="DS353" s="40"/>
      <c r="DT353" s="40"/>
      <c r="DU353" s="40">
        <v>32</v>
      </c>
      <c r="DV353" s="42"/>
      <c r="DW353" s="40"/>
      <c r="DX353" s="40"/>
      <c r="DY353" s="40">
        <v>0.25</v>
      </c>
      <c r="DZ353" s="40">
        <v>2</v>
      </c>
      <c r="EA353" s="40"/>
      <c r="EB353" s="40">
        <v>0.25</v>
      </c>
      <c r="EC353" s="40">
        <v>22</v>
      </c>
      <c r="ED353" s="41"/>
      <c r="EE353" s="40"/>
      <c r="EF353" s="40"/>
      <c r="EG353" s="41">
        <v>1.5</v>
      </c>
      <c r="EH353" s="40"/>
      <c r="EI353" s="40"/>
      <c r="EJ353" s="40"/>
      <c r="EK353" s="40"/>
      <c r="EL353" s="42">
        <v>200</v>
      </c>
      <c r="EM353" s="40"/>
      <c r="EN353" s="40"/>
      <c r="EO353" s="40"/>
      <c r="EP353" s="40"/>
      <c r="EQ353" s="40"/>
      <c r="ER353" s="40">
        <v>1</v>
      </c>
      <c r="ES353" s="40"/>
      <c r="ET353" s="40"/>
      <c r="EU353" s="40"/>
      <c r="EV353" s="40" t="s">
        <v>734</v>
      </c>
      <c r="EW353" s="42">
        <v>30</v>
      </c>
      <c r="EX353" s="42"/>
      <c r="EY353" s="42"/>
      <c r="EZ353" s="42"/>
      <c r="FA353" s="42"/>
      <c r="FB353" s="42"/>
      <c r="FC353" s="42"/>
      <c r="FD353" s="42"/>
      <c r="FE353" s="42"/>
      <c r="FF353" s="42"/>
      <c r="FG353" s="42"/>
      <c r="FH353" s="42"/>
      <c r="FI353" s="42"/>
      <c r="FJ353" s="42"/>
      <c r="FK353" s="42"/>
      <c r="FL353" s="42"/>
      <c r="FM353" s="42"/>
      <c r="FN353" s="42"/>
      <c r="FO353" s="42"/>
      <c r="FP353" s="42"/>
      <c r="FQ353" s="42"/>
      <c r="FR353" s="42"/>
      <c r="FS353" s="29">
        <f t="shared" si="51"/>
        <v>596</v>
      </c>
      <c r="FT353" s="29">
        <f>FS353</f>
        <v>596</v>
      </c>
      <c r="FU353" s="8">
        <f t="shared" si="55"/>
        <v>12</v>
      </c>
      <c r="FV353" s="29">
        <f>FU353</f>
        <v>12</v>
      </c>
    </row>
    <row r="354" spans="1:179">
      <c r="A354" s="8">
        <v>17225</v>
      </c>
      <c r="B354" s="27" t="s">
        <v>46</v>
      </c>
      <c r="C354" s="40">
        <v>13</v>
      </c>
      <c r="D354" s="40" t="s">
        <v>532</v>
      </c>
      <c r="E354" s="40" t="s">
        <v>221</v>
      </c>
      <c r="F354" s="40" t="s">
        <v>288</v>
      </c>
      <c r="G354" s="40">
        <v>800</v>
      </c>
      <c r="H354" s="8" t="str">
        <f>VLOOKUP(F354, 'Meslek Grupları'!$E$6:$G$152, 3, FALSE)</f>
        <v>Ticaret</v>
      </c>
      <c r="I354" s="40" t="s">
        <v>735</v>
      </c>
      <c r="J354" s="40"/>
      <c r="K354" s="40"/>
      <c r="L354" s="40"/>
      <c r="M354" s="40"/>
      <c r="N354" s="40"/>
      <c r="O354" s="40"/>
      <c r="P354" s="40"/>
      <c r="Q354" s="40"/>
      <c r="R354" s="40">
        <v>40</v>
      </c>
      <c r="S354" s="40">
        <v>2</v>
      </c>
      <c r="T354" s="40">
        <v>4</v>
      </c>
      <c r="U354" s="40"/>
      <c r="V354" s="40"/>
      <c r="W354" s="40"/>
      <c r="X354" s="40"/>
      <c r="Y354" s="40"/>
      <c r="Z354" s="41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2"/>
      <c r="AT354" s="42"/>
      <c r="AU354" s="43"/>
      <c r="AV354" s="40"/>
      <c r="AW354" s="40"/>
      <c r="AX354" s="40"/>
      <c r="AY354" s="40"/>
      <c r="AZ354" s="40"/>
      <c r="BA354" s="42"/>
      <c r="BB354" s="41"/>
      <c r="BC354" s="40"/>
      <c r="BD354" s="40"/>
      <c r="BE354" s="40"/>
      <c r="BF354" s="40"/>
      <c r="BG354" s="40"/>
      <c r="BH354" s="42"/>
      <c r="BI354" s="40"/>
      <c r="BJ354" s="40"/>
      <c r="BK354" s="40"/>
      <c r="BL354" s="40"/>
      <c r="BM354" s="40"/>
      <c r="BN354" s="40"/>
      <c r="BO354" s="41"/>
      <c r="BP354" s="40"/>
      <c r="BQ354" s="40"/>
      <c r="BR354" s="40"/>
      <c r="BS354" s="40"/>
      <c r="BT354" s="40"/>
      <c r="BU354" s="42"/>
      <c r="BV354" s="40"/>
      <c r="BW354" s="41">
        <v>2</v>
      </c>
      <c r="BX354" s="40"/>
      <c r="BY354" s="40"/>
      <c r="BZ354" s="40">
        <v>24</v>
      </c>
      <c r="CA354" s="42">
        <v>24</v>
      </c>
      <c r="CB354" s="41"/>
      <c r="CC354" s="40"/>
      <c r="CD354" s="40"/>
      <c r="CE354" s="40"/>
      <c r="CF354" s="40"/>
      <c r="CG354" s="40"/>
      <c r="CH354" s="42"/>
      <c r="CI354" s="43"/>
      <c r="CJ354" s="41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1"/>
      <c r="DR354" s="40"/>
      <c r="DS354" s="40"/>
      <c r="DT354" s="40"/>
      <c r="DU354" s="40"/>
      <c r="DV354" s="42"/>
      <c r="DW354" s="40"/>
      <c r="DX354" s="40"/>
      <c r="DY354" s="40"/>
      <c r="DZ354" s="40"/>
      <c r="EA354" s="40"/>
      <c r="EB354" s="40"/>
      <c r="EC354" s="40"/>
      <c r="ED354" s="41"/>
      <c r="EE354" s="40"/>
      <c r="EF354" s="40"/>
      <c r="EG354" s="41">
        <v>1</v>
      </c>
      <c r="EH354" s="40" t="s">
        <v>640</v>
      </c>
      <c r="EI354" s="40" t="s">
        <v>45</v>
      </c>
      <c r="EJ354" s="40"/>
      <c r="EK354" s="40"/>
      <c r="EL354" s="42">
        <v>150</v>
      </c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2"/>
      <c r="EX354" s="42"/>
      <c r="EY354" s="42"/>
      <c r="EZ354" s="42"/>
      <c r="FA354" s="42"/>
      <c r="FB354" s="42"/>
      <c r="FC354" s="42"/>
      <c r="FD354" s="42"/>
      <c r="FE354" s="42"/>
      <c r="FF354" s="42"/>
      <c r="FG354" s="42"/>
      <c r="FH354" s="42"/>
      <c r="FI354" s="42"/>
      <c r="FJ354" s="42"/>
      <c r="FK354" s="42"/>
      <c r="FL354" s="42"/>
      <c r="FM354" s="42"/>
      <c r="FN354" s="42"/>
      <c r="FO354" s="42"/>
      <c r="FP354" s="42"/>
      <c r="FQ354" s="42"/>
      <c r="FR354" s="42"/>
      <c r="FS354" s="29">
        <f t="shared" si="51"/>
        <v>974</v>
      </c>
      <c r="FT354" s="29">
        <f>FS354</f>
        <v>974</v>
      </c>
      <c r="FU354" s="8">
        <f t="shared" si="55"/>
        <v>2</v>
      </c>
      <c r="FV354" s="29">
        <f>FU354</f>
        <v>2</v>
      </c>
    </row>
    <row r="355" spans="1:179">
      <c r="A355" s="8">
        <v>17225</v>
      </c>
      <c r="B355" s="27" t="s">
        <v>46</v>
      </c>
      <c r="C355" s="40">
        <v>14</v>
      </c>
      <c r="D355" s="40" t="s">
        <v>203</v>
      </c>
      <c r="E355" s="40" t="s">
        <v>325</v>
      </c>
      <c r="F355" s="40" t="s">
        <v>287</v>
      </c>
      <c r="G355" s="40">
        <v>400</v>
      </c>
      <c r="H355" s="8" t="str">
        <f>VLOOKUP(F355, 'Meslek Grupları'!$E$6:$G$152, 3, FALSE)</f>
        <v>Ticaret</v>
      </c>
      <c r="I355" s="40"/>
      <c r="J355" s="40"/>
      <c r="K355" s="40"/>
      <c r="L355" s="40"/>
      <c r="M355" s="40"/>
      <c r="N355" s="40"/>
      <c r="O355" s="40"/>
      <c r="P355" s="40"/>
      <c r="Q355" s="40"/>
      <c r="R355" s="40">
        <v>12</v>
      </c>
      <c r="S355" s="40">
        <v>2</v>
      </c>
      <c r="T355" s="40">
        <v>4</v>
      </c>
      <c r="U355" s="40"/>
      <c r="V355" s="40"/>
      <c r="W355" s="40"/>
      <c r="X355" s="40"/>
      <c r="Y355" s="40"/>
      <c r="Z355" s="41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2"/>
      <c r="AT355" s="42"/>
      <c r="AU355" s="43"/>
      <c r="AV355" s="40"/>
      <c r="AW355" s="40"/>
      <c r="AX355" s="40"/>
      <c r="AY355" s="40"/>
      <c r="AZ355" s="40"/>
      <c r="BA355" s="42"/>
      <c r="BB355" s="41"/>
      <c r="BC355" s="40"/>
      <c r="BD355" s="40"/>
      <c r="BE355" s="40"/>
      <c r="BF355" s="40"/>
      <c r="BG355" s="40"/>
      <c r="BH355" s="42"/>
      <c r="BI355" s="40"/>
      <c r="BJ355" s="40"/>
      <c r="BK355" s="40"/>
      <c r="BL355" s="40"/>
      <c r="BM355" s="40"/>
      <c r="BN355" s="40"/>
      <c r="BO355" s="41"/>
      <c r="BP355" s="40"/>
      <c r="BQ355" s="40"/>
      <c r="BR355" s="40"/>
      <c r="BS355" s="40"/>
      <c r="BT355" s="40"/>
      <c r="BU355" s="42"/>
      <c r="BV355" s="40"/>
      <c r="BW355" s="41">
        <v>2</v>
      </c>
      <c r="BX355" s="40"/>
      <c r="BY355" s="40"/>
      <c r="BZ355" s="40">
        <v>24</v>
      </c>
      <c r="CA355" s="42">
        <v>12</v>
      </c>
      <c r="CB355" s="41"/>
      <c r="CC355" s="40"/>
      <c r="CD355" s="40"/>
      <c r="CE355" s="40"/>
      <c r="CF355" s="40"/>
      <c r="CG355" s="40"/>
      <c r="CH355" s="42"/>
      <c r="CI355" s="43"/>
      <c r="CJ355" s="41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1"/>
      <c r="DR355" s="40"/>
      <c r="DS355" s="40"/>
      <c r="DT355" s="40"/>
      <c r="DU355" s="40"/>
      <c r="DV355" s="42"/>
      <c r="DW355" s="40"/>
      <c r="DX355" s="40"/>
      <c r="DY355" s="40"/>
      <c r="DZ355" s="40"/>
      <c r="EA355" s="40"/>
      <c r="EB355" s="40"/>
      <c r="EC355" s="40"/>
      <c r="ED355" s="41"/>
      <c r="EE355" s="40"/>
      <c r="EF355" s="40"/>
      <c r="EG355" s="41"/>
      <c r="EH355" s="40"/>
      <c r="EI355" s="40"/>
      <c r="EJ355" s="40"/>
      <c r="EK355" s="40"/>
      <c r="EL355" s="42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2"/>
      <c r="EX355" s="42"/>
      <c r="EY355" s="42"/>
      <c r="EZ355" s="42"/>
      <c r="FA355" s="42"/>
      <c r="FB355" s="42"/>
      <c r="FC355" s="42"/>
      <c r="FD355" s="42"/>
      <c r="FE355" s="42"/>
      <c r="FF355" s="42"/>
      <c r="FG355" s="42"/>
      <c r="FH355" s="42"/>
      <c r="FI355" s="42"/>
      <c r="FJ355" s="42"/>
      <c r="FK355" s="42"/>
      <c r="FL355" s="42"/>
      <c r="FM355" s="42"/>
      <c r="FN355" s="42"/>
      <c r="FO355" s="42"/>
      <c r="FP355" s="42"/>
      <c r="FQ355" s="42"/>
      <c r="FR355" s="42"/>
      <c r="FS355" s="29">
        <f t="shared" si="51"/>
        <v>424</v>
      </c>
      <c r="FT355" s="29">
        <f>FS355</f>
        <v>424</v>
      </c>
      <c r="FU355" s="8">
        <f t="shared" si="55"/>
        <v>2</v>
      </c>
      <c r="FV355" s="29">
        <f>FU355</f>
        <v>2</v>
      </c>
    </row>
    <row r="356" spans="1:179">
      <c r="A356" s="8">
        <v>17225</v>
      </c>
      <c r="B356" s="27" t="s">
        <v>46</v>
      </c>
      <c r="C356" s="242">
        <v>15</v>
      </c>
      <c r="D356" s="8" t="s">
        <v>252</v>
      </c>
      <c r="E356" s="8" t="s">
        <v>2091</v>
      </c>
      <c r="F356" s="8" t="s">
        <v>178</v>
      </c>
      <c r="H356" s="8" t="str">
        <f>VLOOKUP(F356, 'Meslek Grupları'!$E$6:$G$152, 3, FALSE)</f>
        <v>Ziraat</v>
      </c>
      <c r="I356" s="8"/>
      <c r="J356" s="8"/>
      <c r="K356" s="8"/>
      <c r="M356" s="8"/>
      <c r="O356" s="8"/>
      <c r="P356" s="8"/>
      <c r="R356" s="8">
        <v>208</v>
      </c>
      <c r="U356" s="8"/>
      <c r="V356" s="8"/>
      <c r="W356" s="8"/>
      <c r="Z356" s="2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27"/>
      <c r="AT356" s="27"/>
      <c r="AU356" s="29"/>
      <c r="AV356" s="8"/>
      <c r="AW356" s="8"/>
      <c r="AX356" s="8"/>
      <c r="AY356" s="8"/>
      <c r="AZ356" s="8"/>
      <c r="BA356" s="27"/>
      <c r="BB356" s="28">
        <v>90</v>
      </c>
      <c r="BC356" s="8"/>
      <c r="BD356" s="8"/>
      <c r="BE356" s="8"/>
      <c r="BF356" s="8" t="s">
        <v>736</v>
      </c>
      <c r="BG356" s="8">
        <v>210</v>
      </c>
      <c r="BH356" s="27">
        <v>210</v>
      </c>
      <c r="BI356" s="8"/>
      <c r="BJ356" s="8"/>
      <c r="BK356" s="8"/>
      <c r="BL356" s="8"/>
      <c r="BM356" s="8"/>
      <c r="BN356" s="8"/>
      <c r="BO356" s="28"/>
      <c r="BP356" s="8"/>
      <c r="BQ356" s="8"/>
      <c r="BR356" s="8"/>
      <c r="BS356" s="8"/>
      <c r="BT356" s="8"/>
      <c r="BU356" s="27"/>
      <c r="BV356" s="8"/>
      <c r="BW356" s="28"/>
      <c r="BX356" s="8"/>
      <c r="BY356" s="8"/>
      <c r="BZ356" s="8"/>
      <c r="CA356" s="27"/>
      <c r="CB356" s="28">
        <v>12</v>
      </c>
      <c r="CC356" s="8"/>
      <c r="CD356" s="8"/>
      <c r="CE356" s="8"/>
      <c r="CF356" s="8"/>
      <c r="CG356" s="8">
        <v>240</v>
      </c>
      <c r="CH356" s="27">
        <v>240</v>
      </c>
      <c r="CI356" s="29">
        <v>4</v>
      </c>
      <c r="CJ356" s="2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28">
        <v>6</v>
      </c>
      <c r="DR356" s="8"/>
      <c r="DS356" s="8"/>
      <c r="DT356" s="8"/>
      <c r="DU356" s="8">
        <v>24</v>
      </c>
      <c r="DV356" s="27"/>
      <c r="DW356" s="8"/>
      <c r="DX356" s="8"/>
      <c r="DY356" s="8">
        <v>1</v>
      </c>
      <c r="DZ356" s="8">
        <v>2</v>
      </c>
      <c r="EA356" s="8" t="s">
        <v>737</v>
      </c>
      <c r="EB356" s="8">
        <v>0.5</v>
      </c>
      <c r="EC356" s="8">
        <v>500</v>
      </c>
      <c r="ED356" s="28"/>
      <c r="EE356" s="8"/>
      <c r="EF356" s="8"/>
      <c r="EG356" s="28">
        <v>2.5</v>
      </c>
      <c r="EH356" s="8"/>
      <c r="EI356" s="8"/>
      <c r="EJ356" s="8"/>
      <c r="EK356" s="8"/>
      <c r="EL356" s="27">
        <v>150</v>
      </c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27"/>
      <c r="EX356" s="27"/>
      <c r="EY356" s="27">
        <v>12</v>
      </c>
      <c r="EZ356" s="27"/>
      <c r="FA356" s="27"/>
      <c r="FB356" s="27" t="s">
        <v>727</v>
      </c>
      <c r="FC356" s="27">
        <v>128</v>
      </c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9">
        <f t="shared" si="51"/>
        <v>1252</v>
      </c>
      <c r="FT356" s="29">
        <f>SUM(FS356:FS357)</f>
        <v>1432</v>
      </c>
      <c r="FU356" s="8">
        <f t="shared" si="55"/>
        <v>102</v>
      </c>
      <c r="FV356" s="29">
        <f>SUM(FU356:FU357)</f>
        <v>174</v>
      </c>
    </row>
    <row r="357" spans="1:179">
      <c r="A357" s="8">
        <v>17225</v>
      </c>
      <c r="B357" s="27" t="s">
        <v>46</v>
      </c>
      <c r="C357" s="243"/>
      <c r="D357" s="31"/>
      <c r="E357" s="31"/>
      <c r="F357" s="31"/>
      <c r="G357" s="31"/>
      <c r="H357" s="8">
        <f>VLOOKUP(F357, 'Meslek Grupları'!$E$6:$G$152, 3, FALSE)</f>
        <v>0</v>
      </c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8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7"/>
      <c r="AT357" s="37"/>
      <c r="AU357" s="39"/>
      <c r="AV357" s="31"/>
      <c r="AW357" s="31"/>
      <c r="AX357" s="31"/>
      <c r="AY357" s="31"/>
      <c r="AZ357" s="31"/>
      <c r="BA357" s="37"/>
      <c r="BB357" s="38">
        <v>72</v>
      </c>
      <c r="BC357" s="31"/>
      <c r="BD357" s="31"/>
      <c r="BE357" s="31"/>
      <c r="BF357" s="31" t="s">
        <v>738</v>
      </c>
      <c r="BG357" s="31">
        <v>180</v>
      </c>
      <c r="BH357" s="37">
        <v>180</v>
      </c>
      <c r="BI357" s="31"/>
      <c r="BJ357" s="31"/>
      <c r="BK357" s="31"/>
      <c r="BL357" s="31"/>
      <c r="BM357" s="31"/>
      <c r="BN357" s="31"/>
      <c r="BO357" s="38"/>
      <c r="BP357" s="31"/>
      <c r="BQ357" s="31"/>
      <c r="BR357" s="31"/>
      <c r="BS357" s="31"/>
      <c r="BT357" s="31"/>
      <c r="BU357" s="37"/>
      <c r="BV357" s="31"/>
      <c r="BW357" s="38"/>
      <c r="BX357" s="31"/>
      <c r="BY357" s="31"/>
      <c r="BZ357" s="31"/>
      <c r="CA357" s="37"/>
      <c r="CB357" s="38"/>
      <c r="CC357" s="31"/>
      <c r="CD357" s="31"/>
      <c r="CE357" s="31"/>
      <c r="CF357" s="31"/>
      <c r="CG357" s="31"/>
      <c r="CH357" s="37"/>
      <c r="CI357" s="39"/>
      <c r="CJ357" s="38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8"/>
      <c r="DR357" s="31"/>
      <c r="DS357" s="31"/>
      <c r="DT357" s="31"/>
      <c r="DU357" s="31"/>
      <c r="DV357" s="37"/>
      <c r="DW357" s="31"/>
      <c r="DX357" s="31"/>
      <c r="DY357" s="31"/>
      <c r="DZ357" s="31"/>
      <c r="EA357" s="31"/>
      <c r="EB357" s="31"/>
      <c r="EC357" s="31"/>
      <c r="ED357" s="38"/>
      <c r="EE357" s="31"/>
      <c r="EF357" s="31"/>
      <c r="EG357" s="38"/>
      <c r="EH357" s="31"/>
      <c r="EI357" s="31"/>
      <c r="EJ357" s="31"/>
      <c r="EK357" s="31"/>
      <c r="EL357" s="37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7"/>
      <c r="EX357" s="37"/>
      <c r="EY357" s="37"/>
      <c r="EZ357" s="37"/>
      <c r="FA357" s="37"/>
      <c r="FB357" s="37"/>
      <c r="FC357" s="37"/>
      <c r="FD357" s="37"/>
      <c r="FE357" s="37"/>
      <c r="FF357" s="37"/>
      <c r="FG357" s="37"/>
      <c r="FH357" s="37"/>
      <c r="FI357" s="37"/>
      <c r="FJ357" s="37"/>
      <c r="FK357" s="37"/>
      <c r="FL357" s="37"/>
      <c r="FM357" s="37"/>
      <c r="FN357" s="37"/>
      <c r="FO357" s="37"/>
      <c r="FP357" s="37"/>
      <c r="FQ357" s="37"/>
      <c r="FR357" s="37"/>
      <c r="FS357" s="29">
        <f t="shared" si="51"/>
        <v>180</v>
      </c>
      <c r="FT357" s="29"/>
      <c r="FU357" s="8">
        <f t="shared" si="55"/>
        <v>72</v>
      </c>
      <c r="FV357" s="29"/>
    </row>
    <row r="358" spans="1:179">
      <c r="A358" s="8">
        <v>17225</v>
      </c>
      <c r="B358" s="27" t="s">
        <v>46</v>
      </c>
      <c r="C358" s="242">
        <v>16</v>
      </c>
      <c r="D358" s="8" t="s">
        <v>252</v>
      </c>
      <c r="E358" s="8" t="s">
        <v>532</v>
      </c>
      <c r="F358" s="8" t="s">
        <v>740</v>
      </c>
      <c r="G358">
        <v>50</v>
      </c>
      <c r="H358" s="8" t="str">
        <f>VLOOKUP(F358, 'Meslek Grupları'!$E$6:$G$152, 3, FALSE)</f>
        <v>Esnaf</v>
      </c>
      <c r="I358" s="8"/>
      <c r="J358" s="8"/>
      <c r="K358" s="8"/>
      <c r="M358" s="8"/>
      <c r="O358" s="8"/>
      <c r="P358" s="8"/>
      <c r="R358" s="8">
        <v>24</v>
      </c>
      <c r="U358" s="8"/>
      <c r="V358" s="8"/>
      <c r="W358" s="8"/>
      <c r="Z358" s="2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27"/>
      <c r="AT358" s="27"/>
      <c r="AU358" s="29"/>
      <c r="AV358" s="8"/>
      <c r="AW358" s="8"/>
      <c r="AX358" s="8"/>
      <c r="AY358" s="8"/>
      <c r="AZ358" s="8"/>
      <c r="BA358" s="27"/>
      <c r="BB358" s="28">
        <v>17</v>
      </c>
      <c r="BC358" s="8"/>
      <c r="BD358" s="8"/>
      <c r="BE358" s="8"/>
      <c r="BF358" s="8" t="s">
        <v>741</v>
      </c>
      <c r="BG358" s="8">
        <v>157</v>
      </c>
      <c r="BH358" s="27">
        <v>157</v>
      </c>
      <c r="BI358" s="8"/>
      <c r="BJ358" s="8"/>
      <c r="BK358" s="8"/>
      <c r="BL358" s="8"/>
      <c r="BM358" s="8"/>
      <c r="BN358" s="8"/>
      <c r="BO358" s="28"/>
      <c r="BP358" s="8"/>
      <c r="BQ358" s="8"/>
      <c r="BR358" s="8"/>
      <c r="BS358" s="8"/>
      <c r="BT358" s="8"/>
      <c r="BU358" s="27"/>
      <c r="BV358" s="8"/>
      <c r="BW358" s="28"/>
      <c r="BX358" s="8"/>
      <c r="BY358" s="8"/>
      <c r="BZ358" s="8"/>
      <c r="CA358" s="27"/>
      <c r="CB358" s="28">
        <v>2</v>
      </c>
      <c r="CC358" s="8"/>
      <c r="CD358" s="8"/>
      <c r="CE358" s="8"/>
      <c r="CF358" s="8"/>
      <c r="CG358" s="8">
        <v>40</v>
      </c>
      <c r="CH358" s="27">
        <v>40</v>
      </c>
      <c r="CI358" s="29"/>
      <c r="CJ358" s="2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28"/>
      <c r="DR358" s="8"/>
      <c r="DS358" s="8"/>
      <c r="DT358" s="8"/>
      <c r="DU358" s="8"/>
      <c r="DV358" s="27"/>
      <c r="DW358" s="8"/>
      <c r="DX358" s="8"/>
      <c r="DY358" s="8"/>
      <c r="DZ358" s="8"/>
      <c r="EA358" s="8"/>
      <c r="EB358" s="8"/>
      <c r="EC358" s="8"/>
      <c r="ED358" s="28"/>
      <c r="EE358" s="8"/>
      <c r="EF358" s="8"/>
      <c r="EG358" s="28">
        <v>4</v>
      </c>
      <c r="EH358" s="8"/>
      <c r="EI358" s="8"/>
      <c r="EJ358" s="8"/>
      <c r="EK358" s="8"/>
      <c r="EL358" s="27">
        <v>60</v>
      </c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9">
        <f t="shared" si="51"/>
        <v>307</v>
      </c>
      <c r="FT358" s="29">
        <f>SUM(FS358:FS359)</f>
        <v>357</v>
      </c>
      <c r="FU358" s="8">
        <f t="shared" si="55"/>
        <v>19</v>
      </c>
      <c r="FV358" s="29">
        <f>SUM(FU358:FU359)</f>
        <v>37</v>
      </c>
    </row>
    <row r="359" spans="1:179">
      <c r="A359" s="8">
        <v>17225</v>
      </c>
      <c r="B359" s="27" t="s">
        <v>46</v>
      </c>
      <c r="C359" s="243"/>
      <c r="D359" s="31"/>
      <c r="E359" s="31"/>
      <c r="F359" s="31"/>
      <c r="G359" s="31"/>
      <c r="H359" s="8">
        <f>VLOOKUP(F359, 'Meslek Grupları'!$E$6:$G$152, 3, FALSE)</f>
        <v>0</v>
      </c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8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7"/>
      <c r="AT359" s="37"/>
      <c r="AU359" s="39"/>
      <c r="AV359" s="31"/>
      <c r="AW359" s="31"/>
      <c r="AX359" s="31"/>
      <c r="AY359" s="31"/>
      <c r="AZ359" s="31"/>
      <c r="BA359" s="37"/>
      <c r="BB359" s="38">
        <v>18</v>
      </c>
      <c r="BC359" s="31"/>
      <c r="BD359" s="31"/>
      <c r="BE359" s="31"/>
      <c r="BF359" s="31" t="s">
        <v>736</v>
      </c>
      <c r="BG359" s="31">
        <v>50</v>
      </c>
      <c r="BH359" s="37">
        <v>50</v>
      </c>
      <c r="BI359" s="31"/>
      <c r="BJ359" s="31"/>
      <c r="BK359" s="31"/>
      <c r="BL359" s="31"/>
      <c r="BM359" s="31"/>
      <c r="BN359" s="31"/>
      <c r="BO359" s="38"/>
      <c r="BP359" s="31"/>
      <c r="BQ359" s="31"/>
      <c r="BR359" s="31"/>
      <c r="BS359" s="31"/>
      <c r="BT359" s="31"/>
      <c r="BU359" s="37"/>
      <c r="BV359" s="31"/>
      <c r="BW359" s="38"/>
      <c r="BX359" s="31"/>
      <c r="BY359" s="31"/>
      <c r="BZ359" s="31"/>
      <c r="CA359" s="37"/>
      <c r="CB359" s="38"/>
      <c r="CC359" s="31"/>
      <c r="CD359" s="31"/>
      <c r="CE359" s="31"/>
      <c r="CF359" s="31"/>
      <c r="CG359" s="31"/>
      <c r="CH359" s="37"/>
      <c r="CI359" s="39"/>
      <c r="CJ359" s="38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8"/>
      <c r="DR359" s="31"/>
      <c r="DS359" s="31"/>
      <c r="DT359" s="31"/>
      <c r="DU359" s="31"/>
      <c r="DV359" s="37"/>
      <c r="DW359" s="31"/>
      <c r="DX359" s="31"/>
      <c r="DY359" s="31"/>
      <c r="DZ359" s="31"/>
      <c r="EA359" s="31"/>
      <c r="EB359" s="31"/>
      <c r="EC359" s="31"/>
      <c r="ED359" s="38"/>
      <c r="EE359" s="31"/>
      <c r="EF359" s="31"/>
      <c r="EG359" s="38"/>
      <c r="EH359" s="31"/>
      <c r="EI359" s="31"/>
      <c r="EJ359" s="31"/>
      <c r="EK359" s="31"/>
      <c r="EL359" s="37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7"/>
      <c r="EX359" s="37"/>
      <c r="EY359" s="37"/>
      <c r="EZ359" s="37"/>
      <c r="FA359" s="37"/>
      <c r="FB359" s="37"/>
      <c r="FC359" s="37"/>
      <c r="FD359" s="37"/>
      <c r="FE359" s="37"/>
      <c r="FF359" s="37"/>
      <c r="FG359" s="37"/>
      <c r="FH359" s="37"/>
      <c r="FI359" s="37"/>
      <c r="FJ359" s="37"/>
      <c r="FK359" s="37"/>
      <c r="FL359" s="37"/>
      <c r="FM359" s="37"/>
      <c r="FN359" s="37"/>
      <c r="FO359" s="37"/>
      <c r="FP359" s="37"/>
      <c r="FQ359" s="37"/>
      <c r="FR359" s="37"/>
      <c r="FS359" s="29">
        <f t="shared" si="51"/>
        <v>50</v>
      </c>
      <c r="FT359" s="29"/>
      <c r="FU359" s="8">
        <f t="shared" si="55"/>
        <v>18</v>
      </c>
      <c r="FV359" s="29"/>
    </row>
    <row r="360" spans="1:179">
      <c r="A360" s="8">
        <v>17225</v>
      </c>
      <c r="B360" s="27" t="s">
        <v>46</v>
      </c>
      <c r="C360" s="242">
        <v>17</v>
      </c>
      <c r="D360" s="8" t="s">
        <v>742</v>
      </c>
      <c r="E360" s="8"/>
      <c r="F360" s="8" t="s">
        <v>316</v>
      </c>
      <c r="G360" s="8"/>
      <c r="H360" s="8" t="str">
        <f>VLOOKUP(F360, 'Meslek Grupları'!$E$6:$G$152, 3, FALSE)</f>
        <v>Mesleksiz</v>
      </c>
      <c r="I360" s="8" t="s">
        <v>743</v>
      </c>
      <c r="J360" s="8"/>
      <c r="K360" s="8"/>
      <c r="M360" s="8"/>
      <c r="O360" s="8"/>
      <c r="P360" s="8"/>
      <c r="U360" s="8"/>
      <c r="V360" s="8"/>
      <c r="W360" s="8"/>
      <c r="Z360" s="2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27"/>
      <c r="AT360" s="27"/>
      <c r="AU360" s="29"/>
      <c r="AV360" s="8"/>
      <c r="AW360" s="8"/>
      <c r="AX360" s="8"/>
      <c r="AY360" s="8"/>
      <c r="AZ360" s="8"/>
      <c r="BA360" s="27"/>
      <c r="BB360" s="28"/>
      <c r="BC360" s="8"/>
      <c r="BD360" s="8"/>
      <c r="BE360" s="8"/>
      <c r="BF360" s="8"/>
      <c r="BG360" s="8"/>
      <c r="BH360" s="27"/>
      <c r="BI360" s="8"/>
      <c r="BJ360" s="8"/>
      <c r="BK360" s="8"/>
      <c r="BL360" s="8"/>
      <c r="BM360" s="8"/>
      <c r="BN360" s="8"/>
      <c r="BO360" s="28"/>
      <c r="BP360" s="8"/>
      <c r="BQ360" s="8"/>
      <c r="BR360" s="8"/>
      <c r="BS360" s="8"/>
      <c r="BT360" s="8"/>
      <c r="BU360" s="27"/>
      <c r="BV360" s="8"/>
      <c r="BW360" s="28"/>
      <c r="BX360" s="8"/>
      <c r="BY360" s="8"/>
      <c r="BZ360" s="8"/>
      <c r="CA360" s="27"/>
      <c r="CB360" s="28"/>
      <c r="CC360" s="8"/>
      <c r="CD360" s="8"/>
      <c r="CE360" s="8"/>
      <c r="CF360" s="8"/>
      <c r="CG360" s="8"/>
      <c r="CH360" s="27"/>
      <c r="CI360" s="29"/>
      <c r="CJ360" s="2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28"/>
      <c r="DR360" s="8"/>
      <c r="DS360" s="8"/>
      <c r="DT360" s="8"/>
      <c r="DU360" s="8"/>
      <c r="DV360" s="27"/>
      <c r="DW360" s="8"/>
      <c r="DX360" s="8"/>
      <c r="DY360" s="8"/>
      <c r="DZ360" s="8"/>
      <c r="EA360" s="8"/>
      <c r="EB360" s="8"/>
      <c r="EC360" s="8"/>
      <c r="ED360" s="28"/>
      <c r="EE360" s="8"/>
      <c r="EF360" s="8"/>
      <c r="EG360" s="28">
        <v>9</v>
      </c>
      <c r="EH360" s="8"/>
      <c r="EI360" s="8"/>
      <c r="EJ360" s="8"/>
      <c r="EK360" s="8"/>
      <c r="EL360" s="27">
        <v>1236</v>
      </c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9">
        <f t="shared" si="51"/>
        <v>1236</v>
      </c>
      <c r="FT360" s="29">
        <f>SUM(FS360:FS361)</f>
        <v>1686</v>
      </c>
      <c r="FU360" s="8">
        <f t="shared" si="55"/>
        <v>0</v>
      </c>
      <c r="FV360" s="29">
        <f>SUM(FU360:FU361)</f>
        <v>96</v>
      </c>
    </row>
    <row r="361" spans="1:179">
      <c r="A361" s="8">
        <v>17225</v>
      </c>
      <c r="B361" s="27" t="s">
        <v>46</v>
      </c>
      <c r="C361" s="243"/>
      <c r="D361" s="31"/>
      <c r="E361" s="31" t="s">
        <v>744</v>
      </c>
      <c r="F361" s="31"/>
      <c r="G361" s="31"/>
      <c r="H361" s="8">
        <f>VLOOKUP(F361, 'Meslek Grupları'!$E$6:$G$152, 3, FALSE)</f>
        <v>0</v>
      </c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8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7"/>
      <c r="AT361" s="37"/>
      <c r="AU361" s="39"/>
      <c r="AV361" s="31"/>
      <c r="AW361" s="31"/>
      <c r="AX361" s="31"/>
      <c r="AY361" s="31"/>
      <c r="AZ361" s="31"/>
      <c r="BA361" s="37"/>
      <c r="BB361" s="38">
        <v>96</v>
      </c>
      <c r="BC361" s="31"/>
      <c r="BD361" s="31"/>
      <c r="BE361" s="31"/>
      <c r="BF361" s="31"/>
      <c r="BG361" s="31">
        <v>150</v>
      </c>
      <c r="BH361" s="37">
        <v>150</v>
      </c>
      <c r="BI361" s="31"/>
      <c r="BJ361" s="31"/>
      <c r="BK361" s="31"/>
      <c r="BL361" s="31"/>
      <c r="BM361" s="31"/>
      <c r="BN361" s="31"/>
      <c r="BO361" s="38"/>
      <c r="BP361" s="31"/>
      <c r="BQ361" s="31"/>
      <c r="BR361" s="31"/>
      <c r="BS361" s="31"/>
      <c r="BT361" s="31"/>
      <c r="BU361" s="37"/>
      <c r="BV361" s="31"/>
      <c r="BW361" s="38"/>
      <c r="BX361" s="31"/>
      <c r="BY361" s="31"/>
      <c r="BZ361" s="31"/>
      <c r="CA361" s="37"/>
      <c r="CB361" s="38"/>
      <c r="CC361" s="31"/>
      <c r="CD361" s="31"/>
      <c r="CE361" s="31"/>
      <c r="CF361" s="31"/>
      <c r="CG361" s="31"/>
      <c r="CH361" s="37"/>
      <c r="CI361" s="39"/>
      <c r="CJ361" s="38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8"/>
      <c r="DR361" s="31"/>
      <c r="DS361" s="31"/>
      <c r="DT361" s="31"/>
      <c r="DU361" s="31"/>
      <c r="DV361" s="37"/>
      <c r="DW361" s="31"/>
      <c r="DX361" s="31"/>
      <c r="DY361" s="31"/>
      <c r="DZ361" s="31"/>
      <c r="EA361" s="31"/>
      <c r="EB361" s="31"/>
      <c r="EC361" s="31"/>
      <c r="ED361" s="38"/>
      <c r="EE361" s="31"/>
      <c r="EF361" s="31"/>
      <c r="EG361" s="38">
        <v>3</v>
      </c>
      <c r="EH361" s="31"/>
      <c r="EI361" s="31"/>
      <c r="EJ361" s="31"/>
      <c r="EK361" s="31"/>
      <c r="EL361" s="37">
        <v>300</v>
      </c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7"/>
      <c r="EX361" s="37"/>
      <c r="EY361" s="37"/>
      <c r="EZ361" s="37"/>
      <c r="FA361" s="37"/>
      <c r="FB361" s="37"/>
      <c r="FC361" s="37"/>
      <c r="FD361" s="37"/>
      <c r="FE361" s="37"/>
      <c r="FF361" s="37"/>
      <c r="FG361" s="37"/>
      <c r="FH361" s="37"/>
      <c r="FI361" s="37"/>
      <c r="FJ361" s="37"/>
      <c r="FK361" s="37"/>
      <c r="FL361" s="37"/>
      <c r="FM361" s="37"/>
      <c r="FN361" s="37"/>
      <c r="FO361" s="37"/>
      <c r="FP361" s="37"/>
      <c r="FQ361" s="37"/>
      <c r="FR361" s="37"/>
      <c r="FS361" s="29">
        <f t="shared" si="51"/>
        <v>450</v>
      </c>
      <c r="FT361" s="29"/>
      <c r="FU361" s="8">
        <f t="shared" si="55"/>
        <v>96</v>
      </c>
      <c r="FV361" s="29"/>
    </row>
    <row r="362" spans="1:179">
      <c r="A362" s="8">
        <v>17225</v>
      </c>
      <c r="B362" s="27" t="s">
        <v>46</v>
      </c>
      <c r="C362" s="40">
        <v>18</v>
      </c>
      <c r="D362" s="40" t="s">
        <v>479</v>
      </c>
      <c r="E362" s="40" t="s">
        <v>2125</v>
      </c>
      <c r="F362" s="40" t="s">
        <v>253</v>
      </c>
      <c r="G362" s="40">
        <v>120</v>
      </c>
      <c r="H362" s="8" t="str">
        <f>VLOOKUP(F362, 'Meslek Grupları'!$E$6:$G$152, 3, FALSE)</f>
        <v>İşçiler</v>
      </c>
      <c r="I362" s="40"/>
      <c r="J362" s="40"/>
      <c r="K362" s="40"/>
      <c r="L362" s="40">
        <v>120</v>
      </c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1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2"/>
      <c r="AT362" s="42"/>
      <c r="AU362" s="43"/>
      <c r="AV362" s="40"/>
      <c r="AW362" s="40"/>
      <c r="AX362" s="40"/>
      <c r="AY362" s="40"/>
      <c r="AZ362" s="40"/>
      <c r="BA362" s="42"/>
      <c r="BB362" s="41"/>
      <c r="BC362" s="40"/>
      <c r="BD362" s="40"/>
      <c r="BE362" s="40"/>
      <c r="BF362" s="40"/>
      <c r="BG362" s="40"/>
      <c r="BH362" s="42"/>
      <c r="BI362" s="40"/>
      <c r="BJ362" s="40"/>
      <c r="BK362" s="40"/>
      <c r="BL362" s="40"/>
      <c r="BM362" s="40"/>
      <c r="BN362" s="40"/>
      <c r="BO362" s="41"/>
      <c r="BP362" s="40"/>
      <c r="BQ362" s="40"/>
      <c r="BR362" s="40"/>
      <c r="BS362" s="40"/>
      <c r="BT362" s="40"/>
      <c r="BU362" s="42"/>
      <c r="BV362" s="40"/>
      <c r="BW362" s="41"/>
      <c r="BX362" s="40"/>
      <c r="BY362" s="40"/>
      <c r="BZ362" s="40"/>
      <c r="CA362" s="42"/>
      <c r="CB362" s="41"/>
      <c r="CC362" s="40"/>
      <c r="CD362" s="40"/>
      <c r="CE362" s="40"/>
      <c r="CF362" s="40"/>
      <c r="CG362" s="40"/>
      <c r="CH362" s="42"/>
      <c r="CI362" s="43"/>
      <c r="CJ362" s="41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1"/>
      <c r="DR362" s="40"/>
      <c r="DS362" s="40"/>
      <c r="DT362" s="40"/>
      <c r="DU362" s="40"/>
      <c r="DV362" s="42"/>
      <c r="DW362" s="40"/>
      <c r="DX362" s="40"/>
      <c r="DY362" s="40"/>
      <c r="DZ362" s="40"/>
      <c r="EA362" s="40"/>
      <c r="EB362" s="40"/>
      <c r="EC362" s="40"/>
      <c r="ED362" s="41"/>
      <c r="EE362" s="40"/>
      <c r="EF362" s="40"/>
      <c r="EG362" s="41"/>
      <c r="EH362" s="40"/>
      <c r="EI362" s="40"/>
      <c r="EJ362" s="40"/>
      <c r="EK362" s="40"/>
      <c r="EL362" s="42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2"/>
      <c r="EX362" s="42"/>
      <c r="EY362" s="42"/>
      <c r="EZ362" s="42"/>
      <c r="FA362" s="42"/>
      <c r="FB362" s="42"/>
      <c r="FC362" s="42"/>
      <c r="FD362" s="42"/>
      <c r="FE362" s="42"/>
      <c r="FF362" s="42"/>
      <c r="FG362" s="42"/>
      <c r="FH362" s="42"/>
      <c r="FI362" s="42"/>
      <c r="FJ362" s="42"/>
      <c r="FK362" s="42"/>
      <c r="FL362" s="42"/>
      <c r="FM362" s="42"/>
      <c r="FN362" s="42"/>
      <c r="FO362" s="42"/>
      <c r="FP362" s="42"/>
      <c r="FQ362" s="42"/>
      <c r="FR362" s="42"/>
      <c r="FS362" s="29">
        <f t="shared" si="51"/>
        <v>240</v>
      </c>
      <c r="FT362" s="29">
        <f>FS362</f>
        <v>240</v>
      </c>
      <c r="FU362" s="8">
        <f t="shared" si="55"/>
        <v>0</v>
      </c>
      <c r="FV362" s="29">
        <f>FU362</f>
        <v>0</v>
      </c>
    </row>
    <row r="363" spans="1:179">
      <c r="A363" s="8">
        <v>17225</v>
      </c>
      <c r="B363" s="27" t="s">
        <v>46</v>
      </c>
      <c r="C363" s="40">
        <v>19</v>
      </c>
      <c r="D363" s="40" t="s">
        <v>255</v>
      </c>
      <c r="E363" s="40" t="s">
        <v>325</v>
      </c>
      <c r="F363" s="40" t="s">
        <v>253</v>
      </c>
      <c r="G363" s="40">
        <v>200</v>
      </c>
      <c r="H363" s="8" t="str">
        <f>VLOOKUP(F363, 'Meslek Grupları'!$E$6:$G$152, 3, FALSE)</f>
        <v>İşçiler</v>
      </c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1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2"/>
      <c r="AT363" s="42"/>
      <c r="AU363" s="43"/>
      <c r="AV363" s="40"/>
      <c r="AW363" s="40"/>
      <c r="AX363" s="40"/>
      <c r="AY363" s="40"/>
      <c r="AZ363" s="40"/>
      <c r="BA363" s="42"/>
      <c r="BB363" s="41"/>
      <c r="BC363" s="40"/>
      <c r="BD363" s="40"/>
      <c r="BE363" s="40"/>
      <c r="BF363" s="40"/>
      <c r="BG363" s="40"/>
      <c r="BH363" s="42"/>
      <c r="BI363" s="40"/>
      <c r="BJ363" s="40"/>
      <c r="BK363" s="40"/>
      <c r="BL363" s="40"/>
      <c r="BM363" s="40"/>
      <c r="BN363" s="40"/>
      <c r="BO363" s="41"/>
      <c r="BP363" s="40"/>
      <c r="BQ363" s="40"/>
      <c r="BR363" s="40"/>
      <c r="BS363" s="40"/>
      <c r="BT363" s="40"/>
      <c r="BU363" s="42"/>
      <c r="BV363" s="40"/>
      <c r="BW363" s="41"/>
      <c r="BX363" s="40"/>
      <c r="BY363" s="40"/>
      <c r="BZ363" s="40"/>
      <c r="CA363" s="42"/>
      <c r="CB363" s="41"/>
      <c r="CC363" s="40"/>
      <c r="CD363" s="40"/>
      <c r="CE363" s="40"/>
      <c r="CF363" s="40"/>
      <c r="CG363" s="40"/>
      <c r="CH363" s="42"/>
      <c r="CI363" s="43"/>
      <c r="CJ363" s="41">
        <v>1</v>
      </c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1"/>
      <c r="DR363" s="40"/>
      <c r="DS363" s="40"/>
      <c r="DT363" s="40"/>
      <c r="DU363" s="40"/>
      <c r="DV363" s="42"/>
      <c r="DW363" s="40"/>
      <c r="DX363" s="40"/>
      <c r="DY363" s="40"/>
      <c r="DZ363" s="40"/>
      <c r="EA363" s="40"/>
      <c r="EB363" s="40"/>
      <c r="EC363" s="40"/>
      <c r="ED363" s="41"/>
      <c r="EE363" s="40"/>
      <c r="EF363" s="40"/>
      <c r="EG363" s="41"/>
      <c r="EH363" s="40"/>
      <c r="EI363" s="40"/>
      <c r="EJ363" s="40"/>
      <c r="EK363" s="40"/>
      <c r="EL363" s="42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2"/>
      <c r="EX363" s="42"/>
      <c r="EY363" s="42"/>
      <c r="EZ363" s="42"/>
      <c r="FA363" s="42"/>
      <c r="FB363" s="42"/>
      <c r="FC363" s="42"/>
      <c r="FD363" s="42"/>
      <c r="FE363" s="42"/>
      <c r="FF363" s="42"/>
      <c r="FG363" s="42"/>
      <c r="FH363" s="42"/>
      <c r="FI363" s="42"/>
      <c r="FJ363" s="42"/>
      <c r="FK363" s="42"/>
      <c r="FL363" s="42"/>
      <c r="FM363" s="42"/>
      <c r="FN363" s="42"/>
      <c r="FO363" s="42"/>
      <c r="FP363" s="42"/>
      <c r="FQ363" s="42"/>
      <c r="FR363" s="42"/>
      <c r="FS363" s="29">
        <f t="shared" si="51"/>
        <v>200</v>
      </c>
      <c r="FT363" s="29">
        <f>FS363</f>
        <v>200</v>
      </c>
      <c r="FU363" s="8">
        <f t="shared" si="55"/>
        <v>0</v>
      </c>
      <c r="FV363" s="29">
        <f>FU363</f>
        <v>0</v>
      </c>
    </row>
    <row r="364" spans="1:179">
      <c r="A364" s="8">
        <v>17225</v>
      </c>
      <c r="B364" s="27" t="s">
        <v>46</v>
      </c>
      <c r="C364" s="40">
        <v>20</v>
      </c>
      <c r="D364" s="40" t="s">
        <v>2123</v>
      </c>
      <c r="E364" s="40" t="s">
        <v>219</v>
      </c>
      <c r="F364" s="40" t="s">
        <v>178</v>
      </c>
      <c r="G364" s="40"/>
      <c r="H364" s="8" t="str">
        <f>VLOOKUP(F364, 'Meslek Grupları'!$E$6:$G$152, 3, FALSE)</f>
        <v>Ziraat</v>
      </c>
      <c r="I364" s="40" t="s">
        <v>746</v>
      </c>
      <c r="J364" s="40"/>
      <c r="K364" s="40"/>
      <c r="L364" s="40"/>
      <c r="M364" s="40"/>
      <c r="N364" s="40"/>
      <c r="O364" s="40"/>
      <c r="P364" s="40"/>
      <c r="Q364" s="40"/>
      <c r="R364" s="40">
        <v>120</v>
      </c>
      <c r="S364" s="40">
        <v>3</v>
      </c>
      <c r="T364" s="40">
        <v>13.5</v>
      </c>
      <c r="U364" s="40"/>
      <c r="V364" s="40"/>
      <c r="W364" s="40"/>
      <c r="X364" s="40"/>
      <c r="Y364" s="40"/>
      <c r="Z364" s="41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2"/>
      <c r="AT364" s="42"/>
      <c r="AU364" s="43"/>
      <c r="AV364" s="40"/>
      <c r="AW364" s="40"/>
      <c r="AX364" s="40"/>
      <c r="AY364" s="40"/>
      <c r="AZ364" s="40"/>
      <c r="BA364" s="42"/>
      <c r="BB364" s="41"/>
      <c r="BC364" s="40"/>
      <c r="BD364" s="40"/>
      <c r="BE364" s="40"/>
      <c r="BF364" s="40"/>
      <c r="BG364" s="40"/>
      <c r="BH364" s="42"/>
      <c r="BI364" s="40"/>
      <c r="BJ364" s="40"/>
      <c r="BK364" s="40"/>
      <c r="BL364" s="40"/>
      <c r="BM364" s="40"/>
      <c r="BN364" s="40"/>
      <c r="BO364" s="41"/>
      <c r="BP364" s="40"/>
      <c r="BQ364" s="40"/>
      <c r="BR364" s="40"/>
      <c r="BS364" s="40"/>
      <c r="BT364" s="40"/>
      <c r="BU364" s="42"/>
      <c r="BV364" s="40"/>
      <c r="BW364" s="41">
        <v>3</v>
      </c>
      <c r="BX364" s="40"/>
      <c r="BY364" s="40"/>
      <c r="BZ364" s="40">
        <v>36</v>
      </c>
      <c r="CA364" s="42">
        <v>12</v>
      </c>
      <c r="CB364" s="41">
        <v>10</v>
      </c>
      <c r="CC364" s="40"/>
      <c r="CD364" s="40"/>
      <c r="CE364" s="40"/>
      <c r="CF364" s="40"/>
      <c r="CG364" s="40">
        <v>200</v>
      </c>
      <c r="CH364" s="42">
        <v>200</v>
      </c>
      <c r="CI364" s="43">
        <v>2</v>
      </c>
      <c r="CJ364" s="41">
        <v>1</v>
      </c>
      <c r="CK364" s="40"/>
      <c r="CL364" s="40"/>
      <c r="CM364" s="40"/>
      <c r="CN364" s="40"/>
      <c r="CO364" s="40">
        <v>1</v>
      </c>
      <c r="CP364" s="40">
        <v>10</v>
      </c>
      <c r="CQ364" s="40"/>
      <c r="CR364" s="40">
        <v>1</v>
      </c>
      <c r="CS364" s="40"/>
      <c r="CT364" s="40">
        <v>1</v>
      </c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1"/>
      <c r="DR364" s="40"/>
      <c r="DS364" s="40"/>
      <c r="DT364" s="40"/>
      <c r="DU364" s="40"/>
      <c r="DV364" s="42"/>
      <c r="DW364" s="40"/>
      <c r="DX364" s="40"/>
      <c r="DY364" s="40">
        <v>1</v>
      </c>
      <c r="DZ364" s="40">
        <v>3</v>
      </c>
      <c r="EA364" s="40"/>
      <c r="EB364" s="40"/>
      <c r="EC364" s="40">
        <v>1500</v>
      </c>
      <c r="ED364" s="41"/>
      <c r="EE364" s="40"/>
      <c r="EF364" s="40"/>
      <c r="EG364" s="41">
        <v>1</v>
      </c>
      <c r="EH364" s="40"/>
      <c r="EI364" s="40"/>
      <c r="EJ364" s="40">
        <v>0.25</v>
      </c>
      <c r="EK364" s="40"/>
      <c r="EL364" s="42">
        <v>40</v>
      </c>
      <c r="EM364" s="40">
        <v>1</v>
      </c>
      <c r="EN364" s="40"/>
      <c r="EO364" s="40" t="s">
        <v>747</v>
      </c>
      <c r="EP364" s="40">
        <v>500</v>
      </c>
      <c r="EQ364" s="40"/>
      <c r="ER364" s="40"/>
      <c r="ES364" s="40"/>
      <c r="ET364" s="40"/>
      <c r="EU364" s="40"/>
      <c r="EV364" s="40"/>
      <c r="EW364" s="42"/>
      <c r="EX364" s="42"/>
      <c r="EY364" s="42"/>
      <c r="EZ364" s="42"/>
      <c r="FA364" s="42"/>
      <c r="FB364" s="42"/>
      <c r="FC364" s="42"/>
      <c r="FD364" s="42"/>
      <c r="FE364" s="42"/>
      <c r="FF364" s="42"/>
      <c r="FG364" s="42"/>
      <c r="FH364" s="42"/>
      <c r="FI364" s="42"/>
      <c r="FJ364" s="42"/>
      <c r="FK364" s="42"/>
      <c r="FL364" s="42"/>
      <c r="FM364" s="42"/>
      <c r="FN364" s="42"/>
      <c r="FO364" s="42"/>
      <c r="FP364" s="42"/>
      <c r="FQ364" s="42"/>
      <c r="FR364" s="42"/>
      <c r="FS364" s="29">
        <f t="shared" si="51"/>
        <v>2286</v>
      </c>
      <c r="FT364" s="29">
        <f>FS364</f>
        <v>2286</v>
      </c>
      <c r="FU364" s="8">
        <f t="shared" si="55"/>
        <v>13</v>
      </c>
      <c r="FV364" s="29">
        <f>FU364</f>
        <v>13</v>
      </c>
      <c r="FW364" s="8"/>
    </row>
    <row r="365" spans="1:179">
      <c r="A365" s="8">
        <v>17225</v>
      </c>
      <c r="B365" s="27" t="s">
        <v>46</v>
      </c>
      <c r="C365" s="40">
        <v>21</v>
      </c>
      <c r="D365" s="40" t="s">
        <v>252</v>
      </c>
      <c r="E365" s="40" t="s">
        <v>2126</v>
      </c>
      <c r="F365" s="40"/>
      <c r="G365" s="40"/>
      <c r="H365" s="8">
        <f>VLOOKUP(F365, 'Meslek Grupları'!$E$6:$G$152, 3, FALSE)</f>
        <v>0</v>
      </c>
      <c r="I365" s="40" t="s">
        <v>748</v>
      </c>
      <c r="J365" s="40"/>
      <c r="K365" s="40"/>
      <c r="L365" s="40"/>
      <c r="M365" s="40"/>
      <c r="N365" s="40"/>
      <c r="O365" s="40"/>
      <c r="P365" s="40"/>
      <c r="Q365" s="40"/>
      <c r="R365" s="40">
        <v>16</v>
      </c>
      <c r="S365" s="40">
        <v>3</v>
      </c>
      <c r="T365" s="40">
        <v>13.5</v>
      </c>
      <c r="U365" s="40"/>
      <c r="V365" s="40"/>
      <c r="W365" s="40"/>
      <c r="X365" s="40"/>
      <c r="Y365" s="40"/>
      <c r="Z365" s="41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2"/>
      <c r="AT365" s="42"/>
      <c r="AU365" s="43"/>
      <c r="AV365" s="40"/>
      <c r="AW365" s="40"/>
      <c r="AX365" s="40"/>
      <c r="AY365" s="40"/>
      <c r="AZ365" s="40"/>
      <c r="BA365" s="42"/>
      <c r="BB365" s="41">
        <v>48</v>
      </c>
      <c r="BC365" s="40"/>
      <c r="BD365" s="40"/>
      <c r="BE365" s="40"/>
      <c r="BF365" s="40" t="s">
        <v>180</v>
      </c>
      <c r="BG365" s="40">
        <v>90</v>
      </c>
      <c r="BH365" s="42">
        <v>90</v>
      </c>
      <c r="BI365" s="40"/>
      <c r="BJ365" s="40"/>
      <c r="BK365" s="40"/>
      <c r="BL365" s="40"/>
      <c r="BM365" s="40"/>
      <c r="BN365" s="40"/>
      <c r="BO365" s="41"/>
      <c r="BP365" s="40"/>
      <c r="BQ365" s="40"/>
      <c r="BR365" s="40"/>
      <c r="BS365" s="40"/>
      <c r="BT365" s="40"/>
      <c r="BU365" s="42"/>
      <c r="BV365" s="40"/>
      <c r="BW365" s="41">
        <v>3</v>
      </c>
      <c r="BX365" s="40"/>
      <c r="BY365" s="40"/>
      <c r="BZ365" s="40">
        <v>54</v>
      </c>
      <c r="CA365" s="42">
        <v>54</v>
      </c>
      <c r="CB365" s="41">
        <v>8</v>
      </c>
      <c r="CC365" s="40"/>
      <c r="CD365" s="40"/>
      <c r="CE365" s="40" t="s">
        <v>749</v>
      </c>
      <c r="CF365" s="40"/>
      <c r="CG365" s="40">
        <v>160</v>
      </c>
      <c r="CH365" s="42">
        <v>160</v>
      </c>
      <c r="CI365" s="43"/>
      <c r="CJ365" s="41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1"/>
      <c r="DR365" s="40"/>
      <c r="DS365" s="40"/>
      <c r="DT365" s="40"/>
      <c r="DU365" s="40"/>
      <c r="DV365" s="42"/>
      <c r="DW365" s="40"/>
      <c r="DX365" s="40"/>
      <c r="DY365" s="40"/>
      <c r="DZ365" s="40"/>
      <c r="EA365" s="40"/>
      <c r="EB365" s="40"/>
      <c r="EC365" s="40"/>
      <c r="ED365" s="41"/>
      <c r="EE365" s="40"/>
      <c r="EF365" s="40"/>
      <c r="EG365" s="41"/>
      <c r="EH365" s="40"/>
      <c r="EI365" s="40"/>
      <c r="EJ365" s="40"/>
      <c r="EK365" s="40"/>
      <c r="EL365" s="42"/>
      <c r="EM365" s="40"/>
      <c r="EN365" s="40"/>
      <c r="EO365" s="40"/>
      <c r="EP365" s="40"/>
      <c r="EQ365" s="40"/>
      <c r="ER365" s="40">
        <v>12</v>
      </c>
      <c r="ES365" s="40"/>
      <c r="ET365" s="40"/>
      <c r="EU365" s="40" t="s">
        <v>201</v>
      </c>
      <c r="EV365" s="40"/>
      <c r="EW365" s="42">
        <v>200</v>
      </c>
      <c r="EX365" s="42"/>
      <c r="EY365" s="42"/>
      <c r="EZ365" s="42"/>
      <c r="FA365" s="42"/>
      <c r="FB365" s="42"/>
      <c r="FC365" s="42"/>
      <c r="FD365" s="42"/>
      <c r="FE365" s="42"/>
      <c r="FF365" s="42"/>
      <c r="FG365" s="42"/>
      <c r="FH365" s="42"/>
      <c r="FI365" s="42"/>
      <c r="FJ365" s="42"/>
      <c r="FK365" s="42"/>
      <c r="FL365" s="42"/>
      <c r="FM365" s="42"/>
      <c r="FN365" s="42"/>
      <c r="FO365" s="42"/>
      <c r="FP365" s="42"/>
      <c r="FQ365" s="42"/>
      <c r="FR365" s="42"/>
      <c r="FS365" s="29">
        <f t="shared" si="51"/>
        <v>504</v>
      </c>
      <c r="FT365" s="29">
        <f>FS365</f>
        <v>504</v>
      </c>
      <c r="FU365" s="8">
        <f t="shared" si="55"/>
        <v>59</v>
      </c>
      <c r="FV365" s="29">
        <f>FU365</f>
        <v>59</v>
      </c>
    </row>
    <row r="366" spans="1:179">
      <c r="A366" s="8">
        <v>17225</v>
      </c>
      <c r="B366" s="27" t="s">
        <v>46</v>
      </c>
      <c r="C366" s="242">
        <v>22</v>
      </c>
      <c r="D366" s="8" t="s">
        <v>221</v>
      </c>
      <c r="E366" s="8" t="s">
        <v>2065</v>
      </c>
      <c r="F366" s="8" t="s">
        <v>281</v>
      </c>
      <c r="G366">
        <v>600</v>
      </c>
      <c r="H366" s="8" t="str">
        <f>VLOOKUP(F366, 'Meslek Grupları'!$E$6:$G$152, 3, FALSE)</f>
        <v>Ticaret</v>
      </c>
      <c r="I366" s="8"/>
      <c r="J366" s="8"/>
      <c r="K366" s="8"/>
      <c r="L366">
        <v>120</v>
      </c>
      <c r="M366" s="8"/>
      <c r="O366" s="8"/>
      <c r="P366" s="8"/>
      <c r="R366">
        <v>40</v>
      </c>
      <c r="S366">
        <v>1.5</v>
      </c>
      <c r="T366">
        <v>3</v>
      </c>
      <c r="U366" s="8"/>
      <c r="V366" s="8"/>
      <c r="W366" s="8"/>
      <c r="Z366" s="2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27"/>
      <c r="AT366" s="27"/>
      <c r="AU366" s="29"/>
      <c r="AV366" s="8"/>
      <c r="AW366" s="8"/>
      <c r="AX366" s="8"/>
      <c r="AY366" s="8"/>
      <c r="AZ366" s="8"/>
      <c r="BA366" s="27"/>
      <c r="BB366" s="28"/>
      <c r="BC366" s="8"/>
      <c r="BD366" s="8"/>
      <c r="BE366" s="8"/>
      <c r="BF366" s="8"/>
      <c r="BG366" s="8"/>
      <c r="BH366" s="27"/>
      <c r="BI366" s="8"/>
      <c r="BJ366" s="8"/>
      <c r="BK366" s="8"/>
      <c r="BL366" s="8"/>
      <c r="BM366" s="8"/>
      <c r="BN366" s="8"/>
      <c r="BO366" s="28"/>
      <c r="BP366" s="8"/>
      <c r="BQ366" s="8"/>
      <c r="BR366" s="8"/>
      <c r="BS366" s="8"/>
      <c r="BT366" s="8"/>
      <c r="BU366" s="27"/>
      <c r="BV366" s="8"/>
      <c r="BW366" s="28">
        <v>1.5</v>
      </c>
      <c r="BX366" s="8"/>
      <c r="BY366" s="8"/>
      <c r="BZ366" s="8">
        <v>24</v>
      </c>
      <c r="CA366" s="27">
        <v>24</v>
      </c>
      <c r="CB366" s="28"/>
      <c r="CC366" s="8"/>
      <c r="CD366" s="8"/>
      <c r="CE366" s="8"/>
      <c r="CF366" s="8"/>
      <c r="CG366" s="8"/>
      <c r="CH366" s="27"/>
      <c r="CI366" s="29">
        <v>1</v>
      </c>
      <c r="CJ366" s="28">
        <v>1</v>
      </c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28"/>
      <c r="DR366" s="8"/>
      <c r="DS366" s="8"/>
      <c r="DT366" s="8"/>
      <c r="DU366" s="8"/>
      <c r="DV366" s="27"/>
      <c r="DW366" s="8"/>
      <c r="DX366" s="8"/>
      <c r="DY366" s="8">
        <v>8.3000000000000004E-2</v>
      </c>
      <c r="DZ366" s="8">
        <v>3</v>
      </c>
      <c r="EA366" s="8" t="s">
        <v>747</v>
      </c>
      <c r="EB366" s="95" t="s">
        <v>750</v>
      </c>
      <c r="EC366" s="8">
        <v>60</v>
      </c>
      <c r="ED366" s="28"/>
      <c r="EE366" s="8"/>
      <c r="EF366" s="8"/>
      <c r="EG366" s="28">
        <v>3</v>
      </c>
      <c r="EH366" s="8"/>
      <c r="EI366" s="8"/>
      <c r="EJ366" s="8"/>
      <c r="EK366" s="8" t="s">
        <v>751</v>
      </c>
      <c r="EL366" s="27">
        <v>200</v>
      </c>
      <c r="EM366" s="8"/>
      <c r="EN366" s="8"/>
      <c r="EO366" s="8"/>
      <c r="EP366" s="8"/>
      <c r="EQ366" s="8"/>
      <c r="ER366" s="8">
        <v>1</v>
      </c>
      <c r="ES366" s="8"/>
      <c r="ET366" s="8"/>
      <c r="EU366" s="8"/>
      <c r="EV366" s="8"/>
      <c r="EW366" s="27">
        <v>20</v>
      </c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9">
        <f t="shared" si="51"/>
        <v>1024</v>
      </c>
      <c r="FT366" s="29">
        <f>SUM(FS366:FS367)</f>
        <v>1124</v>
      </c>
      <c r="FU366" s="8">
        <f t="shared" si="55"/>
        <v>1.5</v>
      </c>
      <c r="FV366" s="29">
        <f>SUM(FU366:FU367)</f>
        <v>1.5</v>
      </c>
    </row>
    <row r="367" spans="1:179">
      <c r="A367" s="8">
        <v>17225</v>
      </c>
      <c r="B367" s="27" t="s">
        <v>46</v>
      </c>
      <c r="C367" s="243"/>
      <c r="D367" s="31"/>
      <c r="E367" s="31"/>
      <c r="F367" s="31"/>
      <c r="G367" s="31"/>
      <c r="H367" s="8">
        <f>VLOOKUP(F367, 'Meslek Grupları'!$E$6:$G$152, 3, FALSE)</f>
        <v>0</v>
      </c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8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7"/>
      <c r="AT367" s="37"/>
      <c r="AU367" s="39"/>
      <c r="AV367" s="31"/>
      <c r="AW367" s="31"/>
      <c r="AX367" s="31"/>
      <c r="AY367" s="31"/>
      <c r="AZ367" s="31"/>
      <c r="BA367" s="37"/>
      <c r="BB367" s="38"/>
      <c r="BC367" s="31"/>
      <c r="BD367" s="31"/>
      <c r="BE367" s="31"/>
      <c r="BF367" s="31"/>
      <c r="BG367" s="31"/>
      <c r="BH367" s="37"/>
      <c r="BI367" s="31"/>
      <c r="BJ367" s="31"/>
      <c r="BK367" s="31"/>
      <c r="BL367" s="31"/>
      <c r="BM367" s="31"/>
      <c r="BN367" s="31"/>
      <c r="BO367" s="38"/>
      <c r="BP367" s="31"/>
      <c r="BQ367" s="31"/>
      <c r="BR367" s="31"/>
      <c r="BS367" s="31"/>
      <c r="BT367" s="31"/>
      <c r="BU367" s="37"/>
      <c r="BV367" s="31"/>
      <c r="BW367" s="38"/>
      <c r="BX367" s="31"/>
      <c r="BY367" s="31"/>
      <c r="BZ367" s="31"/>
      <c r="CA367" s="37"/>
      <c r="CB367" s="38"/>
      <c r="CC367" s="31"/>
      <c r="CD367" s="31"/>
      <c r="CE367" s="31"/>
      <c r="CF367" s="31"/>
      <c r="CG367" s="31"/>
      <c r="CH367" s="37"/>
      <c r="CI367" s="39"/>
      <c r="CJ367" s="38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8"/>
      <c r="DR367" s="31"/>
      <c r="DS367" s="31"/>
      <c r="DT367" s="31"/>
      <c r="DU367" s="31"/>
      <c r="DV367" s="37"/>
      <c r="DW367" s="31"/>
      <c r="DX367" s="31"/>
      <c r="DY367" s="31"/>
      <c r="DZ367" s="31"/>
      <c r="EA367" s="31"/>
      <c r="EB367" s="31"/>
      <c r="EC367" s="31"/>
      <c r="ED367" s="38"/>
      <c r="EE367" s="31"/>
      <c r="EF367" s="31"/>
      <c r="EG367" s="38">
        <v>1</v>
      </c>
      <c r="EH367" s="31"/>
      <c r="EI367" s="31"/>
      <c r="EJ367" s="31"/>
      <c r="EK367" s="31"/>
      <c r="EL367" s="37">
        <v>100</v>
      </c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7"/>
      <c r="EX367" s="37"/>
      <c r="EY367" s="37"/>
      <c r="EZ367" s="37"/>
      <c r="FA367" s="37"/>
      <c r="FB367" s="37"/>
      <c r="FC367" s="37"/>
      <c r="FD367" s="37"/>
      <c r="FE367" s="37"/>
      <c r="FF367" s="37"/>
      <c r="FG367" s="37"/>
      <c r="FH367" s="37"/>
      <c r="FI367" s="37"/>
      <c r="FJ367" s="37"/>
      <c r="FK367" s="37"/>
      <c r="FL367" s="37"/>
      <c r="FM367" s="37"/>
      <c r="FN367" s="37"/>
      <c r="FO367" s="37"/>
      <c r="FP367" s="37"/>
      <c r="FQ367" s="37"/>
      <c r="FR367" s="37"/>
      <c r="FS367" s="29">
        <f t="shared" si="51"/>
        <v>100</v>
      </c>
      <c r="FT367" s="29"/>
      <c r="FU367" s="8">
        <f t="shared" si="55"/>
        <v>0</v>
      </c>
      <c r="FV367" s="29"/>
    </row>
    <row r="368" spans="1:179">
      <c r="A368" s="8">
        <v>17225</v>
      </c>
      <c r="B368" s="27" t="s">
        <v>46</v>
      </c>
      <c r="C368" s="40">
        <v>23</v>
      </c>
      <c r="D368" s="40" t="s">
        <v>2110</v>
      </c>
      <c r="E368" s="40" t="s">
        <v>255</v>
      </c>
      <c r="F368" s="40"/>
      <c r="G368" s="40"/>
      <c r="H368" s="8">
        <f>VLOOKUP(F368, 'Meslek Grupları'!$E$6:$G$152, 3, FALSE)</f>
        <v>0</v>
      </c>
      <c r="I368" s="40"/>
      <c r="J368" s="40"/>
      <c r="K368" s="40"/>
      <c r="L368" s="40">
        <v>120</v>
      </c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1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2"/>
      <c r="AT368" s="42"/>
      <c r="AU368" s="43"/>
      <c r="AV368" s="40"/>
      <c r="AW368" s="40"/>
      <c r="AX368" s="40"/>
      <c r="AY368" s="40"/>
      <c r="AZ368" s="40"/>
      <c r="BA368" s="42"/>
      <c r="BB368" s="41"/>
      <c r="BC368" s="40"/>
      <c r="BD368" s="40"/>
      <c r="BE368" s="40"/>
      <c r="BF368" s="40"/>
      <c r="BG368" s="40"/>
      <c r="BH368" s="42"/>
      <c r="BI368" s="40"/>
      <c r="BJ368" s="40"/>
      <c r="BK368" s="40"/>
      <c r="BL368" s="40"/>
      <c r="BM368" s="40"/>
      <c r="BN368" s="40"/>
      <c r="BO368" s="41"/>
      <c r="BP368" s="40"/>
      <c r="BQ368" s="40"/>
      <c r="BR368" s="40"/>
      <c r="BS368" s="40"/>
      <c r="BT368" s="40"/>
      <c r="BU368" s="42"/>
      <c r="BV368" s="40"/>
      <c r="BW368" s="41"/>
      <c r="BX368" s="40"/>
      <c r="BY368" s="40"/>
      <c r="BZ368" s="40"/>
      <c r="CA368" s="42"/>
      <c r="CB368" s="41"/>
      <c r="CC368" s="40"/>
      <c r="CD368" s="40"/>
      <c r="CE368" s="40"/>
      <c r="CF368" s="40"/>
      <c r="CG368" s="40"/>
      <c r="CH368" s="42"/>
      <c r="CI368" s="43"/>
      <c r="CJ368" s="41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1"/>
      <c r="DR368" s="40"/>
      <c r="DS368" s="40"/>
      <c r="DT368" s="40"/>
      <c r="DU368" s="40"/>
      <c r="DV368" s="42"/>
      <c r="DW368" s="40"/>
      <c r="DX368" s="40"/>
      <c r="DY368" s="40"/>
      <c r="DZ368" s="40"/>
      <c r="EA368" s="40"/>
      <c r="EB368" s="40"/>
      <c r="EC368" s="40"/>
      <c r="ED368" s="41"/>
      <c r="EE368" s="40"/>
      <c r="EF368" s="40"/>
      <c r="EG368" s="41"/>
      <c r="EH368" s="40"/>
      <c r="EI368" s="40"/>
      <c r="EJ368" s="40"/>
      <c r="EK368" s="40"/>
      <c r="EL368" s="42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2"/>
      <c r="EX368" s="42"/>
      <c r="EY368" s="42"/>
      <c r="EZ368" s="42"/>
      <c r="FA368" s="42"/>
      <c r="FB368" s="42"/>
      <c r="FC368" s="42"/>
      <c r="FD368" s="42"/>
      <c r="FE368" s="42"/>
      <c r="FF368" s="42"/>
      <c r="FG368" s="42"/>
      <c r="FH368" s="42"/>
      <c r="FI368" s="42"/>
      <c r="FJ368" s="42"/>
      <c r="FK368" s="42"/>
      <c r="FL368" s="42"/>
      <c r="FM368" s="42"/>
      <c r="FN368" s="42"/>
      <c r="FO368" s="42"/>
      <c r="FP368" s="42"/>
      <c r="FQ368" s="42"/>
      <c r="FR368" s="42"/>
      <c r="FS368" s="29">
        <f t="shared" si="51"/>
        <v>120</v>
      </c>
      <c r="FT368" s="29">
        <f>FS368</f>
        <v>120</v>
      </c>
      <c r="FU368" s="8">
        <f t="shared" si="55"/>
        <v>0</v>
      </c>
      <c r="FV368" s="29">
        <f>FU368</f>
        <v>0</v>
      </c>
    </row>
    <row r="369" spans="1:179">
      <c r="A369" s="8">
        <v>17225</v>
      </c>
      <c r="B369" s="27" t="s">
        <v>46</v>
      </c>
      <c r="C369" s="40">
        <v>24</v>
      </c>
      <c r="D369" s="40" t="s">
        <v>197</v>
      </c>
      <c r="E369" s="40" t="s">
        <v>221</v>
      </c>
      <c r="F369" s="40" t="s">
        <v>253</v>
      </c>
      <c r="G369" s="40">
        <v>140</v>
      </c>
      <c r="H369" s="8" t="str">
        <f>VLOOKUP(F369, 'Meslek Grupları'!$E$6:$G$152, 3, FALSE)</f>
        <v>İşçiler</v>
      </c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1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2"/>
      <c r="AT369" s="42"/>
      <c r="AU369" s="43"/>
      <c r="AV369" s="40"/>
      <c r="AW369" s="40"/>
      <c r="AX369" s="40"/>
      <c r="AY369" s="40"/>
      <c r="AZ369" s="40"/>
      <c r="BA369" s="42"/>
      <c r="BB369" s="41"/>
      <c r="BC369" s="40"/>
      <c r="BD369" s="40"/>
      <c r="BE369" s="40"/>
      <c r="BF369" s="40"/>
      <c r="BG369" s="40"/>
      <c r="BH369" s="42"/>
      <c r="BI369" s="40"/>
      <c r="BJ369" s="40"/>
      <c r="BK369" s="40"/>
      <c r="BL369" s="40"/>
      <c r="BM369" s="40"/>
      <c r="BN369" s="40"/>
      <c r="BO369" s="41"/>
      <c r="BP369" s="40"/>
      <c r="BQ369" s="40"/>
      <c r="BR369" s="40"/>
      <c r="BS369" s="40"/>
      <c r="BT369" s="40"/>
      <c r="BU369" s="42"/>
      <c r="BV369" s="40"/>
      <c r="BW369" s="41"/>
      <c r="BX369" s="40"/>
      <c r="BY369" s="40"/>
      <c r="BZ369" s="40"/>
      <c r="CA369" s="42"/>
      <c r="CB369" s="41"/>
      <c r="CC369" s="40"/>
      <c r="CD369" s="40"/>
      <c r="CE369" s="40"/>
      <c r="CF369" s="40"/>
      <c r="CG369" s="40"/>
      <c r="CH369" s="42"/>
      <c r="CI369" s="43"/>
      <c r="CJ369" s="41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1"/>
      <c r="DR369" s="40"/>
      <c r="DS369" s="40"/>
      <c r="DT369" s="40"/>
      <c r="DU369" s="40"/>
      <c r="DV369" s="42"/>
      <c r="DW369" s="40"/>
      <c r="DX369" s="40"/>
      <c r="DY369" s="40"/>
      <c r="DZ369" s="40"/>
      <c r="EA369" s="40"/>
      <c r="EB369" s="40"/>
      <c r="EC369" s="40"/>
      <c r="ED369" s="41"/>
      <c r="EE369" s="40"/>
      <c r="EF369" s="40"/>
      <c r="EG369" s="41"/>
      <c r="EH369" s="40"/>
      <c r="EI369" s="40"/>
      <c r="EJ369" s="40"/>
      <c r="EK369" s="40"/>
      <c r="EL369" s="42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2"/>
      <c r="EX369" s="42"/>
      <c r="EY369" s="42"/>
      <c r="EZ369" s="42"/>
      <c r="FA369" s="42"/>
      <c r="FB369" s="42"/>
      <c r="FC369" s="42"/>
      <c r="FD369" s="42"/>
      <c r="FE369" s="42"/>
      <c r="FF369" s="42"/>
      <c r="FG369" s="42"/>
      <c r="FH369" s="42"/>
      <c r="FI369" s="42"/>
      <c r="FJ369" s="42"/>
      <c r="FK369" s="42"/>
      <c r="FL369" s="42"/>
      <c r="FM369" s="42"/>
      <c r="FN369" s="42"/>
      <c r="FO369" s="42"/>
      <c r="FP369" s="42"/>
      <c r="FQ369" s="42"/>
      <c r="FR369" s="42"/>
      <c r="FS369" s="29">
        <f t="shared" si="51"/>
        <v>140</v>
      </c>
      <c r="FT369" s="29">
        <f>FS369</f>
        <v>140</v>
      </c>
      <c r="FU369" s="8">
        <f t="shared" si="55"/>
        <v>0</v>
      </c>
      <c r="FV369" s="29">
        <f>FU369</f>
        <v>0</v>
      </c>
    </row>
    <row r="370" spans="1:179">
      <c r="A370" s="8">
        <v>17225</v>
      </c>
      <c r="B370" s="27" t="s">
        <v>46</v>
      </c>
      <c r="C370" s="242">
        <v>25</v>
      </c>
      <c r="D370" s="8" t="s">
        <v>2127</v>
      </c>
      <c r="E370" s="8" t="s">
        <v>2122</v>
      </c>
      <c r="F370" s="8" t="s">
        <v>178</v>
      </c>
      <c r="H370" s="8" t="str">
        <f>VLOOKUP(F370, 'Meslek Grupları'!$E$6:$G$152, 3, FALSE)</f>
        <v>Ziraat</v>
      </c>
      <c r="I370" s="8"/>
      <c r="J370" s="8"/>
      <c r="K370" s="8"/>
      <c r="M370" s="8"/>
      <c r="O370" s="8"/>
      <c r="P370" s="8"/>
      <c r="R370">
        <v>40</v>
      </c>
      <c r="S370">
        <v>1</v>
      </c>
      <c r="T370">
        <v>2</v>
      </c>
      <c r="U370" s="8"/>
      <c r="V370" s="8"/>
      <c r="W370" s="8"/>
      <c r="Z370" s="2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27"/>
      <c r="AT370" s="27"/>
      <c r="AU370" s="29"/>
      <c r="AV370" s="8"/>
      <c r="AW370" s="8"/>
      <c r="AX370" s="8"/>
      <c r="AY370" s="8"/>
      <c r="AZ370" s="8"/>
      <c r="BA370" s="27"/>
      <c r="BB370" s="28">
        <v>504</v>
      </c>
      <c r="BC370" s="8"/>
      <c r="BD370" s="8"/>
      <c r="BE370" s="8"/>
      <c r="BF370" s="8" t="s">
        <v>736</v>
      </c>
      <c r="BG370" s="8">
        <v>1260</v>
      </c>
      <c r="BH370" s="27">
        <v>1260</v>
      </c>
      <c r="BI370" s="8"/>
      <c r="BJ370" s="8"/>
      <c r="BK370" s="8"/>
      <c r="BL370" s="8"/>
      <c r="BM370" s="8"/>
      <c r="BN370" s="8"/>
      <c r="BO370" s="28"/>
      <c r="BP370" s="8"/>
      <c r="BQ370" s="8"/>
      <c r="BR370" s="8"/>
      <c r="BS370" s="8"/>
      <c r="BT370" s="8"/>
      <c r="BU370" s="27"/>
      <c r="BV370" s="8"/>
      <c r="BW370" s="28">
        <v>1</v>
      </c>
      <c r="BX370" s="8"/>
      <c r="BY370" s="8"/>
      <c r="BZ370" s="8">
        <v>12</v>
      </c>
      <c r="CA370" s="27">
        <v>12</v>
      </c>
      <c r="CB370" s="28">
        <v>7</v>
      </c>
      <c r="CC370" s="8"/>
      <c r="CD370" s="8"/>
      <c r="CE370" s="8" t="s">
        <v>752</v>
      </c>
      <c r="CF370" s="8"/>
      <c r="CG370" s="8">
        <v>140</v>
      </c>
      <c r="CH370" s="27">
        <v>140</v>
      </c>
      <c r="CI370" s="29"/>
      <c r="CJ370" s="28">
        <v>1</v>
      </c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28"/>
      <c r="DR370" s="8"/>
      <c r="DS370" s="8"/>
      <c r="DT370" s="8"/>
      <c r="DU370" s="8"/>
      <c r="DV370" s="27"/>
      <c r="DW370" s="8"/>
      <c r="DX370" s="8"/>
      <c r="DY370" s="8"/>
      <c r="DZ370" s="8"/>
      <c r="EA370" s="8"/>
      <c r="EB370" s="8"/>
      <c r="EC370" s="8"/>
      <c r="ED370" s="28"/>
      <c r="EE370" s="8"/>
      <c r="EF370" s="8"/>
      <c r="EG370" s="28"/>
      <c r="EH370" s="8"/>
      <c r="EI370" s="8"/>
      <c r="EJ370" s="8"/>
      <c r="EK370" s="8"/>
      <c r="EL370" s="27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9">
        <f t="shared" si="51"/>
        <v>1412</v>
      </c>
      <c r="FT370" s="29">
        <f>SUM(FS370:FS372)</f>
        <v>2920</v>
      </c>
      <c r="FU370" s="8">
        <f t="shared" si="55"/>
        <v>512</v>
      </c>
      <c r="FV370" s="29">
        <f>SUM(FU370:FU372)</f>
        <v>638</v>
      </c>
    </row>
    <row r="371" spans="1:179">
      <c r="A371" s="8">
        <v>17225</v>
      </c>
      <c r="B371" s="27" t="s">
        <v>46</v>
      </c>
      <c r="C371" s="358"/>
      <c r="D371" s="8"/>
      <c r="E371" s="8"/>
      <c r="H371" s="8">
        <f>VLOOKUP(F371, 'Meslek Grupları'!$E$6:$G$152, 3, FALSE)</f>
        <v>0</v>
      </c>
      <c r="I371" s="8"/>
      <c r="J371" s="8"/>
      <c r="K371" s="8"/>
      <c r="M371" s="8"/>
      <c r="O371" s="8"/>
      <c r="P371" s="8"/>
      <c r="U371" s="8"/>
      <c r="V371" s="8"/>
      <c r="W371" s="8"/>
      <c r="Z371" s="2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27"/>
      <c r="AT371" s="27"/>
      <c r="AU371" s="29"/>
      <c r="AV371" s="8"/>
      <c r="AW371" s="8"/>
      <c r="AX371" s="8"/>
      <c r="AY371" s="8"/>
      <c r="AZ371" s="8"/>
      <c r="BA371" s="27"/>
      <c r="BB371" s="28">
        <v>96</v>
      </c>
      <c r="BC371" s="8"/>
      <c r="BD371" s="8"/>
      <c r="BE371" s="8"/>
      <c r="BF371" s="8" t="s">
        <v>753</v>
      </c>
      <c r="BG371" s="8">
        <v>160</v>
      </c>
      <c r="BH371" s="27">
        <v>160</v>
      </c>
      <c r="BI371" s="8"/>
      <c r="BJ371" s="8"/>
      <c r="BK371" s="8"/>
      <c r="BL371" s="8"/>
      <c r="BM371" s="8"/>
      <c r="BN371" s="8"/>
      <c r="BO371" s="28"/>
      <c r="BP371" s="8"/>
      <c r="BQ371" s="8"/>
      <c r="BR371" s="8"/>
      <c r="BS371" s="8"/>
      <c r="BT371" s="8"/>
      <c r="BU371" s="27"/>
      <c r="BV371" s="8"/>
      <c r="BW371" s="28"/>
      <c r="BX371" s="8"/>
      <c r="BY371" s="8"/>
      <c r="BZ371" s="8"/>
      <c r="CA371" s="27"/>
      <c r="CB371" s="28"/>
      <c r="CC371" s="8"/>
      <c r="CD371" s="8"/>
      <c r="CE371" s="8"/>
      <c r="CF371" s="8"/>
      <c r="CG371" s="8"/>
      <c r="CH371" s="27"/>
      <c r="CI371" s="29"/>
      <c r="CJ371" s="2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28"/>
      <c r="DR371" s="8"/>
      <c r="DS371" s="8"/>
      <c r="DT371" s="8"/>
      <c r="DU371" s="8"/>
      <c r="DV371" s="27"/>
      <c r="DW371" s="8"/>
      <c r="DX371" s="8"/>
      <c r="DY371" s="8"/>
      <c r="DZ371" s="8"/>
      <c r="EA371" s="8"/>
      <c r="EB371" s="8"/>
      <c r="EC371" s="8"/>
      <c r="ED371" s="28"/>
      <c r="EE371" s="8"/>
      <c r="EF371" s="8"/>
      <c r="EG371" s="28"/>
      <c r="EH371" s="8"/>
      <c r="EI371" s="8"/>
      <c r="EJ371" s="8"/>
      <c r="EK371" s="8"/>
      <c r="EL371" s="27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9">
        <f t="shared" si="51"/>
        <v>160</v>
      </c>
      <c r="FT371" s="29"/>
      <c r="FU371" s="8">
        <f t="shared" si="55"/>
        <v>96</v>
      </c>
      <c r="FV371" s="29"/>
    </row>
    <row r="372" spans="1:179">
      <c r="A372" s="8">
        <v>17225</v>
      </c>
      <c r="B372" s="27" t="s">
        <v>46</v>
      </c>
      <c r="C372" s="243"/>
      <c r="D372" s="31"/>
      <c r="E372" s="31" t="s">
        <v>274</v>
      </c>
      <c r="F372" s="31"/>
      <c r="G372" s="31"/>
      <c r="H372" s="8">
        <f>VLOOKUP(F372, 'Meslek Grupları'!$E$6:$G$152, 3, FALSE)</f>
        <v>0</v>
      </c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8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7"/>
      <c r="AT372" s="37"/>
      <c r="AU372" s="39"/>
      <c r="AV372" s="31"/>
      <c r="AW372" s="31"/>
      <c r="AX372" s="31"/>
      <c r="AY372" s="31"/>
      <c r="AZ372" s="31"/>
      <c r="BA372" s="37"/>
      <c r="BB372" s="38"/>
      <c r="BC372" s="31"/>
      <c r="BD372" s="31"/>
      <c r="BE372" s="31"/>
      <c r="BF372" s="31"/>
      <c r="BG372" s="31"/>
      <c r="BH372" s="37"/>
      <c r="BI372" s="31"/>
      <c r="BJ372" s="31"/>
      <c r="BK372" s="31"/>
      <c r="BL372" s="31"/>
      <c r="BM372" s="31"/>
      <c r="BN372" s="31"/>
      <c r="BO372" s="38"/>
      <c r="BP372" s="31"/>
      <c r="BQ372" s="31"/>
      <c r="BR372" s="31"/>
      <c r="BS372" s="31"/>
      <c r="BT372" s="31"/>
      <c r="BU372" s="37"/>
      <c r="BV372" s="31"/>
      <c r="BW372" s="38"/>
      <c r="BX372" s="31"/>
      <c r="BY372" s="31"/>
      <c r="BZ372" s="31"/>
      <c r="CA372" s="37"/>
      <c r="CB372" s="38">
        <v>30</v>
      </c>
      <c r="CC372" s="31"/>
      <c r="CD372" s="31"/>
      <c r="CE372" s="31" t="s">
        <v>180</v>
      </c>
      <c r="CF372" s="31"/>
      <c r="CG372" s="31">
        <v>600</v>
      </c>
      <c r="CH372" s="37">
        <v>600</v>
      </c>
      <c r="CI372" s="39">
        <v>2</v>
      </c>
      <c r="CJ372" s="38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8">
        <v>5</v>
      </c>
      <c r="DR372" s="31"/>
      <c r="DS372" s="31"/>
      <c r="DT372" s="31"/>
      <c r="DU372" s="31">
        <v>20</v>
      </c>
      <c r="DV372" s="37"/>
      <c r="DW372" s="31"/>
      <c r="DX372" s="31"/>
      <c r="DY372" s="31"/>
      <c r="DZ372" s="31"/>
      <c r="EA372" s="31"/>
      <c r="EB372" s="31"/>
      <c r="EC372" s="31"/>
      <c r="ED372" s="38"/>
      <c r="EE372" s="31"/>
      <c r="EF372" s="31"/>
      <c r="EG372" s="38">
        <v>7</v>
      </c>
      <c r="EH372" s="31"/>
      <c r="EI372" s="31"/>
      <c r="EJ372" s="31">
        <v>0.5</v>
      </c>
      <c r="EK372" s="31"/>
      <c r="EL372" s="37">
        <v>428</v>
      </c>
      <c r="EM372" s="31">
        <v>0.5</v>
      </c>
      <c r="EN372" s="31">
        <v>0.5</v>
      </c>
      <c r="EO372" s="31">
        <v>300</v>
      </c>
      <c r="EP372" s="141">
        <v>300</v>
      </c>
      <c r="EQ372" s="31"/>
      <c r="ER372" s="31"/>
      <c r="ES372" s="31"/>
      <c r="ET372" s="31"/>
      <c r="EU372" s="31"/>
      <c r="EV372" s="31"/>
      <c r="EW372" s="37"/>
      <c r="EX372" s="37"/>
      <c r="EY372" s="37"/>
      <c r="EZ372" s="37"/>
      <c r="FA372" s="37"/>
      <c r="FB372" s="37"/>
      <c r="FC372" s="37"/>
      <c r="FD372" s="37"/>
      <c r="FE372" s="37"/>
      <c r="FF372" s="37"/>
      <c r="FG372" s="37"/>
      <c r="FH372" s="37"/>
      <c r="FI372" s="37"/>
      <c r="FJ372" s="37"/>
      <c r="FK372" s="37"/>
      <c r="FL372" s="37"/>
      <c r="FM372" s="37"/>
      <c r="FN372" s="37"/>
      <c r="FO372" s="37"/>
      <c r="FP372" s="37"/>
      <c r="FQ372" s="37"/>
      <c r="FR372" s="37"/>
      <c r="FS372" s="29">
        <f t="shared" si="51"/>
        <v>1348</v>
      </c>
      <c r="FT372" s="29"/>
      <c r="FU372" s="8">
        <f t="shared" si="55"/>
        <v>30</v>
      </c>
      <c r="FV372" s="29"/>
    </row>
    <row r="373" spans="1:179">
      <c r="A373" s="8">
        <v>17225</v>
      </c>
      <c r="B373" s="27" t="s">
        <v>46</v>
      </c>
      <c r="C373" s="40">
        <v>26</v>
      </c>
      <c r="D373" s="40" t="s">
        <v>249</v>
      </c>
      <c r="E373" s="40" t="s">
        <v>252</v>
      </c>
      <c r="F373" s="40" t="s">
        <v>287</v>
      </c>
      <c r="G373" s="40">
        <v>900</v>
      </c>
      <c r="H373" s="8" t="str">
        <f>VLOOKUP(F373, 'Meslek Grupları'!$E$6:$G$152, 3, FALSE)</f>
        <v>Ticaret</v>
      </c>
      <c r="I373" s="40"/>
      <c r="J373" s="40"/>
      <c r="K373" s="40"/>
      <c r="L373" s="40"/>
      <c r="M373" s="40"/>
      <c r="N373" s="40"/>
      <c r="O373" s="40"/>
      <c r="P373" s="40"/>
      <c r="Q373" s="40"/>
      <c r="R373" s="40">
        <v>28</v>
      </c>
      <c r="S373" s="40">
        <v>1.5</v>
      </c>
      <c r="T373" s="40">
        <v>3</v>
      </c>
      <c r="U373" s="40"/>
      <c r="V373" s="40"/>
      <c r="W373" s="40"/>
      <c r="X373" s="40"/>
      <c r="Y373" s="40"/>
      <c r="Z373" s="41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2"/>
      <c r="AT373" s="42"/>
      <c r="AU373" s="43"/>
      <c r="AV373" s="40"/>
      <c r="AW373" s="40"/>
      <c r="AX373" s="40"/>
      <c r="AY373" s="40"/>
      <c r="AZ373" s="40"/>
      <c r="BA373" s="42"/>
      <c r="BB373" s="41"/>
      <c r="BC373" s="40"/>
      <c r="BD373" s="40"/>
      <c r="BE373" s="40"/>
      <c r="BF373" s="40"/>
      <c r="BG373" s="40"/>
      <c r="BH373" s="42"/>
      <c r="BI373" s="40"/>
      <c r="BJ373" s="40"/>
      <c r="BK373" s="40"/>
      <c r="BL373" s="40"/>
      <c r="BM373" s="40"/>
      <c r="BN373" s="40"/>
      <c r="BO373" s="41"/>
      <c r="BP373" s="40"/>
      <c r="BQ373" s="40"/>
      <c r="BR373" s="40"/>
      <c r="BS373" s="40"/>
      <c r="BT373" s="40"/>
      <c r="BU373" s="42"/>
      <c r="BV373" s="40"/>
      <c r="BW373" s="41">
        <v>1.5</v>
      </c>
      <c r="BX373" s="40"/>
      <c r="BY373" s="40"/>
      <c r="BZ373" s="40">
        <v>27</v>
      </c>
      <c r="CA373" s="42">
        <v>30</v>
      </c>
      <c r="CB373" s="41"/>
      <c r="CC373" s="40"/>
      <c r="CD373" s="40"/>
      <c r="CE373" s="40"/>
      <c r="CF373" s="40"/>
      <c r="CG373" s="40"/>
      <c r="CH373" s="42"/>
      <c r="CI373" s="43"/>
      <c r="CJ373" s="41">
        <v>1</v>
      </c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1"/>
      <c r="DR373" s="40"/>
      <c r="DS373" s="40"/>
      <c r="DT373" s="40"/>
      <c r="DU373" s="40"/>
      <c r="DV373" s="42"/>
      <c r="DW373" s="40"/>
      <c r="DX373" s="40"/>
      <c r="DY373" s="40"/>
      <c r="DZ373" s="40"/>
      <c r="EA373" s="40"/>
      <c r="EB373" s="40"/>
      <c r="EC373" s="40"/>
      <c r="ED373" s="41"/>
      <c r="EE373" s="40"/>
      <c r="EF373" s="40"/>
      <c r="EG373" s="41">
        <v>1</v>
      </c>
      <c r="EH373" s="40"/>
      <c r="EI373" s="40"/>
      <c r="EJ373" s="40"/>
      <c r="EK373" s="40"/>
      <c r="EL373" s="42">
        <v>120</v>
      </c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2"/>
      <c r="EX373" s="42"/>
      <c r="EY373" s="42"/>
      <c r="EZ373" s="42"/>
      <c r="FA373" s="42"/>
      <c r="FB373" s="42"/>
      <c r="FC373" s="42"/>
      <c r="FD373" s="42"/>
      <c r="FE373" s="42"/>
      <c r="FF373" s="42"/>
      <c r="FG373" s="42"/>
      <c r="FH373" s="42"/>
      <c r="FI373" s="42"/>
      <c r="FJ373" s="42"/>
      <c r="FK373" s="42"/>
      <c r="FL373" s="42"/>
      <c r="FM373" s="42"/>
      <c r="FN373" s="42"/>
      <c r="FO373" s="42"/>
      <c r="FP373" s="42"/>
      <c r="FQ373" s="42"/>
      <c r="FR373" s="42"/>
      <c r="FS373" s="29">
        <f t="shared" si="51"/>
        <v>1047</v>
      </c>
      <c r="FT373" s="29">
        <f t="shared" ref="FT373:FT381" si="56">FS373</f>
        <v>1047</v>
      </c>
      <c r="FU373" s="8">
        <f t="shared" si="55"/>
        <v>1.5</v>
      </c>
      <c r="FV373" s="29">
        <f t="shared" ref="FV373:FV381" si="57">FU373</f>
        <v>1.5</v>
      </c>
    </row>
    <row r="374" spans="1:179">
      <c r="A374" s="8">
        <v>17225</v>
      </c>
      <c r="B374" s="27" t="s">
        <v>46</v>
      </c>
      <c r="C374" s="40">
        <v>27</v>
      </c>
      <c r="D374" s="40" t="s">
        <v>255</v>
      </c>
      <c r="E374" s="40" t="s">
        <v>241</v>
      </c>
      <c r="F374" s="40" t="s">
        <v>268</v>
      </c>
      <c r="G374" s="40">
        <v>533</v>
      </c>
      <c r="H374" s="8" t="str">
        <f>VLOOKUP(F374, 'Meslek Grupları'!$E$6:$G$152, 3, FALSE)</f>
        <v>Görevli</v>
      </c>
      <c r="I374" s="40"/>
      <c r="J374" s="40"/>
      <c r="K374" s="40"/>
      <c r="L374" s="40">
        <v>120</v>
      </c>
      <c r="M374" s="40"/>
      <c r="N374" s="40"/>
      <c r="O374" s="40"/>
      <c r="P374" s="40"/>
      <c r="Q374" s="40"/>
      <c r="R374" s="40">
        <v>3</v>
      </c>
      <c r="S374" s="40"/>
      <c r="T374" s="40"/>
      <c r="U374" s="40"/>
      <c r="V374" s="40"/>
      <c r="W374" s="40"/>
      <c r="X374" s="40"/>
      <c r="Y374" s="40"/>
      <c r="Z374" s="41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2"/>
      <c r="AT374" s="42"/>
      <c r="AU374" s="43"/>
      <c r="AV374" s="40"/>
      <c r="AW374" s="40"/>
      <c r="AX374" s="40"/>
      <c r="AY374" s="40"/>
      <c r="AZ374" s="40"/>
      <c r="BA374" s="42"/>
      <c r="BB374" s="41"/>
      <c r="BC374" s="40"/>
      <c r="BD374" s="40"/>
      <c r="BE374" s="40"/>
      <c r="BF374" s="40"/>
      <c r="BG374" s="40"/>
      <c r="BH374" s="42"/>
      <c r="BI374" s="40"/>
      <c r="BJ374" s="40"/>
      <c r="BK374" s="40"/>
      <c r="BL374" s="40"/>
      <c r="BM374" s="40"/>
      <c r="BN374" s="40"/>
      <c r="BO374" s="41"/>
      <c r="BP374" s="40"/>
      <c r="BQ374" s="40"/>
      <c r="BR374" s="40"/>
      <c r="BS374" s="40"/>
      <c r="BT374" s="40"/>
      <c r="BU374" s="42"/>
      <c r="BV374" s="40"/>
      <c r="BW374" s="41"/>
      <c r="BX374" s="40"/>
      <c r="BY374" s="40"/>
      <c r="BZ374" s="40"/>
      <c r="CA374" s="42"/>
      <c r="CB374" s="41"/>
      <c r="CC374" s="40"/>
      <c r="CD374" s="40"/>
      <c r="CE374" s="40"/>
      <c r="CF374" s="40"/>
      <c r="CG374" s="40"/>
      <c r="CH374" s="42"/>
      <c r="CI374" s="43"/>
      <c r="CJ374" s="41">
        <v>1</v>
      </c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1"/>
      <c r="DR374" s="40"/>
      <c r="DS374" s="40"/>
      <c r="DT374" s="40"/>
      <c r="DU374" s="40"/>
      <c r="DV374" s="42"/>
      <c r="DW374" s="40"/>
      <c r="DX374" s="40"/>
      <c r="DY374" s="40"/>
      <c r="DZ374" s="40"/>
      <c r="EA374" s="40"/>
      <c r="EB374" s="40"/>
      <c r="EC374" s="40"/>
      <c r="ED374" s="41"/>
      <c r="EE374" s="40"/>
      <c r="EF374" s="40"/>
      <c r="EG374" s="41"/>
      <c r="EH374" s="40"/>
      <c r="EI374" s="40"/>
      <c r="EJ374" s="40"/>
      <c r="EK374" s="40"/>
      <c r="EL374" s="42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2"/>
      <c r="EX374" s="42"/>
      <c r="EY374" s="42"/>
      <c r="EZ374" s="42"/>
      <c r="FA374" s="42"/>
      <c r="FB374" s="42"/>
      <c r="FC374" s="42"/>
      <c r="FD374" s="42"/>
      <c r="FE374" s="42"/>
      <c r="FF374" s="42"/>
      <c r="FG374" s="42"/>
      <c r="FH374" s="42"/>
      <c r="FI374" s="42"/>
      <c r="FJ374" s="42"/>
      <c r="FK374" s="42"/>
      <c r="FL374" s="42"/>
      <c r="FM374" s="42"/>
      <c r="FN374" s="42"/>
      <c r="FO374" s="42"/>
      <c r="FP374" s="42"/>
      <c r="FQ374" s="42"/>
      <c r="FR374" s="42"/>
      <c r="FS374" s="29">
        <f t="shared" si="51"/>
        <v>653</v>
      </c>
      <c r="FT374" s="29">
        <f t="shared" si="56"/>
        <v>653</v>
      </c>
      <c r="FU374" s="8">
        <f t="shared" si="55"/>
        <v>0</v>
      </c>
      <c r="FV374" s="29">
        <f t="shared" si="57"/>
        <v>0</v>
      </c>
    </row>
    <row r="375" spans="1:179">
      <c r="A375" s="8">
        <v>17225</v>
      </c>
      <c r="B375" s="27" t="s">
        <v>46</v>
      </c>
      <c r="C375" s="40">
        <v>28</v>
      </c>
      <c r="D375" s="40" t="s">
        <v>2128</v>
      </c>
      <c r="E375" s="40" t="s">
        <v>2129</v>
      </c>
      <c r="F375" s="40" t="s">
        <v>253</v>
      </c>
      <c r="G375" s="40">
        <v>100</v>
      </c>
      <c r="H375" s="8" t="str">
        <f>VLOOKUP(F375, 'Meslek Grupları'!$E$6:$G$152, 3, FALSE)</f>
        <v>İşçiler</v>
      </c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1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2"/>
      <c r="AT375" s="42"/>
      <c r="AU375" s="43"/>
      <c r="AV375" s="40"/>
      <c r="AW375" s="40"/>
      <c r="AX375" s="40"/>
      <c r="AY375" s="40"/>
      <c r="AZ375" s="40"/>
      <c r="BA375" s="42"/>
      <c r="BB375" s="41"/>
      <c r="BC375" s="40"/>
      <c r="BD375" s="40"/>
      <c r="BE375" s="40"/>
      <c r="BF375" s="40"/>
      <c r="BG375" s="40"/>
      <c r="BH375" s="42"/>
      <c r="BI375" s="40"/>
      <c r="BJ375" s="40"/>
      <c r="BK375" s="40"/>
      <c r="BL375" s="40"/>
      <c r="BM375" s="40"/>
      <c r="BN375" s="40"/>
      <c r="BO375" s="41"/>
      <c r="BP375" s="40"/>
      <c r="BQ375" s="40"/>
      <c r="BR375" s="40"/>
      <c r="BS375" s="40"/>
      <c r="BT375" s="40"/>
      <c r="BU375" s="42"/>
      <c r="BV375" s="40"/>
      <c r="BW375" s="41"/>
      <c r="BX375" s="40"/>
      <c r="BY375" s="40"/>
      <c r="BZ375" s="40"/>
      <c r="CA375" s="42"/>
      <c r="CB375" s="41"/>
      <c r="CC375" s="40"/>
      <c r="CD375" s="40"/>
      <c r="CE375" s="40"/>
      <c r="CF375" s="40"/>
      <c r="CG375" s="40"/>
      <c r="CH375" s="42"/>
      <c r="CI375" s="43"/>
      <c r="CJ375" s="41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1"/>
      <c r="DR375" s="40"/>
      <c r="DS375" s="40"/>
      <c r="DT375" s="40"/>
      <c r="DU375" s="40"/>
      <c r="DV375" s="42"/>
      <c r="DW375" s="40"/>
      <c r="DX375" s="40"/>
      <c r="DY375" s="40"/>
      <c r="DZ375" s="40"/>
      <c r="EA375" s="40"/>
      <c r="EB375" s="40"/>
      <c r="EC375" s="40"/>
      <c r="ED375" s="41"/>
      <c r="EE375" s="40"/>
      <c r="EF375" s="40"/>
      <c r="EG375" s="41"/>
      <c r="EH375" s="40"/>
      <c r="EI375" s="40"/>
      <c r="EJ375" s="40"/>
      <c r="EK375" s="40"/>
      <c r="EL375" s="42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2"/>
      <c r="EX375" s="42"/>
      <c r="EY375" s="42"/>
      <c r="EZ375" s="42"/>
      <c r="FA375" s="42"/>
      <c r="FB375" s="42"/>
      <c r="FC375" s="42"/>
      <c r="FD375" s="42"/>
      <c r="FE375" s="42"/>
      <c r="FF375" s="42"/>
      <c r="FG375" s="42"/>
      <c r="FH375" s="42"/>
      <c r="FI375" s="42"/>
      <c r="FJ375" s="42"/>
      <c r="FK375" s="42"/>
      <c r="FL375" s="42"/>
      <c r="FM375" s="42"/>
      <c r="FN375" s="42"/>
      <c r="FO375" s="42"/>
      <c r="FP375" s="42"/>
      <c r="FQ375" s="42"/>
      <c r="FR375" s="42"/>
      <c r="FS375" s="29">
        <f t="shared" si="51"/>
        <v>100</v>
      </c>
      <c r="FT375" s="29">
        <f t="shared" si="56"/>
        <v>100</v>
      </c>
      <c r="FU375" s="8">
        <f t="shared" si="55"/>
        <v>0</v>
      </c>
      <c r="FV375" s="29">
        <f t="shared" si="57"/>
        <v>0</v>
      </c>
    </row>
    <row r="376" spans="1:179">
      <c r="A376" s="8">
        <v>17225</v>
      </c>
      <c r="B376" s="27" t="s">
        <v>46</v>
      </c>
      <c r="C376" s="40">
        <v>29</v>
      </c>
      <c r="D376" s="40" t="s">
        <v>2083</v>
      </c>
      <c r="E376" s="40" t="s">
        <v>2122</v>
      </c>
      <c r="F376" s="40" t="s">
        <v>268</v>
      </c>
      <c r="G376" s="40">
        <v>2000</v>
      </c>
      <c r="H376" s="8" t="str">
        <f>VLOOKUP(F376, 'Meslek Grupları'!$E$6:$G$152, 3, FALSE)</f>
        <v>Görevli</v>
      </c>
      <c r="I376" s="40"/>
      <c r="J376" s="40"/>
      <c r="K376" s="40"/>
      <c r="L376" s="40"/>
      <c r="M376" s="40"/>
      <c r="N376" s="40"/>
      <c r="O376" s="40"/>
      <c r="P376" s="40"/>
      <c r="Q376" s="40"/>
      <c r="R376" s="40">
        <v>62</v>
      </c>
      <c r="S376" s="40">
        <v>1.5</v>
      </c>
      <c r="T376" s="40">
        <v>3</v>
      </c>
      <c r="U376" s="40"/>
      <c r="V376" s="40"/>
      <c r="W376" s="40"/>
      <c r="X376" s="40"/>
      <c r="Y376" s="40"/>
      <c r="Z376" s="41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2"/>
      <c r="AT376" s="42"/>
      <c r="AU376" s="43"/>
      <c r="AV376" s="40"/>
      <c r="AW376" s="40"/>
      <c r="AX376" s="40"/>
      <c r="AY376" s="40"/>
      <c r="AZ376" s="40"/>
      <c r="BA376" s="42"/>
      <c r="BB376" s="41"/>
      <c r="BC376" s="40"/>
      <c r="BD376" s="40"/>
      <c r="BE376" s="40"/>
      <c r="BF376" s="40"/>
      <c r="BG376" s="40"/>
      <c r="BH376" s="42"/>
      <c r="BI376" s="40"/>
      <c r="BJ376" s="40"/>
      <c r="BK376" s="40"/>
      <c r="BL376" s="40"/>
      <c r="BM376" s="40"/>
      <c r="BN376" s="40"/>
      <c r="BO376" s="41"/>
      <c r="BP376" s="40"/>
      <c r="BQ376" s="40"/>
      <c r="BR376" s="40"/>
      <c r="BS376" s="40"/>
      <c r="BT376" s="40"/>
      <c r="BU376" s="42"/>
      <c r="BV376" s="40"/>
      <c r="BW376" s="41">
        <v>1.5</v>
      </c>
      <c r="BX376" s="40"/>
      <c r="BY376" s="40"/>
      <c r="BZ376" s="40">
        <v>27</v>
      </c>
      <c r="CA376" s="42">
        <v>12</v>
      </c>
      <c r="CB376" s="41"/>
      <c r="CC376" s="40"/>
      <c r="CD376" s="40"/>
      <c r="CE376" s="40"/>
      <c r="CF376" s="40"/>
      <c r="CG376" s="40"/>
      <c r="CH376" s="42"/>
      <c r="CI376" s="43"/>
      <c r="CJ376" s="41">
        <v>1</v>
      </c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1"/>
      <c r="DR376" s="40"/>
      <c r="DS376" s="40"/>
      <c r="DT376" s="40"/>
      <c r="DU376" s="40"/>
      <c r="DV376" s="42"/>
      <c r="DW376" s="40"/>
      <c r="DX376" s="40"/>
      <c r="DY376" s="40"/>
      <c r="DZ376" s="40"/>
      <c r="EA376" s="40"/>
      <c r="EB376" s="40"/>
      <c r="EC376" s="40"/>
      <c r="ED376" s="41"/>
      <c r="EE376" s="40"/>
      <c r="EF376" s="40"/>
      <c r="EG376" s="41">
        <v>2</v>
      </c>
      <c r="EH376" s="40"/>
      <c r="EI376" s="40"/>
      <c r="EJ376" s="40"/>
      <c r="EK376" s="40"/>
      <c r="EL376" s="42">
        <v>600</v>
      </c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2"/>
      <c r="EX376" s="42"/>
      <c r="EY376" s="42">
        <v>14</v>
      </c>
      <c r="EZ376" s="42"/>
      <c r="FA376" s="42"/>
      <c r="FB376" s="42"/>
      <c r="FC376" s="42">
        <v>120</v>
      </c>
      <c r="FD376" s="42"/>
      <c r="FE376" s="42"/>
      <c r="FF376" s="42"/>
      <c r="FG376" s="42"/>
      <c r="FH376" s="42"/>
      <c r="FI376" s="42"/>
      <c r="FJ376" s="42"/>
      <c r="FK376" s="42"/>
      <c r="FL376" s="42"/>
      <c r="FM376" s="42"/>
      <c r="FN376" s="42"/>
      <c r="FO376" s="42"/>
      <c r="FP376" s="42"/>
      <c r="FQ376" s="42"/>
      <c r="FR376" s="42"/>
      <c r="FS376" s="29">
        <f t="shared" si="51"/>
        <v>2747</v>
      </c>
      <c r="FT376" s="29">
        <f t="shared" si="56"/>
        <v>2747</v>
      </c>
      <c r="FU376" s="8">
        <f t="shared" si="55"/>
        <v>1.5</v>
      </c>
      <c r="FV376" s="29">
        <f t="shared" si="57"/>
        <v>1.5</v>
      </c>
    </row>
    <row r="377" spans="1:179">
      <c r="A377" s="8">
        <v>17225</v>
      </c>
      <c r="B377" s="27" t="s">
        <v>46</v>
      </c>
      <c r="C377" s="40">
        <v>30</v>
      </c>
      <c r="D377" s="40" t="s">
        <v>2130</v>
      </c>
      <c r="E377" s="40" t="s">
        <v>571</v>
      </c>
      <c r="F377" s="40" t="s">
        <v>303</v>
      </c>
      <c r="G377" s="40">
        <v>850</v>
      </c>
      <c r="H377" s="8" t="str">
        <f>VLOOKUP(F377, 'Meslek Grupları'!$E$6:$G$152, 3, FALSE)</f>
        <v>Görevli</v>
      </c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1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2"/>
      <c r="AT377" s="42"/>
      <c r="AU377" s="43"/>
      <c r="AV377" s="40"/>
      <c r="AW377" s="40"/>
      <c r="AX377" s="40"/>
      <c r="AY377" s="40"/>
      <c r="AZ377" s="40"/>
      <c r="BA377" s="42"/>
      <c r="BB377" s="41"/>
      <c r="BC377" s="40"/>
      <c r="BD377" s="40"/>
      <c r="BE377" s="40"/>
      <c r="BF377" s="40"/>
      <c r="BG377" s="40"/>
      <c r="BH377" s="42"/>
      <c r="BI377" s="40"/>
      <c r="BJ377" s="40"/>
      <c r="BK377" s="40"/>
      <c r="BL377" s="40"/>
      <c r="BM377" s="40"/>
      <c r="BN377" s="40"/>
      <c r="BO377" s="41"/>
      <c r="BP377" s="40"/>
      <c r="BQ377" s="40"/>
      <c r="BR377" s="40"/>
      <c r="BS377" s="40"/>
      <c r="BT377" s="40"/>
      <c r="BU377" s="42"/>
      <c r="BV377" s="40"/>
      <c r="BW377" s="41"/>
      <c r="BX377" s="40"/>
      <c r="BY377" s="40"/>
      <c r="BZ377" s="40"/>
      <c r="CA377" s="42"/>
      <c r="CB377" s="41"/>
      <c r="CC377" s="40"/>
      <c r="CD377" s="40"/>
      <c r="CE377" s="40"/>
      <c r="CF377" s="40"/>
      <c r="CG377" s="40"/>
      <c r="CH377" s="42"/>
      <c r="CI377" s="43"/>
      <c r="CJ377" s="41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1"/>
      <c r="DR377" s="40"/>
      <c r="DS377" s="40"/>
      <c r="DT377" s="40"/>
      <c r="DU377" s="40"/>
      <c r="DV377" s="42"/>
      <c r="DW377" s="40"/>
      <c r="DX377" s="40"/>
      <c r="DY377" s="40"/>
      <c r="DZ377" s="40"/>
      <c r="EA377" s="40"/>
      <c r="EB377" s="40"/>
      <c r="EC377" s="40"/>
      <c r="ED377" s="41"/>
      <c r="EE377" s="40"/>
      <c r="EF377" s="40"/>
      <c r="EG377" s="41"/>
      <c r="EH377" s="40"/>
      <c r="EI377" s="40"/>
      <c r="EJ377" s="40"/>
      <c r="EK377" s="40"/>
      <c r="EL377" s="42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2"/>
      <c r="EX377" s="42"/>
      <c r="EY377" s="42"/>
      <c r="EZ377" s="42"/>
      <c r="FA377" s="42"/>
      <c r="FB377" s="42"/>
      <c r="FC377" s="42"/>
      <c r="FD377" s="42"/>
      <c r="FE377" s="42"/>
      <c r="FF377" s="42"/>
      <c r="FG377" s="42"/>
      <c r="FH377" s="42"/>
      <c r="FI377" s="42"/>
      <c r="FJ377" s="42"/>
      <c r="FK377" s="42"/>
      <c r="FL377" s="42"/>
      <c r="FM377" s="42"/>
      <c r="FN377" s="42"/>
      <c r="FO377" s="42"/>
      <c r="FP377" s="42"/>
      <c r="FQ377" s="42"/>
      <c r="FR377" s="42"/>
      <c r="FS377" s="29">
        <f t="shared" si="51"/>
        <v>850</v>
      </c>
      <c r="FT377" s="29">
        <f t="shared" si="56"/>
        <v>850</v>
      </c>
      <c r="FU377" s="8">
        <f t="shared" si="55"/>
        <v>0</v>
      </c>
      <c r="FV377" s="29">
        <f t="shared" si="57"/>
        <v>0</v>
      </c>
    </row>
    <row r="378" spans="1:179">
      <c r="A378" s="8">
        <v>17225</v>
      </c>
      <c r="B378" s="27" t="s">
        <v>46</v>
      </c>
      <c r="C378" s="40">
        <v>31</v>
      </c>
      <c r="D378" s="40" t="s">
        <v>249</v>
      </c>
      <c r="E378" s="40" t="s">
        <v>252</v>
      </c>
      <c r="F378" s="40" t="s">
        <v>227</v>
      </c>
      <c r="G378" s="40"/>
      <c r="H378" s="8" t="str">
        <f>VLOOKUP(F378, 'Meslek Grupları'!$E$6:$G$152, 3, FALSE)</f>
        <v>Ziraat</v>
      </c>
      <c r="I378" s="40"/>
      <c r="J378" s="40"/>
      <c r="K378" s="40"/>
      <c r="L378" s="40"/>
      <c r="M378" s="40"/>
      <c r="N378" s="40"/>
      <c r="O378" s="40"/>
      <c r="P378" s="40"/>
      <c r="Q378" s="40"/>
      <c r="R378" s="40">
        <v>32</v>
      </c>
      <c r="S378" s="40">
        <v>8</v>
      </c>
      <c r="T378" s="40">
        <v>16</v>
      </c>
      <c r="U378" s="40"/>
      <c r="V378" s="40"/>
      <c r="W378" s="40"/>
      <c r="X378" s="40"/>
      <c r="Y378" s="40"/>
      <c r="Z378" s="41">
        <v>200</v>
      </c>
      <c r="AA378" s="40">
        <v>50</v>
      </c>
      <c r="AB378" s="40">
        <v>60</v>
      </c>
      <c r="AC378" s="40">
        <v>12</v>
      </c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2"/>
      <c r="AT378" s="42">
        <v>62</v>
      </c>
      <c r="AU378" s="43"/>
      <c r="AV378" s="40">
        <v>20</v>
      </c>
      <c r="AW378" s="40"/>
      <c r="AX378" s="40">
        <v>12</v>
      </c>
      <c r="AY378" s="40"/>
      <c r="AZ378" s="40">
        <v>108</v>
      </c>
      <c r="BA378" s="42">
        <v>100</v>
      </c>
      <c r="BB378" s="41">
        <v>20</v>
      </c>
      <c r="BC378" s="40"/>
      <c r="BD378" s="40"/>
      <c r="BE378" s="40"/>
      <c r="BF378" s="40"/>
      <c r="BG378" s="40">
        <v>60</v>
      </c>
      <c r="BH378" s="42">
        <v>60</v>
      </c>
      <c r="BI378" s="40">
        <v>20</v>
      </c>
      <c r="BJ378" s="40">
        <v>50</v>
      </c>
      <c r="BK378" s="40">
        <v>50</v>
      </c>
      <c r="BL378" s="40"/>
      <c r="BM378" s="40">
        <v>400</v>
      </c>
      <c r="BN378" s="40">
        <v>400</v>
      </c>
      <c r="BO378" s="41"/>
      <c r="BP378" s="40"/>
      <c r="BQ378" s="40"/>
      <c r="BR378" s="40"/>
      <c r="BS378" s="40"/>
      <c r="BT378" s="40"/>
      <c r="BU378" s="42"/>
      <c r="BV378" s="40"/>
      <c r="BW378" s="41">
        <v>8</v>
      </c>
      <c r="BX378" s="40"/>
      <c r="BY378" s="40"/>
      <c r="BZ378" s="40">
        <v>144</v>
      </c>
      <c r="CA378" s="42">
        <v>120</v>
      </c>
      <c r="CB378" s="41"/>
      <c r="CC378" s="40"/>
      <c r="CD378" s="40"/>
      <c r="CE378" s="40"/>
      <c r="CF378" s="40"/>
      <c r="CG378" s="40"/>
      <c r="CH378" s="42"/>
      <c r="CI378" s="43"/>
      <c r="CJ378" s="41">
        <v>1</v>
      </c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>
        <v>1</v>
      </c>
      <c r="CX378" s="40">
        <v>8</v>
      </c>
      <c r="CY378" s="40"/>
      <c r="CZ378" s="40">
        <v>1</v>
      </c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>
        <v>2</v>
      </c>
      <c r="DP378" s="40"/>
      <c r="DQ378" s="41"/>
      <c r="DR378" s="40"/>
      <c r="DS378" s="40"/>
      <c r="DT378" s="40"/>
      <c r="DU378" s="40"/>
      <c r="DV378" s="42"/>
      <c r="DW378" s="40"/>
      <c r="DX378" s="40"/>
      <c r="DY378" s="40">
        <v>0.5</v>
      </c>
      <c r="DZ378" s="40">
        <v>3</v>
      </c>
      <c r="EA378" s="40" t="s">
        <v>747</v>
      </c>
      <c r="EB378" s="40">
        <v>0.5</v>
      </c>
      <c r="EC378" s="40">
        <v>800</v>
      </c>
      <c r="ED378" s="41"/>
      <c r="EE378" s="40"/>
      <c r="EF378" s="40"/>
      <c r="EG378" s="41"/>
      <c r="EH378" s="40"/>
      <c r="EI378" s="40"/>
      <c r="EJ378" s="40"/>
      <c r="EK378" s="40"/>
      <c r="EL378" s="42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2"/>
      <c r="EX378" s="42"/>
      <c r="EY378" s="42"/>
      <c r="EZ378" s="42"/>
      <c r="FA378" s="42"/>
      <c r="FB378" s="42"/>
      <c r="FC378" s="42"/>
      <c r="FD378" s="42"/>
      <c r="FE378" s="42"/>
      <c r="FF378" s="42"/>
      <c r="FG378" s="42"/>
      <c r="FH378" s="42"/>
      <c r="FI378" s="42"/>
      <c r="FJ378" s="42"/>
      <c r="FK378" s="42"/>
      <c r="FL378" s="42"/>
      <c r="FM378" s="42"/>
      <c r="FN378" s="42"/>
      <c r="FO378" s="42"/>
      <c r="FP378" s="42"/>
      <c r="FQ378" s="42"/>
      <c r="FR378" s="42"/>
      <c r="FS378" s="29">
        <f t="shared" si="51"/>
        <v>1520</v>
      </c>
      <c r="FT378" s="29">
        <f t="shared" si="56"/>
        <v>1520</v>
      </c>
      <c r="FU378" s="8">
        <f t="shared" si="55"/>
        <v>68</v>
      </c>
      <c r="FV378" s="29">
        <f t="shared" si="57"/>
        <v>68</v>
      </c>
    </row>
    <row r="379" spans="1:179">
      <c r="A379" s="8">
        <v>17225</v>
      </c>
      <c r="B379" s="27" t="s">
        <v>46</v>
      </c>
      <c r="C379" s="40">
        <v>32</v>
      </c>
      <c r="D379" s="40" t="s">
        <v>571</v>
      </c>
      <c r="E379" s="40" t="s">
        <v>563</v>
      </c>
      <c r="F379" s="40" t="s">
        <v>334</v>
      </c>
      <c r="G379" s="40">
        <v>500</v>
      </c>
      <c r="H379" s="8" t="str">
        <f>VLOOKUP(F379, 'Meslek Grupları'!$E$6:$G$152, 3, FALSE)</f>
        <v>Görevli</v>
      </c>
      <c r="I379" s="40"/>
      <c r="J379" s="40"/>
      <c r="K379" s="40"/>
      <c r="L379" s="40"/>
      <c r="M379" s="40"/>
      <c r="N379" s="40"/>
      <c r="O379" s="40"/>
      <c r="P379" s="40"/>
      <c r="Q379" s="40"/>
      <c r="R379" s="40">
        <v>16</v>
      </c>
      <c r="S379" s="40">
        <v>5</v>
      </c>
      <c r="T379" s="40">
        <v>10</v>
      </c>
      <c r="U379" s="40"/>
      <c r="V379" s="40"/>
      <c r="W379" s="40"/>
      <c r="X379" s="40"/>
      <c r="Y379" s="40"/>
      <c r="Z379" s="41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2"/>
      <c r="AT379" s="42"/>
      <c r="AU379" s="43">
        <v>120</v>
      </c>
      <c r="AV379" s="40"/>
      <c r="AW379" s="40"/>
      <c r="AX379" s="40"/>
      <c r="AY379" s="40"/>
      <c r="AZ379" s="40"/>
      <c r="BA379" s="42"/>
      <c r="BB379" s="41">
        <v>30</v>
      </c>
      <c r="BC379" s="40"/>
      <c r="BD379" s="40"/>
      <c r="BE379" s="40"/>
      <c r="BF379" s="40" t="s">
        <v>754</v>
      </c>
      <c r="BG379" s="40">
        <v>90</v>
      </c>
      <c r="BH379" s="42">
        <v>90</v>
      </c>
      <c r="BI379" s="40"/>
      <c r="BJ379" s="40"/>
      <c r="BK379" s="40"/>
      <c r="BL379" s="40"/>
      <c r="BM379" s="40"/>
      <c r="BN379" s="40"/>
      <c r="BO379" s="41"/>
      <c r="BP379" s="40"/>
      <c r="BQ379" s="40"/>
      <c r="BR379" s="40"/>
      <c r="BS379" s="40"/>
      <c r="BT379" s="40"/>
      <c r="BU379" s="42"/>
      <c r="BV379" s="40"/>
      <c r="BW379" s="41">
        <v>5</v>
      </c>
      <c r="BX379" s="40"/>
      <c r="BY379" s="40"/>
      <c r="BZ379" s="40">
        <v>90</v>
      </c>
      <c r="CA379" s="42">
        <v>90</v>
      </c>
      <c r="CB379" s="41"/>
      <c r="CC379" s="40"/>
      <c r="CD379" s="40"/>
      <c r="CE379" s="40"/>
      <c r="CF379" s="40"/>
      <c r="CG379" s="40"/>
      <c r="CH379" s="42"/>
      <c r="CI379" s="43"/>
      <c r="CJ379" s="41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1"/>
      <c r="DR379" s="40"/>
      <c r="DS379" s="40"/>
      <c r="DT379" s="40"/>
      <c r="DU379" s="40"/>
      <c r="DV379" s="42"/>
      <c r="DW379" s="40"/>
      <c r="DX379" s="40"/>
      <c r="DY379" s="40"/>
      <c r="DZ379" s="40"/>
      <c r="EA379" s="40"/>
      <c r="EB379" s="40"/>
      <c r="EC379" s="40"/>
      <c r="ED379" s="41"/>
      <c r="EE379" s="40"/>
      <c r="EF379" s="40"/>
      <c r="EG379" s="41"/>
      <c r="EH379" s="40"/>
      <c r="EI379" s="40"/>
      <c r="EJ379" s="40"/>
      <c r="EK379" s="40"/>
      <c r="EL379" s="42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2"/>
      <c r="EX379" s="42"/>
      <c r="EY379" s="42"/>
      <c r="EZ379" s="42"/>
      <c r="FA379" s="42"/>
      <c r="FB379" s="42"/>
      <c r="FC379" s="42"/>
      <c r="FD379" s="42"/>
      <c r="FE379" s="42"/>
      <c r="FF379" s="42"/>
      <c r="FG379" s="42"/>
      <c r="FH379" s="42"/>
      <c r="FI379" s="42"/>
      <c r="FJ379" s="42"/>
      <c r="FK379" s="42"/>
      <c r="FL379" s="42"/>
      <c r="FM379" s="42"/>
      <c r="FN379" s="42"/>
      <c r="FO379" s="42"/>
      <c r="FP379" s="42"/>
      <c r="FQ379" s="42"/>
      <c r="FR379" s="42"/>
      <c r="FS379" s="29">
        <f t="shared" si="51"/>
        <v>680</v>
      </c>
      <c r="FT379" s="29">
        <f t="shared" si="56"/>
        <v>680</v>
      </c>
      <c r="FU379" s="8">
        <f t="shared" si="55"/>
        <v>155</v>
      </c>
      <c r="FV379" s="29">
        <f t="shared" si="57"/>
        <v>155</v>
      </c>
      <c r="FW379" s="8"/>
    </row>
    <row r="380" spans="1:179">
      <c r="A380" s="8">
        <v>17225</v>
      </c>
      <c r="B380" s="27" t="s">
        <v>46</v>
      </c>
      <c r="C380" s="40">
        <v>33</v>
      </c>
      <c r="D380" s="40" t="s">
        <v>2064</v>
      </c>
      <c r="E380" s="40" t="s">
        <v>226</v>
      </c>
      <c r="F380" s="40" t="s">
        <v>304</v>
      </c>
      <c r="G380" s="40">
        <v>200</v>
      </c>
      <c r="H380" s="8" t="str">
        <f>VLOOKUP(F380, 'Meslek Grupları'!$E$6:$G$152, 3, FALSE)</f>
        <v>Görevli</v>
      </c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1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2"/>
      <c r="AT380" s="42"/>
      <c r="AU380" s="43"/>
      <c r="AV380" s="40"/>
      <c r="AW380" s="40"/>
      <c r="AX380" s="40"/>
      <c r="AY380" s="40"/>
      <c r="AZ380" s="40"/>
      <c r="BA380" s="42"/>
      <c r="BB380" s="41"/>
      <c r="BC380" s="40"/>
      <c r="BD380" s="40"/>
      <c r="BE380" s="40"/>
      <c r="BF380" s="40"/>
      <c r="BG380" s="40"/>
      <c r="BH380" s="42"/>
      <c r="BI380" s="40"/>
      <c r="BJ380" s="40"/>
      <c r="BK380" s="40"/>
      <c r="BL380" s="40"/>
      <c r="BM380" s="40"/>
      <c r="BN380" s="40"/>
      <c r="BO380" s="41"/>
      <c r="BP380" s="40"/>
      <c r="BQ380" s="40"/>
      <c r="BR380" s="40"/>
      <c r="BS380" s="40"/>
      <c r="BT380" s="40"/>
      <c r="BU380" s="42"/>
      <c r="BV380" s="40"/>
      <c r="BW380" s="41"/>
      <c r="BX380" s="40"/>
      <c r="BY380" s="40"/>
      <c r="BZ380" s="40"/>
      <c r="CA380" s="42"/>
      <c r="CB380" s="41"/>
      <c r="CC380" s="40"/>
      <c r="CD380" s="40"/>
      <c r="CE380" s="40"/>
      <c r="CF380" s="40"/>
      <c r="CG380" s="40"/>
      <c r="CH380" s="42"/>
      <c r="CI380" s="43"/>
      <c r="CJ380" s="41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1"/>
      <c r="DR380" s="40"/>
      <c r="DS380" s="40"/>
      <c r="DT380" s="40"/>
      <c r="DU380" s="40"/>
      <c r="DV380" s="42"/>
      <c r="DW380" s="40"/>
      <c r="DX380" s="40"/>
      <c r="DY380" s="40"/>
      <c r="DZ380" s="40"/>
      <c r="EA380" s="40"/>
      <c r="EB380" s="40"/>
      <c r="EC380" s="40"/>
      <c r="ED380" s="41"/>
      <c r="EE380" s="40"/>
      <c r="EF380" s="40"/>
      <c r="EG380" s="41">
        <v>4</v>
      </c>
      <c r="EH380" s="40"/>
      <c r="EI380" s="40"/>
      <c r="EJ380" s="40"/>
      <c r="EK380" s="40"/>
      <c r="EL380" s="42">
        <v>120</v>
      </c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2"/>
      <c r="EX380" s="42"/>
      <c r="EY380" s="42"/>
      <c r="EZ380" s="42"/>
      <c r="FA380" s="42"/>
      <c r="FB380" s="42"/>
      <c r="FC380" s="42"/>
      <c r="FD380" s="42"/>
      <c r="FE380" s="42"/>
      <c r="FF380" s="42"/>
      <c r="FG380" s="42"/>
      <c r="FH380" s="42"/>
      <c r="FI380" s="42"/>
      <c r="FJ380" s="42"/>
      <c r="FK380" s="42"/>
      <c r="FL380" s="42"/>
      <c r="FM380" s="42"/>
      <c r="FN380" s="42"/>
      <c r="FO380" s="42"/>
      <c r="FP380" s="42"/>
      <c r="FQ380" s="42"/>
      <c r="FR380" s="42"/>
      <c r="FS380" s="29">
        <f t="shared" si="51"/>
        <v>320</v>
      </c>
      <c r="FT380" s="29">
        <f t="shared" si="56"/>
        <v>320</v>
      </c>
      <c r="FU380" s="8">
        <f t="shared" si="55"/>
        <v>0</v>
      </c>
      <c r="FV380" s="29">
        <f t="shared" si="57"/>
        <v>0</v>
      </c>
    </row>
    <row r="381" spans="1:179">
      <c r="A381" s="8">
        <v>17225</v>
      </c>
      <c r="B381" s="27" t="s">
        <v>46</v>
      </c>
      <c r="C381" s="40">
        <v>34</v>
      </c>
      <c r="D381" s="40" t="s">
        <v>2120</v>
      </c>
      <c r="E381" s="40" t="s">
        <v>204</v>
      </c>
      <c r="F381" s="40" t="s">
        <v>253</v>
      </c>
      <c r="G381" s="40">
        <v>300</v>
      </c>
      <c r="H381" s="8" t="str">
        <f>VLOOKUP(F381, 'Meslek Grupları'!$E$6:$G$152, 3, FALSE)</f>
        <v>İşçiler</v>
      </c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1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2"/>
      <c r="AT381" s="42"/>
      <c r="AU381" s="43"/>
      <c r="AV381" s="40"/>
      <c r="AW381" s="40"/>
      <c r="AX381" s="40"/>
      <c r="AY381" s="40"/>
      <c r="AZ381" s="40"/>
      <c r="BA381" s="42"/>
      <c r="BB381" s="41"/>
      <c r="BC381" s="40"/>
      <c r="BD381" s="40"/>
      <c r="BE381" s="40"/>
      <c r="BF381" s="40"/>
      <c r="BG381" s="40"/>
      <c r="BH381" s="42"/>
      <c r="BI381" s="40"/>
      <c r="BJ381" s="40"/>
      <c r="BK381" s="40"/>
      <c r="BL381" s="40"/>
      <c r="BM381" s="40"/>
      <c r="BN381" s="40"/>
      <c r="BO381" s="41"/>
      <c r="BP381" s="40"/>
      <c r="BQ381" s="40"/>
      <c r="BR381" s="40"/>
      <c r="BS381" s="40"/>
      <c r="BT381" s="40"/>
      <c r="BU381" s="42"/>
      <c r="BV381" s="40"/>
      <c r="BW381" s="41"/>
      <c r="BX381" s="40"/>
      <c r="BY381" s="40"/>
      <c r="BZ381" s="40"/>
      <c r="CA381" s="42"/>
      <c r="CB381" s="41"/>
      <c r="CC381" s="40"/>
      <c r="CD381" s="40"/>
      <c r="CE381" s="40"/>
      <c r="CF381" s="40"/>
      <c r="CG381" s="40"/>
      <c r="CH381" s="42"/>
      <c r="CI381" s="43"/>
      <c r="CJ381" s="41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1"/>
      <c r="DR381" s="40"/>
      <c r="DS381" s="40"/>
      <c r="DT381" s="40"/>
      <c r="DU381" s="40"/>
      <c r="DV381" s="42"/>
      <c r="DW381" s="40"/>
      <c r="DX381" s="40"/>
      <c r="DY381" s="40"/>
      <c r="DZ381" s="40"/>
      <c r="EA381" s="40"/>
      <c r="EB381" s="40"/>
      <c r="EC381" s="40"/>
      <c r="ED381" s="41"/>
      <c r="EE381" s="40"/>
      <c r="EF381" s="40"/>
      <c r="EG381" s="41"/>
      <c r="EH381" s="40"/>
      <c r="EI381" s="40"/>
      <c r="EJ381" s="40"/>
      <c r="EK381" s="40"/>
      <c r="EL381" s="42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2"/>
      <c r="EX381" s="42"/>
      <c r="EY381" s="42"/>
      <c r="EZ381" s="42"/>
      <c r="FA381" s="42"/>
      <c r="FB381" s="42"/>
      <c r="FC381" s="42"/>
      <c r="FD381" s="42"/>
      <c r="FE381" s="42"/>
      <c r="FF381" s="42"/>
      <c r="FG381" s="42"/>
      <c r="FH381" s="42"/>
      <c r="FI381" s="42"/>
      <c r="FJ381" s="42"/>
      <c r="FK381" s="42"/>
      <c r="FL381" s="42"/>
      <c r="FM381" s="42"/>
      <c r="FN381" s="42"/>
      <c r="FO381" s="42"/>
      <c r="FP381" s="42"/>
      <c r="FQ381" s="42"/>
      <c r="FR381" s="42"/>
      <c r="FS381" s="29">
        <f t="shared" si="51"/>
        <v>300</v>
      </c>
      <c r="FT381" s="29">
        <f t="shared" si="56"/>
        <v>300</v>
      </c>
      <c r="FU381" s="8">
        <f t="shared" si="55"/>
        <v>0</v>
      </c>
      <c r="FV381" s="29">
        <f t="shared" si="57"/>
        <v>0</v>
      </c>
    </row>
    <row r="382" spans="1:179">
      <c r="A382" s="8">
        <v>17225</v>
      </c>
      <c r="B382" s="27" t="s">
        <v>46</v>
      </c>
      <c r="C382" s="15">
        <v>35</v>
      </c>
      <c r="D382" s="8" t="s">
        <v>2131</v>
      </c>
      <c r="E382" s="8" t="s">
        <v>2056</v>
      </c>
      <c r="F382" s="8" t="s">
        <v>178</v>
      </c>
      <c r="H382" s="8" t="str">
        <f>VLOOKUP(F382, 'Meslek Grupları'!$E$6:$G$152, 3, FALSE)</f>
        <v>Ziraat</v>
      </c>
      <c r="I382" s="8"/>
      <c r="J382" s="8"/>
      <c r="K382" s="8"/>
      <c r="M382" s="8"/>
      <c r="O382" s="8"/>
      <c r="P382" s="8"/>
      <c r="R382">
        <v>244</v>
      </c>
      <c r="S382">
        <v>2.5</v>
      </c>
      <c r="T382">
        <v>5</v>
      </c>
      <c r="U382" s="8"/>
      <c r="V382" s="8"/>
      <c r="W382" s="8"/>
      <c r="Z382" s="2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27"/>
      <c r="AT382" s="27"/>
      <c r="AU382" s="29"/>
      <c r="AV382" s="8"/>
      <c r="AW382" s="8"/>
      <c r="AX382" s="8"/>
      <c r="AY382" s="8"/>
      <c r="AZ382" s="8"/>
      <c r="BA382" s="27"/>
      <c r="BB382" s="28">
        <v>210</v>
      </c>
      <c r="BC382" s="8"/>
      <c r="BD382" s="8"/>
      <c r="BE382" s="8"/>
      <c r="BF382" s="8" t="s">
        <v>755</v>
      </c>
      <c r="BG382" s="8">
        <v>460</v>
      </c>
      <c r="BH382" s="27">
        <v>500</v>
      </c>
      <c r="BI382" s="8"/>
      <c r="BJ382" s="8"/>
      <c r="BK382" s="8"/>
      <c r="BL382" s="8"/>
      <c r="BM382" s="8"/>
      <c r="BN382" s="8"/>
      <c r="BO382" s="28">
        <v>5</v>
      </c>
      <c r="BP382" s="8">
        <v>1</v>
      </c>
      <c r="BQ382" s="8"/>
      <c r="BR382" s="8"/>
      <c r="BS382" s="8"/>
      <c r="BT382" s="8"/>
      <c r="BU382" s="27">
        <v>100</v>
      </c>
      <c r="BV382" s="8"/>
      <c r="BW382" s="28">
        <v>2.5</v>
      </c>
      <c r="BX382" s="8"/>
      <c r="BY382" s="8"/>
      <c r="BZ382" s="8">
        <v>48</v>
      </c>
      <c r="CA382" s="27">
        <v>48</v>
      </c>
      <c r="CB382" s="28">
        <v>20</v>
      </c>
      <c r="CC382" s="8"/>
      <c r="CD382" s="8"/>
      <c r="CE382" s="8"/>
      <c r="CF382" s="8"/>
      <c r="CG382" s="8">
        <v>400</v>
      </c>
      <c r="CH382" s="27">
        <v>400</v>
      </c>
      <c r="CI382" s="29">
        <v>2</v>
      </c>
      <c r="CJ382" s="28">
        <v>3</v>
      </c>
      <c r="CK382" s="8"/>
      <c r="CL382" s="8"/>
      <c r="CM382" s="8"/>
      <c r="CN382" s="8"/>
      <c r="CO382" s="8">
        <v>1</v>
      </c>
      <c r="CP382" s="8">
        <v>15</v>
      </c>
      <c r="CQ382" s="8"/>
      <c r="CR382" s="8"/>
      <c r="CS382" s="8"/>
      <c r="CT382" s="8"/>
      <c r="CU382" s="8"/>
      <c r="CV382" s="8"/>
      <c r="CW382" s="8">
        <v>1</v>
      </c>
      <c r="CX382" s="8">
        <v>10</v>
      </c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28">
        <v>4</v>
      </c>
      <c r="DR382" s="8"/>
      <c r="DS382" s="8"/>
      <c r="DT382" s="8"/>
      <c r="DU382" s="8">
        <v>16</v>
      </c>
      <c r="DV382" s="27"/>
      <c r="DW382" s="8"/>
      <c r="DX382" s="8"/>
      <c r="DY382" s="8"/>
      <c r="DZ382" s="8"/>
      <c r="EA382" s="8"/>
      <c r="EB382" s="8"/>
      <c r="EC382" s="8"/>
      <c r="ED382" s="28"/>
      <c r="EE382" s="8"/>
      <c r="EF382" s="8"/>
      <c r="EG382" s="28">
        <v>2</v>
      </c>
      <c r="EH382" s="8"/>
      <c r="EI382" s="8"/>
      <c r="EJ382" s="8"/>
      <c r="EK382" s="8"/>
      <c r="EL382" s="27">
        <v>180</v>
      </c>
      <c r="EM382" s="8"/>
      <c r="EN382" s="8"/>
      <c r="EO382" s="8"/>
      <c r="EP382" s="8"/>
      <c r="EQ382" s="8"/>
      <c r="ER382" s="8">
        <v>5</v>
      </c>
      <c r="ES382" s="8">
        <v>4</v>
      </c>
      <c r="ET382" s="8"/>
      <c r="EU382" s="8" t="s">
        <v>201</v>
      </c>
      <c r="EV382" s="8"/>
      <c r="EW382" s="27">
        <v>420</v>
      </c>
      <c r="EX382" s="27"/>
      <c r="EY382" s="27">
        <v>3</v>
      </c>
      <c r="EZ382" s="27"/>
      <c r="FA382" s="27"/>
      <c r="FB382" s="27"/>
      <c r="FC382" s="27">
        <v>50</v>
      </c>
      <c r="FD382" s="27">
        <v>0.5</v>
      </c>
      <c r="FE382" s="27">
        <v>2</v>
      </c>
      <c r="FF382" s="27"/>
      <c r="FG382" s="27">
        <v>0.5</v>
      </c>
      <c r="FH382" s="27"/>
      <c r="FI382" s="27">
        <v>290</v>
      </c>
      <c r="FJ382" s="27"/>
      <c r="FK382" s="27"/>
      <c r="FL382" s="27"/>
      <c r="FM382" s="27"/>
      <c r="FN382" s="27"/>
      <c r="FO382" s="27"/>
      <c r="FP382" s="27"/>
      <c r="FQ382" s="27"/>
      <c r="FR382" s="27"/>
      <c r="FS382" s="29">
        <f t="shared" si="51"/>
        <v>1989</v>
      </c>
      <c r="FT382" s="29">
        <f>SUM(FS382:FS385)</f>
        <v>2819</v>
      </c>
      <c r="FU382" s="8">
        <f t="shared" si="55"/>
        <v>237.5</v>
      </c>
      <c r="FV382" s="29">
        <f>SUM(FU382:FU385)</f>
        <v>349.5</v>
      </c>
    </row>
    <row r="383" spans="1:179">
      <c r="A383" s="8">
        <v>17225</v>
      </c>
      <c r="B383" s="27" t="s">
        <v>46</v>
      </c>
      <c r="C383" s="8"/>
      <c r="E383" s="8"/>
      <c r="H383" s="8">
        <f>VLOOKUP(F383, 'Meslek Grupları'!$E$6:$G$152, 3, FALSE)</f>
        <v>0</v>
      </c>
      <c r="I383" s="8"/>
      <c r="J383" s="8"/>
      <c r="K383" s="8"/>
      <c r="M383" s="8"/>
      <c r="O383" s="8"/>
      <c r="P383" s="8"/>
      <c r="U383" s="8"/>
      <c r="V383" s="8"/>
      <c r="W383" s="8"/>
      <c r="Z383" s="2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27"/>
      <c r="AT383" s="27"/>
      <c r="AU383" s="29"/>
      <c r="AV383" s="8"/>
      <c r="AW383" s="8"/>
      <c r="AX383" s="8"/>
      <c r="AY383" s="8"/>
      <c r="AZ383" s="8"/>
      <c r="BA383" s="27"/>
      <c r="BB383" s="28">
        <v>48</v>
      </c>
      <c r="BC383" s="8"/>
      <c r="BD383" s="8"/>
      <c r="BE383" s="8"/>
      <c r="BF383" s="8" t="s">
        <v>736</v>
      </c>
      <c r="BG383" s="8">
        <v>180</v>
      </c>
      <c r="BH383" s="27">
        <v>180</v>
      </c>
      <c r="BI383" s="8"/>
      <c r="BJ383" s="8"/>
      <c r="BK383" s="8"/>
      <c r="BL383" s="8"/>
      <c r="BM383" s="8"/>
      <c r="BN383" s="8"/>
      <c r="BO383" s="28"/>
      <c r="BP383" s="8"/>
      <c r="BQ383" s="8"/>
      <c r="BR383" s="8"/>
      <c r="BS383" s="8"/>
      <c r="BT383" s="8"/>
      <c r="BU383" s="27"/>
      <c r="BV383" s="8"/>
      <c r="BW383" s="28">
        <v>4</v>
      </c>
      <c r="BX383" s="8"/>
      <c r="BY383" s="8" t="s">
        <v>186</v>
      </c>
      <c r="BZ383" s="8"/>
      <c r="CA383" s="27"/>
      <c r="CB383" s="28"/>
      <c r="CC383" s="8"/>
      <c r="CD383" s="8"/>
      <c r="CE383" s="8"/>
      <c r="CF383" s="8"/>
      <c r="CG383" s="8"/>
      <c r="CH383" s="27"/>
      <c r="CI383" s="29"/>
      <c r="CJ383" s="2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28"/>
      <c r="DR383" s="8"/>
      <c r="DS383" s="8"/>
      <c r="DT383" s="8"/>
      <c r="DU383" s="8"/>
      <c r="DV383" s="27"/>
      <c r="DW383" s="8"/>
      <c r="DX383" s="8"/>
      <c r="DY383" s="8"/>
      <c r="DZ383" s="8"/>
      <c r="EA383" s="8"/>
      <c r="EB383" s="8"/>
      <c r="EC383" s="8"/>
      <c r="ED383" s="28"/>
      <c r="EE383" s="8"/>
      <c r="EF383" s="8"/>
      <c r="EG383" s="28">
        <v>1</v>
      </c>
      <c r="EH383" s="8"/>
      <c r="EI383" s="8"/>
      <c r="EJ383" s="8"/>
      <c r="EK383" s="8" t="s">
        <v>756</v>
      </c>
      <c r="EL383" s="27">
        <v>200</v>
      </c>
      <c r="EM383" s="8"/>
      <c r="EN383" s="8"/>
      <c r="EO383" s="8"/>
      <c r="EP383" s="8"/>
      <c r="EQ383" s="8"/>
      <c r="ER383" s="8">
        <v>1</v>
      </c>
      <c r="ES383" s="8"/>
      <c r="ET383" s="8"/>
      <c r="EU383" s="8"/>
      <c r="EV383" s="8"/>
      <c r="EW383" s="27">
        <v>38</v>
      </c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9">
        <f t="shared" si="51"/>
        <v>418</v>
      </c>
      <c r="FT383" s="29"/>
      <c r="FU383" s="8">
        <f t="shared" si="55"/>
        <v>52</v>
      </c>
      <c r="FV383" s="29"/>
    </row>
    <row r="384" spans="1:179">
      <c r="A384" s="8">
        <v>17225</v>
      </c>
      <c r="B384" s="27" t="s">
        <v>46</v>
      </c>
      <c r="C384" s="8"/>
      <c r="E384" s="8"/>
      <c r="H384" s="8">
        <f>VLOOKUP(F384, 'Meslek Grupları'!$E$6:$G$152, 3, FALSE)</f>
        <v>0</v>
      </c>
      <c r="I384" s="8"/>
      <c r="J384" s="8"/>
      <c r="K384" s="8"/>
      <c r="M384" s="8"/>
      <c r="O384" s="8"/>
      <c r="P384" s="8"/>
      <c r="U384" s="8"/>
      <c r="V384" s="8"/>
      <c r="W384" s="8"/>
      <c r="Z384" s="2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27"/>
      <c r="AT384" s="27"/>
      <c r="AU384" s="29"/>
      <c r="AV384" s="8"/>
      <c r="AW384" s="8"/>
      <c r="AX384" s="8"/>
      <c r="AY384" s="8"/>
      <c r="AZ384" s="8"/>
      <c r="BA384" s="27"/>
      <c r="BB384" s="28">
        <v>60</v>
      </c>
      <c r="BC384" s="8"/>
      <c r="BD384" s="8"/>
      <c r="BE384" s="8"/>
      <c r="BF384" s="8" t="s">
        <v>757</v>
      </c>
      <c r="BG384" s="8">
        <v>125</v>
      </c>
      <c r="BH384" s="27">
        <v>125</v>
      </c>
      <c r="BI384" s="8"/>
      <c r="BJ384" s="8"/>
      <c r="BK384" s="8"/>
      <c r="BL384" s="8"/>
      <c r="BM384" s="8"/>
      <c r="BN384" s="8"/>
      <c r="BO384" s="28"/>
      <c r="BP384" s="8"/>
      <c r="BQ384" s="8"/>
      <c r="BR384" s="8"/>
      <c r="BS384" s="8"/>
      <c r="BT384" s="8"/>
      <c r="BU384" s="27"/>
      <c r="BV384" s="8"/>
      <c r="BW384" s="28"/>
      <c r="BX384" s="8"/>
      <c r="BY384" s="8"/>
      <c r="BZ384" s="8"/>
      <c r="CA384" s="27"/>
      <c r="CB384" s="28"/>
      <c r="CC384" s="8"/>
      <c r="CD384" s="8"/>
      <c r="CE384" s="8"/>
      <c r="CF384" s="8"/>
      <c r="CG384" s="8"/>
      <c r="CH384" s="27"/>
      <c r="CI384" s="29"/>
      <c r="CJ384" s="2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28"/>
      <c r="DR384" s="8"/>
      <c r="DS384" s="8"/>
      <c r="DT384" s="8"/>
      <c r="DU384" s="8"/>
      <c r="DV384" s="27"/>
      <c r="DW384" s="8"/>
      <c r="DX384" s="8"/>
      <c r="DY384" s="8"/>
      <c r="DZ384" s="8"/>
      <c r="EA384" s="8"/>
      <c r="EB384" s="8"/>
      <c r="EC384" s="8"/>
      <c r="ED384" s="28"/>
      <c r="EE384" s="8"/>
      <c r="EF384" s="8"/>
      <c r="EG384" s="28">
        <v>3</v>
      </c>
      <c r="EH384" s="8"/>
      <c r="EI384" s="8"/>
      <c r="EJ384" s="8">
        <v>0.5</v>
      </c>
      <c r="EK384" s="8"/>
      <c r="EL384" s="27">
        <v>220</v>
      </c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9">
        <f t="shared" si="51"/>
        <v>345</v>
      </c>
      <c r="FT384" s="29"/>
      <c r="FU384" s="8">
        <f t="shared" si="55"/>
        <v>60</v>
      </c>
      <c r="FV384" s="29"/>
    </row>
    <row r="385" spans="1:178">
      <c r="A385" s="8">
        <v>17225</v>
      </c>
      <c r="B385" s="27" t="s">
        <v>46</v>
      </c>
      <c r="C385" s="31"/>
      <c r="D385" s="31"/>
      <c r="E385" s="31"/>
      <c r="F385" s="31"/>
      <c r="G385" s="31"/>
      <c r="H385" s="8">
        <f>VLOOKUP(F385, 'Meslek Grupları'!$E$6:$G$152, 3, FALSE)</f>
        <v>0</v>
      </c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8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7"/>
      <c r="AT385" s="37"/>
      <c r="AU385" s="39"/>
      <c r="AV385" s="31"/>
      <c r="AW385" s="31"/>
      <c r="AX385" s="31"/>
      <c r="AY385" s="31"/>
      <c r="AZ385" s="31"/>
      <c r="BA385" s="37"/>
      <c r="BB385" s="38"/>
      <c r="BC385" s="31"/>
      <c r="BD385" s="31"/>
      <c r="BE385" s="31"/>
      <c r="BF385" s="31"/>
      <c r="BG385" s="31"/>
      <c r="BH385" s="37"/>
      <c r="BI385" s="31"/>
      <c r="BJ385" s="31"/>
      <c r="BK385" s="31"/>
      <c r="BL385" s="31"/>
      <c r="BM385" s="31"/>
      <c r="BN385" s="31"/>
      <c r="BO385" s="38"/>
      <c r="BP385" s="31"/>
      <c r="BQ385" s="31"/>
      <c r="BR385" s="31"/>
      <c r="BS385" s="31"/>
      <c r="BT385" s="31"/>
      <c r="BU385" s="37"/>
      <c r="BV385" s="31"/>
      <c r="BW385" s="38"/>
      <c r="BX385" s="31"/>
      <c r="BY385" s="31"/>
      <c r="BZ385" s="31"/>
      <c r="CA385" s="37"/>
      <c r="CB385" s="38"/>
      <c r="CC385" s="31"/>
      <c r="CD385" s="31"/>
      <c r="CE385" s="31"/>
      <c r="CF385" s="31"/>
      <c r="CG385" s="31"/>
      <c r="CH385" s="37"/>
      <c r="CI385" s="39"/>
      <c r="CJ385" s="38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8"/>
      <c r="DR385" s="31"/>
      <c r="DS385" s="31"/>
      <c r="DT385" s="31"/>
      <c r="DU385" s="31"/>
      <c r="DV385" s="37"/>
      <c r="DW385" s="31"/>
      <c r="DX385" s="31"/>
      <c r="DY385" s="31"/>
      <c r="DZ385" s="31"/>
      <c r="EA385" s="31"/>
      <c r="EB385" s="31"/>
      <c r="EC385" s="31"/>
      <c r="ED385" s="38"/>
      <c r="EE385" s="31"/>
      <c r="EF385" s="31"/>
      <c r="EG385" s="38">
        <v>1</v>
      </c>
      <c r="EH385" s="31"/>
      <c r="EI385" s="31"/>
      <c r="EJ385" s="31">
        <v>0.33</v>
      </c>
      <c r="EK385" s="31"/>
      <c r="EL385" s="37">
        <v>67</v>
      </c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7"/>
      <c r="EX385" s="37"/>
      <c r="EY385" s="37"/>
      <c r="EZ385" s="37"/>
      <c r="FA385" s="37"/>
      <c r="FB385" s="37"/>
      <c r="FC385" s="37"/>
      <c r="FD385" s="37"/>
      <c r="FE385" s="37"/>
      <c r="FF385" s="37"/>
      <c r="FG385" s="37"/>
      <c r="FH385" s="37"/>
      <c r="FI385" s="37"/>
      <c r="FJ385" s="37"/>
      <c r="FK385" s="37"/>
      <c r="FL385" s="37"/>
      <c r="FM385" s="37"/>
      <c r="FN385" s="37"/>
      <c r="FO385" s="37"/>
      <c r="FP385" s="37"/>
      <c r="FQ385" s="37"/>
      <c r="FR385" s="37"/>
      <c r="FS385" s="29">
        <f t="shared" si="51"/>
        <v>67</v>
      </c>
      <c r="FT385" s="29"/>
      <c r="FU385" s="8">
        <f t="shared" si="55"/>
        <v>0</v>
      </c>
      <c r="FV385" s="29"/>
    </row>
    <row r="386" spans="1:178">
      <c r="A386" s="8">
        <v>17225</v>
      </c>
      <c r="B386" s="27" t="s">
        <v>46</v>
      </c>
      <c r="C386" s="40">
        <v>36</v>
      </c>
      <c r="D386" s="40" t="s">
        <v>1475</v>
      </c>
      <c r="E386" s="40" t="s">
        <v>279</v>
      </c>
      <c r="F386" s="40" t="s">
        <v>253</v>
      </c>
      <c r="G386" s="40">
        <v>300</v>
      </c>
      <c r="H386" s="8" t="str">
        <f>VLOOKUP(F386, 'Meslek Grupları'!$E$6:$G$152, 3, FALSE)</f>
        <v>İşçiler</v>
      </c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1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2"/>
      <c r="AT386" s="42"/>
      <c r="AU386" s="43"/>
      <c r="AV386" s="40"/>
      <c r="AW386" s="40"/>
      <c r="AX386" s="40"/>
      <c r="AY386" s="40"/>
      <c r="AZ386" s="40"/>
      <c r="BA386" s="42"/>
      <c r="BB386" s="41"/>
      <c r="BC386" s="40"/>
      <c r="BD386" s="40"/>
      <c r="BE386" s="40"/>
      <c r="BF386" s="40"/>
      <c r="BG386" s="40"/>
      <c r="BH386" s="42"/>
      <c r="BI386" s="40"/>
      <c r="BJ386" s="40"/>
      <c r="BK386" s="40"/>
      <c r="BL386" s="40"/>
      <c r="BM386" s="40"/>
      <c r="BN386" s="40"/>
      <c r="BO386" s="41"/>
      <c r="BP386" s="40"/>
      <c r="BQ386" s="40"/>
      <c r="BR386" s="40"/>
      <c r="BS386" s="40"/>
      <c r="BT386" s="40"/>
      <c r="BU386" s="42"/>
      <c r="BV386" s="40"/>
      <c r="BW386" s="41"/>
      <c r="BX386" s="40"/>
      <c r="BY386" s="40"/>
      <c r="BZ386" s="40"/>
      <c r="CA386" s="42"/>
      <c r="CB386" s="41"/>
      <c r="CC386" s="40"/>
      <c r="CD386" s="40"/>
      <c r="CE386" s="40"/>
      <c r="CF386" s="40"/>
      <c r="CG386" s="40"/>
      <c r="CH386" s="42"/>
      <c r="CI386" s="43"/>
      <c r="CJ386" s="41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1"/>
      <c r="DR386" s="40"/>
      <c r="DS386" s="40"/>
      <c r="DT386" s="40"/>
      <c r="DU386" s="40"/>
      <c r="DV386" s="42"/>
      <c r="DW386" s="40"/>
      <c r="DX386" s="40"/>
      <c r="DY386" s="40"/>
      <c r="DZ386" s="40"/>
      <c r="EA386" s="40"/>
      <c r="EB386" s="40"/>
      <c r="EC386" s="40"/>
      <c r="ED386" s="41"/>
      <c r="EE386" s="40"/>
      <c r="EF386" s="40"/>
      <c r="EG386" s="41"/>
      <c r="EH386" s="40"/>
      <c r="EI386" s="40"/>
      <c r="EJ386" s="40"/>
      <c r="EK386" s="40"/>
      <c r="EL386" s="42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2"/>
      <c r="EX386" s="42"/>
      <c r="EY386" s="42"/>
      <c r="EZ386" s="42"/>
      <c r="FA386" s="42"/>
      <c r="FB386" s="42"/>
      <c r="FC386" s="42"/>
      <c r="FD386" s="42"/>
      <c r="FE386" s="42"/>
      <c r="FF386" s="42"/>
      <c r="FG386" s="42"/>
      <c r="FH386" s="42"/>
      <c r="FI386" s="42"/>
      <c r="FJ386" s="42"/>
      <c r="FK386" s="42"/>
      <c r="FL386" s="42"/>
      <c r="FM386" s="42"/>
      <c r="FN386" s="42"/>
      <c r="FO386" s="42"/>
      <c r="FP386" s="42"/>
      <c r="FQ386" s="42"/>
      <c r="FR386" s="42"/>
      <c r="FS386" s="29">
        <f t="shared" si="51"/>
        <v>300</v>
      </c>
      <c r="FT386" s="29">
        <f>FS386</f>
        <v>300</v>
      </c>
      <c r="FU386" s="8">
        <f t="shared" si="55"/>
        <v>0</v>
      </c>
      <c r="FV386" s="29">
        <f>FU386</f>
        <v>0</v>
      </c>
    </row>
    <row r="387" spans="1:178">
      <c r="A387" s="8">
        <v>17225</v>
      </c>
      <c r="B387" s="27" t="s">
        <v>46</v>
      </c>
      <c r="C387" s="40">
        <v>37</v>
      </c>
      <c r="D387" s="40" t="s">
        <v>204</v>
      </c>
      <c r="E387" s="40" t="s">
        <v>325</v>
      </c>
      <c r="F387" s="40" t="s">
        <v>253</v>
      </c>
      <c r="G387" s="40">
        <v>150</v>
      </c>
      <c r="H387" s="8" t="str">
        <f>VLOOKUP(F387, 'Meslek Grupları'!$E$6:$G$152, 3, FALSE)</f>
        <v>İşçiler</v>
      </c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1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2"/>
      <c r="AT387" s="42"/>
      <c r="AU387" s="43"/>
      <c r="AV387" s="40"/>
      <c r="AW387" s="40"/>
      <c r="AX387" s="40"/>
      <c r="AY387" s="40"/>
      <c r="AZ387" s="40"/>
      <c r="BA387" s="42"/>
      <c r="BB387" s="41"/>
      <c r="BC387" s="40"/>
      <c r="BD387" s="40"/>
      <c r="BE387" s="40"/>
      <c r="BF387" s="40"/>
      <c r="BG387" s="40"/>
      <c r="BH387" s="42"/>
      <c r="BI387" s="40"/>
      <c r="BJ387" s="40"/>
      <c r="BK387" s="40"/>
      <c r="BL387" s="40"/>
      <c r="BM387" s="40"/>
      <c r="BN387" s="40"/>
      <c r="BO387" s="41"/>
      <c r="BP387" s="40"/>
      <c r="BQ387" s="40"/>
      <c r="BR387" s="40"/>
      <c r="BS387" s="40"/>
      <c r="BT387" s="40"/>
      <c r="BU387" s="42"/>
      <c r="BV387" s="40"/>
      <c r="BW387" s="41"/>
      <c r="BX387" s="40"/>
      <c r="BY387" s="40"/>
      <c r="BZ387" s="40"/>
      <c r="CA387" s="42"/>
      <c r="CB387" s="41"/>
      <c r="CC387" s="40"/>
      <c r="CD387" s="40"/>
      <c r="CE387" s="40"/>
      <c r="CF387" s="40"/>
      <c r="CG387" s="40"/>
      <c r="CH387" s="42"/>
      <c r="CI387" s="43"/>
      <c r="CJ387" s="41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1"/>
      <c r="DR387" s="40"/>
      <c r="DS387" s="40"/>
      <c r="DT387" s="40"/>
      <c r="DU387" s="40"/>
      <c r="DV387" s="42"/>
      <c r="DW387" s="40"/>
      <c r="DX387" s="40"/>
      <c r="DY387" s="40"/>
      <c r="DZ387" s="40"/>
      <c r="EA387" s="40"/>
      <c r="EB387" s="40"/>
      <c r="EC387" s="40"/>
      <c r="ED387" s="41"/>
      <c r="EE387" s="40"/>
      <c r="EF387" s="40"/>
      <c r="EG387" s="41"/>
      <c r="EH387" s="40"/>
      <c r="EI387" s="40"/>
      <c r="EJ387" s="40"/>
      <c r="EK387" s="40"/>
      <c r="EL387" s="42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2"/>
      <c r="EX387" s="42"/>
      <c r="EY387" s="42"/>
      <c r="EZ387" s="42"/>
      <c r="FA387" s="42"/>
      <c r="FB387" s="42"/>
      <c r="FC387" s="42"/>
      <c r="FD387" s="42"/>
      <c r="FE387" s="42"/>
      <c r="FF387" s="42"/>
      <c r="FG387" s="42"/>
      <c r="FH387" s="42"/>
      <c r="FI387" s="42"/>
      <c r="FJ387" s="42"/>
      <c r="FK387" s="42"/>
      <c r="FL387" s="42"/>
      <c r="FM387" s="42"/>
      <c r="FN387" s="42"/>
      <c r="FO387" s="42"/>
      <c r="FP387" s="42"/>
      <c r="FQ387" s="42"/>
      <c r="FR387" s="42"/>
      <c r="FS387" s="29">
        <f t="shared" si="51"/>
        <v>150</v>
      </c>
      <c r="FT387" s="29">
        <f>FS387</f>
        <v>150</v>
      </c>
      <c r="FU387" s="8">
        <f t="shared" si="55"/>
        <v>0</v>
      </c>
      <c r="FV387" s="29">
        <f>FU387</f>
        <v>0</v>
      </c>
    </row>
    <row r="388" spans="1:178">
      <c r="A388" s="8">
        <v>17225</v>
      </c>
      <c r="B388" s="27" t="s">
        <v>46</v>
      </c>
      <c r="C388" s="40">
        <v>38</v>
      </c>
      <c r="D388" s="40" t="s">
        <v>564</v>
      </c>
      <c r="E388" s="40" t="s">
        <v>325</v>
      </c>
      <c r="F388" s="40" t="s">
        <v>111</v>
      </c>
      <c r="G388" s="40">
        <v>300</v>
      </c>
      <c r="H388" s="8" t="str">
        <f>VLOOKUP(F388, 'Meslek Grupları'!$E$6:$G$152, 3, FALSE)</f>
        <v>Esnaf</v>
      </c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1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2"/>
      <c r="AT388" s="42"/>
      <c r="AU388" s="43"/>
      <c r="AV388" s="40"/>
      <c r="AW388" s="40"/>
      <c r="AX388" s="40"/>
      <c r="AY388" s="40"/>
      <c r="AZ388" s="40"/>
      <c r="BA388" s="42"/>
      <c r="BB388" s="41"/>
      <c r="BC388" s="40"/>
      <c r="BD388" s="40"/>
      <c r="BE388" s="40"/>
      <c r="BF388" s="40"/>
      <c r="BG388" s="40"/>
      <c r="BH388" s="42"/>
      <c r="BI388" s="40"/>
      <c r="BJ388" s="40"/>
      <c r="BK388" s="40"/>
      <c r="BL388" s="40"/>
      <c r="BM388" s="40"/>
      <c r="BN388" s="40"/>
      <c r="BO388" s="41"/>
      <c r="BP388" s="40"/>
      <c r="BQ388" s="40"/>
      <c r="BR388" s="40"/>
      <c r="BS388" s="40"/>
      <c r="BT388" s="40"/>
      <c r="BU388" s="42"/>
      <c r="BV388" s="40"/>
      <c r="BW388" s="41"/>
      <c r="BX388" s="40"/>
      <c r="BY388" s="40"/>
      <c r="BZ388" s="40"/>
      <c r="CA388" s="42"/>
      <c r="CB388" s="41"/>
      <c r="CC388" s="40"/>
      <c r="CD388" s="40"/>
      <c r="CE388" s="40"/>
      <c r="CF388" s="40"/>
      <c r="CG388" s="40"/>
      <c r="CH388" s="42"/>
      <c r="CI388" s="43"/>
      <c r="CJ388" s="41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1"/>
      <c r="DR388" s="40"/>
      <c r="DS388" s="40"/>
      <c r="DT388" s="40"/>
      <c r="DU388" s="40"/>
      <c r="DV388" s="42"/>
      <c r="DW388" s="40"/>
      <c r="DX388" s="40"/>
      <c r="DY388" s="40"/>
      <c r="DZ388" s="40"/>
      <c r="EA388" s="40"/>
      <c r="EB388" s="40"/>
      <c r="EC388" s="40"/>
      <c r="ED388" s="41"/>
      <c r="EE388" s="40"/>
      <c r="EF388" s="40"/>
      <c r="EG388" s="41"/>
      <c r="EH388" s="40"/>
      <c r="EI388" s="40"/>
      <c r="EJ388" s="40"/>
      <c r="EK388" s="40"/>
      <c r="EL388" s="42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2"/>
      <c r="EX388" s="42"/>
      <c r="EY388" s="42"/>
      <c r="EZ388" s="42"/>
      <c r="FA388" s="42"/>
      <c r="FB388" s="42"/>
      <c r="FC388" s="42"/>
      <c r="FD388" s="42"/>
      <c r="FE388" s="42"/>
      <c r="FF388" s="42"/>
      <c r="FG388" s="42"/>
      <c r="FH388" s="42"/>
      <c r="FI388" s="42"/>
      <c r="FJ388" s="42"/>
      <c r="FK388" s="42"/>
      <c r="FL388" s="42"/>
      <c r="FM388" s="42"/>
      <c r="FN388" s="42"/>
      <c r="FO388" s="42"/>
      <c r="FP388" s="42"/>
      <c r="FQ388" s="42"/>
      <c r="FR388" s="42"/>
      <c r="FS388" s="29">
        <f t="shared" si="51"/>
        <v>300</v>
      </c>
      <c r="FT388" s="29">
        <f>FS388</f>
        <v>300</v>
      </c>
      <c r="FU388" s="8">
        <f t="shared" si="55"/>
        <v>0</v>
      </c>
      <c r="FV388" s="29">
        <f>FU388</f>
        <v>0</v>
      </c>
    </row>
    <row r="389" spans="1:178">
      <c r="A389" s="8">
        <v>17225</v>
      </c>
      <c r="B389" s="27" t="s">
        <v>46</v>
      </c>
      <c r="C389" s="40">
        <v>39</v>
      </c>
      <c r="D389" s="40" t="s">
        <v>2132</v>
      </c>
      <c r="E389" s="40" t="s">
        <v>325</v>
      </c>
      <c r="F389" s="40" t="s">
        <v>308</v>
      </c>
      <c r="G389" s="40"/>
      <c r="H389" s="8" t="str">
        <f>VLOOKUP(F389, 'Meslek Grupları'!$E$6:$G$152, 3, FALSE)</f>
        <v>Görevli</v>
      </c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1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2"/>
      <c r="AT389" s="42"/>
      <c r="AU389" s="43"/>
      <c r="AV389" s="40"/>
      <c r="AW389" s="40"/>
      <c r="AX389" s="40"/>
      <c r="AY389" s="40"/>
      <c r="AZ389" s="40"/>
      <c r="BA389" s="42"/>
      <c r="BB389" s="41"/>
      <c r="BC389" s="40"/>
      <c r="BD389" s="40"/>
      <c r="BE389" s="40"/>
      <c r="BF389" s="40"/>
      <c r="BG389" s="40"/>
      <c r="BH389" s="42"/>
      <c r="BI389" s="40"/>
      <c r="BJ389" s="40"/>
      <c r="BK389" s="40"/>
      <c r="BL389" s="40"/>
      <c r="BM389" s="40"/>
      <c r="BN389" s="40"/>
      <c r="BO389" s="41"/>
      <c r="BP389" s="40"/>
      <c r="BQ389" s="40"/>
      <c r="BR389" s="40"/>
      <c r="BS389" s="40"/>
      <c r="BT389" s="40"/>
      <c r="BU389" s="42"/>
      <c r="BV389" s="40"/>
      <c r="BW389" s="41"/>
      <c r="BX389" s="40"/>
      <c r="BY389" s="40"/>
      <c r="BZ389" s="40"/>
      <c r="CA389" s="42"/>
      <c r="CB389" s="41"/>
      <c r="CC389" s="40"/>
      <c r="CD389" s="40"/>
      <c r="CE389" s="40"/>
      <c r="CF389" s="40"/>
      <c r="CG389" s="40"/>
      <c r="CH389" s="42"/>
      <c r="CI389" s="43"/>
      <c r="CJ389" s="41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1"/>
      <c r="DR389" s="40"/>
      <c r="DS389" s="40"/>
      <c r="DT389" s="40"/>
      <c r="DU389" s="40"/>
      <c r="DV389" s="42"/>
      <c r="DW389" s="40"/>
      <c r="DX389" s="40"/>
      <c r="DY389" s="40"/>
      <c r="DZ389" s="40"/>
      <c r="EA389" s="40"/>
      <c r="EB389" s="40"/>
      <c r="EC389" s="40"/>
      <c r="ED389" s="41"/>
      <c r="EE389" s="40"/>
      <c r="EF389" s="40"/>
      <c r="EG389" s="41"/>
      <c r="EH389" s="40"/>
      <c r="EI389" s="40"/>
      <c r="EJ389" s="40"/>
      <c r="EK389" s="40"/>
      <c r="EL389" s="42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2"/>
      <c r="EX389" s="42"/>
      <c r="EY389" s="42"/>
      <c r="EZ389" s="42"/>
      <c r="FA389" s="42"/>
      <c r="FB389" s="42"/>
      <c r="FC389" s="42"/>
      <c r="FD389" s="42"/>
      <c r="FE389" s="42"/>
      <c r="FF389" s="42"/>
      <c r="FG389" s="42"/>
      <c r="FH389" s="42"/>
      <c r="FI389" s="42"/>
      <c r="FJ389" s="42"/>
      <c r="FK389" s="42"/>
      <c r="FL389" s="42"/>
      <c r="FM389" s="42"/>
      <c r="FN389" s="42"/>
      <c r="FO389" s="42"/>
      <c r="FP389" s="42"/>
      <c r="FQ389" s="42"/>
      <c r="FR389" s="42"/>
      <c r="FS389" s="29">
        <f t="shared" si="51"/>
        <v>0</v>
      </c>
      <c r="FT389" s="29">
        <f>FS389</f>
        <v>0</v>
      </c>
      <c r="FU389" s="8">
        <f t="shared" si="55"/>
        <v>0</v>
      </c>
      <c r="FV389" s="29">
        <f>FU389</f>
        <v>0</v>
      </c>
    </row>
    <row r="390" spans="1:178">
      <c r="A390" s="8">
        <v>17225</v>
      </c>
      <c r="B390" s="27" t="s">
        <v>46</v>
      </c>
      <c r="C390" s="242">
        <v>40</v>
      </c>
      <c r="D390" s="8" t="s">
        <v>2133</v>
      </c>
      <c r="E390" s="8" t="s">
        <v>2121</v>
      </c>
      <c r="F390" s="8" t="s">
        <v>178</v>
      </c>
      <c r="H390" s="8" t="str">
        <f>VLOOKUP(F390, 'Meslek Grupları'!$E$6:$G$152, 3, FALSE)</f>
        <v>Ziraat</v>
      </c>
      <c r="I390" s="8"/>
      <c r="J390" s="8"/>
      <c r="K390" s="8"/>
      <c r="M390" s="8"/>
      <c r="O390" s="8"/>
      <c r="P390" s="8"/>
      <c r="R390">
        <v>192</v>
      </c>
      <c r="S390">
        <v>7</v>
      </c>
      <c r="T390">
        <v>14</v>
      </c>
      <c r="U390" s="8"/>
      <c r="V390" s="8"/>
      <c r="W390" s="8"/>
      <c r="Z390" s="2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27"/>
      <c r="AT390" s="27"/>
      <c r="AU390" s="29"/>
      <c r="AV390" s="8"/>
      <c r="AW390" s="8"/>
      <c r="AX390" s="8"/>
      <c r="AY390" s="8"/>
      <c r="AZ390" s="8"/>
      <c r="BA390" s="27"/>
      <c r="BB390" s="28">
        <v>162</v>
      </c>
      <c r="BC390" s="8"/>
      <c r="BD390" s="8"/>
      <c r="BE390" s="8"/>
      <c r="BF390" s="8" t="s">
        <v>768</v>
      </c>
      <c r="BG390" s="8">
        <v>440</v>
      </c>
      <c r="BH390" s="27">
        <v>440</v>
      </c>
      <c r="BI390" s="8"/>
      <c r="BJ390" s="8"/>
      <c r="BK390" s="8"/>
      <c r="BL390" s="8"/>
      <c r="BM390" s="8"/>
      <c r="BN390" s="8"/>
      <c r="BO390" s="28"/>
      <c r="BP390" s="8"/>
      <c r="BQ390" s="8"/>
      <c r="BR390" s="8"/>
      <c r="BS390" s="8"/>
      <c r="BT390" s="8"/>
      <c r="BU390" s="27"/>
      <c r="BV390" s="8"/>
      <c r="BW390" s="28">
        <v>7</v>
      </c>
      <c r="BX390" s="8"/>
      <c r="BY390" s="8"/>
      <c r="BZ390" s="8">
        <v>84</v>
      </c>
      <c r="CA390" s="27">
        <v>60</v>
      </c>
      <c r="CB390" s="28">
        <v>15</v>
      </c>
      <c r="CC390" s="8"/>
      <c r="CD390" s="8"/>
      <c r="CE390" s="8"/>
      <c r="CF390" s="8"/>
      <c r="CG390" s="8">
        <v>300</v>
      </c>
      <c r="CH390" s="27">
        <v>300</v>
      </c>
      <c r="CI390" s="29">
        <v>2</v>
      </c>
      <c r="CJ390" s="28"/>
      <c r="CK390" s="8"/>
      <c r="CL390" s="8"/>
      <c r="CM390" s="8"/>
      <c r="CN390" s="8"/>
      <c r="CO390" s="8">
        <v>1</v>
      </c>
      <c r="CP390" s="8">
        <v>10</v>
      </c>
      <c r="CQ390" s="8"/>
      <c r="CR390" s="8"/>
      <c r="CS390" s="8"/>
      <c r="CT390" s="8"/>
      <c r="CU390" s="8"/>
      <c r="CV390" s="8"/>
      <c r="CW390" s="8"/>
      <c r="CX390" s="8"/>
      <c r="CY390" s="8">
        <v>1</v>
      </c>
      <c r="CZ390" s="8">
        <v>1</v>
      </c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28">
        <v>8</v>
      </c>
      <c r="DR390" s="8"/>
      <c r="DS390" s="8"/>
      <c r="DT390" s="8"/>
      <c r="DU390" s="8">
        <v>32</v>
      </c>
      <c r="DV390" s="27"/>
      <c r="DW390" s="8"/>
      <c r="DX390" s="8"/>
      <c r="DY390" s="8">
        <v>1</v>
      </c>
      <c r="DZ390" s="8" t="s">
        <v>159</v>
      </c>
      <c r="EA390" s="8" t="s">
        <v>769</v>
      </c>
      <c r="EB390" s="8" t="s">
        <v>770</v>
      </c>
      <c r="EC390" s="8">
        <v>800</v>
      </c>
      <c r="ED390" s="28"/>
      <c r="EE390" s="8"/>
      <c r="EF390" s="8"/>
      <c r="EG390" s="28">
        <v>3</v>
      </c>
      <c r="EH390" s="8"/>
      <c r="EI390" s="8"/>
      <c r="EJ390" s="8"/>
      <c r="EK390" s="8"/>
      <c r="EL390" s="27">
        <v>320</v>
      </c>
      <c r="EM390" s="8"/>
      <c r="EN390" s="8"/>
      <c r="EO390" s="8"/>
      <c r="EP390" s="8"/>
      <c r="EQ390" s="8"/>
      <c r="ER390" s="8">
        <v>1</v>
      </c>
      <c r="ES390" s="8"/>
      <c r="ET390" s="8"/>
      <c r="EU390" s="8"/>
      <c r="EV390" s="8" t="s">
        <v>756</v>
      </c>
      <c r="EW390" s="27">
        <v>50</v>
      </c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9">
        <f t="shared" ref="FS390:FS453" si="58">FQ390+FO390+FL390+FI390+FC390+EW390+EP390+EL390+EF390+EC390+DX390+DU390+DK390+DJ390+DG390+DE390+DD390+CX390+CP390+CG390+BZ390+BU390+BM390+BG390+AZ390+P390+O390+N390+L390+J390+G390+BT390</f>
        <v>2036</v>
      </c>
      <c r="FT390" s="29">
        <f>SUM(FS390:FS393)</f>
        <v>3743</v>
      </c>
      <c r="FU390" s="8">
        <f t="shared" si="55"/>
        <v>184</v>
      </c>
      <c r="FV390" s="29">
        <f>SUM(FU390:FU393)</f>
        <v>1304</v>
      </c>
    </row>
    <row r="391" spans="1:178">
      <c r="A391" s="8">
        <v>17225</v>
      </c>
      <c r="B391" s="27" t="s">
        <v>46</v>
      </c>
      <c r="C391" s="358"/>
      <c r="E391" s="8"/>
      <c r="H391" s="8">
        <f>VLOOKUP(F391, 'Meslek Grupları'!$E$6:$G$152, 3, FALSE)</f>
        <v>0</v>
      </c>
      <c r="I391" s="8"/>
      <c r="J391" s="8"/>
      <c r="K391" s="8"/>
      <c r="M391" s="8"/>
      <c r="O391" s="8"/>
      <c r="P391" s="8"/>
      <c r="U391" s="8"/>
      <c r="V391" s="8"/>
      <c r="W391" s="8"/>
      <c r="Z391" s="2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27"/>
      <c r="AT391" s="27"/>
      <c r="AU391" s="29"/>
      <c r="AV391" s="8"/>
      <c r="AW391" s="8"/>
      <c r="AX391" s="8"/>
      <c r="AY391" s="8"/>
      <c r="AZ391" s="8"/>
      <c r="BA391" s="27"/>
      <c r="BB391" s="28">
        <v>120</v>
      </c>
      <c r="BC391" s="8"/>
      <c r="BD391" s="8"/>
      <c r="BE391" s="8"/>
      <c r="BF391" s="8" t="s">
        <v>736</v>
      </c>
      <c r="BG391" s="8">
        <v>450</v>
      </c>
      <c r="BH391" s="27">
        <v>450</v>
      </c>
      <c r="BI391" s="8"/>
      <c r="BJ391" s="8"/>
      <c r="BK391" s="8"/>
      <c r="BL391" s="8"/>
      <c r="BM391" s="8"/>
      <c r="BN391" s="8"/>
      <c r="BO391" s="28"/>
      <c r="BP391" s="8"/>
      <c r="BQ391" s="8"/>
      <c r="BR391" s="8"/>
      <c r="BS391" s="8"/>
      <c r="BT391" s="8"/>
      <c r="BU391" s="27"/>
      <c r="BV391" s="8"/>
      <c r="BW391" s="78">
        <v>850</v>
      </c>
      <c r="BX391" s="8" t="s">
        <v>771</v>
      </c>
      <c r="BY391" s="8" t="s">
        <v>772</v>
      </c>
      <c r="BZ391" s="8">
        <v>637</v>
      </c>
      <c r="CA391" s="27"/>
      <c r="CB391" s="28"/>
      <c r="CC391" s="8"/>
      <c r="CD391" s="8"/>
      <c r="CE391" s="8"/>
      <c r="CF391" s="8"/>
      <c r="CG391" s="8"/>
      <c r="CH391" s="27"/>
      <c r="CI391" s="29"/>
      <c r="CJ391" s="2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28"/>
      <c r="DR391" s="8"/>
      <c r="DS391" s="8"/>
      <c r="DT391" s="8"/>
      <c r="DU391" s="8"/>
      <c r="DV391" s="27"/>
      <c r="DW391" s="8"/>
      <c r="DX391" s="8"/>
      <c r="DY391" s="8"/>
      <c r="DZ391" s="8"/>
      <c r="EA391" s="8"/>
      <c r="EB391" s="8"/>
      <c r="EC391" s="8"/>
      <c r="ED391" s="28"/>
      <c r="EE391" s="8"/>
      <c r="EF391" s="8"/>
      <c r="EG391" s="28"/>
      <c r="EH391" s="8"/>
      <c r="EI391" s="8"/>
      <c r="EJ391" s="8"/>
      <c r="EK391" s="8"/>
      <c r="EL391" s="27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9">
        <f t="shared" si="58"/>
        <v>1087</v>
      </c>
      <c r="FT391" s="29"/>
      <c r="FU391" s="8">
        <f t="shared" si="55"/>
        <v>970</v>
      </c>
      <c r="FV391" s="29"/>
    </row>
    <row r="392" spans="1:178">
      <c r="A392" s="8">
        <v>17225</v>
      </c>
      <c r="B392" s="27" t="s">
        <v>46</v>
      </c>
      <c r="C392" s="358"/>
      <c r="D392" s="8"/>
      <c r="E392" s="8" t="s">
        <v>229</v>
      </c>
      <c r="H392" s="8">
        <f>VLOOKUP(F392, 'Meslek Grupları'!$E$6:$G$152, 3, FALSE)</f>
        <v>0</v>
      </c>
      <c r="I392" s="8"/>
      <c r="J392" s="8"/>
      <c r="K392" s="8"/>
      <c r="M392" s="8"/>
      <c r="O392" s="8"/>
      <c r="P392" s="8"/>
      <c r="U392" s="8"/>
      <c r="V392" s="8"/>
      <c r="W392" s="8"/>
      <c r="Z392" s="2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27"/>
      <c r="AT392" s="27"/>
      <c r="AU392" s="29"/>
      <c r="AV392" s="8"/>
      <c r="AW392" s="8"/>
      <c r="AX392" s="8"/>
      <c r="AY392" s="8"/>
      <c r="AZ392" s="8"/>
      <c r="BA392" s="27"/>
      <c r="BB392" s="28">
        <v>150</v>
      </c>
      <c r="BC392" s="8"/>
      <c r="BD392" s="8"/>
      <c r="BE392" s="8"/>
      <c r="BF392" s="8"/>
      <c r="BG392" s="8">
        <v>185</v>
      </c>
      <c r="BH392" s="27">
        <v>185</v>
      </c>
      <c r="BI392" s="8"/>
      <c r="BJ392" s="8"/>
      <c r="BK392" s="8"/>
      <c r="BL392" s="8"/>
      <c r="BM392" s="8"/>
      <c r="BN392" s="8"/>
      <c r="BO392" s="28"/>
      <c r="BP392" s="8"/>
      <c r="BQ392" s="8"/>
      <c r="BR392" s="8"/>
      <c r="BS392" s="8"/>
      <c r="BT392" s="8"/>
      <c r="BU392" s="27"/>
      <c r="BV392" s="8"/>
      <c r="BW392" s="28"/>
      <c r="BX392" s="8"/>
      <c r="BY392" s="8"/>
      <c r="BZ392" s="8"/>
      <c r="CA392" s="27"/>
      <c r="CB392" s="28"/>
      <c r="CC392" s="8"/>
      <c r="CD392" s="8"/>
      <c r="CE392" s="8"/>
      <c r="CF392" s="8"/>
      <c r="CG392" s="8"/>
      <c r="CH392" s="27"/>
      <c r="CI392" s="29">
        <v>1</v>
      </c>
      <c r="CJ392" s="2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28"/>
      <c r="DR392" s="8"/>
      <c r="DS392" s="8"/>
      <c r="DT392" s="8"/>
      <c r="DU392" s="8"/>
      <c r="DV392" s="27"/>
      <c r="DW392" s="8"/>
      <c r="DX392" s="8"/>
      <c r="DY392" s="8"/>
      <c r="DZ392" s="8"/>
      <c r="EA392" s="8"/>
      <c r="EB392" s="8"/>
      <c r="EC392" s="8"/>
      <c r="ED392" s="28"/>
      <c r="EE392" s="8"/>
      <c r="EF392" s="8"/>
      <c r="EG392" s="28">
        <v>3</v>
      </c>
      <c r="EH392" s="8"/>
      <c r="EI392" s="8"/>
      <c r="EJ392" s="8">
        <v>0.5</v>
      </c>
      <c r="EK392" s="8"/>
      <c r="EL392" s="27">
        <v>220</v>
      </c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9">
        <f t="shared" si="58"/>
        <v>405</v>
      </c>
      <c r="FT392" s="29"/>
      <c r="FU392" s="8">
        <f t="shared" si="55"/>
        <v>150</v>
      </c>
      <c r="FV392" s="29"/>
    </row>
    <row r="393" spans="1:178">
      <c r="A393" s="8">
        <v>17225</v>
      </c>
      <c r="B393" s="27" t="s">
        <v>46</v>
      </c>
      <c r="C393" s="243"/>
      <c r="D393" s="31"/>
      <c r="E393" s="31"/>
      <c r="F393" s="31"/>
      <c r="G393" s="31"/>
      <c r="H393" s="8">
        <f>VLOOKUP(F393, 'Meslek Grupları'!$E$6:$G$152, 3, FALSE)</f>
        <v>0</v>
      </c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8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7"/>
      <c r="AT393" s="37"/>
      <c r="AU393" s="39"/>
      <c r="AV393" s="31"/>
      <c r="AW393" s="31"/>
      <c r="AX393" s="31"/>
      <c r="AY393" s="31"/>
      <c r="AZ393" s="31"/>
      <c r="BA393" s="37"/>
      <c r="BB393" s="38"/>
      <c r="BC393" s="31"/>
      <c r="BD393" s="31"/>
      <c r="BE393" s="31"/>
      <c r="BF393" s="31"/>
      <c r="BG393" s="31"/>
      <c r="BH393" s="37"/>
      <c r="BI393" s="31"/>
      <c r="BJ393" s="31"/>
      <c r="BK393" s="31"/>
      <c r="BL393" s="31"/>
      <c r="BM393" s="31"/>
      <c r="BN393" s="31"/>
      <c r="BO393" s="38"/>
      <c r="BP393" s="31"/>
      <c r="BQ393" s="31"/>
      <c r="BR393" s="31"/>
      <c r="BS393" s="31"/>
      <c r="BT393" s="31"/>
      <c r="BU393" s="37"/>
      <c r="BV393" s="31"/>
      <c r="BW393" s="38"/>
      <c r="BX393" s="31"/>
      <c r="BY393" s="31"/>
      <c r="BZ393" s="31"/>
      <c r="CA393" s="37"/>
      <c r="CB393" s="38"/>
      <c r="CC393" s="31"/>
      <c r="CD393" s="31"/>
      <c r="CE393" s="31"/>
      <c r="CF393" s="31"/>
      <c r="CG393" s="31"/>
      <c r="CH393" s="37"/>
      <c r="CI393" s="39"/>
      <c r="CJ393" s="38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8"/>
      <c r="DR393" s="31"/>
      <c r="DS393" s="31"/>
      <c r="DT393" s="31"/>
      <c r="DU393" s="31"/>
      <c r="DV393" s="37"/>
      <c r="DW393" s="31"/>
      <c r="DX393" s="31"/>
      <c r="DY393" s="31"/>
      <c r="DZ393" s="31"/>
      <c r="EA393" s="31"/>
      <c r="EB393" s="31"/>
      <c r="EC393" s="31"/>
      <c r="ED393" s="38"/>
      <c r="EE393" s="31"/>
      <c r="EF393" s="31"/>
      <c r="EG393" s="38">
        <v>1</v>
      </c>
      <c r="EH393" s="31"/>
      <c r="EI393" s="31"/>
      <c r="EJ393" s="31"/>
      <c r="EK393" s="31"/>
      <c r="EL393" s="37">
        <v>132</v>
      </c>
      <c r="EM393" s="31"/>
      <c r="EN393" s="31"/>
      <c r="EO393" s="31"/>
      <c r="EP393" s="31"/>
      <c r="EQ393" s="31"/>
      <c r="ER393" s="31">
        <v>2</v>
      </c>
      <c r="ES393" s="31"/>
      <c r="ET393" s="31"/>
      <c r="EU393" s="31"/>
      <c r="EV393" s="31"/>
      <c r="EW393" s="37">
        <v>83</v>
      </c>
      <c r="EX393" s="37"/>
      <c r="EY393" s="37"/>
      <c r="EZ393" s="37"/>
      <c r="FA393" s="37"/>
      <c r="FB393" s="37"/>
      <c r="FC393" s="37"/>
      <c r="FD393" s="37"/>
      <c r="FE393" s="37"/>
      <c r="FF393" s="37"/>
      <c r="FG393" s="37"/>
      <c r="FH393" s="37"/>
      <c r="FI393" s="37"/>
      <c r="FJ393" s="37"/>
      <c r="FK393" s="37"/>
      <c r="FL393" s="37"/>
      <c r="FM393" s="37"/>
      <c r="FN393" s="37"/>
      <c r="FO393" s="37"/>
      <c r="FP393" s="37"/>
      <c r="FQ393" s="37"/>
      <c r="FR393" s="37"/>
      <c r="FS393" s="29">
        <f t="shared" si="58"/>
        <v>215</v>
      </c>
      <c r="FT393" s="29"/>
      <c r="FU393" s="8">
        <f t="shared" si="55"/>
        <v>0</v>
      </c>
      <c r="FV393" s="29"/>
    </row>
    <row r="394" spans="1:178">
      <c r="A394" s="8">
        <v>17225</v>
      </c>
      <c r="B394" s="27" t="s">
        <v>46</v>
      </c>
      <c r="C394" s="40">
        <v>41</v>
      </c>
      <c r="D394" s="40" t="s">
        <v>249</v>
      </c>
      <c r="E394" s="40" t="s">
        <v>252</v>
      </c>
      <c r="F394" s="40" t="s">
        <v>227</v>
      </c>
      <c r="G394" s="40"/>
      <c r="H394" s="8" t="str">
        <f>VLOOKUP(F394, 'Meslek Grupları'!$E$6:$G$152, 3, FALSE)</f>
        <v>Ziraat</v>
      </c>
      <c r="I394" s="40"/>
      <c r="J394" s="40"/>
      <c r="K394" s="40"/>
      <c r="L394" s="40">
        <v>120</v>
      </c>
      <c r="M394" s="40"/>
      <c r="N394" s="40"/>
      <c r="O394" s="40"/>
      <c r="P394" s="40"/>
      <c r="Q394" s="40"/>
      <c r="R394" s="40">
        <v>24</v>
      </c>
      <c r="S394" s="40">
        <v>18</v>
      </c>
      <c r="T394" s="40">
        <v>36</v>
      </c>
      <c r="U394" s="40"/>
      <c r="V394" s="40"/>
      <c r="W394" s="40"/>
      <c r="X394" s="40"/>
      <c r="Y394" s="40"/>
      <c r="Z394" s="41">
        <v>200</v>
      </c>
      <c r="AA394" s="40">
        <v>50</v>
      </c>
      <c r="AB394" s="40">
        <v>100</v>
      </c>
      <c r="AC394" s="40">
        <v>20</v>
      </c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>
        <v>200</v>
      </c>
      <c r="AS394" s="42">
        <v>40</v>
      </c>
      <c r="AT394" s="42">
        <v>110</v>
      </c>
      <c r="AU394" s="43"/>
      <c r="AV394" s="40"/>
      <c r="AW394" s="40"/>
      <c r="AX394" s="40"/>
      <c r="AY394" s="40"/>
      <c r="AZ394" s="40"/>
      <c r="BA394" s="42"/>
      <c r="BB394" s="41"/>
      <c r="BC394" s="40"/>
      <c r="BD394" s="40"/>
      <c r="BE394" s="40"/>
      <c r="BF394" s="40"/>
      <c r="BG394" s="40"/>
      <c r="BH394" s="42"/>
      <c r="BI394" s="40">
        <v>52</v>
      </c>
      <c r="BJ394" s="40">
        <v>110</v>
      </c>
      <c r="BK394" s="40">
        <v>110</v>
      </c>
      <c r="BL394" s="40"/>
      <c r="BM394" s="40">
        <v>880</v>
      </c>
      <c r="BN394" s="40">
        <v>880</v>
      </c>
      <c r="BO394" s="41"/>
      <c r="BP394" s="40"/>
      <c r="BQ394" s="40"/>
      <c r="BR394" s="40"/>
      <c r="BS394" s="40"/>
      <c r="BT394" s="40"/>
      <c r="BU394" s="42"/>
      <c r="BV394" s="40"/>
      <c r="BW394" s="41">
        <v>18</v>
      </c>
      <c r="BX394" s="40"/>
      <c r="BY394" s="40"/>
      <c r="BZ394" s="40">
        <v>216</v>
      </c>
      <c r="CA394" s="42">
        <v>120</v>
      </c>
      <c r="CB394" s="41"/>
      <c r="CC394" s="40"/>
      <c r="CD394" s="40"/>
      <c r="CE394" s="40"/>
      <c r="CF394" s="40"/>
      <c r="CG394" s="40"/>
      <c r="CH394" s="42"/>
      <c r="CI394" s="43"/>
      <c r="CJ394" s="41">
        <v>1</v>
      </c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>
        <v>1</v>
      </c>
      <c r="CW394" s="40">
        <v>1</v>
      </c>
      <c r="CX394" s="40">
        <v>7</v>
      </c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>
        <v>2</v>
      </c>
      <c r="DP394" s="40"/>
      <c r="DQ394" s="41"/>
      <c r="DR394" s="40"/>
      <c r="DS394" s="40"/>
      <c r="DT394" s="40"/>
      <c r="DU394" s="40"/>
      <c r="DV394" s="42"/>
      <c r="DW394" s="40"/>
      <c r="DX394" s="40"/>
      <c r="DY394" s="40"/>
      <c r="DZ394" s="40"/>
      <c r="EA394" s="40"/>
      <c r="EB394" s="40"/>
      <c r="EC394" s="40"/>
      <c r="ED394" s="41"/>
      <c r="EE394" s="40"/>
      <c r="EF394" s="40"/>
      <c r="EG394" s="41"/>
      <c r="EH394" s="40"/>
      <c r="EI394" s="40"/>
      <c r="EJ394" s="40"/>
      <c r="EK394" s="40"/>
      <c r="EL394" s="42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2"/>
      <c r="EX394" s="42"/>
      <c r="EY394" s="42"/>
      <c r="EZ394" s="42"/>
      <c r="FA394" s="42"/>
      <c r="FB394" s="42"/>
      <c r="FC394" s="42"/>
      <c r="FD394" s="42"/>
      <c r="FE394" s="42"/>
      <c r="FF394" s="42"/>
      <c r="FG394" s="42"/>
      <c r="FH394" s="42"/>
      <c r="FI394" s="42"/>
      <c r="FJ394" s="42"/>
      <c r="FK394" s="42"/>
      <c r="FL394" s="42"/>
      <c r="FM394" s="42"/>
      <c r="FN394" s="42"/>
      <c r="FO394" s="42"/>
      <c r="FP394" s="42"/>
      <c r="FQ394" s="42"/>
      <c r="FR394" s="42"/>
      <c r="FS394" s="29">
        <f t="shared" si="58"/>
        <v>1223</v>
      </c>
      <c r="FT394" s="29">
        <f t="shared" ref="FT394:FT431" si="59">FS394</f>
        <v>1223</v>
      </c>
      <c r="FU394" s="8">
        <f t="shared" si="55"/>
        <v>70</v>
      </c>
      <c r="FV394" s="29">
        <f t="shared" ref="FV394:FV431" si="60">FU394</f>
        <v>70</v>
      </c>
    </row>
    <row r="395" spans="1:178">
      <c r="A395" s="8">
        <v>17225</v>
      </c>
      <c r="B395" s="27" t="s">
        <v>46</v>
      </c>
      <c r="C395" s="40">
        <v>42</v>
      </c>
      <c r="D395" s="40" t="s">
        <v>302</v>
      </c>
      <c r="E395" s="40" t="s">
        <v>2134</v>
      </c>
      <c r="F395" s="40" t="s">
        <v>334</v>
      </c>
      <c r="G395" s="40">
        <v>400</v>
      </c>
      <c r="H395" s="8" t="str">
        <f>VLOOKUP(F395, 'Meslek Grupları'!$E$6:$G$152, 3, FALSE)</f>
        <v>Görevli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>
        <v>20</v>
      </c>
      <c r="S395" s="40"/>
      <c r="T395" s="40"/>
      <c r="U395" s="40"/>
      <c r="V395" s="40"/>
      <c r="W395" s="40"/>
      <c r="X395" s="40"/>
      <c r="Y395" s="40"/>
      <c r="Z395" s="41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2"/>
      <c r="AT395" s="42"/>
      <c r="AU395" s="43"/>
      <c r="AV395" s="40"/>
      <c r="AW395" s="40"/>
      <c r="AX395" s="40"/>
      <c r="AY395" s="40"/>
      <c r="AZ395" s="40"/>
      <c r="BA395" s="42"/>
      <c r="BB395" s="41"/>
      <c r="BC395" s="40"/>
      <c r="BD395" s="40"/>
      <c r="BE395" s="40"/>
      <c r="BF395" s="40"/>
      <c r="BG395" s="40"/>
      <c r="BH395" s="42"/>
      <c r="BI395" s="40"/>
      <c r="BJ395" s="40"/>
      <c r="BK395" s="40"/>
      <c r="BL395" s="40"/>
      <c r="BM395" s="40"/>
      <c r="BN395" s="40"/>
      <c r="BO395" s="41"/>
      <c r="BP395" s="40"/>
      <c r="BQ395" s="40"/>
      <c r="BR395" s="40"/>
      <c r="BS395" s="40"/>
      <c r="BT395" s="40"/>
      <c r="BU395" s="42"/>
      <c r="BV395" s="40"/>
      <c r="BW395" s="41">
        <v>1.5</v>
      </c>
      <c r="BX395" s="40"/>
      <c r="BY395" s="40"/>
      <c r="BZ395" s="40">
        <v>18</v>
      </c>
      <c r="CA395" s="42">
        <v>12</v>
      </c>
      <c r="CB395" s="41"/>
      <c r="CC395" s="40"/>
      <c r="CD395" s="40"/>
      <c r="CE395" s="40"/>
      <c r="CF395" s="40"/>
      <c r="CG395" s="40"/>
      <c r="CH395" s="42"/>
      <c r="CI395" s="43"/>
      <c r="CJ395" s="41">
        <v>1</v>
      </c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>
        <v>1</v>
      </c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1"/>
      <c r="DR395" s="40"/>
      <c r="DS395" s="40"/>
      <c r="DT395" s="40"/>
      <c r="DU395" s="40"/>
      <c r="DV395" s="42"/>
      <c r="DW395" s="40"/>
      <c r="DX395" s="40"/>
      <c r="DY395" s="40"/>
      <c r="DZ395" s="40"/>
      <c r="EA395" s="40"/>
      <c r="EB395" s="40"/>
      <c r="EC395" s="40"/>
      <c r="ED395" s="41">
        <v>0.5</v>
      </c>
      <c r="EE395" s="40">
        <v>0.5</v>
      </c>
      <c r="EF395" s="40">
        <v>300</v>
      </c>
      <c r="EG395" s="41"/>
      <c r="EH395" s="40"/>
      <c r="EI395" s="40"/>
      <c r="EJ395" s="40"/>
      <c r="EK395" s="40"/>
      <c r="EL395" s="42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2"/>
      <c r="EX395" s="42"/>
      <c r="EY395" s="42"/>
      <c r="EZ395" s="42"/>
      <c r="FA395" s="42"/>
      <c r="FB395" s="42"/>
      <c r="FC395" s="42"/>
      <c r="FD395" s="42"/>
      <c r="FE395" s="42"/>
      <c r="FF395" s="42"/>
      <c r="FG395" s="42"/>
      <c r="FH395" s="42"/>
      <c r="FI395" s="42"/>
      <c r="FJ395" s="42"/>
      <c r="FK395" s="42"/>
      <c r="FL395" s="42"/>
      <c r="FM395" s="42"/>
      <c r="FN395" s="42"/>
      <c r="FO395" s="42"/>
      <c r="FP395" s="42"/>
      <c r="FQ395" s="42"/>
      <c r="FR395" s="42"/>
      <c r="FS395" s="29">
        <f t="shared" si="58"/>
        <v>718</v>
      </c>
      <c r="FT395" s="29">
        <f t="shared" si="59"/>
        <v>718</v>
      </c>
      <c r="FU395" s="8">
        <f t="shared" si="55"/>
        <v>1.5</v>
      </c>
      <c r="FV395" s="29">
        <f t="shared" si="60"/>
        <v>1.5</v>
      </c>
    </row>
    <row r="396" spans="1:178">
      <c r="A396" s="8">
        <v>17225</v>
      </c>
      <c r="B396" s="27" t="s">
        <v>46</v>
      </c>
      <c r="C396" s="40">
        <v>43</v>
      </c>
      <c r="D396" s="40" t="s">
        <v>279</v>
      </c>
      <c r="E396" s="40" t="s">
        <v>252</v>
      </c>
      <c r="F396" s="40" t="s">
        <v>101</v>
      </c>
      <c r="G396" s="40">
        <v>200</v>
      </c>
      <c r="H396" s="8" t="str">
        <f>VLOOKUP(F396, 'Meslek Grupları'!$E$6:$G$152, 3, FALSE)</f>
        <v>Esnaf</v>
      </c>
      <c r="I396" s="40"/>
      <c r="J396" s="40"/>
      <c r="K396" s="40"/>
      <c r="L396" s="40">
        <v>120</v>
      </c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1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2"/>
      <c r="AT396" s="42"/>
      <c r="AU396" s="43"/>
      <c r="AV396" s="40"/>
      <c r="AW396" s="40"/>
      <c r="AX396" s="40"/>
      <c r="AY396" s="40"/>
      <c r="AZ396" s="40"/>
      <c r="BA396" s="42"/>
      <c r="BB396" s="41"/>
      <c r="BC396" s="40"/>
      <c r="BD396" s="40"/>
      <c r="BE396" s="40"/>
      <c r="BF396" s="40"/>
      <c r="BG396" s="40"/>
      <c r="BH396" s="42"/>
      <c r="BI396" s="40"/>
      <c r="BJ396" s="40"/>
      <c r="BK396" s="40"/>
      <c r="BL396" s="40"/>
      <c r="BM396" s="40"/>
      <c r="BN396" s="40"/>
      <c r="BO396" s="41"/>
      <c r="BP396" s="40"/>
      <c r="BQ396" s="40"/>
      <c r="BR396" s="40"/>
      <c r="BS396" s="40"/>
      <c r="BT396" s="40"/>
      <c r="BU396" s="42"/>
      <c r="BV396" s="40"/>
      <c r="BW396" s="41"/>
      <c r="BX396" s="40"/>
      <c r="BY396" s="40"/>
      <c r="BZ396" s="40"/>
      <c r="CA396" s="42"/>
      <c r="CB396" s="41"/>
      <c r="CC396" s="40"/>
      <c r="CD396" s="40"/>
      <c r="CE396" s="40"/>
      <c r="CF396" s="40"/>
      <c r="CG396" s="40"/>
      <c r="CH396" s="42"/>
      <c r="CI396" s="43"/>
      <c r="CJ396" s="41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1"/>
      <c r="DR396" s="40"/>
      <c r="DS396" s="40"/>
      <c r="DT396" s="40"/>
      <c r="DU396" s="40"/>
      <c r="DV396" s="42"/>
      <c r="DW396" s="40"/>
      <c r="DX396" s="40"/>
      <c r="DY396" s="40"/>
      <c r="DZ396" s="40"/>
      <c r="EA396" s="40"/>
      <c r="EB396" s="40"/>
      <c r="EC396" s="40"/>
      <c r="ED396" s="41"/>
      <c r="EE396" s="40"/>
      <c r="EF396" s="40"/>
      <c r="EG396" s="41"/>
      <c r="EH396" s="40"/>
      <c r="EI396" s="40"/>
      <c r="EJ396" s="40"/>
      <c r="EK396" s="40"/>
      <c r="EL396" s="42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2"/>
      <c r="EX396" s="42"/>
      <c r="EY396" s="42"/>
      <c r="EZ396" s="42"/>
      <c r="FA396" s="42"/>
      <c r="FB396" s="42"/>
      <c r="FC396" s="42"/>
      <c r="FD396" s="42"/>
      <c r="FE396" s="42"/>
      <c r="FF396" s="42"/>
      <c r="FG396" s="42"/>
      <c r="FH396" s="42"/>
      <c r="FI396" s="42"/>
      <c r="FJ396" s="42"/>
      <c r="FK396" s="42"/>
      <c r="FL396" s="42"/>
      <c r="FM396" s="42"/>
      <c r="FN396" s="42"/>
      <c r="FO396" s="42"/>
      <c r="FP396" s="42"/>
      <c r="FQ396" s="42"/>
      <c r="FR396" s="42"/>
      <c r="FS396" s="29">
        <f t="shared" si="58"/>
        <v>320</v>
      </c>
      <c r="FT396" s="29">
        <f t="shared" si="59"/>
        <v>320</v>
      </c>
      <c r="FU396" s="8">
        <f t="shared" si="55"/>
        <v>0</v>
      </c>
      <c r="FV396" s="29">
        <f t="shared" si="60"/>
        <v>0</v>
      </c>
    </row>
    <row r="397" spans="1:178">
      <c r="A397" s="8">
        <v>17225</v>
      </c>
      <c r="B397" s="27" t="s">
        <v>46</v>
      </c>
      <c r="C397" s="40">
        <v>44</v>
      </c>
      <c r="D397" s="40" t="s">
        <v>255</v>
      </c>
      <c r="E397" s="40" t="s">
        <v>221</v>
      </c>
      <c r="F397" s="40" t="s">
        <v>178</v>
      </c>
      <c r="G397" s="40"/>
      <c r="H397" s="8" t="str">
        <f>VLOOKUP(F397, 'Meslek Grupları'!$E$6:$G$152, 3, FALSE)</f>
        <v>Ziraat</v>
      </c>
      <c r="I397" s="40" t="s">
        <v>773</v>
      </c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1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2"/>
      <c r="AT397" s="42"/>
      <c r="AU397" s="43"/>
      <c r="AV397" s="40"/>
      <c r="AW397" s="40"/>
      <c r="AX397" s="40"/>
      <c r="AY397" s="40"/>
      <c r="AZ397" s="40"/>
      <c r="BA397" s="42"/>
      <c r="BB397" s="41"/>
      <c r="BC397" s="40"/>
      <c r="BD397" s="40"/>
      <c r="BE397" s="40"/>
      <c r="BF397" s="40"/>
      <c r="BG397" s="40"/>
      <c r="BH397" s="42"/>
      <c r="BI397" s="40"/>
      <c r="BJ397" s="40"/>
      <c r="BK397" s="40"/>
      <c r="BL397" s="40"/>
      <c r="BM397" s="40"/>
      <c r="BN397" s="40"/>
      <c r="BO397" s="41"/>
      <c r="BP397" s="40"/>
      <c r="BQ397" s="40"/>
      <c r="BR397" s="40"/>
      <c r="BS397" s="40"/>
      <c r="BT397" s="40"/>
      <c r="BU397" s="42"/>
      <c r="BV397" s="40"/>
      <c r="BW397" s="41"/>
      <c r="BX397" s="40"/>
      <c r="BY397" s="40"/>
      <c r="BZ397" s="40"/>
      <c r="CA397" s="42"/>
      <c r="CB397" s="41"/>
      <c r="CC397" s="40"/>
      <c r="CD397" s="40"/>
      <c r="CE397" s="40"/>
      <c r="CF397" s="40"/>
      <c r="CG397" s="40"/>
      <c r="CH397" s="42"/>
      <c r="CI397" s="43"/>
      <c r="CJ397" s="41">
        <v>1</v>
      </c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>
        <v>1</v>
      </c>
      <c r="CX397" s="40">
        <v>10</v>
      </c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1"/>
      <c r="DR397" s="40"/>
      <c r="DS397" s="40"/>
      <c r="DT397" s="40"/>
      <c r="DU397" s="40"/>
      <c r="DV397" s="42"/>
      <c r="DW397" s="40"/>
      <c r="DX397" s="40"/>
      <c r="DY397" s="40"/>
      <c r="DZ397" s="40"/>
      <c r="EA397" s="40"/>
      <c r="EB397" s="40"/>
      <c r="EC397" s="40"/>
      <c r="ED397" s="41"/>
      <c r="EE397" s="40"/>
      <c r="EF397" s="40"/>
      <c r="EG397" s="41"/>
      <c r="EH397" s="40"/>
      <c r="EI397" s="40"/>
      <c r="EJ397" s="40"/>
      <c r="EK397" s="40"/>
      <c r="EL397" s="42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2"/>
      <c r="EX397" s="42"/>
      <c r="EY397" s="42"/>
      <c r="EZ397" s="42"/>
      <c r="FA397" s="42"/>
      <c r="FB397" s="42"/>
      <c r="FC397" s="42"/>
      <c r="FD397" s="42"/>
      <c r="FE397" s="42"/>
      <c r="FF397" s="42"/>
      <c r="FG397" s="42"/>
      <c r="FH397" s="42"/>
      <c r="FI397" s="42"/>
      <c r="FJ397" s="42"/>
      <c r="FK397" s="42"/>
      <c r="FL397" s="42"/>
      <c r="FM397" s="42"/>
      <c r="FN397" s="42"/>
      <c r="FO397" s="42"/>
      <c r="FP397" s="42"/>
      <c r="FQ397" s="42"/>
      <c r="FR397" s="42"/>
      <c r="FS397" s="29">
        <f t="shared" si="58"/>
        <v>10</v>
      </c>
      <c r="FT397" s="29">
        <f t="shared" si="59"/>
        <v>10</v>
      </c>
      <c r="FU397" s="8">
        <f t="shared" si="55"/>
        <v>0</v>
      </c>
      <c r="FV397" s="29">
        <f t="shared" si="60"/>
        <v>0</v>
      </c>
    </row>
    <row r="398" spans="1:178">
      <c r="A398" s="8">
        <v>17225</v>
      </c>
      <c r="B398" s="27" t="s">
        <v>46</v>
      </c>
      <c r="C398" s="40">
        <v>45</v>
      </c>
      <c r="D398" s="40" t="s">
        <v>221</v>
      </c>
      <c r="E398" s="40" t="s">
        <v>373</v>
      </c>
      <c r="F398" s="40" t="s">
        <v>265</v>
      </c>
      <c r="G398" s="40">
        <v>350</v>
      </c>
      <c r="H398" s="8" t="str">
        <f>VLOOKUP(F398, 'Meslek Grupları'!$E$6:$G$152, 3, FALSE)</f>
        <v>Esnaf</v>
      </c>
      <c r="I398" s="40"/>
      <c r="J398" s="40"/>
      <c r="K398" s="40"/>
      <c r="L398" s="40"/>
      <c r="M398" s="40"/>
      <c r="N398" s="40"/>
      <c r="O398" s="40"/>
      <c r="P398" s="40"/>
      <c r="Q398" s="40"/>
      <c r="R398" s="40">
        <v>8</v>
      </c>
      <c r="S398" s="40"/>
      <c r="T398" s="40"/>
      <c r="U398" s="40"/>
      <c r="V398" s="40"/>
      <c r="W398" s="40"/>
      <c r="X398" s="40"/>
      <c r="Y398" s="40"/>
      <c r="Z398" s="41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2"/>
      <c r="AT398" s="42"/>
      <c r="AU398" s="43"/>
      <c r="AV398" s="40"/>
      <c r="AW398" s="40"/>
      <c r="AX398" s="40"/>
      <c r="AY398" s="40"/>
      <c r="AZ398" s="40"/>
      <c r="BA398" s="42"/>
      <c r="BB398" s="41"/>
      <c r="BC398" s="40"/>
      <c r="BD398" s="40"/>
      <c r="BE398" s="40"/>
      <c r="BF398" s="40"/>
      <c r="BG398" s="40"/>
      <c r="BH398" s="42"/>
      <c r="BI398" s="40"/>
      <c r="BJ398" s="40"/>
      <c r="BK398" s="40"/>
      <c r="BL398" s="40"/>
      <c r="BM398" s="40"/>
      <c r="BN398" s="40"/>
      <c r="BO398" s="41"/>
      <c r="BP398" s="40"/>
      <c r="BQ398" s="40"/>
      <c r="BR398" s="40"/>
      <c r="BS398" s="40"/>
      <c r="BT398" s="40"/>
      <c r="BU398" s="42"/>
      <c r="BV398" s="40"/>
      <c r="BW398" s="41"/>
      <c r="BX398" s="40"/>
      <c r="BY398" s="40"/>
      <c r="BZ398" s="40"/>
      <c r="CA398" s="42"/>
      <c r="CB398" s="41"/>
      <c r="CC398" s="40"/>
      <c r="CD398" s="40"/>
      <c r="CE398" s="40"/>
      <c r="CF398" s="40"/>
      <c r="CG398" s="40"/>
      <c r="CH398" s="42"/>
      <c r="CI398" s="43"/>
      <c r="CJ398" s="41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>
        <v>1</v>
      </c>
      <c r="CW398" s="40">
        <v>1</v>
      </c>
      <c r="CX398" s="40">
        <v>10</v>
      </c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1"/>
      <c r="DR398" s="40"/>
      <c r="DS398" s="40"/>
      <c r="DT398" s="40"/>
      <c r="DU398" s="40"/>
      <c r="DV398" s="42"/>
      <c r="DW398" s="40"/>
      <c r="DX398" s="40"/>
      <c r="DY398" s="40"/>
      <c r="DZ398" s="40"/>
      <c r="EA398" s="40"/>
      <c r="EB398" s="40"/>
      <c r="EC398" s="40"/>
      <c r="ED398" s="41"/>
      <c r="EE398" s="40"/>
      <c r="EF398" s="40"/>
      <c r="EG398" s="41"/>
      <c r="EH398" s="40"/>
      <c r="EI398" s="40"/>
      <c r="EJ398" s="40"/>
      <c r="EK398" s="40"/>
      <c r="EL398" s="42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2"/>
      <c r="EX398" s="42"/>
      <c r="EY398" s="42"/>
      <c r="EZ398" s="42"/>
      <c r="FA398" s="42"/>
      <c r="FB398" s="42"/>
      <c r="FC398" s="42"/>
      <c r="FD398" s="42"/>
      <c r="FE398" s="42"/>
      <c r="FF398" s="42"/>
      <c r="FG398" s="42"/>
      <c r="FH398" s="42"/>
      <c r="FI398" s="42"/>
      <c r="FJ398" s="42"/>
      <c r="FK398" s="42"/>
      <c r="FL398" s="42"/>
      <c r="FM398" s="42"/>
      <c r="FN398" s="42"/>
      <c r="FO398" s="42"/>
      <c r="FP398" s="42"/>
      <c r="FQ398" s="42"/>
      <c r="FR398" s="42"/>
      <c r="FS398" s="29">
        <f t="shared" si="58"/>
        <v>360</v>
      </c>
      <c r="FT398" s="29">
        <f t="shared" si="59"/>
        <v>360</v>
      </c>
      <c r="FU398" s="8">
        <f t="shared" si="55"/>
        <v>0</v>
      </c>
      <c r="FV398" s="29">
        <f t="shared" si="60"/>
        <v>0</v>
      </c>
    </row>
    <row r="399" spans="1:178">
      <c r="A399" s="8">
        <v>17225</v>
      </c>
      <c r="B399" s="27" t="s">
        <v>46</v>
      </c>
      <c r="C399" s="40">
        <v>46</v>
      </c>
      <c r="D399" s="40" t="s">
        <v>255</v>
      </c>
      <c r="E399" s="40" t="s">
        <v>279</v>
      </c>
      <c r="F399" s="40" t="s">
        <v>253</v>
      </c>
      <c r="G399" s="40">
        <v>500</v>
      </c>
      <c r="H399" s="8" t="str">
        <f>VLOOKUP(F399, 'Meslek Grupları'!$E$6:$G$152, 3, FALSE)</f>
        <v>İşçiler</v>
      </c>
      <c r="I399" s="40"/>
      <c r="J399" s="40"/>
      <c r="K399" s="40"/>
      <c r="L399" s="40"/>
      <c r="M399" s="40"/>
      <c r="N399" s="40"/>
      <c r="O399" s="40"/>
      <c r="P399" s="40"/>
      <c r="Q399" s="40"/>
      <c r="R399" s="40">
        <v>16</v>
      </c>
      <c r="S399" s="40">
        <v>4</v>
      </c>
      <c r="T399" s="40">
        <v>8</v>
      </c>
      <c r="U399" s="40"/>
      <c r="V399" s="40"/>
      <c r="W399" s="40"/>
      <c r="X399" s="40"/>
      <c r="Y399" s="40"/>
      <c r="Z399" s="41">
        <v>30</v>
      </c>
      <c r="AA399" s="40">
        <v>6</v>
      </c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2"/>
      <c r="AT399" s="42">
        <v>6</v>
      </c>
      <c r="AU399" s="43"/>
      <c r="AV399" s="40"/>
      <c r="AW399" s="40"/>
      <c r="AX399" s="40"/>
      <c r="AY399" s="40"/>
      <c r="AZ399" s="40"/>
      <c r="BA399" s="42"/>
      <c r="BB399" s="41"/>
      <c r="BC399" s="40"/>
      <c r="BD399" s="40"/>
      <c r="BE399" s="40"/>
      <c r="BF399" s="40"/>
      <c r="BG399" s="40"/>
      <c r="BH399" s="42"/>
      <c r="BI399" s="40">
        <v>5</v>
      </c>
      <c r="BJ399" s="40">
        <v>6</v>
      </c>
      <c r="BK399" s="40">
        <v>6</v>
      </c>
      <c r="BL399" s="40"/>
      <c r="BM399" s="40">
        <v>48</v>
      </c>
      <c r="BN399" s="40">
        <v>50</v>
      </c>
      <c r="BO399" s="41">
        <v>2</v>
      </c>
      <c r="BP399" s="40"/>
      <c r="BQ399" s="40"/>
      <c r="BR399" s="40"/>
      <c r="BS399" s="40"/>
      <c r="BT399" s="40"/>
      <c r="BU399" s="42">
        <v>130</v>
      </c>
      <c r="BV399" s="40"/>
      <c r="BW399" s="41">
        <v>4</v>
      </c>
      <c r="BX399" s="40"/>
      <c r="BY399" s="40"/>
      <c r="BZ399" s="40">
        <v>48</v>
      </c>
      <c r="CA399" s="42">
        <v>42</v>
      </c>
      <c r="CB399" s="41"/>
      <c r="CC399" s="40"/>
      <c r="CD399" s="40"/>
      <c r="CE399" s="40"/>
      <c r="CF399" s="40"/>
      <c r="CG399" s="40"/>
      <c r="CH399" s="42"/>
      <c r="CI399" s="43"/>
      <c r="CJ399" s="41">
        <v>1</v>
      </c>
      <c r="CK399" s="40"/>
      <c r="CL399" s="40"/>
      <c r="CM399" s="40"/>
      <c r="CN399" s="40"/>
      <c r="CO399" s="40"/>
      <c r="CP399" s="40"/>
      <c r="CQ399" s="40"/>
      <c r="CR399" s="40">
        <v>1</v>
      </c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>
        <v>2</v>
      </c>
      <c r="DP399" s="40"/>
      <c r="DQ399" s="41"/>
      <c r="DR399" s="40"/>
      <c r="DS399" s="40"/>
      <c r="DT399" s="40"/>
      <c r="DU399" s="40"/>
      <c r="DV399" s="42"/>
      <c r="DW399" s="40"/>
      <c r="DX399" s="40"/>
      <c r="DY399" s="40"/>
      <c r="DZ399" s="40"/>
      <c r="EA399" s="40"/>
      <c r="EB399" s="40"/>
      <c r="EC399" s="40"/>
      <c r="ED399" s="41"/>
      <c r="EE399" s="40"/>
      <c r="EF399" s="40"/>
      <c r="EG399" s="41">
        <v>1</v>
      </c>
      <c r="EH399" s="40"/>
      <c r="EI399" s="40"/>
      <c r="EJ399" s="40"/>
      <c r="EK399" s="40"/>
      <c r="EL399" s="42">
        <v>140</v>
      </c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2"/>
      <c r="EX399" s="42"/>
      <c r="EY399" s="42"/>
      <c r="EZ399" s="42"/>
      <c r="FA399" s="42"/>
      <c r="FB399" s="42"/>
      <c r="FC399" s="42"/>
      <c r="FD399" s="42"/>
      <c r="FE399" s="42"/>
      <c r="FF399" s="42"/>
      <c r="FG399" s="42"/>
      <c r="FH399" s="42"/>
      <c r="FI399" s="42"/>
      <c r="FJ399" s="42"/>
      <c r="FK399" s="42"/>
      <c r="FL399" s="42"/>
      <c r="FM399" s="42"/>
      <c r="FN399" s="42"/>
      <c r="FO399" s="42"/>
      <c r="FP399" s="42"/>
      <c r="FQ399" s="42"/>
      <c r="FR399" s="42"/>
      <c r="FS399" s="29">
        <f t="shared" si="58"/>
        <v>866</v>
      </c>
      <c r="FT399" s="29">
        <f t="shared" si="59"/>
        <v>866</v>
      </c>
      <c r="FU399" s="8">
        <f t="shared" si="55"/>
        <v>11</v>
      </c>
      <c r="FV399" s="29">
        <f t="shared" si="60"/>
        <v>11</v>
      </c>
    </row>
    <row r="400" spans="1:178">
      <c r="A400" s="8">
        <v>17225</v>
      </c>
      <c r="B400" s="27" t="s">
        <v>46</v>
      </c>
      <c r="C400" s="40">
        <v>47</v>
      </c>
      <c r="D400" s="40" t="s">
        <v>775</v>
      </c>
      <c r="E400" s="40"/>
      <c r="F400" s="40" t="s">
        <v>316</v>
      </c>
      <c r="G400" s="40"/>
      <c r="H400" s="8" t="str">
        <f>VLOOKUP(F400, 'Meslek Grupları'!$E$6:$G$152, 3, FALSE)</f>
        <v>Mesleksiz</v>
      </c>
      <c r="I400" s="40" t="s">
        <v>776</v>
      </c>
      <c r="J400" s="40"/>
      <c r="K400" s="40"/>
      <c r="L400" s="40"/>
      <c r="M400" s="40"/>
      <c r="N400" s="40"/>
      <c r="O400" s="40"/>
      <c r="P400" s="40"/>
      <c r="Q400" s="40"/>
      <c r="R400" s="40">
        <v>80</v>
      </c>
      <c r="S400" s="40"/>
      <c r="T400" s="40"/>
      <c r="U400" s="40"/>
      <c r="V400" s="40"/>
      <c r="W400" s="40"/>
      <c r="X400" s="40"/>
      <c r="Y400" s="40"/>
      <c r="Z400" s="41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2"/>
      <c r="AT400" s="42"/>
      <c r="AU400" s="43"/>
      <c r="AV400" s="40"/>
      <c r="AW400" s="40"/>
      <c r="AX400" s="40"/>
      <c r="AY400" s="40"/>
      <c r="AZ400" s="40"/>
      <c r="BA400" s="42"/>
      <c r="BB400" s="41"/>
      <c r="BC400" s="40"/>
      <c r="BD400" s="40"/>
      <c r="BE400" s="40"/>
      <c r="BF400" s="40"/>
      <c r="BG400" s="40"/>
      <c r="BH400" s="42"/>
      <c r="BI400" s="40"/>
      <c r="BJ400" s="40"/>
      <c r="BK400" s="40"/>
      <c r="BL400" s="40"/>
      <c r="BM400" s="40"/>
      <c r="BN400" s="40"/>
      <c r="BO400" s="41"/>
      <c r="BP400" s="40"/>
      <c r="BQ400" s="40"/>
      <c r="BR400" s="40"/>
      <c r="BS400" s="40"/>
      <c r="BT400" s="40"/>
      <c r="BU400" s="42"/>
      <c r="BV400" s="40"/>
      <c r="BW400" s="41"/>
      <c r="BX400" s="40"/>
      <c r="BY400" s="40"/>
      <c r="BZ400" s="40"/>
      <c r="CA400" s="42"/>
      <c r="CB400" s="41">
        <v>16</v>
      </c>
      <c r="CC400" s="40"/>
      <c r="CD400" s="40"/>
      <c r="CE400" s="40"/>
      <c r="CF400" s="40"/>
      <c r="CG400" s="40">
        <v>320</v>
      </c>
      <c r="CH400" s="42">
        <v>300</v>
      </c>
      <c r="CI400" s="43">
        <v>1</v>
      </c>
      <c r="CJ400" s="41">
        <v>1</v>
      </c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>
        <v>1</v>
      </c>
      <c r="CX400" s="40">
        <v>10</v>
      </c>
      <c r="CY400" s="40">
        <v>1</v>
      </c>
      <c r="CZ400" s="40" t="s">
        <v>777</v>
      </c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>
        <v>2</v>
      </c>
      <c r="DP400" s="40"/>
      <c r="DQ400" s="41">
        <v>7</v>
      </c>
      <c r="DR400" s="40"/>
      <c r="DS400" s="40"/>
      <c r="DT400" s="40"/>
      <c r="DU400" s="40">
        <v>28</v>
      </c>
      <c r="DV400" s="42">
        <v>28</v>
      </c>
      <c r="DW400" s="40"/>
      <c r="DX400" s="40"/>
      <c r="DY400" s="40"/>
      <c r="DZ400" s="40"/>
      <c r="EA400" s="40"/>
      <c r="EB400" s="40"/>
      <c r="EC400" s="40"/>
      <c r="ED400" s="41"/>
      <c r="EE400" s="40"/>
      <c r="EF400" s="40"/>
      <c r="EG400" s="41"/>
      <c r="EH400" s="40"/>
      <c r="EI400" s="40"/>
      <c r="EJ400" s="40"/>
      <c r="EK400" s="40"/>
      <c r="EL400" s="42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2"/>
      <c r="EX400" s="42"/>
      <c r="EY400" s="42"/>
      <c r="EZ400" s="42"/>
      <c r="FA400" s="42"/>
      <c r="FB400" s="42"/>
      <c r="FC400" s="42"/>
      <c r="FD400" s="42"/>
      <c r="FE400" s="42"/>
      <c r="FF400" s="42"/>
      <c r="FG400" s="42"/>
      <c r="FH400" s="42"/>
      <c r="FI400" s="42"/>
      <c r="FJ400" s="42"/>
      <c r="FK400" s="42"/>
      <c r="FL400" s="42"/>
      <c r="FM400" s="42"/>
      <c r="FN400" s="42"/>
      <c r="FO400" s="42"/>
      <c r="FP400" s="42"/>
      <c r="FQ400" s="42"/>
      <c r="FR400" s="42"/>
      <c r="FS400" s="29">
        <f t="shared" si="58"/>
        <v>358</v>
      </c>
      <c r="FT400" s="29">
        <f t="shared" si="59"/>
        <v>358</v>
      </c>
      <c r="FU400" s="8">
        <f t="shared" si="55"/>
        <v>16</v>
      </c>
      <c r="FV400" s="29">
        <f t="shared" si="60"/>
        <v>16</v>
      </c>
    </row>
    <row r="401" spans="1:178">
      <c r="A401" s="8">
        <v>17225</v>
      </c>
      <c r="B401" s="27" t="s">
        <v>46</v>
      </c>
      <c r="C401" s="40">
        <v>48</v>
      </c>
      <c r="D401" s="40" t="s">
        <v>598</v>
      </c>
      <c r="E401" s="40" t="s">
        <v>2135</v>
      </c>
      <c r="F401" s="40" t="s">
        <v>357</v>
      </c>
      <c r="G401" s="40">
        <v>200</v>
      </c>
      <c r="H401" s="8" t="str">
        <f>VLOOKUP(F401, 'Meslek Grupları'!$E$6:$G$152, 3, FALSE)</f>
        <v>Görevli</v>
      </c>
      <c r="I401" s="40"/>
      <c r="J401" s="40"/>
      <c r="K401" s="40"/>
      <c r="L401" s="40"/>
      <c r="M401" s="40"/>
      <c r="N401" s="40"/>
      <c r="O401" s="40"/>
      <c r="P401" s="40"/>
      <c r="Q401" s="40"/>
      <c r="R401" s="40">
        <v>2.5</v>
      </c>
      <c r="S401" s="40"/>
      <c r="T401" s="40"/>
      <c r="U401" s="40"/>
      <c r="V401" s="40"/>
      <c r="W401" s="40"/>
      <c r="X401" s="40"/>
      <c r="Y401" s="40"/>
      <c r="Z401" s="41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2"/>
      <c r="AT401" s="42"/>
      <c r="AU401" s="43"/>
      <c r="AV401" s="40"/>
      <c r="AW401" s="40"/>
      <c r="AX401" s="40"/>
      <c r="AY401" s="40"/>
      <c r="AZ401" s="40"/>
      <c r="BA401" s="42"/>
      <c r="BB401" s="41"/>
      <c r="BC401" s="40"/>
      <c r="BD401" s="40"/>
      <c r="BE401" s="40"/>
      <c r="BF401" s="40"/>
      <c r="BG401" s="40"/>
      <c r="BH401" s="42"/>
      <c r="BI401" s="40"/>
      <c r="BJ401" s="40"/>
      <c r="BK401" s="40"/>
      <c r="BL401" s="40"/>
      <c r="BM401" s="40"/>
      <c r="BN401" s="40"/>
      <c r="BO401" s="41"/>
      <c r="BP401" s="40"/>
      <c r="BQ401" s="40"/>
      <c r="BR401" s="40"/>
      <c r="BS401" s="40"/>
      <c r="BT401" s="40"/>
      <c r="BU401" s="42"/>
      <c r="BV401" s="40"/>
      <c r="BW401" s="41"/>
      <c r="BX401" s="40"/>
      <c r="BY401" s="40"/>
      <c r="BZ401" s="40"/>
      <c r="CA401" s="42"/>
      <c r="CB401" s="41"/>
      <c r="CC401" s="40"/>
      <c r="CD401" s="40"/>
      <c r="CE401" s="40"/>
      <c r="CF401" s="40"/>
      <c r="CG401" s="40"/>
      <c r="CH401" s="42"/>
      <c r="CI401" s="43"/>
      <c r="CJ401" s="41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1"/>
      <c r="DR401" s="40"/>
      <c r="DS401" s="40"/>
      <c r="DT401" s="40"/>
      <c r="DU401" s="40"/>
      <c r="DV401" s="42"/>
      <c r="DW401" s="40"/>
      <c r="DX401" s="40"/>
      <c r="DY401" s="40"/>
      <c r="DZ401" s="40"/>
      <c r="EA401" s="40"/>
      <c r="EB401" s="40"/>
      <c r="EC401" s="40"/>
      <c r="ED401" s="41"/>
      <c r="EE401" s="40"/>
      <c r="EF401" s="40"/>
      <c r="EG401" s="41"/>
      <c r="EH401" s="40"/>
      <c r="EI401" s="40"/>
      <c r="EJ401" s="40"/>
      <c r="EK401" s="40"/>
      <c r="EL401" s="42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2"/>
      <c r="EX401" s="42"/>
      <c r="EY401" s="42"/>
      <c r="EZ401" s="42"/>
      <c r="FA401" s="42"/>
      <c r="FB401" s="42"/>
      <c r="FC401" s="42"/>
      <c r="FD401" s="42"/>
      <c r="FE401" s="42"/>
      <c r="FF401" s="42"/>
      <c r="FG401" s="42"/>
      <c r="FH401" s="42"/>
      <c r="FI401" s="42"/>
      <c r="FJ401" s="42"/>
      <c r="FK401" s="42"/>
      <c r="FL401" s="42"/>
      <c r="FM401" s="42"/>
      <c r="FN401" s="42"/>
      <c r="FO401" s="42"/>
      <c r="FP401" s="42"/>
      <c r="FQ401" s="42"/>
      <c r="FR401" s="42"/>
      <c r="FS401" s="29">
        <f t="shared" si="58"/>
        <v>200</v>
      </c>
      <c r="FT401" s="29">
        <f t="shared" si="59"/>
        <v>200</v>
      </c>
      <c r="FU401" s="8">
        <f t="shared" si="55"/>
        <v>0</v>
      </c>
      <c r="FV401" s="29">
        <f t="shared" si="60"/>
        <v>0</v>
      </c>
    </row>
    <row r="402" spans="1:178">
      <c r="A402" s="8">
        <v>17225</v>
      </c>
      <c r="B402" s="27" t="s">
        <v>46</v>
      </c>
      <c r="C402" s="40">
        <v>49</v>
      </c>
      <c r="D402" s="40" t="s">
        <v>279</v>
      </c>
      <c r="E402" s="40" t="s">
        <v>219</v>
      </c>
      <c r="F402" s="40" t="s">
        <v>253</v>
      </c>
      <c r="G402" s="40">
        <v>100</v>
      </c>
      <c r="H402" s="8" t="str">
        <f>VLOOKUP(F402, 'Meslek Grupları'!$E$6:$G$152, 3, FALSE)</f>
        <v>İşçiler</v>
      </c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1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2"/>
      <c r="AT402" s="42"/>
      <c r="AU402" s="43"/>
      <c r="AV402" s="40"/>
      <c r="AW402" s="40"/>
      <c r="AX402" s="40"/>
      <c r="AY402" s="40"/>
      <c r="AZ402" s="40"/>
      <c r="BA402" s="42"/>
      <c r="BB402" s="41"/>
      <c r="BC402" s="40"/>
      <c r="BD402" s="40"/>
      <c r="BE402" s="40"/>
      <c r="BF402" s="40"/>
      <c r="BG402" s="40"/>
      <c r="BH402" s="42"/>
      <c r="BI402" s="40"/>
      <c r="BJ402" s="40"/>
      <c r="BK402" s="40"/>
      <c r="BL402" s="40"/>
      <c r="BM402" s="40"/>
      <c r="BN402" s="40"/>
      <c r="BO402" s="41"/>
      <c r="BP402" s="40"/>
      <c r="BQ402" s="40"/>
      <c r="BR402" s="40"/>
      <c r="BS402" s="40"/>
      <c r="BT402" s="40"/>
      <c r="BU402" s="42"/>
      <c r="BV402" s="40"/>
      <c r="BW402" s="41"/>
      <c r="BX402" s="40"/>
      <c r="BY402" s="40"/>
      <c r="BZ402" s="40"/>
      <c r="CA402" s="42"/>
      <c r="CB402" s="41"/>
      <c r="CC402" s="40"/>
      <c r="CD402" s="40"/>
      <c r="CE402" s="40"/>
      <c r="CF402" s="40"/>
      <c r="CG402" s="40"/>
      <c r="CH402" s="42"/>
      <c r="CI402" s="43"/>
      <c r="CJ402" s="41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1"/>
      <c r="DR402" s="40"/>
      <c r="DS402" s="40"/>
      <c r="DT402" s="40"/>
      <c r="DU402" s="40"/>
      <c r="DV402" s="42"/>
      <c r="DW402" s="40"/>
      <c r="DX402" s="40"/>
      <c r="DY402" s="40"/>
      <c r="DZ402" s="40"/>
      <c r="EA402" s="40"/>
      <c r="EB402" s="40"/>
      <c r="EC402" s="40"/>
      <c r="ED402" s="41"/>
      <c r="EE402" s="40"/>
      <c r="EF402" s="40"/>
      <c r="EG402" s="41"/>
      <c r="EH402" s="40"/>
      <c r="EI402" s="40"/>
      <c r="EJ402" s="40"/>
      <c r="EK402" s="40"/>
      <c r="EL402" s="42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2"/>
      <c r="EX402" s="42"/>
      <c r="EY402" s="42"/>
      <c r="EZ402" s="42"/>
      <c r="FA402" s="42"/>
      <c r="FB402" s="42"/>
      <c r="FC402" s="42"/>
      <c r="FD402" s="42"/>
      <c r="FE402" s="42"/>
      <c r="FF402" s="42"/>
      <c r="FG402" s="42"/>
      <c r="FH402" s="42"/>
      <c r="FI402" s="42"/>
      <c r="FJ402" s="42"/>
      <c r="FK402" s="42"/>
      <c r="FL402" s="42"/>
      <c r="FM402" s="42"/>
      <c r="FN402" s="42"/>
      <c r="FO402" s="42"/>
      <c r="FP402" s="42"/>
      <c r="FQ402" s="42"/>
      <c r="FR402" s="42"/>
      <c r="FS402" s="29">
        <f t="shared" si="58"/>
        <v>100</v>
      </c>
      <c r="FT402" s="29">
        <f t="shared" si="59"/>
        <v>100</v>
      </c>
      <c r="FU402" s="8">
        <f t="shared" si="55"/>
        <v>0</v>
      </c>
      <c r="FV402" s="29">
        <f t="shared" si="60"/>
        <v>0</v>
      </c>
    </row>
    <row r="403" spans="1:178">
      <c r="A403" s="8">
        <v>17225</v>
      </c>
      <c r="B403" s="27" t="s">
        <v>46</v>
      </c>
      <c r="C403" s="40">
        <v>50</v>
      </c>
      <c r="D403" s="40" t="s">
        <v>221</v>
      </c>
      <c r="E403" s="40" t="s">
        <v>241</v>
      </c>
      <c r="F403" s="40"/>
      <c r="G403" s="40">
        <v>120</v>
      </c>
      <c r="H403" s="8">
        <f>VLOOKUP(F403, 'Meslek Grupları'!$E$6:$G$152, 3, FALSE)</f>
        <v>0</v>
      </c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1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2"/>
      <c r="AT403" s="42"/>
      <c r="AU403" s="43"/>
      <c r="AV403" s="40"/>
      <c r="AW403" s="40"/>
      <c r="AX403" s="40"/>
      <c r="AY403" s="40"/>
      <c r="AZ403" s="40"/>
      <c r="BA403" s="42"/>
      <c r="BB403" s="41"/>
      <c r="BC403" s="40"/>
      <c r="BD403" s="40"/>
      <c r="BE403" s="40"/>
      <c r="BF403" s="40"/>
      <c r="BG403" s="40"/>
      <c r="BH403" s="42"/>
      <c r="BI403" s="40"/>
      <c r="BJ403" s="40"/>
      <c r="BK403" s="40"/>
      <c r="BL403" s="40"/>
      <c r="BM403" s="40"/>
      <c r="BN403" s="40"/>
      <c r="BO403" s="41"/>
      <c r="BP403" s="40"/>
      <c r="BQ403" s="40"/>
      <c r="BR403" s="40"/>
      <c r="BS403" s="40"/>
      <c r="BT403" s="40"/>
      <c r="BU403" s="42"/>
      <c r="BV403" s="40"/>
      <c r="BW403" s="41"/>
      <c r="BX403" s="40"/>
      <c r="BY403" s="40"/>
      <c r="BZ403" s="40"/>
      <c r="CA403" s="42"/>
      <c r="CB403" s="41"/>
      <c r="CC403" s="40"/>
      <c r="CD403" s="40"/>
      <c r="CE403" s="40"/>
      <c r="CF403" s="40"/>
      <c r="CG403" s="40"/>
      <c r="CH403" s="42"/>
      <c r="CI403" s="43"/>
      <c r="CJ403" s="41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1"/>
      <c r="DR403" s="40"/>
      <c r="DS403" s="40"/>
      <c r="DT403" s="40"/>
      <c r="DU403" s="40"/>
      <c r="DV403" s="42"/>
      <c r="DW403" s="40"/>
      <c r="DX403" s="40"/>
      <c r="DY403" s="40"/>
      <c r="DZ403" s="40"/>
      <c r="EA403" s="40"/>
      <c r="EB403" s="40"/>
      <c r="EC403" s="40"/>
      <c r="ED403" s="41"/>
      <c r="EE403" s="40"/>
      <c r="EF403" s="40"/>
      <c r="EG403" s="41"/>
      <c r="EH403" s="40"/>
      <c r="EI403" s="40"/>
      <c r="EJ403" s="40"/>
      <c r="EK403" s="40"/>
      <c r="EL403" s="42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2"/>
      <c r="EX403" s="42"/>
      <c r="EY403" s="42"/>
      <c r="EZ403" s="42"/>
      <c r="FA403" s="42"/>
      <c r="FB403" s="42"/>
      <c r="FC403" s="42"/>
      <c r="FD403" s="42"/>
      <c r="FE403" s="42"/>
      <c r="FF403" s="42"/>
      <c r="FG403" s="42"/>
      <c r="FH403" s="42"/>
      <c r="FI403" s="42"/>
      <c r="FJ403" s="42"/>
      <c r="FK403" s="42"/>
      <c r="FL403" s="42"/>
      <c r="FM403" s="42"/>
      <c r="FN403" s="42"/>
      <c r="FO403" s="42"/>
      <c r="FP403" s="42"/>
      <c r="FQ403" s="42"/>
      <c r="FR403" s="42"/>
      <c r="FS403" s="29">
        <f t="shared" si="58"/>
        <v>120</v>
      </c>
      <c r="FT403" s="29">
        <f t="shared" si="59"/>
        <v>120</v>
      </c>
      <c r="FU403" s="8">
        <f t="shared" si="55"/>
        <v>0</v>
      </c>
      <c r="FV403" s="29">
        <f t="shared" si="60"/>
        <v>0</v>
      </c>
    </row>
    <row r="404" spans="1:178">
      <c r="A404" s="8">
        <v>17225</v>
      </c>
      <c r="B404" s="27" t="s">
        <v>46</v>
      </c>
      <c r="C404" s="40">
        <v>51</v>
      </c>
      <c r="D404" s="40" t="s">
        <v>532</v>
      </c>
      <c r="E404" s="40" t="s">
        <v>252</v>
      </c>
      <c r="F404" s="40" t="s">
        <v>191</v>
      </c>
      <c r="G404" s="40">
        <v>20</v>
      </c>
      <c r="H404" s="8" t="str">
        <f>VLOOKUP(F404, 'Meslek Grupları'!$E$6:$G$152, 3, FALSE)</f>
        <v>Esnaf</v>
      </c>
      <c r="I404" s="40"/>
      <c r="J404" s="40"/>
      <c r="K404" s="40"/>
      <c r="L404" s="40">
        <v>120</v>
      </c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1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2"/>
      <c r="AT404" s="42"/>
      <c r="AU404" s="43"/>
      <c r="AV404" s="40"/>
      <c r="AW404" s="40"/>
      <c r="AX404" s="40"/>
      <c r="AY404" s="40"/>
      <c r="AZ404" s="40"/>
      <c r="BA404" s="42"/>
      <c r="BB404" s="41"/>
      <c r="BC404" s="40"/>
      <c r="BD404" s="40"/>
      <c r="BE404" s="40"/>
      <c r="BF404" s="40"/>
      <c r="BG404" s="40"/>
      <c r="BH404" s="42"/>
      <c r="BI404" s="40"/>
      <c r="BJ404" s="40"/>
      <c r="BK404" s="40"/>
      <c r="BL404" s="40"/>
      <c r="BM404" s="40"/>
      <c r="BN404" s="40"/>
      <c r="BO404" s="41"/>
      <c r="BP404" s="40"/>
      <c r="BQ404" s="40"/>
      <c r="BR404" s="40"/>
      <c r="BS404" s="40"/>
      <c r="BT404" s="40"/>
      <c r="BU404" s="42"/>
      <c r="BV404" s="40"/>
      <c r="BW404" s="41"/>
      <c r="BX404" s="40"/>
      <c r="BY404" s="40"/>
      <c r="BZ404" s="40"/>
      <c r="CA404" s="42"/>
      <c r="CB404" s="41"/>
      <c r="CC404" s="40"/>
      <c r="CD404" s="40"/>
      <c r="CE404" s="40"/>
      <c r="CF404" s="40"/>
      <c r="CG404" s="40"/>
      <c r="CH404" s="42"/>
      <c r="CI404" s="43"/>
      <c r="CJ404" s="41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1"/>
      <c r="DR404" s="40"/>
      <c r="DS404" s="40"/>
      <c r="DT404" s="40"/>
      <c r="DU404" s="40"/>
      <c r="DV404" s="42"/>
      <c r="DW404" s="40"/>
      <c r="DX404" s="40"/>
      <c r="DY404" s="40"/>
      <c r="DZ404" s="40"/>
      <c r="EA404" s="40"/>
      <c r="EB404" s="40"/>
      <c r="EC404" s="40"/>
      <c r="ED404" s="41"/>
      <c r="EE404" s="40"/>
      <c r="EF404" s="40"/>
      <c r="EG404" s="41"/>
      <c r="EH404" s="40"/>
      <c r="EI404" s="40"/>
      <c r="EJ404" s="40"/>
      <c r="EK404" s="40"/>
      <c r="EL404" s="42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2"/>
      <c r="EX404" s="42"/>
      <c r="EY404" s="42"/>
      <c r="EZ404" s="42"/>
      <c r="FA404" s="42"/>
      <c r="FB404" s="42"/>
      <c r="FC404" s="42"/>
      <c r="FD404" s="42"/>
      <c r="FE404" s="42"/>
      <c r="FF404" s="42"/>
      <c r="FG404" s="42"/>
      <c r="FH404" s="42"/>
      <c r="FI404" s="42"/>
      <c r="FJ404" s="42"/>
      <c r="FK404" s="42"/>
      <c r="FL404" s="42"/>
      <c r="FM404" s="42"/>
      <c r="FN404" s="42"/>
      <c r="FO404" s="42"/>
      <c r="FP404" s="42"/>
      <c r="FQ404" s="42"/>
      <c r="FR404" s="42"/>
      <c r="FS404" s="29">
        <f t="shared" si="58"/>
        <v>140</v>
      </c>
      <c r="FT404" s="29">
        <f t="shared" si="59"/>
        <v>140</v>
      </c>
      <c r="FU404" s="8">
        <f t="shared" si="55"/>
        <v>0</v>
      </c>
      <c r="FV404" s="29">
        <f t="shared" si="60"/>
        <v>0</v>
      </c>
    </row>
    <row r="405" spans="1:178">
      <c r="A405" s="8">
        <v>17225</v>
      </c>
      <c r="B405" s="27" t="s">
        <v>46</v>
      </c>
      <c r="C405" s="40">
        <v>52</v>
      </c>
      <c r="D405" s="40" t="s">
        <v>534</v>
      </c>
      <c r="E405" s="40" t="s">
        <v>2070</v>
      </c>
      <c r="F405" s="40" t="s">
        <v>316</v>
      </c>
      <c r="G405" s="40"/>
      <c r="H405" s="8" t="str">
        <f>VLOOKUP(F405, 'Meslek Grupları'!$E$6:$G$152, 3, FALSE)</f>
        <v>Mesleksiz</v>
      </c>
      <c r="I405" s="40" t="s">
        <v>778</v>
      </c>
      <c r="J405" s="40"/>
      <c r="K405" s="40"/>
      <c r="L405" s="40"/>
      <c r="M405" s="40"/>
      <c r="N405" s="40"/>
      <c r="O405" s="40"/>
      <c r="P405" s="40"/>
      <c r="Q405" s="40"/>
      <c r="R405" s="40"/>
      <c r="S405" s="40">
        <v>2.5</v>
      </c>
      <c r="T405" s="40">
        <v>5</v>
      </c>
      <c r="U405" s="40"/>
      <c r="V405" s="40"/>
      <c r="W405" s="40"/>
      <c r="X405" s="40"/>
      <c r="Y405" s="40"/>
      <c r="Z405" s="41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2"/>
      <c r="AT405" s="42"/>
      <c r="AU405" s="43"/>
      <c r="AV405" s="40"/>
      <c r="AW405" s="40"/>
      <c r="AX405" s="40"/>
      <c r="AY405" s="40"/>
      <c r="AZ405" s="40"/>
      <c r="BA405" s="42"/>
      <c r="BB405" s="41"/>
      <c r="BC405" s="40"/>
      <c r="BD405" s="40"/>
      <c r="BE405" s="40"/>
      <c r="BF405" s="40"/>
      <c r="BG405" s="40"/>
      <c r="BH405" s="42"/>
      <c r="BI405" s="40"/>
      <c r="BJ405" s="40"/>
      <c r="BK405" s="40"/>
      <c r="BL405" s="40"/>
      <c r="BM405" s="40"/>
      <c r="BN405" s="40"/>
      <c r="BO405" s="41"/>
      <c r="BP405" s="40"/>
      <c r="BQ405" s="40"/>
      <c r="BR405" s="40"/>
      <c r="BS405" s="40"/>
      <c r="BT405" s="40"/>
      <c r="BU405" s="42"/>
      <c r="BV405" s="40"/>
      <c r="BW405" s="41">
        <v>2.5</v>
      </c>
      <c r="BX405" s="40"/>
      <c r="BY405" s="40"/>
      <c r="BZ405" s="40">
        <v>30</v>
      </c>
      <c r="CA405" s="42">
        <v>12</v>
      </c>
      <c r="CB405" s="41"/>
      <c r="CC405" s="40"/>
      <c r="CD405" s="40"/>
      <c r="CE405" s="40"/>
      <c r="CF405" s="40"/>
      <c r="CG405" s="40"/>
      <c r="CH405" s="42"/>
      <c r="CI405" s="43"/>
      <c r="CJ405" s="41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1"/>
      <c r="DR405" s="40"/>
      <c r="DS405" s="40"/>
      <c r="DT405" s="40"/>
      <c r="DU405" s="40"/>
      <c r="DV405" s="42"/>
      <c r="DW405" s="40"/>
      <c r="DX405" s="40"/>
      <c r="DY405" s="40"/>
      <c r="DZ405" s="40"/>
      <c r="EA405" s="40"/>
      <c r="EB405" s="40"/>
      <c r="EC405" s="40"/>
      <c r="ED405" s="41"/>
      <c r="EE405" s="40"/>
      <c r="EF405" s="40"/>
      <c r="EG405" s="41">
        <v>3</v>
      </c>
      <c r="EH405" s="40"/>
      <c r="EI405" s="40"/>
      <c r="EJ405" s="40"/>
      <c r="EK405" s="40"/>
      <c r="EL405" s="42">
        <v>80</v>
      </c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2"/>
      <c r="EX405" s="42"/>
      <c r="EY405" s="42"/>
      <c r="EZ405" s="42"/>
      <c r="FA405" s="42"/>
      <c r="FB405" s="42"/>
      <c r="FC405" s="42"/>
      <c r="FD405" s="42"/>
      <c r="FE405" s="42"/>
      <c r="FF405" s="42"/>
      <c r="FG405" s="42"/>
      <c r="FH405" s="42"/>
      <c r="FI405" s="42"/>
      <c r="FJ405" s="42"/>
      <c r="FK405" s="42"/>
      <c r="FL405" s="42"/>
      <c r="FM405" s="42"/>
      <c r="FN405" s="42"/>
      <c r="FO405" s="42"/>
      <c r="FP405" s="42"/>
      <c r="FQ405" s="42"/>
      <c r="FR405" s="42"/>
      <c r="FS405" s="29">
        <f t="shared" si="58"/>
        <v>110</v>
      </c>
      <c r="FT405" s="29">
        <f t="shared" si="59"/>
        <v>110</v>
      </c>
      <c r="FU405" s="8">
        <f t="shared" si="55"/>
        <v>2.5</v>
      </c>
      <c r="FV405" s="29">
        <f t="shared" si="60"/>
        <v>2.5</v>
      </c>
    </row>
    <row r="406" spans="1:178">
      <c r="A406" s="8">
        <v>17225</v>
      </c>
      <c r="B406" s="27" t="s">
        <v>46</v>
      </c>
      <c r="C406" s="40">
        <v>53</v>
      </c>
      <c r="D406" s="40" t="s">
        <v>241</v>
      </c>
      <c r="E406" s="40" t="s">
        <v>563</v>
      </c>
      <c r="F406" s="40" t="s">
        <v>253</v>
      </c>
      <c r="G406" s="40">
        <v>120</v>
      </c>
      <c r="H406" s="8" t="str">
        <f>VLOOKUP(F406, 'Meslek Grupları'!$E$6:$G$152, 3, FALSE)</f>
        <v>İşçiler</v>
      </c>
      <c r="I406" s="40"/>
      <c r="J406" s="40"/>
      <c r="K406" s="40"/>
      <c r="L406" s="40">
        <v>120</v>
      </c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1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2"/>
      <c r="AT406" s="42"/>
      <c r="AU406" s="43"/>
      <c r="AV406" s="40"/>
      <c r="AW406" s="40"/>
      <c r="AX406" s="40"/>
      <c r="AY406" s="40"/>
      <c r="AZ406" s="40"/>
      <c r="BA406" s="42"/>
      <c r="BB406" s="41"/>
      <c r="BC406" s="40"/>
      <c r="BD406" s="40"/>
      <c r="BE406" s="40"/>
      <c r="BF406" s="40"/>
      <c r="BG406" s="40"/>
      <c r="BH406" s="42"/>
      <c r="BI406" s="40"/>
      <c r="BJ406" s="40"/>
      <c r="BK406" s="40"/>
      <c r="BL406" s="40"/>
      <c r="BM406" s="40"/>
      <c r="BN406" s="40"/>
      <c r="BO406" s="41"/>
      <c r="BP406" s="40"/>
      <c r="BQ406" s="40"/>
      <c r="BR406" s="40"/>
      <c r="BS406" s="40"/>
      <c r="BT406" s="40"/>
      <c r="BU406" s="42"/>
      <c r="BV406" s="40"/>
      <c r="BW406" s="41"/>
      <c r="BX406" s="40"/>
      <c r="BY406" s="40"/>
      <c r="BZ406" s="40"/>
      <c r="CA406" s="42"/>
      <c r="CB406" s="41"/>
      <c r="CC406" s="40"/>
      <c r="CD406" s="40"/>
      <c r="CE406" s="40"/>
      <c r="CF406" s="40"/>
      <c r="CG406" s="40"/>
      <c r="CH406" s="42"/>
      <c r="CI406" s="43"/>
      <c r="CJ406" s="41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1"/>
      <c r="DR406" s="40"/>
      <c r="DS406" s="40"/>
      <c r="DT406" s="40"/>
      <c r="DU406" s="40"/>
      <c r="DV406" s="42"/>
      <c r="DW406" s="40"/>
      <c r="DX406" s="40"/>
      <c r="DY406" s="40"/>
      <c r="DZ406" s="40"/>
      <c r="EA406" s="40"/>
      <c r="EB406" s="40"/>
      <c r="EC406" s="40"/>
      <c r="ED406" s="41"/>
      <c r="EE406" s="40"/>
      <c r="EF406" s="40"/>
      <c r="EG406" s="41"/>
      <c r="EH406" s="40"/>
      <c r="EI406" s="40"/>
      <c r="EJ406" s="40"/>
      <c r="EK406" s="40"/>
      <c r="EL406" s="42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2"/>
      <c r="EX406" s="42"/>
      <c r="EY406" s="42"/>
      <c r="EZ406" s="42"/>
      <c r="FA406" s="42"/>
      <c r="FB406" s="42"/>
      <c r="FC406" s="42"/>
      <c r="FD406" s="42"/>
      <c r="FE406" s="42"/>
      <c r="FF406" s="42"/>
      <c r="FG406" s="42"/>
      <c r="FH406" s="42"/>
      <c r="FI406" s="42"/>
      <c r="FJ406" s="42"/>
      <c r="FK406" s="42"/>
      <c r="FL406" s="42"/>
      <c r="FM406" s="42"/>
      <c r="FN406" s="42"/>
      <c r="FO406" s="42"/>
      <c r="FP406" s="42"/>
      <c r="FQ406" s="42"/>
      <c r="FR406" s="42"/>
      <c r="FS406" s="29">
        <f t="shared" si="58"/>
        <v>240</v>
      </c>
      <c r="FT406" s="29">
        <f t="shared" si="59"/>
        <v>240</v>
      </c>
      <c r="FU406" s="8">
        <f t="shared" si="55"/>
        <v>0</v>
      </c>
      <c r="FV406" s="29">
        <f t="shared" si="60"/>
        <v>0</v>
      </c>
    </row>
    <row r="407" spans="1:178">
      <c r="A407" s="8">
        <v>17225</v>
      </c>
      <c r="B407" s="27" t="s">
        <v>46</v>
      </c>
      <c r="C407" s="40">
        <v>54</v>
      </c>
      <c r="D407" s="40" t="s">
        <v>203</v>
      </c>
      <c r="E407" s="40" t="s">
        <v>204</v>
      </c>
      <c r="F407" s="40" t="s">
        <v>253</v>
      </c>
      <c r="G407" s="40">
        <v>100</v>
      </c>
      <c r="H407" s="8" t="str">
        <f>VLOOKUP(F407, 'Meslek Grupları'!$E$6:$G$152, 3, FALSE)</f>
        <v>İşçiler</v>
      </c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1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2"/>
      <c r="AT407" s="42"/>
      <c r="AU407" s="43"/>
      <c r="AV407" s="40"/>
      <c r="AW407" s="40"/>
      <c r="AX407" s="40"/>
      <c r="AY407" s="40"/>
      <c r="AZ407" s="40"/>
      <c r="BA407" s="42"/>
      <c r="BB407" s="41"/>
      <c r="BC407" s="40"/>
      <c r="BD407" s="40"/>
      <c r="BE407" s="40"/>
      <c r="BF407" s="40"/>
      <c r="BG407" s="40"/>
      <c r="BH407" s="42"/>
      <c r="BI407" s="40"/>
      <c r="BJ407" s="40"/>
      <c r="BK407" s="40"/>
      <c r="BL407" s="40"/>
      <c r="BM407" s="40"/>
      <c r="BN407" s="40"/>
      <c r="BO407" s="41"/>
      <c r="BP407" s="40"/>
      <c r="BQ407" s="40"/>
      <c r="BR407" s="40"/>
      <c r="BS407" s="40"/>
      <c r="BT407" s="40"/>
      <c r="BU407" s="42"/>
      <c r="BV407" s="40"/>
      <c r="BW407" s="41"/>
      <c r="BX407" s="40"/>
      <c r="BY407" s="40"/>
      <c r="BZ407" s="40"/>
      <c r="CA407" s="42"/>
      <c r="CB407" s="41"/>
      <c r="CC407" s="40"/>
      <c r="CD407" s="40"/>
      <c r="CE407" s="40"/>
      <c r="CF407" s="40"/>
      <c r="CG407" s="40"/>
      <c r="CH407" s="42"/>
      <c r="CI407" s="43"/>
      <c r="CJ407" s="41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1"/>
      <c r="DR407" s="40"/>
      <c r="DS407" s="40"/>
      <c r="DT407" s="40"/>
      <c r="DU407" s="40"/>
      <c r="DV407" s="42"/>
      <c r="DW407" s="40"/>
      <c r="DX407" s="40"/>
      <c r="DY407" s="40"/>
      <c r="DZ407" s="40"/>
      <c r="EA407" s="40"/>
      <c r="EB407" s="40"/>
      <c r="EC407" s="40"/>
      <c r="ED407" s="41"/>
      <c r="EE407" s="40"/>
      <c r="EF407" s="40"/>
      <c r="EG407" s="41"/>
      <c r="EH407" s="40"/>
      <c r="EI407" s="40"/>
      <c r="EJ407" s="40"/>
      <c r="EK407" s="40"/>
      <c r="EL407" s="42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2"/>
      <c r="EX407" s="42"/>
      <c r="EY407" s="42"/>
      <c r="EZ407" s="42"/>
      <c r="FA407" s="42"/>
      <c r="FB407" s="42"/>
      <c r="FC407" s="42"/>
      <c r="FD407" s="42"/>
      <c r="FE407" s="42"/>
      <c r="FF407" s="42"/>
      <c r="FG407" s="42"/>
      <c r="FH407" s="42"/>
      <c r="FI407" s="42"/>
      <c r="FJ407" s="42"/>
      <c r="FK407" s="42"/>
      <c r="FL407" s="42"/>
      <c r="FM407" s="42"/>
      <c r="FN407" s="42"/>
      <c r="FO407" s="42"/>
      <c r="FP407" s="42"/>
      <c r="FQ407" s="42"/>
      <c r="FR407" s="42"/>
      <c r="FS407" s="29">
        <f t="shared" si="58"/>
        <v>100</v>
      </c>
      <c r="FT407" s="29">
        <f t="shared" si="59"/>
        <v>100</v>
      </c>
      <c r="FU407" s="8">
        <f t="shared" si="55"/>
        <v>0</v>
      </c>
      <c r="FV407" s="29">
        <f t="shared" si="60"/>
        <v>0</v>
      </c>
    </row>
    <row r="408" spans="1:178">
      <c r="A408" s="8">
        <v>17225</v>
      </c>
      <c r="B408" s="27" t="s">
        <v>46</v>
      </c>
      <c r="C408" s="8">
        <v>55</v>
      </c>
      <c r="D408" s="40" t="s">
        <v>279</v>
      </c>
      <c r="E408" s="40" t="s">
        <v>204</v>
      </c>
      <c r="F408" s="40"/>
      <c r="G408" s="40"/>
      <c r="H408" s="8">
        <f>VLOOKUP(F408, 'Meslek Grupları'!$E$6:$G$152, 3, FALSE)</f>
        <v>0</v>
      </c>
      <c r="I408" s="40"/>
      <c r="J408" s="40"/>
      <c r="K408" s="40"/>
      <c r="L408" s="40">
        <v>120</v>
      </c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1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2"/>
      <c r="AT408" s="42"/>
      <c r="AU408" s="43"/>
      <c r="AV408" s="40"/>
      <c r="AW408" s="40"/>
      <c r="AX408" s="40"/>
      <c r="AY408" s="40"/>
      <c r="AZ408" s="40"/>
      <c r="BA408" s="42"/>
      <c r="BB408" s="41"/>
      <c r="BC408" s="40"/>
      <c r="BD408" s="40"/>
      <c r="BE408" s="40"/>
      <c r="BF408" s="40"/>
      <c r="BG408" s="40"/>
      <c r="BH408" s="42"/>
      <c r="BI408" s="40"/>
      <c r="BJ408" s="40"/>
      <c r="BK408" s="40"/>
      <c r="BL408" s="40"/>
      <c r="BM408" s="40"/>
      <c r="BN408" s="40"/>
      <c r="BO408" s="41"/>
      <c r="BP408" s="40"/>
      <c r="BQ408" s="40"/>
      <c r="BR408" s="40"/>
      <c r="BS408" s="40"/>
      <c r="BT408" s="40"/>
      <c r="BU408" s="42"/>
      <c r="BV408" s="40"/>
      <c r="BW408" s="41"/>
      <c r="BX408" s="40"/>
      <c r="BY408" s="40"/>
      <c r="BZ408" s="40"/>
      <c r="CA408" s="42"/>
      <c r="CB408" s="41"/>
      <c r="CC408" s="40"/>
      <c r="CD408" s="40"/>
      <c r="CE408" s="40"/>
      <c r="CF408" s="40"/>
      <c r="CG408" s="40"/>
      <c r="CH408" s="42"/>
      <c r="CI408" s="43"/>
      <c r="CJ408" s="41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1"/>
      <c r="DR408" s="40"/>
      <c r="DS408" s="40"/>
      <c r="DT408" s="40"/>
      <c r="DU408" s="40"/>
      <c r="DV408" s="42"/>
      <c r="DW408" s="40"/>
      <c r="DX408" s="40"/>
      <c r="DY408" s="40"/>
      <c r="DZ408" s="40"/>
      <c r="EA408" s="40"/>
      <c r="EB408" s="40"/>
      <c r="EC408" s="40"/>
      <c r="ED408" s="41"/>
      <c r="EE408" s="40"/>
      <c r="EF408" s="40"/>
      <c r="EG408" s="41"/>
      <c r="EH408" s="40"/>
      <c r="EI408" s="40"/>
      <c r="EJ408" s="40"/>
      <c r="EK408" s="40"/>
      <c r="EL408" s="42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2"/>
      <c r="EX408" s="42"/>
      <c r="EY408" s="42"/>
      <c r="EZ408" s="42"/>
      <c r="FA408" s="42"/>
      <c r="FB408" s="42"/>
      <c r="FC408" s="42"/>
      <c r="FD408" s="42"/>
      <c r="FE408" s="42"/>
      <c r="FF408" s="42"/>
      <c r="FG408" s="42"/>
      <c r="FH408" s="42"/>
      <c r="FI408" s="42"/>
      <c r="FJ408" s="42"/>
      <c r="FK408" s="42"/>
      <c r="FL408" s="42"/>
      <c r="FM408" s="42"/>
      <c r="FN408" s="42"/>
      <c r="FO408" s="42"/>
      <c r="FP408" s="42"/>
      <c r="FQ408" s="42"/>
      <c r="FR408" s="42"/>
      <c r="FS408" s="29">
        <f t="shared" si="58"/>
        <v>120</v>
      </c>
      <c r="FT408" s="29">
        <f t="shared" si="59"/>
        <v>120</v>
      </c>
      <c r="FU408" s="8">
        <f t="shared" si="55"/>
        <v>0</v>
      </c>
      <c r="FV408" s="29">
        <f t="shared" si="60"/>
        <v>0</v>
      </c>
    </row>
    <row r="409" spans="1:178">
      <c r="A409" s="8">
        <v>17225</v>
      </c>
      <c r="B409" s="27" t="s">
        <v>46</v>
      </c>
      <c r="C409" s="31">
        <v>56</v>
      </c>
      <c r="D409" s="31" t="s">
        <v>2136</v>
      </c>
      <c r="E409" s="31" t="s">
        <v>2116</v>
      </c>
      <c r="F409" s="31" t="s">
        <v>253</v>
      </c>
      <c r="G409" s="31">
        <v>150</v>
      </c>
      <c r="H409" s="8" t="str">
        <f>VLOOKUP(F409, 'Meslek Grupları'!$E$6:$G$152, 3, FALSE)</f>
        <v>İşçiler</v>
      </c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8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7"/>
      <c r="AT409" s="37"/>
      <c r="AU409" s="39"/>
      <c r="AV409" s="31"/>
      <c r="AW409" s="31"/>
      <c r="AX409" s="31"/>
      <c r="AY409" s="31"/>
      <c r="AZ409" s="31"/>
      <c r="BA409" s="37"/>
      <c r="BB409" s="38"/>
      <c r="BC409" s="31"/>
      <c r="BD409" s="31"/>
      <c r="BE409" s="31"/>
      <c r="BF409" s="31"/>
      <c r="BG409" s="31"/>
      <c r="BH409" s="37"/>
      <c r="BI409" s="31"/>
      <c r="BJ409" s="31"/>
      <c r="BK409" s="31"/>
      <c r="BL409" s="31"/>
      <c r="BM409" s="31"/>
      <c r="BN409" s="31"/>
      <c r="BO409" s="38"/>
      <c r="BP409" s="31"/>
      <c r="BQ409" s="31"/>
      <c r="BR409" s="31"/>
      <c r="BS409" s="31"/>
      <c r="BT409" s="31"/>
      <c r="BU409" s="37"/>
      <c r="BV409" s="31"/>
      <c r="BW409" s="38"/>
      <c r="BX409" s="31"/>
      <c r="BY409" s="31"/>
      <c r="BZ409" s="31"/>
      <c r="CA409" s="37"/>
      <c r="CB409" s="38"/>
      <c r="CC409" s="31"/>
      <c r="CD409" s="31"/>
      <c r="CE409" s="31"/>
      <c r="CF409" s="31"/>
      <c r="CG409" s="31"/>
      <c r="CH409" s="37"/>
      <c r="CI409" s="39"/>
      <c r="CJ409" s="38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8"/>
      <c r="DR409" s="31"/>
      <c r="DS409" s="31"/>
      <c r="DT409" s="31"/>
      <c r="DU409" s="31"/>
      <c r="DV409" s="37"/>
      <c r="DW409" s="31"/>
      <c r="DX409" s="31"/>
      <c r="DY409" s="31"/>
      <c r="DZ409" s="31"/>
      <c r="EA409" s="31"/>
      <c r="EB409" s="31"/>
      <c r="EC409" s="31"/>
      <c r="ED409" s="38"/>
      <c r="EE409" s="31"/>
      <c r="EF409" s="31"/>
      <c r="EG409" s="38"/>
      <c r="EH409" s="31"/>
      <c r="EI409" s="31"/>
      <c r="EJ409" s="31"/>
      <c r="EK409" s="31"/>
      <c r="EL409" s="37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7"/>
      <c r="EX409" s="37"/>
      <c r="EY409" s="37"/>
      <c r="EZ409" s="37"/>
      <c r="FA409" s="37"/>
      <c r="FB409" s="37"/>
      <c r="FC409" s="37"/>
      <c r="FD409" s="37"/>
      <c r="FE409" s="37"/>
      <c r="FF409" s="37"/>
      <c r="FG409" s="37"/>
      <c r="FH409" s="37"/>
      <c r="FI409" s="37"/>
      <c r="FJ409" s="37"/>
      <c r="FK409" s="37"/>
      <c r="FL409" s="37"/>
      <c r="FM409" s="37"/>
      <c r="FN409" s="37"/>
      <c r="FO409" s="37"/>
      <c r="FP409" s="37"/>
      <c r="FQ409" s="37"/>
      <c r="FR409" s="37"/>
      <c r="FS409" s="29">
        <f t="shared" si="58"/>
        <v>150</v>
      </c>
      <c r="FT409" s="29">
        <f t="shared" si="59"/>
        <v>150</v>
      </c>
      <c r="FU409" s="8">
        <f t="shared" si="55"/>
        <v>0</v>
      </c>
      <c r="FV409" s="29">
        <f t="shared" si="60"/>
        <v>0</v>
      </c>
    </row>
    <row r="410" spans="1:178">
      <c r="A410" s="8">
        <v>17225</v>
      </c>
      <c r="B410" s="27" t="s">
        <v>46</v>
      </c>
      <c r="C410" s="40">
        <v>57</v>
      </c>
      <c r="D410" s="40" t="s">
        <v>279</v>
      </c>
      <c r="E410" s="40" t="s">
        <v>325</v>
      </c>
      <c r="F410" s="40" t="s">
        <v>302</v>
      </c>
      <c r="G410" s="40"/>
      <c r="H410" s="8" t="str">
        <f>VLOOKUP(F410, 'Meslek Grupları'!$E$6:$G$152, 3, FALSE)</f>
        <v>Görevli</v>
      </c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1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2"/>
      <c r="AT410" s="42"/>
      <c r="AU410" s="43"/>
      <c r="AV410" s="40"/>
      <c r="AW410" s="40"/>
      <c r="AX410" s="40"/>
      <c r="AY410" s="40"/>
      <c r="AZ410" s="40"/>
      <c r="BA410" s="42"/>
      <c r="BB410" s="41"/>
      <c r="BC410" s="40"/>
      <c r="BD410" s="40"/>
      <c r="BE410" s="40"/>
      <c r="BF410" s="40"/>
      <c r="BG410" s="40"/>
      <c r="BH410" s="42"/>
      <c r="BI410" s="40"/>
      <c r="BJ410" s="40"/>
      <c r="BK410" s="40"/>
      <c r="BL410" s="40"/>
      <c r="BM410" s="40"/>
      <c r="BN410" s="40"/>
      <c r="BO410" s="41"/>
      <c r="BP410" s="40"/>
      <c r="BQ410" s="40"/>
      <c r="BR410" s="40"/>
      <c r="BS410" s="40"/>
      <c r="BT410" s="40"/>
      <c r="BU410" s="42"/>
      <c r="BV410" s="40"/>
      <c r="BW410" s="41"/>
      <c r="BX410" s="40"/>
      <c r="BY410" s="40"/>
      <c r="BZ410" s="40"/>
      <c r="CA410" s="42"/>
      <c r="CB410" s="41"/>
      <c r="CC410" s="40"/>
      <c r="CD410" s="40"/>
      <c r="CE410" s="40"/>
      <c r="CF410" s="40"/>
      <c r="CG410" s="40"/>
      <c r="CH410" s="42"/>
      <c r="CI410" s="43"/>
      <c r="CJ410" s="41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1"/>
      <c r="DR410" s="40"/>
      <c r="DS410" s="40"/>
      <c r="DT410" s="40"/>
      <c r="DU410" s="40"/>
      <c r="DV410" s="42"/>
      <c r="DW410" s="40"/>
      <c r="DX410" s="40"/>
      <c r="DY410" s="40"/>
      <c r="DZ410" s="40"/>
      <c r="EA410" s="40"/>
      <c r="EB410" s="40"/>
      <c r="EC410" s="40"/>
      <c r="ED410" s="41"/>
      <c r="EE410" s="40"/>
      <c r="EF410" s="40"/>
      <c r="EG410" s="41"/>
      <c r="EH410" s="40"/>
      <c r="EI410" s="40"/>
      <c r="EJ410" s="40"/>
      <c r="EK410" s="40"/>
      <c r="EL410" s="42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2"/>
      <c r="EX410" s="42"/>
      <c r="EY410" s="42"/>
      <c r="EZ410" s="42"/>
      <c r="FA410" s="42"/>
      <c r="FB410" s="42"/>
      <c r="FC410" s="42"/>
      <c r="FD410" s="42"/>
      <c r="FE410" s="42"/>
      <c r="FF410" s="42"/>
      <c r="FG410" s="42"/>
      <c r="FH410" s="42"/>
      <c r="FI410" s="42"/>
      <c r="FJ410" s="42"/>
      <c r="FK410" s="42"/>
      <c r="FL410" s="42"/>
      <c r="FM410" s="42"/>
      <c r="FN410" s="42"/>
      <c r="FO410" s="42"/>
      <c r="FP410" s="42"/>
      <c r="FQ410" s="42"/>
      <c r="FR410" s="42"/>
      <c r="FS410" s="29">
        <f t="shared" si="58"/>
        <v>0</v>
      </c>
      <c r="FT410" s="29">
        <f t="shared" si="59"/>
        <v>0</v>
      </c>
      <c r="FU410" s="8">
        <f t="shared" si="55"/>
        <v>0</v>
      </c>
      <c r="FV410" s="29">
        <f t="shared" si="60"/>
        <v>0</v>
      </c>
    </row>
    <row r="411" spans="1:178">
      <c r="A411" s="8">
        <v>17225</v>
      </c>
      <c r="B411" s="27" t="s">
        <v>46</v>
      </c>
      <c r="C411" s="40">
        <v>58</v>
      </c>
      <c r="D411" s="40" t="s">
        <v>2137</v>
      </c>
      <c r="E411" s="40" t="s">
        <v>249</v>
      </c>
      <c r="F411" s="40" t="s">
        <v>253</v>
      </c>
      <c r="G411" s="40">
        <v>150</v>
      </c>
      <c r="H411" s="8" t="str">
        <f>VLOOKUP(F411, 'Meslek Grupları'!$E$6:$G$152, 3, FALSE)</f>
        <v>İşçiler</v>
      </c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1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2"/>
      <c r="AT411" s="42"/>
      <c r="AU411" s="43"/>
      <c r="AV411" s="40"/>
      <c r="AW411" s="40"/>
      <c r="AX411" s="40"/>
      <c r="AY411" s="40"/>
      <c r="AZ411" s="40"/>
      <c r="BA411" s="42"/>
      <c r="BB411" s="41"/>
      <c r="BC411" s="40"/>
      <c r="BD411" s="40"/>
      <c r="BE411" s="40"/>
      <c r="BF411" s="40"/>
      <c r="BG411" s="40"/>
      <c r="BH411" s="42"/>
      <c r="BI411" s="40"/>
      <c r="BJ411" s="40"/>
      <c r="BK411" s="40"/>
      <c r="BL411" s="40"/>
      <c r="BM411" s="40"/>
      <c r="BN411" s="40"/>
      <c r="BO411" s="41"/>
      <c r="BP411" s="40"/>
      <c r="BQ411" s="40"/>
      <c r="BR411" s="40"/>
      <c r="BS411" s="40"/>
      <c r="BT411" s="40"/>
      <c r="BU411" s="42"/>
      <c r="BV411" s="40"/>
      <c r="BW411" s="41"/>
      <c r="BX411" s="40"/>
      <c r="BY411" s="40"/>
      <c r="BZ411" s="40"/>
      <c r="CA411" s="42"/>
      <c r="CB411" s="41"/>
      <c r="CC411" s="40"/>
      <c r="CD411" s="40"/>
      <c r="CE411" s="40"/>
      <c r="CF411" s="40"/>
      <c r="CG411" s="40"/>
      <c r="CH411" s="42"/>
      <c r="CI411" s="43"/>
      <c r="CJ411" s="41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1"/>
      <c r="DR411" s="40"/>
      <c r="DS411" s="40"/>
      <c r="DT411" s="40"/>
      <c r="DU411" s="40"/>
      <c r="DV411" s="42"/>
      <c r="DW411" s="40"/>
      <c r="DX411" s="40"/>
      <c r="DY411" s="40"/>
      <c r="DZ411" s="40"/>
      <c r="EA411" s="40"/>
      <c r="EB411" s="40"/>
      <c r="EC411" s="40"/>
      <c r="ED411" s="41"/>
      <c r="EE411" s="40"/>
      <c r="EF411" s="40"/>
      <c r="EG411" s="41"/>
      <c r="EH411" s="40"/>
      <c r="EI411" s="40"/>
      <c r="EJ411" s="40"/>
      <c r="EK411" s="40"/>
      <c r="EL411" s="42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2"/>
      <c r="EX411" s="42"/>
      <c r="EY411" s="42"/>
      <c r="EZ411" s="42"/>
      <c r="FA411" s="42"/>
      <c r="FB411" s="42"/>
      <c r="FC411" s="42"/>
      <c r="FD411" s="42"/>
      <c r="FE411" s="42"/>
      <c r="FF411" s="42"/>
      <c r="FG411" s="42"/>
      <c r="FH411" s="42"/>
      <c r="FI411" s="42"/>
      <c r="FJ411" s="42"/>
      <c r="FK411" s="42"/>
      <c r="FL411" s="42"/>
      <c r="FM411" s="42"/>
      <c r="FN411" s="42"/>
      <c r="FO411" s="42"/>
      <c r="FP411" s="42"/>
      <c r="FQ411" s="42"/>
      <c r="FR411" s="42"/>
      <c r="FS411" s="29">
        <f t="shared" si="58"/>
        <v>150</v>
      </c>
      <c r="FT411" s="29">
        <f t="shared" si="59"/>
        <v>150</v>
      </c>
      <c r="FU411" s="8">
        <f t="shared" si="55"/>
        <v>0</v>
      </c>
      <c r="FV411" s="29">
        <f t="shared" si="60"/>
        <v>0</v>
      </c>
    </row>
    <row r="412" spans="1:178">
      <c r="A412" s="8">
        <v>17225</v>
      </c>
      <c r="B412" s="27" t="s">
        <v>46</v>
      </c>
      <c r="C412" s="40">
        <v>59</v>
      </c>
      <c r="D412" s="40" t="s">
        <v>219</v>
      </c>
      <c r="E412" s="40" t="s">
        <v>532</v>
      </c>
      <c r="F412" s="40" t="s">
        <v>101</v>
      </c>
      <c r="G412" s="40">
        <v>150</v>
      </c>
      <c r="H412" s="8" t="str">
        <f>VLOOKUP(F412, 'Meslek Grupları'!$E$6:$G$152, 3, FALSE)</f>
        <v>Esnaf</v>
      </c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1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2"/>
      <c r="AT412" s="42"/>
      <c r="AU412" s="43"/>
      <c r="AV412" s="40"/>
      <c r="AW412" s="40"/>
      <c r="AX412" s="40"/>
      <c r="AY412" s="40"/>
      <c r="AZ412" s="40"/>
      <c r="BA412" s="42"/>
      <c r="BB412" s="41"/>
      <c r="BC412" s="40"/>
      <c r="BD412" s="40"/>
      <c r="BE412" s="40"/>
      <c r="BF412" s="40"/>
      <c r="BG412" s="40"/>
      <c r="BH412" s="42"/>
      <c r="BI412" s="40"/>
      <c r="BJ412" s="40"/>
      <c r="BK412" s="40"/>
      <c r="BL412" s="40"/>
      <c r="BM412" s="40"/>
      <c r="BN412" s="40"/>
      <c r="BO412" s="41"/>
      <c r="BP412" s="40"/>
      <c r="BQ412" s="40"/>
      <c r="BR412" s="40"/>
      <c r="BS412" s="40"/>
      <c r="BT412" s="40"/>
      <c r="BU412" s="42"/>
      <c r="BV412" s="40"/>
      <c r="BW412" s="41"/>
      <c r="BX412" s="40"/>
      <c r="BY412" s="40"/>
      <c r="BZ412" s="40"/>
      <c r="CA412" s="42"/>
      <c r="CB412" s="41"/>
      <c r="CC412" s="40"/>
      <c r="CD412" s="40"/>
      <c r="CE412" s="40"/>
      <c r="CF412" s="40"/>
      <c r="CG412" s="40"/>
      <c r="CH412" s="42"/>
      <c r="CI412" s="43"/>
      <c r="CJ412" s="41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1"/>
      <c r="DR412" s="40"/>
      <c r="DS412" s="40"/>
      <c r="DT412" s="40"/>
      <c r="DU412" s="40"/>
      <c r="DV412" s="42"/>
      <c r="DW412" s="40"/>
      <c r="DX412" s="40"/>
      <c r="DY412" s="40"/>
      <c r="DZ412" s="40"/>
      <c r="EA412" s="40"/>
      <c r="EB412" s="40"/>
      <c r="EC412" s="40"/>
      <c r="ED412" s="41"/>
      <c r="EE412" s="40"/>
      <c r="EF412" s="40"/>
      <c r="EG412" s="41"/>
      <c r="EH412" s="40"/>
      <c r="EI412" s="40"/>
      <c r="EJ412" s="40"/>
      <c r="EK412" s="40"/>
      <c r="EL412" s="42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2"/>
      <c r="EX412" s="42"/>
      <c r="EY412" s="42"/>
      <c r="EZ412" s="42"/>
      <c r="FA412" s="42"/>
      <c r="FB412" s="42"/>
      <c r="FC412" s="42"/>
      <c r="FD412" s="42"/>
      <c r="FE412" s="42"/>
      <c r="FF412" s="42"/>
      <c r="FG412" s="42"/>
      <c r="FH412" s="42"/>
      <c r="FI412" s="42"/>
      <c r="FJ412" s="42"/>
      <c r="FK412" s="42"/>
      <c r="FL412" s="42"/>
      <c r="FM412" s="42"/>
      <c r="FN412" s="42"/>
      <c r="FO412" s="42"/>
      <c r="FP412" s="42"/>
      <c r="FQ412" s="42"/>
      <c r="FR412" s="42"/>
      <c r="FS412" s="29">
        <f t="shared" si="58"/>
        <v>150</v>
      </c>
      <c r="FT412" s="29">
        <f t="shared" si="59"/>
        <v>150</v>
      </c>
      <c r="FU412" s="8">
        <f t="shared" si="55"/>
        <v>0</v>
      </c>
      <c r="FV412" s="29">
        <f t="shared" si="60"/>
        <v>0</v>
      </c>
    </row>
    <row r="413" spans="1:178">
      <c r="A413" s="8">
        <v>17225</v>
      </c>
      <c r="B413" s="27" t="s">
        <v>46</v>
      </c>
      <c r="C413" s="40">
        <v>60</v>
      </c>
      <c r="D413" s="40" t="s">
        <v>2138</v>
      </c>
      <c r="E413" s="40" t="s">
        <v>325</v>
      </c>
      <c r="F413" s="40" t="s">
        <v>253</v>
      </c>
      <c r="G413" s="40">
        <v>100</v>
      </c>
      <c r="H413" s="8" t="str">
        <f>VLOOKUP(F413, 'Meslek Grupları'!$E$6:$G$152, 3, FALSE)</f>
        <v>İşçiler</v>
      </c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1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2"/>
      <c r="AT413" s="42"/>
      <c r="AU413" s="43"/>
      <c r="AV413" s="40"/>
      <c r="AW413" s="40"/>
      <c r="AX413" s="40"/>
      <c r="AY413" s="40"/>
      <c r="AZ413" s="40"/>
      <c r="BA413" s="42"/>
      <c r="BB413" s="41"/>
      <c r="BC413" s="40"/>
      <c r="BD413" s="40"/>
      <c r="BE413" s="40"/>
      <c r="BF413" s="40"/>
      <c r="BG413" s="40"/>
      <c r="BH413" s="42"/>
      <c r="BI413" s="40"/>
      <c r="BJ413" s="40"/>
      <c r="BK413" s="40"/>
      <c r="BL413" s="40"/>
      <c r="BM413" s="40"/>
      <c r="BN413" s="40"/>
      <c r="BO413" s="41"/>
      <c r="BP413" s="40"/>
      <c r="BQ413" s="40"/>
      <c r="BR413" s="40"/>
      <c r="BS413" s="40"/>
      <c r="BT413" s="40"/>
      <c r="BU413" s="42"/>
      <c r="BV413" s="40"/>
      <c r="BW413" s="41"/>
      <c r="BX413" s="40"/>
      <c r="BY413" s="40"/>
      <c r="BZ413" s="40"/>
      <c r="CA413" s="42"/>
      <c r="CB413" s="41"/>
      <c r="CC413" s="40"/>
      <c r="CD413" s="40"/>
      <c r="CE413" s="40"/>
      <c r="CF413" s="40"/>
      <c r="CG413" s="40"/>
      <c r="CH413" s="42"/>
      <c r="CI413" s="43"/>
      <c r="CJ413" s="41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1"/>
      <c r="DR413" s="40"/>
      <c r="DS413" s="40"/>
      <c r="DT413" s="40"/>
      <c r="DU413" s="40"/>
      <c r="DV413" s="42"/>
      <c r="DW413" s="40"/>
      <c r="DX413" s="40"/>
      <c r="DY413" s="40"/>
      <c r="DZ413" s="40"/>
      <c r="EA413" s="40"/>
      <c r="EB413" s="40"/>
      <c r="EC413" s="40"/>
      <c r="ED413" s="41"/>
      <c r="EE413" s="40"/>
      <c r="EF413" s="40"/>
      <c r="EG413" s="41"/>
      <c r="EH413" s="40"/>
      <c r="EI413" s="40"/>
      <c r="EJ413" s="40"/>
      <c r="EK413" s="40"/>
      <c r="EL413" s="42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2"/>
      <c r="EX413" s="42"/>
      <c r="EY413" s="42"/>
      <c r="EZ413" s="42"/>
      <c r="FA413" s="42"/>
      <c r="FB413" s="42"/>
      <c r="FC413" s="42"/>
      <c r="FD413" s="42"/>
      <c r="FE413" s="42"/>
      <c r="FF413" s="42"/>
      <c r="FG413" s="42"/>
      <c r="FH413" s="42"/>
      <c r="FI413" s="42"/>
      <c r="FJ413" s="42"/>
      <c r="FK413" s="42"/>
      <c r="FL413" s="42"/>
      <c r="FM413" s="42"/>
      <c r="FN413" s="42"/>
      <c r="FO413" s="42"/>
      <c r="FP413" s="42"/>
      <c r="FQ413" s="42"/>
      <c r="FR413" s="42"/>
      <c r="FS413" s="29">
        <f t="shared" si="58"/>
        <v>100</v>
      </c>
      <c r="FT413" s="29">
        <f t="shared" si="59"/>
        <v>100</v>
      </c>
      <c r="FU413" s="8">
        <f t="shared" si="55"/>
        <v>0</v>
      </c>
      <c r="FV413" s="29">
        <f t="shared" si="60"/>
        <v>0</v>
      </c>
    </row>
    <row r="414" spans="1:178">
      <c r="A414" s="8">
        <v>17225</v>
      </c>
      <c r="B414" s="27" t="s">
        <v>46</v>
      </c>
      <c r="C414" s="40">
        <v>61</v>
      </c>
      <c r="D414" s="40" t="s">
        <v>2102</v>
      </c>
      <c r="E414" s="40" t="s">
        <v>2139</v>
      </c>
      <c r="F414" s="40" t="s">
        <v>233</v>
      </c>
      <c r="G414" s="40">
        <v>250</v>
      </c>
      <c r="H414" s="8" t="str">
        <f>VLOOKUP(F414, 'Meslek Grupları'!$E$6:$G$152, 3, FALSE)</f>
        <v>Esnaf</v>
      </c>
      <c r="I414" s="40"/>
      <c r="J414" s="40"/>
      <c r="K414" s="40"/>
      <c r="L414" s="40"/>
      <c r="M414" s="40"/>
      <c r="N414" s="40"/>
      <c r="O414" s="40"/>
      <c r="P414" s="40"/>
      <c r="Q414" s="40"/>
      <c r="R414" s="40">
        <v>5</v>
      </c>
      <c r="S414" s="40">
        <v>5.5</v>
      </c>
      <c r="T414" s="40">
        <v>11</v>
      </c>
      <c r="U414" s="40"/>
      <c r="V414" s="40"/>
      <c r="W414" s="40"/>
      <c r="X414" s="40"/>
      <c r="Y414" s="40"/>
      <c r="Z414" s="41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2"/>
      <c r="AT414" s="42"/>
      <c r="AU414" s="43"/>
      <c r="AV414" s="40"/>
      <c r="AW414" s="40"/>
      <c r="AX414" s="40"/>
      <c r="AY414" s="40"/>
      <c r="AZ414" s="40"/>
      <c r="BA414" s="42"/>
      <c r="BB414" s="41"/>
      <c r="BC414" s="40"/>
      <c r="BD414" s="40"/>
      <c r="BE414" s="40"/>
      <c r="BF414" s="40"/>
      <c r="BG414" s="40"/>
      <c r="BH414" s="42"/>
      <c r="BI414" s="40"/>
      <c r="BJ414" s="40"/>
      <c r="BK414" s="40"/>
      <c r="BL414" s="40"/>
      <c r="BM414" s="40"/>
      <c r="BN414" s="40"/>
      <c r="BO414" s="41"/>
      <c r="BP414" s="40"/>
      <c r="BQ414" s="40"/>
      <c r="BR414" s="40"/>
      <c r="BS414" s="40"/>
      <c r="BT414" s="40"/>
      <c r="BU414" s="42"/>
      <c r="BV414" s="40"/>
      <c r="BW414" s="41">
        <v>5.5</v>
      </c>
      <c r="BX414" s="40"/>
      <c r="BY414" s="40"/>
      <c r="BZ414" s="40">
        <v>99</v>
      </c>
      <c r="CA414" s="42">
        <v>42</v>
      </c>
      <c r="CB414" s="41"/>
      <c r="CC414" s="40"/>
      <c r="CD414" s="40"/>
      <c r="CE414" s="40"/>
      <c r="CF414" s="40"/>
      <c r="CG414" s="40"/>
      <c r="CH414" s="42"/>
      <c r="CI414" s="43"/>
      <c r="CJ414" s="41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>
        <v>1</v>
      </c>
      <c r="CW414" s="40">
        <v>1</v>
      </c>
      <c r="CX414" s="40">
        <v>7</v>
      </c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>
        <v>1</v>
      </c>
      <c r="DN414" s="40"/>
      <c r="DO414" s="40"/>
      <c r="DP414" s="40"/>
      <c r="DQ414" s="41"/>
      <c r="DR414" s="40"/>
      <c r="DS414" s="40"/>
      <c r="DT414" s="40"/>
      <c r="DU414" s="40"/>
      <c r="DV414" s="42"/>
      <c r="DW414" s="40"/>
      <c r="DX414" s="40"/>
      <c r="DY414" s="40"/>
      <c r="DZ414" s="40"/>
      <c r="EA414" s="40"/>
      <c r="EB414" s="40"/>
      <c r="EC414" s="40"/>
      <c r="ED414" s="41"/>
      <c r="EE414" s="40"/>
      <c r="EF414" s="40"/>
      <c r="EG414" s="41"/>
      <c r="EH414" s="40"/>
      <c r="EI414" s="40"/>
      <c r="EJ414" s="40"/>
      <c r="EK414" s="40"/>
      <c r="EL414" s="42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2"/>
      <c r="EX414" s="42"/>
      <c r="EY414" s="42"/>
      <c r="EZ414" s="42"/>
      <c r="FA414" s="42"/>
      <c r="FB414" s="42"/>
      <c r="FC414" s="42"/>
      <c r="FD414" s="42"/>
      <c r="FE414" s="42"/>
      <c r="FF414" s="42"/>
      <c r="FG414" s="42"/>
      <c r="FH414" s="42"/>
      <c r="FI414" s="42"/>
      <c r="FJ414" s="42"/>
      <c r="FK414" s="42"/>
      <c r="FL414" s="42"/>
      <c r="FM414" s="42"/>
      <c r="FN414" s="42"/>
      <c r="FO414" s="42"/>
      <c r="FP414" s="42"/>
      <c r="FQ414" s="42"/>
      <c r="FR414" s="42"/>
      <c r="FS414" s="29">
        <f t="shared" si="58"/>
        <v>356</v>
      </c>
      <c r="FT414" s="29">
        <f t="shared" si="59"/>
        <v>356</v>
      </c>
      <c r="FU414" s="8">
        <f t="shared" si="55"/>
        <v>5.5</v>
      </c>
      <c r="FV414" s="29">
        <f t="shared" si="60"/>
        <v>5.5</v>
      </c>
    </row>
    <row r="415" spans="1:178">
      <c r="A415" s="8">
        <v>17225</v>
      </c>
      <c r="B415" s="27" t="s">
        <v>46</v>
      </c>
      <c r="C415" s="40">
        <v>62</v>
      </c>
      <c r="D415" s="40" t="s">
        <v>571</v>
      </c>
      <c r="E415" s="40" t="s">
        <v>279</v>
      </c>
      <c r="F415" s="40" t="s">
        <v>253</v>
      </c>
      <c r="G415" s="40">
        <v>90</v>
      </c>
      <c r="H415" s="8" t="str">
        <f>VLOOKUP(F415, 'Meslek Grupları'!$E$6:$G$152, 3, FALSE)</f>
        <v>İşçiler</v>
      </c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>
        <v>5</v>
      </c>
      <c r="T415" s="40">
        <v>10</v>
      </c>
      <c r="U415" s="40"/>
      <c r="V415" s="40"/>
      <c r="W415" s="40"/>
      <c r="X415" s="40"/>
      <c r="Y415" s="40"/>
      <c r="Z415" s="41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2"/>
      <c r="AT415" s="42"/>
      <c r="AU415" s="43"/>
      <c r="AV415" s="40"/>
      <c r="AW415" s="40"/>
      <c r="AX415" s="40"/>
      <c r="AY415" s="40"/>
      <c r="AZ415" s="40"/>
      <c r="BA415" s="42"/>
      <c r="BB415" s="41">
        <v>6</v>
      </c>
      <c r="BC415" s="40"/>
      <c r="BD415" s="40"/>
      <c r="BE415" s="40"/>
      <c r="BF415" s="40"/>
      <c r="BG415" s="40">
        <v>30</v>
      </c>
      <c r="BH415" s="42">
        <v>30</v>
      </c>
      <c r="BI415" s="40"/>
      <c r="BJ415" s="40"/>
      <c r="BK415" s="40"/>
      <c r="BL415" s="40"/>
      <c r="BM415" s="40"/>
      <c r="BN415" s="40"/>
      <c r="BO415" s="41"/>
      <c r="BP415" s="40"/>
      <c r="BQ415" s="40"/>
      <c r="BR415" s="40"/>
      <c r="BS415" s="40"/>
      <c r="BT415" s="40"/>
      <c r="BU415" s="42"/>
      <c r="BV415" s="40"/>
      <c r="BW415" s="41">
        <v>5</v>
      </c>
      <c r="BX415" s="40"/>
      <c r="BY415" s="40"/>
      <c r="BZ415" s="40">
        <v>60</v>
      </c>
      <c r="CA415" s="42">
        <v>30</v>
      </c>
      <c r="CB415" s="41"/>
      <c r="CC415" s="40"/>
      <c r="CD415" s="40"/>
      <c r="CE415" s="40"/>
      <c r="CF415" s="40"/>
      <c r="CG415" s="40"/>
      <c r="CH415" s="42"/>
      <c r="CI415" s="43"/>
      <c r="CJ415" s="41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1"/>
      <c r="DR415" s="40"/>
      <c r="DS415" s="40"/>
      <c r="DT415" s="40"/>
      <c r="DU415" s="40"/>
      <c r="DV415" s="42"/>
      <c r="DW415" s="40"/>
      <c r="DX415" s="40"/>
      <c r="DY415" s="40"/>
      <c r="DZ415" s="40"/>
      <c r="EA415" s="40"/>
      <c r="EB415" s="40"/>
      <c r="EC415" s="40"/>
      <c r="ED415" s="41"/>
      <c r="EE415" s="40"/>
      <c r="EF415" s="40"/>
      <c r="EG415" s="41"/>
      <c r="EH415" s="40"/>
      <c r="EI415" s="40"/>
      <c r="EJ415" s="40"/>
      <c r="EK415" s="40"/>
      <c r="EL415" s="42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2"/>
      <c r="EX415" s="42"/>
      <c r="EY415" s="42"/>
      <c r="EZ415" s="42"/>
      <c r="FA415" s="42"/>
      <c r="FB415" s="42"/>
      <c r="FC415" s="42"/>
      <c r="FD415" s="42"/>
      <c r="FE415" s="42"/>
      <c r="FF415" s="42"/>
      <c r="FG415" s="42"/>
      <c r="FH415" s="42"/>
      <c r="FI415" s="42"/>
      <c r="FJ415" s="42"/>
      <c r="FK415" s="42"/>
      <c r="FL415" s="42"/>
      <c r="FM415" s="42"/>
      <c r="FN415" s="42"/>
      <c r="FO415" s="42"/>
      <c r="FP415" s="42"/>
      <c r="FQ415" s="42"/>
      <c r="FR415" s="42"/>
      <c r="FS415" s="29">
        <f t="shared" si="58"/>
        <v>180</v>
      </c>
      <c r="FT415" s="29">
        <f t="shared" si="59"/>
        <v>180</v>
      </c>
      <c r="FU415" s="8">
        <f t="shared" si="55"/>
        <v>11</v>
      </c>
      <c r="FV415" s="29">
        <f t="shared" si="60"/>
        <v>11</v>
      </c>
    </row>
    <row r="416" spans="1:178">
      <c r="A416" s="8">
        <v>17225</v>
      </c>
      <c r="B416" s="27" t="s">
        <v>46</v>
      </c>
      <c r="C416" s="40">
        <v>63</v>
      </c>
      <c r="D416" s="40" t="s">
        <v>564</v>
      </c>
      <c r="E416" s="40" t="s">
        <v>2140</v>
      </c>
      <c r="F416" s="40" t="s">
        <v>302</v>
      </c>
      <c r="G416" s="40"/>
      <c r="H416" s="8" t="str">
        <f>VLOOKUP(F416, 'Meslek Grupları'!$E$6:$G$152, 3, FALSE)</f>
        <v>Görevli</v>
      </c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1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2"/>
      <c r="AT416" s="42"/>
      <c r="AU416" s="43"/>
      <c r="AV416" s="40"/>
      <c r="AW416" s="40"/>
      <c r="AX416" s="40"/>
      <c r="AY416" s="40"/>
      <c r="AZ416" s="40"/>
      <c r="BA416" s="42"/>
      <c r="BB416" s="41"/>
      <c r="BC416" s="40"/>
      <c r="BD416" s="40"/>
      <c r="BE416" s="40"/>
      <c r="BF416" s="40"/>
      <c r="BG416" s="40"/>
      <c r="BH416" s="42"/>
      <c r="BI416" s="40"/>
      <c r="BJ416" s="40"/>
      <c r="BK416" s="40"/>
      <c r="BL416" s="40"/>
      <c r="BM416" s="40"/>
      <c r="BN416" s="40"/>
      <c r="BO416" s="41"/>
      <c r="BP416" s="40"/>
      <c r="BQ416" s="40"/>
      <c r="BR416" s="40"/>
      <c r="BS416" s="40"/>
      <c r="BT416" s="40"/>
      <c r="BU416" s="42"/>
      <c r="BV416" s="40"/>
      <c r="BW416" s="41"/>
      <c r="BX416" s="40"/>
      <c r="BY416" s="40"/>
      <c r="BZ416" s="40"/>
      <c r="CA416" s="42"/>
      <c r="CB416" s="41"/>
      <c r="CC416" s="40"/>
      <c r="CD416" s="40"/>
      <c r="CE416" s="40"/>
      <c r="CF416" s="40"/>
      <c r="CG416" s="40"/>
      <c r="CH416" s="42"/>
      <c r="CI416" s="43"/>
      <c r="CJ416" s="41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1"/>
      <c r="DR416" s="40"/>
      <c r="DS416" s="40"/>
      <c r="DT416" s="40"/>
      <c r="DU416" s="40"/>
      <c r="DV416" s="42"/>
      <c r="DW416" s="40"/>
      <c r="DX416" s="40"/>
      <c r="DY416" s="40"/>
      <c r="DZ416" s="40"/>
      <c r="EA416" s="40"/>
      <c r="EB416" s="40"/>
      <c r="EC416" s="40"/>
      <c r="ED416" s="41"/>
      <c r="EE416" s="40"/>
      <c r="EF416" s="40"/>
      <c r="EG416" s="41"/>
      <c r="EH416" s="40"/>
      <c r="EI416" s="40"/>
      <c r="EJ416" s="40"/>
      <c r="EK416" s="40"/>
      <c r="EL416" s="42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2"/>
      <c r="EX416" s="42"/>
      <c r="EY416" s="42"/>
      <c r="EZ416" s="42"/>
      <c r="FA416" s="42"/>
      <c r="FB416" s="42"/>
      <c r="FC416" s="42"/>
      <c r="FD416" s="42"/>
      <c r="FE416" s="42"/>
      <c r="FF416" s="42"/>
      <c r="FG416" s="42"/>
      <c r="FH416" s="42"/>
      <c r="FI416" s="42"/>
      <c r="FJ416" s="42"/>
      <c r="FK416" s="42"/>
      <c r="FL416" s="42"/>
      <c r="FM416" s="42"/>
      <c r="FN416" s="42"/>
      <c r="FO416" s="42"/>
      <c r="FP416" s="42"/>
      <c r="FQ416" s="42"/>
      <c r="FR416" s="42"/>
      <c r="FS416" s="29">
        <f t="shared" si="58"/>
        <v>0</v>
      </c>
      <c r="FT416" s="29">
        <f t="shared" si="59"/>
        <v>0</v>
      </c>
      <c r="FU416" s="8">
        <f t="shared" si="55"/>
        <v>0</v>
      </c>
      <c r="FV416" s="29">
        <f t="shared" si="60"/>
        <v>0</v>
      </c>
    </row>
    <row r="417" spans="1:179">
      <c r="A417" s="8">
        <v>17225</v>
      </c>
      <c r="B417" s="27" t="s">
        <v>46</v>
      </c>
      <c r="C417" s="40">
        <v>64</v>
      </c>
      <c r="D417" s="40" t="s">
        <v>279</v>
      </c>
      <c r="E417" s="40" t="s">
        <v>325</v>
      </c>
      <c r="F417" s="40" t="s">
        <v>253</v>
      </c>
      <c r="G417" s="40">
        <v>100</v>
      </c>
      <c r="H417" s="8" t="str">
        <f>VLOOKUP(F417, 'Meslek Grupları'!$E$6:$G$152, 3, FALSE)</f>
        <v>İşçiler</v>
      </c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1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2"/>
      <c r="AT417" s="42"/>
      <c r="AU417" s="43"/>
      <c r="AV417" s="40"/>
      <c r="AW417" s="40"/>
      <c r="AX417" s="40"/>
      <c r="AY417" s="40"/>
      <c r="AZ417" s="40"/>
      <c r="BA417" s="42"/>
      <c r="BB417" s="41"/>
      <c r="BC417" s="40"/>
      <c r="BD417" s="40"/>
      <c r="BE417" s="40"/>
      <c r="BF417" s="40"/>
      <c r="BG417" s="40"/>
      <c r="BH417" s="42"/>
      <c r="BI417" s="40"/>
      <c r="BJ417" s="40"/>
      <c r="BK417" s="40"/>
      <c r="BL417" s="40"/>
      <c r="BM417" s="40"/>
      <c r="BN417" s="40"/>
      <c r="BO417" s="41"/>
      <c r="BP417" s="40"/>
      <c r="BQ417" s="40"/>
      <c r="BR417" s="40"/>
      <c r="BS417" s="40"/>
      <c r="BT417" s="40"/>
      <c r="BU417" s="42"/>
      <c r="BV417" s="40"/>
      <c r="BW417" s="41"/>
      <c r="BX417" s="40"/>
      <c r="BY417" s="40"/>
      <c r="BZ417" s="40"/>
      <c r="CA417" s="42"/>
      <c r="CB417" s="41"/>
      <c r="CC417" s="40"/>
      <c r="CD417" s="40"/>
      <c r="CE417" s="40"/>
      <c r="CF417" s="40"/>
      <c r="CG417" s="40"/>
      <c r="CH417" s="42"/>
      <c r="CI417" s="43"/>
      <c r="CJ417" s="41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1"/>
      <c r="DR417" s="40"/>
      <c r="DS417" s="40"/>
      <c r="DT417" s="40"/>
      <c r="DU417" s="40"/>
      <c r="DV417" s="42"/>
      <c r="DW417" s="40"/>
      <c r="DX417" s="40"/>
      <c r="DY417" s="40"/>
      <c r="DZ417" s="40"/>
      <c r="EA417" s="40"/>
      <c r="EB417" s="40"/>
      <c r="EC417" s="40"/>
      <c r="ED417" s="41"/>
      <c r="EE417" s="40"/>
      <c r="EF417" s="40"/>
      <c r="EG417" s="41"/>
      <c r="EH417" s="40"/>
      <c r="EI417" s="40"/>
      <c r="EJ417" s="40"/>
      <c r="EK417" s="40"/>
      <c r="EL417" s="42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2"/>
      <c r="EX417" s="42"/>
      <c r="EY417" s="42"/>
      <c r="EZ417" s="42"/>
      <c r="FA417" s="42"/>
      <c r="FB417" s="42"/>
      <c r="FC417" s="42"/>
      <c r="FD417" s="42"/>
      <c r="FE417" s="42"/>
      <c r="FF417" s="42"/>
      <c r="FG417" s="42"/>
      <c r="FH417" s="42"/>
      <c r="FI417" s="42"/>
      <c r="FJ417" s="42"/>
      <c r="FK417" s="42"/>
      <c r="FL417" s="42"/>
      <c r="FM417" s="42"/>
      <c r="FN417" s="42"/>
      <c r="FO417" s="42"/>
      <c r="FP417" s="42"/>
      <c r="FQ417" s="42"/>
      <c r="FR417" s="42"/>
      <c r="FS417" s="29">
        <f t="shared" si="58"/>
        <v>100</v>
      </c>
      <c r="FT417" s="29">
        <f t="shared" si="59"/>
        <v>100</v>
      </c>
      <c r="FU417" s="8">
        <f t="shared" si="55"/>
        <v>0</v>
      </c>
      <c r="FV417" s="29">
        <f t="shared" si="60"/>
        <v>0</v>
      </c>
    </row>
    <row r="418" spans="1:179">
      <c r="A418" s="8">
        <v>17225</v>
      </c>
      <c r="B418" s="27" t="s">
        <v>46</v>
      </c>
      <c r="C418" s="40">
        <v>65</v>
      </c>
      <c r="D418" s="40" t="s">
        <v>255</v>
      </c>
      <c r="E418" s="40" t="s">
        <v>532</v>
      </c>
      <c r="F418" s="40" t="s">
        <v>253</v>
      </c>
      <c r="G418" s="40">
        <v>150</v>
      </c>
      <c r="H418" s="8" t="str">
        <f>VLOOKUP(F418, 'Meslek Grupları'!$E$6:$G$152, 3, FALSE)</f>
        <v>İşçiler</v>
      </c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1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2"/>
      <c r="AT418" s="42"/>
      <c r="AU418" s="43"/>
      <c r="AV418" s="40"/>
      <c r="AW418" s="40"/>
      <c r="AX418" s="40"/>
      <c r="AY418" s="40"/>
      <c r="AZ418" s="40"/>
      <c r="BA418" s="42"/>
      <c r="BB418" s="41"/>
      <c r="BC418" s="40"/>
      <c r="BD418" s="40"/>
      <c r="BE418" s="40"/>
      <c r="BF418" s="40"/>
      <c r="BG418" s="40"/>
      <c r="BH418" s="42"/>
      <c r="BI418" s="40"/>
      <c r="BJ418" s="40"/>
      <c r="BK418" s="40"/>
      <c r="BL418" s="40"/>
      <c r="BM418" s="40"/>
      <c r="BN418" s="40"/>
      <c r="BO418" s="41"/>
      <c r="BP418" s="40"/>
      <c r="BQ418" s="40"/>
      <c r="BR418" s="40"/>
      <c r="BS418" s="40"/>
      <c r="BT418" s="40"/>
      <c r="BU418" s="42"/>
      <c r="BV418" s="40"/>
      <c r="BW418" s="41"/>
      <c r="BX418" s="40"/>
      <c r="BY418" s="40"/>
      <c r="BZ418" s="40"/>
      <c r="CA418" s="42"/>
      <c r="CB418" s="41"/>
      <c r="CC418" s="40"/>
      <c r="CD418" s="40"/>
      <c r="CE418" s="40"/>
      <c r="CF418" s="40"/>
      <c r="CG418" s="40"/>
      <c r="CH418" s="42"/>
      <c r="CI418" s="43"/>
      <c r="CJ418" s="41">
        <v>1</v>
      </c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>
        <v>3</v>
      </c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1"/>
      <c r="DR418" s="40"/>
      <c r="DS418" s="40"/>
      <c r="DT418" s="40"/>
      <c r="DU418" s="40"/>
      <c r="DV418" s="42"/>
      <c r="DW418" s="40"/>
      <c r="DX418" s="40"/>
      <c r="DY418" s="40"/>
      <c r="DZ418" s="40"/>
      <c r="EA418" s="40"/>
      <c r="EB418" s="40"/>
      <c r="EC418" s="40"/>
      <c r="ED418" s="41"/>
      <c r="EE418" s="40"/>
      <c r="EF418" s="40"/>
      <c r="EG418" s="41"/>
      <c r="EH418" s="40"/>
      <c r="EI418" s="40"/>
      <c r="EJ418" s="40"/>
      <c r="EK418" s="40"/>
      <c r="EL418" s="42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2"/>
      <c r="EX418" s="42"/>
      <c r="EY418" s="42"/>
      <c r="EZ418" s="42"/>
      <c r="FA418" s="42"/>
      <c r="FB418" s="42"/>
      <c r="FC418" s="42"/>
      <c r="FD418" s="42"/>
      <c r="FE418" s="42"/>
      <c r="FF418" s="42"/>
      <c r="FG418" s="42"/>
      <c r="FH418" s="42"/>
      <c r="FI418" s="42"/>
      <c r="FJ418" s="42"/>
      <c r="FK418" s="42"/>
      <c r="FL418" s="42"/>
      <c r="FM418" s="42"/>
      <c r="FN418" s="42"/>
      <c r="FO418" s="42"/>
      <c r="FP418" s="42"/>
      <c r="FQ418" s="42"/>
      <c r="FR418" s="42"/>
      <c r="FS418" s="29">
        <f t="shared" si="58"/>
        <v>150</v>
      </c>
      <c r="FT418" s="29">
        <f t="shared" si="59"/>
        <v>150</v>
      </c>
      <c r="FU418" s="8">
        <f t="shared" si="55"/>
        <v>0</v>
      </c>
      <c r="FV418" s="29">
        <f t="shared" si="60"/>
        <v>0</v>
      </c>
    </row>
    <row r="419" spans="1:179">
      <c r="A419" s="8">
        <v>17225</v>
      </c>
      <c r="B419" s="27" t="s">
        <v>46</v>
      </c>
      <c r="C419" s="40">
        <v>66</v>
      </c>
      <c r="D419" s="40" t="s">
        <v>563</v>
      </c>
      <c r="E419" s="40" t="s">
        <v>571</v>
      </c>
      <c r="F419" s="40" t="s">
        <v>233</v>
      </c>
      <c r="G419" s="40">
        <v>350</v>
      </c>
      <c r="H419" s="8" t="str">
        <f>VLOOKUP(F419, 'Meslek Grupları'!$E$6:$G$152, 3, FALSE)</f>
        <v>Esnaf</v>
      </c>
      <c r="I419" s="40"/>
      <c r="J419" s="40"/>
      <c r="K419" s="40"/>
      <c r="L419" s="40"/>
      <c r="M419" s="40"/>
      <c r="N419" s="40"/>
      <c r="O419" s="40"/>
      <c r="P419" s="40"/>
      <c r="Q419" s="40"/>
      <c r="R419" s="40">
        <v>4</v>
      </c>
      <c r="S419" s="40"/>
      <c r="T419" s="40"/>
      <c r="U419" s="40"/>
      <c r="V419" s="40"/>
      <c r="W419" s="40"/>
      <c r="X419" s="40"/>
      <c r="Y419" s="40"/>
      <c r="Z419" s="41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2"/>
      <c r="AT419" s="42"/>
      <c r="AU419" s="43"/>
      <c r="AV419" s="40"/>
      <c r="AW419" s="40"/>
      <c r="AX419" s="40"/>
      <c r="AY419" s="40"/>
      <c r="AZ419" s="40"/>
      <c r="BA419" s="42"/>
      <c r="BB419" s="41"/>
      <c r="BC419" s="40"/>
      <c r="BD419" s="40"/>
      <c r="BE419" s="40"/>
      <c r="BF419" s="40"/>
      <c r="BG419" s="40"/>
      <c r="BH419" s="42"/>
      <c r="BI419" s="40"/>
      <c r="BJ419" s="40"/>
      <c r="BK419" s="40"/>
      <c r="BL419" s="40"/>
      <c r="BM419" s="40"/>
      <c r="BN419" s="40"/>
      <c r="BO419" s="41"/>
      <c r="BP419" s="40"/>
      <c r="BQ419" s="40"/>
      <c r="BR419" s="40"/>
      <c r="BS419" s="40"/>
      <c r="BT419" s="40"/>
      <c r="BU419" s="42"/>
      <c r="BV419" s="40"/>
      <c r="BW419" s="41"/>
      <c r="BX419" s="40"/>
      <c r="BY419" s="40"/>
      <c r="BZ419" s="40"/>
      <c r="CA419" s="42"/>
      <c r="CB419" s="41"/>
      <c r="CC419" s="40"/>
      <c r="CD419" s="40"/>
      <c r="CE419" s="40"/>
      <c r="CF419" s="40"/>
      <c r="CG419" s="40"/>
      <c r="CH419" s="42"/>
      <c r="CI419" s="43"/>
      <c r="CJ419" s="41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1"/>
      <c r="DR419" s="40"/>
      <c r="DS419" s="40"/>
      <c r="DT419" s="40"/>
      <c r="DU419" s="40"/>
      <c r="DV419" s="42"/>
      <c r="DW419" s="40"/>
      <c r="DX419" s="40"/>
      <c r="DY419" s="40"/>
      <c r="DZ419" s="40"/>
      <c r="EA419" s="40"/>
      <c r="EB419" s="40"/>
      <c r="EC419" s="40"/>
      <c r="ED419" s="41"/>
      <c r="EE419" s="40"/>
      <c r="EF419" s="40"/>
      <c r="EG419" s="41"/>
      <c r="EH419" s="40"/>
      <c r="EI419" s="40"/>
      <c r="EJ419" s="40"/>
      <c r="EK419" s="40"/>
      <c r="EL419" s="42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2"/>
      <c r="EX419" s="42"/>
      <c r="EY419" s="42"/>
      <c r="EZ419" s="42"/>
      <c r="FA419" s="42"/>
      <c r="FB419" s="42"/>
      <c r="FC419" s="42"/>
      <c r="FD419" s="42"/>
      <c r="FE419" s="42"/>
      <c r="FF419" s="42"/>
      <c r="FG419" s="42"/>
      <c r="FH419" s="42"/>
      <c r="FI419" s="42"/>
      <c r="FJ419" s="42"/>
      <c r="FK419" s="42"/>
      <c r="FL419" s="42"/>
      <c r="FM419" s="42"/>
      <c r="FN419" s="42"/>
      <c r="FO419" s="42"/>
      <c r="FP419" s="42"/>
      <c r="FQ419" s="42"/>
      <c r="FR419" s="42"/>
      <c r="FS419" s="29">
        <f t="shared" si="58"/>
        <v>350</v>
      </c>
      <c r="FT419" s="29">
        <f t="shared" si="59"/>
        <v>350</v>
      </c>
      <c r="FU419" s="8">
        <f t="shared" si="55"/>
        <v>0</v>
      </c>
      <c r="FV419" s="29">
        <f t="shared" si="60"/>
        <v>0</v>
      </c>
    </row>
    <row r="420" spans="1:179">
      <c r="A420" s="8">
        <v>17225</v>
      </c>
      <c r="B420" s="27" t="s">
        <v>46</v>
      </c>
      <c r="C420" s="40">
        <v>67</v>
      </c>
      <c r="D420" s="40" t="s">
        <v>2093</v>
      </c>
      <c r="E420" s="40" t="s">
        <v>2141</v>
      </c>
      <c r="F420" s="40" t="s">
        <v>22</v>
      </c>
      <c r="G420" s="40">
        <v>500</v>
      </c>
      <c r="H420" s="8" t="str">
        <f>VLOOKUP(F420, 'Meslek Grupları'!$E$6:$G$152, 3, FALSE)</f>
        <v>Esnaf</v>
      </c>
      <c r="I420" s="40"/>
      <c r="J420" s="40"/>
      <c r="K420" s="40"/>
      <c r="L420" s="40"/>
      <c r="M420" s="40"/>
      <c r="N420" s="40"/>
      <c r="O420" s="40"/>
      <c r="P420" s="40"/>
      <c r="Q420" s="40"/>
      <c r="R420" s="40">
        <v>5</v>
      </c>
      <c r="S420" s="40"/>
      <c r="T420" s="40"/>
      <c r="U420" s="40"/>
      <c r="V420" s="40"/>
      <c r="W420" s="40"/>
      <c r="X420" s="40"/>
      <c r="Y420" s="40"/>
      <c r="Z420" s="41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2"/>
      <c r="AT420" s="42"/>
      <c r="AU420" s="43"/>
      <c r="AV420" s="40"/>
      <c r="AW420" s="40"/>
      <c r="AX420" s="40"/>
      <c r="AY420" s="40"/>
      <c r="AZ420" s="40"/>
      <c r="BA420" s="42"/>
      <c r="BB420" s="41"/>
      <c r="BC420" s="40"/>
      <c r="BD420" s="40"/>
      <c r="BE420" s="40"/>
      <c r="BF420" s="40"/>
      <c r="BG420" s="40"/>
      <c r="BH420" s="42"/>
      <c r="BI420" s="40"/>
      <c r="BJ420" s="40"/>
      <c r="BK420" s="40"/>
      <c r="BL420" s="40"/>
      <c r="BM420" s="40"/>
      <c r="BN420" s="40"/>
      <c r="BO420" s="41"/>
      <c r="BP420" s="40"/>
      <c r="BQ420" s="40"/>
      <c r="BR420" s="40"/>
      <c r="BS420" s="40"/>
      <c r="BT420" s="40"/>
      <c r="BU420" s="42"/>
      <c r="BV420" s="40"/>
      <c r="BW420" s="41"/>
      <c r="BX420" s="40"/>
      <c r="BY420" s="40"/>
      <c r="BZ420" s="40"/>
      <c r="CA420" s="42"/>
      <c r="CB420" s="41"/>
      <c r="CC420" s="40"/>
      <c r="CD420" s="40"/>
      <c r="CE420" s="40"/>
      <c r="CF420" s="40"/>
      <c r="CG420" s="40"/>
      <c r="CH420" s="42"/>
      <c r="CI420" s="43"/>
      <c r="CJ420" s="41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1"/>
      <c r="DR420" s="40"/>
      <c r="DS420" s="40"/>
      <c r="DT420" s="40"/>
      <c r="DU420" s="40"/>
      <c r="DV420" s="42"/>
      <c r="DW420" s="40"/>
      <c r="DX420" s="40"/>
      <c r="DY420" s="40"/>
      <c r="DZ420" s="40"/>
      <c r="EA420" s="40"/>
      <c r="EB420" s="40"/>
      <c r="EC420" s="40"/>
      <c r="ED420" s="41"/>
      <c r="EE420" s="40"/>
      <c r="EF420" s="40"/>
      <c r="EG420" s="41"/>
      <c r="EH420" s="40"/>
      <c r="EI420" s="40"/>
      <c r="EJ420" s="40"/>
      <c r="EK420" s="40"/>
      <c r="EL420" s="42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2"/>
      <c r="EX420" s="42"/>
      <c r="EY420" s="42"/>
      <c r="EZ420" s="42"/>
      <c r="FA420" s="42"/>
      <c r="FB420" s="42"/>
      <c r="FC420" s="42"/>
      <c r="FD420" s="42"/>
      <c r="FE420" s="42"/>
      <c r="FF420" s="42"/>
      <c r="FG420" s="42"/>
      <c r="FH420" s="42"/>
      <c r="FI420" s="42"/>
      <c r="FJ420" s="42"/>
      <c r="FK420" s="42"/>
      <c r="FL420" s="42"/>
      <c r="FM420" s="42"/>
      <c r="FN420" s="42"/>
      <c r="FO420" s="42"/>
      <c r="FP420" s="42"/>
      <c r="FQ420" s="42"/>
      <c r="FR420" s="42"/>
      <c r="FS420" s="29">
        <f t="shared" si="58"/>
        <v>500</v>
      </c>
      <c r="FT420" s="29">
        <f t="shared" si="59"/>
        <v>500</v>
      </c>
      <c r="FU420" s="8">
        <f t="shared" si="55"/>
        <v>0</v>
      </c>
      <c r="FV420" s="29">
        <f t="shared" si="60"/>
        <v>0</v>
      </c>
    </row>
    <row r="421" spans="1:179">
      <c r="A421" s="8">
        <v>17225</v>
      </c>
      <c r="B421" s="27" t="s">
        <v>46</v>
      </c>
      <c r="C421" s="40">
        <v>68</v>
      </c>
      <c r="D421" s="40" t="s">
        <v>279</v>
      </c>
      <c r="E421" s="40" t="s">
        <v>325</v>
      </c>
      <c r="F421" s="40" t="s">
        <v>381</v>
      </c>
      <c r="G421" s="40"/>
      <c r="H421" s="8" t="str">
        <f>VLOOKUP(F421, 'Meslek Grupları'!$E$6:$G$152, 3, FALSE)</f>
        <v>Mesleksiz</v>
      </c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1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2"/>
      <c r="AT421" s="42"/>
      <c r="AU421" s="43"/>
      <c r="AV421" s="40"/>
      <c r="AW421" s="40"/>
      <c r="AX421" s="40"/>
      <c r="AY421" s="40"/>
      <c r="AZ421" s="40"/>
      <c r="BA421" s="42"/>
      <c r="BB421" s="41"/>
      <c r="BC421" s="40"/>
      <c r="BD421" s="40"/>
      <c r="BE421" s="40"/>
      <c r="BF421" s="40"/>
      <c r="BG421" s="40"/>
      <c r="BH421" s="42"/>
      <c r="BI421" s="40"/>
      <c r="BJ421" s="40"/>
      <c r="BK421" s="40"/>
      <c r="BL421" s="40"/>
      <c r="BM421" s="40"/>
      <c r="BN421" s="40"/>
      <c r="BO421" s="41"/>
      <c r="BP421" s="40"/>
      <c r="BQ421" s="40"/>
      <c r="BR421" s="40"/>
      <c r="BS421" s="40"/>
      <c r="BT421" s="40"/>
      <c r="BU421" s="42"/>
      <c r="BV421" s="40"/>
      <c r="BW421" s="41"/>
      <c r="BX421" s="40"/>
      <c r="BY421" s="40"/>
      <c r="BZ421" s="40"/>
      <c r="CA421" s="42"/>
      <c r="CB421" s="41"/>
      <c r="CC421" s="40"/>
      <c r="CD421" s="40"/>
      <c r="CE421" s="40"/>
      <c r="CF421" s="40"/>
      <c r="CG421" s="40"/>
      <c r="CH421" s="42"/>
      <c r="CI421" s="43"/>
      <c r="CJ421" s="41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1"/>
      <c r="DR421" s="40"/>
      <c r="DS421" s="40"/>
      <c r="DT421" s="40"/>
      <c r="DU421" s="40"/>
      <c r="DV421" s="42"/>
      <c r="DW421" s="40"/>
      <c r="DX421" s="40"/>
      <c r="DY421" s="40"/>
      <c r="DZ421" s="40"/>
      <c r="EA421" s="40"/>
      <c r="EB421" s="40"/>
      <c r="EC421" s="40"/>
      <c r="ED421" s="41"/>
      <c r="EE421" s="40"/>
      <c r="EF421" s="40"/>
      <c r="EG421" s="41"/>
      <c r="EH421" s="40"/>
      <c r="EI421" s="40"/>
      <c r="EJ421" s="40"/>
      <c r="EK421" s="40"/>
      <c r="EL421" s="42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2"/>
      <c r="EX421" s="42"/>
      <c r="EY421" s="42"/>
      <c r="EZ421" s="42"/>
      <c r="FA421" s="42"/>
      <c r="FB421" s="42"/>
      <c r="FC421" s="42"/>
      <c r="FD421" s="42"/>
      <c r="FE421" s="42"/>
      <c r="FF421" s="42"/>
      <c r="FG421" s="42"/>
      <c r="FH421" s="42"/>
      <c r="FI421" s="42"/>
      <c r="FJ421" s="42"/>
      <c r="FK421" s="42"/>
      <c r="FL421" s="42"/>
      <c r="FM421" s="42"/>
      <c r="FN421" s="42"/>
      <c r="FO421" s="42"/>
      <c r="FP421" s="42"/>
      <c r="FQ421" s="42"/>
      <c r="FR421" s="42"/>
      <c r="FS421" s="29">
        <f t="shared" si="58"/>
        <v>0</v>
      </c>
      <c r="FT421" s="29">
        <f t="shared" si="59"/>
        <v>0</v>
      </c>
      <c r="FU421" s="8">
        <f t="shared" si="55"/>
        <v>0</v>
      </c>
      <c r="FV421" s="29">
        <f t="shared" si="60"/>
        <v>0</v>
      </c>
    </row>
    <row r="422" spans="1:179">
      <c r="A422" s="8">
        <v>17225</v>
      </c>
      <c r="B422" s="27" t="s">
        <v>46</v>
      </c>
      <c r="C422" s="40">
        <v>69</v>
      </c>
      <c r="D422" s="40" t="s">
        <v>255</v>
      </c>
      <c r="E422" s="40" t="s">
        <v>2142</v>
      </c>
      <c r="F422" s="40"/>
      <c r="G422" s="40"/>
      <c r="H422" s="8">
        <f>VLOOKUP(F422, 'Meslek Grupları'!$E$6:$G$152, 3, FALSE)</f>
        <v>0</v>
      </c>
      <c r="I422" s="40"/>
      <c r="J422" s="40"/>
      <c r="K422" s="40"/>
      <c r="L422" s="40">
        <v>120</v>
      </c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1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2"/>
      <c r="AT422" s="42"/>
      <c r="AU422" s="43"/>
      <c r="AV422" s="40"/>
      <c r="AW422" s="40"/>
      <c r="AX422" s="40"/>
      <c r="AY422" s="40"/>
      <c r="AZ422" s="40"/>
      <c r="BA422" s="42"/>
      <c r="BB422" s="41"/>
      <c r="BC422" s="40"/>
      <c r="BD422" s="40"/>
      <c r="BE422" s="40"/>
      <c r="BF422" s="40"/>
      <c r="BG422" s="40"/>
      <c r="BH422" s="42"/>
      <c r="BI422" s="40"/>
      <c r="BJ422" s="40"/>
      <c r="BK422" s="40"/>
      <c r="BL422" s="40"/>
      <c r="BM422" s="40"/>
      <c r="BN422" s="40"/>
      <c r="BO422" s="41"/>
      <c r="BP422" s="40"/>
      <c r="BQ422" s="40"/>
      <c r="BR422" s="40"/>
      <c r="BS422" s="40"/>
      <c r="BT422" s="40"/>
      <c r="BU422" s="42"/>
      <c r="BV422" s="40"/>
      <c r="BW422" s="41"/>
      <c r="BX422" s="40"/>
      <c r="BY422" s="40"/>
      <c r="BZ422" s="40"/>
      <c r="CA422" s="42"/>
      <c r="CB422" s="41"/>
      <c r="CC422" s="40"/>
      <c r="CD422" s="40"/>
      <c r="CE422" s="40"/>
      <c r="CF422" s="40"/>
      <c r="CG422" s="40"/>
      <c r="CH422" s="42"/>
      <c r="CI422" s="43"/>
      <c r="CJ422" s="41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1"/>
      <c r="DR422" s="40"/>
      <c r="DS422" s="40"/>
      <c r="DT422" s="40"/>
      <c r="DU422" s="40"/>
      <c r="DV422" s="42"/>
      <c r="DW422" s="40"/>
      <c r="DX422" s="40"/>
      <c r="DY422" s="40"/>
      <c r="DZ422" s="40"/>
      <c r="EA422" s="40"/>
      <c r="EB422" s="40"/>
      <c r="EC422" s="40"/>
      <c r="ED422" s="41"/>
      <c r="EE422" s="40"/>
      <c r="EF422" s="40"/>
      <c r="EG422" s="41"/>
      <c r="EH422" s="40"/>
      <c r="EI422" s="40"/>
      <c r="EJ422" s="40"/>
      <c r="EK422" s="40"/>
      <c r="EL422" s="42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2"/>
      <c r="EX422" s="42"/>
      <c r="EY422" s="42"/>
      <c r="EZ422" s="42"/>
      <c r="FA422" s="42"/>
      <c r="FB422" s="42"/>
      <c r="FC422" s="42"/>
      <c r="FD422" s="42"/>
      <c r="FE422" s="42"/>
      <c r="FF422" s="42"/>
      <c r="FG422" s="42"/>
      <c r="FH422" s="42"/>
      <c r="FI422" s="42"/>
      <c r="FJ422" s="42"/>
      <c r="FK422" s="42"/>
      <c r="FL422" s="42"/>
      <c r="FM422" s="42"/>
      <c r="FN422" s="42"/>
      <c r="FO422" s="42"/>
      <c r="FP422" s="42"/>
      <c r="FQ422" s="42"/>
      <c r="FR422" s="42"/>
      <c r="FS422" s="29">
        <f t="shared" si="58"/>
        <v>120</v>
      </c>
      <c r="FT422" s="29">
        <f t="shared" si="59"/>
        <v>120</v>
      </c>
      <c r="FU422" s="8">
        <f t="shared" si="55"/>
        <v>0</v>
      </c>
      <c r="FV422" s="29">
        <f t="shared" si="60"/>
        <v>0</v>
      </c>
    </row>
    <row r="423" spans="1:179">
      <c r="A423" s="8">
        <v>17225</v>
      </c>
      <c r="B423" s="27" t="s">
        <v>46</v>
      </c>
      <c r="C423" s="40">
        <v>70</v>
      </c>
      <c r="D423" s="40" t="s">
        <v>2143</v>
      </c>
      <c r="E423" s="40" t="s">
        <v>532</v>
      </c>
      <c r="F423" s="40" t="s">
        <v>189</v>
      </c>
      <c r="G423" s="40">
        <v>900</v>
      </c>
      <c r="H423" s="8" t="str">
        <f>VLOOKUP(F423, 'Meslek Grupları'!$E$6:$G$152, 3, FALSE)</f>
        <v>Esnaf</v>
      </c>
      <c r="I423" s="40"/>
      <c r="J423" s="40"/>
      <c r="K423" s="40"/>
      <c r="L423" s="40"/>
      <c r="M423" s="40"/>
      <c r="N423" s="40"/>
      <c r="O423" s="40"/>
      <c r="P423" s="40"/>
      <c r="Q423" s="40"/>
      <c r="R423" s="40">
        <v>24</v>
      </c>
      <c r="S423" s="40">
        <v>1</v>
      </c>
      <c r="T423" s="40">
        <v>2</v>
      </c>
      <c r="U423" s="40"/>
      <c r="V423" s="40"/>
      <c r="W423" s="40"/>
      <c r="X423" s="40"/>
      <c r="Y423" s="40"/>
      <c r="Z423" s="41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2"/>
      <c r="AT423" s="42"/>
      <c r="AU423" s="43"/>
      <c r="AV423" s="40"/>
      <c r="AW423" s="40"/>
      <c r="AX423" s="40"/>
      <c r="AY423" s="40"/>
      <c r="AZ423" s="40"/>
      <c r="BA423" s="42"/>
      <c r="BB423" s="41"/>
      <c r="BC423" s="40"/>
      <c r="BD423" s="40"/>
      <c r="BE423" s="40"/>
      <c r="BF423" s="40"/>
      <c r="BG423" s="40"/>
      <c r="BH423" s="42"/>
      <c r="BI423" s="40"/>
      <c r="BJ423" s="40"/>
      <c r="BK423" s="40"/>
      <c r="BL423" s="40"/>
      <c r="BM423" s="40"/>
      <c r="BN423" s="40"/>
      <c r="BO423" s="41"/>
      <c r="BP423" s="40"/>
      <c r="BQ423" s="40"/>
      <c r="BR423" s="40"/>
      <c r="BS423" s="40"/>
      <c r="BT423" s="40"/>
      <c r="BU423" s="42"/>
      <c r="BV423" s="40"/>
      <c r="BW423" s="41">
        <v>1</v>
      </c>
      <c r="BX423" s="40"/>
      <c r="BY423" s="40"/>
      <c r="BZ423" s="40">
        <v>12</v>
      </c>
      <c r="CA423" s="42">
        <v>18</v>
      </c>
      <c r="CB423" s="41"/>
      <c r="CC423" s="40"/>
      <c r="CD423" s="40"/>
      <c r="CE423" s="40"/>
      <c r="CF423" s="40"/>
      <c r="CG423" s="40"/>
      <c r="CH423" s="42"/>
      <c r="CI423" s="43"/>
      <c r="CJ423" s="41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1"/>
      <c r="DR423" s="40"/>
      <c r="DS423" s="40"/>
      <c r="DT423" s="40"/>
      <c r="DU423" s="40"/>
      <c r="DV423" s="42"/>
      <c r="DW423" s="40"/>
      <c r="DX423" s="40"/>
      <c r="DY423" s="40"/>
      <c r="DZ423" s="40"/>
      <c r="EA423" s="40"/>
      <c r="EB423" s="40"/>
      <c r="EC423" s="40"/>
      <c r="ED423" s="41"/>
      <c r="EE423" s="40"/>
      <c r="EF423" s="40"/>
      <c r="EG423" s="41">
        <v>5</v>
      </c>
      <c r="EH423" s="40"/>
      <c r="EI423" s="40"/>
      <c r="EJ423" s="40"/>
      <c r="EK423" s="40"/>
      <c r="EL423" s="42">
        <v>600</v>
      </c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2"/>
      <c r="EX423" s="42"/>
      <c r="EY423" s="42"/>
      <c r="EZ423" s="42"/>
      <c r="FA423" s="42"/>
      <c r="FB423" s="42"/>
      <c r="FC423" s="42"/>
      <c r="FD423" s="42"/>
      <c r="FE423" s="42"/>
      <c r="FF423" s="42"/>
      <c r="FG423" s="42"/>
      <c r="FH423" s="42"/>
      <c r="FI423" s="42"/>
      <c r="FJ423" s="42"/>
      <c r="FK423" s="42"/>
      <c r="FL423" s="42"/>
      <c r="FM423" s="42"/>
      <c r="FN423" s="42"/>
      <c r="FO423" s="42"/>
      <c r="FP423" s="42"/>
      <c r="FQ423" s="42"/>
      <c r="FR423" s="42"/>
      <c r="FS423" s="29">
        <f t="shared" si="58"/>
        <v>1512</v>
      </c>
      <c r="FT423" s="29">
        <f t="shared" si="59"/>
        <v>1512</v>
      </c>
      <c r="FU423" s="8">
        <f t="shared" si="55"/>
        <v>1</v>
      </c>
      <c r="FV423" s="29">
        <f t="shared" si="60"/>
        <v>1</v>
      </c>
    </row>
    <row r="424" spans="1:179">
      <c r="A424" s="8">
        <v>17225</v>
      </c>
      <c r="B424" s="27" t="s">
        <v>46</v>
      </c>
      <c r="C424" s="40">
        <v>71</v>
      </c>
      <c r="D424" s="40" t="s">
        <v>2094</v>
      </c>
      <c r="E424" s="40" t="s">
        <v>2144</v>
      </c>
      <c r="F424" s="40" t="s">
        <v>253</v>
      </c>
      <c r="G424" s="40">
        <v>150</v>
      </c>
      <c r="H424" s="8" t="str">
        <f>VLOOKUP(F424, 'Meslek Grupları'!$E$6:$G$152, 3, FALSE)</f>
        <v>İşçiler</v>
      </c>
      <c r="I424" s="40"/>
      <c r="J424" s="40"/>
      <c r="K424" s="40"/>
      <c r="L424" s="40"/>
      <c r="M424" s="40"/>
      <c r="N424" s="40"/>
      <c r="O424" s="40"/>
      <c r="P424" s="40"/>
      <c r="Q424" s="40"/>
      <c r="R424" s="40">
        <v>4</v>
      </c>
      <c r="S424" s="40">
        <v>2</v>
      </c>
      <c r="T424" s="40">
        <v>4</v>
      </c>
      <c r="U424" s="40"/>
      <c r="V424" s="40"/>
      <c r="W424" s="40"/>
      <c r="X424" s="40"/>
      <c r="Y424" s="40"/>
      <c r="Z424" s="41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2"/>
      <c r="AT424" s="42"/>
      <c r="AU424" s="43"/>
      <c r="AV424" s="40"/>
      <c r="AW424" s="40"/>
      <c r="AX424" s="40"/>
      <c r="AY424" s="40"/>
      <c r="AZ424" s="40"/>
      <c r="BA424" s="42"/>
      <c r="BB424" s="41"/>
      <c r="BC424" s="40"/>
      <c r="BD424" s="40"/>
      <c r="BE424" s="40"/>
      <c r="BF424" s="40"/>
      <c r="BG424" s="40"/>
      <c r="BH424" s="42"/>
      <c r="BI424" s="40"/>
      <c r="BJ424" s="40"/>
      <c r="BK424" s="40"/>
      <c r="BL424" s="40"/>
      <c r="BM424" s="40"/>
      <c r="BN424" s="40"/>
      <c r="BO424" s="41"/>
      <c r="BP424" s="40"/>
      <c r="BQ424" s="40"/>
      <c r="BR424" s="40"/>
      <c r="BS424" s="40"/>
      <c r="BT424" s="40"/>
      <c r="BU424" s="42"/>
      <c r="BV424" s="40"/>
      <c r="BW424" s="41">
        <v>2</v>
      </c>
      <c r="BX424" s="40"/>
      <c r="BY424" s="40"/>
      <c r="BZ424" s="40">
        <v>36</v>
      </c>
      <c r="CA424" s="42">
        <v>12</v>
      </c>
      <c r="CB424" s="41"/>
      <c r="CC424" s="40"/>
      <c r="CD424" s="40"/>
      <c r="CE424" s="40"/>
      <c r="CF424" s="40"/>
      <c r="CG424" s="40"/>
      <c r="CH424" s="42"/>
      <c r="CI424" s="43"/>
      <c r="CJ424" s="41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1"/>
      <c r="DR424" s="40"/>
      <c r="DS424" s="40"/>
      <c r="DT424" s="40"/>
      <c r="DU424" s="40"/>
      <c r="DV424" s="42"/>
      <c r="DW424" s="40"/>
      <c r="DX424" s="40"/>
      <c r="DY424" s="40"/>
      <c r="DZ424" s="40"/>
      <c r="EA424" s="40"/>
      <c r="EB424" s="40"/>
      <c r="EC424" s="40"/>
      <c r="ED424" s="41"/>
      <c r="EE424" s="40"/>
      <c r="EF424" s="40"/>
      <c r="EG424" s="41"/>
      <c r="EH424" s="40"/>
      <c r="EI424" s="40"/>
      <c r="EJ424" s="40"/>
      <c r="EK424" s="40"/>
      <c r="EL424" s="42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2"/>
      <c r="EX424" s="42"/>
      <c r="EY424" s="42"/>
      <c r="EZ424" s="42"/>
      <c r="FA424" s="42"/>
      <c r="FB424" s="42"/>
      <c r="FC424" s="42"/>
      <c r="FD424" s="42"/>
      <c r="FE424" s="42"/>
      <c r="FF424" s="42"/>
      <c r="FG424" s="42"/>
      <c r="FH424" s="42"/>
      <c r="FI424" s="42"/>
      <c r="FJ424" s="42"/>
      <c r="FK424" s="42"/>
      <c r="FL424" s="42"/>
      <c r="FM424" s="42"/>
      <c r="FN424" s="42"/>
      <c r="FO424" s="42"/>
      <c r="FP424" s="42"/>
      <c r="FQ424" s="42"/>
      <c r="FR424" s="42"/>
      <c r="FS424" s="29">
        <f t="shared" si="58"/>
        <v>186</v>
      </c>
      <c r="FT424" s="29">
        <f t="shared" si="59"/>
        <v>186</v>
      </c>
      <c r="FU424" s="8">
        <f t="shared" si="55"/>
        <v>2</v>
      </c>
      <c r="FV424" s="29">
        <f t="shared" si="60"/>
        <v>2</v>
      </c>
    </row>
    <row r="425" spans="1:179">
      <c r="A425" s="8">
        <v>17225</v>
      </c>
      <c r="B425" s="27" t="s">
        <v>46</v>
      </c>
      <c r="C425" s="40">
        <v>72</v>
      </c>
      <c r="D425" s="40" t="s">
        <v>598</v>
      </c>
      <c r="E425" s="40" t="s">
        <v>2137</v>
      </c>
      <c r="F425" s="40" t="s">
        <v>237</v>
      </c>
      <c r="G425" s="40">
        <v>120</v>
      </c>
      <c r="H425" s="8" t="str">
        <f>VLOOKUP(F425, 'Meslek Grupları'!$E$6:$G$152, 3, FALSE)</f>
        <v>Esnaf</v>
      </c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1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2"/>
      <c r="AT425" s="42"/>
      <c r="AU425" s="43"/>
      <c r="AV425" s="40"/>
      <c r="AW425" s="40"/>
      <c r="AX425" s="40"/>
      <c r="AY425" s="40"/>
      <c r="AZ425" s="40"/>
      <c r="BA425" s="42"/>
      <c r="BB425" s="41"/>
      <c r="BC425" s="40"/>
      <c r="BD425" s="40"/>
      <c r="BE425" s="40"/>
      <c r="BF425" s="40"/>
      <c r="BG425" s="40"/>
      <c r="BH425" s="42"/>
      <c r="BI425" s="40"/>
      <c r="BJ425" s="40"/>
      <c r="BK425" s="40"/>
      <c r="BL425" s="40"/>
      <c r="BM425" s="40"/>
      <c r="BN425" s="40"/>
      <c r="BO425" s="41"/>
      <c r="BP425" s="40"/>
      <c r="BQ425" s="40"/>
      <c r="BR425" s="40"/>
      <c r="BS425" s="40"/>
      <c r="BT425" s="40"/>
      <c r="BU425" s="42"/>
      <c r="BV425" s="40"/>
      <c r="BW425" s="41"/>
      <c r="BX425" s="40"/>
      <c r="BY425" s="40"/>
      <c r="BZ425" s="40"/>
      <c r="CA425" s="42"/>
      <c r="CB425" s="41"/>
      <c r="CC425" s="40"/>
      <c r="CD425" s="40"/>
      <c r="CE425" s="40"/>
      <c r="CF425" s="40"/>
      <c r="CG425" s="40"/>
      <c r="CH425" s="42"/>
      <c r="CI425" s="43"/>
      <c r="CJ425" s="41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1"/>
      <c r="DR425" s="40"/>
      <c r="DS425" s="40"/>
      <c r="DT425" s="40"/>
      <c r="DU425" s="40"/>
      <c r="DV425" s="42"/>
      <c r="DW425" s="40"/>
      <c r="DX425" s="40"/>
      <c r="DY425" s="40"/>
      <c r="DZ425" s="40"/>
      <c r="EA425" s="40"/>
      <c r="EB425" s="40"/>
      <c r="EC425" s="40"/>
      <c r="ED425" s="41"/>
      <c r="EE425" s="40"/>
      <c r="EF425" s="40"/>
      <c r="EG425" s="41"/>
      <c r="EH425" s="40"/>
      <c r="EI425" s="40"/>
      <c r="EJ425" s="40"/>
      <c r="EK425" s="40"/>
      <c r="EL425" s="42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2"/>
      <c r="EX425" s="42"/>
      <c r="EY425" s="42"/>
      <c r="EZ425" s="42"/>
      <c r="FA425" s="42"/>
      <c r="FB425" s="42"/>
      <c r="FC425" s="42"/>
      <c r="FD425" s="42"/>
      <c r="FE425" s="42"/>
      <c r="FF425" s="42"/>
      <c r="FG425" s="42"/>
      <c r="FH425" s="42"/>
      <c r="FI425" s="42"/>
      <c r="FJ425" s="42"/>
      <c r="FK425" s="42"/>
      <c r="FL425" s="42"/>
      <c r="FM425" s="42"/>
      <c r="FN425" s="42"/>
      <c r="FO425" s="42"/>
      <c r="FP425" s="42"/>
      <c r="FQ425" s="42"/>
      <c r="FR425" s="42"/>
      <c r="FS425" s="29">
        <f t="shared" si="58"/>
        <v>120</v>
      </c>
      <c r="FT425" s="29">
        <f t="shared" si="59"/>
        <v>120</v>
      </c>
      <c r="FU425" s="8">
        <f t="shared" si="55"/>
        <v>0</v>
      </c>
      <c r="FV425" s="29">
        <f t="shared" si="60"/>
        <v>0</v>
      </c>
    </row>
    <row r="426" spans="1:179">
      <c r="A426" s="8">
        <v>17225</v>
      </c>
      <c r="B426" s="27" t="s">
        <v>46</v>
      </c>
      <c r="C426" s="40">
        <v>73</v>
      </c>
      <c r="D426" s="40" t="s">
        <v>221</v>
      </c>
      <c r="E426" s="40" t="s">
        <v>2137</v>
      </c>
      <c r="F426" s="40" t="s">
        <v>268</v>
      </c>
      <c r="G426" s="40">
        <v>200</v>
      </c>
      <c r="H426" s="8" t="str">
        <f>VLOOKUP(F426, 'Meslek Grupları'!$E$6:$G$152, 3, FALSE)</f>
        <v>Görevli</v>
      </c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1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2"/>
      <c r="AT426" s="42"/>
      <c r="AU426" s="43"/>
      <c r="AV426" s="40"/>
      <c r="AW426" s="40"/>
      <c r="AX426" s="40"/>
      <c r="AY426" s="40"/>
      <c r="AZ426" s="40"/>
      <c r="BA426" s="42"/>
      <c r="BB426" s="41"/>
      <c r="BC426" s="40"/>
      <c r="BD426" s="40"/>
      <c r="BE426" s="40"/>
      <c r="BF426" s="40"/>
      <c r="BG426" s="40"/>
      <c r="BH426" s="42"/>
      <c r="BI426" s="40"/>
      <c r="BJ426" s="40"/>
      <c r="BK426" s="40"/>
      <c r="BL426" s="40"/>
      <c r="BM426" s="40"/>
      <c r="BN426" s="40"/>
      <c r="BO426" s="41"/>
      <c r="BP426" s="40"/>
      <c r="BQ426" s="40"/>
      <c r="BR426" s="40"/>
      <c r="BS426" s="40"/>
      <c r="BT426" s="40"/>
      <c r="BU426" s="42"/>
      <c r="BV426" s="40"/>
      <c r="BW426" s="41"/>
      <c r="BX426" s="40"/>
      <c r="BY426" s="40"/>
      <c r="BZ426" s="40"/>
      <c r="CA426" s="42"/>
      <c r="CB426" s="41"/>
      <c r="CC426" s="40"/>
      <c r="CD426" s="40"/>
      <c r="CE426" s="40"/>
      <c r="CF426" s="40"/>
      <c r="CG426" s="40"/>
      <c r="CH426" s="42"/>
      <c r="CI426" s="43"/>
      <c r="CJ426" s="41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1"/>
      <c r="DR426" s="40"/>
      <c r="DS426" s="40"/>
      <c r="DT426" s="40"/>
      <c r="DU426" s="40"/>
      <c r="DV426" s="42"/>
      <c r="DW426" s="40"/>
      <c r="DX426" s="40"/>
      <c r="DY426" s="40"/>
      <c r="DZ426" s="40"/>
      <c r="EA426" s="40"/>
      <c r="EB426" s="40"/>
      <c r="EC426" s="40"/>
      <c r="ED426" s="41"/>
      <c r="EE426" s="40"/>
      <c r="EF426" s="40"/>
      <c r="EG426" s="41"/>
      <c r="EH426" s="40"/>
      <c r="EI426" s="40"/>
      <c r="EJ426" s="40"/>
      <c r="EK426" s="40"/>
      <c r="EL426" s="42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2"/>
      <c r="EX426" s="42"/>
      <c r="EY426" s="42"/>
      <c r="EZ426" s="42"/>
      <c r="FA426" s="42"/>
      <c r="FB426" s="42"/>
      <c r="FC426" s="42"/>
      <c r="FD426" s="42"/>
      <c r="FE426" s="42"/>
      <c r="FF426" s="42"/>
      <c r="FG426" s="42"/>
      <c r="FH426" s="42"/>
      <c r="FI426" s="42"/>
      <c r="FJ426" s="42"/>
      <c r="FK426" s="42"/>
      <c r="FL426" s="42"/>
      <c r="FM426" s="42"/>
      <c r="FN426" s="42"/>
      <c r="FO426" s="42"/>
      <c r="FP426" s="42"/>
      <c r="FQ426" s="42"/>
      <c r="FR426" s="42"/>
      <c r="FS426" s="29">
        <f t="shared" si="58"/>
        <v>200</v>
      </c>
      <c r="FT426" s="29">
        <f t="shared" si="59"/>
        <v>200</v>
      </c>
      <c r="FU426" s="8">
        <f t="shared" si="55"/>
        <v>0</v>
      </c>
      <c r="FV426" s="29">
        <f t="shared" si="60"/>
        <v>0</v>
      </c>
    </row>
    <row r="427" spans="1:179">
      <c r="A427" s="8">
        <v>17225</v>
      </c>
      <c r="B427" s="27" t="s">
        <v>46</v>
      </c>
      <c r="C427" s="40">
        <v>74</v>
      </c>
      <c r="D427" s="40" t="s">
        <v>2108</v>
      </c>
      <c r="E427" s="40" t="s">
        <v>325</v>
      </c>
      <c r="F427" s="40" t="s">
        <v>302</v>
      </c>
      <c r="G427" s="40"/>
      <c r="H427" s="8" t="str">
        <f>VLOOKUP(F427, 'Meslek Grupları'!$E$6:$G$152, 3, FALSE)</f>
        <v>Görevli</v>
      </c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1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2"/>
      <c r="AT427" s="42"/>
      <c r="AU427" s="43"/>
      <c r="AV427" s="40"/>
      <c r="AW427" s="40"/>
      <c r="AX427" s="40"/>
      <c r="AY427" s="40"/>
      <c r="AZ427" s="40"/>
      <c r="BA427" s="42"/>
      <c r="BB427" s="41"/>
      <c r="BC427" s="40"/>
      <c r="BD427" s="40"/>
      <c r="BE427" s="40"/>
      <c r="BF427" s="40"/>
      <c r="BG427" s="40"/>
      <c r="BH427" s="42"/>
      <c r="BI427" s="40"/>
      <c r="BJ427" s="40"/>
      <c r="BK427" s="40"/>
      <c r="BL427" s="40"/>
      <c r="BM427" s="40"/>
      <c r="BN427" s="40"/>
      <c r="BO427" s="41"/>
      <c r="BP427" s="40"/>
      <c r="BQ427" s="40"/>
      <c r="BR427" s="40"/>
      <c r="BS427" s="40"/>
      <c r="BT427" s="40"/>
      <c r="BU427" s="42"/>
      <c r="BV427" s="40"/>
      <c r="BW427" s="41"/>
      <c r="BX427" s="40"/>
      <c r="BY427" s="40"/>
      <c r="BZ427" s="40"/>
      <c r="CA427" s="42"/>
      <c r="CB427" s="41"/>
      <c r="CC427" s="40"/>
      <c r="CD427" s="40"/>
      <c r="CE427" s="40"/>
      <c r="CF427" s="40"/>
      <c r="CG427" s="40"/>
      <c r="CH427" s="42"/>
      <c r="CI427" s="43"/>
      <c r="CJ427" s="41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1"/>
      <c r="DR427" s="40"/>
      <c r="DS427" s="40"/>
      <c r="DT427" s="40"/>
      <c r="DU427" s="40"/>
      <c r="DV427" s="42"/>
      <c r="DW427" s="40"/>
      <c r="DX427" s="40"/>
      <c r="DY427" s="40"/>
      <c r="DZ427" s="40"/>
      <c r="EA427" s="40"/>
      <c r="EB427" s="40"/>
      <c r="EC427" s="40"/>
      <c r="ED427" s="41"/>
      <c r="EE427" s="40"/>
      <c r="EF427" s="40"/>
      <c r="EG427" s="41"/>
      <c r="EH427" s="40"/>
      <c r="EI427" s="40"/>
      <c r="EJ427" s="40"/>
      <c r="EK427" s="40"/>
      <c r="EL427" s="42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2"/>
      <c r="EX427" s="42"/>
      <c r="EY427" s="42"/>
      <c r="EZ427" s="42"/>
      <c r="FA427" s="42"/>
      <c r="FB427" s="42"/>
      <c r="FC427" s="42"/>
      <c r="FD427" s="42"/>
      <c r="FE427" s="42"/>
      <c r="FF427" s="42"/>
      <c r="FG427" s="42"/>
      <c r="FH427" s="42"/>
      <c r="FI427" s="42"/>
      <c r="FJ427" s="42"/>
      <c r="FK427" s="42"/>
      <c r="FL427" s="42"/>
      <c r="FM427" s="42"/>
      <c r="FN427" s="42"/>
      <c r="FO427" s="42"/>
      <c r="FP427" s="42"/>
      <c r="FQ427" s="42"/>
      <c r="FR427" s="42"/>
      <c r="FS427" s="29">
        <f t="shared" si="58"/>
        <v>0</v>
      </c>
      <c r="FT427" s="29">
        <f t="shared" si="59"/>
        <v>0</v>
      </c>
      <c r="FU427" s="8">
        <f t="shared" si="55"/>
        <v>0</v>
      </c>
      <c r="FV427" s="29">
        <f t="shared" si="60"/>
        <v>0</v>
      </c>
    </row>
    <row r="428" spans="1:179">
      <c r="A428" s="8">
        <v>17225</v>
      </c>
      <c r="B428" s="27" t="s">
        <v>46</v>
      </c>
      <c r="C428" s="40">
        <v>75</v>
      </c>
      <c r="D428" s="40" t="s">
        <v>241</v>
      </c>
      <c r="E428" s="40" t="s">
        <v>252</v>
      </c>
      <c r="F428" s="40" t="s">
        <v>253</v>
      </c>
      <c r="G428" s="40">
        <v>100</v>
      </c>
      <c r="H428" s="8" t="str">
        <f>VLOOKUP(F428, 'Meslek Grupları'!$E$6:$G$152, 3, FALSE)</f>
        <v>İşçiler</v>
      </c>
      <c r="I428" s="40"/>
      <c r="J428" s="40"/>
      <c r="K428" s="40"/>
      <c r="L428" s="40">
        <v>120</v>
      </c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1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2"/>
      <c r="AT428" s="42"/>
      <c r="AU428" s="43"/>
      <c r="AV428" s="40"/>
      <c r="AW428" s="40"/>
      <c r="AX428" s="40"/>
      <c r="AY428" s="40"/>
      <c r="AZ428" s="40"/>
      <c r="BA428" s="42"/>
      <c r="BB428" s="41"/>
      <c r="BC428" s="40"/>
      <c r="BD428" s="40"/>
      <c r="BE428" s="40"/>
      <c r="BF428" s="40"/>
      <c r="BG428" s="40"/>
      <c r="BH428" s="42"/>
      <c r="BI428" s="40"/>
      <c r="BJ428" s="40"/>
      <c r="BK428" s="40"/>
      <c r="BL428" s="40"/>
      <c r="BM428" s="40"/>
      <c r="BN428" s="40"/>
      <c r="BO428" s="41"/>
      <c r="BP428" s="40"/>
      <c r="BQ428" s="40"/>
      <c r="BR428" s="40"/>
      <c r="BS428" s="40"/>
      <c r="BT428" s="40"/>
      <c r="BU428" s="42"/>
      <c r="BV428" s="40"/>
      <c r="BW428" s="41">
        <v>1</v>
      </c>
      <c r="BX428" s="40"/>
      <c r="BY428" s="40"/>
      <c r="BZ428" s="40">
        <v>12</v>
      </c>
      <c r="CA428" s="42">
        <v>12</v>
      </c>
      <c r="CB428" s="41"/>
      <c r="CC428" s="40"/>
      <c r="CD428" s="40"/>
      <c r="CE428" s="40"/>
      <c r="CF428" s="40"/>
      <c r="CG428" s="40"/>
      <c r="CH428" s="42"/>
      <c r="CI428" s="43"/>
      <c r="CJ428" s="41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1"/>
      <c r="DR428" s="40"/>
      <c r="DS428" s="40"/>
      <c r="DT428" s="40"/>
      <c r="DU428" s="40"/>
      <c r="DV428" s="42"/>
      <c r="DW428" s="40"/>
      <c r="DX428" s="40"/>
      <c r="DY428" s="40"/>
      <c r="DZ428" s="40"/>
      <c r="EA428" s="40"/>
      <c r="EB428" s="40"/>
      <c r="EC428" s="40"/>
      <c r="ED428" s="41"/>
      <c r="EE428" s="40"/>
      <c r="EF428" s="40"/>
      <c r="EG428" s="41"/>
      <c r="EH428" s="40"/>
      <c r="EI428" s="40"/>
      <c r="EJ428" s="40"/>
      <c r="EK428" s="40"/>
      <c r="EL428" s="42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2"/>
      <c r="EX428" s="42"/>
      <c r="EY428" s="42"/>
      <c r="EZ428" s="42"/>
      <c r="FA428" s="42"/>
      <c r="FB428" s="42"/>
      <c r="FC428" s="42"/>
      <c r="FD428" s="42"/>
      <c r="FE428" s="42"/>
      <c r="FF428" s="42"/>
      <c r="FG428" s="42"/>
      <c r="FH428" s="42"/>
      <c r="FI428" s="42"/>
      <c r="FJ428" s="42"/>
      <c r="FK428" s="42"/>
      <c r="FL428" s="42"/>
      <c r="FM428" s="42"/>
      <c r="FN428" s="42"/>
      <c r="FO428" s="42"/>
      <c r="FP428" s="42"/>
      <c r="FQ428" s="42"/>
      <c r="FR428" s="42"/>
      <c r="FS428" s="29">
        <f t="shared" si="58"/>
        <v>232</v>
      </c>
      <c r="FT428" s="29">
        <f t="shared" si="59"/>
        <v>232</v>
      </c>
      <c r="FU428" s="8">
        <f t="shared" si="55"/>
        <v>1</v>
      </c>
      <c r="FV428" s="29">
        <f t="shared" si="60"/>
        <v>1</v>
      </c>
    </row>
    <row r="429" spans="1:179">
      <c r="A429" s="8">
        <v>17225</v>
      </c>
      <c r="B429" s="27" t="s">
        <v>46</v>
      </c>
      <c r="C429" s="40">
        <v>76</v>
      </c>
      <c r="D429" s="40" t="s">
        <v>241</v>
      </c>
      <c r="E429" s="40" t="s">
        <v>563</v>
      </c>
      <c r="F429" s="40" t="s">
        <v>345</v>
      </c>
      <c r="G429" s="40">
        <v>150</v>
      </c>
      <c r="H429" s="8" t="str">
        <f>VLOOKUP(F429, 'Meslek Grupları'!$E$6:$G$152, 3, FALSE)</f>
        <v>Esnaf</v>
      </c>
      <c r="I429" s="40"/>
      <c r="J429" s="40"/>
      <c r="K429" s="40"/>
      <c r="L429" s="40">
        <v>120</v>
      </c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1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2"/>
      <c r="AT429" s="42"/>
      <c r="AU429" s="43"/>
      <c r="AV429" s="40"/>
      <c r="AW429" s="40"/>
      <c r="AX429" s="40"/>
      <c r="AY429" s="40"/>
      <c r="AZ429" s="40"/>
      <c r="BA429" s="42"/>
      <c r="BB429" s="41"/>
      <c r="BC429" s="40"/>
      <c r="BD429" s="40"/>
      <c r="BE429" s="40"/>
      <c r="BF429" s="40"/>
      <c r="BG429" s="40"/>
      <c r="BH429" s="42"/>
      <c r="BI429" s="40"/>
      <c r="BJ429" s="40"/>
      <c r="BK429" s="40"/>
      <c r="BL429" s="40"/>
      <c r="BM429" s="40"/>
      <c r="BN429" s="40"/>
      <c r="BO429" s="41"/>
      <c r="BP429" s="40"/>
      <c r="BQ429" s="40"/>
      <c r="BR429" s="40"/>
      <c r="BS429" s="40"/>
      <c r="BT429" s="40"/>
      <c r="BU429" s="42"/>
      <c r="BV429" s="40"/>
      <c r="BW429" s="41"/>
      <c r="BX429" s="40"/>
      <c r="BY429" s="40"/>
      <c r="BZ429" s="40"/>
      <c r="CA429" s="42"/>
      <c r="CB429" s="41"/>
      <c r="CC429" s="40"/>
      <c r="CD429" s="40"/>
      <c r="CE429" s="40"/>
      <c r="CF429" s="40"/>
      <c r="CG429" s="40"/>
      <c r="CH429" s="42"/>
      <c r="CI429" s="43"/>
      <c r="CJ429" s="41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1"/>
      <c r="DR429" s="40"/>
      <c r="DS429" s="40"/>
      <c r="DT429" s="40"/>
      <c r="DU429" s="40"/>
      <c r="DV429" s="42"/>
      <c r="DW429" s="40"/>
      <c r="DX429" s="40"/>
      <c r="DY429" s="40"/>
      <c r="DZ429" s="40"/>
      <c r="EA429" s="40"/>
      <c r="EB429" s="40"/>
      <c r="EC429" s="40"/>
      <c r="ED429" s="41"/>
      <c r="EE429" s="40"/>
      <c r="EF429" s="40"/>
      <c r="EG429" s="41"/>
      <c r="EH429" s="40"/>
      <c r="EI429" s="40"/>
      <c r="EJ429" s="40"/>
      <c r="EK429" s="40"/>
      <c r="EL429" s="42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2"/>
      <c r="EX429" s="42"/>
      <c r="EY429" s="42"/>
      <c r="EZ429" s="42"/>
      <c r="FA429" s="42"/>
      <c r="FB429" s="42"/>
      <c r="FC429" s="42"/>
      <c r="FD429" s="42"/>
      <c r="FE429" s="42"/>
      <c r="FF429" s="42"/>
      <c r="FG429" s="42"/>
      <c r="FH429" s="42"/>
      <c r="FI429" s="42"/>
      <c r="FJ429" s="42"/>
      <c r="FK429" s="42"/>
      <c r="FL429" s="42"/>
      <c r="FM429" s="42"/>
      <c r="FN429" s="42"/>
      <c r="FO429" s="42"/>
      <c r="FP429" s="42"/>
      <c r="FQ429" s="42"/>
      <c r="FR429" s="42"/>
      <c r="FS429" s="29">
        <f t="shared" si="58"/>
        <v>270</v>
      </c>
      <c r="FT429" s="29">
        <f t="shared" si="59"/>
        <v>270</v>
      </c>
      <c r="FU429" s="8">
        <f t="shared" si="55"/>
        <v>0</v>
      </c>
      <c r="FV429" s="29">
        <f t="shared" si="60"/>
        <v>0</v>
      </c>
    </row>
    <row r="430" spans="1:179">
      <c r="A430" s="8">
        <v>17225</v>
      </c>
      <c r="B430" s="27" t="s">
        <v>46</v>
      </c>
      <c r="C430" s="40">
        <v>77</v>
      </c>
      <c r="D430" s="40" t="s">
        <v>203</v>
      </c>
      <c r="E430" s="40" t="s">
        <v>197</v>
      </c>
      <c r="F430" s="40"/>
      <c r="G430" s="40"/>
      <c r="H430" s="8">
        <f>VLOOKUP(F430, 'Meslek Grupları'!$E$6:$G$152, 3, FALSE)</f>
        <v>0</v>
      </c>
      <c r="I430" s="40"/>
      <c r="J430" s="40"/>
      <c r="K430" s="40"/>
      <c r="L430" s="40">
        <v>120</v>
      </c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1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2"/>
      <c r="AT430" s="42"/>
      <c r="AU430" s="43"/>
      <c r="AV430" s="40"/>
      <c r="AW430" s="40"/>
      <c r="AX430" s="40"/>
      <c r="AY430" s="40"/>
      <c r="AZ430" s="40"/>
      <c r="BA430" s="42"/>
      <c r="BB430" s="41"/>
      <c r="BC430" s="40"/>
      <c r="BD430" s="40"/>
      <c r="BE430" s="40"/>
      <c r="BF430" s="40"/>
      <c r="BG430" s="40"/>
      <c r="BH430" s="42"/>
      <c r="BI430" s="40"/>
      <c r="BJ430" s="40"/>
      <c r="BK430" s="40"/>
      <c r="BL430" s="40"/>
      <c r="BM430" s="40"/>
      <c r="BN430" s="40"/>
      <c r="BO430" s="41"/>
      <c r="BP430" s="40"/>
      <c r="BQ430" s="40"/>
      <c r="BR430" s="40"/>
      <c r="BS430" s="40"/>
      <c r="BT430" s="40"/>
      <c r="BU430" s="42"/>
      <c r="BV430" s="40"/>
      <c r="BW430" s="41"/>
      <c r="BX430" s="40"/>
      <c r="BY430" s="40"/>
      <c r="BZ430" s="40"/>
      <c r="CA430" s="42"/>
      <c r="CB430" s="41"/>
      <c r="CC430" s="40"/>
      <c r="CD430" s="40"/>
      <c r="CE430" s="40"/>
      <c r="CF430" s="40"/>
      <c r="CG430" s="40"/>
      <c r="CH430" s="42"/>
      <c r="CI430" s="43"/>
      <c r="CJ430" s="41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1"/>
      <c r="DR430" s="40"/>
      <c r="DS430" s="40"/>
      <c r="DT430" s="40"/>
      <c r="DU430" s="40"/>
      <c r="DV430" s="42"/>
      <c r="DW430" s="40"/>
      <c r="DX430" s="40"/>
      <c r="DY430" s="40"/>
      <c r="DZ430" s="40"/>
      <c r="EA430" s="40"/>
      <c r="EB430" s="40"/>
      <c r="EC430" s="40"/>
      <c r="ED430" s="41"/>
      <c r="EE430" s="40"/>
      <c r="EF430" s="40"/>
      <c r="EG430" s="41"/>
      <c r="EH430" s="40"/>
      <c r="EI430" s="40"/>
      <c r="EJ430" s="40"/>
      <c r="EK430" s="40"/>
      <c r="EL430" s="42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2"/>
      <c r="EX430" s="42"/>
      <c r="EY430" s="42"/>
      <c r="EZ430" s="42"/>
      <c r="FA430" s="42"/>
      <c r="FB430" s="42"/>
      <c r="FC430" s="42"/>
      <c r="FD430" s="42"/>
      <c r="FE430" s="42"/>
      <c r="FF430" s="42"/>
      <c r="FG430" s="42"/>
      <c r="FH430" s="42"/>
      <c r="FI430" s="42"/>
      <c r="FJ430" s="42"/>
      <c r="FK430" s="42"/>
      <c r="FL430" s="42"/>
      <c r="FM430" s="42"/>
      <c r="FN430" s="42"/>
      <c r="FO430" s="42"/>
      <c r="FP430" s="42"/>
      <c r="FQ430" s="42"/>
      <c r="FR430" s="42"/>
      <c r="FS430" s="29">
        <f t="shared" si="58"/>
        <v>120</v>
      </c>
      <c r="FT430" s="29">
        <f t="shared" si="59"/>
        <v>120</v>
      </c>
      <c r="FU430" s="8">
        <f t="shared" si="55"/>
        <v>0</v>
      </c>
      <c r="FV430" s="29">
        <f t="shared" si="60"/>
        <v>0</v>
      </c>
    </row>
    <row r="431" spans="1:179">
      <c r="A431" s="8">
        <v>17225</v>
      </c>
      <c r="B431" s="27" t="s">
        <v>46</v>
      </c>
      <c r="C431" s="40">
        <v>78</v>
      </c>
      <c r="D431" s="40" t="s">
        <v>479</v>
      </c>
      <c r="E431" s="40" t="s">
        <v>252</v>
      </c>
      <c r="F431" s="40"/>
      <c r="G431" s="40"/>
      <c r="H431" s="8">
        <f>VLOOKUP(F431, 'Meslek Grupları'!$E$6:$G$152, 3, FALSE)</f>
        <v>0</v>
      </c>
      <c r="I431" s="40"/>
      <c r="J431" s="40"/>
      <c r="K431" s="40"/>
      <c r="L431" s="40">
        <v>120</v>
      </c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1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2"/>
      <c r="AT431" s="42"/>
      <c r="AU431" s="43"/>
      <c r="AV431" s="40"/>
      <c r="AW431" s="40"/>
      <c r="AX431" s="40"/>
      <c r="AY431" s="40"/>
      <c r="AZ431" s="40"/>
      <c r="BA431" s="42"/>
      <c r="BB431" s="41"/>
      <c r="BC431" s="40"/>
      <c r="BD431" s="40"/>
      <c r="BE431" s="40"/>
      <c r="BF431" s="40"/>
      <c r="BG431" s="40"/>
      <c r="BH431" s="42"/>
      <c r="BI431" s="40"/>
      <c r="BJ431" s="40"/>
      <c r="BK431" s="40"/>
      <c r="BL431" s="40"/>
      <c r="BM431" s="40"/>
      <c r="BN431" s="40"/>
      <c r="BO431" s="41"/>
      <c r="BP431" s="40"/>
      <c r="BQ431" s="40"/>
      <c r="BR431" s="40"/>
      <c r="BS431" s="40"/>
      <c r="BT431" s="40"/>
      <c r="BU431" s="42"/>
      <c r="BV431" s="40"/>
      <c r="BW431" s="41"/>
      <c r="BX431" s="40"/>
      <c r="BY431" s="40"/>
      <c r="BZ431" s="40"/>
      <c r="CA431" s="42"/>
      <c r="CB431" s="41"/>
      <c r="CC431" s="40"/>
      <c r="CD431" s="40"/>
      <c r="CE431" s="40"/>
      <c r="CF431" s="40"/>
      <c r="CG431" s="40"/>
      <c r="CH431" s="42"/>
      <c r="CI431" s="43"/>
      <c r="CJ431" s="41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1"/>
      <c r="DR431" s="40"/>
      <c r="DS431" s="40"/>
      <c r="DT431" s="40"/>
      <c r="DU431" s="40"/>
      <c r="DV431" s="42"/>
      <c r="DW431" s="40"/>
      <c r="DX431" s="40"/>
      <c r="DY431" s="40"/>
      <c r="DZ431" s="40"/>
      <c r="EA431" s="40"/>
      <c r="EB431" s="40"/>
      <c r="EC431" s="40"/>
      <c r="ED431" s="41"/>
      <c r="EE431" s="40"/>
      <c r="EF431" s="40"/>
      <c r="EG431" s="41"/>
      <c r="EH431" s="40"/>
      <c r="EI431" s="40"/>
      <c r="EJ431" s="40"/>
      <c r="EK431" s="40"/>
      <c r="EL431" s="42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2"/>
      <c r="EX431" s="42"/>
      <c r="EY431" s="42"/>
      <c r="EZ431" s="42"/>
      <c r="FA431" s="42"/>
      <c r="FB431" s="42"/>
      <c r="FC431" s="42"/>
      <c r="FD431" s="42"/>
      <c r="FE431" s="42"/>
      <c r="FF431" s="42"/>
      <c r="FG431" s="42"/>
      <c r="FH431" s="42"/>
      <c r="FI431" s="42"/>
      <c r="FJ431" s="42"/>
      <c r="FK431" s="42"/>
      <c r="FL431" s="42"/>
      <c r="FM431" s="42"/>
      <c r="FN431" s="42"/>
      <c r="FO431" s="42"/>
      <c r="FP431" s="42"/>
      <c r="FQ431" s="42"/>
      <c r="FR431" s="42"/>
      <c r="FS431" s="29">
        <f t="shared" si="58"/>
        <v>120</v>
      </c>
      <c r="FT431" s="29">
        <f t="shared" si="59"/>
        <v>120</v>
      </c>
      <c r="FU431" s="8">
        <f t="shared" si="55"/>
        <v>0</v>
      </c>
      <c r="FV431" s="29">
        <f t="shared" si="60"/>
        <v>0</v>
      </c>
    </row>
    <row r="432" spans="1:179">
      <c r="A432" s="8">
        <v>17225</v>
      </c>
      <c r="B432" s="27" t="s">
        <v>46</v>
      </c>
      <c r="C432" s="242">
        <v>79</v>
      </c>
      <c r="D432" s="8" t="s">
        <v>249</v>
      </c>
      <c r="E432" s="8" t="s">
        <v>255</v>
      </c>
      <c r="F432" s="8" t="s">
        <v>178</v>
      </c>
      <c r="H432" s="8" t="str">
        <f>VLOOKUP(F432, 'Meslek Grupları'!$E$6:$G$152, 3, FALSE)</f>
        <v>Ziraat</v>
      </c>
      <c r="I432" s="8"/>
      <c r="J432" s="8"/>
      <c r="K432" s="8"/>
      <c r="M432" s="8"/>
      <c r="O432" s="8"/>
      <c r="P432" s="8"/>
      <c r="R432">
        <v>35</v>
      </c>
      <c r="S432">
        <v>4</v>
      </c>
      <c r="T432">
        <v>8</v>
      </c>
      <c r="U432" s="8"/>
      <c r="V432" s="8"/>
      <c r="W432" s="8"/>
      <c r="Z432" s="28">
        <v>125</v>
      </c>
      <c r="AA432" s="8">
        <v>30</v>
      </c>
      <c r="AB432" s="8">
        <v>150</v>
      </c>
      <c r="AC432" s="8">
        <v>30</v>
      </c>
      <c r="AD432" s="8"/>
      <c r="AE432" s="8"/>
      <c r="AF432" s="8">
        <v>200</v>
      </c>
      <c r="AG432" s="8">
        <v>40</v>
      </c>
      <c r="AH432" s="8"/>
      <c r="AI432" s="8"/>
      <c r="AJ432" s="8"/>
      <c r="AK432" s="8"/>
      <c r="AL432" s="8"/>
      <c r="AM432" s="8"/>
      <c r="AN432" s="8" t="s">
        <v>785</v>
      </c>
      <c r="AO432" s="8"/>
      <c r="AP432" s="8"/>
      <c r="AQ432" s="8"/>
      <c r="AR432" s="8">
        <v>150</v>
      </c>
      <c r="AS432" s="27">
        <v>30</v>
      </c>
      <c r="AT432" s="27">
        <v>152.5</v>
      </c>
      <c r="AU432" s="29"/>
      <c r="AV432" s="8">
        <v>30</v>
      </c>
      <c r="AW432" s="8"/>
      <c r="AX432" s="8">
        <v>152.5</v>
      </c>
      <c r="AY432" s="8"/>
      <c r="AZ432" s="8"/>
      <c r="BA432" s="27">
        <v>1372.5</v>
      </c>
      <c r="BB432" s="28"/>
      <c r="BC432" s="8"/>
      <c r="BD432" s="8"/>
      <c r="BE432" s="8"/>
      <c r="BF432" s="8"/>
      <c r="BG432" s="8"/>
      <c r="BH432" s="27"/>
      <c r="BI432" s="8"/>
      <c r="BJ432" s="8"/>
      <c r="BK432" s="8"/>
      <c r="BL432" s="8"/>
      <c r="BM432" s="8"/>
      <c r="BN432" s="8"/>
      <c r="BO432" s="28"/>
      <c r="BP432" s="8"/>
      <c r="BQ432" s="8"/>
      <c r="BR432" s="8"/>
      <c r="BS432" s="8"/>
      <c r="BT432" s="8"/>
      <c r="BU432" s="27"/>
      <c r="BV432" s="8"/>
      <c r="BW432" s="28">
        <v>4</v>
      </c>
      <c r="BX432" s="8"/>
      <c r="BY432" s="8"/>
      <c r="BZ432" s="8">
        <v>120</v>
      </c>
      <c r="CA432" s="27">
        <v>96</v>
      </c>
      <c r="CB432" s="28">
        <v>12</v>
      </c>
      <c r="CC432" s="8"/>
      <c r="CD432" s="8"/>
      <c r="CE432" s="8"/>
      <c r="CF432" s="8"/>
      <c r="CG432" s="8">
        <v>240</v>
      </c>
      <c r="CH432" s="27">
        <v>240</v>
      </c>
      <c r="CI432" s="29">
        <v>1</v>
      </c>
      <c r="CJ432" s="28">
        <v>2</v>
      </c>
      <c r="CK432" s="8"/>
      <c r="CL432" s="8"/>
      <c r="CM432" s="8"/>
      <c r="CN432" s="8"/>
      <c r="CO432" s="8">
        <v>1</v>
      </c>
      <c r="CP432" s="8">
        <v>15</v>
      </c>
      <c r="CQ432" s="8">
        <v>2</v>
      </c>
      <c r="CR432" s="8"/>
      <c r="CS432" s="8">
        <v>2</v>
      </c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>
        <v>2</v>
      </c>
      <c r="DP432" s="8"/>
      <c r="DQ432" s="28">
        <v>12</v>
      </c>
      <c r="DR432" s="8"/>
      <c r="DS432" s="8"/>
      <c r="DT432" s="8"/>
      <c r="DU432" s="8">
        <v>48</v>
      </c>
      <c r="DV432" s="27"/>
      <c r="DW432" s="8"/>
      <c r="DX432" s="8"/>
      <c r="DY432" s="8"/>
      <c r="DZ432" s="8"/>
      <c r="EA432" s="8"/>
      <c r="EB432" s="8"/>
      <c r="EC432" s="8"/>
      <c r="ED432" s="28">
        <v>0.25</v>
      </c>
      <c r="EE432" s="8">
        <v>0.25</v>
      </c>
      <c r="EF432" s="8">
        <v>200</v>
      </c>
      <c r="EG432" s="28">
        <v>4</v>
      </c>
      <c r="EH432" s="8"/>
      <c r="EI432" s="8"/>
      <c r="EJ432" s="8"/>
      <c r="EK432" s="8"/>
      <c r="EL432" s="27">
        <v>340</v>
      </c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9">
        <f t="shared" si="58"/>
        <v>963</v>
      </c>
      <c r="FT432" s="29">
        <f>SUM(FS432:FS433)</f>
        <v>1463</v>
      </c>
      <c r="FU432" s="8">
        <f t="shared" si="55"/>
        <v>46</v>
      </c>
      <c r="FV432" s="29">
        <f>SUM(FU432:FU433)</f>
        <v>49</v>
      </c>
      <c r="FW432" s="8"/>
    </row>
    <row r="433" spans="1:179">
      <c r="A433" s="8">
        <v>17225</v>
      </c>
      <c r="B433" s="27" t="s">
        <v>46</v>
      </c>
      <c r="C433" s="243"/>
      <c r="D433" s="31"/>
      <c r="E433" s="31"/>
      <c r="F433" s="31" t="s">
        <v>286</v>
      </c>
      <c r="G433" s="31">
        <v>500</v>
      </c>
      <c r="H433" s="8" t="str">
        <f>VLOOKUP(F433, 'Meslek Grupları'!$E$6:$G$152, 3, FALSE)</f>
        <v>Ticaret</v>
      </c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8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7"/>
      <c r="AT433" s="37"/>
      <c r="AU433" s="39"/>
      <c r="AV433" s="31"/>
      <c r="AW433" s="31"/>
      <c r="AX433" s="31"/>
      <c r="AY433" s="31"/>
      <c r="AZ433" s="31"/>
      <c r="BA433" s="37"/>
      <c r="BB433" s="38"/>
      <c r="BC433" s="31"/>
      <c r="BD433" s="31"/>
      <c r="BE433" s="31"/>
      <c r="BF433" s="31"/>
      <c r="BG433" s="31"/>
      <c r="BH433" s="37"/>
      <c r="BI433" s="31"/>
      <c r="BJ433" s="31"/>
      <c r="BK433" s="31"/>
      <c r="BL433" s="31"/>
      <c r="BM433" s="31"/>
      <c r="BN433" s="31"/>
      <c r="BO433" s="38"/>
      <c r="BP433" s="31"/>
      <c r="BQ433" s="31"/>
      <c r="BR433" s="31"/>
      <c r="BS433" s="31"/>
      <c r="BT433" s="31"/>
      <c r="BU433" s="37"/>
      <c r="BV433" s="31"/>
      <c r="BW433" s="38">
        <v>3</v>
      </c>
      <c r="BX433" s="31"/>
      <c r="BY433" s="31" t="s">
        <v>275</v>
      </c>
      <c r="BZ433" s="31"/>
      <c r="CA433" s="37"/>
      <c r="CB433" s="38"/>
      <c r="CC433" s="31"/>
      <c r="CD433" s="31"/>
      <c r="CE433" s="31"/>
      <c r="CF433" s="31"/>
      <c r="CG433" s="31"/>
      <c r="CH433" s="37"/>
      <c r="CI433" s="39"/>
      <c r="CJ433" s="38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8"/>
      <c r="DR433" s="31"/>
      <c r="DS433" s="31"/>
      <c r="DT433" s="31"/>
      <c r="DU433" s="31"/>
      <c r="DV433" s="37"/>
      <c r="DW433" s="31"/>
      <c r="DX433" s="31"/>
      <c r="DY433" s="31"/>
      <c r="DZ433" s="31"/>
      <c r="EA433" s="31"/>
      <c r="EB433" s="31"/>
      <c r="EC433" s="31"/>
      <c r="ED433" s="38"/>
      <c r="EE433" s="31"/>
      <c r="EF433" s="31"/>
      <c r="EG433" s="38"/>
      <c r="EH433" s="31"/>
      <c r="EI433" s="31"/>
      <c r="EJ433" s="31"/>
      <c r="EK433" s="31"/>
      <c r="EL433" s="37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7"/>
      <c r="EX433" s="37"/>
      <c r="EY433" s="37"/>
      <c r="EZ433" s="37"/>
      <c r="FA433" s="37"/>
      <c r="FB433" s="37"/>
      <c r="FC433" s="37"/>
      <c r="FD433" s="37"/>
      <c r="FE433" s="37"/>
      <c r="FF433" s="37"/>
      <c r="FG433" s="37"/>
      <c r="FH433" s="37"/>
      <c r="FI433" s="37"/>
      <c r="FJ433" s="37"/>
      <c r="FK433" s="37"/>
      <c r="FL433" s="37"/>
      <c r="FM433" s="37"/>
      <c r="FN433" s="37"/>
      <c r="FO433" s="37"/>
      <c r="FP433" s="37"/>
      <c r="FQ433" s="37"/>
      <c r="FR433" s="37"/>
      <c r="FS433" s="29">
        <f t="shared" si="58"/>
        <v>500</v>
      </c>
      <c r="FT433" s="29"/>
      <c r="FU433" s="8">
        <f t="shared" si="55"/>
        <v>3</v>
      </c>
      <c r="FV433" s="29"/>
      <c r="FW433" s="8"/>
    </row>
    <row r="434" spans="1:179">
      <c r="A434" s="8">
        <v>11172</v>
      </c>
      <c r="B434" s="27" t="s">
        <v>44</v>
      </c>
      <c r="C434" s="31">
        <v>1</v>
      </c>
      <c r="D434" s="31" t="s">
        <v>2145</v>
      </c>
      <c r="E434" s="31" t="s">
        <v>534</v>
      </c>
      <c r="F434" s="31" t="s">
        <v>111</v>
      </c>
      <c r="G434" s="31">
        <v>100</v>
      </c>
      <c r="H434" s="8" t="str">
        <f>VLOOKUP(F434, 'Meslek Grupları'!$E$6:$G$152, 3, FALSE)</f>
        <v>Esnaf</v>
      </c>
      <c r="I434" s="31"/>
      <c r="J434" s="31"/>
      <c r="K434" s="31"/>
      <c r="L434" s="31">
        <v>120</v>
      </c>
      <c r="M434" s="31"/>
      <c r="N434" s="31"/>
      <c r="O434" s="31"/>
      <c r="P434" s="31"/>
      <c r="Q434" s="31"/>
      <c r="R434" s="31">
        <v>9</v>
      </c>
      <c r="S434" s="31"/>
      <c r="T434" s="31"/>
      <c r="U434" s="31"/>
      <c r="V434" s="31"/>
      <c r="W434" s="31"/>
      <c r="X434" s="31"/>
      <c r="Y434" s="31"/>
      <c r="Z434" s="38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7"/>
      <c r="AT434" s="37"/>
      <c r="AU434" s="39"/>
      <c r="AV434" s="31"/>
      <c r="AW434" s="31"/>
      <c r="AX434" s="31"/>
      <c r="AY434" s="31"/>
      <c r="AZ434" s="31"/>
      <c r="BA434" s="37"/>
      <c r="BB434" s="38"/>
      <c r="BC434" s="31"/>
      <c r="BD434" s="31"/>
      <c r="BE434" s="31"/>
      <c r="BF434" s="31"/>
      <c r="BG434" s="31"/>
      <c r="BH434" s="37"/>
      <c r="BI434" s="31"/>
      <c r="BJ434" s="31"/>
      <c r="BK434" s="31"/>
      <c r="BL434" s="31"/>
      <c r="BM434" s="31"/>
      <c r="BN434" s="31"/>
      <c r="BO434" s="38"/>
      <c r="BP434" s="31"/>
      <c r="BQ434" s="31"/>
      <c r="BR434" s="31"/>
      <c r="BS434" s="31"/>
      <c r="BT434" s="31"/>
      <c r="BU434" s="37"/>
      <c r="BV434" s="31"/>
      <c r="BW434" s="38"/>
      <c r="BX434" s="31"/>
      <c r="BY434" s="31"/>
      <c r="BZ434" s="31"/>
      <c r="CA434" s="37"/>
      <c r="CB434" s="38"/>
      <c r="CC434" s="31"/>
      <c r="CD434" s="31"/>
      <c r="CE434" s="31"/>
      <c r="CF434" s="31"/>
      <c r="CG434" s="31"/>
      <c r="CH434" s="37"/>
      <c r="CI434" s="39"/>
      <c r="CJ434" s="38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8"/>
      <c r="DR434" s="31"/>
      <c r="DS434" s="31"/>
      <c r="DT434" s="31"/>
      <c r="DU434" s="31"/>
      <c r="DV434" s="37"/>
      <c r="DW434" s="31"/>
      <c r="DX434" s="31"/>
      <c r="DY434" s="31"/>
      <c r="DZ434" s="31"/>
      <c r="EA434" s="31"/>
      <c r="EB434" s="31"/>
      <c r="EC434" s="31"/>
      <c r="ED434" s="38"/>
      <c r="EE434" s="31"/>
      <c r="EF434" s="31"/>
      <c r="EG434" s="38"/>
      <c r="EH434" s="31"/>
      <c r="EI434" s="31"/>
      <c r="EJ434" s="31"/>
      <c r="EK434" s="31"/>
      <c r="EL434" s="37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7"/>
      <c r="EX434" s="37"/>
      <c r="EY434" s="37"/>
      <c r="EZ434" s="37"/>
      <c r="FA434" s="37"/>
      <c r="FB434" s="37"/>
      <c r="FC434" s="37"/>
      <c r="FD434" s="37"/>
      <c r="FE434" s="37"/>
      <c r="FF434" s="37"/>
      <c r="FG434" s="37"/>
      <c r="FH434" s="37"/>
      <c r="FI434" s="37"/>
      <c r="FJ434" s="37"/>
      <c r="FK434" s="37"/>
      <c r="FL434" s="37"/>
      <c r="FM434" s="37"/>
      <c r="FN434" s="37"/>
      <c r="FO434" s="37"/>
      <c r="FP434" s="37"/>
      <c r="FQ434" s="37"/>
      <c r="FR434" s="37"/>
      <c r="FS434" s="29">
        <f t="shared" si="58"/>
        <v>220</v>
      </c>
      <c r="FT434" s="29">
        <f t="shared" ref="FT434:FT441" si="61">FS434</f>
        <v>220</v>
      </c>
      <c r="FU434" s="8">
        <f t="shared" si="55"/>
        <v>0</v>
      </c>
      <c r="FV434" s="29">
        <f t="shared" ref="FV434:FV441" si="62">FU434</f>
        <v>0</v>
      </c>
    </row>
    <row r="435" spans="1:179">
      <c r="A435" s="8">
        <v>11172</v>
      </c>
      <c r="B435" s="27" t="s">
        <v>44</v>
      </c>
      <c r="C435" s="40">
        <v>2</v>
      </c>
      <c r="D435" s="40" t="s">
        <v>598</v>
      </c>
      <c r="E435" s="40" t="s">
        <v>529</v>
      </c>
      <c r="F435" s="40" t="s">
        <v>101</v>
      </c>
      <c r="G435" s="40">
        <v>100</v>
      </c>
      <c r="H435" s="8" t="str">
        <f>VLOOKUP(F435, 'Meslek Grupları'!$E$6:$G$152, 3, FALSE)</f>
        <v>Esnaf</v>
      </c>
      <c r="I435" s="40"/>
      <c r="J435" s="40"/>
      <c r="K435" s="40"/>
      <c r="L435" s="40"/>
      <c r="M435" s="40"/>
      <c r="N435" s="40">
        <v>180</v>
      </c>
      <c r="O435" s="40"/>
      <c r="P435" s="40"/>
      <c r="Q435" s="40"/>
      <c r="R435" s="40">
        <v>9</v>
      </c>
      <c r="S435" s="40">
        <v>1.5</v>
      </c>
      <c r="T435" s="40">
        <v>3</v>
      </c>
      <c r="U435" s="40"/>
      <c r="V435" s="40"/>
      <c r="W435" s="40"/>
      <c r="X435" s="40"/>
      <c r="Y435" s="40"/>
      <c r="Z435" s="41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2"/>
      <c r="AT435" s="42"/>
      <c r="AU435" s="43"/>
      <c r="AV435" s="40"/>
      <c r="AW435" s="40"/>
      <c r="AX435" s="40"/>
      <c r="AY435" s="40"/>
      <c r="AZ435" s="40"/>
      <c r="BA435" s="42"/>
      <c r="BB435" s="41"/>
      <c r="BC435" s="40"/>
      <c r="BD435" s="40"/>
      <c r="BE435" s="40"/>
      <c r="BF435" s="40"/>
      <c r="BG435" s="40"/>
      <c r="BH435" s="42"/>
      <c r="BI435" s="40"/>
      <c r="BJ435" s="40"/>
      <c r="BK435" s="40"/>
      <c r="BL435" s="40"/>
      <c r="BM435" s="40"/>
      <c r="BN435" s="40"/>
      <c r="BO435" s="41"/>
      <c r="BP435" s="40"/>
      <c r="BQ435" s="40"/>
      <c r="BR435" s="40"/>
      <c r="BS435" s="40"/>
      <c r="BT435" s="40"/>
      <c r="BU435" s="42"/>
      <c r="BV435" s="40"/>
      <c r="BW435" s="41">
        <v>1.5</v>
      </c>
      <c r="BX435" s="40"/>
      <c r="BY435" s="40"/>
      <c r="BZ435" s="40">
        <v>24</v>
      </c>
      <c r="CA435" s="42">
        <v>12</v>
      </c>
      <c r="CB435" s="41"/>
      <c r="CC435" s="40"/>
      <c r="CD435" s="40"/>
      <c r="CE435" s="40"/>
      <c r="CF435" s="40"/>
      <c r="CG435" s="40"/>
      <c r="CH435" s="42"/>
      <c r="CI435" s="43"/>
      <c r="CJ435" s="41"/>
      <c r="CK435" s="40"/>
      <c r="CL435" s="40"/>
      <c r="CM435" s="40"/>
      <c r="CN435" s="40"/>
      <c r="CO435" s="40">
        <v>1</v>
      </c>
      <c r="CP435" s="40">
        <v>20</v>
      </c>
      <c r="CQ435" s="40"/>
      <c r="CR435" s="40"/>
      <c r="CS435" s="40"/>
      <c r="CT435" s="40">
        <v>1</v>
      </c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1"/>
      <c r="DR435" s="40"/>
      <c r="DS435" s="40"/>
      <c r="DT435" s="40"/>
      <c r="DU435" s="40"/>
      <c r="DV435" s="42"/>
      <c r="DW435" s="40"/>
      <c r="DX435" s="40"/>
      <c r="DY435" s="40"/>
      <c r="DZ435" s="40"/>
      <c r="EA435" s="40"/>
      <c r="EB435" s="40"/>
      <c r="EC435" s="40"/>
      <c r="ED435" s="41"/>
      <c r="EE435" s="40"/>
      <c r="EF435" s="40"/>
      <c r="EG435" s="41">
        <v>1</v>
      </c>
      <c r="EH435" s="40" t="s">
        <v>101</v>
      </c>
      <c r="EI435" s="40" t="s">
        <v>45</v>
      </c>
      <c r="EJ435" s="40"/>
      <c r="EK435" s="40"/>
      <c r="EL435" s="42">
        <v>50</v>
      </c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2"/>
      <c r="EX435" s="42"/>
      <c r="EY435" s="42"/>
      <c r="EZ435" s="42"/>
      <c r="FA435" s="42"/>
      <c r="FB435" s="42"/>
      <c r="FC435" s="42"/>
      <c r="FD435" s="42"/>
      <c r="FE435" s="42"/>
      <c r="FF435" s="42"/>
      <c r="FG435" s="42"/>
      <c r="FH435" s="42"/>
      <c r="FI435" s="42"/>
      <c r="FJ435" s="42"/>
      <c r="FK435" s="42"/>
      <c r="FL435" s="42"/>
      <c r="FM435" s="42"/>
      <c r="FN435" s="42"/>
      <c r="FO435" s="42"/>
      <c r="FP435" s="42"/>
      <c r="FQ435" s="42"/>
      <c r="FR435" s="42"/>
      <c r="FS435" s="29">
        <f t="shared" si="58"/>
        <v>374</v>
      </c>
      <c r="FT435" s="29">
        <f t="shared" si="61"/>
        <v>374</v>
      </c>
      <c r="FU435" s="8">
        <f t="shared" si="55"/>
        <v>1.5</v>
      </c>
      <c r="FV435" s="29">
        <f t="shared" si="62"/>
        <v>1.5</v>
      </c>
    </row>
    <row r="436" spans="1:179">
      <c r="A436" s="8">
        <v>11172</v>
      </c>
      <c r="B436" s="27" t="s">
        <v>44</v>
      </c>
      <c r="C436" s="40">
        <v>3</v>
      </c>
      <c r="D436" s="40" t="s">
        <v>279</v>
      </c>
      <c r="E436" s="40" t="s">
        <v>563</v>
      </c>
      <c r="F436" s="40" t="s">
        <v>170</v>
      </c>
      <c r="G436" s="40">
        <v>100</v>
      </c>
      <c r="H436" s="8" t="str">
        <f>VLOOKUP(F436, 'Meslek Grupları'!$E$6:$G$152, 3, FALSE)</f>
        <v>Esnaf</v>
      </c>
      <c r="I436" s="40"/>
      <c r="J436" s="40"/>
      <c r="K436" s="40"/>
      <c r="L436" s="40"/>
      <c r="M436" s="40"/>
      <c r="N436" s="40"/>
      <c r="O436" s="40"/>
      <c r="P436" s="40"/>
      <c r="Q436" s="40"/>
      <c r="R436" s="40">
        <v>2.5</v>
      </c>
      <c r="S436" s="40"/>
      <c r="T436" s="40"/>
      <c r="U436" s="40"/>
      <c r="V436" s="40"/>
      <c r="W436" s="40"/>
      <c r="X436" s="40"/>
      <c r="Y436" s="40"/>
      <c r="Z436" s="41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2"/>
      <c r="AT436" s="42"/>
      <c r="AU436" s="43"/>
      <c r="AV436" s="40"/>
      <c r="AW436" s="40"/>
      <c r="AX436" s="40"/>
      <c r="AY436" s="40"/>
      <c r="AZ436" s="40"/>
      <c r="BA436" s="42"/>
      <c r="BB436" s="41"/>
      <c r="BC436" s="40"/>
      <c r="BD436" s="40"/>
      <c r="BE436" s="40"/>
      <c r="BF436" s="40"/>
      <c r="BG436" s="40"/>
      <c r="BH436" s="42"/>
      <c r="BI436" s="40"/>
      <c r="BJ436" s="40"/>
      <c r="BK436" s="40"/>
      <c r="BL436" s="40"/>
      <c r="BM436" s="40"/>
      <c r="BN436" s="40"/>
      <c r="BO436" s="41"/>
      <c r="BP436" s="40"/>
      <c r="BQ436" s="40"/>
      <c r="BR436" s="40"/>
      <c r="BS436" s="40"/>
      <c r="BT436" s="40"/>
      <c r="BU436" s="42"/>
      <c r="BV436" s="40"/>
      <c r="BW436" s="41"/>
      <c r="BX436" s="40"/>
      <c r="BY436" s="40"/>
      <c r="BZ436" s="40"/>
      <c r="CA436" s="42"/>
      <c r="CB436" s="41"/>
      <c r="CC436" s="40"/>
      <c r="CD436" s="40"/>
      <c r="CE436" s="40"/>
      <c r="CF436" s="40"/>
      <c r="CG436" s="40"/>
      <c r="CH436" s="42"/>
      <c r="CI436" s="43"/>
      <c r="CJ436" s="41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1"/>
      <c r="DR436" s="40"/>
      <c r="DS436" s="40"/>
      <c r="DT436" s="40"/>
      <c r="DU436" s="40"/>
      <c r="DV436" s="42"/>
      <c r="DW436" s="40"/>
      <c r="DX436" s="40"/>
      <c r="DY436" s="40"/>
      <c r="DZ436" s="40"/>
      <c r="EA436" s="40"/>
      <c r="EB436" s="40"/>
      <c r="EC436" s="40"/>
      <c r="ED436" s="41"/>
      <c r="EE436" s="40"/>
      <c r="EF436" s="40"/>
      <c r="EG436" s="41"/>
      <c r="EH436" s="40"/>
      <c r="EI436" s="40"/>
      <c r="EJ436" s="40"/>
      <c r="EK436" s="40"/>
      <c r="EL436" s="42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2"/>
      <c r="EX436" s="42"/>
      <c r="EY436" s="42"/>
      <c r="EZ436" s="42"/>
      <c r="FA436" s="42"/>
      <c r="FB436" s="42"/>
      <c r="FC436" s="42"/>
      <c r="FD436" s="42"/>
      <c r="FE436" s="42"/>
      <c r="FF436" s="42"/>
      <c r="FG436" s="42"/>
      <c r="FH436" s="42"/>
      <c r="FI436" s="42"/>
      <c r="FJ436" s="42"/>
      <c r="FK436" s="42"/>
      <c r="FL436" s="42"/>
      <c r="FM436" s="42"/>
      <c r="FN436" s="42"/>
      <c r="FO436" s="42"/>
      <c r="FP436" s="42"/>
      <c r="FQ436" s="42"/>
      <c r="FR436" s="42"/>
      <c r="FS436" s="29">
        <f t="shared" si="58"/>
        <v>100</v>
      </c>
      <c r="FT436" s="29">
        <f t="shared" si="61"/>
        <v>100</v>
      </c>
      <c r="FU436" s="8">
        <f t="shared" si="55"/>
        <v>0</v>
      </c>
      <c r="FV436" s="29">
        <f t="shared" si="62"/>
        <v>0</v>
      </c>
    </row>
    <row r="437" spans="1:179">
      <c r="A437" s="8">
        <v>11172</v>
      </c>
      <c r="B437" s="27" t="s">
        <v>44</v>
      </c>
      <c r="C437" s="40">
        <v>4</v>
      </c>
      <c r="D437" s="40" t="s">
        <v>571</v>
      </c>
      <c r="E437" s="40" t="s">
        <v>532</v>
      </c>
      <c r="F437" s="40" t="s">
        <v>788</v>
      </c>
      <c r="G437" s="40">
        <v>100</v>
      </c>
      <c r="H437" s="8" t="str">
        <f>VLOOKUP(F437, 'Meslek Grupları'!$E$6:$G$152, 3, FALSE)</f>
        <v>Esnaf</v>
      </c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1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2"/>
      <c r="AT437" s="42"/>
      <c r="AU437" s="43"/>
      <c r="AV437" s="40"/>
      <c r="AW437" s="40"/>
      <c r="AX437" s="40"/>
      <c r="AY437" s="40"/>
      <c r="AZ437" s="40"/>
      <c r="BA437" s="42"/>
      <c r="BB437" s="41"/>
      <c r="BC437" s="40"/>
      <c r="BD437" s="40"/>
      <c r="BE437" s="40"/>
      <c r="BF437" s="40"/>
      <c r="BG437" s="40"/>
      <c r="BH437" s="42"/>
      <c r="BI437" s="40"/>
      <c r="BJ437" s="40"/>
      <c r="BK437" s="40"/>
      <c r="BL437" s="40"/>
      <c r="BM437" s="40"/>
      <c r="BN437" s="40"/>
      <c r="BO437" s="41"/>
      <c r="BP437" s="40"/>
      <c r="BQ437" s="40"/>
      <c r="BR437" s="40"/>
      <c r="BS437" s="40"/>
      <c r="BT437" s="40"/>
      <c r="BU437" s="42"/>
      <c r="BV437" s="40"/>
      <c r="BW437" s="41"/>
      <c r="BX437" s="40"/>
      <c r="BY437" s="40"/>
      <c r="BZ437" s="40"/>
      <c r="CA437" s="42"/>
      <c r="CB437" s="41"/>
      <c r="CC437" s="40"/>
      <c r="CD437" s="40"/>
      <c r="CE437" s="40"/>
      <c r="CF437" s="40"/>
      <c r="CG437" s="40"/>
      <c r="CH437" s="42"/>
      <c r="CI437" s="43"/>
      <c r="CJ437" s="41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1"/>
      <c r="DR437" s="40"/>
      <c r="DS437" s="40"/>
      <c r="DT437" s="40"/>
      <c r="DU437" s="40"/>
      <c r="DV437" s="42"/>
      <c r="DW437" s="40"/>
      <c r="DX437" s="40"/>
      <c r="DY437" s="40"/>
      <c r="DZ437" s="40"/>
      <c r="EA437" s="40"/>
      <c r="EB437" s="40"/>
      <c r="EC437" s="40"/>
      <c r="ED437" s="41"/>
      <c r="EE437" s="40"/>
      <c r="EF437" s="40"/>
      <c r="EG437" s="41"/>
      <c r="EH437" s="40"/>
      <c r="EI437" s="40"/>
      <c r="EJ437" s="40"/>
      <c r="EK437" s="40"/>
      <c r="EL437" s="42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2"/>
      <c r="EX437" s="42"/>
      <c r="EY437" s="42"/>
      <c r="EZ437" s="42"/>
      <c r="FA437" s="42"/>
      <c r="FB437" s="42"/>
      <c r="FC437" s="42"/>
      <c r="FD437" s="42"/>
      <c r="FE437" s="42"/>
      <c r="FF437" s="42"/>
      <c r="FG437" s="42"/>
      <c r="FH437" s="42"/>
      <c r="FI437" s="42"/>
      <c r="FJ437" s="42"/>
      <c r="FK437" s="42"/>
      <c r="FL437" s="42"/>
      <c r="FM437" s="42"/>
      <c r="FN437" s="42"/>
      <c r="FO437" s="42"/>
      <c r="FP437" s="42"/>
      <c r="FQ437" s="42"/>
      <c r="FR437" s="42"/>
      <c r="FS437" s="29">
        <f t="shared" si="58"/>
        <v>100</v>
      </c>
      <c r="FT437" s="29">
        <f t="shared" si="61"/>
        <v>100</v>
      </c>
      <c r="FU437" s="8">
        <f t="shared" si="55"/>
        <v>0</v>
      </c>
      <c r="FV437" s="29">
        <f t="shared" si="62"/>
        <v>0</v>
      </c>
    </row>
    <row r="438" spans="1:179">
      <c r="A438" s="8">
        <v>11172</v>
      </c>
      <c r="B438" s="27" t="s">
        <v>44</v>
      </c>
      <c r="C438" s="40">
        <v>5</v>
      </c>
      <c r="D438" s="40" t="s">
        <v>2097</v>
      </c>
      <c r="E438" s="40" t="s">
        <v>563</v>
      </c>
      <c r="F438" s="40" t="s">
        <v>565</v>
      </c>
      <c r="G438" s="40">
        <v>150</v>
      </c>
      <c r="H438" s="8" t="str">
        <f>VLOOKUP(F438, 'Meslek Grupları'!$E$6:$G$152, 3, FALSE)</f>
        <v>Esnaf</v>
      </c>
      <c r="I438" s="40"/>
      <c r="J438" s="40"/>
      <c r="K438" s="40"/>
      <c r="L438" s="40"/>
      <c r="M438" s="40"/>
      <c r="N438" s="40"/>
      <c r="O438" s="40"/>
      <c r="P438" s="40"/>
      <c r="Q438" s="40"/>
      <c r="R438" s="40">
        <v>3</v>
      </c>
      <c r="S438" s="40"/>
      <c r="T438" s="40"/>
      <c r="U438" s="40"/>
      <c r="V438" s="40"/>
      <c r="W438" s="40"/>
      <c r="X438" s="40"/>
      <c r="Y438" s="40"/>
      <c r="Z438" s="41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2"/>
      <c r="AT438" s="42"/>
      <c r="AU438" s="43"/>
      <c r="AV438" s="40"/>
      <c r="AW438" s="40"/>
      <c r="AX438" s="40"/>
      <c r="AY438" s="40"/>
      <c r="AZ438" s="40"/>
      <c r="BA438" s="42"/>
      <c r="BB438" s="41"/>
      <c r="BC438" s="40"/>
      <c r="BD438" s="40"/>
      <c r="BE438" s="40"/>
      <c r="BF438" s="40"/>
      <c r="BG438" s="40"/>
      <c r="BH438" s="42"/>
      <c r="BI438" s="40"/>
      <c r="BJ438" s="40"/>
      <c r="BK438" s="40"/>
      <c r="BL438" s="40"/>
      <c r="BM438" s="40"/>
      <c r="BN438" s="40"/>
      <c r="BO438" s="41"/>
      <c r="BP438" s="40"/>
      <c r="BQ438" s="40"/>
      <c r="BR438" s="40"/>
      <c r="BS438" s="40"/>
      <c r="BT438" s="40"/>
      <c r="BU438" s="42"/>
      <c r="BV438" s="40"/>
      <c r="BW438" s="41"/>
      <c r="BX438" s="40"/>
      <c r="BY438" s="40"/>
      <c r="BZ438" s="40"/>
      <c r="CA438" s="42"/>
      <c r="CB438" s="41"/>
      <c r="CC438" s="40"/>
      <c r="CD438" s="40"/>
      <c r="CE438" s="40"/>
      <c r="CF438" s="40"/>
      <c r="CG438" s="40"/>
      <c r="CH438" s="42"/>
      <c r="CI438" s="43"/>
      <c r="CJ438" s="41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>
        <v>1</v>
      </c>
      <c r="CW438" s="40">
        <v>1</v>
      </c>
      <c r="CX438" s="40">
        <v>7</v>
      </c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1"/>
      <c r="DR438" s="40"/>
      <c r="DS438" s="40"/>
      <c r="DT438" s="40"/>
      <c r="DU438" s="40"/>
      <c r="DV438" s="42"/>
      <c r="DW438" s="40"/>
      <c r="DX438" s="40"/>
      <c r="DY438" s="40"/>
      <c r="DZ438" s="40"/>
      <c r="EA438" s="40"/>
      <c r="EB438" s="40"/>
      <c r="EC438" s="40"/>
      <c r="ED438" s="41"/>
      <c r="EE438" s="40"/>
      <c r="EF438" s="40"/>
      <c r="EG438" s="41"/>
      <c r="EH438" s="40"/>
      <c r="EI438" s="40"/>
      <c r="EJ438" s="40"/>
      <c r="EK438" s="40"/>
      <c r="EL438" s="42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2"/>
      <c r="EX438" s="42"/>
      <c r="EY438" s="42"/>
      <c r="EZ438" s="42"/>
      <c r="FA438" s="42"/>
      <c r="FB438" s="42"/>
      <c r="FC438" s="42"/>
      <c r="FD438" s="42"/>
      <c r="FE438" s="42"/>
      <c r="FF438" s="42"/>
      <c r="FG438" s="42"/>
      <c r="FH438" s="42"/>
      <c r="FI438" s="42"/>
      <c r="FJ438" s="42"/>
      <c r="FK438" s="42"/>
      <c r="FL438" s="42"/>
      <c r="FM438" s="42"/>
      <c r="FN438" s="42"/>
      <c r="FO438" s="42"/>
      <c r="FP438" s="42"/>
      <c r="FQ438" s="42"/>
      <c r="FR438" s="42"/>
      <c r="FS438" s="29">
        <f t="shared" si="58"/>
        <v>157</v>
      </c>
      <c r="FT438" s="29">
        <f t="shared" si="61"/>
        <v>157</v>
      </c>
      <c r="FU438" s="8">
        <f t="shared" si="55"/>
        <v>0</v>
      </c>
      <c r="FV438" s="29">
        <f t="shared" si="62"/>
        <v>0</v>
      </c>
    </row>
    <row r="439" spans="1:179">
      <c r="A439" s="8">
        <v>11172</v>
      </c>
      <c r="B439" s="27" t="s">
        <v>44</v>
      </c>
      <c r="C439" s="40">
        <v>6</v>
      </c>
      <c r="D439" s="40" t="s">
        <v>2120</v>
      </c>
      <c r="E439" s="40" t="s">
        <v>241</v>
      </c>
      <c r="F439" s="40" t="s">
        <v>633</v>
      </c>
      <c r="G439" s="40">
        <v>80</v>
      </c>
      <c r="H439" s="8" t="str">
        <f>VLOOKUP(F439, 'Meslek Grupları'!$E$6:$G$152, 3, FALSE)</f>
        <v>Esnaf</v>
      </c>
      <c r="I439" s="40"/>
      <c r="J439" s="40"/>
      <c r="K439" s="40"/>
      <c r="L439" s="40">
        <v>120</v>
      </c>
      <c r="M439" s="40"/>
      <c r="N439" s="40"/>
      <c r="O439" s="40"/>
      <c r="P439" s="40"/>
      <c r="Q439" s="40"/>
      <c r="R439" s="40">
        <v>2</v>
      </c>
      <c r="S439" s="40"/>
      <c r="T439" s="40"/>
      <c r="U439" s="40"/>
      <c r="V439" s="40"/>
      <c r="W439" s="40"/>
      <c r="X439" s="40"/>
      <c r="Y439" s="40"/>
      <c r="Z439" s="41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2"/>
      <c r="AT439" s="42"/>
      <c r="AU439" s="43"/>
      <c r="AV439" s="40"/>
      <c r="AW439" s="40"/>
      <c r="AX439" s="40"/>
      <c r="AY439" s="40"/>
      <c r="AZ439" s="40"/>
      <c r="BA439" s="42"/>
      <c r="BB439" s="41"/>
      <c r="BC439" s="40"/>
      <c r="BD439" s="40"/>
      <c r="BE439" s="40"/>
      <c r="BF439" s="40"/>
      <c r="BG439" s="40"/>
      <c r="BH439" s="42"/>
      <c r="BI439" s="40"/>
      <c r="BJ439" s="40"/>
      <c r="BK439" s="40"/>
      <c r="BL439" s="40"/>
      <c r="BM439" s="40"/>
      <c r="BN439" s="40"/>
      <c r="BO439" s="41"/>
      <c r="BP439" s="40"/>
      <c r="BQ439" s="40"/>
      <c r="BR439" s="40"/>
      <c r="BS439" s="40"/>
      <c r="BT439" s="40"/>
      <c r="BU439" s="42"/>
      <c r="BV439" s="40"/>
      <c r="BW439" s="41"/>
      <c r="BX439" s="40"/>
      <c r="BY439" s="40"/>
      <c r="BZ439" s="40"/>
      <c r="CA439" s="42"/>
      <c r="CB439" s="41"/>
      <c r="CC439" s="40"/>
      <c r="CD439" s="40"/>
      <c r="CE439" s="40"/>
      <c r="CF439" s="40"/>
      <c r="CG439" s="40"/>
      <c r="CH439" s="42"/>
      <c r="CI439" s="43"/>
      <c r="CJ439" s="41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1"/>
      <c r="DR439" s="40"/>
      <c r="DS439" s="40"/>
      <c r="DT439" s="40"/>
      <c r="DU439" s="40"/>
      <c r="DV439" s="42"/>
      <c r="DW439" s="40"/>
      <c r="DX439" s="40"/>
      <c r="DY439" s="40"/>
      <c r="DZ439" s="40"/>
      <c r="EA439" s="40"/>
      <c r="EB439" s="40"/>
      <c r="EC439" s="40"/>
      <c r="ED439" s="41"/>
      <c r="EE439" s="40"/>
      <c r="EF439" s="40"/>
      <c r="EG439" s="41"/>
      <c r="EH439" s="40"/>
      <c r="EI439" s="40"/>
      <c r="EJ439" s="40"/>
      <c r="EK439" s="40"/>
      <c r="EL439" s="42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2"/>
      <c r="EX439" s="42"/>
      <c r="EY439" s="42"/>
      <c r="EZ439" s="42"/>
      <c r="FA439" s="42"/>
      <c r="FB439" s="42"/>
      <c r="FC439" s="42"/>
      <c r="FD439" s="42"/>
      <c r="FE439" s="42"/>
      <c r="FF439" s="42"/>
      <c r="FG439" s="42"/>
      <c r="FH439" s="42"/>
      <c r="FI439" s="42"/>
      <c r="FJ439" s="42"/>
      <c r="FK439" s="42"/>
      <c r="FL439" s="42"/>
      <c r="FM439" s="42"/>
      <c r="FN439" s="42"/>
      <c r="FO439" s="42"/>
      <c r="FP439" s="42"/>
      <c r="FQ439" s="42"/>
      <c r="FR439" s="42"/>
      <c r="FS439" s="29">
        <f t="shared" si="58"/>
        <v>200</v>
      </c>
      <c r="FT439" s="29">
        <f t="shared" si="61"/>
        <v>200</v>
      </c>
      <c r="FU439" s="8">
        <f t="shared" si="55"/>
        <v>0</v>
      </c>
      <c r="FV439" s="29">
        <f t="shared" si="62"/>
        <v>0</v>
      </c>
    </row>
    <row r="440" spans="1:179">
      <c r="A440" s="8">
        <v>11172</v>
      </c>
      <c r="B440" s="27" t="s">
        <v>44</v>
      </c>
      <c r="C440" s="40">
        <v>7</v>
      </c>
      <c r="D440" s="40" t="s">
        <v>219</v>
      </c>
      <c r="E440" s="40" t="s">
        <v>255</v>
      </c>
      <c r="F440" s="40" t="s">
        <v>253</v>
      </c>
      <c r="G440" s="40">
        <v>150</v>
      </c>
      <c r="H440" s="8" t="str">
        <f>VLOOKUP(F440, 'Meslek Grupları'!$E$6:$G$152, 3, FALSE)</f>
        <v>İşçiler</v>
      </c>
      <c r="I440" s="40"/>
      <c r="J440" s="40"/>
      <c r="K440" s="40"/>
      <c r="L440" s="40"/>
      <c r="M440" s="40"/>
      <c r="N440" s="40"/>
      <c r="O440" s="40"/>
      <c r="P440" s="40"/>
      <c r="Q440" s="40"/>
      <c r="R440" s="40">
        <v>5</v>
      </c>
      <c r="S440" s="40"/>
      <c r="T440" s="40"/>
      <c r="U440" s="40"/>
      <c r="V440" s="40"/>
      <c r="W440" s="40"/>
      <c r="X440" s="40"/>
      <c r="Y440" s="40"/>
      <c r="Z440" s="41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2"/>
      <c r="AT440" s="42"/>
      <c r="AU440" s="43"/>
      <c r="AV440" s="40"/>
      <c r="AW440" s="40"/>
      <c r="AX440" s="40"/>
      <c r="AY440" s="40"/>
      <c r="AZ440" s="40"/>
      <c r="BA440" s="42"/>
      <c r="BB440" s="41"/>
      <c r="BC440" s="40"/>
      <c r="BD440" s="40"/>
      <c r="BE440" s="40"/>
      <c r="BF440" s="40"/>
      <c r="BG440" s="40"/>
      <c r="BH440" s="42"/>
      <c r="BI440" s="40"/>
      <c r="BJ440" s="40"/>
      <c r="BK440" s="40"/>
      <c r="BL440" s="40"/>
      <c r="BM440" s="40"/>
      <c r="BN440" s="40"/>
      <c r="BO440" s="41"/>
      <c r="BP440" s="40"/>
      <c r="BQ440" s="40"/>
      <c r="BR440" s="40"/>
      <c r="BS440" s="40"/>
      <c r="BT440" s="40"/>
      <c r="BU440" s="42"/>
      <c r="BV440" s="40"/>
      <c r="BW440" s="41"/>
      <c r="BX440" s="40"/>
      <c r="BY440" s="40"/>
      <c r="BZ440" s="40"/>
      <c r="CA440" s="42"/>
      <c r="CB440" s="41"/>
      <c r="CC440" s="40"/>
      <c r="CD440" s="40"/>
      <c r="CE440" s="40"/>
      <c r="CF440" s="40"/>
      <c r="CG440" s="40"/>
      <c r="CH440" s="42"/>
      <c r="CI440" s="43"/>
      <c r="CJ440" s="41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1"/>
      <c r="DR440" s="40"/>
      <c r="DS440" s="40"/>
      <c r="DT440" s="40"/>
      <c r="DU440" s="40"/>
      <c r="DV440" s="42"/>
      <c r="DW440" s="40"/>
      <c r="DX440" s="40"/>
      <c r="DY440" s="40"/>
      <c r="DZ440" s="40"/>
      <c r="EA440" s="40"/>
      <c r="EB440" s="40"/>
      <c r="EC440" s="40"/>
      <c r="ED440" s="41"/>
      <c r="EE440" s="40"/>
      <c r="EF440" s="40"/>
      <c r="EG440" s="41"/>
      <c r="EH440" s="40"/>
      <c r="EI440" s="40"/>
      <c r="EJ440" s="40"/>
      <c r="EK440" s="40"/>
      <c r="EL440" s="42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2"/>
      <c r="EX440" s="42"/>
      <c r="EY440" s="42"/>
      <c r="EZ440" s="42"/>
      <c r="FA440" s="42"/>
      <c r="FB440" s="42"/>
      <c r="FC440" s="42"/>
      <c r="FD440" s="42"/>
      <c r="FE440" s="42"/>
      <c r="FF440" s="42"/>
      <c r="FG440" s="42"/>
      <c r="FH440" s="42"/>
      <c r="FI440" s="42"/>
      <c r="FJ440" s="42"/>
      <c r="FK440" s="42"/>
      <c r="FL440" s="42"/>
      <c r="FM440" s="42"/>
      <c r="FN440" s="42"/>
      <c r="FO440" s="42"/>
      <c r="FP440" s="42"/>
      <c r="FQ440" s="42"/>
      <c r="FR440" s="42"/>
      <c r="FS440" s="29">
        <f t="shared" si="58"/>
        <v>150</v>
      </c>
      <c r="FT440" s="29">
        <f t="shared" si="61"/>
        <v>150</v>
      </c>
      <c r="FU440" s="8">
        <f t="shared" si="55"/>
        <v>0</v>
      </c>
      <c r="FV440" s="29">
        <f t="shared" si="62"/>
        <v>0</v>
      </c>
    </row>
    <row r="441" spans="1:179">
      <c r="A441" s="8">
        <v>11172</v>
      </c>
      <c r="B441" s="27" t="s">
        <v>44</v>
      </c>
      <c r="C441" s="40">
        <v>8</v>
      </c>
      <c r="D441" s="40" t="s">
        <v>241</v>
      </c>
      <c r="E441" s="40" t="s">
        <v>559</v>
      </c>
      <c r="F441" s="40" t="s">
        <v>740</v>
      </c>
      <c r="G441" s="40">
        <v>150</v>
      </c>
      <c r="H441" s="8" t="str">
        <f>VLOOKUP(F441, 'Meslek Grupları'!$E$6:$G$152, 3, FALSE)</f>
        <v>Esnaf</v>
      </c>
      <c r="I441" s="40"/>
      <c r="J441" s="40"/>
      <c r="K441" s="40"/>
      <c r="L441" s="40"/>
      <c r="M441" s="40"/>
      <c r="N441" s="40"/>
      <c r="O441" s="40"/>
      <c r="P441" s="40"/>
      <c r="Q441" s="40"/>
      <c r="R441" s="40">
        <v>4</v>
      </c>
      <c r="S441" s="40">
        <v>1</v>
      </c>
      <c r="T441" s="40">
        <v>2</v>
      </c>
      <c r="U441" s="40"/>
      <c r="V441" s="40"/>
      <c r="W441" s="40"/>
      <c r="X441" s="40"/>
      <c r="Y441" s="40"/>
      <c r="Z441" s="41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2"/>
      <c r="AT441" s="42"/>
      <c r="AU441" s="43"/>
      <c r="AV441" s="40"/>
      <c r="AW441" s="40"/>
      <c r="AX441" s="40"/>
      <c r="AY441" s="40"/>
      <c r="AZ441" s="40"/>
      <c r="BA441" s="42"/>
      <c r="BB441" s="41"/>
      <c r="BC441" s="40"/>
      <c r="BD441" s="40"/>
      <c r="BE441" s="40"/>
      <c r="BF441" s="40"/>
      <c r="BG441" s="40"/>
      <c r="BH441" s="42"/>
      <c r="BI441" s="40"/>
      <c r="BJ441" s="40"/>
      <c r="BK441" s="40"/>
      <c r="BL441" s="40"/>
      <c r="BM441" s="40"/>
      <c r="BN441" s="40"/>
      <c r="BO441" s="41"/>
      <c r="BP441" s="40"/>
      <c r="BQ441" s="40"/>
      <c r="BR441" s="40"/>
      <c r="BS441" s="40"/>
      <c r="BT441" s="40"/>
      <c r="BU441" s="42"/>
      <c r="BV441" s="40"/>
      <c r="BW441" s="41">
        <v>1</v>
      </c>
      <c r="BX441" s="40"/>
      <c r="BY441" s="40"/>
      <c r="BZ441" s="40">
        <v>12</v>
      </c>
      <c r="CA441" s="42">
        <v>12</v>
      </c>
      <c r="CB441" s="41"/>
      <c r="CC441" s="40"/>
      <c r="CD441" s="40"/>
      <c r="CE441" s="40"/>
      <c r="CF441" s="40"/>
      <c r="CG441" s="40"/>
      <c r="CH441" s="42"/>
      <c r="CI441" s="43"/>
      <c r="CJ441" s="41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1"/>
      <c r="DR441" s="40"/>
      <c r="DS441" s="40"/>
      <c r="DT441" s="40"/>
      <c r="DU441" s="40"/>
      <c r="DV441" s="42"/>
      <c r="DW441" s="40"/>
      <c r="DX441" s="40"/>
      <c r="DY441" s="40"/>
      <c r="DZ441" s="40"/>
      <c r="EA441" s="40"/>
      <c r="EB441" s="40"/>
      <c r="EC441" s="40"/>
      <c r="ED441" s="41"/>
      <c r="EE441" s="40"/>
      <c r="EF441" s="40"/>
      <c r="EG441" s="41"/>
      <c r="EH441" s="40"/>
      <c r="EI441" s="40"/>
      <c r="EJ441" s="40"/>
      <c r="EK441" s="40"/>
      <c r="EL441" s="42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2"/>
      <c r="EX441" s="42"/>
      <c r="EY441" s="42"/>
      <c r="EZ441" s="42"/>
      <c r="FA441" s="42"/>
      <c r="FB441" s="42"/>
      <c r="FC441" s="42"/>
      <c r="FD441" s="42"/>
      <c r="FE441" s="42"/>
      <c r="FF441" s="42"/>
      <c r="FG441" s="42"/>
      <c r="FH441" s="42"/>
      <c r="FI441" s="42"/>
      <c r="FJ441" s="42"/>
      <c r="FK441" s="42"/>
      <c r="FL441" s="42"/>
      <c r="FM441" s="42"/>
      <c r="FN441" s="42"/>
      <c r="FO441" s="42"/>
      <c r="FP441" s="42"/>
      <c r="FQ441" s="42"/>
      <c r="FR441" s="42"/>
      <c r="FS441" s="29">
        <f t="shared" si="58"/>
        <v>162</v>
      </c>
      <c r="FT441" s="29">
        <f t="shared" si="61"/>
        <v>162</v>
      </c>
      <c r="FU441" s="8">
        <f t="shared" si="55"/>
        <v>1</v>
      </c>
      <c r="FV441" s="29">
        <f t="shared" si="62"/>
        <v>1</v>
      </c>
    </row>
    <row r="442" spans="1:179">
      <c r="A442" s="8">
        <v>11172</v>
      </c>
      <c r="B442" s="27" t="s">
        <v>44</v>
      </c>
      <c r="C442" s="242">
        <v>9</v>
      </c>
      <c r="D442" s="8" t="s">
        <v>204</v>
      </c>
      <c r="E442" s="8" t="s">
        <v>219</v>
      </c>
      <c r="F442" s="8" t="s">
        <v>231</v>
      </c>
      <c r="G442" s="8">
        <v>100</v>
      </c>
      <c r="H442" s="8" t="str">
        <f>VLOOKUP(F442, 'Meslek Grupları'!$E$6:$G$152, 3, FALSE)</f>
        <v>Esnaf</v>
      </c>
      <c r="I442" s="8"/>
      <c r="J442" s="8"/>
      <c r="K442" s="8"/>
      <c r="M442" s="8"/>
      <c r="O442" s="8"/>
      <c r="P442" s="8"/>
      <c r="U442" s="8"/>
      <c r="V442" s="8"/>
      <c r="W442" s="8"/>
      <c r="Z442" s="2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27"/>
      <c r="AT442" s="27"/>
      <c r="AU442" s="29"/>
      <c r="AV442" s="8"/>
      <c r="AW442" s="8"/>
      <c r="AX442" s="8"/>
      <c r="AY442" s="8"/>
      <c r="AZ442" s="8"/>
      <c r="BA442" s="27"/>
      <c r="BB442" s="28"/>
      <c r="BC442" s="8"/>
      <c r="BD442" s="8"/>
      <c r="BE442" s="8"/>
      <c r="BF442" s="8"/>
      <c r="BG442" s="8"/>
      <c r="BH442" s="27"/>
      <c r="BI442" s="8"/>
      <c r="BJ442" s="8"/>
      <c r="BK442" s="8"/>
      <c r="BL442" s="8"/>
      <c r="BM442" s="8"/>
      <c r="BN442" s="8"/>
      <c r="BO442" s="28"/>
      <c r="BP442" s="8"/>
      <c r="BQ442" s="8"/>
      <c r="BR442" s="8"/>
      <c r="BS442" s="8"/>
      <c r="BT442" s="8"/>
      <c r="BU442" s="27"/>
      <c r="BV442" s="8"/>
      <c r="BW442" s="28"/>
      <c r="BX442" s="8"/>
      <c r="BY442" s="8"/>
      <c r="BZ442" s="8"/>
      <c r="CA442" s="27"/>
      <c r="CB442" s="28"/>
      <c r="CC442" s="8"/>
      <c r="CD442" s="8"/>
      <c r="CE442" s="8"/>
      <c r="CF442" s="8"/>
      <c r="CG442" s="8"/>
      <c r="CH442" s="27"/>
      <c r="CI442" s="29"/>
      <c r="CJ442" s="2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28"/>
      <c r="DR442" s="8"/>
      <c r="DS442" s="8"/>
      <c r="DT442" s="8"/>
      <c r="DU442" s="8"/>
      <c r="DV442" s="27"/>
      <c r="DW442" s="8"/>
      <c r="DX442" s="8"/>
      <c r="DY442" s="8"/>
      <c r="DZ442" s="8"/>
      <c r="EA442" s="8"/>
      <c r="EB442" s="8"/>
      <c r="EC442" s="8"/>
      <c r="ED442" s="28"/>
      <c r="EE442" s="8"/>
      <c r="EF442" s="8"/>
      <c r="EG442" s="28"/>
      <c r="EH442" s="8"/>
      <c r="EI442" s="8"/>
      <c r="EJ442" s="8"/>
      <c r="EK442" s="8"/>
      <c r="EL442" s="27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9">
        <f t="shared" si="58"/>
        <v>100</v>
      </c>
      <c r="FT442" s="29">
        <f>SUM(FS442:FS443)</f>
        <v>580</v>
      </c>
      <c r="FU442" s="8">
        <f t="shared" si="55"/>
        <v>0</v>
      </c>
      <c r="FV442" s="29">
        <f>SUM(FU442:FU443)</f>
        <v>0</v>
      </c>
    </row>
    <row r="443" spans="1:179">
      <c r="A443" s="8">
        <v>11172</v>
      </c>
      <c r="B443" s="27" t="s">
        <v>44</v>
      </c>
      <c r="C443" s="243"/>
      <c r="D443" s="31"/>
      <c r="E443" s="31"/>
      <c r="F443" s="31" t="s">
        <v>350</v>
      </c>
      <c r="G443" s="31">
        <v>480</v>
      </c>
      <c r="H443" s="8" t="str">
        <f>VLOOKUP(F443, 'Meslek Grupları'!$E$6:$G$152, 3, FALSE)</f>
        <v>Görevli</v>
      </c>
      <c r="I443" s="31" t="s">
        <v>594</v>
      </c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8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7"/>
      <c r="AT443" s="37"/>
      <c r="AU443" s="39"/>
      <c r="AV443" s="31"/>
      <c r="AW443" s="31"/>
      <c r="AX443" s="31"/>
      <c r="AY443" s="31"/>
      <c r="AZ443" s="31"/>
      <c r="BA443" s="37"/>
      <c r="BB443" s="38"/>
      <c r="BC443" s="31"/>
      <c r="BD443" s="31"/>
      <c r="BE443" s="31"/>
      <c r="BF443" s="31"/>
      <c r="BG443" s="31"/>
      <c r="BH443" s="37"/>
      <c r="BI443" s="31"/>
      <c r="BJ443" s="31"/>
      <c r="BK443" s="31"/>
      <c r="BL443" s="31"/>
      <c r="BM443" s="31"/>
      <c r="BN443" s="31"/>
      <c r="BO443" s="38"/>
      <c r="BP443" s="31"/>
      <c r="BQ443" s="31"/>
      <c r="BR443" s="31"/>
      <c r="BS443" s="31"/>
      <c r="BT443" s="31"/>
      <c r="BU443" s="37"/>
      <c r="BV443" s="31"/>
      <c r="BW443" s="38"/>
      <c r="BX443" s="31"/>
      <c r="BY443" s="31"/>
      <c r="BZ443" s="31"/>
      <c r="CA443" s="37"/>
      <c r="CB443" s="38"/>
      <c r="CC443" s="31"/>
      <c r="CD443" s="31"/>
      <c r="CE443" s="31"/>
      <c r="CF443" s="31"/>
      <c r="CG443" s="31"/>
      <c r="CH443" s="37"/>
      <c r="CI443" s="39"/>
      <c r="CJ443" s="38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8"/>
      <c r="DR443" s="31"/>
      <c r="DS443" s="31"/>
      <c r="DT443" s="31"/>
      <c r="DU443" s="31"/>
      <c r="DV443" s="37"/>
      <c r="DW443" s="31"/>
      <c r="DX443" s="31"/>
      <c r="DY443" s="31"/>
      <c r="DZ443" s="31"/>
      <c r="EA443" s="31"/>
      <c r="EB443" s="31"/>
      <c r="EC443" s="31"/>
      <c r="ED443" s="38"/>
      <c r="EE443" s="31"/>
      <c r="EF443" s="31"/>
      <c r="EG443" s="38"/>
      <c r="EH443" s="31"/>
      <c r="EI443" s="31"/>
      <c r="EJ443" s="31"/>
      <c r="EK443" s="31"/>
      <c r="EL443" s="37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7"/>
      <c r="EX443" s="37"/>
      <c r="EY443" s="37"/>
      <c r="EZ443" s="37"/>
      <c r="FA443" s="37"/>
      <c r="FB443" s="37"/>
      <c r="FC443" s="37"/>
      <c r="FD443" s="37"/>
      <c r="FE443" s="37"/>
      <c r="FF443" s="37"/>
      <c r="FG443" s="37"/>
      <c r="FH443" s="37"/>
      <c r="FI443" s="37"/>
      <c r="FJ443" s="37"/>
      <c r="FK443" s="37"/>
      <c r="FL443" s="37"/>
      <c r="FM443" s="37"/>
      <c r="FN443" s="37"/>
      <c r="FO443" s="37"/>
      <c r="FP443" s="37"/>
      <c r="FQ443" s="37"/>
      <c r="FR443" s="37"/>
      <c r="FS443" s="29">
        <f t="shared" si="58"/>
        <v>480</v>
      </c>
      <c r="FT443" s="29"/>
      <c r="FU443" s="8">
        <f t="shared" si="55"/>
        <v>0</v>
      </c>
      <c r="FV443" s="29"/>
    </row>
    <row r="444" spans="1:179">
      <c r="A444" s="8">
        <v>11172</v>
      </c>
      <c r="B444" s="27" t="s">
        <v>44</v>
      </c>
      <c r="C444" s="40">
        <v>10</v>
      </c>
      <c r="D444" s="40" t="s">
        <v>2146</v>
      </c>
      <c r="E444" s="40" t="s">
        <v>571</v>
      </c>
      <c r="F444" s="40"/>
      <c r="G444" s="40"/>
      <c r="H444" s="8">
        <f>VLOOKUP(F444, 'Meslek Grupları'!$E$6:$G$152, 3, FALSE)</f>
        <v>0</v>
      </c>
      <c r="I444" s="40" t="s">
        <v>792</v>
      </c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1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2"/>
      <c r="AT444" s="42"/>
      <c r="AU444" s="43"/>
      <c r="AV444" s="40"/>
      <c r="AW444" s="40"/>
      <c r="AX444" s="40"/>
      <c r="AY444" s="40"/>
      <c r="AZ444" s="40"/>
      <c r="BA444" s="42"/>
      <c r="BB444" s="41"/>
      <c r="BC444" s="40"/>
      <c r="BD444" s="40"/>
      <c r="BE444" s="40"/>
      <c r="BF444" s="40"/>
      <c r="BG444" s="40"/>
      <c r="BH444" s="42"/>
      <c r="BI444" s="40"/>
      <c r="BJ444" s="40"/>
      <c r="BK444" s="40"/>
      <c r="BL444" s="40"/>
      <c r="BM444" s="40"/>
      <c r="BN444" s="40"/>
      <c r="BO444" s="41"/>
      <c r="BP444" s="40"/>
      <c r="BQ444" s="40"/>
      <c r="BR444" s="40"/>
      <c r="BS444" s="40"/>
      <c r="BT444" s="40"/>
      <c r="BU444" s="42"/>
      <c r="BV444" s="40"/>
      <c r="BW444" s="41"/>
      <c r="BX444" s="40"/>
      <c r="BY444" s="40"/>
      <c r="BZ444" s="40"/>
      <c r="CA444" s="42"/>
      <c r="CB444" s="41"/>
      <c r="CC444" s="40"/>
      <c r="CD444" s="40"/>
      <c r="CE444" s="40"/>
      <c r="CF444" s="40"/>
      <c r="CG444" s="40"/>
      <c r="CH444" s="42"/>
      <c r="CI444" s="43"/>
      <c r="CJ444" s="41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1"/>
      <c r="DR444" s="40"/>
      <c r="DS444" s="40"/>
      <c r="DT444" s="40"/>
      <c r="DU444" s="40"/>
      <c r="DV444" s="42"/>
      <c r="DW444" s="40"/>
      <c r="DX444" s="40"/>
      <c r="DY444" s="40"/>
      <c r="DZ444" s="40"/>
      <c r="EA444" s="40"/>
      <c r="EB444" s="40"/>
      <c r="EC444" s="40"/>
      <c r="ED444" s="41"/>
      <c r="EE444" s="40"/>
      <c r="EF444" s="40"/>
      <c r="EG444" s="41"/>
      <c r="EH444" s="40"/>
      <c r="EI444" s="40"/>
      <c r="EJ444" s="40"/>
      <c r="EK444" s="40"/>
      <c r="EL444" s="42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2"/>
      <c r="EX444" s="42"/>
      <c r="EY444" s="42"/>
      <c r="EZ444" s="42"/>
      <c r="FA444" s="42"/>
      <c r="FB444" s="42"/>
      <c r="FC444" s="42"/>
      <c r="FD444" s="42"/>
      <c r="FE444" s="42"/>
      <c r="FF444" s="42"/>
      <c r="FG444" s="42"/>
      <c r="FH444" s="42"/>
      <c r="FI444" s="42"/>
      <c r="FJ444" s="42"/>
      <c r="FK444" s="42"/>
      <c r="FL444" s="42"/>
      <c r="FM444" s="42"/>
      <c r="FN444" s="42"/>
      <c r="FO444" s="42"/>
      <c r="FP444" s="42"/>
      <c r="FQ444" s="42"/>
      <c r="FR444" s="42"/>
      <c r="FS444" s="29">
        <f t="shared" si="58"/>
        <v>0</v>
      </c>
      <c r="FT444" s="29">
        <f>FS444</f>
        <v>0</v>
      </c>
      <c r="FU444" s="8">
        <f t="shared" si="55"/>
        <v>0</v>
      </c>
      <c r="FV444" s="29">
        <f t="shared" ref="FV444:FV459" si="63">FU444</f>
        <v>0</v>
      </c>
    </row>
    <row r="445" spans="1:179">
      <c r="A445" s="8">
        <v>11172</v>
      </c>
      <c r="B445" s="27" t="s">
        <v>44</v>
      </c>
      <c r="C445" s="40">
        <v>11</v>
      </c>
      <c r="D445" s="40" t="s">
        <v>252</v>
      </c>
      <c r="E445" s="40" t="s">
        <v>197</v>
      </c>
      <c r="F445" s="40" t="s">
        <v>261</v>
      </c>
      <c r="G445" s="40">
        <v>250</v>
      </c>
      <c r="H445" s="8" t="str">
        <f>VLOOKUP(F445, 'Meslek Grupları'!$E$6:$G$152, 3, FALSE)</f>
        <v>Esnaf</v>
      </c>
      <c r="I445" s="40"/>
      <c r="J445" s="40"/>
      <c r="K445" s="40"/>
      <c r="L445" s="40">
        <v>120</v>
      </c>
      <c r="M445" s="40"/>
      <c r="N445" s="40"/>
      <c r="O445" s="40"/>
      <c r="P445" s="40"/>
      <c r="Q445" s="40"/>
      <c r="R445" s="40">
        <v>12</v>
      </c>
      <c r="S445" s="40">
        <v>3.5</v>
      </c>
      <c r="T445" s="40">
        <v>7</v>
      </c>
      <c r="U445" s="40"/>
      <c r="V445" s="40"/>
      <c r="W445" s="40"/>
      <c r="X445" s="40"/>
      <c r="Y445" s="40"/>
      <c r="Z445" s="41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2"/>
      <c r="AT445" s="42"/>
      <c r="AU445" s="43"/>
      <c r="AV445" s="40"/>
      <c r="AW445" s="40"/>
      <c r="AX445" s="40"/>
      <c r="AY445" s="40"/>
      <c r="AZ445" s="40"/>
      <c r="BA445" s="42"/>
      <c r="BB445" s="41"/>
      <c r="BC445" s="40"/>
      <c r="BD445" s="40"/>
      <c r="BE445" s="40"/>
      <c r="BF445" s="40"/>
      <c r="BG445" s="40"/>
      <c r="BH445" s="42"/>
      <c r="BI445" s="40"/>
      <c r="BJ445" s="40"/>
      <c r="BK445" s="40"/>
      <c r="BL445" s="40"/>
      <c r="BM445" s="40"/>
      <c r="BN445" s="40"/>
      <c r="BO445" s="41"/>
      <c r="BP445" s="40"/>
      <c r="BQ445" s="40"/>
      <c r="BR445" s="40"/>
      <c r="BS445" s="40"/>
      <c r="BT445" s="40"/>
      <c r="BU445" s="42"/>
      <c r="BV445" s="40"/>
      <c r="BW445" s="41">
        <v>3.5</v>
      </c>
      <c r="BX445" s="40"/>
      <c r="BY445" s="40"/>
      <c r="BZ445" s="40">
        <v>96</v>
      </c>
      <c r="CA445" s="42">
        <v>60</v>
      </c>
      <c r="CB445" s="41"/>
      <c r="CC445" s="40"/>
      <c r="CD445" s="40"/>
      <c r="CE445" s="40"/>
      <c r="CF445" s="40"/>
      <c r="CG445" s="40"/>
      <c r="CH445" s="42"/>
      <c r="CI445" s="43"/>
      <c r="CJ445" s="41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1"/>
      <c r="DR445" s="40"/>
      <c r="DS445" s="40"/>
      <c r="DT445" s="40"/>
      <c r="DU445" s="40"/>
      <c r="DV445" s="42"/>
      <c r="DW445" s="40"/>
      <c r="DX445" s="40"/>
      <c r="DY445" s="40"/>
      <c r="DZ445" s="40"/>
      <c r="EA445" s="40"/>
      <c r="EB445" s="40"/>
      <c r="EC445" s="40"/>
      <c r="ED445" s="41"/>
      <c r="EE445" s="40"/>
      <c r="EF445" s="40"/>
      <c r="EG445" s="41">
        <v>1</v>
      </c>
      <c r="EH445" s="40" t="s">
        <v>261</v>
      </c>
      <c r="EI445" s="40" t="s">
        <v>45</v>
      </c>
      <c r="EJ445" s="40"/>
      <c r="EK445" s="40"/>
      <c r="EL445" s="42">
        <v>100</v>
      </c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2"/>
      <c r="EX445" s="42"/>
      <c r="EY445" s="42"/>
      <c r="EZ445" s="42"/>
      <c r="FA445" s="42"/>
      <c r="FB445" s="42"/>
      <c r="FC445" s="42"/>
      <c r="FD445" s="42"/>
      <c r="FE445" s="42"/>
      <c r="FF445" s="42"/>
      <c r="FG445" s="42"/>
      <c r="FH445" s="42"/>
      <c r="FI445" s="42"/>
      <c r="FJ445" s="42"/>
      <c r="FK445" s="42"/>
      <c r="FL445" s="42"/>
      <c r="FM445" s="42"/>
      <c r="FN445" s="42"/>
      <c r="FO445" s="42"/>
      <c r="FP445" s="42"/>
      <c r="FQ445" s="42"/>
      <c r="FR445" s="42"/>
      <c r="FS445" s="29">
        <f t="shared" si="58"/>
        <v>566</v>
      </c>
      <c r="FT445" s="29">
        <f>FS445</f>
        <v>566</v>
      </c>
      <c r="FU445" s="8">
        <f t="shared" si="55"/>
        <v>3.5</v>
      </c>
      <c r="FV445" s="29">
        <f t="shared" si="63"/>
        <v>3.5</v>
      </c>
    </row>
    <row r="446" spans="1:179">
      <c r="A446" s="8">
        <v>11172</v>
      </c>
      <c r="B446" s="27" t="s">
        <v>44</v>
      </c>
      <c r="C446" s="40">
        <v>12</v>
      </c>
      <c r="D446" s="40" t="s">
        <v>249</v>
      </c>
      <c r="E446" s="40" t="s">
        <v>559</v>
      </c>
      <c r="F446" s="40" t="s">
        <v>304</v>
      </c>
      <c r="G446" s="40">
        <v>150</v>
      </c>
      <c r="H446" s="8" t="str">
        <f>VLOOKUP(F446, 'Meslek Grupları'!$E$6:$G$152, 3, FALSE)</f>
        <v>Görevli</v>
      </c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>
        <v>3</v>
      </c>
      <c r="T446" s="40">
        <v>6</v>
      </c>
      <c r="U446" s="40"/>
      <c r="V446" s="40"/>
      <c r="W446" s="40"/>
      <c r="X446" s="40"/>
      <c r="Y446" s="40"/>
      <c r="Z446" s="41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2"/>
      <c r="AT446" s="42"/>
      <c r="AU446" s="43"/>
      <c r="AV446" s="40"/>
      <c r="AW446" s="40"/>
      <c r="AX446" s="40"/>
      <c r="AY446" s="40"/>
      <c r="AZ446" s="40"/>
      <c r="BA446" s="42"/>
      <c r="BB446" s="41"/>
      <c r="BC446" s="40"/>
      <c r="BD446" s="40"/>
      <c r="BE446" s="40"/>
      <c r="BF446" s="40"/>
      <c r="BG446" s="40"/>
      <c r="BH446" s="42"/>
      <c r="BI446" s="40"/>
      <c r="BJ446" s="40"/>
      <c r="BK446" s="40"/>
      <c r="BL446" s="40"/>
      <c r="BM446" s="40"/>
      <c r="BN446" s="40"/>
      <c r="BO446" s="41"/>
      <c r="BP446" s="40"/>
      <c r="BQ446" s="40"/>
      <c r="BR446" s="40"/>
      <c r="BS446" s="40"/>
      <c r="BT446" s="40"/>
      <c r="BU446" s="42"/>
      <c r="BV446" s="40"/>
      <c r="BW446" s="41">
        <v>3</v>
      </c>
      <c r="BX446" s="40"/>
      <c r="BY446" s="40"/>
      <c r="BZ446" s="40">
        <v>24</v>
      </c>
      <c r="CA446" s="42">
        <v>18</v>
      </c>
      <c r="CB446" s="41"/>
      <c r="CC446" s="40"/>
      <c r="CD446" s="40"/>
      <c r="CE446" s="40"/>
      <c r="CF446" s="40"/>
      <c r="CG446" s="40"/>
      <c r="CH446" s="42"/>
      <c r="CI446" s="43"/>
      <c r="CJ446" s="41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1"/>
      <c r="DR446" s="40"/>
      <c r="DS446" s="40"/>
      <c r="DT446" s="40"/>
      <c r="DU446" s="40"/>
      <c r="DV446" s="42"/>
      <c r="DW446" s="40"/>
      <c r="DX446" s="40"/>
      <c r="DY446" s="40"/>
      <c r="DZ446" s="40"/>
      <c r="EA446" s="40"/>
      <c r="EB446" s="40"/>
      <c r="EC446" s="40"/>
      <c r="ED446" s="41"/>
      <c r="EE446" s="40"/>
      <c r="EF446" s="40"/>
      <c r="EG446" s="41"/>
      <c r="EH446" s="40"/>
      <c r="EI446" s="40"/>
      <c r="EJ446" s="40"/>
      <c r="EK446" s="40"/>
      <c r="EL446" s="42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2"/>
      <c r="EX446" s="42"/>
      <c r="EY446" s="42"/>
      <c r="EZ446" s="42"/>
      <c r="FA446" s="42"/>
      <c r="FB446" s="42"/>
      <c r="FC446" s="42"/>
      <c r="FD446" s="42"/>
      <c r="FE446" s="42"/>
      <c r="FF446" s="42"/>
      <c r="FG446" s="42"/>
      <c r="FH446" s="42"/>
      <c r="FI446" s="42"/>
      <c r="FJ446" s="42"/>
      <c r="FK446" s="42"/>
      <c r="FL446" s="42"/>
      <c r="FM446" s="42"/>
      <c r="FN446" s="42"/>
      <c r="FO446" s="42"/>
      <c r="FP446" s="42"/>
      <c r="FQ446" s="42"/>
      <c r="FR446" s="42"/>
      <c r="FS446" s="29">
        <f t="shared" si="58"/>
        <v>174</v>
      </c>
      <c r="FT446" s="29">
        <f>FS446</f>
        <v>174</v>
      </c>
      <c r="FU446" s="8">
        <f t="shared" si="55"/>
        <v>3</v>
      </c>
      <c r="FV446" s="29">
        <f t="shared" si="63"/>
        <v>3</v>
      </c>
    </row>
    <row r="447" spans="1:179">
      <c r="A447" s="8">
        <v>11172</v>
      </c>
      <c r="B447" s="27" t="s">
        <v>44</v>
      </c>
      <c r="C447" s="40">
        <v>13</v>
      </c>
      <c r="D447" s="40" t="s">
        <v>279</v>
      </c>
      <c r="E447" s="40" t="s">
        <v>2147</v>
      </c>
      <c r="F447" s="40" t="s">
        <v>111</v>
      </c>
      <c r="G447" s="40">
        <v>150</v>
      </c>
      <c r="H447" s="8" t="str">
        <f>VLOOKUP(F447, 'Meslek Grupları'!$E$6:$G$152, 3, FALSE)</f>
        <v>Esnaf</v>
      </c>
      <c r="I447" s="40"/>
      <c r="J447" s="40"/>
      <c r="K447" s="40"/>
      <c r="L447" s="40">
        <v>120</v>
      </c>
      <c r="M447" s="40"/>
      <c r="N447" s="40"/>
      <c r="O447" s="40"/>
      <c r="P447" s="40"/>
      <c r="Q447" s="40"/>
      <c r="R447" s="40">
        <v>20</v>
      </c>
      <c r="S447" s="40">
        <v>3</v>
      </c>
      <c r="T447" s="40">
        <v>6</v>
      </c>
      <c r="U447" s="40"/>
      <c r="V447" s="40"/>
      <c r="W447" s="40"/>
      <c r="X447" s="40"/>
      <c r="Y447" s="40"/>
      <c r="Z447" s="41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2"/>
      <c r="AT447" s="42"/>
      <c r="AU447" s="43"/>
      <c r="AV447" s="40"/>
      <c r="AW447" s="40"/>
      <c r="AX447" s="40"/>
      <c r="AY447" s="40"/>
      <c r="AZ447" s="40"/>
      <c r="BA447" s="42"/>
      <c r="BB447" s="41"/>
      <c r="BC447" s="40"/>
      <c r="BD447" s="40"/>
      <c r="BE447" s="40"/>
      <c r="BF447" s="40"/>
      <c r="BG447" s="40"/>
      <c r="BH447" s="42"/>
      <c r="BI447" s="40"/>
      <c r="BJ447" s="40"/>
      <c r="BK447" s="40"/>
      <c r="BL447" s="40"/>
      <c r="BM447" s="40"/>
      <c r="BN447" s="40"/>
      <c r="BO447" s="41"/>
      <c r="BP447" s="40"/>
      <c r="BQ447" s="40"/>
      <c r="BR447" s="40"/>
      <c r="BS447" s="40"/>
      <c r="BT447" s="40"/>
      <c r="BU447" s="42"/>
      <c r="BV447" s="40"/>
      <c r="BW447" s="41">
        <v>3</v>
      </c>
      <c r="BX447" s="40"/>
      <c r="BY447" s="40"/>
      <c r="BZ447" s="40">
        <v>12</v>
      </c>
      <c r="CA447" s="42">
        <v>12</v>
      </c>
      <c r="CB447" s="41"/>
      <c r="CC447" s="40"/>
      <c r="CD447" s="40"/>
      <c r="CE447" s="40"/>
      <c r="CF447" s="40"/>
      <c r="CG447" s="40"/>
      <c r="CH447" s="42"/>
      <c r="CI447" s="43"/>
      <c r="CJ447" s="41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1"/>
      <c r="DR447" s="40"/>
      <c r="DS447" s="40"/>
      <c r="DT447" s="40"/>
      <c r="DU447" s="40"/>
      <c r="DV447" s="42"/>
      <c r="DW447" s="40"/>
      <c r="DX447" s="40"/>
      <c r="DY447" s="40"/>
      <c r="DZ447" s="40"/>
      <c r="EA447" s="40"/>
      <c r="EB447" s="40"/>
      <c r="EC447" s="40"/>
      <c r="ED447" s="41"/>
      <c r="EE447" s="40"/>
      <c r="EF447" s="40"/>
      <c r="EG447" s="41"/>
      <c r="EH447" s="40"/>
      <c r="EI447" s="40"/>
      <c r="EJ447" s="40"/>
      <c r="EK447" s="40"/>
      <c r="EL447" s="42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2"/>
      <c r="EX447" s="42"/>
      <c r="EY447" s="42"/>
      <c r="EZ447" s="42"/>
      <c r="FA447" s="42"/>
      <c r="FB447" s="42"/>
      <c r="FC447" s="42"/>
      <c r="FD447" s="42"/>
      <c r="FE447" s="42"/>
      <c r="FF447" s="42"/>
      <c r="FG447" s="42"/>
      <c r="FH447" s="42"/>
      <c r="FI447" s="42"/>
      <c r="FJ447" s="42"/>
      <c r="FK447" s="42"/>
      <c r="FL447" s="42"/>
      <c r="FM447" s="42"/>
      <c r="FN447" s="42"/>
      <c r="FO447" s="42"/>
      <c r="FP447" s="42"/>
      <c r="FQ447" s="42"/>
      <c r="FR447" s="42"/>
      <c r="FS447" s="29">
        <f t="shared" si="58"/>
        <v>282</v>
      </c>
      <c r="FT447" s="29">
        <f>FS447</f>
        <v>282</v>
      </c>
      <c r="FU447" s="8">
        <f t="shared" si="55"/>
        <v>3</v>
      </c>
      <c r="FV447" s="29">
        <f t="shared" si="63"/>
        <v>3</v>
      </c>
    </row>
    <row r="448" spans="1:179">
      <c r="A448" s="8">
        <v>11172</v>
      </c>
      <c r="B448" s="27" t="s">
        <v>44</v>
      </c>
      <c r="C448" s="242">
        <v>14</v>
      </c>
      <c r="D448" s="8" t="s">
        <v>221</v>
      </c>
      <c r="E448" s="8" t="s">
        <v>252</v>
      </c>
      <c r="F448" s="8" t="s">
        <v>794</v>
      </c>
      <c r="G448" s="8">
        <v>100</v>
      </c>
      <c r="H448" s="8" t="str">
        <f>VLOOKUP(F448, 'Meslek Grupları'!$E$6:$G$152, 3, FALSE)</f>
        <v>Esnaf</v>
      </c>
      <c r="I448" s="8"/>
      <c r="J448" s="8"/>
      <c r="K448" s="8"/>
      <c r="M448" s="8"/>
      <c r="O448" s="8"/>
      <c r="P448" s="8"/>
      <c r="R448">
        <v>5</v>
      </c>
      <c r="U448" s="8"/>
      <c r="V448" s="8"/>
      <c r="W448" s="8"/>
      <c r="Z448" s="2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27"/>
      <c r="AT448" s="27"/>
      <c r="AU448" s="29"/>
      <c r="AV448" s="8"/>
      <c r="AW448" s="8"/>
      <c r="AX448" s="8"/>
      <c r="AY448" s="8"/>
      <c r="AZ448" s="8"/>
      <c r="BA448" s="27"/>
      <c r="BB448" s="28"/>
      <c r="BC448" s="8"/>
      <c r="BD448" s="8"/>
      <c r="BE448" s="8"/>
      <c r="BF448" s="8"/>
      <c r="BG448" s="8"/>
      <c r="BH448" s="27"/>
      <c r="BI448" s="8"/>
      <c r="BJ448" s="8"/>
      <c r="BK448" s="8"/>
      <c r="BL448" s="8"/>
      <c r="BM448" s="8"/>
      <c r="BN448" s="8"/>
      <c r="BO448" s="28"/>
      <c r="BP448" s="8"/>
      <c r="BQ448" s="8"/>
      <c r="BR448" s="8"/>
      <c r="BS448" s="8"/>
      <c r="BT448" s="8"/>
      <c r="BU448" s="27"/>
      <c r="BV448" s="8"/>
      <c r="BW448" s="28"/>
      <c r="BX448" s="8"/>
      <c r="BY448" s="8"/>
      <c r="BZ448" s="8"/>
      <c r="CA448" s="27"/>
      <c r="CB448" s="28"/>
      <c r="CC448" s="8"/>
      <c r="CD448" s="8"/>
      <c r="CE448" s="8"/>
      <c r="CF448" s="8"/>
      <c r="CG448" s="8"/>
      <c r="CH448" s="27"/>
      <c r="CI448" s="29"/>
      <c r="CJ448" s="2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28"/>
      <c r="DR448" s="8"/>
      <c r="DS448" s="8"/>
      <c r="DT448" s="8"/>
      <c r="DU448" s="8"/>
      <c r="DV448" s="27"/>
      <c r="DW448" s="8"/>
      <c r="DX448" s="8"/>
      <c r="DY448" s="8"/>
      <c r="DZ448" s="8"/>
      <c r="EA448" s="8"/>
      <c r="EB448" s="8"/>
      <c r="EC448" s="8"/>
      <c r="ED448" s="28"/>
      <c r="EE448" s="8"/>
      <c r="EF448" s="8"/>
      <c r="EG448" s="28"/>
      <c r="EH448" s="8"/>
      <c r="EI448" s="8"/>
      <c r="EJ448" s="8"/>
      <c r="EK448" s="8"/>
      <c r="EL448" s="27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9">
        <f t="shared" si="58"/>
        <v>100</v>
      </c>
      <c r="FT448" s="29">
        <f>SUM(FS448:FS449)</f>
        <v>1700</v>
      </c>
      <c r="FU448" s="8">
        <f t="shared" si="55"/>
        <v>0</v>
      </c>
      <c r="FV448" s="29">
        <f t="shared" si="63"/>
        <v>0</v>
      </c>
    </row>
    <row r="449" spans="1:196">
      <c r="A449" s="8">
        <v>11172</v>
      </c>
      <c r="B449" s="27" t="s">
        <v>44</v>
      </c>
      <c r="C449" s="243"/>
      <c r="D449" s="31"/>
      <c r="E449" s="31" t="s">
        <v>795</v>
      </c>
      <c r="F449" s="31" t="s">
        <v>353</v>
      </c>
      <c r="G449" s="31">
        <v>1600</v>
      </c>
      <c r="H449" s="8" t="str">
        <f>VLOOKUP(F449, 'Meslek Grupları'!$E$6:$G$152, 3, FALSE)</f>
        <v>Görevli</v>
      </c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8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7"/>
      <c r="AT449" s="37"/>
      <c r="AU449" s="39"/>
      <c r="AV449" s="31"/>
      <c r="AW449" s="31"/>
      <c r="AX449" s="31"/>
      <c r="AY449" s="31"/>
      <c r="AZ449" s="31"/>
      <c r="BA449" s="37"/>
      <c r="BB449" s="38"/>
      <c r="BC449" s="31"/>
      <c r="BD449" s="31"/>
      <c r="BE449" s="31"/>
      <c r="BF449" s="31"/>
      <c r="BG449" s="31"/>
      <c r="BH449" s="37"/>
      <c r="BI449" s="31"/>
      <c r="BJ449" s="31"/>
      <c r="BK449" s="31"/>
      <c r="BL449" s="31"/>
      <c r="BM449" s="31"/>
      <c r="BN449" s="31"/>
      <c r="BO449" s="38"/>
      <c r="BP449" s="31"/>
      <c r="BQ449" s="31"/>
      <c r="BR449" s="31"/>
      <c r="BS449" s="31"/>
      <c r="BT449" s="31"/>
      <c r="BU449" s="37"/>
      <c r="BV449" s="31"/>
      <c r="BW449" s="38"/>
      <c r="BX449" s="31"/>
      <c r="BY449" s="31"/>
      <c r="BZ449" s="31"/>
      <c r="CA449" s="37"/>
      <c r="CB449" s="38"/>
      <c r="CC449" s="31"/>
      <c r="CD449" s="31"/>
      <c r="CE449" s="31"/>
      <c r="CF449" s="31"/>
      <c r="CG449" s="31"/>
      <c r="CH449" s="37"/>
      <c r="CI449" s="39"/>
      <c r="CJ449" s="38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8"/>
      <c r="DR449" s="31"/>
      <c r="DS449" s="31"/>
      <c r="DT449" s="31"/>
      <c r="DU449" s="31"/>
      <c r="DV449" s="37"/>
      <c r="DW449" s="31"/>
      <c r="DX449" s="31"/>
      <c r="DY449" s="31"/>
      <c r="DZ449" s="31"/>
      <c r="EA449" s="31"/>
      <c r="EB449" s="31"/>
      <c r="EC449" s="31"/>
      <c r="ED449" s="38"/>
      <c r="EE449" s="31"/>
      <c r="EF449" s="31"/>
      <c r="EG449" s="38"/>
      <c r="EH449" s="31"/>
      <c r="EI449" s="31"/>
      <c r="EJ449" s="31"/>
      <c r="EK449" s="31"/>
      <c r="EL449" s="37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7"/>
      <c r="EX449" s="37"/>
      <c r="EY449" s="37"/>
      <c r="EZ449" s="37"/>
      <c r="FA449" s="37"/>
      <c r="FB449" s="37"/>
      <c r="FC449" s="37"/>
      <c r="FD449" s="37"/>
      <c r="FE449" s="37"/>
      <c r="FF449" s="37"/>
      <c r="FG449" s="37"/>
      <c r="FH449" s="37"/>
      <c r="FI449" s="37"/>
      <c r="FJ449" s="37"/>
      <c r="FK449" s="37"/>
      <c r="FL449" s="37"/>
      <c r="FM449" s="37"/>
      <c r="FN449" s="37"/>
      <c r="FO449" s="37"/>
      <c r="FP449" s="37"/>
      <c r="FQ449" s="37"/>
      <c r="FR449" s="37"/>
      <c r="FS449" s="29">
        <f t="shared" si="58"/>
        <v>1600</v>
      </c>
      <c r="FT449" s="29"/>
      <c r="FU449" s="8">
        <f t="shared" si="55"/>
        <v>0</v>
      </c>
      <c r="FV449" s="29">
        <f t="shared" si="63"/>
        <v>0</v>
      </c>
    </row>
    <row r="450" spans="1:196">
      <c r="A450" s="8">
        <v>11172</v>
      </c>
      <c r="B450" s="27" t="s">
        <v>44</v>
      </c>
      <c r="C450" s="40">
        <v>15</v>
      </c>
      <c r="D450" s="40" t="s">
        <v>796</v>
      </c>
      <c r="E450" s="40"/>
      <c r="F450" s="40" t="s">
        <v>378</v>
      </c>
      <c r="G450" s="40"/>
      <c r="H450" s="8" t="str">
        <f>VLOOKUP(F450, 'Meslek Grupları'!$E$6:$G$152, 3, FALSE)</f>
        <v>Mesleksiz</v>
      </c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1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2"/>
      <c r="AT450" s="42"/>
      <c r="AU450" s="43"/>
      <c r="AV450" s="40"/>
      <c r="AW450" s="40"/>
      <c r="AX450" s="40"/>
      <c r="AY450" s="40"/>
      <c r="AZ450" s="40"/>
      <c r="BA450" s="42"/>
      <c r="BB450" s="41"/>
      <c r="BC450" s="40"/>
      <c r="BD450" s="40"/>
      <c r="BE450" s="40"/>
      <c r="BF450" s="40"/>
      <c r="BG450" s="40"/>
      <c r="BH450" s="42"/>
      <c r="BI450" s="40"/>
      <c r="BJ450" s="40"/>
      <c r="BK450" s="40"/>
      <c r="BL450" s="40"/>
      <c r="BM450" s="40"/>
      <c r="BN450" s="40"/>
      <c r="BO450" s="41"/>
      <c r="BP450" s="40"/>
      <c r="BQ450" s="40"/>
      <c r="BR450" s="40"/>
      <c r="BS450" s="40"/>
      <c r="BT450" s="40"/>
      <c r="BU450" s="42"/>
      <c r="BV450" s="40"/>
      <c r="BW450" s="41"/>
      <c r="BX450" s="40"/>
      <c r="BY450" s="40"/>
      <c r="BZ450" s="40"/>
      <c r="CA450" s="42"/>
      <c r="CB450" s="41"/>
      <c r="CC450" s="40"/>
      <c r="CD450" s="40"/>
      <c r="CE450" s="40"/>
      <c r="CF450" s="40"/>
      <c r="CG450" s="40"/>
      <c r="CH450" s="42"/>
      <c r="CI450" s="43"/>
      <c r="CJ450" s="41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1"/>
      <c r="DR450" s="40"/>
      <c r="DS450" s="40"/>
      <c r="DT450" s="40"/>
      <c r="DU450" s="40"/>
      <c r="DV450" s="42"/>
      <c r="DW450" s="40"/>
      <c r="DX450" s="40"/>
      <c r="DY450" s="40"/>
      <c r="DZ450" s="40"/>
      <c r="EA450" s="40"/>
      <c r="EB450" s="40"/>
      <c r="EC450" s="40"/>
      <c r="ED450" s="41"/>
      <c r="EE450" s="40"/>
      <c r="EF450" s="40"/>
      <c r="EG450" s="41"/>
      <c r="EH450" s="40"/>
      <c r="EI450" s="40"/>
      <c r="EJ450" s="40"/>
      <c r="EK450" s="40"/>
      <c r="EL450" s="42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2"/>
      <c r="EX450" s="42"/>
      <c r="EY450" s="42"/>
      <c r="EZ450" s="42"/>
      <c r="FA450" s="42"/>
      <c r="FB450" s="42"/>
      <c r="FC450" s="42"/>
      <c r="FD450" s="42"/>
      <c r="FE450" s="42"/>
      <c r="FF450" s="42"/>
      <c r="FG450" s="42"/>
      <c r="FH450" s="42"/>
      <c r="FI450" s="42"/>
      <c r="FJ450" s="42"/>
      <c r="FK450" s="42"/>
      <c r="FL450" s="42"/>
      <c r="FM450" s="42"/>
      <c r="FN450" s="42"/>
      <c r="FO450" s="42"/>
      <c r="FP450" s="42"/>
      <c r="FQ450" s="42"/>
      <c r="FR450" s="42"/>
      <c r="FS450" s="29">
        <f t="shared" si="58"/>
        <v>0</v>
      </c>
      <c r="FT450" s="29">
        <f t="shared" ref="FT450:FT459" si="64">FS450</f>
        <v>0</v>
      </c>
      <c r="FU450" s="8">
        <f t="shared" si="55"/>
        <v>0</v>
      </c>
      <c r="FV450" s="29">
        <f t="shared" si="63"/>
        <v>0</v>
      </c>
    </row>
    <row r="451" spans="1:196">
      <c r="A451" s="8">
        <v>11172</v>
      </c>
      <c r="B451" s="27" t="s">
        <v>44</v>
      </c>
      <c r="C451" s="40">
        <v>16</v>
      </c>
      <c r="D451" s="40" t="s">
        <v>2120</v>
      </c>
      <c r="E451" s="40" t="s">
        <v>564</v>
      </c>
      <c r="F451" s="40" t="s">
        <v>376</v>
      </c>
      <c r="G451" s="40"/>
      <c r="H451" s="8" t="str">
        <f>VLOOKUP(F451, 'Meslek Grupları'!$E$6:$G$152, 3, FALSE)</f>
        <v>Mesleksiz</v>
      </c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1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2"/>
      <c r="AT451" s="42"/>
      <c r="AU451" s="43"/>
      <c r="AV451" s="40"/>
      <c r="AW451" s="40"/>
      <c r="AX451" s="40"/>
      <c r="AY451" s="40"/>
      <c r="AZ451" s="40"/>
      <c r="BA451" s="42"/>
      <c r="BB451" s="41"/>
      <c r="BC451" s="40"/>
      <c r="BD451" s="40"/>
      <c r="BE451" s="40"/>
      <c r="BF451" s="40"/>
      <c r="BG451" s="40"/>
      <c r="BH451" s="42"/>
      <c r="BI451" s="40"/>
      <c r="BJ451" s="40"/>
      <c r="BK451" s="40"/>
      <c r="BL451" s="40"/>
      <c r="BM451" s="40"/>
      <c r="BN451" s="40"/>
      <c r="BO451" s="41"/>
      <c r="BP451" s="40"/>
      <c r="BQ451" s="40"/>
      <c r="BR451" s="40"/>
      <c r="BS451" s="40"/>
      <c r="BT451" s="40"/>
      <c r="BU451" s="42"/>
      <c r="BV451" s="40"/>
      <c r="BW451" s="41"/>
      <c r="BX451" s="40"/>
      <c r="BY451" s="40"/>
      <c r="BZ451" s="40"/>
      <c r="CA451" s="42"/>
      <c r="CB451" s="41"/>
      <c r="CC451" s="40"/>
      <c r="CD451" s="40"/>
      <c r="CE451" s="40"/>
      <c r="CF451" s="40"/>
      <c r="CG451" s="40"/>
      <c r="CH451" s="42"/>
      <c r="CI451" s="43"/>
      <c r="CJ451" s="41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1"/>
      <c r="DR451" s="40"/>
      <c r="DS451" s="40"/>
      <c r="DT451" s="40"/>
      <c r="DU451" s="40"/>
      <c r="DV451" s="42"/>
      <c r="DW451" s="40"/>
      <c r="DX451" s="40"/>
      <c r="DY451" s="40"/>
      <c r="DZ451" s="40"/>
      <c r="EA451" s="40"/>
      <c r="EB451" s="40"/>
      <c r="EC451" s="40"/>
      <c r="ED451" s="41"/>
      <c r="EE451" s="40"/>
      <c r="EF451" s="40"/>
      <c r="EG451" s="41"/>
      <c r="EH451" s="40"/>
      <c r="EI451" s="40"/>
      <c r="EJ451" s="40"/>
      <c r="EK451" s="40"/>
      <c r="EL451" s="42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2"/>
      <c r="EX451" s="42"/>
      <c r="EY451" s="42"/>
      <c r="EZ451" s="42"/>
      <c r="FA451" s="42"/>
      <c r="FB451" s="42"/>
      <c r="FC451" s="42"/>
      <c r="FD451" s="42"/>
      <c r="FE451" s="42"/>
      <c r="FF451" s="42"/>
      <c r="FG451" s="42"/>
      <c r="FH451" s="42"/>
      <c r="FI451" s="42"/>
      <c r="FJ451" s="42"/>
      <c r="FK451" s="42"/>
      <c r="FL451" s="42"/>
      <c r="FM451" s="42"/>
      <c r="FN451" s="42"/>
      <c r="FO451" s="42"/>
      <c r="FP451" s="42"/>
      <c r="FQ451" s="42"/>
      <c r="FR451" s="42"/>
      <c r="FS451" s="29">
        <f t="shared" si="58"/>
        <v>0</v>
      </c>
      <c r="FT451" s="29">
        <f t="shared" si="64"/>
        <v>0</v>
      </c>
      <c r="FU451" s="8">
        <f t="shared" si="55"/>
        <v>0</v>
      </c>
      <c r="FV451" s="29">
        <f t="shared" si="63"/>
        <v>0</v>
      </c>
    </row>
    <row r="452" spans="1:196">
      <c r="A452" s="8">
        <v>11172</v>
      </c>
      <c r="B452" s="27" t="s">
        <v>44</v>
      </c>
      <c r="C452" s="40">
        <v>17</v>
      </c>
      <c r="D452" s="40" t="s">
        <v>249</v>
      </c>
      <c r="E452" s="40" t="s">
        <v>302</v>
      </c>
      <c r="F452" s="40"/>
      <c r="G452" s="40"/>
      <c r="H452" s="8">
        <f>VLOOKUP(F452, 'Meslek Grupları'!$E$6:$G$152, 3, FALSE)</f>
        <v>0</v>
      </c>
      <c r="I452" s="40" t="s">
        <v>792</v>
      </c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1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2"/>
      <c r="AT452" s="42"/>
      <c r="AU452" s="43"/>
      <c r="AV452" s="40"/>
      <c r="AW452" s="40"/>
      <c r="AX452" s="40"/>
      <c r="AY452" s="40"/>
      <c r="AZ452" s="40"/>
      <c r="BA452" s="42"/>
      <c r="BB452" s="41"/>
      <c r="BC452" s="40"/>
      <c r="BD452" s="40"/>
      <c r="BE452" s="40"/>
      <c r="BF452" s="40"/>
      <c r="BG452" s="40"/>
      <c r="BH452" s="42"/>
      <c r="BI452" s="40"/>
      <c r="BJ452" s="40"/>
      <c r="BK452" s="40"/>
      <c r="BL452" s="40"/>
      <c r="BM452" s="40"/>
      <c r="BN452" s="40"/>
      <c r="BO452" s="41"/>
      <c r="BP452" s="40"/>
      <c r="BQ452" s="40"/>
      <c r="BR452" s="40"/>
      <c r="BS452" s="40"/>
      <c r="BT452" s="40"/>
      <c r="BU452" s="42"/>
      <c r="BV452" s="40"/>
      <c r="BW452" s="41"/>
      <c r="BX452" s="40"/>
      <c r="BY452" s="40"/>
      <c r="BZ452" s="40"/>
      <c r="CA452" s="42"/>
      <c r="CB452" s="41"/>
      <c r="CC452" s="40"/>
      <c r="CD452" s="40"/>
      <c r="CE452" s="40"/>
      <c r="CF452" s="40"/>
      <c r="CG452" s="40"/>
      <c r="CH452" s="42"/>
      <c r="CI452" s="43"/>
      <c r="CJ452" s="41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1"/>
      <c r="DR452" s="40"/>
      <c r="DS452" s="40"/>
      <c r="DT452" s="40"/>
      <c r="DU452" s="40"/>
      <c r="DV452" s="42"/>
      <c r="DW452" s="40"/>
      <c r="DX452" s="40"/>
      <c r="DY452" s="40"/>
      <c r="DZ452" s="40"/>
      <c r="EA452" s="40"/>
      <c r="EB452" s="40"/>
      <c r="EC452" s="40"/>
      <c r="ED452" s="41"/>
      <c r="EE452" s="40"/>
      <c r="EF452" s="40"/>
      <c r="EG452" s="41"/>
      <c r="EH452" s="40"/>
      <c r="EI452" s="40"/>
      <c r="EJ452" s="40"/>
      <c r="EK452" s="40"/>
      <c r="EL452" s="42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2"/>
      <c r="EX452" s="42"/>
      <c r="EY452" s="42"/>
      <c r="EZ452" s="42"/>
      <c r="FA452" s="42"/>
      <c r="FB452" s="42"/>
      <c r="FC452" s="42"/>
      <c r="FD452" s="42"/>
      <c r="FE452" s="42"/>
      <c r="FF452" s="42"/>
      <c r="FG452" s="42"/>
      <c r="FH452" s="42"/>
      <c r="FI452" s="42"/>
      <c r="FJ452" s="42"/>
      <c r="FK452" s="42"/>
      <c r="FL452" s="42"/>
      <c r="FM452" s="42"/>
      <c r="FN452" s="42"/>
      <c r="FO452" s="42"/>
      <c r="FP452" s="42"/>
      <c r="FQ452" s="42"/>
      <c r="FR452" s="42"/>
      <c r="FS452" s="29">
        <f t="shared" si="58"/>
        <v>0</v>
      </c>
      <c r="FT452" s="29">
        <f t="shared" si="64"/>
        <v>0</v>
      </c>
      <c r="FU452" s="8">
        <f t="shared" si="55"/>
        <v>0</v>
      </c>
      <c r="FV452" s="29">
        <f t="shared" si="63"/>
        <v>0</v>
      </c>
    </row>
    <row r="453" spans="1:196">
      <c r="A453" s="8">
        <v>11172</v>
      </c>
      <c r="B453" s="27" t="s">
        <v>44</v>
      </c>
      <c r="C453" s="40">
        <v>18</v>
      </c>
      <c r="D453" s="40" t="s">
        <v>241</v>
      </c>
      <c r="E453" s="40" t="s">
        <v>2093</v>
      </c>
      <c r="F453" s="40"/>
      <c r="G453" s="40"/>
      <c r="H453" s="8">
        <f>VLOOKUP(F453, 'Meslek Grupları'!$E$6:$G$152, 3, FALSE)</f>
        <v>0</v>
      </c>
      <c r="I453" s="40" t="s">
        <v>799</v>
      </c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1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2"/>
      <c r="AT453" s="42"/>
      <c r="AU453" s="43"/>
      <c r="AV453" s="40"/>
      <c r="AW453" s="40"/>
      <c r="AX453" s="40"/>
      <c r="AY453" s="40"/>
      <c r="AZ453" s="40"/>
      <c r="BA453" s="42"/>
      <c r="BB453" s="41"/>
      <c r="BC453" s="40"/>
      <c r="BD453" s="40"/>
      <c r="BE453" s="40"/>
      <c r="BF453" s="40"/>
      <c r="BG453" s="40"/>
      <c r="BH453" s="42"/>
      <c r="BI453" s="40"/>
      <c r="BJ453" s="40"/>
      <c r="BK453" s="40"/>
      <c r="BL453" s="40"/>
      <c r="BM453" s="40"/>
      <c r="BN453" s="40"/>
      <c r="BO453" s="41"/>
      <c r="BP453" s="40"/>
      <c r="BQ453" s="40"/>
      <c r="BR453" s="40"/>
      <c r="BS453" s="40"/>
      <c r="BT453" s="40"/>
      <c r="BU453" s="42"/>
      <c r="BV453" s="40"/>
      <c r="BW453" s="41"/>
      <c r="BX453" s="40"/>
      <c r="BY453" s="40"/>
      <c r="BZ453" s="40"/>
      <c r="CA453" s="42"/>
      <c r="CB453" s="41"/>
      <c r="CC453" s="40"/>
      <c r="CD453" s="40"/>
      <c r="CE453" s="40"/>
      <c r="CF453" s="40"/>
      <c r="CG453" s="40"/>
      <c r="CH453" s="42"/>
      <c r="CI453" s="43"/>
      <c r="CJ453" s="41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1"/>
      <c r="DR453" s="40"/>
      <c r="DS453" s="40"/>
      <c r="DT453" s="40"/>
      <c r="DU453" s="40"/>
      <c r="DV453" s="42"/>
      <c r="DW453" s="40"/>
      <c r="DX453" s="40"/>
      <c r="DY453" s="40"/>
      <c r="DZ453" s="40"/>
      <c r="EA453" s="40"/>
      <c r="EB453" s="40"/>
      <c r="EC453" s="40"/>
      <c r="ED453" s="41"/>
      <c r="EE453" s="40"/>
      <c r="EF453" s="40"/>
      <c r="EG453" s="41"/>
      <c r="EH453" s="40"/>
      <c r="EI453" s="40"/>
      <c r="EJ453" s="40"/>
      <c r="EK453" s="40"/>
      <c r="EL453" s="42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2"/>
      <c r="EX453" s="42"/>
      <c r="EY453" s="42"/>
      <c r="EZ453" s="42"/>
      <c r="FA453" s="42"/>
      <c r="FB453" s="42"/>
      <c r="FC453" s="42"/>
      <c r="FD453" s="42"/>
      <c r="FE453" s="42"/>
      <c r="FF453" s="42"/>
      <c r="FG453" s="42"/>
      <c r="FH453" s="42"/>
      <c r="FI453" s="42"/>
      <c r="FJ453" s="42"/>
      <c r="FK453" s="42"/>
      <c r="FL453" s="42"/>
      <c r="FM453" s="42"/>
      <c r="FN453" s="42"/>
      <c r="FO453" s="42"/>
      <c r="FP453" s="42"/>
      <c r="FQ453" s="42"/>
      <c r="FR453" s="42"/>
      <c r="FS453" s="29">
        <f t="shared" si="58"/>
        <v>0</v>
      </c>
      <c r="FT453" s="29">
        <f t="shared" si="64"/>
        <v>0</v>
      </c>
      <c r="FU453" s="8">
        <f t="shared" si="55"/>
        <v>0</v>
      </c>
      <c r="FV453" s="29">
        <f t="shared" si="63"/>
        <v>0</v>
      </c>
    </row>
    <row r="454" spans="1:196">
      <c r="A454" s="8">
        <v>11172</v>
      </c>
      <c r="B454" s="27" t="s">
        <v>44</v>
      </c>
      <c r="C454" s="40">
        <v>19</v>
      </c>
      <c r="D454" s="40" t="s">
        <v>2148</v>
      </c>
      <c r="E454" s="40" t="s">
        <v>2092</v>
      </c>
      <c r="F454" s="40" t="s">
        <v>261</v>
      </c>
      <c r="G454" s="40">
        <v>500</v>
      </c>
      <c r="H454" s="8" t="str">
        <f>VLOOKUP(F454, 'Meslek Grupları'!$E$6:$G$152, 3, FALSE)</f>
        <v>Esnaf</v>
      </c>
      <c r="I454" s="40"/>
      <c r="J454" s="40"/>
      <c r="K454" s="40"/>
      <c r="L454" s="40"/>
      <c r="M454" s="40"/>
      <c r="N454" s="40"/>
      <c r="O454" s="40"/>
      <c r="P454" s="40"/>
      <c r="Q454" s="40"/>
      <c r="R454" s="40">
        <v>5</v>
      </c>
      <c r="S454" s="40"/>
      <c r="T454" s="40"/>
      <c r="U454" s="40"/>
      <c r="V454" s="40"/>
      <c r="W454" s="40"/>
      <c r="X454" s="40"/>
      <c r="Y454" s="40"/>
      <c r="Z454" s="41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2"/>
      <c r="AT454" s="42"/>
      <c r="AU454" s="43"/>
      <c r="AV454" s="40"/>
      <c r="AW454" s="40"/>
      <c r="AX454" s="40"/>
      <c r="AY454" s="40"/>
      <c r="AZ454" s="40"/>
      <c r="BA454" s="42"/>
      <c r="BB454" s="41"/>
      <c r="BC454" s="40"/>
      <c r="BD454" s="40"/>
      <c r="BE454" s="40"/>
      <c r="BF454" s="40"/>
      <c r="BG454" s="40"/>
      <c r="BH454" s="42"/>
      <c r="BI454" s="40"/>
      <c r="BJ454" s="40"/>
      <c r="BK454" s="40"/>
      <c r="BL454" s="40"/>
      <c r="BM454" s="40"/>
      <c r="BN454" s="40"/>
      <c r="BO454" s="41"/>
      <c r="BP454" s="40"/>
      <c r="BQ454" s="40"/>
      <c r="BR454" s="40"/>
      <c r="BS454" s="40"/>
      <c r="BT454" s="40"/>
      <c r="BU454" s="42"/>
      <c r="BV454" s="40"/>
      <c r="BW454" s="41"/>
      <c r="BX454" s="40"/>
      <c r="BY454" s="40"/>
      <c r="BZ454" s="40"/>
      <c r="CA454" s="42"/>
      <c r="CB454" s="41"/>
      <c r="CC454" s="40"/>
      <c r="CD454" s="40"/>
      <c r="CE454" s="40"/>
      <c r="CF454" s="40"/>
      <c r="CG454" s="40"/>
      <c r="CH454" s="42"/>
      <c r="CI454" s="43"/>
      <c r="CJ454" s="41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>
        <v>1</v>
      </c>
      <c r="CW454" s="40"/>
      <c r="CX454" s="40"/>
      <c r="CY454" s="40">
        <v>1</v>
      </c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1"/>
      <c r="DR454" s="40"/>
      <c r="DS454" s="40"/>
      <c r="DT454" s="40"/>
      <c r="DU454" s="40"/>
      <c r="DV454" s="42"/>
      <c r="DW454" s="40"/>
      <c r="DX454" s="40"/>
      <c r="DY454" s="40"/>
      <c r="DZ454" s="40"/>
      <c r="EA454" s="40"/>
      <c r="EB454" s="40"/>
      <c r="EC454" s="40"/>
      <c r="ED454" s="41"/>
      <c r="EE454" s="40"/>
      <c r="EF454" s="40"/>
      <c r="EG454" s="41"/>
      <c r="EH454" s="40"/>
      <c r="EI454" s="40"/>
      <c r="EJ454" s="40"/>
      <c r="EK454" s="40"/>
      <c r="EL454" s="42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2"/>
      <c r="EX454" s="42"/>
      <c r="EY454" s="42"/>
      <c r="EZ454" s="42"/>
      <c r="FA454" s="42"/>
      <c r="FB454" s="42"/>
      <c r="FC454" s="42"/>
      <c r="FD454" s="42"/>
      <c r="FE454" s="42"/>
      <c r="FF454" s="42"/>
      <c r="FG454" s="42"/>
      <c r="FH454" s="42"/>
      <c r="FI454" s="42"/>
      <c r="FJ454" s="42"/>
      <c r="FK454" s="42"/>
      <c r="FL454" s="42"/>
      <c r="FM454" s="42"/>
      <c r="FN454" s="42"/>
      <c r="FO454" s="42"/>
      <c r="FP454" s="42"/>
      <c r="FQ454" s="42"/>
      <c r="FR454" s="42"/>
      <c r="FS454" s="29">
        <f t="shared" ref="FS454:FS517" si="65">FQ454+FO454+FL454+FI454+FC454+EW454+EP454+EL454+EF454+EC454+DX454+DU454+DK454+DJ454+DG454+DE454+DD454+CX454+CP454+CG454+BZ454+BU454+BM454+BG454+AZ454+P454+O454+N454+L454+J454+G454+BT454</f>
        <v>500</v>
      </c>
      <c r="FT454" s="29">
        <f t="shared" si="64"/>
        <v>500</v>
      </c>
      <c r="FU454" s="8">
        <f t="shared" si="55"/>
        <v>0</v>
      </c>
      <c r="FV454" s="29">
        <f t="shared" si="63"/>
        <v>0</v>
      </c>
    </row>
    <row r="455" spans="1:196">
      <c r="A455" s="8">
        <v>11172</v>
      </c>
      <c r="B455" s="27" t="s">
        <v>44</v>
      </c>
      <c r="C455" s="40">
        <v>20</v>
      </c>
      <c r="D455" s="40" t="s">
        <v>255</v>
      </c>
      <c r="E455" s="40" t="s">
        <v>2093</v>
      </c>
      <c r="F455" s="40" t="s">
        <v>267</v>
      </c>
      <c r="G455" s="40">
        <v>100</v>
      </c>
      <c r="H455" s="8" t="str">
        <f>VLOOKUP(F455, 'Meslek Grupları'!$E$6:$G$152, 3, FALSE)</f>
        <v>Esnaf</v>
      </c>
      <c r="I455" s="40"/>
      <c r="J455" s="40"/>
      <c r="K455" s="40"/>
      <c r="L455" s="40"/>
      <c r="M455" s="40"/>
      <c r="N455" s="40"/>
      <c r="O455" s="40"/>
      <c r="P455" s="40"/>
      <c r="Q455" s="40"/>
      <c r="R455" s="40">
        <v>4</v>
      </c>
      <c r="S455" s="40">
        <v>4</v>
      </c>
      <c r="T455" s="40">
        <v>8</v>
      </c>
      <c r="U455" s="40"/>
      <c r="V455" s="40"/>
      <c r="W455" s="40"/>
      <c r="X455" s="40"/>
      <c r="Y455" s="40"/>
      <c r="Z455" s="41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2"/>
      <c r="AT455" s="42"/>
      <c r="AU455" s="43"/>
      <c r="AV455" s="40"/>
      <c r="AW455" s="40"/>
      <c r="AX455" s="40"/>
      <c r="AY455" s="40"/>
      <c r="AZ455" s="40"/>
      <c r="BA455" s="42"/>
      <c r="BB455" s="41"/>
      <c r="BC455" s="40"/>
      <c r="BD455" s="40"/>
      <c r="BE455" s="40"/>
      <c r="BF455" s="40"/>
      <c r="BG455" s="40"/>
      <c r="BH455" s="42"/>
      <c r="BI455" s="40"/>
      <c r="BJ455" s="40"/>
      <c r="BK455" s="40"/>
      <c r="BL455" s="40"/>
      <c r="BM455" s="40"/>
      <c r="BN455" s="40"/>
      <c r="BO455" s="41"/>
      <c r="BP455" s="40"/>
      <c r="BQ455" s="40"/>
      <c r="BR455" s="40"/>
      <c r="BS455" s="40"/>
      <c r="BT455" s="40"/>
      <c r="BU455" s="42"/>
      <c r="BV455" s="40"/>
      <c r="BW455" s="41">
        <v>4</v>
      </c>
      <c r="BX455" s="40"/>
      <c r="BY455" s="40"/>
      <c r="BZ455" s="40">
        <v>24</v>
      </c>
      <c r="CA455" s="42">
        <v>24</v>
      </c>
      <c r="CB455" s="41"/>
      <c r="CC455" s="40"/>
      <c r="CD455" s="40"/>
      <c r="CE455" s="40"/>
      <c r="CF455" s="40"/>
      <c r="CG455" s="40"/>
      <c r="CH455" s="42"/>
      <c r="CI455" s="43"/>
      <c r="CJ455" s="41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1"/>
      <c r="DR455" s="40"/>
      <c r="DS455" s="40"/>
      <c r="DT455" s="40"/>
      <c r="DU455" s="40"/>
      <c r="DV455" s="42"/>
      <c r="DW455" s="40"/>
      <c r="DX455" s="40"/>
      <c r="DY455" s="40"/>
      <c r="DZ455" s="40"/>
      <c r="EA455" s="40"/>
      <c r="EB455" s="40"/>
      <c r="EC455" s="40"/>
      <c r="ED455" s="41"/>
      <c r="EE455" s="40"/>
      <c r="EF455" s="40"/>
      <c r="EG455" s="41"/>
      <c r="EH455" s="40"/>
      <c r="EI455" s="40"/>
      <c r="EJ455" s="40"/>
      <c r="EK455" s="40"/>
      <c r="EL455" s="42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2"/>
      <c r="EX455" s="42"/>
      <c r="EY455" s="42"/>
      <c r="EZ455" s="42"/>
      <c r="FA455" s="42"/>
      <c r="FB455" s="42"/>
      <c r="FC455" s="42"/>
      <c r="FD455" s="42"/>
      <c r="FE455" s="42"/>
      <c r="FF455" s="42"/>
      <c r="FG455" s="42"/>
      <c r="FH455" s="42"/>
      <c r="FI455" s="42"/>
      <c r="FJ455" s="42"/>
      <c r="FK455" s="42"/>
      <c r="FL455" s="42"/>
      <c r="FM455" s="42"/>
      <c r="FN455" s="42"/>
      <c r="FO455" s="42"/>
      <c r="FP455" s="42"/>
      <c r="FQ455" s="42"/>
      <c r="FR455" s="42"/>
      <c r="FS455" s="29">
        <f t="shared" si="65"/>
        <v>124</v>
      </c>
      <c r="FT455" s="29">
        <f t="shared" si="64"/>
        <v>124</v>
      </c>
      <c r="FU455" s="8">
        <f t="shared" si="55"/>
        <v>4</v>
      </c>
      <c r="FV455" s="29">
        <f t="shared" si="63"/>
        <v>4</v>
      </c>
    </row>
    <row r="456" spans="1:196">
      <c r="A456" s="8">
        <v>11172</v>
      </c>
      <c r="B456" s="27" t="s">
        <v>44</v>
      </c>
      <c r="C456" s="40">
        <v>21</v>
      </c>
      <c r="D456" s="40" t="s">
        <v>197</v>
      </c>
      <c r="E456" s="40" t="s">
        <v>221</v>
      </c>
      <c r="F456" s="40" t="s">
        <v>633</v>
      </c>
      <c r="G456" s="40">
        <v>50</v>
      </c>
      <c r="H456" s="8" t="str">
        <f>VLOOKUP(F456, 'Meslek Grupları'!$E$6:$G$152, 3, FALSE)</f>
        <v>Esnaf</v>
      </c>
      <c r="I456" s="40"/>
      <c r="J456" s="40"/>
      <c r="K456" s="40"/>
      <c r="L456" s="40">
        <v>120</v>
      </c>
      <c r="M456" s="40"/>
      <c r="N456" s="40"/>
      <c r="O456" s="40"/>
      <c r="P456" s="40"/>
      <c r="Q456" s="40"/>
      <c r="R456" s="40">
        <v>2</v>
      </c>
      <c r="S456" s="40"/>
      <c r="T456" s="40"/>
      <c r="U456" s="40"/>
      <c r="V456" s="40"/>
      <c r="W456" s="40"/>
      <c r="X456" s="40"/>
      <c r="Y456" s="40"/>
      <c r="Z456" s="41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2"/>
      <c r="AT456" s="42"/>
      <c r="AU456" s="43"/>
      <c r="AV456" s="40"/>
      <c r="AW456" s="40"/>
      <c r="AX456" s="40"/>
      <c r="AY456" s="40"/>
      <c r="AZ456" s="40"/>
      <c r="BA456" s="42"/>
      <c r="BB456" s="41"/>
      <c r="BC456" s="40"/>
      <c r="BD456" s="40"/>
      <c r="BE456" s="40"/>
      <c r="BF456" s="40"/>
      <c r="BG456" s="40"/>
      <c r="BH456" s="42"/>
      <c r="BI456" s="40"/>
      <c r="BJ456" s="40"/>
      <c r="BK456" s="40"/>
      <c r="BL456" s="40"/>
      <c r="BM456" s="40"/>
      <c r="BN456" s="40"/>
      <c r="BO456" s="41"/>
      <c r="BP456" s="40"/>
      <c r="BQ456" s="40"/>
      <c r="BR456" s="40"/>
      <c r="BS456" s="40"/>
      <c r="BT456" s="40"/>
      <c r="BU456" s="42"/>
      <c r="BV456" s="40"/>
      <c r="BW456" s="41"/>
      <c r="BX456" s="40"/>
      <c r="BY456" s="40"/>
      <c r="BZ456" s="40"/>
      <c r="CA456" s="42"/>
      <c r="CB456" s="41"/>
      <c r="CC456" s="40"/>
      <c r="CD456" s="40"/>
      <c r="CE456" s="40"/>
      <c r="CF456" s="40"/>
      <c r="CG456" s="40"/>
      <c r="CH456" s="42"/>
      <c r="CI456" s="43"/>
      <c r="CJ456" s="41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1"/>
      <c r="DR456" s="40"/>
      <c r="DS456" s="40"/>
      <c r="DT456" s="40"/>
      <c r="DU456" s="40"/>
      <c r="DV456" s="42"/>
      <c r="DW456" s="40"/>
      <c r="DX456" s="40"/>
      <c r="DY456" s="40"/>
      <c r="DZ456" s="40"/>
      <c r="EA456" s="40"/>
      <c r="EB456" s="40"/>
      <c r="EC456" s="40"/>
      <c r="ED456" s="41"/>
      <c r="EE456" s="40"/>
      <c r="EF456" s="40"/>
      <c r="EG456" s="41"/>
      <c r="EH456" s="40"/>
      <c r="EI456" s="40"/>
      <c r="EJ456" s="40"/>
      <c r="EK456" s="40"/>
      <c r="EL456" s="42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2"/>
      <c r="EX456" s="42"/>
      <c r="EY456" s="42"/>
      <c r="EZ456" s="42"/>
      <c r="FA456" s="42"/>
      <c r="FB456" s="42"/>
      <c r="FC456" s="42"/>
      <c r="FD456" s="42"/>
      <c r="FE456" s="42"/>
      <c r="FF456" s="42"/>
      <c r="FG456" s="42"/>
      <c r="FH456" s="42"/>
      <c r="FI456" s="42"/>
      <c r="FJ456" s="42"/>
      <c r="FK456" s="42"/>
      <c r="FL456" s="42"/>
      <c r="FM456" s="42"/>
      <c r="FN456" s="42"/>
      <c r="FO456" s="42"/>
      <c r="FP456" s="42"/>
      <c r="FQ456" s="42"/>
      <c r="FR456" s="42"/>
      <c r="FS456" s="29">
        <f t="shared" si="65"/>
        <v>170</v>
      </c>
      <c r="FT456" s="29">
        <f t="shared" si="64"/>
        <v>170</v>
      </c>
      <c r="FU456" s="8">
        <f t="shared" si="55"/>
        <v>0</v>
      </c>
      <c r="FV456" s="29">
        <f t="shared" si="63"/>
        <v>0</v>
      </c>
    </row>
    <row r="457" spans="1:196">
      <c r="A457" s="8">
        <v>11172</v>
      </c>
      <c r="B457" s="27" t="s">
        <v>44</v>
      </c>
      <c r="C457" s="40">
        <v>22</v>
      </c>
      <c r="D457" s="40" t="s">
        <v>279</v>
      </c>
      <c r="E457" s="40" t="s">
        <v>219</v>
      </c>
      <c r="F457" s="40" t="s">
        <v>253</v>
      </c>
      <c r="G457" s="40">
        <v>150</v>
      </c>
      <c r="H457" s="8" t="str">
        <f>VLOOKUP(F457, 'Meslek Grupları'!$E$6:$G$152, 3, FALSE)</f>
        <v>İşçiler</v>
      </c>
      <c r="I457" s="40"/>
      <c r="J457" s="40"/>
      <c r="K457" s="40"/>
      <c r="L457" s="40"/>
      <c r="M457" s="40"/>
      <c r="N457" s="40"/>
      <c r="O457" s="40"/>
      <c r="P457" s="40"/>
      <c r="Q457" s="40"/>
      <c r="R457" s="40">
        <v>2.5</v>
      </c>
      <c r="S457" s="40"/>
      <c r="T457" s="40"/>
      <c r="U457" s="40"/>
      <c r="V457" s="40"/>
      <c r="W457" s="40"/>
      <c r="X457" s="40"/>
      <c r="Y457" s="40"/>
      <c r="Z457" s="41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2"/>
      <c r="AT457" s="42"/>
      <c r="AU457" s="43"/>
      <c r="AV457" s="40"/>
      <c r="AW457" s="40"/>
      <c r="AX457" s="40"/>
      <c r="AY457" s="40"/>
      <c r="AZ457" s="40"/>
      <c r="BA457" s="42"/>
      <c r="BB457" s="41"/>
      <c r="BC457" s="40"/>
      <c r="BD457" s="40"/>
      <c r="BE457" s="40"/>
      <c r="BF457" s="40"/>
      <c r="BG457" s="40"/>
      <c r="BH457" s="42"/>
      <c r="BI457" s="40"/>
      <c r="BJ457" s="40"/>
      <c r="BK457" s="40"/>
      <c r="BL457" s="40"/>
      <c r="BM457" s="40"/>
      <c r="BN457" s="40"/>
      <c r="BO457" s="41"/>
      <c r="BP457" s="40"/>
      <c r="BQ457" s="40"/>
      <c r="BR457" s="40"/>
      <c r="BS457" s="40"/>
      <c r="BT457" s="40"/>
      <c r="BU457" s="42"/>
      <c r="BV457" s="40"/>
      <c r="BW457" s="41"/>
      <c r="BX457" s="40"/>
      <c r="BY457" s="40"/>
      <c r="BZ457" s="40"/>
      <c r="CA457" s="42"/>
      <c r="CB457" s="41"/>
      <c r="CC457" s="40"/>
      <c r="CD457" s="40"/>
      <c r="CE457" s="40"/>
      <c r="CF457" s="40"/>
      <c r="CG457" s="40"/>
      <c r="CH457" s="42"/>
      <c r="CI457" s="43"/>
      <c r="CJ457" s="41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1"/>
      <c r="DR457" s="40"/>
      <c r="DS457" s="40"/>
      <c r="DT457" s="40"/>
      <c r="DU457" s="40"/>
      <c r="DV457" s="42"/>
      <c r="DW457" s="40"/>
      <c r="DX457" s="40"/>
      <c r="DY457" s="40"/>
      <c r="DZ457" s="40"/>
      <c r="EA457" s="40"/>
      <c r="EB457" s="40"/>
      <c r="EC457" s="40"/>
      <c r="ED457" s="41"/>
      <c r="EE457" s="40"/>
      <c r="EF457" s="40"/>
      <c r="EG457" s="41"/>
      <c r="EH457" s="40"/>
      <c r="EI457" s="40"/>
      <c r="EJ457" s="40"/>
      <c r="EK457" s="40"/>
      <c r="EL457" s="42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2"/>
      <c r="EX457" s="42"/>
      <c r="EY457" s="42"/>
      <c r="EZ457" s="42"/>
      <c r="FA457" s="42"/>
      <c r="FB457" s="42"/>
      <c r="FC457" s="42"/>
      <c r="FD457" s="42"/>
      <c r="FE457" s="42"/>
      <c r="FF457" s="42"/>
      <c r="FG457" s="42"/>
      <c r="FH457" s="42"/>
      <c r="FI457" s="42"/>
      <c r="FJ457" s="42"/>
      <c r="FK457" s="42"/>
      <c r="FL457" s="42"/>
      <c r="FM457" s="42"/>
      <c r="FN457" s="42"/>
      <c r="FO457" s="42"/>
      <c r="FP457" s="42"/>
      <c r="FQ457" s="42"/>
      <c r="FR457" s="42"/>
      <c r="FS457" s="29">
        <f t="shared" si="65"/>
        <v>150</v>
      </c>
      <c r="FT457" s="29">
        <f t="shared" si="64"/>
        <v>150</v>
      </c>
      <c r="FU457" s="8">
        <f t="shared" si="55"/>
        <v>0</v>
      </c>
      <c r="FV457" s="29">
        <f t="shared" si="63"/>
        <v>0</v>
      </c>
    </row>
    <row r="458" spans="1:196">
      <c r="A458" s="8">
        <v>11172</v>
      </c>
      <c r="B458" s="27" t="s">
        <v>44</v>
      </c>
      <c r="C458" s="40">
        <v>23</v>
      </c>
      <c r="D458" s="40" t="s">
        <v>2093</v>
      </c>
      <c r="E458" s="40" t="s">
        <v>532</v>
      </c>
      <c r="F458" s="40" t="s">
        <v>205</v>
      </c>
      <c r="G458" s="40">
        <v>100</v>
      </c>
      <c r="H458" s="8" t="str">
        <f>VLOOKUP(F458, 'Meslek Grupları'!$E$6:$G$152, 3, FALSE)</f>
        <v>Esnaf</v>
      </c>
      <c r="I458" s="40"/>
      <c r="J458" s="40"/>
      <c r="K458" s="40"/>
      <c r="L458" s="40">
        <v>120</v>
      </c>
      <c r="M458" s="40"/>
      <c r="N458" s="40"/>
      <c r="O458" s="40"/>
      <c r="P458" s="40"/>
      <c r="Q458" s="40"/>
      <c r="R458" s="40">
        <v>2.5</v>
      </c>
      <c r="S458" s="40"/>
      <c r="T458" s="40"/>
      <c r="U458" s="40"/>
      <c r="V458" s="40"/>
      <c r="W458" s="40"/>
      <c r="X458" s="40"/>
      <c r="Y458" s="40"/>
      <c r="Z458" s="41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2"/>
      <c r="AT458" s="42"/>
      <c r="AU458" s="43"/>
      <c r="AV458" s="40"/>
      <c r="AW458" s="40"/>
      <c r="AX458" s="40"/>
      <c r="AY458" s="40"/>
      <c r="AZ458" s="40"/>
      <c r="BA458" s="42"/>
      <c r="BB458" s="41"/>
      <c r="BC458" s="40"/>
      <c r="BD458" s="40"/>
      <c r="BE458" s="40"/>
      <c r="BF458" s="40"/>
      <c r="BG458" s="40"/>
      <c r="BH458" s="42"/>
      <c r="BI458" s="40"/>
      <c r="BJ458" s="40"/>
      <c r="BK458" s="40"/>
      <c r="BL458" s="40"/>
      <c r="BM458" s="40"/>
      <c r="BN458" s="40"/>
      <c r="BO458" s="41"/>
      <c r="BP458" s="40"/>
      <c r="BQ458" s="40"/>
      <c r="BR458" s="40"/>
      <c r="BS458" s="40"/>
      <c r="BT458" s="40"/>
      <c r="BU458" s="42"/>
      <c r="BV458" s="40"/>
      <c r="BW458" s="41"/>
      <c r="BX458" s="40"/>
      <c r="BY458" s="40"/>
      <c r="BZ458" s="40"/>
      <c r="CA458" s="42"/>
      <c r="CB458" s="41"/>
      <c r="CC458" s="40"/>
      <c r="CD458" s="40"/>
      <c r="CE458" s="40"/>
      <c r="CF458" s="40"/>
      <c r="CG458" s="40"/>
      <c r="CH458" s="42"/>
      <c r="CI458" s="43"/>
      <c r="CJ458" s="41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1"/>
      <c r="DR458" s="40"/>
      <c r="DS458" s="40"/>
      <c r="DT458" s="40"/>
      <c r="DU458" s="40"/>
      <c r="DV458" s="42"/>
      <c r="DW458" s="40"/>
      <c r="DX458" s="40"/>
      <c r="DY458" s="40"/>
      <c r="DZ458" s="40"/>
      <c r="EA458" s="40"/>
      <c r="EB458" s="40"/>
      <c r="EC458" s="40"/>
      <c r="ED458" s="41"/>
      <c r="EE458" s="40"/>
      <c r="EF458" s="40"/>
      <c r="EG458" s="41"/>
      <c r="EH458" s="40"/>
      <c r="EI458" s="40"/>
      <c r="EJ458" s="40"/>
      <c r="EK458" s="40"/>
      <c r="EL458" s="42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2"/>
      <c r="EX458" s="42"/>
      <c r="EY458" s="42"/>
      <c r="EZ458" s="42"/>
      <c r="FA458" s="42"/>
      <c r="FB458" s="42"/>
      <c r="FC458" s="42"/>
      <c r="FD458" s="42"/>
      <c r="FE458" s="42"/>
      <c r="FF458" s="42"/>
      <c r="FG458" s="42"/>
      <c r="FH458" s="42"/>
      <c r="FI458" s="42"/>
      <c r="FJ458" s="42"/>
      <c r="FK458" s="42"/>
      <c r="FL458" s="42"/>
      <c r="FM458" s="42"/>
      <c r="FN458" s="42"/>
      <c r="FO458" s="42"/>
      <c r="FP458" s="42"/>
      <c r="FQ458" s="42"/>
      <c r="FR458" s="42"/>
      <c r="FS458" s="29">
        <f t="shared" si="65"/>
        <v>220</v>
      </c>
      <c r="FT458" s="29">
        <f t="shared" si="64"/>
        <v>220</v>
      </c>
      <c r="FU458" s="8">
        <f t="shared" si="55"/>
        <v>0</v>
      </c>
      <c r="FV458" s="29">
        <f t="shared" si="63"/>
        <v>0</v>
      </c>
    </row>
    <row r="459" spans="1:196">
      <c r="A459" s="8">
        <v>11172</v>
      </c>
      <c r="B459" s="27" t="s">
        <v>44</v>
      </c>
      <c r="C459" s="40">
        <v>24</v>
      </c>
      <c r="D459" s="40" t="s">
        <v>474</v>
      </c>
      <c r="E459" s="40" t="s">
        <v>298</v>
      </c>
      <c r="F459" s="40" t="s">
        <v>253</v>
      </c>
      <c r="G459" s="40">
        <v>150</v>
      </c>
      <c r="H459" s="8" t="str">
        <f>VLOOKUP(F459, 'Meslek Grupları'!$E$6:$G$152, 3, FALSE)</f>
        <v>İşçiler</v>
      </c>
      <c r="I459" s="40"/>
      <c r="J459" s="40"/>
      <c r="K459" s="40"/>
      <c r="L459" s="40"/>
      <c r="M459" s="40"/>
      <c r="N459" s="40"/>
      <c r="O459" s="40"/>
      <c r="P459" s="40"/>
      <c r="Q459" s="40"/>
      <c r="R459" s="40">
        <v>2.5</v>
      </c>
      <c r="S459" s="40"/>
      <c r="T459" s="40"/>
      <c r="U459" s="40"/>
      <c r="V459" s="40"/>
      <c r="W459" s="40"/>
      <c r="X459" s="40"/>
      <c r="Y459" s="40"/>
      <c r="Z459" s="41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2"/>
      <c r="AT459" s="42"/>
      <c r="AU459" s="43"/>
      <c r="AV459" s="40"/>
      <c r="AW459" s="40"/>
      <c r="AX459" s="40"/>
      <c r="AY459" s="40"/>
      <c r="AZ459" s="40"/>
      <c r="BA459" s="42"/>
      <c r="BB459" s="41"/>
      <c r="BC459" s="40"/>
      <c r="BD459" s="40"/>
      <c r="BE459" s="40"/>
      <c r="BF459" s="40"/>
      <c r="BG459" s="40"/>
      <c r="BH459" s="42"/>
      <c r="BI459" s="40"/>
      <c r="BJ459" s="40"/>
      <c r="BK459" s="40"/>
      <c r="BL459" s="40"/>
      <c r="BM459" s="40"/>
      <c r="BN459" s="40"/>
      <c r="BO459" s="41"/>
      <c r="BP459" s="40"/>
      <c r="BQ459" s="40"/>
      <c r="BR459" s="40"/>
      <c r="BS459" s="40"/>
      <c r="BT459" s="40"/>
      <c r="BU459" s="42"/>
      <c r="BV459" s="40"/>
      <c r="BW459" s="41"/>
      <c r="BX459" s="40"/>
      <c r="BY459" s="40"/>
      <c r="BZ459" s="40"/>
      <c r="CA459" s="42"/>
      <c r="CB459" s="41"/>
      <c r="CC459" s="40"/>
      <c r="CD459" s="40"/>
      <c r="CE459" s="40"/>
      <c r="CF459" s="40"/>
      <c r="CG459" s="40"/>
      <c r="CH459" s="42"/>
      <c r="CI459" s="43"/>
      <c r="CJ459" s="41">
        <v>1</v>
      </c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>
        <v>1</v>
      </c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1"/>
      <c r="DR459" s="40"/>
      <c r="DS459" s="40"/>
      <c r="DT459" s="40"/>
      <c r="DU459" s="40"/>
      <c r="DV459" s="42"/>
      <c r="DW459" s="40"/>
      <c r="DX459" s="40"/>
      <c r="DY459" s="40"/>
      <c r="DZ459" s="40"/>
      <c r="EA459" s="40"/>
      <c r="EB459" s="40"/>
      <c r="EC459" s="40"/>
      <c r="ED459" s="41"/>
      <c r="EE459" s="40"/>
      <c r="EF459" s="40"/>
      <c r="EG459" s="41"/>
      <c r="EH459" s="40"/>
      <c r="EI459" s="40"/>
      <c r="EJ459" s="40"/>
      <c r="EK459" s="40"/>
      <c r="EL459" s="42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2"/>
      <c r="EX459" s="42"/>
      <c r="EY459" s="42"/>
      <c r="EZ459" s="42"/>
      <c r="FA459" s="42"/>
      <c r="FB459" s="42"/>
      <c r="FC459" s="42"/>
      <c r="FD459" s="42"/>
      <c r="FE459" s="42"/>
      <c r="FF459" s="42"/>
      <c r="FG459" s="42"/>
      <c r="FH459" s="42"/>
      <c r="FI459" s="42"/>
      <c r="FJ459" s="42"/>
      <c r="FK459" s="42"/>
      <c r="FL459" s="42"/>
      <c r="FM459" s="42"/>
      <c r="FN459" s="42"/>
      <c r="FO459" s="42"/>
      <c r="FP459" s="42"/>
      <c r="FQ459" s="42"/>
      <c r="FR459" s="42"/>
      <c r="FS459" s="29">
        <f t="shared" si="65"/>
        <v>150</v>
      </c>
      <c r="FT459" s="29">
        <f t="shared" si="64"/>
        <v>150</v>
      </c>
      <c r="FU459" s="8">
        <f t="shared" si="55"/>
        <v>0</v>
      </c>
      <c r="FV459" s="29">
        <f t="shared" si="63"/>
        <v>0</v>
      </c>
    </row>
    <row r="460" spans="1:196">
      <c r="A460" s="8">
        <v>11172</v>
      </c>
      <c r="B460" s="27" t="s">
        <v>44</v>
      </c>
      <c r="C460" s="242">
        <v>25</v>
      </c>
      <c r="D460" s="8" t="s">
        <v>2149</v>
      </c>
      <c r="E460" s="8" t="s">
        <v>298</v>
      </c>
      <c r="F460" s="8" t="s">
        <v>308</v>
      </c>
      <c r="H460" s="8" t="str">
        <f>VLOOKUP(F460, 'Meslek Grupları'!$E$6:$G$152, 3, FALSE)</f>
        <v>Görevli</v>
      </c>
      <c r="I460" s="8"/>
      <c r="J460" s="8"/>
      <c r="K460" s="8"/>
      <c r="M460" s="8"/>
      <c r="O460" s="8"/>
      <c r="P460" s="8"/>
      <c r="R460" s="8">
        <v>25</v>
      </c>
      <c r="U460" s="8"/>
      <c r="V460" s="8"/>
      <c r="W460" s="8"/>
      <c r="Z460" s="2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27"/>
      <c r="AT460" s="27"/>
      <c r="AU460" s="29"/>
      <c r="AV460" s="8"/>
      <c r="AW460" s="8"/>
      <c r="AX460" s="8"/>
      <c r="AY460" s="8"/>
      <c r="AZ460" s="8"/>
      <c r="BA460" s="27"/>
      <c r="BB460" s="28"/>
      <c r="BC460" s="8"/>
      <c r="BD460" s="8"/>
      <c r="BE460" s="8"/>
      <c r="BF460" s="8"/>
      <c r="BG460" s="8"/>
      <c r="BH460" s="27"/>
      <c r="BI460" s="8"/>
      <c r="BJ460" s="8"/>
      <c r="BK460" s="8"/>
      <c r="BL460" s="8"/>
      <c r="BM460" s="8"/>
      <c r="BN460" s="8"/>
      <c r="BO460" s="28"/>
      <c r="BP460" s="8"/>
      <c r="BQ460" s="8"/>
      <c r="BR460" s="8"/>
      <c r="BS460" s="8"/>
      <c r="BT460" s="8"/>
      <c r="BU460" s="27"/>
      <c r="BV460" s="8"/>
      <c r="BW460" s="28"/>
      <c r="BX460" s="8"/>
      <c r="BY460" s="8"/>
      <c r="BZ460" s="8"/>
      <c r="CA460" s="27"/>
      <c r="CB460" s="28"/>
      <c r="CC460" s="8"/>
      <c r="CD460" s="8"/>
      <c r="CE460" s="8"/>
      <c r="CF460" s="8"/>
      <c r="CG460" s="8"/>
      <c r="CH460" s="27"/>
      <c r="CI460" s="29"/>
      <c r="CJ460" s="2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28"/>
      <c r="DR460" s="8"/>
      <c r="DS460" s="8"/>
      <c r="DT460" s="8"/>
      <c r="DU460" s="8"/>
      <c r="DV460" s="27"/>
      <c r="DW460" s="8"/>
      <c r="DX460" s="8"/>
      <c r="DY460" s="8"/>
      <c r="DZ460" s="8"/>
      <c r="EA460" s="8"/>
      <c r="EB460" s="8"/>
      <c r="EC460" s="8"/>
      <c r="ED460" s="28"/>
      <c r="EE460" s="8"/>
      <c r="EF460" s="8"/>
      <c r="EG460" s="28"/>
      <c r="EH460" s="8"/>
      <c r="EI460" s="8"/>
      <c r="EJ460" s="8"/>
      <c r="EK460" s="8"/>
      <c r="EL460" s="27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9">
        <f t="shared" si="65"/>
        <v>0</v>
      </c>
      <c r="FT460" s="29">
        <f>SUM(FS460:FS461)</f>
        <v>200</v>
      </c>
      <c r="FU460" s="8">
        <f t="shared" si="55"/>
        <v>0</v>
      </c>
      <c r="FV460" s="29">
        <f>SUM(FU460:FU461)</f>
        <v>0</v>
      </c>
    </row>
    <row r="461" spans="1:196">
      <c r="A461" s="8">
        <v>11172</v>
      </c>
      <c r="B461" s="27" t="s">
        <v>44</v>
      </c>
      <c r="C461" s="243"/>
      <c r="D461" s="31"/>
      <c r="E461" s="31" t="s">
        <v>803</v>
      </c>
      <c r="F461" s="31" t="s">
        <v>253</v>
      </c>
      <c r="G461" s="31">
        <v>200</v>
      </c>
      <c r="H461" s="8" t="str">
        <f>VLOOKUP(F461, 'Meslek Grupları'!$E$6:$G$152, 3, FALSE)</f>
        <v>İşçiler</v>
      </c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8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7"/>
      <c r="AT461" s="37"/>
      <c r="AU461" s="39"/>
      <c r="AV461" s="31"/>
      <c r="AW461" s="31"/>
      <c r="AX461" s="31"/>
      <c r="AY461" s="31"/>
      <c r="AZ461" s="31"/>
      <c r="BA461" s="37"/>
      <c r="BB461" s="38"/>
      <c r="BC461" s="31"/>
      <c r="BD461" s="31"/>
      <c r="BE461" s="31"/>
      <c r="BF461" s="31"/>
      <c r="BG461" s="31"/>
      <c r="BH461" s="37"/>
      <c r="BI461" s="31"/>
      <c r="BJ461" s="31"/>
      <c r="BK461" s="31"/>
      <c r="BL461" s="31"/>
      <c r="BM461" s="31"/>
      <c r="BN461" s="31"/>
      <c r="BO461" s="38"/>
      <c r="BP461" s="31"/>
      <c r="BQ461" s="31"/>
      <c r="BR461" s="31"/>
      <c r="BS461" s="31"/>
      <c r="BT461" s="31"/>
      <c r="BU461" s="37"/>
      <c r="BV461" s="31"/>
      <c r="BW461" s="38"/>
      <c r="BX461" s="31"/>
      <c r="BY461" s="31"/>
      <c r="BZ461" s="31"/>
      <c r="CA461" s="37"/>
      <c r="CB461" s="38"/>
      <c r="CC461" s="31"/>
      <c r="CD461" s="31"/>
      <c r="CE461" s="31"/>
      <c r="CF461" s="31"/>
      <c r="CG461" s="31"/>
      <c r="CH461" s="37"/>
      <c r="CI461" s="39"/>
      <c r="CJ461" s="38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8"/>
      <c r="DR461" s="31"/>
      <c r="DS461" s="31"/>
      <c r="DT461" s="31"/>
      <c r="DU461" s="31"/>
      <c r="DV461" s="37"/>
      <c r="DW461" s="31"/>
      <c r="DX461" s="31"/>
      <c r="DY461" s="31"/>
      <c r="DZ461" s="31"/>
      <c r="EA461" s="31"/>
      <c r="EB461" s="31"/>
      <c r="EC461" s="31"/>
      <c r="ED461" s="38"/>
      <c r="EE461" s="31"/>
      <c r="EF461" s="31"/>
      <c r="EG461" s="38"/>
      <c r="EH461" s="31"/>
      <c r="EI461" s="31"/>
      <c r="EJ461" s="31"/>
      <c r="EK461" s="31"/>
      <c r="EL461" s="37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7"/>
      <c r="EX461" s="37"/>
      <c r="EY461" s="37"/>
      <c r="EZ461" s="37"/>
      <c r="FA461" s="37"/>
      <c r="FB461" s="37"/>
      <c r="FC461" s="37"/>
      <c r="FD461" s="37"/>
      <c r="FE461" s="37"/>
      <c r="FF461" s="37"/>
      <c r="FG461" s="37"/>
      <c r="FH461" s="37"/>
      <c r="FI461" s="37"/>
      <c r="FJ461" s="37"/>
      <c r="FK461" s="37"/>
      <c r="FL461" s="37"/>
      <c r="FM461" s="37"/>
      <c r="FN461" s="37"/>
      <c r="FO461" s="37"/>
      <c r="FP461" s="37"/>
      <c r="FQ461" s="37"/>
      <c r="FR461" s="37"/>
      <c r="FS461" s="29">
        <f t="shared" si="65"/>
        <v>200</v>
      </c>
      <c r="FT461" s="29"/>
      <c r="FU461" s="8">
        <f t="shared" si="55"/>
        <v>0</v>
      </c>
      <c r="FV461" s="29"/>
    </row>
    <row r="462" spans="1:196">
      <c r="A462" s="8">
        <v>11172</v>
      </c>
      <c r="B462" s="27" t="s">
        <v>44</v>
      </c>
      <c r="C462" s="40">
        <v>26</v>
      </c>
      <c r="D462" s="40" t="s">
        <v>221</v>
      </c>
      <c r="E462" s="40" t="s">
        <v>255</v>
      </c>
      <c r="F462" s="40" t="s">
        <v>231</v>
      </c>
      <c r="G462" s="40">
        <v>150</v>
      </c>
      <c r="H462" s="8" t="str">
        <f>VLOOKUP(F462, 'Meslek Grupları'!$E$6:$G$152, 3, FALSE)</f>
        <v>Esnaf</v>
      </c>
      <c r="I462" s="40"/>
      <c r="J462" s="40"/>
      <c r="K462" s="40"/>
      <c r="L462" s="40"/>
      <c r="M462" s="40"/>
      <c r="N462" s="40"/>
      <c r="O462" s="40"/>
      <c r="P462" s="40"/>
      <c r="Q462" s="40"/>
      <c r="R462" s="40">
        <v>4</v>
      </c>
      <c r="S462" s="40">
        <v>1</v>
      </c>
      <c r="T462" s="40">
        <v>2</v>
      </c>
      <c r="U462" s="40"/>
      <c r="V462" s="40"/>
      <c r="W462" s="40"/>
      <c r="X462" s="40"/>
      <c r="Y462" s="40"/>
      <c r="Z462" s="41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2"/>
      <c r="AT462" s="42"/>
      <c r="AU462" s="43"/>
      <c r="AV462" s="40"/>
      <c r="AW462" s="40"/>
      <c r="AX462" s="40"/>
      <c r="AY462" s="40"/>
      <c r="AZ462" s="40"/>
      <c r="BA462" s="42"/>
      <c r="BB462" s="41"/>
      <c r="BC462" s="40"/>
      <c r="BD462" s="40"/>
      <c r="BE462" s="40"/>
      <c r="BF462" s="40"/>
      <c r="BG462" s="40"/>
      <c r="BH462" s="42"/>
      <c r="BI462" s="40"/>
      <c r="BJ462" s="40"/>
      <c r="BK462" s="40"/>
      <c r="BL462" s="40"/>
      <c r="BM462" s="40"/>
      <c r="BN462" s="40"/>
      <c r="BO462" s="41"/>
      <c r="BP462" s="40"/>
      <c r="BQ462" s="40"/>
      <c r="BR462" s="40"/>
      <c r="BS462" s="40"/>
      <c r="BT462" s="40"/>
      <c r="BU462" s="42"/>
      <c r="BV462" s="40"/>
      <c r="BW462" s="41">
        <v>1</v>
      </c>
      <c r="BX462" s="40"/>
      <c r="BY462" s="40"/>
      <c r="BZ462" s="40">
        <v>6</v>
      </c>
      <c r="CA462" s="42">
        <v>3</v>
      </c>
      <c r="CB462" s="41"/>
      <c r="CC462" s="40"/>
      <c r="CD462" s="40"/>
      <c r="CE462" s="40"/>
      <c r="CF462" s="40"/>
      <c r="CG462" s="40"/>
      <c r="CH462" s="42"/>
      <c r="CI462" s="43"/>
      <c r="CJ462" s="41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>
        <v>1</v>
      </c>
      <c r="DN462" s="40"/>
      <c r="DO462" s="40"/>
      <c r="DP462" s="40"/>
      <c r="DQ462" s="41"/>
      <c r="DR462" s="40"/>
      <c r="DS462" s="40"/>
      <c r="DT462" s="40"/>
      <c r="DU462" s="40"/>
      <c r="DV462" s="42"/>
      <c r="DW462" s="40"/>
      <c r="DX462" s="40"/>
      <c r="DY462" s="40"/>
      <c r="DZ462" s="40"/>
      <c r="EA462" s="40"/>
      <c r="EB462" s="40"/>
      <c r="EC462" s="40"/>
      <c r="ED462" s="41"/>
      <c r="EE462" s="40"/>
      <c r="EF462" s="40"/>
      <c r="EG462" s="41"/>
      <c r="EH462" s="40"/>
      <c r="EI462" s="40"/>
      <c r="EJ462" s="40"/>
      <c r="EK462" s="40"/>
      <c r="EL462" s="42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2"/>
      <c r="EX462" s="42"/>
      <c r="EY462" s="42"/>
      <c r="EZ462" s="42"/>
      <c r="FA462" s="42"/>
      <c r="FB462" s="42"/>
      <c r="FC462" s="42"/>
      <c r="FD462" s="42"/>
      <c r="FE462" s="42"/>
      <c r="FF462" s="42"/>
      <c r="FG462" s="42"/>
      <c r="FH462" s="42"/>
      <c r="FI462" s="42"/>
      <c r="FJ462" s="42"/>
      <c r="FK462" s="42"/>
      <c r="FL462" s="42"/>
      <c r="FM462" s="42"/>
      <c r="FN462" s="42"/>
      <c r="FO462" s="42"/>
      <c r="FP462" s="42"/>
      <c r="FQ462" s="42"/>
      <c r="FR462" s="42"/>
      <c r="FS462" s="29">
        <f t="shared" si="65"/>
        <v>156</v>
      </c>
      <c r="FT462" s="29">
        <f>FS462</f>
        <v>156</v>
      </c>
      <c r="FU462" s="8">
        <f t="shared" si="55"/>
        <v>1</v>
      </c>
      <c r="FV462" s="29">
        <f>FU462</f>
        <v>1</v>
      </c>
    </row>
    <row r="463" spans="1:196">
      <c r="A463" s="8">
        <v>11172</v>
      </c>
      <c r="B463" s="27" t="s">
        <v>44</v>
      </c>
      <c r="C463" s="40">
        <v>27</v>
      </c>
      <c r="D463" s="40" t="s">
        <v>403</v>
      </c>
      <c r="E463" s="40" t="s">
        <v>564</v>
      </c>
      <c r="F463" s="40" t="s">
        <v>261</v>
      </c>
      <c r="G463" s="40">
        <v>300</v>
      </c>
      <c r="H463" s="8" t="str">
        <f>VLOOKUP(F463, 'Meslek Grupları'!$E$6:$G$152, 3, FALSE)</f>
        <v>Esnaf</v>
      </c>
      <c r="I463" s="40"/>
      <c r="J463" s="40"/>
      <c r="K463" s="40"/>
      <c r="L463" s="40">
        <v>120</v>
      </c>
      <c r="M463" s="40" t="s">
        <v>477</v>
      </c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1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2"/>
      <c r="AT463" s="42"/>
      <c r="AU463" s="43"/>
      <c r="AV463" s="40"/>
      <c r="AW463" s="40"/>
      <c r="AX463" s="40"/>
      <c r="AY463" s="40"/>
      <c r="AZ463" s="40"/>
      <c r="BA463" s="42"/>
      <c r="BB463" s="41"/>
      <c r="BC463" s="40"/>
      <c r="BD463" s="40"/>
      <c r="BE463" s="40"/>
      <c r="BF463" s="40"/>
      <c r="BG463" s="40"/>
      <c r="BH463" s="42"/>
      <c r="BI463" s="40"/>
      <c r="BJ463" s="40"/>
      <c r="BK463" s="40"/>
      <c r="BL463" s="40"/>
      <c r="BM463" s="40"/>
      <c r="BN463" s="40"/>
      <c r="BO463" s="41"/>
      <c r="BP463" s="40"/>
      <c r="BQ463" s="40"/>
      <c r="BR463" s="40"/>
      <c r="BS463" s="40"/>
      <c r="BT463" s="40"/>
      <c r="BU463" s="42"/>
      <c r="BV463" s="40"/>
      <c r="BW463" s="41">
        <v>2</v>
      </c>
      <c r="BX463" s="40"/>
      <c r="BY463" s="40"/>
      <c r="BZ463" s="40"/>
      <c r="CA463" s="42"/>
      <c r="CB463" s="41">
        <v>4</v>
      </c>
      <c r="CC463" s="40"/>
      <c r="CD463" s="40"/>
      <c r="CE463" s="40"/>
      <c r="CF463" s="40"/>
      <c r="CG463" s="40">
        <v>80</v>
      </c>
      <c r="CH463" s="42">
        <v>80</v>
      </c>
      <c r="CI463" s="43"/>
      <c r="CJ463" s="41">
        <v>1</v>
      </c>
      <c r="CK463" s="40"/>
      <c r="CL463" s="40"/>
      <c r="CM463" s="40"/>
      <c r="CN463" s="40"/>
      <c r="CO463" s="40"/>
      <c r="CP463" s="40"/>
      <c r="CQ463" s="40">
        <v>1</v>
      </c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1"/>
      <c r="DR463" s="40"/>
      <c r="DS463" s="40"/>
      <c r="DT463" s="40"/>
      <c r="DU463" s="40"/>
      <c r="DV463" s="42"/>
      <c r="DW463" s="40"/>
      <c r="DX463" s="40"/>
      <c r="DY463" s="40"/>
      <c r="DZ463" s="40"/>
      <c r="EA463" s="40"/>
      <c r="EB463" s="40"/>
      <c r="EC463" s="40"/>
      <c r="ED463" s="41"/>
      <c r="EE463" s="40"/>
      <c r="EF463" s="40"/>
      <c r="EG463" s="41"/>
      <c r="EH463" s="40"/>
      <c r="EI463" s="40"/>
      <c r="EJ463" s="40"/>
      <c r="EK463" s="40"/>
      <c r="EL463" s="42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2"/>
      <c r="EX463" s="42"/>
      <c r="EY463" s="42"/>
      <c r="EZ463" s="42"/>
      <c r="FA463" s="42"/>
      <c r="FB463" s="42"/>
      <c r="FC463" s="42"/>
      <c r="FD463" s="42"/>
      <c r="FE463" s="42"/>
      <c r="FF463" s="42"/>
      <c r="FG463" s="42"/>
      <c r="FH463" s="42"/>
      <c r="FI463" s="42"/>
      <c r="FJ463" s="42"/>
      <c r="FK463" s="42"/>
      <c r="FL463" s="42"/>
      <c r="FM463" s="42"/>
      <c r="FN463" s="42"/>
      <c r="FO463" s="42"/>
      <c r="FP463" s="42"/>
      <c r="FQ463" s="42"/>
      <c r="FR463" s="42"/>
      <c r="FS463" s="29">
        <f t="shared" si="65"/>
        <v>500</v>
      </c>
      <c r="FT463" s="29">
        <f>FS463</f>
        <v>500</v>
      </c>
      <c r="FU463" s="8">
        <f t="shared" si="55"/>
        <v>6</v>
      </c>
      <c r="FV463" s="29">
        <f>FU463</f>
        <v>6</v>
      </c>
    </row>
    <row r="464" spans="1:196">
      <c r="A464" s="8">
        <v>11172</v>
      </c>
      <c r="B464" s="27" t="s">
        <v>44</v>
      </c>
      <c r="C464" s="40"/>
      <c r="D464" s="40"/>
      <c r="E464" s="40"/>
      <c r="F464" s="40" t="s">
        <v>338</v>
      </c>
      <c r="G464" s="40"/>
      <c r="H464" s="8" t="str">
        <f>VLOOKUP(F464, 'Meslek Grupları'!$E$6:$G$152, 3, FALSE)</f>
        <v>Görevli</v>
      </c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1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2"/>
      <c r="AT464" s="42"/>
      <c r="AU464" s="43"/>
      <c r="AV464" s="40"/>
      <c r="AW464" s="40"/>
      <c r="AX464" s="40"/>
      <c r="AY464" s="40"/>
      <c r="AZ464" s="40"/>
      <c r="BA464" s="42"/>
      <c r="BB464" s="41"/>
      <c r="BC464" s="40"/>
      <c r="BD464" s="40"/>
      <c r="BE464" s="40"/>
      <c r="BF464" s="40"/>
      <c r="BG464" s="40"/>
      <c r="BH464" s="42"/>
      <c r="BI464" s="40"/>
      <c r="BJ464" s="40"/>
      <c r="BK464" s="40"/>
      <c r="BL464" s="40"/>
      <c r="BM464" s="40"/>
      <c r="BN464" s="40"/>
      <c r="BO464" s="41"/>
      <c r="BP464" s="40"/>
      <c r="BQ464" s="40"/>
      <c r="BR464" s="40"/>
      <c r="BS464" s="40"/>
      <c r="BT464" s="40"/>
      <c r="BU464" s="42"/>
      <c r="BV464" s="40"/>
      <c r="BW464" s="41"/>
      <c r="BX464" s="40"/>
      <c r="BY464" s="40"/>
      <c r="BZ464" s="40"/>
      <c r="CA464" s="42"/>
      <c r="CB464" s="41"/>
      <c r="CC464" s="40"/>
      <c r="CD464" s="40"/>
      <c r="CE464" s="40"/>
      <c r="CF464" s="40"/>
      <c r="CG464" s="40"/>
      <c r="CH464" s="42"/>
      <c r="CI464" s="43"/>
      <c r="CJ464" s="41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1"/>
      <c r="DR464" s="40"/>
      <c r="DS464" s="40"/>
      <c r="DT464" s="40"/>
      <c r="DU464" s="40"/>
      <c r="DV464" s="42"/>
      <c r="DW464" s="40"/>
      <c r="DX464" s="40"/>
      <c r="DY464" s="40"/>
      <c r="DZ464" s="40"/>
      <c r="EA464" s="40"/>
      <c r="EB464" s="40"/>
      <c r="EC464" s="40"/>
      <c r="ED464" s="41"/>
      <c r="EE464" s="40"/>
      <c r="EF464" s="40"/>
      <c r="EG464" s="41"/>
      <c r="EH464" s="40"/>
      <c r="EI464" s="40"/>
      <c r="EJ464" s="40"/>
      <c r="EK464" s="40"/>
      <c r="EL464" s="42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2"/>
      <c r="EX464" s="42"/>
      <c r="EY464" s="42"/>
      <c r="EZ464" s="42"/>
      <c r="FA464" s="42"/>
      <c r="FB464" s="42"/>
      <c r="FC464" s="42"/>
      <c r="FD464" s="42"/>
      <c r="FE464" s="42"/>
      <c r="FF464" s="42"/>
      <c r="FG464" s="42"/>
      <c r="FH464" s="42"/>
      <c r="FI464" s="42"/>
      <c r="FJ464" s="42"/>
      <c r="FK464" s="42"/>
      <c r="FL464" s="42"/>
      <c r="FM464" s="42"/>
      <c r="FN464" s="42"/>
      <c r="FO464" s="42"/>
      <c r="FP464" s="42"/>
      <c r="FQ464" s="42"/>
      <c r="FR464" s="42"/>
      <c r="FS464" s="29">
        <f t="shared" si="65"/>
        <v>0</v>
      </c>
      <c r="FT464" s="29"/>
      <c r="FU464" s="8"/>
      <c r="FV464" s="29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</row>
    <row r="465" spans="1:179">
      <c r="A465" s="8">
        <v>11172</v>
      </c>
      <c r="B465" s="27" t="s">
        <v>44</v>
      </c>
      <c r="C465" s="40">
        <v>28</v>
      </c>
      <c r="D465" s="40" t="s">
        <v>2148</v>
      </c>
      <c r="E465" s="40" t="s">
        <v>563</v>
      </c>
      <c r="F465" s="40" t="s">
        <v>253</v>
      </c>
      <c r="G465" s="40">
        <v>100</v>
      </c>
      <c r="H465" s="8" t="str">
        <f>VLOOKUP(F465, 'Meslek Grupları'!$E$6:$G$152, 3, FALSE)</f>
        <v>İşçiler</v>
      </c>
      <c r="I465" s="40"/>
      <c r="J465" s="40"/>
      <c r="K465" s="40"/>
      <c r="L465" s="40">
        <v>120</v>
      </c>
      <c r="M465" s="40" t="s">
        <v>477</v>
      </c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1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2"/>
      <c r="AT465" s="42"/>
      <c r="AU465" s="43"/>
      <c r="AV465" s="40"/>
      <c r="AW465" s="40"/>
      <c r="AX465" s="40"/>
      <c r="AY465" s="40"/>
      <c r="AZ465" s="40"/>
      <c r="BA465" s="42"/>
      <c r="BB465" s="41"/>
      <c r="BC465" s="40"/>
      <c r="BD465" s="40"/>
      <c r="BE465" s="40"/>
      <c r="BF465" s="40"/>
      <c r="BG465" s="40"/>
      <c r="BH465" s="42"/>
      <c r="BI465" s="40"/>
      <c r="BJ465" s="40"/>
      <c r="BK465" s="40"/>
      <c r="BL465" s="40"/>
      <c r="BM465" s="40"/>
      <c r="BN465" s="40"/>
      <c r="BO465" s="41"/>
      <c r="BP465" s="40"/>
      <c r="BQ465" s="40"/>
      <c r="BR465" s="40"/>
      <c r="BS465" s="40"/>
      <c r="BT465" s="40"/>
      <c r="BU465" s="42"/>
      <c r="BV465" s="40"/>
      <c r="BW465" s="41"/>
      <c r="BX465" s="40"/>
      <c r="BY465" s="40"/>
      <c r="BZ465" s="40"/>
      <c r="CA465" s="42"/>
      <c r="CB465" s="41"/>
      <c r="CC465" s="40"/>
      <c r="CD465" s="40"/>
      <c r="CE465" s="40"/>
      <c r="CF465" s="40"/>
      <c r="CG465" s="40"/>
      <c r="CH465" s="42"/>
      <c r="CI465" s="43"/>
      <c r="CJ465" s="41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1"/>
      <c r="DR465" s="40"/>
      <c r="DS465" s="40"/>
      <c r="DT465" s="40"/>
      <c r="DU465" s="40"/>
      <c r="DV465" s="42"/>
      <c r="DW465" s="40"/>
      <c r="DX465" s="40"/>
      <c r="DY465" s="40"/>
      <c r="DZ465" s="40"/>
      <c r="EA465" s="40"/>
      <c r="EB465" s="40"/>
      <c r="EC465" s="40"/>
      <c r="ED465" s="41"/>
      <c r="EE465" s="40"/>
      <c r="EF465" s="40"/>
      <c r="EG465" s="41"/>
      <c r="EH465" s="40"/>
      <c r="EI465" s="40"/>
      <c r="EJ465" s="40"/>
      <c r="EK465" s="40"/>
      <c r="EL465" s="42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2"/>
      <c r="EX465" s="42"/>
      <c r="EY465" s="42"/>
      <c r="EZ465" s="42"/>
      <c r="FA465" s="42"/>
      <c r="FB465" s="42"/>
      <c r="FC465" s="42"/>
      <c r="FD465" s="42"/>
      <c r="FE465" s="42"/>
      <c r="FF465" s="42"/>
      <c r="FG465" s="42"/>
      <c r="FH465" s="42"/>
      <c r="FI465" s="42"/>
      <c r="FJ465" s="42"/>
      <c r="FK465" s="42"/>
      <c r="FL465" s="42"/>
      <c r="FM465" s="42"/>
      <c r="FN465" s="42"/>
      <c r="FO465" s="42"/>
      <c r="FP465" s="42"/>
      <c r="FQ465" s="42"/>
      <c r="FR465" s="42"/>
      <c r="FS465" s="29">
        <f t="shared" si="65"/>
        <v>220</v>
      </c>
      <c r="FT465" s="29">
        <f t="shared" ref="FT465:FT475" si="66">FS465</f>
        <v>220</v>
      </c>
      <c r="FU465" s="8">
        <f t="shared" ref="FU465:FU528" si="67">CB465+BW465+BO465+BI465+BB465+AV465+AU465</f>
        <v>0</v>
      </c>
      <c r="FV465" s="29">
        <f t="shared" ref="FV465:FV475" si="68">FU465</f>
        <v>0</v>
      </c>
    </row>
    <row r="466" spans="1:179">
      <c r="A466" s="8">
        <v>11172</v>
      </c>
      <c r="B466" s="27" t="s">
        <v>44</v>
      </c>
      <c r="C466" s="40">
        <v>29</v>
      </c>
      <c r="D466" s="40" t="s">
        <v>249</v>
      </c>
      <c r="E466" s="40" t="s">
        <v>2135</v>
      </c>
      <c r="F466" s="40" t="s">
        <v>350</v>
      </c>
      <c r="G466" s="40">
        <v>600</v>
      </c>
      <c r="H466" s="8" t="str">
        <f>VLOOKUP(F466, 'Meslek Grupları'!$E$6:$G$152, 3, FALSE)</f>
        <v>Görevli</v>
      </c>
      <c r="I466" s="40"/>
      <c r="J466" s="40"/>
      <c r="K466" s="40"/>
      <c r="L466" s="40"/>
      <c r="M466" s="40"/>
      <c r="N466" s="40"/>
      <c r="O466" s="40"/>
      <c r="P466" s="40"/>
      <c r="Q466" s="40"/>
      <c r="R466" s="40">
        <v>15</v>
      </c>
      <c r="S466" s="40">
        <v>3</v>
      </c>
      <c r="T466" s="40">
        <v>6</v>
      </c>
      <c r="U466" s="40"/>
      <c r="V466" s="40"/>
      <c r="W466" s="40"/>
      <c r="X466" s="40"/>
      <c r="Y466" s="40"/>
      <c r="Z466" s="41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2"/>
      <c r="AT466" s="42"/>
      <c r="AU466" s="43"/>
      <c r="AV466" s="40"/>
      <c r="AW466" s="40"/>
      <c r="AX466" s="40"/>
      <c r="AY466" s="40"/>
      <c r="AZ466" s="40"/>
      <c r="BA466" s="42"/>
      <c r="BB466" s="41">
        <v>15</v>
      </c>
      <c r="BC466" s="40"/>
      <c r="BD466" s="40"/>
      <c r="BE466" s="40"/>
      <c r="BF466" s="40" t="s">
        <v>810</v>
      </c>
      <c r="BG466" s="40">
        <v>60</v>
      </c>
      <c r="BH466" s="42">
        <v>60</v>
      </c>
      <c r="BI466" s="40"/>
      <c r="BJ466" s="40"/>
      <c r="BK466" s="40"/>
      <c r="BL466" s="40"/>
      <c r="BM466" s="40"/>
      <c r="BN466" s="40"/>
      <c r="BO466" s="41"/>
      <c r="BP466" s="40"/>
      <c r="BQ466" s="40"/>
      <c r="BR466" s="40"/>
      <c r="BS466" s="40"/>
      <c r="BT466" s="40"/>
      <c r="BU466" s="42"/>
      <c r="BV466" s="40"/>
      <c r="BW466" s="41">
        <v>3</v>
      </c>
      <c r="BX466" s="40"/>
      <c r="BY466" s="40"/>
      <c r="BZ466" s="40">
        <v>36</v>
      </c>
      <c r="CA466" s="42">
        <v>24</v>
      </c>
      <c r="CB466" s="41"/>
      <c r="CC466" s="40"/>
      <c r="CD466" s="40"/>
      <c r="CE466" s="40"/>
      <c r="CF466" s="40"/>
      <c r="CG466" s="40"/>
      <c r="CH466" s="42"/>
      <c r="CI466" s="43"/>
      <c r="CJ466" s="41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1"/>
      <c r="DR466" s="40"/>
      <c r="DS466" s="40"/>
      <c r="DT466" s="40"/>
      <c r="DU466" s="40"/>
      <c r="DV466" s="42"/>
      <c r="DW466" s="40"/>
      <c r="DX466" s="40"/>
      <c r="DY466" s="40">
        <v>1</v>
      </c>
      <c r="DZ466" s="40">
        <v>2</v>
      </c>
      <c r="EA466" s="40" t="s">
        <v>810</v>
      </c>
      <c r="EB466" s="40"/>
      <c r="EC466" s="40">
        <v>100</v>
      </c>
      <c r="ED466" s="41"/>
      <c r="EE466" s="40"/>
      <c r="EF466" s="40"/>
      <c r="EG466" s="41">
        <v>1</v>
      </c>
      <c r="EH466" s="40" t="s">
        <v>186</v>
      </c>
      <c r="EI466" s="40"/>
      <c r="EJ466" s="40"/>
      <c r="EK466" s="40" t="s">
        <v>200</v>
      </c>
      <c r="EL466" s="42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2"/>
      <c r="EX466" s="42"/>
      <c r="EY466" s="42"/>
      <c r="EZ466" s="42"/>
      <c r="FA466" s="42"/>
      <c r="FB466" s="42"/>
      <c r="FC466" s="42"/>
      <c r="FD466" s="42"/>
      <c r="FE466" s="42"/>
      <c r="FF466" s="42"/>
      <c r="FG466" s="42"/>
      <c r="FH466" s="42"/>
      <c r="FI466" s="42"/>
      <c r="FJ466" s="42"/>
      <c r="FK466" s="42"/>
      <c r="FL466" s="42"/>
      <c r="FM466" s="42"/>
      <c r="FN466" s="42"/>
      <c r="FO466" s="42"/>
      <c r="FP466" s="42"/>
      <c r="FQ466" s="42"/>
      <c r="FR466" s="42"/>
      <c r="FS466" s="29">
        <f t="shared" si="65"/>
        <v>796</v>
      </c>
      <c r="FT466" s="29">
        <f t="shared" si="66"/>
        <v>796</v>
      </c>
      <c r="FU466" s="8">
        <f t="shared" si="67"/>
        <v>18</v>
      </c>
      <c r="FV466" s="29">
        <f t="shared" si="68"/>
        <v>18</v>
      </c>
    </row>
    <row r="467" spans="1:179">
      <c r="A467" s="8">
        <v>11172</v>
      </c>
      <c r="B467" s="27" t="s">
        <v>44</v>
      </c>
      <c r="C467" s="40">
        <v>30</v>
      </c>
      <c r="D467" s="40" t="s">
        <v>2110</v>
      </c>
      <c r="E467" s="40" t="s">
        <v>252</v>
      </c>
      <c r="F467" s="40" t="s">
        <v>253</v>
      </c>
      <c r="G467" s="40">
        <v>100</v>
      </c>
      <c r="H467" s="8" t="str">
        <f>VLOOKUP(F467, 'Meslek Grupları'!$E$6:$G$152, 3, FALSE)</f>
        <v>İşçiler</v>
      </c>
      <c r="I467" s="40"/>
      <c r="J467" s="40"/>
      <c r="K467" s="40"/>
      <c r="L467" s="40">
        <v>120</v>
      </c>
      <c r="M467" s="40"/>
      <c r="N467" s="40"/>
      <c r="O467" s="40"/>
      <c r="P467" s="40"/>
      <c r="Q467" s="40"/>
      <c r="R467" s="40">
        <v>3</v>
      </c>
      <c r="S467" s="40">
        <v>1.5</v>
      </c>
      <c r="T467" s="40">
        <v>3</v>
      </c>
      <c r="U467" s="40"/>
      <c r="V467" s="40"/>
      <c r="W467" s="40"/>
      <c r="X467" s="40"/>
      <c r="Y467" s="40"/>
      <c r="Z467" s="41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2"/>
      <c r="AT467" s="42"/>
      <c r="AU467" s="43"/>
      <c r="AV467" s="40"/>
      <c r="AW467" s="40"/>
      <c r="AX467" s="40"/>
      <c r="AY467" s="40"/>
      <c r="AZ467" s="40"/>
      <c r="BA467" s="42"/>
      <c r="BB467" s="41"/>
      <c r="BC467" s="40"/>
      <c r="BD467" s="40"/>
      <c r="BE467" s="40"/>
      <c r="BF467" s="40"/>
      <c r="BG467" s="40"/>
      <c r="BH467" s="42"/>
      <c r="BI467" s="40"/>
      <c r="BJ467" s="40"/>
      <c r="BK467" s="40"/>
      <c r="BL467" s="40"/>
      <c r="BM467" s="40"/>
      <c r="BN467" s="40"/>
      <c r="BO467" s="41"/>
      <c r="BP467" s="40"/>
      <c r="BQ467" s="40"/>
      <c r="BR467" s="40"/>
      <c r="BS467" s="40"/>
      <c r="BT467" s="40"/>
      <c r="BU467" s="42"/>
      <c r="BV467" s="40"/>
      <c r="BW467" s="41">
        <v>1.5</v>
      </c>
      <c r="BX467" s="40"/>
      <c r="BY467" s="40"/>
      <c r="BZ467" s="40">
        <v>18</v>
      </c>
      <c r="CA467" s="42">
        <v>12</v>
      </c>
      <c r="CB467" s="41"/>
      <c r="CC467" s="40"/>
      <c r="CD467" s="40"/>
      <c r="CE467" s="40"/>
      <c r="CF467" s="40"/>
      <c r="CG467" s="40"/>
      <c r="CH467" s="42"/>
      <c r="CI467" s="43"/>
      <c r="CJ467" s="41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1"/>
      <c r="DR467" s="40"/>
      <c r="DS467" s="40"/>
      <c r="DT467" s="40"/>
      <c r="DU467" s="40"/>
      <c r="DV467" s="42"/>
      <c r="DW467" s="40"/>
      <c r="DX467" s="40"/>
      <c r="DY467" s="40"/>
      <c r="DZ467" s="40"/>
      <c r="EA467" s="40"/>
      <c r="EB467" s="40"/>
      <c r="EC467" s="40"/>
      <c r="ED467" s="41"/>
      <c r="EE467" s="40"/>
      <c r="EF467" s="40"/>
      <c r="EG467" s="41"/>
      <c r="EH467" s="40"/>
      <c r="EI467" s="40"/>
      <c r="EJ467" s="40"/>
      <c r="EK467" s="40"/>
      <c r="EL467" s="42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2"/>
      <c r="EX467" s="42"/>
      <c r="EY467" s="42"/>
      <c r="EZ467" s="42"/>
      <c r="FA467" s="42"/>
      <c r="FB467" s="42"/>
      <c r="FC467" s="42"/>
      <c r="FD467" s="42"/>
      <c r="FE467" s="42"/>
      <c r="FF467" s="42"/>
      <c r="FG467" s="42"/>
      <c r="FH467" s="42"/>
      <c r="FI467" s="42"/>
      <c r="FJ467" s="42"/>
      <c r="FK467" s="42"/>
      <c r="FL467" s="42"/>
      <c r="FM467" s="42"/>
      <c r="FN467" s="42"/>
      <c r="FO467" s="42"/>
      <c r="FP467" s="42"/>
      <c r="FQ467" s="42"/>
      <c r="FR467" s="42"/>
      <c r="FS467" s="29">
        <f t="shared" si="65"/>
        <v>238</v>
      </c>
      <c r="FT467" s="29">
        <f t="shared" si="66"/>
        <v>238</v>
      </c>
      <c r="FU467" s="8">
        <f t="shared" si="67"/>
        <v>1.5</v>
      </c>
      <c r="FV467" s="29">
        <f t="shared" si="68"/>
        <v>1.5</v>
      </c>
    </row>
    <row r="468" spans="1:179">
      <c r="A468" s="8">
        <v>11172</v>
      </c>
      <c r="B468" s="27" t="s">
        <v>44</v>
      </c>
      <c r="C468" s="40">
        <v>31</v>
      </c>
      <c r="D468" s="40" t="s">
        <v>2148</v>
      </c>
      <c r="E468" s="40" t="s">
        <v>2136</v>
      </c>
      <c r="F468" s="40"/>
      <c r="G468" s="40"/>
      <c r="H468" s="8">
        <f>VLOOKUP(F468, 'Meslek Grupları'!$E$6:$G$152, 3, FALSE)</f>
        <v>0</v>
      </c>
      <c r="I468" s="40"/>
      <c r="J468" s="40"/>
      <c r="K468" s="40"/>
      <c r="L468" s="40">
        <v>120</v>
      </c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1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2"/>
      <c r="AT468" s="42"/>
      <c r="AU468" s="43"/>
      <c r="AV468" s="40"/>
      <c r="AW468" s="40"/>
      <c r="AX468" s="40"/>
      <c r="AY468" s="40"/>
      <c r="AZ468" s="40"/>
      <c r="BA468" s="42"/>
      <c r="BB468" s="41"/>
      <c r="BC468" s="40"/>
      <c r="BD468" s="40"/>
      <c r="BE468" s="40"/>
      <c r="BF468" s="40"/>
      <c r="BG468" s="40"/>
      <c r="BH468" s="42"/>
      <c r="BI468" s="40"/>
      <c r="BJ468" s="40"/>
      <c r="BK468" s="40"/>
      <c r="BL468" s="40"/>
      <c r="BM468" s="40"/>
      <c r="BN468" s="40"/>
      <c r="BO468" s="41"/>
      <c r="BP468" s="40"/>
      <c r="BQ468" s="40"/>
      <c r="BR468" s="40"/>
      <c r="BS468" s="40"/>
      <c r="BT468" s="40"/>
      <c r="BU468" s="42"/>
      <c r="BV468" s="40"/>
      <c r="BW468" s="41"/>
      <c r="BX468" s="40"/>
      <c r="BY468" s="40"/>
      <c r="BZ468" s="40"/>
      <c r="CA468" s="42"/>
      <c r="CB468" s="41"/>
      <c r="CC468" s="40"/>
      <c r="CD468" s="40"/>
      <c r="CE468" s="40"/>
      <c r="CF468" s="40"/>
      <c r="CG468" s="40"/>
      <c r="CH468" s="42"/>
      <c r="CI468" s="43"/>
      <c r="CJ468" s="41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1"/>
      <c r="DR468" s="40"/>
      <c r="DS468" s="40"/>
      <c r="DT468" s="40"/>
      <c r="DU468" s="40"/>
      <c r="DV468" s="42"/>
      <c r="DW468" s="40"/>
      <c r="DX468" s="40"/>
      <c r="DY468" s="40"/>
      <c r="DZ468" s="40"/>
      <c r="EA468" s="40"/>
      <c r="EB468" s="40"/>
      <c r="EC468" s="40"/>
      <c r="ED468" s="41"/>
      <c r="EE468" s="40"/>
      <c r="EF468" s="40"/>
      <c r="EG468" s="41"/>
      <c r="EH468" s="40"/>
      <c r="EI468" s="40"/>
      <c r="EJ468" s="40"/>
      <c r="EK468" s="40"/>
      <c r="EL468" s="42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2"/>
      <c r="EX468" s="42"/>
      <c r="EY468" s="42"/>
      <c r="EZ468" s="42"/>
      <c r="FA468" s="42"/>
      <c r="FB468" s="42"/>
      <c r="FC468" s="42"/>
      <c r="FD468" s="42"/>
      <c r="FE468" s="42"/>
      <c r="FF468" s="42"/>
      <c r="FG468" s="42"/>
      <c r="FH468" s="42"/>
      <c r="FI468" s="42"/>
      <c r="FJ468" s="42"/>
      <c r="FK468" s="42"/>
      <c r="FL468" s="42"/>
      <c r="FM468" s="42"/>
      <c r="FN468" s="42"/>
      <c r="FO468" s="42"/>
      <c r="FP468" s="42"/>
      <c r="FQ468" s="42"/>
      <c r="FR468" s="42"/>
      <c r="FS468" s="29">
        <f t="shared" si="65"/>
        <v>120</v>
      </c>
      <c r="FT468" s="29">
        <f t="shared" si="66"/>
        <v>120</v>
      </c>
      <c r="FU468" s="8">
        <f t="shared" si="67"/>
        <v>0</v>
      </c>
      <c r="FV468" s="29">
        <f t="shared" si="68"/>
        <v>0</v>
      </c>
    </row>
    <row r="469" spans="1:179">
      <c r="A469" s="8">
        <v>11172</v>
      </c>
      <c r="B469" s="27" t="s">
        <v>44</v>
      </c>
      <c r="C469" s="40">
        <v>32</v>
      </c>
      <c r="D469" s="40" t="s">
        <v>204</v>
      </c>
      <c r="E469" s="40" t="s">
        <v>2090</v>
      </c>
      <c r="F469" s="40" t="s">
        <v>253</v>
      </c>
      <c r="G469" s="40">
        <v>120</v>
      </c>
      <c r="H469" s="8" t="str">
        <f>VLOOKUP(F469, 'Meslek Grupları'!$E$6:$G$152, 3, FALSE)</f>
        <v>İşçiler</v>
      </c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1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2"/>
      <c r="AT469" s="42"/>
      <c r="AU469" s="43"/>
      <c r="AV469" s="40"/>
      <c r="AW469" s="40"/>
      <c r="AX469" s="40"/>
      <c r="AY469" s="40"/>
      <c r="AZ469" s="40"/>
      <c r="BA469" s="42"/>
      <c r="BB469" s="41"/>
      <c r="BC469" s="40"/>
      <c r="BD469" s="40"/>
      <c r="BE469" s="40"/>
      <c r="BF469" s="40"/>
      <c r="BG469" s="40"/>
      <c r="BH469" s="42"/>
      <c r="BI469" s="40"/>
      <c r="BJ469" s="40"/>
      <c r="BK469" s="40"/>
      <c r="BL469" s="40"/>
      <c r="BM469" s="40"/>
      <c r="BN469" s="40"/>
      <c r="BO469" s="41"/>
      <c r="BP469" s="40"/>
      <c r="BQ469" s="40"/>
      <c r="BR469" s="40"/>
      <c r="BS469" s="40"/>
      <c r="BT469" s="40"/>
      <c r="BU469" s="42"/>
      <c r="BV469" s="40"/>
      <c r="BW469" s="41"/>
      <c r="BX469" s="40"/>
      <c r="BY469" s="40"/>
      <c r="BZ469" s="40"/>
      <c r="CA469" s="42"/>
      <c r="CB469" s="41"/>
      <c r="CC469" s="40"/>
      <c r="CD469" s="40"/>
      <c r="CE469" s="40"/>
      <c r="CF469" s="40"/>
      <c r="CG469" s="40"/>
      <c r="CH469" s="42"/>
      <c r="CI469" s="43"/>
      <c r="CJ469" s="41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1"/>
      <c r="DR469" s="40"/>
      <c r="DS469" s="40"/>
      <c r="DT469" s="40"/>
      <c r="DU469" s="40"/>
      <c r="DV469" s="42"/>
      <c r="DW469" s="40"/>
      <c r="DX469" s="40"/>
      <c r="DY469" s="40"/>
      <c r="DZ469" s="40"/>
      <c r="EA469" s="40"/>
      <c r="EB469" s="40"/>
      <c r="EC469" s="40"/>
      <c r="ED469" s="41"/>
      <c r="EE469" s="40"/>
      <c r="EF469" s="40"/>
      <c r="EG469" s="41"/>
      <c r="EH469" s="40"/>
      <c r="EI469" s="40"/>
      <c r="EJ469" s="40"/>
      <c r="EK469" s="40"/>
      <c r="EL469" s="42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2"/>
      <c r="EX469" s="42"/>
      <c r="EY469" s="42"/>
      <c r="EZ469" s="42"/>
      <c r="FA469" s="42"/>
      <c r="FB469" s="42"/>
      <c r="FC469" s="42"/>
      <c r="FD469" s="42"/>
      <c r="FE469" s="42"/>
      <c r="FF469" s="42"/>
      <c r="FG469" s="42"/>
      <c r="FH469" s="42"/>
      <c r="FI469" s="42"/>
      <c r="FJ469" s="42"/>
      <c r="FK469" s="42"/>
      <c r="FL469" s="42"/>
      <c r="FM469" s="42"/>
      <c r="FN469" s="42"/>
      <c r="FO469" s="42"/>
      <c r="FP469" s="42"/>
      <c r="FQ469" s="42"/>
      <c r="FR469" s="42"/>
      <c r="FS469" s="29">
        <f t="shared" si="65"/>
        <v>120</v>
      </c>
      <c r="FT469" s="29">
        <f t="shared" si="66"/>
        <v>120</v>
      </c>
      <c r="FU469" s="8">
        <f t="shared" si="67"/>
        <v>0</v>
      </c>
      <c r="FV469" s="29">
        <f t="shared" si="68"/>
        <v>0</v>
      </c>
    </row>
    <row r="470" spans="1:179">
      <c r="A470" s="8">
        <v>11172</v>
      </c>
      <c r="B470" s="27" t="s">
        <v>44</v>
      </c>
      <c r="C470" s="40">
        <v>33</v>
      </c>
      <c r="D470" s="40" t="s">
        <v>563</v>
      </c>
      <c r="E470" s="40" t="s">
        <v>2093</v>
      </c>
      <c r="F470" s="40" t="s">
        <v>376</v>
      </c>
      <c r="G470" s="40"/>
      <c r="H470" s="8" t="str">
        <f>VLOOKUP(F470, 'Meslek Grupları'!$E$6:$G$152, 3, FALSE)</f>
        <v>Mesleksiz</v>
      </c>
      <c r="I470" s="40"/>
      <c r="J470" s="40">
        <v>300</v>
      </c>
      <c r="K470" s="40" t="s">
        <v>811</v>
      </c>
      <c r="L470" s="40"/>
      <c r="M470" s="40"/>
      <c r="N470" s="40"/>
      <c r="O470" s="40"/>
      <c r="P470" s="40"/>
      <c r="Q470" s="40"/>
      <c r="R470" s="40">
        <v>2</v>
      </c>
      <c r="S470" s="40"/>
      <c r="T470" s="40"/>
      <c r="U470" s="40"/>
      <c r="V470" s="40"/>
      <c r="W470" s="40"/>
      <c r="X470" s="40"/>
      <c r="Y470" s="40"/>
      <c r="Z470" s="41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2"/>
      <c r="AT470" s="42"/>
      <c r="AU470" s="43"/>
      <c r="AV470" s="40"/>
      <c r="AW470" s="40"/>
      <c r="AX470" s="40"/>
      <c r="AY470" s="40"/>
      <c r="AZ470" s="40"/>
      <c r="BA470" s="42"/>
      <c r="BB470" s="41"/>
      <c r="BC470" s="40"/>
      <c r="BD470" s="40"/>
      <c r="BE470" s="40"/>
      <c r="BF470" s="40"/>
      <c r="BG470" s="40"/>
      <c r="BH470" s="42"/>
      <c r="BI470" s="40"/>
      <c r="BJ470" s="40"/>
      <c r="BK470" s="40"/>
      <c r="BL470" s="40"/>
      <c r="BM470" s="40"/>
      <c r="BN470" s="40"/>
      <c r="BO470" s="41"/>
      <c r="BP470" s="40"/>
      <c r="BQ470" s="40"/>
      <c r="BR470" s="40"/>
      <c r="BS470" s="40"/>
      <c r="BT470" s="40"/>
      <c r="BU470" s="42"/>
      <c r="BV470" s="40"/>
      <c r="BW470" s="41"/>
      <c r="BX470" s="40"/>
      <c r="BY470" s="40"/>
      <c r="BZ470" s="40"/>
      <c r="CA470" s="42"/>
      <c r="CB470" s="41"/>
      <c r="CC470" s="40"/>
      <c r="CD470" s="40"/>
      <c r="CE470" s="40"/>
      <c r="CF470" s="40"/>
      <c r="CG470" s="40"/>
      <c r="CH470" s="42"/>
      <c r="CI470" s="43"/>
      <c r="CJ470" s="41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>
        <v>1</v>
      </c>
      <c r="CX470" s="40">
        <v>10</v>
      </c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1"/>
      <c r="DR470" s="40"/>
      <c r="DS470" s="40"/>
      <c r="DT470" s="40"/>
      <c r="DU470" s="40"/>
      <c r="DV470" s="42"/>
      <c r="DW470" s="40"/>
      <c r="DX470" s="40"/>
      <c r="DY470" s="40"/>
      <c r="DZ470" s="40"/>
      <c r="EA470" s="40"/>
      <c r="EB470" s="40"/>
      <c r="EC470" s="40"/>
      <c r="ED470" s="41"/>
      <c r="EE470" s="40"/>
      <c r="EF470" s="40"/>
      <c r="EG470" s="41"/>
      <c r="EH470" s="40"/>
      <c r="EI470" s="40"/>
      <c r="EJ470" s="40"/>
      <c r="EK470" s="40"/>
      <c r="EL470" s="42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2"/>
      <c r="EX470" s="42"/>
      <c r="EY470" s="42"/>
      <c r="EZ470" s="42"/>
      <c r="FA470" s="42"/>
      <c r="FB470" s="42"/>
      <c r="FC470" s="42"/>
      <c r="FD470" s="42"/>
      <c r="FE470" s="42"/>
      <c r="FF470" s="42"/>
      <c r="FG470" s="42"/>
      <c r="FH470" s="42"/>
      <c r="FI470" s="42"/>
      <c r="FJ470" s="42"/>
      <c r="FK470" s="42"/>
      <c r="FL470" s="42"/>
      <c r="FM470" s="42"/>
      <c r="FN470" s="42"/>
      <c r="FO470" s="42"/>
      <c r="FP470" s="42"/>
      <c r="FQ470" s="42"/>
      <c r="FR470" s="42"/>
      <c r="FS470" s="29">
        <f t="shared" si="65"/>
        <v>310</v>
      </c>
      <c r="FT470" s="29">
        <f t="shared" si="66"/>
        <v>310</v>
      </c>
      <c r="FU470" s="8">
        <f t="shared" si="67"/>
        <v>0</v>
      </c>
      <c r="FV470" s="29">
        <f t="shared" si="68"/>
        <v>0</v>
      </c>
    </row>
    <row r="471" spans="1:179">
      <c r="A471" s="8">
        <v>11172</v>
      </c>
      <c r="B471" s="27" t="s">
        <v>44</v>
      </c>
      <c r="C471" s="40">
        <v>34</v>
      </c>
      <c r="D471" s="40" t="s">
        <v>2135</v>
      </c>
      <c r="E471" s="40" t="s">
        <v>2093</v>
      </c>
      <c r="F471" s="40" t="s">
        <v>253</v>
      </c>
      <c r="G471" s="40">
        <v>150</v>
      </c>
      <c r="H471" s="8" t="str">
        <f>VLOOKUP(F471, 'Meslek Grupları'!$E$6:$G$152, 3, FALSE)</f>
        <v>İşçiler</v>
      </c>
      <c r="I471" s="40"/>
      <c r="J471" s="40"/>
      <c r="K471" s="40"/>
      <c r="L471" s="40"/>
      <c r="M471" s="40"/>
      <c r="N471" s="40"/>
      <c r="O471" s="40"/>
      <c r="P471" s="40"/>
      <c r="Q471" s="40"/>
      <c r="R471" s="40">
        <v>2</v>
      </c>
      <c r="S471" s="40"/>
      <c r="T471" s="40"/>
      <c r="U471" s="40"/>
      <c r="V471" s="40"/>
      <c r="W471" s="40"/>
      <c r="X471" s="40"/>
      <c r="Y471" s="40"/>
      <c r="Z471" s="41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2"/>
      <c r="AT471" s="42"/>
      <c r="AU471" s="43"/>
      <c r="AV471" s="40"/>
      <c r="AW471" s="40"/>
      <c r="AX471" s="40"/>
      <c r="AY471" s="40"/>
      <c r="AZ471" s="40"/>
      <c r="BA471" s="42"/>
      <c r="BB471" s="41"/>
      <c r="BC471" s="40"/>
      <c r="BD471" s="40"/>
      <c r="BE471" s="40"/>
      <c r="BF471" s="40"/>
      <c r="BG471" s="40"/>
      <c r="BH471" s="42"/>
      <c r="BI471" s="40"/>
      <c r="BJ471" s="40"/>
      <c r="BK471" s="40"/>
      <c r="BL471" s="40"/>
      <c r="BM471" s="40"/>
      <c r="BN471" s="40"/>
      <c r="BO471" s="41"/>
      <c r="BP471" s="40"/>
      <c r="BQ471" s="40"/>
      <c r="BR471" s="40"/>
      <c r="BS471" s="40"/>
      <c r="BT471" s="40"/>
      <c r="BU471" s="42"/>
      <c r="BV471" s="40"/>
      <c r="BW471" s="41"/>
      <c r="BX471" s="40"/>
      <c r="BY471" s="40"/>
      <c r="BZ471" s="40"/>
      <c r="CA471" s="42"/>
      <c r="CB471" s="41"/>
      <c r="CC471" s="40"/>
      <c r="CD471" s="40"/>
      <c r="CE471" s="40"/>
      <c r="CF471" s="40"/>
      <c r="CG471" s="40"/>
      <c r="CH471" s="42"/>
      <c r="CI471" s="43"/>
      <c r="CJ471" s="41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1"/>
      <c r="DR471" s="40"/>
      <c r="DS471" s="40"/>
      <c r="DT471" s="40"/>
      <c r="DU471" s="40"/>
      <c r="DV471" s="42"/>
      <c r="DW471" s="40"/>
      <c r="DX471" s="40"/>
      <c r="DY471" s="40"/>
      <c r="DZ471" s="40"/>
      <c r="EA471" s="40"/>
      <c r="EB471" s="40"/>
      <c r="EC471" s="40"/>
      <c r="ED471" s="41"/>
      <c r="EE471" s="40"/>
      <c r="EF471" s="40"/>
      <c r="EG471" s="41"/>
      <c r="EH471" s="40"/>
      <c r="EI471" s="40"/>
      <c r="EJ471" s="40"/>
      <c r="EK471" s="40"/>
      <c r="EL471" s="42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2"/>
      <c r="EX471" s="42"/>
      <c r="EY471" s="42"/>
      <c r="EZ471" s="42"/>
      <c r="FA471" s="42"/>
      <c r="FB471" s="42"/>
      <c r="FC471" s="42"/>
      <c r="FD471" s="42"/>
      <c r="FE471" s="42"/>
      <c r="FF471" s="42"/>
      <c r="FG471" s="42"/>
      <c r="FH471" s="42"/>
      <c r="FI471" s="42"/>
      <c r="FJ471" s="42"/>
      <c r="FK471" s="42"/>
      <c r="FL471" s="42"/>
      <c r="FM471" s="42"/>
      <c r="FN471" s="42"/>
      <c r="FO471" s="42"/>
      <c r="FP471" s="42"/>
      <c r="FQ471" s="42"/>
      <c r="FR471" s="42"/>
      <c r="FS471" s="29">
        <f t="shared" si="65"/>
        <v>150</v>
      </c>
      <c r="FT471" s="29">
        <f t="shared" si="66"/>
        <v>150</v>
      </c>
      <c r="FU471" s="8">
        <f t="shared" si="67"/>
        <v>0</v>
      </c>
      <c r="FV471" s="29">
        <f t="shared" si="68"/>
        <v>0</v>
      </c>
    </row>
    <row r="472" spans="1:179">
      <c r="A472" s="8">
        <v>11172</v>
      </c>
      <c r="B472" s="27" t="s">
        <v>44</v>
      </c>
      <c r="C472" s="40">
        <v>35</v>
      </c>
      <c r="D472" s="40" t="s">
        <v>2150</v>
      </c>
      <c r="E472" s="40" t="s">
        <v>2135</v>
      </c>
      <c r="F472" s="40" t="s">
        <v>377</v>
      </c>
      <c r="G472" s="40"/>
      <c r="H472" s="8" t="str">
        <f>VLOOKUP(F472, 'Meslek Grupları'!$E$6:$G$152, 3, FALSE)</f>
        <v>Mesleksiz</v>
      </c>
      <c r="I472" s="40"/>
      <c r="J472" s="40">
        <v>100</v>
      </c>
      <c r="K472" s="40" t="s">
        <v>477</v>
      </c>
      <c r="L472" s="40"/>
      <c r="M472" s="40"/>
      <c r="N472" s="40"/>
      <c r="O472" s="40"/>
      <c r="P472" s="40"/>
      <c r="Q472" s="40"/>
      <c r="R472" s="40">
        <v>2.5</v>
      </c>
      <c r="S472" s="40"/>
      <c r="T472" s="40"/>
      <c r="U472" s="40"/>
      <c r="V472" s="40"/>
      <c r="W472" s="40"/>
      <c r="X472" s="40"/>
      <c r="Y472" s="40"/>
      <c r="Z472" s="41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2"/>
      <c r="AT472" s="42"/>
      <c r="AU472" s="43"/>
      <c r="AV472" s="40"/>
      <c r="AW472" s="40"/>
      <c r="AX472" s="40"/>
      <c r="AY472" s="40"/>
      <c r="AZ472" s="40"/>
      <c r="BA472" s="42"/>
      <c r="BB472" s="41"/>
      <c r="BC472" s="40"/>
      <c r="BD472" s="40"/>
      <c r="BE472" s="40"/>
      <c r="BF472" s="40"/>
      <c r="BG472" s="40"/>
      <c r="BH472" s="42"/>
      <c r="BI472" s="40"/>
      <c r="BJ472" s="40"/>
      <c r="BK472" s="40"/>
      <c r="BL472" s="40"/>
      <c r="BM472" s="40"/>
      <c r="BN472" s="40"/>
      <c r="BO472" s="41"/>
      <c r="BP472" s="40"/>
      <c r="BQ472" s="40"/>
      <c r="BR472" s="40"/>
      <c r="BS472" s="40"/>
      <c r="BT472" s="40"/>
      <c r="BU472" s="42"/>
      <c r="BV472" s="40"/>
      <c r="BW472" s="41"/>
      <c r="BX472" s="40"/>
      <c r="BY472" s="40"/>
      <c r="BZ472" s="40"/>
      <c r="CA472" s="42"/>
      <c r="CB472" s="41"/>
      <c r="CC472" s="40"/>
      <c r="CD472" s="40"/>
      <c r="CE472" s="40"/>
      <c r="CF472" s="40"/>
      <c r="CG472" s="40"/>
      <c r="CH472" s="42"/>
      <c r="CI472" s="43"/>
      <c r="CJ472" s="41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1"/>
      <c r="DR472" s="40"/>
      <c r="DS472" s="40"/>
      <c r="DT472" s="40"/>
      <c r="DU472" s="40"/>
      <c r="DV472" s="42"/>
      <c r="DW472" s="40"/>
      <c r="DX472" s="40"/>
      <c r="DY472" s="40"/>
      <c r="DZ472" s="40"/>
      <c r="EA472" s="40"/>
      <c r="EB472" s="40"/>
      <c r="EC472" s="40"/>
      <c r="ED472" s="41"/>
      <c r="EE472" s="40"/>
      <c r="EF472" s="40"/>
      <c r="EG472" s="41"/>
      <c r="EH472" s="40"/>
      <c r="EI472" s="40"/>
      <c r="EJ472" s="40"/>
      <c r="EK472" s="40"/>
      <c r="EL472" s="42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2"/>
      <c r="EX472" s="42"/>
      <c r="EY472" s="42"/>
      <c r="EZ472" s="42"/>
      <c r="FA472" s="42"/>
      <c r="FB472" s="42"/>
      <c r="FC472" s="42"/>
      <c r="FD472" s="42"/>
      <c r="FE472" s="42"/>
      <c r="FF472" s="42"/>
      <c r="FG472" s="42"/>
      <c r="FH472" s="42"/>
      <c r="FI472" s="42"/>
      <c r="FJ472" s="42"/>
      <c r="FK472" s="42"/>
      <c r="FL472" s="42"/>
      <c r="FM472" s="42"/>
      <c r="FN472" s="42"/>
      <c r="FO472" s="42"/>
      <c r="FP472" s="42"/>
      <c r="FQ472" s="42"/>
      <c r="FR472" s="42"/>
      <c r="FS472" s="29">
        <f t="shared" si="65"/>
        <v>100</v>
      </c>
      <c r="FT472" s="29">
        <f t="shared" si="66"/>
        <v>100</v>
      </c>
      <c r="FU472" s="8">
        <f t="shared" si="67"/>
        <v>0</v>
      </c>
      <c r="FV472" s="29">
        <f t="shared" si="68"/>
        <v>0</v>
      </c>
    </row>
    <row r="473" spans="1:179">
      <c r="A473" s="8">
        <v>11172</v>
      </c>
      <c r="B473" s="27" t="s">
        <v>44</v>
      </c>
      <c r="C473" s="40">
        <v>36</v>
      </c>
      <c r="D473" s="40" t="s">
        <v>298</v>
      </c>
      <c r="E473" s="40" t="s">
        <v>255</v>
      </c>
      <c r="F473" s="40" t="s">
        <v>253</v>
      </c>
      <c r="G473" s="40">
        <v>50</v>
      </c>
      <c r="H473" s="8" t="str">
        <f>VLOOKUP(F473, 'Meslek Grupları'!$E$6:$G$152, 3, FALSE)</f>
        <v>İşçiler</v>
      </c>
      <c r="I473" s="40" t="s">
        <v>349</v>
      </c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1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2"/>
      <c r="AT473" s="42"/>
      <c r="AU473" s="43"/>
      <c r="AV473" s="40"/>
      <c r="AW473" s="40"/>
      <c r="AX473" s="40"/>
      <c r="AY473" s="40"/>
      <c r="AZ473" s="40"/>
      <c r="BA473" s="42"/>
      <c r="BB473" s="41"/>
      <c r="BC473" s="40"/>
      <c r="BD473" s="40"/>
      <c r="BE473" s="40"/>
      <c r="BF473" s="40"/>
      <c r="BG473" s="40"/>
      <c r="BH473" s="42"/>
      <c r="BI473" s="40"/>
      <c r="BJ473" s="40"/>
      <c r="BK473" s="40"/>
      <c r="BL473" s="40"/>
      <c r="BM473" s="40"/>
      <c r="BN473" s="40"/>
      <c r="BO473" s="41"/>
      <c r="BP473" s="40"/>
      <c r="BQ473" s="40"/>
      <c r="BR473" s="40"/>
      <c r="BS473" s="40"/>
      <c r="BT473" s="40"/>
      <c r="BU473" s="42"/>
      <c r="BV473" s="40"/>
      <c r="BW473" s="41"/>
      <c r="BX473" s="40"/>
      <c r="BY473" s="40"/>
      <c r="BZ473" s="40"/>
      <c r="CA473" s="42"/>
      <c r="CB473" s="41"/>
      <c r="CC473" s="40"/>
      <c r="CD473" s="40"/>
      <c r="CE473" s="40"/>
      <c r="CF473" s="40"/>
      <c r="CG473" s="40"/>
      <c r="CH473" s="42"/>
      <c r="CI473" s="43"/>
      <c r="CJ473" s="41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1"/>
      <c r="DR473" s="40"/>
      <c r="DS473" s="40"/>
      <c r="DT473" s="40"/>
      <c r="DU473" s="40"/>
      <c r="DV473" s="42"/>
      <c r="DW473" s="40"/>
      <c r="DX473" s="40"/>
      <c r="DY473" s="40"/>
      <c r="DZ473" s="40"/>
      <c r="EA473" s="40"/>
      <c r="EB473" s="40"/>
      <c r="EC473" s="40"/>
      <c r="ED473" s="41"/>
      <c r="EE473" s="40"/>
      <c r="EF473" s="40"/>
      <c r="EG473" s="41"/>
      <c r="EH473" s="40"/>
      <c r="EI473" s="40"/>
      <c r="EJ473" s="40"/>
      <c r="EK473" s="40"/>
      <c r="EL473" s="42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2"/>
      <c r="EX473" s="42"/>
      <c r="EY473" s="42"/>
      <c r="EZ473" s="42"/>
      <c r="FA473" s="42"/>
      <c r="FB473" s="42"/>
      <c r="FC473" s="42"/>
      <c r="FD473" s="42"/>
      <c r="FE473" s="42"/>
      <c r="FF473" s="42"/>
      <c r="FG473" s="42"/>
      <c r="FH473" s="42"/>
      <c r="FI473" s="42"/>
      <c r="FJ473" s="42"/>
      <c r="FK473" s="42"/>
      <c r="FL473" s="42"/>
      <c r="FM473" s="42"/>
      <c r="FN473" s="42"/>
      <c r="FO473" s="42"/>
      <c r="FP473" s="42"/>
      <c r="FQ473" s="42"/>
      <c r="FR473" s="42"/>
      <c r="FS473" s="29">
        <f t="shared" si="65"/>
        <v>50</v>
      </c>
      <c r="FT473" s="29">
        <f t="shared" si="66"/>
        <v>50</v>
      </c>
      <c r="FU473" s="8">
        <f t="shared" si="67"/>
        <v>0</v>
      </c>
      <c r="FV473" s="29">
        <f t="shared" si="68"/>
        <v>0</v>
      </c>
    </row>
    <row r="474" spans="1:179">
      <c r="A474" s="8">
        <v>11172</v>
      </c>
      <c r="B474" s="27" t="s">
        <v>44</v>
      </c>
      <c r="C474" s="40">
        <v>37</v>
      </c>
      <c r="D474" s="40" t="s">
        <v>2074</v>
      </c>
      <c r="E474" s="40" t="s">
        <v>2151</v>
      </c>
      <c r="F474" s="40" t="s">
        <v>253</v>
      </c>
      <c r="G474" s="40">
        <v>150</v>
      </c>
      <c r="H474" s="8" t="str">
        <f>VLOOKUP(F474, 'Meslek Grupları'!$E$6:$G$152, 3, FALSE)</f>
        <v>İşçiler</v>
      </c>
      <c r="I474" s="40"/>
      <c r="J474" s="40"/>
      <c r="K474" s="40"/>
      <c r="L474" s="40"/>
      <c r="M474" s="40"/>
      <c r="N474" s="40"/>
      <c r="O474" s="40"/>
      <c r="P474" s="40"/>
      <c r="Q474" s="40"/>
      <c r="R474" s="40">
        <v>3</v>
      </c>
      <c r="S474" s="40"/>
      <c r="T474" s="40"/>
      <c r="U474" s="40"/>
      <c r="V474" s="40"/>
      <c r="W474" s="40"/>
      <c r="X474" s="40"/>
      <c r="Y474" s="40"/>
      <c r="Z474" s="41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2"/>
      <c r="AT474" s="42"/>
      <c r="AU474" s="43"/>
      <c r="AV474" s="40"/>
      <c r="AW474" s="40"/>
      <c r="AX474" s="40"/>
      <c r="AY474" s="40"/>
      <c r="AZ474" s="40"/>
      <c r="BA474" s="42"/>
      <c r="BB474" s="41"/>
      <c r="BC474" s="40"/>
      <c r="BD474" s="40"/>
      <c r="BE474" s="40"/>
      <c r="BF474" s="40"/>
      <c r="BG474" s="40"/>
      <c r="BH474" s="42"/>
      <c r="BI474" s="40"/>
      <c r="BJ474" s="40"/>
      <c r="BK474" s="40"/>
      <c r="BL474" s="40"/>
      <c r="BM474" s="40"/>
      <c r="BN474" s="40"/>
      <c r="BO474" s="41"/>
      <c r="BP474" s="40"/>
      <c r="BQ474" s="40"/>
      <c r="BR474" s="40"/>
      <c r="BS474" s="40"/>
      <c r="BT474" s="40"/>
      <c r="BU474" s="42"/>
      <c r="BV474" s="40"/>
      <c r="BW474" s="41"/>
      <c r="BX474" s="40"/>
      <c r="BY474" s="40"/>
      <c r="BZ474" s="40"/>
      <c r="CA474" s="42"/>
      <c r="CB474" s="41"/>
      <c r="CC474" s="40"/>
      <c r="CD474" s="40"/>
      <c r="CE474" s="40"/>
      <c r="CF474" s="40"/>
      <c r="CG474" s="40"/>
      <c r="CH474" s="42"/>
      <c r="CI474" s="43"/>
      <c r="CJ474" s="41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1"/>
      <c r="DR474" s="40"/>
      <c r="DS474" s="40"/>
      <c r="DT474" s="40"/>
      <c r="DU474" s="40"/>
      <c r="DV474" s="42"/>
      <c r="DW474" s="40"/>
      <c r="DX474" s="40"/>
      <c r="DY474" s="40"/>
      <c r="DZ474" s="40"/>
      <c r="EA474" s="40"/>
      <c r="EB474" s="40"/>
      <c r="EC474" s="40"/>
      <c r="ED474" s="41"/>
      <c r="EE474" s="40"/>
      <c r="EF474" s="40"/>
      <c r="EG474" s="41"/>
      <c r="EH474" s="40"/>
      <c r="EI474" s="40"/>
      <c r="EJ474" s="40"/>
      <c r="EK474" s="40"/>
      <c r="EL474" s="42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2"/>
      <c r="EX474" s="42"/>
      <c r="EY474" s="42"/>
      <c r="EZ474" s="42"/>
      <c r="FA474" s="42"/>
      <c r="FB474" s="42"/>
      <c r="FC474" s="42"/>
      <c r="FD474" s="42"/>
      <c r="FE474" s="42"/>
      <c r="FF474" s="42"/>
      <c r="FG474" s="42"/>
      <c r="FH474" s="42"/>
      <c r="FI474" s="42"/>
      <c r="FJ474" s="42"/>
      <c r="FK474" s="42"/>
      <c r="FL474" s="42"/>
      <c r="FM474" s="42"/>
      <c r="FN474" s="42"/>
      <c r="FO474" s="42"/>
      <c r="FP474" s="42"/>
      <c r="FQ474" s="42"/>
      <c r="FR474" s="42"/>
      <c r="FS474" s="29">
        <f t="shared" si="65"/>
        <v>150</v>
      </c>
      <c r="FT474" s="29">
        <f t="shared" si="66"/>
        <v>150</v>
      </c>
      <c r="FU474" s="8">
        <f t="shared" si="67"/>
        <v>0</v>
      </c>
      <c r="FV474" s="29">
        <f t="shared" si="68"/>
        <v>0</v>
      </c>
    </row>
    <row r="475" spans="1:179">
      <c r="A475" s="8">
        <v>11172</v>
      </c>
      <c r="B475" s="27" t="s">
        <v>44</v>
      </c>
      <c r="C475" s="40">
        <v>38</v>
      </c>
      <c r="D475" s="40" t="s">
        <v>221</v>
      </c>
      <c r="E475" s="40" t="s">
        <v>2152</v>
      </c>
      <c r="F475" s="40" t="s">
        <v>170</v>
      </c>
      <c r="G475" s="40">
        <v>250</v>
      </c>
      <c r="H475" s="8" t="str">
        <f>VLOOKUP(F475, 'Meslek Grupları'!$E$6:$G$152, 3, FALSE)</f>
        <v>Esnaf</v>
      </c>
      <c r="I475" s="40" t="s">
        <v>812</v>
      </c>
      <c r="J475" s="40"/>
      <c r="K475" s="40"/>
      <c r="L475" s="40"/>
      <c r="M475" s="40"/>
      <c r="N475" s="40"/>
      <c r="O475" s="40"/>
      <c r="P475" s="40"/>
      <c r="Q475" s="40"/>
      <c r="R475" s="40">
        <v>4</v>
      </c>
      <c r="S475" s="40"/>
      <c r="T475" s="40"/>
      <c r="U475" s="40"/>
      <c r="V475" s="40"/>
      <c r="W475" s="40"/>
      <c r="X475" s="40"/>
      <c r="Y475" s="40"/>
      <c r="Z475" s="41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2"/>
      <c r="AT475" s="42"/>
      <c r="AU475" s="43"/>
      <c r="AV475" s="40"/>
      <c r="AW475" s="40"/>
      <c r="AX475" s="40"/>
      <c r="AY475" s="40"/>
      <c r="AZ475" s="40"/>
      <c r="BA475" s="42"/>
      <c r="BB475" s="41">
        <v>3</v>
      </c>
      <c r="BC475" s="40"/>
      <c r="BD475" s="40"/>
      <c r="BE475" s="40"/>
      <c r="BF475" s="40"/>
      <c r="BG475" s="40">
        <v>38</v>
      </c>
      <c r="BH475" s="42"/>
      <c r="BI475" s="40"/>
      <c r="BJ475" s="40"/>
      <c r="BK475" s="40"/>
      <c r="BL475" s="40"/>
      <c r="BM475" s="40"/>
      <c r="BN475" s="40"/>
      <c r="BO475" s="41"/>
      <c r="BP475" s="40"/>
      <c r="BQ475" s="40"/>
      <c r="BR475" s="40"/>
      <c r="BS475" s="40"/>
      <c r="BT475" s="40"/>
      <c r="BU475" s="42"/>
      <c r="BV475" s="40"/>
      <c r="BW475" s="41"/>
      <c r="BX475" s="40"/>
      <c r="BY475" s="40"/>
      <c r="BZ475" s="40"/>
      <c r="CA475" s="42"/>
      <c r="CB475" s="41"/>
      <c r="CC475" s="40"/>
      <c r="CD475" s="40"/>
      <c r="CE475" s="40"/>
      <c r="CF475" s="40"/>
      <c r="CG475" s="40"/>
      <c r="CH475" s="42"/>
      <c r="CI475" s="43"/>
      <c r="CJ475" s="41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>
        <v>1</v>
      </c>
      <c r="CZ475" s="40">
        <v>1</v>
      </c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1"/>
      <c r="DR475" s="40"/>
      <c r="DS475" s="40"/>
      <c r="DT475" s="40"/>
      <c r="DU475" s="40"/>
      <c r="DV475" s="42"/>
      <c r="DW475" s="40"/>
      <c r="DX475" s="40"/>
      <c r="DY475" s="40"/>
      <c r="DZ475" s="40"/>
      <c r="EA475" s="40"/>
      <c r="EB475" s="40"/>
      <c r="EC475" s="40"/>
      <c r="ED475" s="41"/>
      <c r="EE475" s="40"/>
      <c r="EF475" s="40"/>
      <c r="EG475" s="41"/>
      <c r="EH475" s="40"/>
      <c r="EI475" s="40"/>
      <c r="EJ475" s="40"/>
      <c r="EK475" s="40"/>
      <c r="EL475" s="42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2"/>
      <c r="EX475" s="42"/>
      <c r="EY475" s="42"/>
      <c r="EZ475" s="42"/>
      <c r="FA475" s="42"/>
      <c r="FB475" s="42"/>
      <c r="FC475" s="42"/>
      <c r="FD475" s="42"/>
      <c r="FE475" s="42"/>
      <c r="FF475" s="42"/>
      <c r="FG475" s="42"/>
      <c r="FH475" s="42"/>
      <c r="FI475" s="42"/>
      <c r="FJ475" s="42"/>
      <c r="FK475" s="42"/>
      <c r="FL475" s="42"/>
      <c r="FM475" s="42"/>
      <c r="FN475" s="42"/>
      <c r="FO475" s="42"/>
      <c r="FP475" s="42"/>
      <c r="FQ475" s="42"/>
      <c r="FR475" s="42"/>
      <c r="FS475" s="29">
        <f t="shared" si="65"/>
        <v>288</v>
      </c>
      <c r="FT475" s="29">
        <f t="shared" si="66"/>
        <v>288</v>
      </c>
      <c r="FU475" s="8">
        <f t="shared" si="67"/>
        <v>3</v>
      </c>
      <c r="FV475" s="29">
        <f t="shared" si="68"/>
        <v>3</v>
      </c>
      <c r="FW475" s="8"/>
    </row>
    <row r="476" spans="1:179">
      <c r="A476" s="8">
        <v>11172</v>
      </c>
      <c r="B476" s="27" t="s">
        <v>44</v>
      </c>
      <c r="C476" s="15">
        <v>39</v>
      </c>
      <c r="D476" s="8" t="s">
        <v>2122</v>
      </c>
      <c r="E476" s="8" t="s">
        <v>2083</v>
      </c>
      <c r="F476" s="8" t="s">
        <v>268</v>
      </c>
      <c r="G476" s="8">
        <v>2259</v>
      </c>
      <c r="H476" s="8" t="str">
        <f>VLOOKUP(F476, 'Meslek Grupları'!$E$6:$G$152, 3, FALSE)</f>
        <v>Görevli</v>
      </c>
      <c r="I476" s="8"/>
      <c r="J476" s="8"/>
      <c r="K476" s="8"/>
      <c r="M476" s="8"/>
      <c r="O476" s="8"/>
      <c r="P476" s="8"/>
      <c r="R476" s="8">
        <v>150</v>
      </c>
      <c r="S476">
        <v>6</v>
      </c>
      <c r="T476">
        <v>12</v>
      </c>
      <c r="U476" s="8"/>
      <c r="V476" s="8"/>
      <c r="W476" s="8"/>
      <c r="Z476" s="28">
        <v>60</v>
      </c>
      <c r="AA476" s="8">
        <v>15</v>
      </c>
      <c r="AB476" s="8">
        <v>20</v>
      </c>
      <c r="AC476" s="8">
        <v>6</v>
      </c>
      <c r="AD476" s="8"/>
      <c r="AE476" s="8"/>
      <c r="AF476" s="8">
        <v>40</v>
      </c>
      <c r="AG476" s="8">
        <v>8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27"/>
      <c r="AT476" s="27">
        <v>29</v>
      </c>
      <c r="AU476" s="29">
        <v>60</v>
      </c>
      <c r="AV476" s="8">
        <v>20</v>
      </c>
      <c r="AW476" s="8"/>
      <c r="AX476" s="8">
        <v>29</v>
      </c>
      <c r="AY476" s="8"/>
      <c r="AZ476" s="8">
        <v>261</v>
      </c>
      <c r="BA476" s="27">
        <v>250</v>
      </c>
      <c r="BB476" s="28">
        <v>253</v>
      </c>
      <c r="BC476" s="8"/>
      <c r="BD476" s="8"/>
      <c r="BE476" s="8"/>
      <c r="BF476" s="8"/>
      <c r="BG476" s="8">
        <v>175</v>
      </c>
      <c r="BH476" s="27">
        <v>175</v>
      </c>
      <c r="BI476" s="8"/>
      <c r="BJ476" s="8"/>
      <c r="BK476" s="8"/>
      <c r="BL476" s="8"/>
      <c r="BM476" s="8"/>
      <c r="BN476" s="8"/>
      <c r="BO476" s="28"/>
      <c r="BP476" s="8">
        <v>1</v>
      </c>
      <c r="BQ476" s="8"/>
      <c r="BR476" s="8"/>
      <c r="BS476" s="8"/>
      <c r="BT476" s="8"/>
      <c r="BU476" s="27">
        <v>82</v>
      </c>
      <c r="BV476" s="8"/>
      <c r="BW476" s="28">
        <v>6</v>
      </c>
      <c r="BX476" s="8"/>
      <c r="BY476" s="8"/>
      <c r="BZ476" s="8">
        <v>60</v>
      </c>
      <c r="CA476" s="27">
        <v>42</v>
      </c>
      <c r="CB476" s="28">
        <v>13</v>
      </c>
      <c r="CC476" s="8"/>
      <c r="CD476" s="8"/>
      <c r="CE476" s="8"/>
      <c r="CF476" s="8"/>
      <c r="CG476" s="8">
        <v>260</v>
      </c>
      <c r="CH476" s="27">
        <v>260</v>
      </c>
      <c r="CI476" s="29">
        <v>1</v>
      </c>
      <c r="CJ476" s="28">
        <v>2</v>
      </c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>
        <v>2</v>
      </c>
      <c r="DP476" s="8"/>
      <c r="DQ476" s="28">
        <v>11</v>
      </c>
      <c r="DR476" s="8"/>
      <c r="DS476" s="8"/>
      <c r="DT476" s="8"/>
      <c r="DU476" s="8">
        <v>44</v>
      </c>
      <c r="DV476" s="27"/>
      <c r="DW476" s="8"/>
      <c r="DX476" s="8"/>
      <c r="DY476" s="8">
        <v>1</v>
      </c>
      <c r="DZ476" s="8">
        <v>3</v>
      </c>
      <c r="EA476" s="8" t="s">
        <v>824</v>
      </c>
      <c r="EB476" s="8"/>
      <c r="EC476" s="8"/>
      <c r="ED476" s="28"/>
      <c r="EE476" s="8"/>
      <c r="EF476" s="8"/>
      <c r="EG476" s="28">
        <v>1</v>
      </c>
      <c r="EH476" s="8" t="s">
        <v>186</v>
      </c>
      <c r="EI476" s="8"/>
      <c r="EJ476" s="8"/>
      <c r="EK476" s="8"/>
      <c r="EL476" s="27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9">
        <f t="shared" si="65"/>
        <v>3141</v>
      </c>
      <c r="FT476" s="29">
        <f>SUM(FS476:FS477)</f>
        <v>3388</v>
      </c>
      <c r="FU476" s="8">
        <f t="shared" si="67"/>
        <v>352</v>
      </c>
      <c r="FV476" s="29">
        <f>SUM(FU476:FU477)</f>
        <v>352</v>
      </c>
    </row>
    <row r="477" spans="1:179">
      <c r="A477" s="8">
        <v>11172</v>
      </c>
      <c r="B477" s="27" t="s">
        <v>44</v>
      </c>
      <c r="C477" s="31"/>
      <c r="D477" s="31"/>
      <c r="E477" s="31"/>
      <c r="F477" s="31"/>
      <c r="G477" s="31"/>
      <c r="H477" s="8">
        <f>VLOOKUP(F477, 'Meslek Grupları'!$E$6:$G$152, 3, FALSE)</f>
        <v>0</v>
      </c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8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7"/>
      <c r="AT477" s="37"/>
      <c r="AU477" s="39"/>
      <c r="AV477" s="31"/>
      <c r="AW477" s="31"/>
      <c r="AX477" s="31"/>
      <c r="AY477" s="31"/>
      <c r="AZ477" s="31"/>
      <c r="BA477" s="37"/>
      <c r="BB477" s="38"/>
      <c r="BC477" s="31"/>
      <c r="BD477" s="31"/>
      <c r="BE477" s="31"/>
      <c r="BF477" s="31"/>
      <c r="BG477" s="31"/>
      <c r="BH477" s="37"/>
      <c r="BI477" s="31"/>
      <c r="BJ477" s="31"/>
      <c r="BK477" s="31"/>
      <c r="BL477" s="31"/>
      <c r="BM477" s="31"/>
      <c r="BN477" s="31"/>
      <c r="BO477" s="38"/>
      <c r="BP477" s="31"/>
      <c r="BQ477" s="31"/>
      <c r="BR477" s="31"/>
      <c r="BS477" s="31"/>
      <c r="BT477" s="31"/>
      <c r="BU477" s="37"/>
      <c r="BV477" s="31"/>
      <c r="BW477" s="38"/>
      <c r="BX477" s="31"/>
      <c r="BY477" s="31"/>
      <c r="BZ477" s="31"/>
      <c r="CA477" s="37"/>
      <c r="CB477" s="38"/>
      <c r="CC477" s="31"/>
      <c r="CD477" s="31"/>
      <c r="CE477" s="31"/>
      <c r="CF477" s="31"/>
      <c r="CG477" s="31"/>
      <c r="CH477" s="37"/>
      <c r="CI477" s="39"/>
      <c r="CJ477" s="38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8"/>
      <c r="DR477" s="31"/>
      <c r="DS477" s="31"/>
      <c r="DT477" s="31"/>
      <c r="DU477" s="31"/>
      <c r="DV477" s="37"/>
      <c r="DW477" s="31"/>
      <c r="DX477" s="31"/>
      <c r="DY477" s="31"/>
      <c r="DZ477" s="31"/>
      <c r="EA477" s="31"/>
      <c r="EB477" s="31"/>
      <c r="EC477" s="31"/>
      <c r="ED477" s="38"/>
      <c r="EE477" s="31"/>
      <c r="EF477" s="31"/>
      <c r="EG477" s="38">
        <v>2</v>
      </c>
      <c r="EH477" s="31"/>
      <c r="EI477" s="31"/>
      <c r="EJ477" s="31"/>
      <c r="EK477" s="31"/>
      <c r="EL477" s="37">
        <v>187</v>
      </c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7"/>
      <c r="EX477" s="37"/>
      <c r="EY477" s="37">
        <v>3</v>
      </c>
      <c r="EZ477" s="37"/>
      <c r="FA477" s="37"/>
      <c r="FB477" s="37"/>
      <c r="FC477" s="37">
        <v>60</v>
      </c>
      <c r="FD477" s="37"/>
      <c r="FE477" s="37"/>
      <c r="FF477" s="37"/>
      <c r="FG477" s="37"/>
      <c r="FH477" s="37"/>
      <c r="FI477" s="37"/>
      <c r="FJ477" s="37"/>
      <c r="FK477" s="37"/>
      <c r="FL477" s="37"/>
      <c r="FM477" s="37"/>
      <c r="FN477" s="37"/>
      <c r="FO477" s="37"/>
      <c r="FP477" s="37"/>
      <c r="FQ477" s="37"/>
      <c r="FR477" s="37"/>
      <c r="FS477" s="29">
        <f t="shared" si="65"/>
        <v>247</v>
      </c>
      <c r="FT477" s="29"/>
      <c r="FU477" s="8">
        <f t="shared" si="67"/>
        <v>0</v>
      </c>
      <c r="FV477" s="29"/>
    </row>
    <row r="478" spans="1:179">
      <c r="A478" s="8">
        <v>11172</v>
      </c>
      <c r="B478" s="27" t="s">
        <v>44</v>
      </c>
      <c r="C478" s="40">
        <v>41</v>
      </c>
      <c r="D478" s="40" t="s">
        <v>2120</v>
      </c>
      <c r="E478" s="40" t="s">
        <v>279</v>
      </c>
      <c r="F478" s="40" t="s">
        <v>261</v>
      </c>
      <c r="G478" s="40">
        <v>400</v>
      </c>
      <c r="H478" s="8" t="str">
        <f>VLOOKUP(F478, 'Meslek Grupları'!$E$6:$G$152, 3, FALSE)</f>
        <v>Esnaf</v>
      </c>
      <c r="I478" s="221" t="s">
        <v>825</v>
      </c>
      <c r="J478" s="40"/>
      <c r="K478" s="40"/>
      <c r="L478" s="40"/>
      <c r="M478" s="40"/>
      <c r="N478" s="40"/>
      <c r="O478" s="40"/>
      <c r="P478" s="40"/>
      <c r="Q478" s="40"/>
      <c r="R478" s="40">
        <v>10</v>
      </c>
      <c r="S478" s="40">
        <v>1.5</v>
      </c>
      <c r="T478" s="40">
        <v>3</v>
      </c>
      <c r="U478" s="40"/>
      <c r="V478" s="40"/>
      <c r="W478" s="40"/>
      <c r="X478" s="40"/>
      <c r="Y478" s="40"/>
      <c r="Z478" s="41">
        <v>100</v>
      </c>
      <c r="AA478" s="40">
        <v>25</v>
      </c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 t="s">
        <v>826</v>
      </c>
      <c r="AO478" s="40">
        <v>30</v>
      </c>
      <c r="AP478" s="40"/>
      <c r="AQ478" s="40"/>
      <c r="AR478" s="40"/>
      <c r="AS478" s="42"/>
      <c r="AT478" s="42">
        <v>55</v>
      </c>
      <c r="AU478" s="43"/>
      <c r="AV478" s="40">
        <v>13</v>
      </c>
      <c r="AW478" s="40"/>
      <c r="AX478" s="40">
        <v>55</v>
      </c>
      <c r="AY478" s="40"/>
      <c r="AZ478" s="40">
        <v>495</v>
      </c>
      <c r="BA478" s="42">
        <v>500</v>
      </c>
      <c r="BB478" s="41"/>
      <c r="BC478" s="40"/>
      <c r="BD478" s="40"/>
      <c r="BE478" s="40"/>
      <c r="BF478" s="40"/>
      <c r="BG478" s="40"/>
      <c r="BH478" s="42"/>
      <c r="BI478" s="40"/>
      <c r="BJ478" s="40"/>
      <c r="BK478" s="40"/>
      <c r="BL478" s="40"/>
      <c r="BM478" s="40"/>
      <c r="BN478" s="40"/>
      <c r="BO478" s="41">
        <v>1</v>
      </c>
      <c r="BP478" s="40"/>
      <c r="BQ478" s="40"/>
      <c r="BR478" s="40"/>
      <c r="BS478" s="40">
        <v>1</v>
      </c>
      <c r="BT478" s="40"/>
      <c r="BU478" s="42">
        <v>9</v>
      </c>
      <c r="BV478" s="40"/>
      <c r="BW478" s="41">
        <v>1.5</v>
      </c>
      <c r="BX478" s="40"/>
      <c r="BY478" s="40"/>
      <c r="BZ478" s="40">
        <v>12</v>
      </c>
      <c r="CA478" s="42">
        <v>12</v>
      </c>
      <c r="CB478" s="41"/>
      <c r="CC478" s="40"/>
      <c r="CD478" s="40"/>
      <c r="CE478" s="40"/>
      <c r="CF478" s="40"/>
      <c r="CG478" s="40"/>
      <c r="CH478" s="42"/>
      <c r="CI478" s="43">
        <v>1</v>
      </c>
      <c r="CJ478" s="41">
        <v>1</v>
      </c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>
        <v>1</v>
      </c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1">
        <v>1</v>
      </c>
      <c r="DR478" s="40"/>
      <c r="DS478" s="40"/>
      <c r="DT478" s="40"/>
      <c r="DU478" s="40">
        <v>4</v>
      </c>
      <c r="DV478" s="42"/>
      <c r="DW478" s="40"/>
      <c r="DX478" s="40"/>
      <c r="DY478" s="40"/>
      <c r="DZ478" s="40"/>
      <c r="EA478" s="40"/>
      <c r="EB478" s="40"/>
      <c r="EC478" s="40"/>
      <c r="ED478" s="41"/>
      <c r="EE478" s="40"/>
      <c r="EF478" s="40"/>
      <c r="EG478" s="41"/>
      <c r="EH478" s="40"/>
      <c r="EI478" s="40"/>
      <c r="EJ478" s="40"/>
      <c r="EK478" s="40"/>
      <c r="EL478" s="42"/>
      <c r="EM478" s="40"/>
      <c r="EN478" s="40"/>
      <c r="EO478" s="40"/>
      <c r="EP478" s="40"/>
      <c r="EQ478" s="40"/>
      <c r="ER478" s="40">
        <v>1</v>
      </c>
      <c r="ES478" s="40"/>
      <c r="ET478" s="40"/>
      <c r="EU478" s="40"/>
      <c r="EV478" s="40"/>
      <c r="EW478" s="42">
        <v>15</v>
      </c>
      <c r="EX478" s="42"/>
      <c r="EY478" s="42"/>
      <c r="EZ478" s="42"/>
      <c r="FA478" s="42"/>
      <c r="FB478" s="42"/>
      <c r="FC478" s="42"/>
      <c r="FD478" s="42"/>
      <c r="FE478" s="42"/>
      <c r="FF478" s="42"/>
      <c r="FG478" s="42"/>
      <c r="FH478" s="42"/>
      <c r="FI478" s="42"/>
      <c r="FJ478" s="42"/>
      <c r="FK478" s="42"/>
      <c r="FL478" s="42"/>
      <c r="FM478" s="42"/>
      <c r="FN478" s="42"/>
      <c r="FO478" s="42"/>
      <c r="FP478" s="42"/>
      <c r="FQ478" s="42"/>
      <c r="FR478" s="42"/>
      <c r="FS478" s="29">
        <f t="shared" si="65"/>
        <v>935</v>
      </c>
      <c r="FT478" s="29">
        <f t="shared" ref="FT478:FT522" si="69">FS478</f>
        <v>935</v>
      </c>
      <c r="FU478" s="8">
        <f t="shared" si="67"/>
        <v>15.5</v>
      </c>
      <c r="FV478" s="29">
        <f t="shared" ref="FV478:FV522" si="70">FU478</f>
        <v>15.5</v>
      </c>
    </row>
    <row r="479" spans="1:179">
      <c r="A479" s="8">
        <v>11172</v>
      </c>
      <c r="B479" s="27" t="s">
        <v>44</v>
      </c>
      <c r="C479" s="40">
        <v>42</v>
      </c>
      <c r="D479" s="40" t="s">
        <v>2153</v>
      </c>
      <c r="E479" s="40" t="s">
        <v>279</v>
      </c>
      <c r="F479" s="40" t="s">
        <v>316</v>
      </c>
      <c r="G479" s="40"/>
      <c r="H479" s="8" t="str">
        <f>VLOOKUP(F479, 'Meslek Grupları'!$E$6:$G$152, 3, FALSE)</f>
        <v>Mesleksiz</v>
      </c>
      <c r="I479" s="40" t="s">
        <v>827</v>
      </c>
      <c r="J479" s="40"/>
      <c r="K479" s="40"/>
      <c r="L479" s="40"/>
      <c r="M479" s="40"/>
      <c r="N479" s="40"/>
      <c r="O479" s="40"/>
      <c r="P479" s="40"/>
      <c r="Q479" s="40"/>
      <c r="R479" s="40">
        <v>14</v>
      </c>
      <c r="S479" s="40">
        <v>1</v>
      </c>
      <c r="T479" s="40">
        <v>2</v>
      </c>
      <c r="U479" s="40"/>
      <c r="V479" s="40"/>
      <c r="W479" s="40"/>
      <c r="X479" s="40"/>
      <c r="Y479" s="40"/>
      <c r="Z479" s="41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2"/>
      <c r="AT479" s="42"/>
      <c r="AU479" s="43"/>
      <c r="AV479" s="40"/>
      <c r="AW479" s="40"/>
      <c r="AX479" s="40"/>
      <c r="AY479" s="40"/>
      <c r="AZ479" s="40"/>
      <c r="BA479" s="42"/>
      <c r="BB479" s="41">
        <v>24</v>
      </c>
      <c r="BC479" s="40"/>
      <c r="BD479" s="40"/>
      <c r="BE479" s="40"/>
      <c r="BF479" s="40"/>
      <c r="BG479" s="40">
        <v>110</v>
      </c>
      <c r="BH479" s="42">
        <v>110</v>
      </c>
      <c r="BI479" s="40"/>
      <c r="BJ479" s="40"/>
      <c r="BK479" s="40"/>
      <c r="BL479" s="40"/>
      <c r="BM479" s="40"/>
      <c r="BN479" s="40"/>
      <c r="BO479" s="41"/>
      <c r="BP479" s="40"/>
      <c r="BQ479" s="40"/>
      <c r="BR479" s="40"/>
      <c r="BS479" s="40"/>
      <c r="BT479" s="40"/>
      <c r="BU479" s="42"/>
      <c r="BV479" s="40"/>
      <c r="BW479" s="41">
        <v>1</v>
      </c>
      <c r="BX479" s="40"/>
      <c r="BY479" s="40"/>
      <c r="BZ479" s="40">
        <v>6</v>
      </c>
      <c r="CA479" s="42">
        <v>6</v>
      </c>
      <c r="CB479" s="41"/>
      <c r="CC479" s="40"/>
      <c r="CD479" s="40"/>
      <c r="CE479" s="40"/>
      <c r="CF479" s="40"/>
      <c r="CG479" s="40"/>
      <c r="CH479" s="42"/>
      <c r="CI479" s="43"/>
      <c r="CJ479" s="41"/>
      <c r="CK479" s="40"/>
      <c r="CL479" s="40"/>
      <c r="CM479" s="40"/>
      <c r="CN479" s="40"/>
      <c r="CO479" s="40"/>
      <c r="CP479" s="40"/>
      <c r="CQ479" s="40"/>
      <c r="CR479" s="40">
        <v>1</v>
      </c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1"/>
      <c r="DR479" s="40"/>
      <c r="DS479" s="40"/>
      <c r="DT479" s="40"/>
      <c r="DU479" s="40"/>
      <c r="DV479" s="42"/>
      <c r="DW479" s="40"/>
      <c r="DX479" s="40"/>
      <c r="DY479" s="40"/>
      <c r="DZ479" s="40"/>
      <c r="EA479" s="40"/>
      <c r="EB479" s="40"/>
      <c r="EC479" s="40"/>
      <c r="ED479" s="41"/>
      <c r="EE479" s="40"/>
      <c r="EF479" s="40"/>
      <c r="EG479" s="41"/>
      <c r="EH479" s="40"/>
      <c r="EI479" s="40"/>
      <c r="EJ479" s="40"/>
      <c r="EK479" s="40"/>
      <c r="EL479" s="42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2"/>
      <c r="EX479" s="42"/>
      <c r="EY479" s="42">
        <v>2</v>
      </c>
      <c r="EZ479" s="42"/>
      <c r="FA479" s="42"/>
      <c r="FB479" s="42"/>
      <c r="FC479" s="42">
        <v>30</v>
      </c>
      <c r="FD479" s="42"/>
      <c r="FE479" s="42"/>
      <c r="FF479" s="42"/>
      <c r="FG479" s="42"/>
      <c r="FH479" s="42"/>
      <c r="FI479" s="42"/>
      <c r="FJ479" s="42"/>
      <c r="FK479" s="42"/>
      <c r="FL479" s="42"/>
      <c r="FM479" s="42"/>
      <c r="FN479" s="42"/>
      <c r="FO479" s="42"/>
      <c r="FP479" s="42"/>
      <c r="FQ479" s="42"/>
      <c r="FR479" s="42"/>
      <c r="FS479" s="29">
        <f t="shared" si="65"/>
        <v>146</v>
      </c>
      <c r="FT479" s="29">
        <f t="shared" si="69"/>
        <v>146</v>
      </c>
      <c r="FU479" s="8">
        <f t="shared" si="67"/>
        <v>25</v>
      </c>
      <c r="FV479" s="29">
        <f t="shared" si="70"/>
        <v>25</v>
      </c>
    </row>
    <row r="480" spans="1:179">
      <c r="A480" s="8">
        <v>11172</v>
      </c>
      <c r="B480" s="27" t="s">
        <v>44</v>
      </c>
      <c r="C480" s="40">
        <v>43</v>
      </c>
      <c r="D480" s="40" t="s">
        <v>252</v>
      </c>
      <c r="E480" s="40" t="s">
        <v>2154</v>
      </c>
      <c r="F480" s="40" t="s">
        <v>345</v>
      </c>
      <c r="G480" s="40">
        <v>250</v>
      </c>
      <c r="H480" s="8" t="str">
        <f>VLOOKUP(F480, 'Meslek Grupları'!$E$6:$G$152, 3, FALSE)</f>
        <v>Esnaf</v>
      </c>
      <c r="I480" s="40"/>
      <c r="J480" s="40"/>
      <c r="K480" s="40"/>
      <c r="L480" s="40"/>
      <c r="M480" s="40"/>
      <c r="N480" s="40"/>
      <c r="O480" s="40"/>
      <c r="P480" s="40"/>
      <c r="Q480" s="40"/>
      <c r="R480" s="40">
        <v>1.5</v>
      </c>
      <c r="S480" s="40"/>
      <c r="T480" s="40"/>
      <c r="U480" s="40"/>
      <c r="V480" s="40"/>
      <c r="W480" s="40"/>
      <c r="X480" s="40"/>
      <c r="Y480" s="40"/>
      <c r="Z480" s="41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2"/>
      <c r="AT480" s="42"/>
      <c r="AU480" s="43"/>
      <c r="AV480" s="40"/>
      <c r="AW480" s="40"/>
      <c r="AX480" s="40"/>
      <c r="AY480" s="40"/>
      <c r="AZ480" s="40"/>
      <c r="BA480" s="42"/>
      <c r="BB480" s="41"/>
      <c r="BC480" s="40"/>
      <c r="BD480" s="40"/>
      <c r="BE480" s="40"/>
      <c r="BF480" s="40"/>
      <c r="BG480" s="40"/>
      <c r="BH480" s="42"/>
      <c r="BI480" s="40"/>
      <c r="BJ480" s="40"/>
      <c r="BK480" s="40"/>
      <c r="BL480" s="40"/>
      <c r="BM480" s="40"/>
      <c r="BN480" s="40"/>
      <c r="BO480" s="41"/>
      <c r="BP480" s="40"/>
      <c r="BQ480" s="40"/>
      <c r="BR480" s="40"/>
      <c r="BS480" s="40"/>
      <c r="BT480" s="40"/>
      <c r="BU480" s="42"/>
      <c r="BV480" s="40"/>
      <c r="BW480" s="41"/>
      <c r="BX480" s="40"/>
      <c r="BY480" s="40"/>
      <c r="BZ480" s="40"/>
      <c r="CA480" s="42"/>
      <c r="CB480" s="41"/>
      <c r="CC480" s="40"/>
      <c r="CD480" s="40"/>
      <c r="CE480" s="40"/>
      <c r="CF480" s="40"/>
      <c r="CG480" s="40"/>
      <c r="CH480" s="42"/>
      <c r="CI480" s="43"/>
      <c r="CJ480" s="41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>
        <v>2</v>
      </c>
      <c r="DP480" s="40"/>
      <c r="DQ480" s="41"/>
      <c r="DR480" s="40"/>
      <c r="DS480" s="40"/>
      <c r="DT480" s="40"/>
      <c r="DU480" s="40"/>
      <c r="DV480" s="42"/>
      <c r="DW480" s="40"/>
      <c r="DX480" s="40"/>
      <c r="DY480" s="40"/>
      <c r="DZ480" s="40"/>
      <c r="EA480" s="40"/>
      <c r="EB480" s="40"/>
      <c r="EC480" s="40"/>
      <c r="ED480" s="41"/>
      <c r="EE480" s="40"/>
      <c r="EF480" s="40"/>
      <c r="EG480" s="41"/>
      <c r="EH480" s="40"/>
      <c r="EI480" s="40"/>
      <c r="EJ480" s="40"/>
      <c r="EK480" s="40"/>
      <c r="EL480" s="42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2"/>
      <c r="EX480" s="42"/>
      <c r="EY480" s="42"/>
      <c r="EZ480" s="42"/>
      <c r="FA480" s="42"/>
      <c r="FB480" s="42"/>
      <c r="FC480" s="42"/>
      <c r="FD480" s="42"/>
      <c r="FE480" s="42"/>
      <c r="FF480" s="42"/>
      <c r="FG480" s="42"/>
      <c r="FH480" s="42"/>
      <c r="FI480" s="42"/>
      <c r="FJ480" s="42"/>
      <c r="FK480" s="42"/>
      <c r="FL480" s="42"/>
      <c r="FM480" s="42"/>
      <c r="FN480" s="42"/>
      <c r="FO480" s="42"/>
      <c r="FP480" s="42"/>
      <c r="FQ480" s="42"/>
      <c r="FR480" s="42"/>
      <c r="FS480" s="29">
        <f t="shared" si="65"/>
        <v>250</v>
      </c>
      <c r="FT480" s="29">
        <f t="shared" si="69"/>
        <v>250</v>
      </c>
      <c r="FU480" s="8">
        <f t="shared" si="67"/>
        <v>0</v>
      </c>
      <c r="FV480" s="29">
        <f t="shared" si="70"/>
        <v>0</v>
      </c>
    </row>
    <row r="481" spans="1:178">
      <c r="A481" s="8">
        <v>11172</v>
      </c>
      <c r="B481" s="27" t="s">
        <v>44</v>
      </c>
      <c r="C481" s="40">
        <v>44</v>
      </c>
      <c r="D481" s="40" t="s">
        <v>2155</v>
      </c>
      <c r="E481" s="40" t="s">
        <v>325</v>
      </c>
      <c r="F481" s="40" t="s">
        <v>828</v>
      </c>
      <c r="G481" s="40">
        <v>120</v>
      </c>
      <c r="H481" s="8" t="str">
        <f>VLOOKUP(F481, 'Meslek Grupları'!$E$6:$G$152, 3, FALSE)</f>
        <v>Esnaf</v>
      </c>
      <c r="I481" s="40"/>
      <c r="J481" s="40"/>
      <c r="K481" s="40"/>
      <c r="L481" s="40"/>
      <c r="M481" s="40"/>
      <c r="N481" s="40"/>
      <c r="O481" s="40"/>
      <c r="P481" s="40"/>
      <c r="Q481" s="40"/>
      <c r="R481" s="40">
        <v>2</v>
      </c>
      <c r="S481" s="40"/>
      <c r="T481" s="40"/>
      <c r="U481" s="40"/>
      <c r="V481" s="40"/>
      <c r="W481" s="40"/>
      <c r="X481" s="40"/>
      <c r="Y481" s="40"/>
      <c r="Z481" s="41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2"/>
      <c r="AT481" s="42"/>
      <c r="AU481" s="43"/>
      <c r="AV481" s="40"/>
      <c r="AW481" s="40"/>
      <c r="AX481" s="40"/>
      <c r="AY481" s="40"/>
      <c r="AZ481" s="40"/>
      <c r="BA481" s="42"/>
      <c r="BB481" s="41"/>
      <c r="BC481" s="40"/>
      <c r="BD481" s="40"/>
      <c r="BE481" s="40"/>
      <c r="BF481" s="40"/>
      <c r="BG481" s="40"/>
      <c r="BH481" s="42"/>
      <c r="BI481" s="40"/>
      <c r="BJ481" s="40"/>
      <c r="BK481" s="40"/>
      <c r="BL481" s="40"/>
      <c r="BM481" s="40"/>
      <c r="BN481" s="40"/>
      <c r="BO481" s="41"/>
      <c r="BP481" s="40"/>
      <c r="BQ481" s="40"/>
      <c r="BR481" s="40"/>
      <c r="BS481" s="40"/>
      <c r="BT481" s="40"/>
      <c r="BU481" s="42"/>
      <c r="BV481" s="40"/>
      <c r="BW481" s="41"/>
      <c r="BX481" s="40"/>
      <c r="BY481" s="40"/>
      <c r="BZ481" s="40"/>
      <c r="CA481" s="42"/>
      <c r="CB481" s="41"/>
      <c r="CC481" s="40"/>
      <c r="CD481" s="40"/>
      <c r="CE481" s="40"/>
      <c r="CF481" s="40"/>
      <c r="CG481" s="40"/>
      <c r="CH481" s="42"/>
      <c r="CI481" s="43"/>
      <c r="CJ481" s="41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1"/>
      <c r="DR481" s="40"/>
      <c r="DS481" s="40"/>
      <c r="DT481" s="40"/>
      <c r="DU481" s="40"/>
      <c r="DV481" s="42"/>
      <c r="DW481" s="40"/>
      <c r="DX481" s="40"/>
      <c r="DY481" s="40"/>
      <c r="DZ481" s="40"/>
      <c r="EA481" s="40"/>
      <c r="EB481" s="40"/>
      <c r="EC481" s="40"/>
      <c r="ED481" s="41"/>
      <c r="EE481" s="40"/>
      <c r="EF481" s="40"/>
      <c r="EG481" s="41"/>
      <c r="EH481" s="40"/>
      <c r="EI481" s="40"/>
      <c r="EJ481" s="40"/>
      <c r="EK481" s="40"/>
      <c r="EL481" s="42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2"/>
      <c r="EX481" s="42"/>
      <c r="EY481" s="42"/>
      <c r="EZ481" s="42"/>
      <c r="FA481" s="42"/>
      <c r="FB481" s="42"/>
      <c r="FC481" s="42"/>
      <c r="FD481" s="42"/>
      <c r="FE481" s="42"/>
      <c r="FF481" s="42"/>
      <c r="FG481" s="42"/>
      <c r="FH481" s="42"/>
      <c r="FI481" s="42"/>
      <c r="FJ481" s="42"/>
      <c r="FK481" s="42"/>
      <c r="FL481" s="42"/>
      <c r="FM481" s="42"/>
      <c r="FN481" s="42"/>
      <c r="FO481" s="42"/>
      <c r="FP481" s="42"/>
      <c r="FQ481" s="42"/>
      <c r="FR481" s="42"/>
      <c r="FS481" s="29">
        <f t="shared" si="65"/>
        <v>120</v>
      </c>
      <c r="FT481" s="29">
        <f t="shared" si="69"/>
        <v>120</v>
      </c>
      <c r="FU481" s="8">
        <f t="shared" si="67"/>
        <v>0</v>
      </c>
      <c r="FV481" s="29">
        <f t="shared" si="70"/>
        <v>0</v>
      </c>
    </row>
    <row r="482" spans="1:178">
      <c r="A482" s="8">
        <v>11172</v>
      </c>
      <c r="B482" s="27" t="s">
        <v>44</v>
      </c>
      <c r="C482" s="40">
        <v>45</v>
      </c>
      <c r="D482" s="40" t="s">
        <v>279</v>
      </c>
      <c r="E482" s="40" t="s">
        <v>2093</v>
      </c>
      <c r="F482" s="40" t="s">
        <v>191</v>
      </c>
      <c r="G482" s="40">
        <v>120</v>
      </c>
      <c r="H482" s="8" t="str">
        <f>VLOOKUP(F482, 'Meslek Grupları'!$E$6:$G$152, 3, FALSE)</f>
        <v>Esnaf</v>
      </c>
      <c r="I482" s="40"/>
      <c r="J482" s="40"/>
      <c r="K482" s="40"/>
      <c r="L482" s="40"/>
      <c r="M482" s="40"/>
      <c r="N482" s="40">
        <v>180</v>
      </c>
      <c r="O482" s="40"/>
      <c r="P482" s="40"/>
      <c r="Q482" s="40"/>
      <c r="R482" s="40">
        <v>3.5</v>
      </c>
      <c r="S482" s="40"/>
      <c r="T482" s="40"/>
      <c r="U482" s="40"/>
      <c r="V482" s="40"/>
      <c r="W482" s="40"/>
      <c r="X482" s="40"/>
      <c r="Y482" s="40"/>
      <c r="Z482" s="41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2"/>
      <c r="AT482" s="42"/>
      <c r="AU482" s="43"/>
      <c r="AV482" s="40"/>
      <c r="AW482" s="40"/>
      <c r="AX482" s="40"/>
      <c r="AY482" s="40"/>
      <c r="AZ482" s="40"/>
      <c r="BA482" s="42"/>
      <c r="BB482" s="41"/>
      <c r="BC482" s="40"/>
      <c r="BD482" s="40"/>
      <c r="BE482" s="40"/>
      <c r="BF482" s="40"/>
      <c r="BG482" s="40"/>
      <c r="BH482" s="42"/>
      <c r="BI482" s="40"/>
      <c r="BJ482" s="40"/>
      <c r="BK482" s="40"/>
      <c r="BL482" s="40"/>
      <c r="BM482" s="40"/>
      <c r="BN482" s="40"/>
      <c r="BO482" s="41"/>
      <c r="BP482" s="40"/>
      <c r="BQ482" s="40"/>
      <c r="BR482" s="40"/>
      <c r="BS482" s="40"/>
      <c r="BT482" s="40"/>
      <c r="BU482" s="42"/>
      <c r="BV482" s="40"/>
      <c r="BW482" s="41"/>
      <c r="BX482" s="40"/>
      <c r="BY482" s="40"/>
      <c r="BZ482" s="40"/>
      <c r="CA482" s="42"/>
      <c r="CB482" s="41"/>
      <c r="CC482" s="40"/>
      <c r="CD482" s="40"/>
      <c r="CE482" s="40"/>
      <c r="CF482" s="40"/>
      <c r="CG482" s="40"/>
      <c r="CH482" s="42"/>
      <c r="CI482" s="43"/>
      <c r="CJ482" s="41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1"/>
      <c r="DR482" s="40"/>
      <c r="DS482" s="40"/>
      <c r="DT482" s="40"/>
      <c r="DU482" s="40"/>
      <c r="DV482" s="42"/>
      <c r="DW482" s="40"/>
      <c r="DX482" s="40"/>
      <c r="DY482" s="40"/>
      <c r="DZ482" s="40"/>
      <c r="EA482" s="40"/>
      <c r="EB482" s="40"/>
      <c r="EC482" s="40"/>
      <c r="ED482" s="41"/>
      <c r="EE482" s="40"/>
      <c r="EF482" s="40"/>
      <c r="EG482" s="41"/>
      <c r="EH482" s="40"/>
      <c r="EI482" s="40"/>
      <c r="EJ482" s="40"/>
      <c r="EK482" s="40"/>
      <c r="EL482" s="42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2"/>
      <c r="EX482" s="42"/>
      <c r="EY482" s="42"/>
      <c r="EZ482" s="42"/>
      <c r="FA482" s="42"/>
      <c r="FB482" s="42"/>
      <c r="FC482" s="42"/>
      <c r="FD482" s="42"/>
      <c r="FE482" s="42"/>
      <c r="FF482" s="42"/>
      <c r="FG482" s="42"/>
      <c r="FH482" s="42"/>
      <c r="FI482" s="42"/>
      <c r="FJ482" s="42"/>
      <c r="FK482" s="42"/>
      <c r="FL482" s="42"/>
      <c r="FM482" s="42"/>
      <c r="FN482" s="42"/>
      <c r="FO482" s="42"/>
      <c r="FP482" s="42"/>
      <c r="FQ482" s="42"/>
      <c r="FR482" s="42"/>
      <c r="FS482" s="29">
        <f t="shared" si="65"/>
        <v>300</v>
      </c>
      <c r="FT482" s="29">
        <f t="shared" si="69"/>
        <v>300</v>
      </c>
      <c r="FU482" s="8">
        <f t="shared" si="67"/>
        <v>0</v>
      </c>
      <c r="FV482" s="29">
        <f t="shared" si="70"/>
        <v>0</v>
      </c>
    </row>
    <row r="483" spans="1:178">
      <c r="A483" s="8">
        <v>11172</v>
      </c>
      <c r="B483" s="27" t="s">
        <v>44</v>
      </c>
      <c r="C483" s="40">
        <v>46</v>
      </c>
      <c r="D483" s="40" t="s">
        <v>2156</v>
      </c>
      <c r="E483" s="40" t="s">
        <v>279</v>
      </c>
      <c r="F483" s="40" t="s">
        <v>253</v>
      </c>
      <c r="G483" s="40">
        <v>125</v>
      </c>
      <c r="H483" s="8" t="str">
        <f>VLOOKUP(F483, 'Meslek Grupları'!$E$6:$G$152, 3, FALSE)</f>
        <v>İşçiler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>
        <v>5</v>
      </c>
      <c r="S483" s="40"/>
      <c r="T483" s="40"/>
      <c r="U483" s="40"/>
      <c r="V483" s="40"/>
      <c r="W483" s="40"/>
      <c r="X483" s="40"/>
      <c r="Y483" s="40"/>
      <c r="Z483" s="41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2"/>
      <c r="AT483" s="42"/>
      <c r="AU483" s="43"/>
      <c r="AV483" s="40"/>
      <c r="AW483" s="40"/>
      <c r="AX483" s="40"/>
      <c r="AY483" s="40"/>
      <c r="AZ483" s="40"/>
      <c r="BA483" s="42"/>
      <c r="BB483" s="41">
        <v>5</v>
      </c>
      <c r="BC483" s="40"/>
      <c r="BD483" s="40"/>
      <c r="BE483" s="40"/>
      <c r="BF483" s="40"/>
      <c r="BG483" s="40">
        <v>75</v>
      </c>
      <c r="BH483" s="42">
        <v>75</v>
      </c>
      <c r="BI483" s="40"/>
      <c r="BJ483" s="40"/>
      <c r="BK483" s="40"/>
      <c r="BL483" s="40"/>
      <c r="BM483" s="40"/>
      <c r="BN483" s="40"/>
      <c r="BO483" s="41"/>
      <c r="BP483" s="40"/>
      <c r="BQ483" s="40"/>
      <c r="BR483" s="40"/>
      <c r="BS483" s="40"/>
      <c r="BT483" s="40"/>
      <c r="BU483" s="42"/>
      <c r="BV483" s="40"/>
      <c r="BW483" s="41"/>
      <c r="BX483" s="40"/>
      <c r="BY483" s="40"/>
      <c r="BZ483" s="40"/>
      <c r="CA483" s="42"/>
      <c r="CB483" s="41"/>
      <c r="CC483" s="40"/>
      <c r="CD483" s="40"/>
      <c r="CE483" s="40"/>
      <c r="CF483" s="40"/>
      <c r="CG483" s="40"/>
      <c r="CH483" s="42"/>
      <c r="CI483" s="43"/>
      <c r="CJ483" s="41">
        <v>1</v>
      </c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1"/>
      <c r="DR483" s="40"/>
      <c r="DS483" s="40"/>
      <c r="DT483" s="40"/>
      <c r="DU483" s="40"/>
      <c r="DV483" s="42"/>
      <c r="DW483" s="40"/>
      <c r="DX483" s="40"/>
      <c r="DY483" s="40"/>
      <c r="DZ483" s="40"/>
      <c r="EA483" s="40"/>
      <c r="EB483" s="40"/>
      <c r="EC483" s="40"/>
      <c r="ED483" s="41"/>
      <c r="EE483" s="40"/>
      <c r="EF483" s="40"/>
      <c r="EG483" s="41"/>
      <c r="EH483" s="40"/>
      <c r="EI483" s="40"/>
      <c r="EJ483" s="40"/>
      <c r="EK483" s="40"/>
      <c r="EL483" s="42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2"/>
      <c r="EX483" s="42"/>
      <c r="EY483" s="42"/>
      <c r="EZ483" s="42"/>
      <c r="FA483" s="42"/>
      <c r="FB483" s="42"/>
      <c r="FC483" s="42"/>
      <c r="FD483" s="42"/>
      <c r="FE483" s="42"/>
      <c r="FF483" s="42"/>
      <c r="FG483" s="42"/>
      <c r="FH483" s="42"/>
      <c r="FI483" s="42"/>
      <c r="FJ483" s="42"/>
      <c r="FK483" s="42"/>
      <c r="FL483" s="42"/>
      <c r="FM483" s="42"/>
      <c r="FN483" s="42"/>
      <c r="FO483" s="42"/>
      <c r="FP483" s="42"/>
      <c r="FQ483" s="42"/>
      <c r="FR483" s="42"/>
      <c r="FS483" s="29">
        <f t="shared" si="65"/>
        <v>200</v>
      </c>
      <c r="FT483" s="29">
        <f t="shared" si="69"/>
        <v>200</v>
      </c>
      <c r="FU483" s="8">
        <f t="shared" si="67"/>
        <v>5</v>
      </c>
      <c r="FV483" s="29">
        <f t="shared" si="70"/>
        <v>5</v>
      </c>
    </row>
    <row r="484" spans="1:178">
      <c r="A484" s="8">
        <v>11172</v>
      </c>
      <c r="B484" s="27" t="s">
        <v>44</v>
      </c>
      <c r="C484" s="40">
        <v>47</v>
      </c>
      <c r="D484" s="40" t="s">
        <v>249</v>
      </c>
      <c r="E484" s="40" t="s">
        <v>241</v>
      </c>
      <c r="F484" s="40"/>
      <c r="G484" s="40"/>
      <c r="H484" s="8">
        <f>VLOOKUP(F484, 'Meslek Grupları'!$E$6:$G$152, 3, FALSE)</f>
        <v>0</v>
      </c>
      <c r="I484" s="40" t="s">
        <v>829</v>
      </c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1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2"/>
      <c r="AT484" s="42"/>
      <c r="AU484" s="43"/>
      <c r="AV484" s="40"/>
      <c r="AW484" s="40"/>
      <c r="AX484" s="40"/>
      <c r="AY484" s="40"/>
      <c r="AZ484" s="40"/>
      <c r="BA484" s="42"/>
      <c r="BB484" s="41"/>
      <c r="BC484" s="40"/>
      <c r="BD484" s="40"/>
      <c r="BE484" s="40"/>
      <c r="BF484" s="40"/>
      <c r="BG484" s="40"/>
      <c r="BH484" s="42"/>
      <c r="BI484" s="40"/>
      <c r="BJ484" s="40"/>
      <c r="BK484" s="40"/>
      <c r="BL484" s="40"/>
      <c r="BM484" s="40"/>
      <c r="BN484" s="40"/>
      <c r="BO484" s="41"/>
      <c r="BP484" s="40"/>
      <c r="BQ484" s="40"/>
      <c r="BR484" s="40"/>
      <c r="BS484" s="40"/>
      <c r="BT484" s="40"/>
      <c r="BU484" s="42"/>
      <c r="BV484" s="40"/>
      <c r="BW484" s="41">
        <v>4</v>
      </c>
      <c r="BX484" s="40"/>
      <c r="BY484" s="40" t="s">
        <v>186</v>
      </c>
      <c r="BZ484" s="40"/>
      <c r="CA484" s="42"/>
      <c r="CB484" s="41"/>
      <c r="CC484" s="40"/>
      <c r="CD484" s="40"/>
      <c r="CE484" s="40"/>
      <c r="CF484" s="40"/>
      <c r="CG484" s="40"/>
      <c r="CH484" s="42"/>
      <c r="CI484" s="43"/>
      <c r="CJ484" s="41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1"/>
      <c r="DR484" s="40"/>
      <c r="DS484" s="40"/>
      <c r="DT484" s="40"/>
      <c r="DU484" s="40"/>
      <c r="DV484" s="42"/>
      <c r="DW484" s="40"/>
      <c r="DX484" s="40"/>
      <c r="DY484" s="40"/>
      <c r="DZ484" s="40"/>
      <c r="EA484" s="40"/>
      <c r="EB484" s="40"/>
      <c r="EC484" s="40"/>
      <c r="ED484" s="41"/>
      <c r="EE484" s="40"/>
      <c r="EF484" s="40"/>
      <c r="EG484" s="41"/>
      <c r="EH484" s="40"/>
      <c r="EI484" s="40"/>
      <c r="EJ484" s="40"/>
      <c r="EK484" s="40"/>
      <c r="EL484" s="42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2"/>
      <c r="EX484" s="42"/>
      <c r="EY484" s="42"/>
      <c r="EZ484" s="42"/>
      <c r="FA484" s="42"/>
      <c r="FB484" s="42"/>
      <c r="FC484" s="42"/>
      <c r="FD484" s="42"/>
      <c r="FE484" s="42"/>
      <c r="FF484" s="42"/>
      <c r="FG484" s="42"/>
      <c r="FH484" s="42"/>
      <c r="FI484" s="42"/>
      <c r="FJ484" s="42"/>
      <c r="FK484" s="42"/>
      <c r="FL484" s="42"/>
      <c r="FM484" s="42"/>
      <c r="FN484" s="42"/>
      <c r="FO484" s="42"/>
      <c r="FP484" s="42"/>
      <c r="FQ484" s="42"/>
      <c r="FR484" s="42"/>
      <c r="FS484" s="29">
        <f t="shared" si="65"/>
        <v>0</v>
      </c>
      <c r="FT484" s="29">
        <f t="shared" si="69"/>
        <v>0</v>
      </c>
      <c r="FU484" s="8">
        <f t="shared" si="67"/>
        <v>4</v>
      </c>
      <c r="FV484" s="29">
        <f t="shared" si="70"/>
        <v>4</v>
      </c>
    </row>
    <row r="485" spans="1:178">
      <c r="A485" s="8">
        <v>11172</v>
      </c>
      <c r="B485" s="27" t="s">
        <v>44</v>
      </c>
      <c r="C485" s="40">
        <v>48</v>
      </c>
      <c r="D485" s="40" t="s">
        <v>252</v>
      </c>
      <c r="E485" s="40" t="s">
        <v>255</v>
      </c>
      <c r="F485" s="40" t="s">
        <v>304</v>
      </c>
      <c r="G485" s="40">
        <v>100</v>
      </c>
      <c r="H485" s="8" t="str">
        <f>VLOOKUP(F485, 'Meslek Grupları'!$E$6:$G$152, 3, FALSE)</f>
        <v>Görevli</v>
      </c>
      <c r="I485" s="40" t="s">
        <v>830</v>
      </c>
      <c r="J485" s="40"/>
      <c r="K485" s="40"/>
      <c r="L485" s="40"/>
      <c r="M485" s="40"/>
      <c r="N485" s="40"/>
      <c r="O485" s="40"/>
      <c r="P485" s="40"/>
      <c r="Q485" s="40"/>
      <c r="R485" s="40">
        <v>2</v>
      </c>
      <c r="S485" s="40"/>
      <c r="T485" s="40"/>
      <c r="U485" s="40"/>
      <c r="V485" s="40"/>
      <c r="W485" s="40"/>
      <c r="X485" s="40"/>
      <c r="Y485" s="40"/>
      <c r="Z485" s="41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2"/>
      <c r="AT485" s="42"/>
      <c r="AU485" s="43"/>
      <c r="AV485" s="40"/>
      <c r="AW485" s="40"/>
      <c r="AX485" s="40"/>
      <c r="AY485" s="40"/>
      <c r="AZ485" s="40"/>
      <c r="BA485" s="42"/>
      <c r="BB485" s="41"/>
      <c r="BC485" s="40"/>
      <c r="BD485" s="40"/>
      <c r="BE485" s="40"/>
      <c r="BF485" s="40"/>
      <c r="BG485" s="40"/>
      <c r="BH485" s="42"/>
      <c r="BI485" s="40"/>
      <c r="BJ485" s="40"/>
      <c r="BK485" s="40"/>
      <c r="BL485" s="40"/>
      <c r="BM485" s="40"/>
      <c r="BN485" s="40"/>
      <c r="BO485" s="41"/>
      <c r="BP485" s="40"/>
      <c r="BQ485" s="40"/>
      <c r="BR485" s="40"/>
      <c r="BS485" s="40"/>
      <c r="BT485" s="40"/>
      <c r="BU485" s="42"/>
      <c r="BV485" s="40"/>
      <c r="BW485" s="41"/>
      <c r="BX485" s="40"/>
      <c r="BY485" s="40"/>
      <c r="BZ485" s="40"/>
      <c r="CA485" s="42"/>
      <c r="CB485" s="41"/>
      <c r="CC485" s="40"/>
      <c r="CD485" s="40"/>
      <c r="CE485" s="40"/>
      <c r="CF485" s="40"/>
      <c r="CG485" s="40"/>
      <c r="CH485" s="42"/>
      <c r="CI485" s="43"/>
      <c r="CJ485" s="41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>
        <v>1</v>
      </c>
      <c r="CW485" s="40">
        <v>1</v>
      </c>
      <c r="CX485" s="40">
        <v>10</v>
      </c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1"/>
      <c r="DR485" s="40"/>
      <c r="DS485" s="40"/>
      <c r="DT485" s="40"/>
      <c r="DU485" s="40"/>
      <c r="DV485" s="42"/>
      <c r="DW485" s="40"/>
      <c r="DX485" s="40"/>
      <c r="DY485" s="40"/>
      <c r="DZ485" s="40"/>
      <c r="EA485" s="40"/>
      <c r="EB485" s="40"/>
      <c r="EC485" s="40"/>
      <c r="ED485" s="41"/>
      <c r="EE485" s="40"/>
      <c r="EF485" s="40"/>
      <c r="EG485" s="41"/>
      <c r="EH485" s="40"/>
      <c r="EI485" s="40"/>
      <c r="EJ485" s="40"/>
      <c r="EK485" s="40"/>
      <c r="EL485" s="42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2"/>
      <c r="EX485" s="42"/>
      <c r="EY485" s="42"/>
      <c r="EZ485" s="42"/>
      <c r="FA485" s="42"/>
      <c r="FB485" s="42"/>
      <c r="FC485" s="42"/>
      <c r="FD485" s="42"/>
      <c r="FE485" s="42"/>
      <c r="FF485" s="42"/>
      <c r="FG485" s="42"/>
      <c r="FH485" s="42"/>
      <c r="FI485" s="42"/>
      <c r="FJ485" s="42"/>
      <c r="FK485" s="42"/>
      <c r="FL485" s="42"/>
      <c r="FM485" s="42"/>
      <c r="FN485" s="42"/>
      <c r="FO485" s="42"/>
      <c r="FP485" s="42"/>
      <c r="FQ485" s="42"/>
      <c r="FR485" s="42"/>
      <c r="FS485" s="29">
        <f t="shared" si="65"/>
        <v>110</v>
      </c>
      <c r="FT485" s="29">
        <f t="shared" si="69"/>
        <v>110</v>
      </c>
      <c r="FU485" s="8">
        <f t="shared" si="67"/>
        <v>0</v>
      </c>
      <c r="FV485" s="29">
        <f t="shared" si="70"/>
        <v>0</v>
      </c>
    </row>
    <row r="486" spans="1:178">
      <c r="A486" s="8">
        <v>11172</v>
      </c>
      <c r="B486" s="27" t="s">
        <v>44</v>
      </c>
      <c r="C486" s="40">
        <v>49</v>
      </c>
      <c r="D486" s="40" t="s">
        <v>2157</v>
      </c>
      <c r="E486" s="40" t="s">
        <v>252</v>
      </c>
      <c r="F486" s="40" t="s">
        <v>205</v>
      </c>
      <c r="G486" s="40">
        <v>50</v>
      </c>
      <c r="H486" s="8" t="str">
        <f>VLOOKUP(F486, 'Meslek Grupları'!$E$6:$G$152, 3, FALSE)</f>
        <v>Esnaf</v>
      </c>
      <c r="I486" s="40"/>
      <c r="J486" s="40"/>
      <c r="K486" s="40"/>
      <c r="L486" s="40">
        <v>120</v>
      </c>
      <c r="M486" s="40"/>
      <c r="N486" s="40"/>
      <c r="O486" s="40"/>
      <c r="P486" s="40"/>
      <c r="Q486" s="40"/>
      <c r="R486" s="40">
        <v>2</v>
      </c>
      <c r="S486" s="40"/>
      <c r="T486" s="40"/>
      <c r="U486" s="40"/>
      <c r="V486" s="40"/>
      <c r="W486" s="40"/>
      <c r="X486" s="40"/>
      <c r="Y486" s="40"/>
      <c r="Z486" s="41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2"/>
      <c r="AT486" s="42"/>
      <c r="AU486" s="43"/>
      <c r="AV486" s="40"/>
      <c r="AW486" s="40"/>
      <c r="AX486" s="40"/>
      <c r="AY486" s="40"/>
      <c r="AZ486" s="40"/>
      <c r="BA486" s="42"/>
      <c r="BB486" s="41"/>
      <c r="BC486" s="40"/>
      <c r="BD486" s="40"/>
      <c r="BE486" s="40"/>
      <c r="BF486" s="40"/>
      <c r="BG486" s="40"/>
      <c r="BH486" s="42"/>
      <c r="BI486" s="40"/>
      <c r="BJ486" s="40"/>
      <c r="BK486" s="40"/>
      <c r="BL486" s="40"/>
      <c r="BM486" s="40"/>
      <c r="BN486" s="40"/>
      <c r="BO486" s="41"/>
      <c r="BP486" s="40"/>
      <c r="BQ486" s="40"/>
      <c r="BR486" s="40"/>
      <c r="BS486" s="40"/>
      <c r="BT486" s="40"/>
      <c r="BU486" s="42"/>
      <c r="BV486" s="40"/>
      <c r="BW486" s="41"/>
      <c r="BX486" s="40"/>
      <c r="BY486" s="40"/>
      <c r="BZ486" s="40"/>
      <c r="CA486" s="42"/>
      <c r="CB486" s="41"/>
      <c r="CC486" s="40"/>
      <c r="CD486" s="40"/>
      <c r="CE486" s="40"/>
      <c r="CF486" s="40"/>
      <c r="CG486" s="40"/>
      <c r="CH486" s="42"/>
      <c r="CI486" s="43"/>
      <c r="CJ486" s="41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1"/>
      <c r="DR486" s="40"/>
      <c r="DS486" s="40"/>
      <c r="DT486" s="40"/>
      <c r="DU486" s="40"/>
      <c r="DV486" s="42"/>
      <c r="DW486" s="40"/>
      <c r="DX486" s="40"/>
      <c r="DY486" s="40"/>
      <c r="DZ486" s="40"/>
      <c r="EA486" s="40"/>
      <c r="EB486" s="40"/>
      <c r="EC486" s="40"/>
      <c r="ED486" s="41"/>
      <c r="EE486" s="40"/>
      <c r="EF486" s="40"/>
      <c r="EG486" s="41"/>
      <c r="EH486" s="40"/>
      <c r="EI486" s="40"/>
      <c r="EJ486" s="40"/>
      <c r="EK486" s="40"/>
      <c r="EL486" s="42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2"/>
      <c r="EX486" s="42"/>
      <c r="EY486" s="42"/>
      <c r="EZ486" s="42"/>
      <c r="FA486" s="42"/>
      <c r="FB486" s="42"/>
      <c r="FC486" s="42"/>
      <c r="FD486" s="42"/>
      <c r="FE486" s="42"/>
      <c r="FF486" s="42"/>
      <c r="FG486" s="42"/>
      <c r="FH486" s="42"/>
      <c r="FI486" s="42"/>
      <c r="FJ486" s="42"/>
      <c r="FK486" s="42"/>
      <c r="FL486" s="42"/>
      <c r="FM486" s="42"/>
      <c r="FN486" s="42"/>
      <c r="FO486" s="42"/>
      <c r="FP486" s="42"/>
      <c r="FQ486" s="42"/>
      <c r="FR486" s="42"/>
      <c r="FS486" s="29">
        <f t="shared" si="65"/>
        <v>170</v>
      </c>
      <c r="FT486" s="29">
        <f t="shared" si="69"/>
        <v>170</v>
      </c>
      <c r="FU486" s="8">
        <f t="shared" si="67"/>
        <v>0</v>
      </c>
      <c r="FV486" s="29">
        <f t="shared" si="70"/>
        <v>0</v>
      </c>
    </row>
    <row r="487" spans="1:178">
      <c r="A487" s="8">
        <v>11172</v>
      </c>
      <c r="B487" s="27" t="s">
        <v>44</v>
      </c>
      <c r="C487" s="40">
        <v>50</v>
      </c>
      <c r="D487" s="40" t="s">
        <v>203</v>
      </c>
      <c r="E487" s="40" t="s">
        <v>2158</v>
      </c>
      <c r="F487" s="40" t="s">
        <v>253</v>
      </c>
      <c r="G487" s="40">
        <v>330</v>
      </c>
      <c r="H487" s="8" t="str">
        <f>VLOOKUP(F487, 'Meslek Grupları'!$E$6:$G$152, 3, FALSE)</f>
        <v>İşçiler</v>
      </c>
      <c r="I487" s="40"/>
      <c r="J487" s="40"/>
      <c r="K487" s="40"/>
      <c r="L487" s="40"/>
      <c r="M487" s="40"/>
      <c r="N487" s="40"/>
      <c r="O487" s="40"/>
      <c r="P487" s="40"/>
      <c r="Q487" s="40"/>
      <c r="R487" s="40">
        <v>6</v>
      </c>
      <c r="S487" s="40"/>
      <c r="T487" s="40"/>
      <c r="U487" s="40"/>
      <c r="V487" s="40"/>
      <c r="W487" s="40"/>
      <c r="X487" s="40"/>
      <c r="Y487" s="40"/>
      <c r="Z487" s="41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2"/>
      <c r="AT487" s="42"/>
      <c r="AU487" s="43"/>
      <c r="AV487" s="40"/>
      <c r="AW487" s="40"/>
      <c r="AX487" s="40"/>
      <c r="AY487" s="40"/>
      <c r="AZ487" s="40"/>
      <c r="BA487" s="42"/>
      <c r="BB487" s="41">
        <v>7</v>
      </c>
      <c r="BC487" s="40"/>
      <c r="BD487" s="40"/>
      <c r="BE487" s="40"/>
      <c r="BF487" s="40"/>
      <c r="BG487" s="40">
        <v>100</v>
      </c>
      <c r="BH487" s="42">
        <v>100</v>
      </c>
      <c r="BI487" s="40"/>
      <c r="BJ487" s="40"/>
      <c r="BK487" s="40"/>
      <c r="BL487" s="40"/>
      <c r="BM487" s="40"/>
      <c r="BN487" s="40"/>
      <c r="BO487" s="41"/>
      <c r="BP487" s="40"/>
      <c r="BQ487" s="40"/>
      <c r="BR487" s="40"/>
      <c r="BS487" s="40"/>
      <c r="BT487" s="40"/>
      <c r="BU487" s="42"/>
      <c r="BV487" s="40"/>
      <c r="BW487" s="41"/>
      <c r="BX487" s="40"/>
      <c r="BY487" s="40"/>
      <c r="BZ487" s="40"/>
      <c r="CA487" s="42"/>
      <c r="CB487" s="41"/>
      <c r="CC487" s="40"/>
      <c r="CD487" s="40"/>
      <c r="CE487" s="40"/>
      <c r="CF487" s="40"/>
      <c r="CG487" s="40"/>
      <c r="CH487" s="42"/>
      <c r="CI487" s="43"/>
      <c r="CJ487" s="41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>
        <v>1</v>
      </c>
      <c r="CX487" s="40">
        <v>10</v>
      </c>
      <c r="CY487" s="40"/>
      <c r="CZ487" s="40">
        <v>1</v>
      </c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1"/>
      <c r="DR487" s="40"/>
      <c r="DS487" s="40"/>
      <c r="DT487" s="40"/>
      <c r="DU487" s="40"/>
      <c r="DV487" s="42"/>
      <c r="DW487" s="40"/>
      <c r="DX487" s="40"/>
      <c r="DY487" s="40"/>
      <c r="DZ487" s="40"/>
      <c r="EA487" s="40"/>
      <c r="EB487" s="40"/>
      <c r="EC487" s="40"/>
      <c r="ED487" s="41"/>
      <c r="EE487" s="40"/>
      <c r="EF487" s="40"/>
      <c r="EG487" s="41"/>
      <c r="EH487" s="40"/>
      <c r="EI487" s="40"/>
      <c r="EJ487" s="40"/>
      <c r="EK487" s="40"/>
      <c r="EL487" s="42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2"/>
      <c r="EX487" s="42"/>
      <c r="EY487" s="42"/>
      <c r="EZ487" s="42"/>
      <c r="FA487" s="42"/>
      <c r="FB487" s="42"/>
      <c r="FC487" s="42"/>
      <c r="FD487" s="42"/>
      <c r="FE487" s="42"/>
      <c r="FF487" s="42"/>
      <c r="FG487" s="42"/>
      <c r="FH487" s="42"/>
      <c r="FI487" s="42"/>
      <c r="FJ487" s="42"/>
      <c r="FK487" s="42"/>
      <c r="FL487" s="42"/>
      <c r="FM487" s="42"/>
      <c r="FN487" s="42"/>
      <c r="FO487" s="42"/>
      <c r="FP487" s="42"/>
      <c r="FQ487" s="42"/>
      <c r="FR487" s="42"/>
      <c r="FS487" s="29">
        <f t="shared" si="65"/>
        <v>440</v>
      </c>
      <c r="FT487" s="29">
        <f t="shared" si="69"/>
        <v>440</v>
      </c>
      <c r="FU487" s="8">
        <f t="shared" si="67"/>
        <v>7</v>
      </c>
      <c r="FV487" s="29">
        <f t="shared" si="70"/>
        <v>7</v>
      </c>
    </row>
    <row r="488" spans="1:178">
      <c r="A488" s="8">
        <v>11172</v>
      </c>
      <c r="B488" s="27" t="s">
        <v>44</v>
      </c>
      <c r="C488" s="40">
        <v>51</v>
      </c>
      <c r="D488" s="40" t="s">
        <v>2073</v>
      </c>
      <c r="E488" s="40" t="s">
        <v>219</v>
      </c>
      <c r="F488" s="40" t="s">
        <v>231</v>
      </c>
      <c r="G488" s="40">
        <v>500</v>
      </c>
      <c r="H488" s="8" t="str">
        <f>VLOOKUP(F488, 'Meslek Grupları'!$E$6:$G$152, 3, FALSE)</f>
        <v>Esnaf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>
        <v>5</v>
      </c>
      <c r="S488" s="40"/>
      <c r="T488" s="40"/>
      <c r="U488" s="40"/>
      <c r="V488" s="40"/>
      <c r="W488" s="40"/>
      <c r="X488" s="40"/>
      <c r="Y488" s="40"/>
      <c r="Z488" s="41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2"/>
      <c r="AT488" s="42"/>
      <c r="AU488" s="43"/>
      <c r="AV488" s="40"/>
      <c r="AW488" s="40"/>
      <c r="AX488" s="40"/>
      <c r="AY488" s="40"/>
      <c r="AZ488" s="40"/>
      <c r="BA488" s="42"/>
      <c r="BB488" s="41"/>
      <c r="BC488" s="40"/>
      <c r="BD488" s="40"/>
      <c r="BE488" s="40"/>
      <c r="BF488" s="40"/>
      <c r="BG488" s="40"/>
      <c r="BH488" s="42"/>
      <c r="BI488" s="40"/>
      <c r="BJ488" s="40"/>
      <c r="BK488" s="40"/>
      <c r="BL488" s="40"/>
      <c r="BM488" s="40"/>
      <c r="BN488" s="40"/>
      <c r="BO488" s="41"/>
      <c r="BP488" s="40"/>
      <c r="BQ488" s="40"/>
      <c r="BR488" s="40"/>
      <c r="BS488" s="40"/>
      <c r="BT488" s="40"/>
      <c r="BU488" s="42"/>
      <c r="BV488" s="40"/>
      <c r="BW488" s="41"/>
      <c r="BX488" s="40"/>
      <c r="BY488" s="40"/>
      <c r="BZ488" s="40"/>
      <c r="CA488" s="42"/>
      <c r="CB488" s="41"/>
      <c r="CC488" s="40"/>
      <c r="CD488" s="40"/>
      <c r="CE488" s="40"/>
      <c r="CF488" s="40"/>
      <c r="CG488" s="40"/>
      <c r="CH488" s="42"/>
      <c r="CI488" s="43"/>
      <c r="CJ488" s="41"/>
      <c r="CK488" s="40"/>
      <c r="CL488" s="40"/>
      <c r="CM488" s="40"/>
      <c r="CN488" s="40"/>
      <c r="CO488" s="40">
        <v>1</v>
      </c>
      <c r="CP488" s="40">
        <v>15</v>
      </c>
      <c r="CQ488" s="40">
        <v>1</v>
      </c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1"/>
      <c r="DR488" s="40"/>
      <c r="DS488" s="40"/>
      <c r="DT488" s="40"/>
      <c r="DU488" s="40"/>
      <c r="DV488" s="42"/>
      <c r="DW488" s="40"/>
      <c r="DX488" s="40"/>
      <c r="DY488" s="40"/>
      <c r="DZ488" s="40"/>
      <c r="EA488" s="40"/>
      <c r="EB488" s="40"/>
      <c r="EC488" s="40"/>
      <c r="ED488" s="41"/>
      <c r="EE488" s="40"/>
      <c r="EF488" s="40"/>
      <c r="EG488" s="41"/>
      <c r="EH488" s="40"/>
      <c r="EI488" s="40"/>
      <c r="EJ488" s="40"/>
      <c r="EK488" s="40"/>
      <c r="EL488" s="42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2"/>
      <c r="EX488" s="42"/>
      <c r="EY488" s="42"/>
      <c r="EZ488" s="42"/>
      <c r="FA488" s="42"/>
      <c r="FB488" s="42"/>
      <c r="FC488" s="42"/>
      <c r="FD488" s="42"/>
      <c r="FE488" s="42"/>
      <c r="FF488" s="42"/>
      <c r="FG488" s="42"/>
      <c r="FH488" s="42"/>
      <c r="FI488" s="42"/>
      <c r="FJ488" s="42"/>
      <c r="FK488" s="42"/>
      <c r="FL488" s="42"/>
      <c r="FM488" s="42"/>
      <c r="FN488" s="42"/>
      <c r="FO488" s="42"/>
      <c r="FP488" s="42"/>
      <c r="FQ488" s="42"/>
      <c r="FR488" s="42"/>
      <c r="FS488" s="29">
        <f t="shared" si="65"/>
        <v>515</v>
      </c>
      <c r="FT488" s="29">
        <f t="shared" si="69"/>
        <v>515</v>
      </c>
      <c r="FU488" s="8">
        <f t="shared" si="67"/>
        <v>0</v>
      </c>
      <c r="FV488" s="29">
        <f t="shared" si="70"/>
        <v>0</v>
      </c>
    </row>
    <row r="489" spans="1:178">
      <c r="A489" s="8">
        <v>11172</v>
      </c>
      <c r="B489" s="27" t="s">
        <v>44</v>
      </c>
      <c r="C489" s="40">
        <v>52</v>
      </c>
      <c r="D489" s="40" t="s">
        <v>279</v>
      </c>
      <c r="E489" s="40" t="s">
        <v>197</v>
      </c>
      <c r="F489" s="40" t="s">
        <v>253</v>
      </c>
      <c r="G489" s="40">
        <v>120</v>
      </c>
      <c r="H489" s="8" t="str">
        <f>VLOOKUP(F489, 'Meslek Grupları'!$E$6:$G$152, 3, FALSE)</f>
        <v>İşçiler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>
        <v>1.5</v>
      </c>
      <c r="S489" s="40"/>
      <c r="T489" s="40"/>
      <c r="U489" s="40"/>
      <c r="V489" s="40"/>
      <c r="W489" s="40"/>
      <c r="X489" s="40"/>
      <c r="Y489" s="40"/>
      <c r="Z489" s="41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2"/>
      <c r="AT489" s="42"/>
      <c r="AU489" s="43"/>
      <c r="AV489" s="40"/>
      <c r="AW489" s="40"/>
      <c r="AX489" s="40"/>
      <c r="AY489" s="40"/>
      <c r="AZ489" s="40"/>
      <c r="BA489" s="42"/>
      <c r="BB489" s="41"/>
      <c r="BC489" s="40"/>
      <c r="BD489" s="40"/>
      <c r="BE489" s="40"/>
      <c r="BF489" s="40"/>
      <c r="BG489" s="40"/>
      <c r="BH489" s="42"/>
      <c r="BI489" s="40"/>
      <c r="BJ489" s="40"/>
      <c r="BK489" s="40"/>
      <c r="BL489" s="40"/>
      <c r="BM489" s="40"/>
      <c r="BN489" s="40"/>
      <c r="BO489" s="41"/>
      <c r="BP489" s="40"/>
      <c r="BQ489" s="40"/>
      <c r="BR489" s="40"/>
      <c r="BS489" s="40"/>
      <c r="BT489" s="40"/>
      <c r="BU489" s="42"/>
      <c r="BV489" s="40"/>
      <c r="BW489" s="41"/>
      <c r="BX489" s="40"/>
      <c r="BY489" s="40"/>
      <c r="BZ489" s="40"/>
      <c r="CA489" s="42"/>
      <c r="CB489" s="41"/>
      <c r="CC489" s="40"/>
      <c r="CD489" s="40"/>
      <c r="CE489" s="40"/>
      <c r="CF489" s="40"/>
      <c r="CG489" s="40"/>
      <c r="CH489" s="42"/>
      <c r="CI489" s="43"/>
      <c r="CJ489" s="41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1"/>
      <c r="DR489" s="40"/>
      <c r="DS489" s="40"/>
      <c r="DT489" s="40"/>
      <c r="DU489" s="40"/>
      <c r="DV489" s="42"/>
      <c r="DW489" s="40"/>
      <c r="DX489" s="40"/>
      <c r="DY489" s="40"/>
      <c r="DZ489" s="40"/>
      <c r="EA489" s="40"/>
      <c r="EB489" s="40"/>
      <c r="EC489" s="40"/>
      <c r="ED489" s="41"/>
      <c r="EE489" s="40"/>
      <c r="EF489" s="40"/>
      <c r="EG489" s="41"/>
      <c r="EH489" s="40"/>
      <c r="EI489" s="40"/>
      <c r="EJ489" s="40"/>
      <c r="EK489" s="40"/>
      <c r="EL489" s="42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2"/>
      <c r="EX489" s="42"/>
      <c r="EY489" s="42"/>
      <c r="EZ489" s="42"/>
      <c r="FA489" s="42"/>
      <c r="FB489" s="42"/>
      <c r="FC489" s="42"/>
      <c r="FD489" s="42"/>
      <c r="FE489" s="42"/>
      <c r="FF489" s="42"/>
      <c r="FG489" s="42"/>
      <c r="FH489" s="42"/>
      <c r="FI489" s="42"/>
      <c r="FJ489" s="42"/>
      <c r="FK489" s="42"/>
      <c r="FL489" s="42"/>
      <c r="FM489" s="42"/>
      <c r="FN489" s="42"/>
      <c r="FO489" s="42"/>
      <c r="FP489" s="42"/>
      <c r="FQ489" s="42"/>
      <c r="FR489" s="42"/>
      <c r="FS489" s="29">
        <f t="shared" si="65"/>
        <v>120</v>
      </c>
      <c r="FT489" s="29">
        <f t="shared" si="69"/>
        <v>120</v>
      </c>
      <c r="FU489" s="8">
        <f t="shared" si="67"/>
        <v>0</v>
      </c>
      <c r="FV489" s="29">
        <f t="shared" si="70"/>
        <v>0</v>
      </c>
    </row>
    <row r="490" spans="1:178">
      <c r="A490" s="8">
        <v>11172</v>
      </c>
      <c r="B490" s="27" t="s">
        <v>44</v>
      </c>
      <c r="C490" s="40">
        <v>53</v>
      </c>
      <c r="D490" s="40" t="s">
        <v>252</v>
      </c>
      <c r="E490" s="40" t="s">
        <v>564</v>
      </c>
      <c r="F490" s="40" t="s">
        <v>316</v>
      </c>
      <c r="G490" s="40"/>
      <c r="H490" s="8" t="str">
        <f>VLOOKUP(F490, 'Meslek Grupları'!$E$6:$G$152, 3, FALSE)</f>
        <v>Mesleksiz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1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2"/>
      <c r="AT490" s="42"/>
      <c r="AU490" s="43"/>
      <c r="AV490" s="40"/>
      <c r="AW490" s="40"/>
      <c r="AX490" s="40"/>
      <c r="AY490" s="40"/>
      <c r="AZ490" s="40"/>
      <c r="BA490" s="42"/>
      <c r="BB490" s="41"/>
      <c r="BC490" s="40"/>
      <c r="BD490" s="40"/>
      <c r="BE490" s="40"/>
      <c r="BF490" s="40"/>
      <c r="BG490" s="40"/>
      <c r="BH490" s="42"/>
      <c r="BI490" s="40"/>
      <c r="BJ490" s="40"/>
      <c r="BK490" s="40"/>
      <c r="BL490" s="40"/>
      <c r="BM490" s="40"/>
      <c r="BN490" s="40"/>
      <c r="BO490" s="41"/>
      <c r="BP490" s="40"/>
      <c r="BQ490" s="40"/>
      <c r="BR490" s="40"/>
      <c r="BS490" s="40"/>
      <c r="BT490" s="40"/>
      <c r="BU490" s="42"/>
      <c r="BV490" s="40"/>
      <c r="BW490" s="41"/>
      <c r="BX490" s="40"/>
      <c r="BY490" s="40"/>
      <c r="BZ490" s="40"/>
      <c r="CA490" s="42"/>
      <c r="CB490" s="41"/>
      <c r="CC490" s="40"/>
      <c r="CD490" s="40"/>
      <c r="CE490" s="40"/>
      <c r="CF490" s="40"/>
      <c r="CG490" s="40"/>
      <c r="CH490" s="42"/>
      <c r="CI490" s="43"/>
      <c r="CJ490" s="41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1"/>
      <c r="DR490" s="40"/>
      <c r="DS490" s="40"/>
      <c r="DT490" s="40"/>
      <c r="DU490" s="40"/>
      <c r="DV490" s="42"/>
      <c r="DW490" s="40"/>
      <c r="DX490" s="40"/>
      <c r="DY490" s="40"/>
      <c r="DZ490" s="40"/>
      <c r="EA490" s="40"/>
      <c r="EB490" s="40"/>
      <c r="EC490" s="40"/>
      <c r="ED490" s="41"/>
      <c r="EE490" s="40"/>
      <c r="EF490" s="40"/>
      <c r="EG490" s="41"/>
      <c r="EH490" s="40"/>
      <c r="EI490" s="40"/>
      <c r="EJ490" s="40"/>
      <c r="EK490" s="40"/>
      <c r="EL490" s="42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2"/>
      <c r="EX490" s="42"/>
      <c r="EY490" s="42"/>
      <c r="EZ490" s="42"/>
      <c r="FA490" s="42"/>
      <c r="FB490" s="42"/>
      <c r="FC490" s="42"/>
      <c r="FD490" s="42"/>
      <c r="FE490" s="42"/>
      <c r="FF490" s="42"/>
      <c r="FG490" s="42"/>
      <c r="FH490" s="42"/>
      <c r="FI490" s="42"/>
      <c r="FJ490" s="42"/>
      <c r="FK490" s="42"/>
      <c r="FL490" s="42"/>
      <c r="FM490" s="42"/>
      <c r="FN490" s="42"/>
      <c r="FO490" s="42"/>
      <c r="FP490" s="42"/>
      <c r="FQ490" s="42"/>
      <c r="FR490" s="42"/>
      <c r="FS490" s="29">
        <f t="shared" si="65"/>
        <v>0</v>
      </c>
      <c r="FT490" s="29">
        <f t="shared" si="69"/>
        <v>0</v>
      </c>
      <c r="FU490" s="8">
        <f t="shared" si="67"/>
        <v>0</v>
      </c>
      <c r="FV490" s="29">
        <f t="shared" si="70"/>
        <v>0</v>
      </c>
    </row>
    <row r="491" spans="1:178">
      <c r="A491" s="8">
        <v>11172</v>
      </c>
      <c r="B491" s="27" t="s">
        <v>44</v>
      </c>
      <c r="C491" s="40">
        <v>54</v>
      </c>
      <c r="D491" s="40" t="s">
        <v>197</v>
      </c>
      <c r="E491" s="40" t="s">
        <v>325</v>
      </c>
      <c r="F491" s="40" t="s">
        <v>209</v>
      </c>
      <c r="G491" s="40">
        <v>200</v>
      </c>
      <c r="H491" s="8" t="str">
        <f>VLOOKUP(F491, 'Meslek Grupları'!$E$6:$G$152, 3, FALSE)</f>
        <v>Esnaf</v>
      </c>
      <c r="I491" s="40"/>
      <c r="J491" s="40"/>
      <c r="K491" s="40"/>
      <c r="L491" s="40"/>
      <c r="M491" s="40"/>
      <c r="N491" s="40"/>
      <c r="O491" s="40"/>
      <c r="P491" s="40"/>
      <c r="Q491" s="40"/>
      <c r="R491" s="40">
        <v>8.5</v>
      </c>
      <c r="S491" s="40"/>
      <c r="T491" s="40"/>
      <c r="U491" s="40"/>
      <c r="V491" s="40"/>
      <c r="W491" s="40"/>
      <c r="X491" s="40"/>
      <c r="Y491" s="40"/>
      <c r="Z491" s="41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2"/>
      <c r="AT491" s="42"/>
      <c r="AU491" s="43"/>
      <c r="AV491" s="40"/>
      <c r="AW491" s="40"/>
      <c r="AX491" s="40"/>
      <c r="AY491" s="40"/>
      <c r="AZ491" s="40"/>
      <c r="BA491" s="42"/>
      <c r="BB491" s="41"/>
      <c r="BC491" s="40"/>
      <c r="BD491" s="40"/>
      <c r="BE491" s="40"/>
      <c r="BF491" s="40"/>
      <c r="BG491" s="40"/>
      <c r="BH491" s="42"/>
      <c r="BI491" s="40"/>
      <c r="BJ491" s="40"/>
      <c r="BK491" s="40"/>
      <c r="BL491" s="40"/>
      <c r="BM491" s="40"/>
      <c r="BN491" s="40"/>
      <c r="BO491" s="41"/>
      <c r="BP491" s="40"/>
      <c r="BQ491" s="40"/>
      <c r="BR491" s="40"/>
      <c r="BS491" s="40"/>
      <c r="BT491" s="40"/>
      <c r="BU491" s="42"/>
      <c r="BV491" s="40"/>
      <c r="BW491" s="41"/>
      <c r="BX491" s="40"/>
      <c r="BY491" s="40"/>
      <c r="BZ491" s="40"/>
      <c r="CA491" s="42"/>
      <c r="CB491" s="41"/>
      <c r="CC491" s="40"/>
      <c r="CD491" s="40"/>
      <c r="CE491" s="40"/>
      <c r="CF491" s="40"/>
      <c r="CG491" s="40"/>
      <c r="CH491" s="42"/>
      <c r="CI491" s="43"/>
      <c r="CJ491" s="41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1"/>
      <c r="DR491" s="40"/>
      <c r="DS491" s="40"/>
      <c r="DT491" s="40"/>
      <c r="DU491" s="40"/>
      <c r="DV491" s="42"/>
      <c r="DW491" s="40"/>
      <c r="DX491" s="40"/>
      <c r="DY491" s="40"/>
      <c r="DZ491" s="40"/>
      <c r="EA491" s="40"/>
      <c r="EB491" s="40"/>
      <c r="EC491" s="40"/>
      <c r="ED491" s="41"/>
      <c r="EE491" s="40"/>
      <c r="EF491" s="40"/>
      <c r="EG491" s="41"/>
      <c r="EH491" s="40"/>
      <c r="EI491" s="40"/>
      <c r="EJ491" s="40"/>
      <c r="EK491" s="40"/>
      <c r="EL491" s="42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2"/>
      <c r="EX491" s="42"/>
      <c r="EY491" s="42"/>
      <c r="EZ491" s="42"/>
      <c r="FA491" s="42"/>
      <c r="FB491" s="42"/>
      <c r="FC491" s="42"/>
      <c r="FD491" s="42"/>
      <c r="FE491" s="42"/>
      <c r="FF491" s="42"/>
      <c r="FG491" s="42"/>
      <c r="FH491" s="42"/>
      <c r="FI491" s="42"/>
      <c r="FJ491" s="42"/>
      <c r="FK491" s="42"/>
      <c r="FL491" s="42"/>
      <c r="FM491" s="42"/>
      <c r="FN491" s="42"/>
      <c r="FO491" s="42"/>
      <c r="FP491" s="42"/>
      <c r="FQ491" s="42"/>
      <c r="FR491" s="42"/>
      <c r="FS491" s="29">
        <f t="shared" si="65"/>
        <v>200</v>
      </c>
      <c r="FT491" s="29">
        <f t="shared" si="69"/>
        <v>200</v>
      </c>
      <c r="FU491" s="8">
        <f t="shared" si="67"/>
        <v>0</v>
      </c>
      <c r="FV491" s="29">
        <f t="shared" si="70"/>
        <v>0</v>
      </c>
    </row>
    <row r="492" spans="1:178">
      <c r="A492" s="8">
        <v>11172</v>
      </c>
      <c r="B492" s="27" t="s">
        <v>44</v>
      </c>
      <c r="C492" s="40">
        <v>55</v>
      </c>
      <c r="D492" s="40" t="s">
        <v>197</v>
      </c>
      <c r="E492" s="40" t="s">
        <v>241</v>
      </c>
      <c r="F492" s="40" t="s">
        <v>167</v>
      </c>
      <c r="G492" s="40">
        <v>150</v>
      </c>
      <c r="H492" s="8" t="str">
        <f>VLOOKUP(F492, 'Meslek Grupları'!$E$6:$G$152, 3, FALSE)</f>
        <v>Esnaf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>
        <v>2.5</v>
      </c>
      <c r="S492" s="40"/>
      <c r="T492" s="40"/>
      <c r="U492" s="40"/>
      <c r="V492" s="40"/>
      <c r="W492" s="40"/>
      <c r="X492" s="40"/>
      <c r="Y492" s="40"/>
      <c r="Z492" s="41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2"/>
      <c r="AT492" s="42"/>
      <c r="AU492" s="43"/>
      <c r="AV492" s="40"/>
      <c r="AW492" s="40"/>
      <c r="AX492" s="40"/>
      <c r="AY492" s="40"/>
      <c r="AZ492" s="40"/>
      <c r="BA492" s="42"/>
      <c r="BB492" s="41"/>
      <c r="BC492" s="40"/>
      <c r="BD492" s="40"/>
      <c r="BE492" s="40"/>
      <c r="BF492" s="40"/>
      <c r="BG492" s="40"/>
      <c r="BH492" s="42"/>
      <c r="BI492" s="40"/>
      <c r="BJ492" s="40"/>
      <c r="BK492" s="40"/>
      <c r="BL492" s="40"/>
      <c r="BM492" s="40"/>
      <c r="BN492" s="40"/>
      <c r="BO492" s="41"/>
      <c r="BP492" s="40"/>
      <c r="BQ492" s="40"/>
      <c r="BR492" s="40"/>
      <c r="BS492" s="40"/>
      <c r="BT492" s="40"/>
      <c r="BU492" s="42"/>
      <c r="BV492" s="40"/>
      <c r="BW492" s="41"/>
      <c r="BX492" s="40"/>
      <c r="BY492" s="40"/>
      <c r="BZ492" s="40"/>
      <c r="CA492" s="42"/>
      <c r="CB492" s="41"/>
      <c r="CC492" s="40"/>
      <c r="CD492" s="40"/>
      <c r="CE492" s="40"/>
      <c r="CF492" s="40"/>
      <c r="CG492" s="40"/>
      <c r="CH492" s="42"/>
      <c r="CI492" s="43"/>
      <c r="CJ492" s="41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1"/>
      <c r="DR492" s="40"/>
      <c r="DS492" s="40"/>
      <c r="DT492" s="40"/>
      <c r="DU492" s="40"/>
      <c r="DV492" s="42"/>
      <c r="DW492" s="40"/>
      <c r="DX492" s="40"/>
      <c r="DY492" s="40"/>
      <c r="DZ492" s="40"/>
      <c r="EA492" s="40"/>
      <c r="EB492" s="40"/>
      <c r="EC492" s="40"/>
      <c r="ED492" s="41"/>
      <c r="EE492" s="40"/>
      <c r="EF492" s="40"/>
      <c r="EG492" s="41"/>
      <c r="EH492" s="40"/>
      <c r="EI492" s="40"/>
      <c r="EJ492" s="40"/>
      <c r="EK492" s="40"/>
      <c r="EL492" s="42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2"/>
      <c r="EX492" s="42"/>
      <c r="EY492" s="42"/>
      <c r="EZ492" s="42"/>
      <c r="FA492" s="42"/>
      <c r="FB492" s="42"/>
      <c r="FC492" s="42"/>
      <c r="FD492" s="42"/>
      <c r="FE492" s="42"/>
      <c r="FF492" s="42"/>
      <c r="FG492" s="42"/>
      <c r="FH492" s="42"/>
      <c r="FI492" s="42"/>
      <c r="FJ492" s="42"/>
      <c r="FK492" s="42"/>
      <c r="FL492" s="42"/>
      <c r="FM492" s="42"/>
      <c r="FN492" s="42"/>
      <c r="FO492" s="42"/>
      <c r="FP492" s="42"/>
      <c r="FQ492" s="42"/>
      <c r="FR492" s="42"/>
      <c r="FS492" s="29">
        <f t="shared" si="65"/>
        <v>150</v>
      </c>
      <c r="FT492" s="29">
        <f t="shared" si="69"/>
        <v>150</v>
      </c>
      <c r="FU492" s="8">
        <f t="shared" si="67"/>
        <v>0</v>
      </c>
      <c r="FV492" s="29">
        <f t="shared" si="70"/>
        <v>0</v>
      </c>
    </row>
    <row r="493" spans="1:178">
      <c r="A493" s="8">
        <v>11172</v>
      </c>
      <c r="B493" s="27" t="s">
        <v>44</v>
      </c>
      <c r="C493" s="40">
        <v>56</v>
      </c>
      <c r="D493" s="40" t="s">
        <v>2159</v>
      </c>
      <c r="E493" s="40" t="s">
        <v>204</v>
      </c>
      <c r="F493" s="40" t="s">
        <v>111</v>
      </c>
      <c r="G493" s="40">
        <v>80</v>
      </c>
      <c r="H493" s="8" t="str">
        <f>VLOOKUP(F493, 'Meslek Grupları'!$E$6:$G$152, 3, FALSE)</f>
        <v>Esnaf</v>
      </c>
      <c r="I493" s="40"/>
      <c r="J493" s="40"/>
      <c r="K493" s="40"/>
      <c r="L493" s="40">
        <v>120</v>
      </c>
      <c r="M493" s="40"/>
      <c r="N493" s="40"/>
      <c r="O493" s="40"/>
      <c r="P493" s="40"/>
      <c r="Q493" s="40"/>
      <c r="R493" s="40">
        <v>2</v>
      </c>
      <c r="S493" s="40"/>
      <c r="T493" s="40"/>
      <c r="U493" s="40"/>
      <c r="V493" s="40"/>
      <c r="W493" s="40"/>
      <c r="X493" s="40"/>
      <c r="Y493" s="40"/>
      <c r="Z493" s="41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2"/>
      <c r="AT493" s="42"/>
      <c r="AU493" s="43"/>
      <c r="AV493" s="40"/>
      <c r="AW493" s="40"/>
      <c r="AX493" s="40"/>
      <c r="AY493" s="40"/>
      <c r="AZ493" s="40"/>
      <c r="BA493" s="42"/>
      <c r="BB493" s="41"/>
      <c r="BC493" s="40"/>
      <c r="BD493" s="40"/>
      <c r="BE493" s="40"/>
      <c r="BF493" s="40"/>
      <c r="BG493" s="40"/>
      <c r="BH493" s="42"/>
      <c r="BI493" s="40"/>
      <c r="BJ493" s="40"/>
      <c r="BK493" s="40"/>
      <c r="BL493" s="40"/>
      <c r="BM493" s="40"/>
      <c r="BN493" s="40"/>
      <c r="BO493" s="41"/>
      <c r="BP493" s="40"/>
      <c r="BQ493" s="40"/>
      <c r="BR493" s="40"/>
      <c r="BS493" s="40"/>
      <c r="BT493" s="40"/>
      <c r="BU493" s="42"/>
      <c r="BV493" s="40"/>
      <c r="BW493" s="41"/>
      <c r="BX493" s="40"/>
      <c r="BY493" s="40"/>
      <c r="BZ493" s="40"/>
      <c r="CA493" s="42"/>
      <c r="CB493" s="41"/>
      <c r="CC493" s="40"/>
      <c r="CD493" s="40"/>
      <c r="CE493" s="40"/>
      <c r="CF493" s="40"/>
      <c r="CG493" s="40"/>
      <c r="CH493" s="42"/>
      <c r="CI493" s="43"/>
      <c r="CJ493" s="41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>
        <v>1</v>
      </c>
      <c r="CX493" s="40">
        <v>7</v>
      </c>
      <c r="CY493" s="40"/>
      <c r="CZ493" s="40" t="s">
        <v>777</v>
      </c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1"/>
      <c r="DR493" s="40"/>
      <c r="DS493" s="40"/>
      <c r="DT493" s="40"/>
      <c r="DU493" s="40"/>
      <c r="DV493" s="42"/>
      <c r="DW493" s="40"/>
      <c r="DX493" s="40"/>
      <c r="DY493" s="40"/>
      <c r="DZ493" s="40"/>
      <c r="EA493" s="40"/>
      <c r="EB493" s="40"/>
      <c r="EC493" s="40"/>
      <c r="ED493" s="41"/>
      <c r="EE493" s="40"/>
      <c r="EF493" s="40"/>
      <c r="EG493" s="41"/>
      <c r="EH493" s="40"/>
      <c r="EI493" s="40"/>
      <c r="EJ493" s="40"/>
      <c r="EK493" s="40"/>
      <c r="EL493" s="42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2"/>
      <c r="EX493" s="42"/>
      <c r="EY493" s="42"/>
      <c r="EZ493" s="42"/>
      <c r="FA493" s="42"/>
      <c r="FB493" s="42"/>
      <c r="FC493" s="42"/>
      <c r="FD493" s="42"/>
      <c r="FE493" s="42"/>
      <c r="FF493" s="42"/>
      <c r="FG493" s="42"/>
      <c r="FH493" s="42"/>
      <c r="FI493" s="42"/>
      <c r="FJ493" s="42"/>
      <c r="FK493" s="42"/>
      <c r="FL493" s="42"/>
      <c r="FM493" s="42"/>
      <c r="FN493" s="42"/>
      <c r="FO493" s="42"/>
      <c r="FP493" s="42"/>
      <c r="FQ493" s="42"/>
      <c r="FR493" s="42"/>
      <c r="FS493" s="29">
        <f t="shared" si="65"/>
        <v>207</v>
      </c>
      <c r="FT493" s="29">
        <f t="shared" si="69"/>
        <v>207</v>
      </c>
      <c r="FU493" s="8">
        <f t="shared" si="67"/>
        <v>0</v>
      </c>
      <c r="FV493" s="29">
        <f t="shared" si="70"/>
        <v>0</v>
      </c>
    </row>
    <row r="494" spans="1:178">
      <c r="A494" s="8">
        <v>11172</v>
      </c>
      <c r="B494" s="27" t="s">
        <v>44</v>
      </c>
      <c r="C494" s="40">
        <v>57</v>
      </c>
      <c r="D494" s="40" t="s">
        <v>197</v>
      </c>
      <c r="E494" s="40" t="s">
        <v>204</v>
      </c>
      <c r="F494" s="40" t="s">
        <v>214</v>
      </c>
      <c r="G494" s="40">
        <v>150</v>
      </c>
      <c r="H494" s="8" t="str">
        <f>VLOOKUP(F494, 'Meslek Grupları'!$E$6:$G$152, 3, FALSE)</f>
        <v>Esnaf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>
        <v>2</v>
      </c>
      <c r="S494" s="40"/>
      <c r="T494" s="40"/>
      <c r="U494" s="40"/>
      <c r="V494" s="40"/>
      <c r="W494" s="40"/>
      <c r="X494" s="40"/>
      <c r="Y494" s="40"/>
      <c r="Z494" s="41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2"/>
      <c r="AT494" s="42"/>
      <c r="AU494" s="43"/>
      <c r="AV494" s="40"/>
      <c r="AW494" s="40"/>
      <c r="AX494" s="40"/>
      <c r="AY494" s="40"/>
      <c r="AZ494" s="40"/>
      <c r="BA494" s="42"/>
      <c r="BB494" s="41"/>
      <c r="BC494" s="40"/>
      <c r="BD494" s="40"/>
      <c r="BE494" s="40"/>
      <c r="BF494" s="40"/>
      <c r="BG494" s="40"/>
      <c r="BH494" s="42"/>
      <c r="BI494" s="40"/>
      <c r="BJ494" s="40"/>
      <c r="BK494" s="40"/>
      <c r="BL494" s="40"/>
      <c r="BM494" s="40"/>
      <c r="BN494" s="40"/>
      <c r="BO494" s="41"/>
      <c r="BP494" s="40"/>
      <c r="BQ494" s="40"/>
      <c r="BR494" s="40"/>
      <c r="BS494" s="40"/>
      <c r="BT494" s="40"/>
      <c r="BU494" s="42"/>
      <c r="BV494" s="40"/>
      <c r="BW494" s="41"/>
      <c r="BX494" s="40"/>
      <c r="BY494" s="40"/>
      <c r="BZ494" s="40"/>
      <c r="CA494" s="42"/>
      <c r="CB494" s="41"/>
      <c r="CC494" s="40"/>
      <c r="CD494" s="40"/>
      <c r="CE494" s="40"/>
      <c r="CF494" s="40"/>
      <c r="CG494" s="40"/>
      <c r="CH494" s="42"/>
      <c r="CI494" s="43"/>
      <c r="CJ494" s="41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1"/>
      <c r="DR494" s="40"/>
      <c r="DS494" s="40"/>
      <c r="DT494" s="40"/>
      <c r="DU494" s="40"/>
      <c r="DV494" s="42"/>
      <c r="DW494" s="40"/>
      <c r="DX494" s="40"/>
      <c r="DY494" s="40"/>
      <c r="DZ494" s="40"/>
      <c r="EA494" s="40"/>
      <c r="EB494" s="40"/>
      <c r="EC494" s="40"/>
      <c r="ED494" s="41"/>
      <c r="EE494" s="40"/>
      <c r="EF494" s="40"/>
      <c r="EG494" s="41"/>
      <c r="EH494" s="40"/>
      <c r="EI494" s="40"/>
      <c r="EJ494" s="40"/>
      <c r="EK494" s="40"/>
      <c r="EL494" s="42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2"/>
      <c r="EX494" s="42"/>
      <c r="EY494" s="42"/>
      <c r="EZ494" s="42"/>
      <c r="FA494" s="42"/>
      <c r="FB494" s="42"/>
      <c r="FC494" s="42"/>
      <c r="FD494" s="42"/>
      <c r="FE494" s="42"/>
      <c r="FF494" s="42"/>
      <c r="FG494" s="42"/>
      <c r="FH494" s="42"/>
      <c r="FI494" s="42"/>
      <c r="FJ494" s="42"/>
      <c r="FK494" s="42"/>
      <c r="FL494" s="42"/>
      <c r="FM494" s="42"/>
      <c r="FN494" s="42"/>
      <c r="FO494" s="42"/>
      <c r="FP494" s="42"/>
      <c r="FQ494" s="42"/>
      <c r="FR494" s="42"/>
      <c r="FS494" s="29">
        <f t="shared" si="65"/>
        <v>150</v>
      </c>
      <c r="FT494" s="29">
        <f t="shared" si="69"/>
        <v>150</v>
      </c>
      <c r="FU494" s="8">
        <f t="shared" si="67"/>
        <v>0</v>
      </c>
      <c r="FV494" s="29">
        <f t="shared" si="70"/>
        <v>0</v>
      </c>
    </row>
    <row r="495" spans="1:178">
      <c r="A495" s="8">
        <v>11172</v>
      </c>
      <c r="B495" s="27" t="s">
        <v>44</v>
      </c>
      <c r="C495" s="40">
        <v>58</v>
      </c>
      <c r="D495" s="40" t="s">
        <v>564</v>
      </c>
      <c r="E495" s="40" t="s">
        <v>219</v>
      </c>
      <c r="F495" s="40" t="s">
        <v>704</v>
      </c>
      <c r="G495" s="40">
        <v>30</v>
      </c>
      <c r="H495" s="8" t="str">
        <f>VLOOKUP(F495, 'Meslek Grupları'!$E$6:$G$152, 3, FALSE)</f>
        <v>Esnaf</v>
      </c>
      <c r="I495" s="40"/>
      <c r="J495" s="40"/>
      <c r="K495" s="40"/>
      <c r="L495" s="40">
        <v>120</v>
      </c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1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2"/>
      <c r="AT495" s="42"/>
      <c r="AU495" s="43"/>
      <c r="AV495" s="40"/>
      <c r="AW495" s="40"/>
      <c r="AX495" s="40"/>
      <c r="AY495" s="40"/>
      <c r="AZ495" s="40"/>
      <c r="BA495" s="42"/>
      <c r="BB495" s="41"/>
      <c r="BC495" s="40"/>
      <c r="BD495" s="40"/>
      <c r="BE495" s="40"/>
      <c r="BF495" s="40"/>
      <c r="BG495" s="40"/>
      <c r="BH495" s="42"/>
      <c r="BI495" s="40"/>
      <c r="BJ495" s="40"/>
      <c r="BK495" s="40"/>
      <c r="BL495" s="40"/>
      <c r="BM495" s="40"/>
      <c r="BN495" s="40"/>
      <c r="BO495" s="41"/>
      <c r="BP495" s="40"/>
      <c r="BQ495" s="40"/>
      <c r="BR495" s="40"/>
      <c r="BS495" s="40"/>
      <c r="BT495" s="40"/>
      <c r="BU495" s="42"/>
      <c r="BV495" s="40"/>
      <c r="BW495" s="41"/>
      <c r="BX495" s="40"/>
      <c r="BY495" s="40"/>
      <c r="BZ495" s="40"/>
      <c r="CA495" s="42"/>
      <c r="CB495" s="41"/>
      <c r="CC495" s="40"/>
      <c r="CD495" s="40"/>
      <c r="CE495" s="40"/>
      <c r="CF495" s="40"/>
      <c r="CG495" s="40"/>
      <c r="CH495" s="42"/>
      <c r="CI495" s="43"/>
      <c r="CJ495" s="41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1"/>
      <c r="DR495" s="40"/>
      <c r="DS495" s="40"/>
      <c r="DT495" s="40"/>
      <c r="DU495" s="40"/>
      <c r="DV495" s="42"/>
      <c r="DW495" s="40"/>
      <c r="DX495" s="40"/>
      <c r="DY495" s="40"/>
      <c r="DZ495" s="40"/>
      <c r="EA495" s="40"/>
      <c r="EB495" s="40"/>
      <c r="EC495" s="40"/>
      <c r="ED495" s="41"/>
      <c r="EE495" s="40"/>
      <c r="EF495" s="40"/>
      <c r="EG495" s="41"/>
      <c r="EH495" s="40"/>
      <c r="EI495" s="40"/>
      <c r="EJ495" s="40"/>
      <c r="EK495" s="40"/>
      <c r="EL495" s="42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2"/>
      <c r="EX495" s="42"/>
      <c r="EY495" s="42"/>
      <c r="EZ495" s="42"/>
      <c r="FA495" s="42"/>
      <c r="FB495" s="42"/>
      <c r="FC495" s="42"/>
      <c r="FD495" s="42"/>
      <c r="FE495" s="42"/>
      <c r="FF495" s="42"/>
      <c r="FG495" s="42"/>
      <c r="FH495" s="42"/>
      <c r="FI495" s="42"/>
      <c r="FJ495" s="42"/>
      <c r="FK495" s="42"/>
      <c r="FL495" s="42"/>
      <c r="FM495" s="42"/>
      <c r="FN495" s="42"/>
      <c r="FO495" s="42"/>
      <c r="FP495" s="42"/>
      <c r="FQ495" s="42"/>
      <c r="FR495" s="42"/>
      <c r="FS495" s="29">
        <f t="shared" si="65"/>
        <v>150</v>
      </c>
      <c r="FT495" s="29">
        <f t="shared" si="69"/>
        <v>150</v>
      </c>
      <c r="FU495" s="8">
        <f t="shared" si="67"/>
        <v>0</v>
      </c>
      <c r="FV495" s="29">
        <f t="shared" si="70"/>
        <v>0</v>
      </c>
    </row>
    <row r="496" spans="1:178">
      <c r="A496" s="8">
        <v>11172</v>
      </c>
      <c r="B496" s="27" t="s">
        <v>44</v>
      </c>
      <c r="C496" s="40">
        <v>59</v>
      </c>
      <c r="D496" s="40" t="s">
        <v>241</v>
      </c>
      <c r="E496" s="40" t="s">
        <v>279</v>
      </c>
      <c r="F496" s="40" t="s">
        <v>633</v>
      </c>
      <c r="G496" s="40">
        <v>50</v>
      </c>
      <c r="H496" s="8" t="str">
        <f>VLOOKUP(F496, 'Meslek Grupları'!$E$6:$G$152, 3, FALSE)</f>
        <v>Esnaf</v>
      </c>
      <c r="I496" s="40"/>
      <c r="J496" s="40"/>
      <c r="K496" s="40"/>
      <c r="L496" s="40">
        <v>120</v>
      </c>
      <c r="M496" s="40"/>
      <c r="N496" s="40"/>
      <c r="O496" s="40"/>
      <c r="P496" s="40"/>
      <c r="Q496" s="40"/>
      <c r="R496" s="40">
        <v>2</v>
      </c>
      <c r="S496" s="40">
        <v>2</v>
      </c>
      <c r="T496" s="40">
        <v>4</v>
      </c>
      <c r="U496" s="40"/>
      <c r="V496" s="40"/>
      <c r="W496" s="40"/>
      <c r="X496" s="40"/>
      <c r="Y496" s="40"/>
      <c r="Z496" s="41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2"/>
      <c r="AT496" s="42"/>
      <c r="AU496" s="43"/>
      <c r="AV496" s="40"/>
      <c r="AW496" s="40"/>
      <c r="AX496" s="40"/>
      <c r="AY496" s="40"/>
      <c r="AZ496" s="40"/>
      <c r="BA496" s="42"/>
      <c r="BB496" s="41"/>
      <c r="BC496" s="40"/>
      <c r="BD496" s="40"/>
      <c r="BE496" s="40"/>
      <c r="BF496" s="40"/>
      <c r="BG496" s="40"/>
      <c r="BH496" s="42"/>
      <c r="BI496" s="40"/>
      <c r="BJ496" s="40"/>
      <c r="BK496" s="40"/>
      <c r="BL496" s="40"/>
      <c r="BM496" s="40"/>
      <c r="BN496" s="40"/>
      <c r="BO496" s="41"/>
      <c r="BP496" s="40"/>
      <c r="BQ496" s="40"/>
      <c r="BR496" s="40"/>
      <c r="BS496" s="40"/>
      <c r="BT496" s="40"/>
      <c r="BU496" s="42"/>
      <c r="BV496" s="40"/>
      <c r="BW496" s="41">
        <v>2</v>
      </c>
      <c r="BX496" s="40"/>
      <c r="BY496" s="40"/>
      <c r="BZ496" s="40">
        <v>36</v>
      </c>
      <c r="CA496" s="42">
        <v>24</v>
      </c>
      <c r="CB496" s="41"/>
      <c r="CC496" s="40"/>
      <c r="CD496" s="40"/>
      <c r="CE496" s="40"/>
      <c r="CF496" s="40"/>
      <c r="CG496" s="40"/>
      <c r="CH496" s="42"/>
      <c r="CI496" s="43"/>
      <c r="CJ496" s="41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>
        <v>1</v>
      </c>
      <c r="DN496" s="40"/>
      <c r="DO496" s="40"/>
      <c r="DP496" s="40"/>
      <c r="DQ496" s="41"/>
      <c r="DR496" s="40"/>
      <c r="DS496" s="40"/>
      <c r="DT496" s="40"/>
      <c r="DU496" s="40"/>
      <c r="DV496" s="42"/>
      <c r="DW496" s="40"/>
      <c r="DX496" s="40"/>
      <c r="DY496" s="40"/>
      <c r="DZ496" s="40"/>
      <c r="EA496" s="40"/>
      <c r="EB496" s="40"/>
      <c r="EC496" s="40"/>
      <c r="ED496" s="41"/>
      <c r="EE496" s="40"/>
      <c r="EF496" s="40"/>
      <c r="EG496" s="41"/>
      <c r="EH496" s="40"/>
      <c r="EI496" s="40"/>
      <c r="EJ496" s="40"/>
      <c r="EK496" s="40"/>
      <c r="EL496" s="42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2"/>
      <c r="EX496" s="42"/>
      <c r="EY496" s="42"/>
      <c r="EZ496" s="42"/>
      <c r="FA496" s="42"/>
      <c r="FB496" s="42"/>
      <c r="FC496" s="42"/>
      <c r="FD496" s="42"/>
      <c r="FE496" s="42"/>
      <c r="FF496" s="42"/>
      <c r="FG496" s="42"/>
      <c r="FH496" s="42"/>
      <c r="FI496" s="42"/>
      <c r="FJ496" s="42"/>
      <c r="FK496" s="42"/>
      <c r="FL496" s="42"/>
      <c r="FM496" s="42"/>
      <c r="FN496" s="42"/>
      <c r="FO496" s="42"/>
      <c r="FP496" s="42"/>
      <c r="FQ496" s="42"/>
      <c r="FR496" s="42"/>
      <c r="FS496" s="29">
        <f t="shared" si="65"/>
        <v>206</v>
      </c>
      <c r="FT496" s="29">
        <f t="shared" si="69"/>
        <v>206</v>
      </c>
      <c r="FU496" s="8">
        <f t="shared" si="67"/>
        <v>2</v>
      </c>
      <c r="FV496" s="29">
        <f t="shared" si="70"/>
        <v>2</v>
      </c>
    </row>
    <row r="497" spans="1:178">
      <c r="A497" s="8">
        <v>11172</v>
      </c>
      <c r="B497" s="27" t="s">
        <v>44</v>
      </c>
      <c r="C497" s="40">
        <v>60</v>
      </c>
      <c r="D497" s="40" t="s">
        <v>252</v>
      </c>
      <c r="E497" s="40" t="s">
        <v>2106</v>
      </c>
      <c r="F497" s="40" t="s">
        <v>345</v>
      </c>
      <c r="G497" s="40">
        <v>180</v>
      </c>
      <c r="H497" s="8" t="str">
        <f>VLOOKUP(F497, 'Meslek Grupları'!$E$6:$G$152, 3, FALSE)</f>
        <v>Esnaf</v>
      </c>
      <c r="I497" s="40"/>
      <c r="J497" s="40"/>
      <c r="K497" s="40"/>
      <c r="L497" s="40">
        <v>120</v>
      </c>
      <c r="M497" s="40"/>
      <c r="N497" s="40"/>
      <c r="O497" s="40"/>
      <c r="P497" s="40"/>
      <c r="Q497" s="40"/>
      <c r="R497" s="40">
        <v>5</v>
      </c>
      <c r="S497" s="40"/>
      <c r="T497" s="40"/>
      <c r="U497" s="40"/>
      <c r="V497" s="40"/>
      <c r="W497" s="40"/>
      <c r="X497" s="40"/>
      <c r="Y497" s="40"/>
      <c r="Z497" s="41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2"/>
      <c r="AT497" s="42"/>
      <c r="AU497" s="43"/>
      <c r="AV497" s="40"/>
      <c r="AW497" s="40"/>
      <c r="AX497" s="40"/>
      <c r="AY497" s="40"/>
      <c r="AZ497" s="40"/>
      <c r="BA497" s="42"/>
      <c r="BB497" s="41"/>
      <c r="BC497" s="40"/>
      <c r="BD497" s="40"/>
      <c r="BE497" s="40"/>
      <c r="BF497" s="40"/>
      <c r="BG497" s="40"/>
      <c r="BH497" s="42"/>
      <c r="BI497" s="40"/>
      <c r="BJ497" s="40"/>
      <c r="BK497" s="40"/>
      <c r="BL497" s="40"/>
      <c r="BM497" s="40"/>
      <c r="BN497" s="40"/>
      <c r="BO497" s="41"/>
      <c r="BP497" s="40"/>
      <c r="BQ497" s="40"/>
      <c r="BR497" s="40"/>
      <c r="BS497" s="40"/>
      <c r="BT497" s="40"/>
      <c r="BU497" s="42"/>
      <c r="BV497" s="40"/>
      <c r="BW497" s="41"/>
      <c r="BX497" s="40"/>
      <c r="BY497" s="40"/>
      <c r="BZ497" s="40"/>
      <c r="CA497" s="42"/>
      <c r="CB497" s="41"/>
      <c r="CC497" s="40"/>
      <c r="CD497" s="40"/>
      <c r="CE497" s="40"/>
      <c r="CF497" s="40"/>
      <c r="CG497" s="40"/>
      <c r="CH497" s="42"/>
      <c r="CI497" s="43"/>
      <c r="CJ497" s="41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>
        <v>2</v>
      </c>
      <c r="DP497" s="40"/>
      <c r="DQ497" s="41"/>
      <c r="DR497" s="40"/>
      <c r="DS497" s="40"/>
      <c r="DT497" s="40"/>
      <c r="DU497" s="40"/>
      <c r="DV497" s="42"/>
      <c r="DW497" s="40"/>
      <c r="DX497" s="40"/>
      <c r="DY497" s="40"/>
      <c r="DZ497" s="40"/>
      <c r="EA497" s="40"/>
      <c r="EB497" s="40"/>
      <c r="EC497" s="40"/>
      <c r="ED497" s="41"/>
      <c r="EE497" s="40"/>
      <c r="EF497" s="40"/>
      <c r="EG497" s="41"/>
      <c r="EH497" s="40"/>
      <c r="EI497" s="40"/>
      <c r="EJ497" s="40"/>
      <c r="EK497" s="40"/>
      <c r="EL497" s="42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2"/>
      <c r="EX497" s="42"/>
      <c r="EY497" s="42"/>
      <c r="EZ497" s="42"/>
      <c r="FA497" s="42"/>
      <c r="FB497" s="42"/>
      <c r="FC497" s="42"/>
      <c r="FD497" s="42"/>
      <c r="FE497" s="42"/>
      <c r="FF497" s="42"/>
      <c r="FG497" s="42"/>
      <c r="FH497" s="42"/>
      <c r="FI497" s="42"/>
      <c r="FJ497" s="42"/>
      <c r="FK497" s="42"/>
      <c r="FL497" s="42"/>
      <c r="FM497" s="42"/>
      <c r="FN497" s="42"/>
      <c r="FO497" s="42"/>
      <c r="FP497" s="42"/>
      <c r="FQ497" s="42"/>
      <c r="FR497" s="42"/>
      <c r="FS497" s="29">
        <f t="shared" si="65"/>
        <v>300</v>
      </c>
      <c r="FT497" s="29">
        <f t="shared" si="69"/>
        <v>300</v>
      </c>
      <c r="FU497" s="8">
        <f t="shared" si="67"/>
        <v>0</v>
      </c>
      <c r="FV497" s="29">
        <f t="shared" si="70"/>
        <v>0</v>
      </c>
    </row>
    <row r="498" spans="1:178">
      <c r="A498" s="8">
        <v>11172</v>
      </c>
      <c r="B498" s="27" t="s">
        <v>44</v>
      </c>
      <c r="C498" s="40">
        <v>61</v>
      </c>
      <c r="D498" s="40" t="s">
        <v>564</v>
      </c>
      <c r="E498" s="40" t="s">
        <v>569</v>
      </c>
      <c r="F498" s="40" t="s">
        <v>253</v>
      </c>
      <c r="G498" s="40">
        <v>150</v>
      </c>
      <c r="H498" s="8" t="str">
        <f>VLOOKUP(F498, 'Meslek Grupları'!$E$6:$G$152, 3, FALSE)</f>
        <v>İşçiler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>
        <v>2</v>
      </c>
      <c r="S498" s="40">
        <v>1.5</v>
      </c>
      <c r="T498" s="40">
        <v>3</v>
      </c>
      <c r="U498" s="40"/>
      <c r="V498" s="40"/>
      <c r="W498" s="40"/>
      <c r="X498" s="40"/>
      <c r="Y498" s="40"/>
      <c r="Z498" s="41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2"/>
      <c r="AT498" s="42"/>
      <c r="AU498" s="43"/>
      <c r="AV498" s="40"/>
      <c r="AW498" s="40"/>
      <c r="AX498" s="40"/>
      <c r="AY498" s="40"/>
      <c r="AZ498" s="40"/>
      <c r="BA498" s="42"/>
      <c r="BB498" s="41"/>
      <c r="BC498" s="40"/>
      <c r="BD498" s="40"/>
      <c r="BE498" s="40"/>
      <c r="BF498" s="40"/>
      <c r="BG498" s="40"/>
      <c r="BH498" s="42"/>
      <c r="BI498" s="40"/>
      <c r="BJ498" s="40"/>
      <c r="BK498" s="40"/>
      <c r="BL498" s="40"/>
      <c r="BM498" s="40"/>
      <c r="BN498" s="40"/>
      <c r="BO498" s="41"/>
      <c r="BP498" s="40"/>
      <c r="BQ498" s="40"/>
      <c r="BR498" s="40"/>
      <c r="BS498" s="40"/>
      <c r="BT498" s="40"/>
      <c r="BU498" s="42"/>
      <c r="BV498" s="40"/>
      <c r="BW498" s="41">
        <v>1.5</v>
      </c>
      <c r="BX498" s="40"/>
      <c r="BY498" s="40"/>
      <c r="BZ498" s="40">
        <v>12</v>
      </c>
      <c r="CA498" s="42">
        <v>6</v>
      </c>
      <c r="CB498" s="41"/>
      <c r="CC498" s="40"/>
      <c r="CD498" s="40"/>
      <c r="CE498" s="40"/>
      <c r="CF498" s="40"/>
      <c r="CG498" s="40"/>
      <c r="CH498" s="42"/>
      <c r="CI498" s="43"/>
      <c r="CJ498" s="41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1"/>
      <c r="DR498" s="40"/>
      <c r="DS498" s="40"/>
      <c r="DT498" s="40"/>
      <c r="DU498" s="40"/>
      <c r="DV498" s="42"/>
      <c r="DW498" s="40"/>
      <c r="DX498" s="40"/>
      <c r="DY498" s="40"/>
      <c r="DZ498" s="40"/>
      <c r="EA498" s="40"/>
      <c r="EB498" s="40"/>
      <c r="EC498" s="40"/>
      <c r="ED498" s="41"/>
      <c r="EE498" s="40"/>
      <c r="EF498" s="40"/>
      <c r="EG498" s="41"/>
      <c r="EH498" s="40"/>
      <c r="EI498" s="40"/>
      <c r="EJ498" s="40"/>
      <c r="EK498" s="40"/>
      <c r="EL498" s="42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2"/>
      <c r="EX498" s="42"/>
      <c r="EY498" s="42"/>
      <c r="EZ498" s="42"/>
      <c r="FA498" s="42"/>
      <c r="FB498" s="42"/>
      <c r="FC498" s="42"/>
      <c r="FD498" s="42"/>
      <c r="FE498" s="42"/>
      <c r="FF498" s="42"/>
      <c r="FG498" s="42"/>
      <c r="FH498" s="42"/>
      <c r="FI498" s="42"/>
      <c r="FJ498" s="42"/>
      <c r="FK498" s="42"/>
      <c r="FL498" s="42"/>
      <c r="FM498" s="42"/>
      <c r="FN498" s="42"/>
      <c r="FO498" s="42"/>
      <c r="FP498" s="42"/>
      <c r="FQ498" s="42"/>
      <c r="FR498" s="42"/>
      <c r="FS498" s="29">
        <f t="shared" si="65"/>
        <v>162</v>
      </c>
      <c r="FT498" s="29">
        <f t="shared" si="69"/>
        <v>162</v>
      </c>
      <c r="FU498" s="8">
        <f t="shared" si="67"/>
        <v>1.5</v>
      </c>
      <c r="FV498" s="29">
        <f t="shared" si="70"/>
        <v>1.5</v>
      </c>
    </row>
    <row r="499" spans="1:178">
      <c r="A499" s="8">
        <v>11172</v>
      </c>
      <c r="B499" s="27" t="s">
        <v>44</v>
      </c>
      <c r="C499" s="40">
        <v>62</v>
      </c>
      <c r="D499" s="40" t="s">
        <v>219</v>
      </c>
      <c r="E499" s="40" t="s">
        <v>2160</v>
      </c>
      <c r="F499" s="40" t="s">
        <v>253</v>
      </c>
      <c r="G499" s="40">
        <v>150</v>
      </c>
      <c r="H499" s="8" t="str">
        <f>VLOOKUP(F499, 'Meslek Grupları'!$E$6:$G$152, 3, FALSE)</f>
        <v>İşçiler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>
        <v>2</v>
      </c>
      <c r="S499" s="40"/>
      <c r="T499" s="40"/>
      <c r="U499" s="40"/>
      <c r="V499" s="40"/>
      <c r="W499" s="40"/>
      <c r="X499" s="40"/>
      <c r="Y499" s="40"/>
      <c r="Z499" s="41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2"/>
      <c r="AT499" s="42"/>
      <c r="AU499" s="43"/>
      <c r="AV499" s="40"/>
      <c r="AW499" s="40"/>
      <c r="AX499" s="40"/>
      <c r="AY499" s="40"/>
      <c r="AZ499" s="40"/>
      <c r="BA499" s="42"/>
      <c r="BB499" s="41"/>
      <c r="BC499" s="40"/>
      <c r="BD499" s="40"/>
      <c r="BE499" s="40"/>
      <c r="BF499" s="40"/>
      <c r="BG499" s="40"/>
      <c r="BH499" s="42"/>
      <c r="BI499" s="40"/>
      <c r="BJ499" s="40"/>
      <c r="BK499" s="40"/>
      <c r="BL499" s="40"/>
      <c r="BM499" s="40"/>
      <c r="BN499" s="40"/>
      <c r="BO499" s="41"/>
      <c r="BP499" s="40"/>
      <c r="BQ499" s="40"/>
      <c r="BR499" s="40"/>
      <c r="BS499" s="40"/>
      <c r="BT499" s="40"/>
      <c r="BU499" s="42"/>
      <c r="BV499" s="40"/>
      <c r="BW499" s="41"/>
      <c r="BX499" s="40"/>
      <c r="BY499" s="40"/>
      <c r="BZ499" s="40"/>
      <c r="CA499" s="42"/>
      <c r="CB499" s="41"/>
      <c r="CC499" s="40"/>
      <c r="CD499" s="40"/>
      <c r="CE499" s="40"/>
      <c r="CF499" s="40"/>
      <c r="CG499" s="40"/>
      <c r="CH499" s="42"/>
      <c r="CI499" s="43"/>
      <c r="CJ499" s="41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1"/>
      <c r="DR499" s="40"/>
      <c r="DS499" s="40"/>
      <c r="DT499" s="40"/>
      <c r="DU499" s="40"/>
      <c r="DV499" s="42"/>
      <c r="DW499" s="40"/>
      <c r="DX499" s="40"/>
      <c r="DY499" s="40"/>
      <c r="DZ499" s="40"/>
      <c r="EA499" s="40"/>
      <c r="EB499" s="40"/>
      <c r="EC499" s="40"/>
      <c r="ED499" s="41"/>
      <c r="EE499" s="40"/>
      <c r="EF499" s="40"/>
      <c r="EG499" s="41"/>
      <c r="EH499" s="40"/>
      <c r="EI499" s="40"/>
      <c r="EJ499" s="40"/>
      <c r="EK499" s="40"/>
      <c r="EL499" s="42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2"/>
      <c r="EX499" s="42"/>
      <c r="EY499" s="42"/>
      <c r="EZ499" s="42"/>
      <c r="FA499" s="42"/>
      <c r="FB499" s="42"/>
      <c r="FC499" s="42"/>
      <c r="FD499" s="42"/>
      <c r="FE499" s="42"/>
      <c r="FF499" s="42"/>
      <c r="FG499" s="42"/>
      <c r="FH499" s="42"/>
      <c r="FI499" s="42"/>
      <c r="FJ499" s="42"/>
      <c r="FK499" s="42"/>
      <c r="FL499" s="42"/>
      <c r="FM499" s="42"/>
      <c r="FN499" s="42"/>
      <c r="FO499" s="42"/>
      <c r="FP499" s="42"/>
      <c r="FQ499" s="42"/>
      <c r="FR499" s="42"/>
      <c r="FS499" s="29">
        <f t="shared" si="65"/>
        <v>150</v>
      </c>
      <c r="FT499" s="29">
        <f t="shared" si="69"/>
        <v>150</v>
      </c>
      <c r="FU499" s="8">
        <f t="shared" si="67"/>
        <v>0</v>
      </c>
      <c r="FV499" s="29">
        <f t="shared" si="70"/>
        <v>0</v>
      </c>
    </row>
    <row r="500" spans="1:178">
      <c r="A500" s="8">
        <v>11172</v>
      </c>
      <c r="B500" s="27" t="s">
        <v>44</v>
      </c>
      <c r="C500" s="40">
        <v>63</v>
      </c>
      <c r="D500" s="40" t="s">
        <v>252</v>
      </c>
      <c r="E500" s="40" t="s">
        <v>479</v>
      </c>
      <c r="F500" s="40" t="s">
        <v>831</v>
      </c>
      <c r="G500" s="40">
        <v>50</v>
      </c>
      <c r="H500" s="8" t="str">
        <f>VLOOKUP(F500, 'Meslek Grupları'!$E$6:$G$152, 3, FALSE)</f>
        <v>Esnaf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>
        <v>1</v>
      </c>
      <c r="S500" s="40"/>
      <c r="T500" s="40"/>
      <c r="U500" s="40"/>
      <c r="V500" s="40"/>
      <c r="W500" s="40"/>
      <c r="X500" s="40"/>
      <c r="Y500" s="40"/>
      <c r="Z500" s="41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2"/>
      <c r="AT500" s="42"/>
      <c r="AU500" s="43"/>
      <c r="AV500" s="40"/>
      <c r="AW500" s="40"/>
      <c r="AX500" s="40"/>
      <c r="AY500" s="40"/>
      <c r="AZ500" s="40"/>
      <c r="BA500" s="42"/>
      <c r="BB500" s="41"/>
      <c r="BC500" s="40"/>
      <c r="BD500" s="40"/>
      <c r="BE500" s="40"/>
      <c r="BF500" s="40"/>
      <c r="BG500" s="40"/>
      <c r="BH500" s="42"/>
      <c r="BI500" s="40"/>
      <c r="BJ500" s="40"/>
      <c r="BK500" s="40"/>
      <c r="BL500" s="40"/>
      <c r="BM500" s="40"/>
      <c r="BN500" s="40"/>
      <c r="BO500" s="41"/>
      <c r="BP500" s="40"/>
      <c r="BQ500" s="40"/>
      <c r="BR500" s="40"/>
      <c r="BS500" s="40"/>
      <c r="BT500" s="40"/>
      <c r="BU500" s="42"/>
      <c r="BV500" s="40"/>
      <c r="BW500" s="41"/>
      <c r="BX500" s="40"/>
      <c r="BY500" s="40"/>
      <c r="BZ500" s="40"/>
      <c r="CA500" s="42"/>
      <c r="CB500" s="41"/>
      <c r="CC500" s="40"/>
      <c r="CD500" s="40"/>
      <c r="CE500" s="40"/>
      <c r="CF500" s="40"/>
      <c r="CG500" s="40"/>
      <c r="CH500" s="42"/>
      <c r="CI500" s="43"/>
      <c r="CJ500" s="41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1"/>
      <c r="DR500" s="40"/>
      <c r="DS500" s="40"/>
      <c r="DT500" s="40"/>
      <c r="DU500" s="40"/>
      <c r="DV500" s="42"/>
      <c r="DW500" s="40"/>
      <c r="DX500" s="40"/>
      <c r="DY500" s="40"/>
      <c r="DZ500" s="40"/>
      <c r="EA500" s="40"/>
      <c r="EB500" s="40"/>
      <c r="EC500" s="40"/>
      <c r="ED500" s="41"/>
      <c r="EE500" s="40"/>
      <c r="EF500" s="40"/>
      <c r="EG500" s="41"/>
      <c r="EH500" s="40"/>
      <c r="EI500" s="40"/>
      <c r="EJ500" s="40"/>
      <c r="EK500" s="40"/>
      <c r="EL500" s="42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2"/>
      <c r="EX500" s="42"/>
      <c r="EY500" s="42"/>
      <c r="EZ500" s="42"/>
      <c r="FA500" s="42"/>
      <c r="FB500" s="42"/>
      <c r="FC500" s="42"/>
      <c r="FD500" s="42"/>
      <c r="FE500" s="42"/>
      <c r="FF500" s="42"/>
      <c r="FG500" s="42"/>
      <c r="FH500" s="42"/>
      <c r="FI500" s="42"/>
      <c r="FJ500" s="42"/>
      <c r="FK500" s="42"/>
      <c r="FL500" s="42"/>
      <c r="FM500" s="42"/>
      <c r="FN500" s="42"/>
      <c r="FO500" s="42"/>
      <c r="FP500" s="42"/>
      <c r="FQ500" s="42"/>
      <c r="FR500" s="42"/>
      <c r="FS500" s="29">
        <f t="shared" si="65"/>
        <v>50</v>
      </c>
      <c r="FT500" s="29">
        <f t="shared" si="69"/>
        <v>50</v>
      </c>
      <c r="FU500" s="8">
        <f t="shared" si="67"/>
        <v>0</v>
      </c>
      <c r="FV500" s="29">
        <f t="shared" si="70"/>
        <v>0</v>
      </c>
    </row>
    <row r="501" spans="1:178">
      <c r="A501" s="8">
        <v>11172</v>
      </c>
      <c r="B501" s="27" t="s">
        <v>44</v>
      </c>
      <c r="C501" s="40">
        <v>64</v>
      </c>
      <c r="D501" s="40" t="s">
        <v>2161</v>
      </c>
      <c r="E501" s="40" t="s">
        <v>241</v>
      </c>
      <c r="F501" s="40" t="s">
        <v>253</v>
      </c>
      <c r="G501" s="40">
        <v>100</v>
      </c>
      <c r="H501" s="8" t="str">
        <f>VLOOKUP(F501, 'Meslek Grupları'!$E$6:$G$152, 3, FALSE)</f>
        <v>İşçiler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>
        <v>1</v>
      </c>
      <c r="S501" s="40"/>
      <c r="T501" s="40"/>
      <c r="U501" s="40"/>
      <c r="V501" s="40"/>
      <c r="W501" s="40"/>
      <c r="X501" s="40"/>
      <c r="Y501" s="40"/>
      <c r="Z501" s="41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2"/>
      <c r="AT501" s="42"/>
      <c r="AU501" s="43"/>
      <c r="AV501" s="40"/>
      <c r="AW501" s="40"/>
      <c r="AX501" s="40"/>
      <c r="AY501" s="40"/>
      <c r="AZ501" s="40"/>
      <c r="BA501" s="42"/>
      <c r="BB501" s="41"/>
      <c r="BC501" s="40"/>
      <c r="BD501" s="40"/>
      <c r="BE501" s="40"/>
      <c r="BF501" s="40"/>
      <c r="BG501" s="40"/>
      <c r="BH501" s="42"/>
      <c r="BI501" s="40"/>
      <c r="BJ501" s="40"/>
      <c r="BK501" s="40"/>
      <c r="BL501" s="40"/>
      <c r="BM501" s="40"/>
      <c r="BN501" s="40"/>
      <c r="BO501" s="41"/>
      <c r="BP501" s="40"/>
      <c r="BQ501" s="40"/>
      <c r="BR501" s="40"/>
      <c r="BS501" s="40"/>
      <c r="BT501" s="40"/>
      <c r="BU501" s="42"/>
      <c r="BV501" s="40"/>
      <c r="BW501" s="41"/>
      <c r="BX501" s="40"/>
      <c r="BY501" s="40"/>
      <c r="BZ501" s="40"/>
      <c r="CA501" s="42"/>
      <c r="CB501" s="41"/>
      <c r="CC501" s="40"/>
      <c r="CD501" s="40"/>
      <c r="CE501" s="40"/>
      <c r="CF501" s="40"/>
      <c r="CG501" s="40"/>
      <c r="CH501" s="42"/>
      <c r="CI501" s="43"/>
      <c r="CJ501" s="41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1"/>
      <c r="DR501" s="40"/>
      <c r="DS501" s="40"/>
      <c r="DT501" s="40"/>
      <c r="DU501" s="40"/>
      <c r="DV501" s="42"/>
      <c r="DW501" s="40"/>
      <c r="DX501" s="40"/>
      <c r="DY501" s="40"/>
      <c r="DZ501" s="40"/>
      <c r="EA501" s="40"/>
      <c r="EB501" s="40"/>
      <c r="EC501" s="40"/>
      <c r="ED501" s="41"/>
      <c r="EE501" s="40"/>
      <c r="EF501" s="40"/>
      <c r="EG501" s="41"/>
      <c r="EH501" s="40"/>
      <c r="EI501" s="40"/>
      <c r="EJ501" s="40"/>
      <c r="EK501" s="40"/>
      <c r="EL501" s="42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2"/>
      <c r="EX501" s="42"/>
      <c r="EY501" s="42"/>
      <c r="EZ501" s="42"/>
      <c r="FA501" s="42"/>
      <c r="FB501" s="42"/>
      <c r="FC501" s="42"/>
      <c r="FD501" s="42"/>
      <c r="FE501" s="42"/>
      <c r="FF501" s="42"/>
      <c r="FG501" s="42"/>
      <c r="FH501" s="42"/>
      <c r="FI501" s="42"/>
      <c r="FJ501" s="42"/>
      <c r="FK501" s="42"/>
      <c r="FL501" s="42"/>
      <c r="FM501" s="42"/>
      <c r="FN501" s="42"/>
      <c r="FO501" s="42"/>
      <c r="FP501" s="42"/>
      <c r="FQ501" s="42"/>
      <c r="FR501" s="42"/>
      <c r="FS501" s="29">
        <f t="shared" si="65"/>
        <v>100</v>
      </c>
      <c r="FT501" s="29">
        <f t="shared" si="69"/>
        <v>100</v>
      </c>
      <c r="FU501" s="8">
        <f t="shared" si="67"/>
        <v>0</v>
      </c>
      <c r="FV501" s="29">
        <f t="shared" si="70"/>
        <v>0</v>
      </c>
    </row>
    <row r="502" spans="1:178">
      <c r="A502" s="8">
        <v>11172</v>
      </c>
      <c r="B502" s="27" t="s">
        <v>44</v>
      </c>
      <c r="C502" s="40">
        <v>65</v>
      </c>
      <c r="D502" s="40" t="s">
        <v>598</v>
      </c>
      <c r="E502" s="40" t="s">
        <v>2162</v>
      </c>
      <c r="F502" s="40" t="s">
        <v>209</v>
      </c>
      <c r="G502" s="40">
        <v>150</v>
      </c>
      <c r="H502" s="8" t="str">
        <f>VLOOKUP(F502, 'Meslek Grupları'!$E$6:$G$152, 3, FALSE)</f>
        <v>Esnaf</v>
      </c>
      <c r="I502" s="40"/>
      <c r="J502" s="40"/>
      <c r="K502" s="40"/>
      <c r="L502" s="40">
        <v>120</v>
      </c>
      <c r="M502" s="40"/>
      <c r="N502" s="40"/>
      <c r="O502" s="40"/>
      <c r="P502" s="40"/>
      <c r="Q502" s="40"/>
      <c r="R502" s="40">
        <v>3</v>
      </c>
      <c r="S502" s="40"/>
      <c r="T502" s="40"/>
      <c r="U502" s="40"/>
      <c r="V502" s="40"/>
      <c r="W502" s="40"/>
      <c r="X502" s="40"/>
      <c r="Y502" s="40"/>
      <c r="Z502" s="41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2"/>
      <c r="AT502" s="42"/>
      <c r="AU502" s="43"/>
      <c r="AV502" s="40"/>
      <c r="AW502" s="40"/>
      <c r="AX502" s="40"/>
      <c r="AY502" s="40"/>
      <c r="AZ502" s="40"/>
      <c r="BA502" s="42"/>
      <c r="BB502" s="41"/>
      <c r="BC502" s="40"/>
      <c r="BD502" s="40"/>
      <c r="BE502" s="40"/>
      <c r="BF502" s="40"/>
      <c r="BG502" s="40"/>
      <c r="BH502" s="42"/>
      <c r="BI502" s="40"/>
      <c r="BJ502" s="40"/>
      <c r="BK502" s="40"/>
      <c r="BL502" s="40"/>
      <c r="BM502" s="40"/>
      <c r="BN502" s="40"/>
      <c r="BO502" s="41"/>
      <c r="BP502" s="40"/>
      <c r="BQ502" s="40"/>
      <c r="BR502" s="40"/>
      <c r="BS502" s="40"/>
      <c r="BT502" s="40"/>
      <c r="BU502" s="42"/>
      <c r="BV502" s="40"/>
      <c r="BW502" s="41"/>
      <c r="BX502" s="40"/>
      <c r="BY502" s="40"/>
      <c r="BZ502" s="40"/>
      <c r="CA502" s="42"/>
      <c r="CB502" s="41"/>
      <c r="CC502" s="40"/>
      <c r="CD502" s="40"/>
      <c r="CE502" s="40"/>
      <c r="CF502" s="40"/>
      <c r="CG502" s="40"/>
      <c r="CH502" s="42"/>
      <c r="CI502" s="43"/>
      <c r="CJ502" s="41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1"/>
      <c r="DR502" s="40"/>
      <c r="DS502" s="40"/>
      <c r="DT502" s="40"/>
      <c r="DU502" s="40"/>
      <c r="DV502" s="42"/>
      <c r="DW502" s="40"/>
      <c r="DX502" s="40"/>
      <c r="DY502" s="40"/>
      <c r="DZ502" s="40"/>
      <c r="EA502" s="40"/>
      <c r="EB502" s="40"/>
      <c r="EC502" s="40"/>
      <c r="ED502" s="41"/>
      <c r="EE502" s="40"/>
      <c r="EF502" s="40"/>
      <c r="EG502" s="41"/>
      <c r="EH502" s="40"/>
      <c r="EI502" s="40"/>
      <c r="EJ502" s="40"/>
      <c r="EK502" s="40"/>
      <c r="EL502" s="42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2"/>
      <c r="EX502" s="42"/>
      <c r="EY502" s="42"/>
      <c r="EZ502" s="42"/>
      <c r="FA502" s="42"/>
      <c r="FB502" s="42"/>
      <c r="FC502" s="42"/>
      <c r="FD502" s="42"/>
      <c r="FE502" s="42"/>
      <c r="FF502" s="42"/>
      <c r="FG502" s="42"/>
      <c r="FH502" s="42"/>
      <c r="FI502" s="42"/>
      <c r="FJ502" s="42"/>
      <c r="FK502" s="42"/>
      <c r="FL502" s="42"/>
      <c r="FM502" s="42"/>
      <c r="FN502" s="42"/>
      <c r="FO502" s="42"/>
      <c r="FP502" s="42"/>
      <c r="FQ502" s="42"/>
      <c r="FR502" s="42"/>
      <c r="FS502" s="29">
        <f t="shared" si="65"/>
        <v>270</v>
      </c>
      <c r="FT502" s="29">
        <f t="shared" si="69"/>
        <v>270</v>
      </c>
      <c r="FU502" s="8">
        <f t="shared" si="67"/>
        <v>0</v>
      </c>
      <c r="FV502" s="29">
        <f t="shared" si="70"/>
        <v>0</v>
      </c>
    </row>
    <row r="503" spans="1:178">
      <c r="A503" s="8">
        <v>11172</v>
      </c>
      <c r="B503" s="27" t="s">
        <v>44</v>
      </c>
      <c r="C503" s="40">
        <v>66</v>
      </c>
      <c r="D503" s="40" t="s">
        <v>252</v>
      </c>
      <c r="E503" s="40" t="s">
        <v>2163</v>
      </c>
      <c r="F503" s="40" t="s">
        <v>253</v>
      </c>
      <c r="G503" s="40">
        <v>200</v>
      </c>
      <c r="H503" s="8" t="str">
        <f>VLOOKUP(F503, 'Meslek Grupları'!$E$6:$G$152, 3, FALSE)</f>
        <v>İşçiler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>
        <v>2</v>
      </c>
      <c r="S503" s="40"/>
      <c r="T503" s="40"/>
      <c r="U503" s="40"/>
      <c r="V503" s="40"/>
      <c r="W503" s="40"/>
      <c r="X503" s="40"/>
      <c r="Y503" s="40"/>
      <c r="Z503" s="41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2"/>
      <c r="AT503" s="42"/>
      <c r="AU503" s="43"/>
      <c r="AV503" s="40"/>
      <c r="AW503" s="40"/>
      <c r="AX503" s="40"/>
      <c r="AY503" s="40"/>
      <c r="AZ503" s="40"/>
      <c r="BA503" s="42"/>
      <c r="BB503" s="41"/>
      <c r="BC503" s="40"/>
      <c r="BD503" s="40"/>
      <c r="BE503" s="40"/>
      <c r="BF503" s="40"/>
      <c r="BG503" s="40"/>
      <c r="BH503" s="42"/>
      <c r="BI503" s="40"/>
      <c r="BJ503" s="40"/>
      <c r="BK503" s="40"/>
      <c r="BL503" s="40"/>
      <c r="BM503" s="40"/>
      <c r="BN503" s="40"/>
      <c r="BO503" s="41"/>
      <c r="BP503" s="40"/>
      <c r="BQ503" s="40"/>
      <c r="BR503" s="40"/>
      <c r="BS503" s="40"/>
      <c r="BT503" s="40"/>
      <c r="BU503" s="42"/>
      <c r="BV503" s="40"/>
      <c r="BW503" s="41"/>
      <c r="BX503" s="40"/>
      <c r="BY503" s="40"/>
      <c r="BZ503" s="40"/>
      <c r="CA503" s="42"/>
      <c r="CB503" s="41"/>
      <c r="CC503" s="40"/>
      <c r="CD503" s="40"/>
      <c r="CE503" s="40"/>
      <c r="CF503" s="40"/>
      <c r="CG503" s="40"/>
      <c r="CH503" s="42"/>
      <c r="CI503" s="43"/>
      <c r="CJ503" s="41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1"/>
      <c r="DR503" s="40"/>
      <c r="DS503" s="40"/>
      <c r="DT503" s="40"/>
      <c r="DU503" s="40"/>
      <c r="DV503" s="42"/>
      <c r="DW503" s="40"/>
      <c r="DX503" s="40"/>
      <c r="DY503" s="40"/>
      <c r="DZ503" s="40"/>
      <c r="EA503" s="40"/>
      <c r="EB503" s="40"/>
      <c r="EC503" s="40"/>
      <c r="ED503" s="41"/>
      <c r="EE503" s="40"/>
      <c r="EF503" s="40"/>
      <c r="EG503" s="41"/>
      <c r="EH503" s="40"/>
      <c r="EI503" s="40"/>
      <c r="EJ503" s="40"/>
      <c r="EK503" s="40"/>
      <c r="EL503" s="42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2"/>
      <c r="EX503" s="42"/>
      <c r="EY503" s="42"/>
      <c r="EZ503" s="42"/>
      <c r="FA503" s="42"/>
      <c r="FB503" s="42"/>
      <c r="FC503" s="42"/>
      <c r="FD503" s="42"/>
      <c r="FE503" s="42"/>
      <c r="FF503" s="42"/>
      <c r="FG503" s="42"/>
      <c r="FH503" s="42"/>
      <c r="FI503" s="42"/>
      <c r="FJ503" s="42"/>
      <c r="FK503" s="42"/>
      <c r="FL503" s="42"/>
      <c r="FM503" s="42"/>
      <c r="FN503" s="42"/>
      <c r="FO503" s="42"/>
      <c r="FP503" s="42"/>
      <c r="FQ503" s="42"/>
      <c r="FR503" s="42"/>
      <c r="FS503" s="29">
        <f t="shared" si="65"/>
        <v>200</v>
      </c>
      <c r="FT503" s="29">
        <f t="shared" si="69"/>
        <v>200</v>
      </c>
      <c r="FU503" s="8">
        <f t="shared" si="67"/>
        <v>0</v>
      </c>
      <c r="FV503" s="29">
        <f t="shared" si="70"/>
        <v>0</v>
      </c>
    </row>
    <row r="504" spans="1:178">
      <c r="A504" s="8">
        <v>11172</v>
      </c>
      <c r="B504" s="27" t="s">
        <v>44</v>
      </c>
      <c r="C504" s="40">
        <v>67</v>
      </c>
      <c r="D504" s="40" t="s">
        <v>2164</v>
      </c>
      <c r="E504" s="40" t="s">
        <v>534</v>
      </c>
      <c r="F504" s="40" t="s">
        <v>828</v>
      </c>
      <c r="G504" s="40">
        <v>100</v>
      </c>
      <c r="H504" s="8" t="str">
        <f>VLOOKUP(F504, 'Meslek Grupları'!$E$6:$G$152, 3, FALSE)</f>
        <v>Esnaf</v>
      </c>
      <c r="I504" s="40"/>
      <c r="J504" s="40"/>
      <c r="K504" s="40"/>
      <c r="L504" s="40">
        <v>120</v>
      </c>
      <c r="M504" s="40"/>
      <c r="N504" s="40"/>
      <c r="O504" s="40"/>
      <c r="P504" s="40"/>
      <c r="Q504" s="40"/>
      <c r="R504" s="40">
        <v>2</v>
      </c>
      <c r="S504" s="40"/>
      <c r="T504" s="40"/>
      <c r="U504" s="40"/>
      <c r="V504" s="40"/>
      <c r="W504" s="40"/>
      <c r="X504" s="40"/>
      <c r="Y504" s="40"/>
      <c r="Z504" s="41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2"/>
      <c r="AT504" s="42"/>
      <c r="AU504" s="43"/>
      <c r="AV504" s="40"/>
      <c r="AW504" s="40"/>
      <c r="AX504" s="40"/>
      <c r="AY504" s="40"/>
      <c r="AZ504" s="40"/>
      <c r="BA504" s="42"/>
      <c r="BB504" s="41"/>
      <c r="BC504" s="40"/>
      <c r="BD504" s="40"/>
      <c r="BE504" s="40"/>
      <c r="BF504" s="40"/>
      <c r="BG504" s="40"/>
      <c r="BH504" s="42"/>
      <c r="BI504" s="40"/>
      <c r="BJ504" s="40"/>
      <c r="BK504" s="40"/>
      <c r="BL504" s="40"/>
      <c r="BM504" s="40"/>
      <c r="BN504" s="40"/>
      <c r="BO504" s="41"/>
      <c r="BP504" s="40"/>
      <c r="BQ504" s="40"/>
      <c r="BR504" s="40"/>
      <c r="BS504" s="40"/>
      <c r="BT504" s="40"/>
      <c r="BU504" s="42"/>
      <c r="BV504" s="40"/>
      <c r="BW504" s="41"/>
      <c r="BX504" s="40"/>
      <c r="BY504" s="40"/>
      <c r="BZ504" s="40"/>
      <c r="CA504" s="42"/>
      <c r="CB504" s="41"/>
      <c r="CC504" s="40"/>
      <c r="CD504" s="40"/>
      <c r="CE504" s="40"/>
      <c r="CF504" s="40"/>
      <c r="CG504" s="40"/>
      <c r="CH504" s="42"/>
      <c r="CI504" s="43"/>
      <c r="CJ504" s="41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1"/>
      <c r="DR504" s="40"/>
      <c r="DS504" s="40"/>
      <c r="DT504" s="40"/>
      <c r="DU504" s="40"/>
      <c r="DV504" s="42"/>
      <c r="DW504" s="40"/>
      <c r="DX504" s="40"/>
      <c r="DY504" s="40"/>
      <c r="DZ504" s="40"/>
      <c r="EA504" s="40"/>
      <c r="EB504" s="40"/>
      <c r="EC504" s="40"/>
      <c r="ED504" s="41"/>
      <c r="EE504" s="40"/>
      <c r="EF504" s="40"/>
      <c r="EG504" s="41"/>
      <c r="EH504" s="40"/>
      <c r="EI504" s="40"/>
      <c r="EJ504" s="40"/>
      <c r="EK504" s="40"/>
      <c r="EL504" s="42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2"/>
      <c r="EX504" s="42"/>
      <c r="EY504" s="42"/>
      <c r="EZ504" s="42"/>
      <c r="FA504" s="42"/>
      <c r="FB504" s="42"/>
      <c r="FC504" s="42"/>
      <c r="FD504" s="42"/>
      <c r="FE504" s="42"/>
      <c r="FF504" s="42"/>
      <c r="FG504" s="42"/>
      <c r="FH504" s="42"/>
      <c r="FI504" s="42"/>
      <c r="FJ504" s="42"/>
      <c r="FK504" s="42"/>
      <c r="FL504" s="42"/>
      <c r="FM504" s="42"/>
      <c r="FN504" s="42"/>
      <c r="FO504" s="42"/>
      <c r="FP504" s="42"/>
      <c r="FQ504" s="42"/>
      <c r="FR504" s="42"/>
      <c r="FS504" s="29">
        <f t="shared" si="65"/>
        <v>220</v>
      </c>
      <c r="FT504" s="29">
        <f t="shared" si="69"/>
        <v>220</v>
      </c>
      <c r="FU504" s="8">
        <f t="shared" si="67"/>
        <v>0</v>
      </c>
      <c r="FV504" s="29">
        <f t="shared" si="70"/>
        <v>0</v>
      </c>
    </row>
    <row r="505" spans="1:178">
      <c r="A505" s="8">
        <v>11172</v>
      </c>
      <c r="B505" s="27" t="s">
        <v>44</v>
      </c>
      <c r="C505" s="40">
        <v>68</v>
      </c>
      <c r="D505" s="40" t="s">
        <v>302</v>
      </c>
      <c r="E505" s="40" t="s">
        <v>255</v>
      </c>
      <c r="F505" s="40" t="s">
        <v>253</v>
      </c>
      <c r="G505" s="40">
        <v>150</v>
      </c>
      <c r="H505" s="8" t="str">
        <f>VLOOKUP(F505, 'Meslek Grupları'!$E$6:$G$152, 3, FALSE)</f>
        <v>İşçiler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>
        <v>2</v>
      </c>
      <c r="S505" s="40"/>
      <c r="T505" s="40"/>
      <c r="U505" s="40"/>
      <c r="V505" s="40"/>
      <c r="W505" s="40"/>
      <c r="X505" s="40"/>
      <c r="Y505" s="40"/>
      <c r="Z505" s="41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2"/>
      <c r="AT505" s="42"/>
      <c r="AU505" s="43"/>
      <c r="AV505" s="40"/>
      <c r="AW505" s="40"/>
      <c r="AX505" s="40"/>
      <c r="AY505" s="40"/>
      <c r="AZ505" s="40"/>
      <c r="BA505" s="42"/>
      <c r="BB505" s="41"/>
      <c r="BC505" s="40"/>
      <c r="BD505" s="40"/>
      <c r="BE505" s="40"/>
      <c r="BF505" s="40"/>
      <c r="BG505" s="40"/>
      <c r="BH505" s="42"/>
      <c r="BI505" s="40"/>
      <c r="BJ505" s="40"/>
      <c r="BK505" s="40"/>
      <c r="BL505" s="40"/>
      <c r="BM505" s="40"/>
      <c r="BN505" s="40"/>
      <c r="BO505" s="41"/>
      <c r="BP505" s="40"/>
      <c r="BQ505" s="40"/>
      <c r="BR505" s="40"/>
      <c r="BS505" s="40"/>
      <c r="BT505" s="40"/>
      <c r="BU505" s="42"/>
      <c r="BV505" s="40"/>
      <c r="BW505" s="41"/>
      <c r="BX505" s="40"/>
      <c r="BY505" s="40"/>
      <c r="BZ505" s="40"/>
      <c r="CA505" s="42"/>
      <c r="CB505" s="41"/>
      <c r="CC505" s="40"/>
      <c r="CD505" s="40"/>
      <c r="CE505" s="40"/>
      <c r="CF505" s="40"/>
      <c r="CG505" s="40"/>
      <c r="CH505" s="42"/>
      <c r="CI505" s="43"/>
      <c r="CJ505" s="41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>
        <v>1</v>
      </c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1"/>
      <c r="DR505" s="40"/>
      <c r="DS505" s="40"/>
      <c r="DT505" s="40"/>
      <c r="DU505" s="40"/>
      <c r="DV505" s="42"/>
      <c r="DW505" s="40"/>
      <c r="DX505" s="40"/>
      <c r="DY505" s="40"/>
      <c r="DZ505" s="40"/>
      <c r="EA505" s="40"/>
      <c r="EB505" s="40"/>
      <c r="EC505" s="40"/>
      <c r="ED505" s="41"/>
      <c r="EE505" s="40"/>
      <c r="EF505" s="40"/>
      <c r="EG505" s="41"/>
      <c r="EH505" s="40"/>
      <c r="EI505" s="40"/>
      <c r="EJ505" s="40"/>
      <c r="EK505" s="40"/>
      <c r="EL505" s="42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2"/>
      <c r="EX505" s="42"/>
      <c r="EY505" s="42"/>
      <c r="EZ505" s="42"/>
      <c r="FA505" s="42"/>
      <c r="FB505" s="42"/>
      <c r="FC505" s="42"/>
      <c r="FD505" s="42"/>
      <c r="FE505" s="42"/>
      <c r="FF505" s="42"/>
      <c r="FG505" s="42"/>
      <c r="FH505" s="42"/>
      <c r="FI505" s="42"/>
      <c r="FJ505" s="42"/>
      <c r="FK505" s="42"/>
      <c r="FL505" s="42"/>
      <c r="FM505" s="42"/>
      <c r="FN505" s="42"/>
      <c r="FO505" s="42"/>
      <c r="FP505" s="42"/>
      <c r="FQ505" s="42"/>
      <c r="FR505" s="42"/>
      <c r="FS505" s="29">
        <f t="shared" si="65"/>
        <v>150</v>
      </c>
      <c r="FT505" s="29">
        <f t="shared" si="69"/>
        <v>150</v>
      </c>
      <c r="FU505" s="8">
        <f t="shared" si="67"/>
        <v>0</v>
      </c>
      <c r="FV505" s="29">
        <f t="shared" si="70"/>
        <v>0</v>
      </c>
    </row>
    <row r="506" spans="1:178">
      <c r="A506" s="8">
        <v>11172</v>
      </c>
      <c r="B506" s="27" t="s">
        <v>44</v>
      </c>
      <c r="C506" s="40">
        <v>69</v>
      </c>
      <c r="D506" s="40" t="s">
        <v>252</v>
      </c>
      <c r="E506" s="40" t="s">
        <v>2165</v>
      </c>
      <c r="F506" s="40" t="s">
        <v>357</v>
      </c>
      <c r="G506" s="40">
        <v>250</v>
      </c>
      <c r="H506" s="8" t="str">
        <f>VLOOKUP(F506, 'Meslek Grupları'!$E$6:$G$152, 3, FALSE)</f>
        <v>Görevli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>
        <v>2.5</v>
      </c>
      <c r="S506" s="40"/>
      <c r="T506" s="40"/>
      <c r="U506" s="40"/>
      <c r="V506" s="40"/>
      <c r="W506" s="40"/>
      <c r="X506" s="40"/>
      <c r="Y506" s="40"/>
      <c r="Z506" s="41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2"/>
      <c r="AT506" s="42"/>
      <c r="AU506" s="43"/>
      <c r="AV506" s="40"/>
      <c r="AW506" s="40"/>
      <c r="AX506" s="40"/>
      <c r="AY506" s="40"/>
      <c r="AZ506" s="40"/>
      <c r="BA506" s="42"/>
      <c r="BB506" s="41"/>
      <c r="BC506" s="40"/>
      <c r="BD506" s="40"/>
      <c r="BE506" s="40"/>
      <c r="BF506" s="40"/>
      <c r="BG506" s="40"/>
      <c r="BH506" s="42"/>
      <c r="BI506" s="40"/>
      <c r="BJ506" s="40"/>
      <c r="BK506" s="40"/>
      <c r="BL506" s="40"/>
      <c r="BM506" s="40"/>
      <c r="BN506" s="40"/>
      <c r="BO506" s="41"/>
      <c r="BP506" s="40"/>
      <c r="BQ506" s="40"/>
      <c r="BR506" s="40"/>
      <c r="BS506" s="40"/>
      <c r="BT506" s="40"/>
      <c r="BU506" s="42"/>
      <c r="BV506" s="40"/>
      <c r="BW506" s="41"/>
      <c r="BX506" s="40"/>
      <c r="BY506" s="40"/>
      <c r="BZ506" s="40"/>
      <c r="CA506" s="42"/>
      <c r="CB506" s="41"/>
      <c r="CC506" s="40"/>
      <c r="CD506" s="40"/>
      <c r="CE506" s="40"/>
      <c r="CF506" s="40"/>
      <c r="CG506" s="40"/>
      <c r="CH506" s="42"/>
      <c r="CI506" s="43"/>
      <c r="CJ506" s="41">
        <v>1</v>
      </c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>
        <v>1</v>
      </c>
      <c r="CX506" s="40">
        <v>10</v>
      </c>
      <c r="CY506" s="40"/>
      <c r="CZ506" s="40">
        <v>1</v>
      </c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1"/>
      <c r="DR506" s="40"/>
      <c r="DS506" s="40"/>
      <c r="DT506" s="40"/>
      <c r="DU506" s="40"/>
      <c r="DV506" s="42"/>
      <c r="DW506" s="40"/>
      <c r="DX506" s="40"/>
      <c r="DY506" s="40"/>
      <c r="DZ506" s="40"/>
      <c r="EA506" s="40"/>
      <c r="EB506" s="40"/>
      <c r="EC506" s="40"/>
      <c r="ED506" s="41"/>
      <c r="EE506" s="40"/>
      <c r="EF506" s="40"/>
      <c r="EG506" s="41"/>
      <c r="EH506" s="40"/>
      <c r="EI506" s="40"/>
      <c r="EJ506" s="40"/>
      <c r="EK506" s="40"/>
      <c r="EL506" s="42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2"/>
      <c r="EX506" s="42"/>
      <c r="EY506" s="42"/>
      <c r="EZ506" s="42"/>
      <c r="FA506" s="42"/>
      <c r="FB506" s="42"/>
      <c r="FC506" s="42"/>
      <c r="FD506" s="42"/>
      <c r="FE506" s="42"/>
      <c r="FF506" s="42"/>
      <c r="FG506" s="42"/>
      <c r="FH506" s="42"/>
      <c r="FI506" s="42"/>
      <c r="FJ506" s="42"/>
      <c r="FK506" s="42"/>
      <c r="FL506" s="42"/>
      <c r="FM506" s="42"/>
      <c r="FN506" s="42"/>
      <c r="FO506" s="42"/>
      <c r="FP506" s="42"/>
      <c r="FQ506" s="42"/>
      <c r="FR506" s="42"/>
      <c r="FS506" s="29">
        <f t="shared" si="65"/>
        <v>260</v>
      </c>
      <c r="FT506" s="29">
        <f t="shared" si="69"/>
        <v>260</v>
      </c>
      <c r="FU506" s="8">
        <f t="shared" si="67"/>
        <v>0</v>
      </c>
      <c r="FV506" s="29">
        <f t="shared" si="70"/>
        <v>0</v>
      </c>
    </row>
    <row r="507" spans="1:178">
      <c r="A507" s="8">
        <v>11172</v>
      </c>
      <c r="B507" s="27" t="s">
        <v>44</v>
      </c>
      <c r="C507" s="40">
        <v>70</v>
      </c>
      <c r="D507" s="40" t="s">
        <v>2166</v>
      </c>
      <c r="E507" s="40" t="s">
        <v>2167</v>
      </c>
      <c r="F507" s="40" t="s">
        <v>233</v>
      </c>
      <c r="G507" s="40">
        <v>50</v>
      </c>
      <c r="H507" s="8" t="str">
        <f>VLOOKUP(F507, 'Meslek Grupları'!$E$6:$G$152, 3, FALSE)</f>
        <v>Esnaf</v>
      </c>
      <c r="I507" s="40" t="s">
        <v>832</v>
      </c>
      <c r="J507" s="40"/>
      <c r="K507" s="40"/>
      <c r="L507" s="40"/>
      <c r="M507" s="40"/>
      <c r="N507" s="40"/>
      <c r="O507" s="40"/>
      <c r="P507" s="40"/>
      <c r="Q507" s="40"/>
      <c r="R507" s="40">
        <v>2</v>
      </c>
      <c r="S507" s="40"/>
      <c r="T507" s="40"/>
      <c r="U507" s="40"/>
      <c r="V507" s="40"/>
      <c r="W507" s="40"/>
      <c r="X507" s="40"/>
      <c r="Y507" s="40"/>
      <c r="Z507" s="41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2"/>
      <c r="AT507" s="42"/>
      <c r="AU507" s="43"/>
      <c r="AV507" s="40"/>
      <c r="AW507" s="40"/>
      <c r="AX507" s="40"/>
      <c r="AY507" s="40"/>
      <c r="AZ507" s="40"/>
      <c r="BA507" s="42"/>
      <c r="BB507" s="41"/>
      <c r="BC507" s="40"/>
      <c r="BD507" s="40"/>
      <c r="BE507" s="40"/>
      <c r="BF507" s="40"/>
      <c r="BG507" s="40"/>
      <c r="BH507" s="42"/>
      <c r="BI507" s="40"/>
      <c r="BJ507" s="40"/>
      <c r="BK507" s="40"/>
      <c r="BL507" s="40"/>
      <c r="BM507" s="40"/>
      <c r="BN507" s="40"/>
      <c r="BO507" s="41"/>
      <c r="BP507" s="40"/>
      <c r="BQ507" s="40"/>
      <c r="BR507" s="40"/>
      <c r="BS507" s="40"/>
      <c r="BT507" s="40"/>
      <c r="BU507" s="42"/>
      <c r="BV507" s="40"/>
      <c r="BW507" s="41"/>
      <c r="BX507" s="40"/>
      <c r="BY507" s="40"/>
      <c r="BZ507" s="40"/>
      <c r="CA507" s="42"/>
      <c r="CB507" s="41"/>
      <c r="CC507" s="40"/>
      <c r="CD507" s="40"/>
      <c r="CE507" s="40"/>
      <c r="CF507" s="40"/>
      <c r="CG507" s="40"/>
      <c r="CH507" s="42"/>
      <c r="CI507" s="43"/>
      <c r="CJ507" s="41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1"/>
      <c r="DR507" s="40"/>
      <c r="DS507" s="40"/>
      <c r="DT507" s="40"/>
      <c r="DU507" s="40"/>
      <c r="DV507" s="42"/>
      <c r="DW507" s="40"/>
      <c r="DX507" s="40"/>
      <c r="DY507" s="40"/>
      <c r="DZ507" s="40"/>
      <c r="EA507" s="40"/>
      <c r="EB507" s="40"/>
      <c r="EC507" s="40"/>
      <c r="ED507" s="41"/>
      <c r="EE507" s="40"/>
      <c r="EF507" s="40"/>
      <c r="EG507" s="41"/>
      <c r="EH507" s="40"/>
      <c r="EI507" s="40"/>
      <c r="EJ507" s="40"/>
      <c r="EK507" s="40"/>
      <c r="EL507" s="42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2"/>
      <c r="EX507" s="42"/>
      <c r="EY507" s="42"/>
      <c r="EZ507" s="42"/>
      <c r="FA507" s="42"/>
      <c r="FB507" s="42"/>
      <c r="FC507" s="42"/>
      <c r="FD507" s="42"/>
      <c r="FE507" s="42"/>
      <c r="FF507" s="42"/>
      <c r="FG507" s="42"/>
      <c r="FH507" s="42"/>
      <c r="FI507" s="42"/>
      <c r="FJ507" s="42"/>
      <c r="FK507" s="42"/>
      <c r="FL507" s="42"/>
      <c r="FM507" s="42"/>
      <c r="FN507" s="42"/>
      <c r="FO507" s="42"/>
      <c r="FP507" s="42"/>
      <c r="FQ507" s="42"/>
      <c r="FR507" s="42"/>
      <c r="FS507" s="29">
        <f t="shared" si="65"/>
        <v>50</v>
      </c>
      <c r="FT507" s="29">
        <f t="shared" si="69"/>
        <v>50</v>
      </c>
      <c r="FU507" s="8">
        <f t="shared" si="67"/>
        <v>0</v>
      </c>
      <c r="FV507" s="29">
        <f t="shared" si="70"/>
        <v>0</v>
      </c>
    </row>
    <row r="508" spans="1:178">
      <c r="A508" s="8">
        <v>11172</v>
      </c>
      <c r="B508" s="27" t="s">
        <v>44</v>
      </c>
      <c r="C508" s="40">
        <v>71</v>
      </c>
      <c r="D508" s="40" t="s">
        <v>279</v>
      </c>
      <c r="E508" s="40" t="s">
        <v>564</v>
      </c>
      <c r="F508" s="40"/>
      <c r="G508" s="40"/>
      <c r="H508" s="8">
        <f>VLOOKUP(F508, 'Meslek Grupları'!$E$6:$G$152, 3, FALSE)</f>
        <v>0</v>
      </c>
      <c r="I508" s="40" t="s">
        <v>594</v>
      </c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1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2"/>
      <c r="AT508" s="42"/>
      <c r="AU508" s="43"/>
      <c r="AV508" s="40"/>
      <c r="AW508" s="40"/>
      <c r="AX508" s="40"/>
      <c r="AY508" s="40"/>
      <c r="AZ508" s="40"/>
      <c r="BA508" s="42"/>
      <c r="BB508" s="41"/>
      <c r="BC508" s="40"/>
      <c r="BD508" s="40"/>
      <c r="BE508" s="40"/>
      <c r="BF508" s="40"/>
      <c r="BG508" s="40"/>
      <c r="BH508" s="42"/>
      <c r="BI508" s="40"/>
      <c r="BJ508" s="40"/>
      <c r="BK508" s="40"/>
      <c r="BL508" s="40"/>
      <c r="BM508" s="40"/>
      <c r="BN508" s="40"/>
      <c r="BO508" s="41"/>
      <c r="BP508" s="40"/>
      <c r="BQ508" s="40"/>
      <c r="BR508" s="40"/>
      <c r="BS508" s="40"/>
      <c r="BT508" s="40"/>
      <c r="BU508" s="42"/>
      <c r="BV508" s="40"/>
      <c r="BW508" s="41"/>
      <c r="BX508" s="40"/>
      <c r="BY508" s="40"/>
      <c r="BZ508" s="40"/>
      <c r="CA508" s="42"/>
      <c r="CB508" s="41"/>
      <c r="CC508" s="40"/>
      <c r="CD508" s="40"/>
      <c r="CE508" s="40"/>
      <c r="CF508" s="40"/>
      <c r="CG508" s="40"/>
      <c r="CH508" s="42"/>
      <c r="CI508" s="43"/>
      <c r="CJ508" s="41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1"/>
      <c r="DR508" s="40"/>
      <c r="DS508" s="40"/>
      <c r="DT508" s="40"/>
      <c r="DU508" s="40"/>
      <c r="DV508" s="42"/>
      <c r="DW508" s="40"/>
      <c r="DX508" s="40"/>
      <c r="DY508" s="40"/>
      <c r="DZ508" s="40"/>
      <c r="EA508" s="40"/>
      <c r="EB508" s="40"/>
      <c r="EC508" s="40"/>
      <c r="ED508" s="41"/>
      <c r="EE508" s="40"/>
      <c r="EF508" s="40"/>
      <c r="EG508" s="41"/>
      <c r="EH508" s="40"/>
      <c r="EI508" s="40"/>
      <c r="EJ508" s="40"/>
      <c r="EK508" s="40"/>
      <c r="EL508" s="42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2"/>
      <c r="EX508" s="42"/>
      <c r="EY508" s="42"/>
      <c r="EZ508" s="42"/>
      <c r="FA508" s="42"/>
      <c r="FB508" s="42"/>
      <c r="FC508" s="42"/>
      <c r="FD508" s="42"/>
      <c r="FE508" s="42"/>
      <c r="FF508" s="42"/>
      <c r="FG508" s="42"/>
      <c r="FH508" s="42"/>
      <c r="FI508" s="42"/>
      <c r="FJ508" s="42"/>
      <c r="FK508" s="42"/>
      <c r="FL508" s="42"/>
      <c r="FM508" s="42"/>
      <c r="FN508" s="42"/>
      <c r="FO508" s="42"/>
      <c r="FP508" s="42"/>
      <c r="FQ508" s="42"/>
      <c r="FR508" s="42"/>
      <c r="FS508" s="29">
        <f t="shared" si="65"/>
        <v>0</v>
      </c>
      <c r="FT508" s="29">
        <f t="shared" si="69"/>
        <v>0</v>
      </c>
      <c r="FU508" s="8">
        <f t="shared" si="67"/>
        <v>0</v>
      </c>
      <c r="FV508" s="29">
        <f t="shared" si="70"/>
        <v>0</v>
      </c>
    </row>
    <row r="509" spans="1:178">
      <c r="A509" s="8">
        <v>11172</v>
      </c>
      <c r="B509" s="27" t="s">
        <v>44</v>
      </c>
      <c r="C509" s="40">
        <v>72</v>
      </c>
      <c r="D509" s="40" t="s">
        <v>252</v>
      </c>
      <c r="E509" s="40" t="s">
        <v>219</v>
      </c>
      <c r="F509" s="40" t="s">
        <v>261</v>
      </c>
      <c r="G509" s="40">
        <v>120</v>
      </c>
      <c r="H509" s="8" t="str">
        <f>VLOOKUP(F509, 'Meslek Grupları'!$E$6:$G$152, 3, FALSE)</f>
        <v>Esnaf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>
        <v>4</v>
      </c>
      <c r="S509" s="40"/>
      <c r="T509" s="40"/>
      <c r="U509" s="40"/>
      <c r="V509" s="40"/>
      <c r="W509" s="40"/>
      <c r="X509" s="40"/>
      <c r="Y509" s="40"/>
      <c r="Z509" s="41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2"/>
      <c r="AT509" s="42"/>
      <c r="AU509" s="43"/>
      <c r="AV509" s="40"/>
      <c r="AW509" s="40"/>
      <c r="AX509" s="40"/>
      <c r="AY509" s="40"/>
      <c r="AZ509" s="40"/>
      <c r="BA509" s="42"/>
      <c r="BB509" s="41"/>
      <c r="BC509" s="40"/>
      <c r="BD509" s="40"/>
      <c r="BE509" s="40"/>
      <c r="BF509" s="40"/>
      <c r="BG509" s="40"/>
      <c r="BH509" s="42"/>
      <c r="BI509" s="40"/>
      <c r="BJ509" s="40"/>
      <c r="BK509" s="40"/>
      <c r="BL509" s="40"/>
      <c r="BM509" s="40"/>
      <c r="BN509" s="40"/>
      <c r="BO509" s="41"/>
      <c r="BP509" s="40"/>
      <c r="BQ509" s="40"/>
      <c r="BR509" s="40"/>
      <c r="BS509" s="40"/>
      <c r="BT509" s="40"/>
      <c r="BU509" s="42"/>
      <c r="BV509" s="40"/>
      <c r="BW509" s="41"/>
      <c r="BX509" s="40"/>
      <c r="BY509" s="40"/>
      <c r="BZ509" s="40"/>
      <c r="CA509" s="42"/>
      <c r="CB509" s="41"/>
      <c r="CC509" s="40"/>
      <c r="CD509" s="40"/>
      <c r="CE509" s="40"/>
      <c r="CF509" s="40"/>
      <c r="CG509" s="40"/>
      <c r="CH509" s="42"/>
      <c r="CI509" s="43"/>
      <c r="CJ509" s="41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1"/>
      <c r="DR509" s="40"/>
      <c r="DS509" s="40"/>
      <c r="DT509" s="40"/>
      <c r="DU509" s="40"/>
      <c r="DV509" s="42"/>
      <c r="DW509" s="40"/>
      <c r="DX509" s="40"/>
      <c r="DY509" s="40"/>
      <c r="DZ509" s="40"/>
      <c r="EA509" s="40"/>
      <c r="EB509" s="40"/>
      <c r="EC509" s="40"/>
      <c r="ED509" s="41"/>
      <c r="EE509" s="40"/>
      <c r="EF509" s="40"/>
      <c r="EG509" s="41"/>
      <c r="EH509" s="40"/>
      <c r="EI509" s="40"/>
      <c r="EJ509" s="40"/>
      <c r="EK509" s="40"/>
      <c r="EL509" s="42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2"/>
      <c r="EX509" s="42"/>
      <c r="EY509" s="42"/>
      <c r="EZ509" s="42"/>
      <c r="FA509" s="42"/>
      <c r="FB509" s="42"/>
      <c r="FC509" s="42"/>
      <c r="FD509" s="42"/>
      <c r="FE509" s="42"/>
      <c r="FF509" s="42"/>
      <c r="FG509" s="42"/>
      <c r="FH509" s="42"/>
      <c r="FI509" s="42"/>
      <c r="FJ509" s="42"/>
      <c r="FK509" s="42"/>
      <c r="FL509" s="42"/>
      <c r="FM509" s="42"/>
      <c r="FN509" s="42"/>
      <c r="FO509" s="42"/>
      <c r="FP509" s="42"/>
      <c r="FQ509" s="42"/>
      <c r="FR509" s="42"/>
      <c r="FS509" s="29">
        <f t="shared" si="65"/>
        <v>120</v>
      </c>
      <c r="FT509" s="29">
        <f t="shared" si="69"/>
        <v>120</v>
      </c>
      <c r="FU509" s="8">
        <f t="shared" si="67"/>
        <v>0</v>
      </c>
      <c r="FV509" s="29">
        <f t="shared" si="70"/>
        <v>0</v>
      </c>
    </row>
    <row r="510" spans="1:178">
      <c r="A510" s="8">
        <v>11172</v>
      </c>
      <c r="B510" s="27" t="s">
        <v>44</v>
      </c>
      <c r="C510" s="40">
        <v>73</v>
      </c>
      <c r="D510" s="40" t="s">
        <v>564</v>
      </c>
      <c r="E510" s="40" t="s">
        <v>252</v>
      </c>
      <c r="F510" s="40"/>
      <c r="G510" s="40"/>
      <c r="H510" s="8">
        <f>VLOOKUP(F510, 'Meslek Grupları'!$E$6:$G$152, 3, FALSE)</f>
        <v>0</v>
      </c>
      <c r="I510" s="40"/>
      <c r="J510" s="40"/>
      <c r="K510" s="40"/>
      <c r="L510" s="40">
        <v>120</v>
      </c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1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2"/>
      <c r="AT510" s="42"/>
      <c r="AU510" s="43"/>
      <c r="AV510" s="40"/>
      <c r="AW510" s="40"/>
      <c r="AX510" s="40"/>
      <c r="AY510" s="40"/>
      <c r="AZ510" s="40"/>
      <c r="BA510" s="42"/>
      <c r="BB510" s="41"/>
      <c r="BC510" s="40"/>
      <c r="BD510" s="40"/>
      <c r="BE510" s="40"/>
      <c r="BF510" s="40"/>
      <c r="BG510" s="40"/>
      <c r="BH510" s="42"/>
      <c r="BI510" s="40"/>
      <c r="BJ510" s="40"/>
      <c r="BK510" s="40"/>
      <c r="BL510" s="40"/>
      <c r="BM510" s="40"/>
      <c r="BN510" s="40"/>
      <c r="BO510" s="41"/>
      <c r="BP510" s="40"/>
      <c r="BQ510" s="40"/>
      <c r="BR510" s="40"/>
      <c r="BS510" s="40"/>
      <c r="BT510" s="40"/>
      <c r="BU510" s="42"/>
      <c r="BV510" s="40"/>
      <c r="BW510" s="41"/>
      <c r="BX510" s="40"/>
      <c r="BY510" s="40"/>
      <c r="BZ510" s="40"/>
      <c r="CA510" s="42"/>
      <c r="CB510" s="41"/>
      <c r="CC510" s="40"/>
      <c r="CD510" s="40"/>
      <c r="CE510" s="40"/>
      <c r="CF510" s="40"/>
      <c r="CG510" s="40"/>
      <c r="CH510" s="42"/>
      <c r="CI510" s="43"/>
      <c r="CJ510" s="41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1"/>
      <c r="DR510" s="40"/>
      <c r="DS510" s="40"/>
      <c r="DT510" s="40"/>
      <c r="DU510" s="40"/>
      <c r="DV510" s="42"/>
      <c r="DW510" s="40"/>
      <c r="DX510" s="40"/>
      <c r="DY510" s="40"/>
      <c r="DZ510" s="40"/>
      <c r="EA510" s="40"/>
      <c r="EB510" s="40"/>
      <c r="EC510" s="40"/>
      <c r="ED510" s="41"/>
      <c r="EE510" s="40"/>
      <c r="EF510" s="40"/>
      <c r="EG510" s="41"/>
      <c r="EH510" s="40"/>
      <c r="EI510" s="40"/>
      <c r="EJ510" s="40"/>
      <c r="EK510" s="40"/>
      <c r="EL510" s="42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2"/>
      <c r="EX510" s="42"/>
      <c r="EY510" s="42"/>
      <c r="EZ510" s="42"/>
      <c r="FA510" s="42"/>
      <c r="FB510" s="42"/>
      <c r="FC510" s="42"/>
      <c r="FD510" s="42"/>
      <c r="FE510" s="42"/>
      <c r="FF510" s="42"/>
      <c r="FG510" s="42"/>
      <c r="FH510" s="42"/>
      <c r="FI510" s="42"/>
      <c r="FJ510" s="42"/>
      <c r="FK510" s="42"/>
      <c r="FL510" s="42"/>
      <c r="FM510" s="42"/>
      <c r="FN510" s="42"/>
      <c r="FO510" s="42"/>
      <c r="FP510" s="42"/>
      <c r="FQ510" s="42"/>
      <c r="FR510" s="42"/>
      <c r="FS510" s="29">
        <f t="shared" si="65"/>
        <v>120</v>
      </c>
      <c r="FT510" s="29">
        <f t="shared" si="69"/>
        <v>120</v>
      </c>
      <c r="FU510" s="8">
        <f t="shared" si="67"/>
        <v>0</v>
      </c>
      <c r="FV510" s="29">
        <f t="shared" si="70"/>
        <v>0</v>
      </c>
    </row>
    <row r="511" spans="1:178">
      <c r="A511" s="8">
        <v>11172</v>
      </c>
      <c r="B511" s="27" t="s">
        <v>44</v>
      </c>
      <c r="C511" s="40">
        <v>74</v>
      </c>
      <c r="D511" s="40" t="s">
        <v>221</v>
      </c>
      <c r="E511" s="40" t="s">
        <v>204</v>
      </c>
      <c r="F511" s="40" t="s">
        <v>101</v>
      </c>
      <c r="G511" s="40">
        <v>150</v>
      </c>
      <c r="H511" s="8" t="str">
        <f>VLOOKUP(F511, 'Meslek Grupları'!$E$6:$G$152, 3, FALSE)</f>
        <v>Esnaf</v>
      </c>
      <c r="I511" s="40"/>
      <c r="J511" s="40"/>
      <c r="K511" s="40"/>
      <c r="L511" s="40">
        <v>120</v>
      </c>
      <c r="M511" s="40"/>
      <c r="N511" s="40"/>
      <c r="O511" s="40"/>
      <c r="P511" s="40"/>
      <c r="Q511" s="40"/>
      <c r="R511" s="40">
        <v>4</v>
      </c>
      <c r="S511" s="40"/>
      <c r="T511" s="40"/>
      <c r="U511" s="40"/>
      <c r="V511" s="40"/>
      <c r="W511" s="40"/>
      <c r="X511" s="40"/>
      <c r="Y511" s="40"/>
      <c r="Z511" s="41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2"/>
      <c r="AT511" s="42"/>
      <c r="AU511" s="43"/>
      <c r="AV511" s="40"/>
      <c r="AW511" s="40"/>
      <c r="AX511" s="40"/>
      <c r="AY511" s="40"/>
      <c r="AZ511" s="40"/>
      <c r="BA511" s="42"/>
      <c r="BB511" s="41"/>
      <c r="BC511" s="40"/>
      <c r="BD511" s="40"/>
      <c r="BE511" s="40"/>
      <c r="BF511" s="40"/>
      <c r="BG511" s="40"/>
      <c r="BH511" s="42"/>
      <c r="BI511" s="40"/>
      <c r="BJ511" s="40"/>
      <c r="BK511" s="40"/>
      <c r="BL511" s="40"/>
      <c r="BM511" s="40"/>
      <c r="BN511" s="40"/>
      <c r="BO511" s="41"/>
      <c r="BP511" s="40"/>
      <c r="BQ511" s="40"/>
      <c r="BR511" s="40"/>
      <c r="BS511" s="40"/>
      <c r="BT511" s="40"/>
      <c r="BU511" s="42"/>
      <c r="BV511" s="40"/>
      <c r="BW511" s="41"/>
      <c r="BX511" s="40"/>
      <c r="BY511" s="40"/>
      <c r="BZ511" s="40"/>
      <c r="CA511" s="42"/>
      <c r="CB511" s="41"/>
      <c r="CC511" s="40"/>
      <c r="CD511" s="40"/>
      <c r="CE511" s="40"/>
      <c r="CF511" s="40"/>
      <c r="CG511" s="40"/>
      <c r="CH511" s="42"/>
      <c r="CI511" s="43"/>
      <c r="CJ511" s="41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>
        <v>1</v>
      </c>
      <c r="CX511" s="40">
        <v>7</v>
      </c>
      <c r="CY511" s="40"/>
      <c r="CZ511" s="40">
        <v>1</v>
      </c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1"/>
      <c r="DR511" s="40"/>
      <c r="DS511" s="40"/>
      <c r="DT511" s="40"/>
      <c r="DU511" s="40"/>
      <c r="DV511" s="42"/>
      <c r="DW511" s="40"/>
      <c r="DX511" s="40"/>
      <c r="DY511" s="40"/>
      <c r="DZ511" s="40"/>
      <c r="EA511" s="40"/>
      <c r="EB511" s="40"/>
      <c r="EC511" s="40"/>
      <c r="ED511" s="41"/>
      <c r="EE511" s="40"/>
      <c r="EF511" s="40"/>
      <c r="EG511" s="41"/>
      <c r="EH511" s="40"/>
      <c r="EI511" s="40"/>
      <c r="EJ511" s="40"/>
      <c r="EK511" s="40"/>
      <c r="EL511" s="42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2"/>
      <c r="EX511" s="42"/>
      <c r="EY511" s="42"/>
      <c r="EZ511" s="42"/>
      <c r="FA511" s="42"/>
      <c r="FB511" s="42"/>
      <c r="FC511" s="42"/>
      <c r="FD511" s="42"/>
      <c r="FE511" s="42"/>
      <c r="FF511" s="42"/>
      <c r="FG511" s="42"/>
      <c r="FH511" s="42"/>
      <c r="FI511" s="42"/>
      <c r="FJ511" s="42"/>
      <c r="FK511" s="42"/>
      <c r="FL511" s="42"/>
      <c r="FM511" s="42"/>
      <c r="FN511" s="42"/>
      <c r="FO511" s="42"/>
      <c r="FP511" s="42"/>
      <c r="FQ511" s="42"/>
      <c r="FR511" s="42"/>
      <c r="FS511" s="29">
        <f t="shared" si="65"/>
        <v>277</v>
      </c>
      <c r="FT511" s="29">
        <f t="shared" si="69"/>
        <v>277</v>
      </c>
      <c r="FU511" s="8">
        <f t="shared" si="67"/>
        <v>0</v>
      </c>
      <c r="FV511" s="29">
        <f t="shared" si="70"/>
        <v>0</v>
      </c>
    </row>
    <row r="512" spans="1:178">
      <c r="A512" s="8">
        <v>11172</v>
      </c>
      <c r="B512" s="27" t="s">
        <v>44</v>
      </c>
      <c r="C512" s="40">
        <v>75</v>
      </c>
      <c r="D512" s="40" t="s">
        <v>2069</v>
      </c>
      <c r="E512" s="40" t="s">
        <v>219</v>
      </c>
      <c r="F512" s="40" t="s">
        <v>261</v>
      </c>
      <c r="G512" s="40">
        <v>100</v>
      </c>
      <c r="H512" s="8" t="str">
        <f>VLOOKUP(F512, 'Meslek Grupları'!$E$6:$G$152, 3, FALSE)</f>
        <v>Esnaf</v>
      </c>
      <c r="I512" s="40"/>
      <c r="J512" s="40">
        <v>50</v>
      </c>
      <c r="K512" s="40" t="s">
        <v>833</v>
      </c>
      <c r="L512" s="40"/>
      <c r="M512" s="40"/>
      <c r="N512" s="40"/>
      <c r="O512" s="40"/>
      <c r="P512" s="40"/>
      <c r="Q512" s="40"/>
      <c r="R512" s="40">
        <v>2.5</v>
      </c>
      <c r="S512" s="40"/>
      <c r="T512" s="40"/>
      <c r="U512" s="40"/>
      <c r="V512" s="40"/>
      <c r="W512" s="40"/>
      <c r="X512" s="40"/>
      <c r="Y512" s="40"/>
      <c r="Z512" s="41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2"/>
      <c r="AT512" s="42"/>
      <c r="AU512" s="43"/>
      <c r="AV512" s="40"/>
      <c r="AW512" s="40"/>
      <c r="AX512" s="40"/>
      <c r="AY512" s="40"/>
      <c r="AZ512" s="40"/>
      <c r="BA512" s="42"/>
      <c r="BB512" s="41"/>
      <c r="BC512" s="40"/>
      <c r="BD512" s="40"/>
      <c r="BE512" s="40"/>
      <c r="BF512" s="40"/>
      <c r="BG512" s="40"/>
      <c r="BH512" s="42"/>
      <c r="BI512" s="40"/>
      <c r="BJ512" s="40"/>
      <c r="BK512" s="40"/>
      <c r="BL512" s="40"/>
      <c r="BM512" s="40"/>
      <c r="BN512" s="40"/>
      <c r="BO512" s="41"/>
      <c r="BP512" s="40"/>
      <c r="BQ512" s="40"/>
      <c r="BR512" s="40"/>
      <c r="BS512" s="40"/>
      <c r="BT512" s="40"/>
      <c r="BU512" s="42"/>
      <c r="BV512" s="40"/>
      <c r="BW512" s="41"/>
      <c r="BX512" s="40"/>
      <c r="BY512" s="40"/>
      <c r="BZ512" s="40"/>
      <c r="CA512" s="42"/>
      <c r="CB512" s="41"/>
      <c r="CC512" s="40"/>
      <c r="CD512" s="40"/>
      <c r="CE512" s="40"/>
      <c r="CF512" s="40"/>
      <c r="CG512" s="40"/>
      <c r="CH512" s="42"/>
      <c r="CI512" s="43"/>
      <c r="CJ512" s="41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>
        <v>1</v>
      </c>
      <c r="CX512" s="40">
        <v>7</v>
      </c>
      <c r="CY512" s="40"/>
      <c r="CZ512" s="40" t="s">
        <v>777</v>
      </c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1"/>
      <c r="DR512" s="40"/>
      <c r="DS512" s="40"/>
      <c r="DT512" s="40"/>
      <c r="DU512" s="40"/>
      <c r="DV512" s="42"/>
      <c r="DW512" s="40"/>
      <c r="DX512" s="40"/>
      <c r="DY512" s="40"/>
      <c r="DZ512" s="40"/>
      <c r="EA512" s="40"/>
      <c r="EB512" s="40"/>
      <c r="EC512" s="40"/>
      <c r="ED512" s="41"/>
      <c r="EE512" s="40"/>
      <c r="EF512" s="40"/>
      <c r="EG512" s="41"/>
      <c r="EH512" s="40"/>
      <c r="EI512" s="40"/>
      <c r="EJ512" s="40"/>
      <c r="EK512" s="40"/>
      <c r="EL512" s="42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2"/>
      <c r="EX512" s="42"/>
      <c r="EY512" s="42"/>
      <c r="EZ512" s="42"/>
      <c r="FA512" s="42"/>
      <c r="FB512" s="42"/>
      <c r="FC512" s="42"/>
      <c r="FD512" s="42"/>
      <c r="FE512" s="42"/>
      <c r="FF512" s="42"/>
      <c r="FG512" s="42"/>
      <c r="FH512" s="42"/>
      <c r="FI512" s="42"/>
      <c r="FJ512" s="42"/>
      <c r="FK512" s="42"/>
      <c r="FL512" s="42"/>
      <c r="FM512" s="42"/>
      <c r="FN512" s="42"/>
      <c r="FO512" s="42"/>
      <c r="FP512" s="42"/>
      <c r="FQ512" s="42"/>
      <c r="FR512" s="42"/>
      <c r="FS512" s="29">
        <f t="shared" si="65"/>
        <v>157</v>
      </c>
      <c r="FT512" s="29">
        <f t="shared" si="69"/>
        <v>157</v>
      </c>
      <c r="FU512" s="8">
        <f t="shared" si="67"/>
        <v>0</v>
      </c>
      <c r="FV512" s="29">
        <f t="shared" si="70"/>
        <v>0</v>
      </c>
    </row>
    <row r="513" spans="1:178">
      <c r="A513" s="8">
        <v>11172</v>
      </c>
      <c r="B513" s="27" t="s">
        <v>44</v>
      </c>
      <c r="C513" s="40">
        <v>76</v>
      </c>
      <c r="D513" s="40" t="s">
        <v>2135</v>
      </c>
      <c r="E513" s="40" t="s">
        <v>197</v>
      </c>
      <c r="F513" s="40" t="s">
        <v>828</v>
      </c>
      <c r="G513" s="40">
        <v>70</v>
      </c>
      <c r="H513" s="8" t="str">
        <f>VLOOKUP(F513, 'Meslek Grupları'!$E$6:$G$152, 3, FALSE)</f>
        <v>Esnaf</v>
      </c>
      <c r="I513" s="40"/>
      <c r="J513" s="40"/>
      <c r="K513" s="40"/>
      <c r="L513" s="40">
        <v>120</v>
      </c>
      <c r="M513" s="40"/>
      <c r="N513" s="40"/>
      <c r="O513" s="40"/>
      <c r="P513" s="40"/>
      <c r="Q513" s="40"/>
      <c r="R513" s="40">
        <v>2</v>
      </c>
      <c r="S513" s="40"/>
      <c r="T513" s="40"/>
      <c r="U513" s="40"/>
      <c r="V513" s="40"/>
      <c r="W513" s="40"/>
      <c r="X513" s="40"/>
      <c r="Y513" s="40"/>
      <c r="Z513" s="41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2"/>
      <c r="AT513" s="42"/>
      <c r="AU513" s="43"/>
      <c r="AV513" s="40"/>
      <c r="AW513" s="40"/>
      <c r="AX513" s="40"/>
      <c r="AY513" s="40"/>
      <c r="AZ513" s="40"/>
      <c r="BA513" s="42"/>
      <c r="BB513" s="41"/>
      <c r="BC513" s="40"/>
      <c r="BD513" s="40"/>
      <c r="BE513" s="40"/>
      <c r="BF513" s="40"/>
      <c r="BG513" s="40"/>
      <c r="BH513" s="42"/>
      <c r="BI513" s="40"/>
      <c r="BJ513" s="40"/>
      <c r="BK513" s="40"/>
      <c r="BL513" s="40"/>
      <c r="BM513" s="40"/>
      <c r="BN513" s="40"/>
      <c r="BO513" s="41"/>
      <c r="BP513" s="40"/>
      <c r="BQ513" s="40"/>
      <c r="BR513" s="40"/>
      <c r="BS513" s="40"/>
      <c r="BT513" s="40"/>
      <c r="BU513" s="42"/>
      <c r="BV513" s="40"/>
      <c r="BW513" s="41"/>
      <c r="BX513" s="40"/>
      <c r="BY513" s="40"/>
      <c r="BZ513" s="40"/>
      <c r="CA513" s="42"/>
      <c r="CB513" s="41"/>
      <c r="CC513" s="40"/>
      <c r="CD513" s="40"/>
      <c r="CE513" s="40"/>
      <c r="CF513" s="40"/>
      <c r="CG513" s="40"/>
      <c r="CH513" s="42"/>
      <c r="CI513" s="43"/>
      <c r="CJ513" s="41"/>
      <c r="CK513" s="40"/>
      <c r="CL513" s="40"/>
      <c r="CM513" s="40"/>
      <c r="CN513" s="40"/>
      <c r="CO513" s="40">
        <v>1</v>
      </c>
      <c r="CP513" s="40">
        <v>20</v>
      </c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1"/>
      <c r="DR513" s="40"/>
      <c r="DS513" s="40"/>
      <c r="DT513" s="40"/>
      <c r="DU513" s="40"/>
      <c r="DV513" s="42"/>
      <c r="DW513" s="40"/>
      <c r="DX513" s="40"/>
      <c r="DY513" s="40"/>
      <c r="DZ513" s="40"/>
      <c r="EA513" s="40"/>
      <c r="EB513" s="40"/>
      <c r="EC513" s="40"/>
      <c r="ED513" s="41"/>
      <c r="EE513" s="40"/>
      <c r="EF513" s="40"/>
      <c r="EG513" s="41"/>
      <c r="EH513" s="40"/>
      <c r="EI513" s="40"/>
      <c r="EJ513" s="40"/>
      <c r="EK513" s="40"/>
      <c r="EL513" s="42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2"/>
      <c r="EX513" s="42"/>
      <c r="EY513" s="42"/>
      <c r="EZ513" s="42"/>
      <c r="FA513" s="42"/>
      <c r="FB513" s="42"/>
      <c r="FC513" s="42"/>
      <c r="FD513" s="42"/>
      <c r="FE513" s="42"/>
      <c r="FF513" s="42"/>
      <c r="FG513" s="42"/>
      <c r="FH513" s="42"/>
      <c r="FI513" s="42"/>
      <c r="FJ513" s="42"/>
      <c r="FK513" s="42"/>
      <c r="FL513" s="42"/>
      <c r="FM513" s="42"/>
      <c r="FN513" s="42"/>
      <c r="FO513" s="42"/>
      <c r="FP513" s="42"/>
      <c r="FQ513" s="42"/>
      <c r="FR513" s="42"/>
      <c r="FS513" s="29">
        <f t="shared" si="65"/>
        <v>210</v>
      </c>
      <c r="FT513" s="29">
        <f t="shared" si="69"/>
        <v>210</v>
      </c>
      <c r="FU513" s="8">
        <f t="shared" si="67"/>
        <v>0</v>
      </c>
      <c r="FV513" s="29">
        <f t="shared" si="70"/>
        <v>0</v>
      </c>
    </row>
    <row r="514" spans="1:178">
      <c r="A514" s="8">
        <v>11172</v>
      </c>
      <c r="B514" s="27" t="s">
        <v>44</v>
      </c>
      <c r="C514" s="40">
        <v>77</v>
      </c>
      <c r="D514" s="40" t="s">
        <v>219</v>
      </c>
      <c r="E514" s="40" t="s">
        <v>249</v>
      </c>
      <c r="F514" s="40" t="s">
        <v>261</v>
      </c>
      <c r="G514" s="40">
        <v>300</v>
      </c>
      <c r="H514" s="8" t="str">
        <f>VLOOKUP(F514, 'Meslek Grupları'!$E$6:$G$152, 3, FALSE)</f>
        <v>Esnaf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>
        <v>5</v>
      </c>
      <c r="S514" s="40"/>
      <c r="T514" s="40"/>
      <c r="U514" s="40"/>
      <c r="V514" s="40"/>
      <c r="W514" s="40"/>
      <c r="X514" s="40"/>
      <c r="Y514" s="40"/>
      <c r="Z514" s="41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2"/>
      <c r="AT514" s="42"/>
      <c r="AU514" s="43"/>
      <c r="AV514" s="40"/>
      <c r="AW514" s="40"/>
      <c r="AX514" s="40"/>
      <c r="AY514" s="40"/>
      <c r="AZ514" s="40"/>
      <c r="BA514" s="42"/>
      <c r="BB514" s="41"/>
      <c r="BC514" s="40"/>
      <c r="BD514" s="40"/>
      <c r="BE514" s="40"/>
      <c r="BF514" s="40"/>
      <c r="BG514" s="40"/>
      <c r="BH514" s="42"/>
      <c r="BI514" s="40"/>
      <c r="BJ514" s="40"/>
      <c r="BK514" s="40"/>
      <c r="BL514" s="40"/>
      <c r="BM514" s="40"/>
      <c r="BN514" s="40"/>
      <c r="BO514" s="41"/>
      <c r="BP514" s="40"/>
      <c r="BQ514" s="40"/>
      <c r="BR514" s="40"/>
      <c r="BS514" s="40"/>
      <c r="BT514" s="40"/>
      <c r="BU514" s="42"/>
      <c r="BV514" s="40"/>
      <c r="BW514" s="41"/>
      <c r="BX514" s="40"/>
      <c r="BY514" s="40"/>
      <c r="BZ514" s="40"/>
      <c r="CA514" s="42"/>
      <c r="CB514" s="41"/>
      <c r="CC514" s="40"/>
      <c r="CD514" s="40"/>
      <c r="CE514" s="40"/>
      <c r="CF514" s="40"/>
      <c r="CG514" s="40"/>
      <c r="CH514" s="42"/>
      <c r="CI514" s="43"/>
      <c r="CJ514" s="41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1"/>
      <c r="DR514" s="40"/>
      <c r="DS514" s="40"/>
      <c r="DT514" s="40"/>
      <c r="DU514" s="40"/>
      <c r="DV514" s="42"/>
      <c r="DW514" s="40"/>
      <c r="DX514" s="40"/>
      <c r="DY514" s="40"/>
      <c r="DZ514" s="40"/>
      <c r="EA514" s="40"/>
      <c r="EB514" s="40"/>
      <c r="EC514" s="40"/>
      <c r="ED514" s="41"/>
      <c r="EE514" s="40"/>
      <c r="EF514" s="40"/>
      <c r="EG514" s="41"/>
      <c r="EH514" s="40"/>
      <c r="EI514" s="40"/>
      <c r="EJ514" s="40"/>
      <c r="EK514" s="40"/>
      <c r="EL514" s="42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2"/>
      <c r="EX514" s="42"/>
      <c r="EY514" s="42"/>
      <c r="EZ514" s="42"/>
      <c r="FA514" s="42"/>
      <c r="FB514" s="42"/>
      <c r="FC514" s="42"/>
      <c r="FD514" s="42"/>
      <c r="FE514" s="42"/>
      <c r="FF514" s="42"/>
      <c r="FG514" s="42"/>
      <c r="FH514" s="42"/>
      <c r="FI514" s="42"/>
      <c r="FJ514" s="42"/>
      <c r="FK514" s="42"/>
      <c r="FL514" s="42"/>
      <c r="FM514" s="42"/>
      <c r="FN514" s="42"/>
      <c r="FO514" s="42"/>
      <c r="FP514" s="42"/>
      <c r="FQ514" s="42"/>
      <c r="FR514" s="42"/>
      <c r="FS514" s="29">
        <f t="shared" si="65"/>
        <v>300</v>
      </c>
      <c r="FT514" s="29">
        <f t="shared" si="69"/>
        <v>300</v>
      </c>
      <c r="FU514" s="8">
        <f t="shared" si="67"/>
        <v>0</v>
      </c>
      <c r="FV514" s="29">
        <f t="shared" si="70"/>
        <v>0</v>
      </c>
    </row>
    <row r="515" spans="1:178">
      <c r="A515" s="8">
        <v>11172</v>
      </c>
      <c r="B515" s="27" t="s">
        <v>44</v>
      </c>
      <c r="C515" s="40">
        <v>78</v>
      </c>
      <c r="D515" s="40" t="s">
        <v>564</v>
      </c>
      <c r="E515" s="40" t="s">
        <v>561</v>
      </c>
      <c r="F515" s="40" t="s">
        <v>231</v>
      </c>
      <c r="G515" s="40">
        <v>166</v>
      </c>
      <c r="H515" s="8" t="str">
        <f>VLOOKUP(F515, 'Meslek Grupları'!$E$6:$G$152, 3, FALSE)</f>
        <v>Esnaf</v>
      </c>
      <c r="I515" s="40" t="s">
        <v>838</v>
      </c>
      <c r="J515" s="40"/>
      <c r="K515" s="40"/>
      <c r="L515" s="40"/>
      <c r="M515" s="40"/>
      <c r="N515" s="40"/>
      <c r="O515" s="40"/>
      <c r="P515" s="40"/>
      <c r="Q515" s="40"/>
      <c r="R515" s="40">
        <v>2.5</v>
      </c>
      <c r="S515" s="40">
        <v>2</v>
      </c>
      <c r="T515" s="40">
        <v>4</v>
      </c>
      <c r="U515" s="40"/>
      <c r="V515" s="40"/>
      <c r="W515" s="40"/>
      <c r="X515" s="40"/>
      <c r="Y515" s="40"/>
      <c r="Z515" s="41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2"/>
      <c r="AT515" s="42"/>
      <c r="AU515" s="43"/>
      <c r="AV515" s="40"/>
      <c r="AW515" s="40"/>
      <c r="AX515" s="40"/>
      <c r="AY515" s="40"/>
      <c r="AZ515" s="40"/>
      <c r="BA515" s="42"/>
      <c r="BB515" s="41"/>
      <c r="BC515" s="40"/>
      <c r="BD515" s="40"/>
      <c r="BE515" s="40"/>
      <c r="BF515" s="40"/>
      <c r="BG515" s="40"/>
      <c r="BH515" s="42"/>
      <c r="BI515" s="40"/>
      <c r="BJ515" s="40"/>
      <c r="BK515" s="40"/>
      <c r="BL515" s="40"/>
      <c r="BM515" s="40"/>
      <c r="BN515" s="40"/>
      <c r="BO515" s="41"/>
      <c r="BP515" s="40"/>
      <c r="BQ515" s="40"/>
      <c r="BR515" s="40"/>
      <c r="BS515" s="40"/>
      <c r="BT515" s="40"/>
      <c r="BU515" s="42"/>
      <c r="BV515" s="40"/>
      <c r="BW515" s="41">
        <v>2</v>
      </c>
      <c r="BX515" s="40"/>
      <c r="BY515" s="40"/>
      <c r="BZ515" s="40">
        <v>24</v>
      </c>
      <c r="CA515" s="42">
        <v>24</v>
      </c>
      <c r="CB515" s="41"/>
      <c r="CC515" s="40"/>
      <c r="CD515" s="40"/>
      <c r="CE515" s="40"/>
      <c r="CF515" s="40"/>
      <c r="CG515" s="40"/>
      <c r="CH515" s="42"/>
      <c r="CI515" s="43"/>
      <c r="CJ515" s="41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1"/>
      <c r="DR515" s="40"/>
      <c r="DS515" s="40"/>
      <c r="DT515" s="40"/>
      <c r="DU515" s="40"/>
      <c r="DV515" s="42"/>
      <c r="DW515" s="40"/>
      <c r="DX515" s="40"/>
      <c r="DY515" s="40"/>
      <c r="DZ515" s="40"/>
      <c r="EA515" s="40"/>
      <c r="EB515" s="40"/>
      <c r="EC515" s="40"/>
      <c r="ED515" s="41"/>
      <c r="EE515" s="40"/>
      <c r="EF515" s="40"/>
      <c r="EG515" s="41"/>
      <c r="EH515" s="40"/>
      <c r="EI515" s="40"/>
      <c r="EJ515" s="40"/>
      <c r="EK515" s="40"/>
      <c r="EL515" s="42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2"/>
      <c r="EX515" s="42"/>
      <c r="EY515" s="42"/>
      <c r="EZ515" s="42"/>
      <c r="FA515" s="42"/>
      <c r="FB515" s="42"/>
      <c r="FC515" s="42"/>
      <c r="FD515" s="42"/>
      <c r="FE515" s="42"/>
      <c r="FF515" s="42"/>
      <c r="FG515" s="42"/>
      <c r="FH515" s="42"/>
      <c r="FI515" s="42"/>
      <c r="FJ515" s="42"/>
      <c r="FK515" s="42"/>
      <c r="FL515" s="42"/>
      <c r="FM515" s="42"/>
      <c r="FN515" s="42"/>
      <c r="FO515" s="42"/>
      <c r="FP515" s="42"/>
      <c r="FQ515" s="42"/>
      <c r="FR515" s="42"/>
      <c r="FS515" s="29">
        <f t="shared" si="65"/>
        <v>190</v>
      </c>
      <c r="FT515" s="29">
        <f t="shared" si="69"/>
        <v>190</v>
      </c>
      <c r="FU515" s="8">
        <f t="shared" si="67"/>
        <v>2</v>
      </c>
      <c r="FV515" s="29">
        <f t="shared" si="70"/>
        <v>2</v>
      </c>
    </row>
    <row r="516" spans="1:178">
      <c r="A516" s="8">
        <v>11172</v>
      </c>
      <c r="B516" s="27" t="s">
        <v>44</v>
      </c>
      <c r="C516" s="40">
        <v>79</v>
      </c>
      <c r="D516" s="40" t="s">
        <v>532</v>
      </c>
      <c r="E516" s="40" t="s">
        <v>221</v>
      </c>
      <c r="F516" s="40"/>
      <c r="G516" s="40"/>
      <c r="H516" s="8">
        <f>VLOOKUP(F516, 'Meslek Grupları'!$E$6:$G$152, 3, FALSE)</f>
        <v>0</v>
      </c>
      <c r="I516" s="40"/>
      <c r="J516" s="40">
        <v>50</v>
      </c>
      <c r="K516" s="40"/>
      <c r="L516" s="40">
        <v>120</v>
      </c>
      <c r="M516" s="40"/>
      <c r="N516" s="40"/>
      <c r="O516" s="40"/>
      <c r="P516" s="40"/>
      <c r="Q516" s="40"/>
      <c r="R516" s="40">
        <v>2</v>
      </c>
      <c r="S516" s="40"/>
      <c r="T516" s="40"/>
      <c r="U516" s="40"/>
      <c r="V516" s="40"/>
      <c r="W516" s="40"/>
      <c r="X516" s="40"/>
      <c r="Y516" s="40"/>
      <c r="Z516" s="41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2"/>
      <c r="AT516" s="42"/>
      <c r="AU516" s="43"/>
      <c r="AV516" s="40"/>
      <c r="AW516" s="40"/>
      <c r="AX516" s="40"/>
      <c r="AY516" s="40"/>
      <c r="AZ516" s="40"/>
      <c r="BA516" s="42"/>
      <c r="BB516" s="41"/>
      <c r="BC516" s="40"/>
      <c r="BD516" s="40"/>
      <c r="BE516" s="40"/>
      <c r="BF516" s="40"/>
      <c r="BG516" s="40"/>
      <c r="BH516" s="42"/>
      <c r="BI516" s="40"/>
      <c r="BJ516" s="40"/>
      <c r="BK516" s="40"/>
      <c r="BL516" s="40"/>
      <c r="BM516" s="40"/>
      <c r="BN516" s="40"/>
      <c r="BO516" s="41"/>
      <c r="BP516" s="40"/>
      <c r="BQ516" s="40"/>
      <c r="BR516" s="40"/>
      <c r="BS516" s="40"/>
      <c r="BT516" s="40"/>
      <c r="BU516" s="42"/>
      <c r="BV516" s="40"/>
      <c r="BW516" s="41"/>
      <c r="BX516" s="40"/>
      <c r="BY516" s="40"/>
      <c r="BZ516" s="40"/>
      <c r="CA516" s="42"/>
      <c r="CB516" s="41"/>
      <c r="CC516" s="40"/>
      <c r="CD516" s="40"/>
      <c r="CE516" s="40"/>
      <c r="CF516" s="40"/>
      <c r="CG516" s="40"/>
      <c r="CH516" s="42"/>
      <c r="CI516" s="43"/>
      <c r="CJ516" s="41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1"/>
      <c r="DR516" s="40"/>
      <c r="DS516" s="40"/>
      <c r="DT516" s="40"/>
      <c r="DU516" s="40"/>
      <c r="DV516" s="42"/>
      <c r="DW516" s="40"/>
      <c r="DX516" s="40"/>
      <c r="DY516" s="40"/>
      <c r="DZ516" s="40"/>
      <c r="EA516" s="40"/>
      <c r="EB516" s="40"/>
      <c r="EC516" s="40"/>
      <c r="ED516" s="41"/>
      <c r="EE516" s="40"/>
      <c r="EF516" s="40"/>
      <c r="EG516" s="41"/>
      <c r="EH516" s="40"/>
      <c r="EI516" s="40"/>
      <c r="EJ516" s="40"/>
      <c r="EK516" s="40"/>
      <c r="EL516" s="42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2"/>
      <c r="EX516" s="42"/>
      <c r="EY516" s="42"/>
      <c r="EZ516" s="42"/>
      <c r="FA516" s="42"/>
      <c r="FB516" s="42"/>
      <c r="FC516" s="42"/>
      <c r="FD516" s="42"/>
      <c r="FE516" s="42"/>
      <c r="FF516" s="42"/>
      <c r="FG516" s="42"/>
      <c r="FH516" s="42"/>
      <c r="FI516" s="42"/>
      <c r="FJ516" s="42"/>
      <c r="FK516" s="42"/>
      <c r="FL516" s="42"/>
      <c r="FM516" s="42"/>
      <c r="FN516" s="42"/>
      <c r="FO516" s="42"/>
      <c r="FP516" s="42"/>
      <c r="FQ516" s="42"/>
      <c r="FR516" s="42"/>
      <c r="FS516" s="29">
        <f t="shared" si="65"/>
        <v>170</v>
      </c>
      <c r="FT516" s="29">
        <f t="shared" si="69"/>
        <v>170</v>
      </c>
      <c r="FU516" s="8">
        <f t="shared" si="67"/>
        <v>0</v>
      </c>
      <c r="FV516" s="29">
        <f t="shared" si="70"/>
        <v>0</v>
      </c>
    </row>
    <row r="517" spans="1:178">
      <c r="A517" s="8">
        <v>11172</v>
      </c>
      <c r="B517" s="27" t="s">
        <v>44</v>
      </c>
      <c r="C517" s="40">
        <v>80</v>
      </c>
      <c r="D517" s="40" t="s">
        <v>2168</v>
      </c>
      <c r="E517" s="40" t="s">
        <v>219</v>
      </c>
      <c r="F517" s="40" t="s">
        <v>253</v>
      </c>
      <c r="G517" s="40">
        <v>170</v>
      </c>
      <c r="H517" s="8" t="str">
        <f>VLOOKUP(F517, 'Meslek Grupları'!$E$6:$G$152, 3, FALSE)</f>
        <v>İşçiler</v>
      </c>
      <c r="I517" s="40"/>
      <c r="J517" s="40"/>
      <c r="K517" s="40"/>
      <c r="L517" s="40"/>
      <c r="M517" s="40"/>
      <c r="N517" s="40"/>
      <c r="O517" s="40"/>
      <c r="P517" s="40"/>
      <c r="Q517" s="40"/>
      <c r="R517" s="40">
        <v>2</v>
      </c>
      <c r="S517" s="40"/>
      <c r="T517" s="40"/>
      <c r="U517" s="40"/>
      <c r="V517" s="40"/>
      <c r="W517" s="40"/>
      <c r="X517" s="40"/>
      <c r="Y517" s="40"/>
      <c r="Z517" s="41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2"/>
      <c r="AT517" s="42"/>
      <c r="AU517" s="43"/>
      <c r="AV517" s="40"/>
      <c r="AW517" s="40"/>
      <c r="AX517" s="40"/>
      <c r="AY517" s="40"/>
      <c r="AZ517" s="40"/>
      <c r="BA517" s="42"/>
      <c r="BB517" s="41"/>
      <c r="BC517" s="40"/>
      <c r="BD517" s="40"/>
      <c r="BE517" s="40"/>
      <c r="BF517" s="40"/>
      <c r="BG517" s="40"/>
      <c r="BH517" s="42"/>
      <c r="BI517" s="40"/>
      <c r="BJ517" s="40"/>
      <c r="BK517" s="40"/>
      <c r="BL517" s="40"/>
      <c r="BM517" s="40"/>
      <c r="BN517" s="40"/>
      <c r="BO517" s="41"/>
      <c r="BP517" s="40"/>
      <c r="BQ517" s="40"/>
      <c r="BR517" s="40"/>
      <c r="BS517" s="40"/>
      <c r="BT517" s="40"/>
      <c r="BU517" s="42"/>
      <c r="BV517" s="40"/>
      <c r="BW517" s="41"/>
      <c r="BX517" s="40"/>
      <c r="BY517" s="40"/>
      <c r="BZ517" s="40"/>
      <c r="CA517" s="42"/>
      <c r="CB517" s="41"/>
      <c r="CC517" s="40"/>
      <c r="CD517" s="40"/>
      <c r="CE517" s="40"/>
      <c r="CF517" s="40"/>
      <c r="CG517" s="40"/>
      <c r="CH517" s="42"/>
      <c r="CI517" s="43"/>
      <c r="CJ517" s="41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1"/>
      <c r="DR517" s="40"/>
      <c r="DS517" s="40"/>
      <c r="DT517" s="40"/>
      <c r="DU517" s="40"/>
      <c r="DV517" s="42"/>
      <c r="DW517" s="40"/>
      <c r="DX517" s="40"/>
      <c r="DY517" s="40"/>
      <c r="DZ517" s="40"/>
      <c r="EA517" s="40"/>
      <c r="EB517" s="40"/>
      <c r="EC517" s="40"/>
      <c r="ED517" s="41"/>
      <c r="EE517" s="40"/>
      <c r="EF517" s="40"/>
      <c r="EG517" s="41"/>
      <c r="EH517" s="40"/>
      <c r="EI517" s="40"/>
      <c r="EJ517" s="40"/>
      <c r="EK517" s="40"/>
      <c r="EL517" s="42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2"/>
      <c r="EX517" s="42"/>
      <c r="EY517" s="42"/>
      <c r="EZ517" s="42"/>
      <c r="FA517" s="42"/>
      <c r="FB517" s="42"/>
      <c r="FC517" s="42"/>
      <c r="FD517" s="42"/>
      <c r="FE517" s="42"/>
      <c r="FF517" s="42"/>
      <c r="FG517" s="42"/>
      <c r="FH517" s="42"/>
      <c r="FI517" s="42"/>
      <c r="FJ517" s="42"/>
      <c r="FK517" s="42"/>
      <c r="FL517" s="42"/>
      <c r="FM517" s="42"/>
      <c r="FN517" s="42"/>
      <c r="FO517" s="42"/>
      <c r="FP517" s="42"/>
      <c r="FQ517" s="42"/>
      <c r="FR517" s="42"/>
      <c r="FS517" s="29">
        <f t="shared" si="65"/>
        <v>170</v>
      </c>
      <c r="FT517" s="29">
        <f t="shared" si="69"/>
        <v>170</v>
      </c>
      <c r="FU517" s="8">
        <f t="shared" si="67"/>
        <v>0</v>
      </c>
      <c r="FV517" s="29">
        <f t="shared" si="70"/>
        <v>0</v>
      </c>
    </row>
    <row r="518" spans="1:178">
      <c r="A518" s="8">
        <v>11172</v>
      </c>
      <c r="B518" s="27" t="s">
        <v>44</v>
      </c>
      <c r="C518" s="40">
        <v>81</v>
      </c>
      <c r="D518" s="188" t="s">
        <v>2093</v>
      </c>
      <c r="E518" s="40" t="s">
        <v>255</v>
      </c>
      <c r="F518" s="40" t="s">
        <v>253</v>
      </c>
      <c r="G518" s="40">
        <v>120</v>
      </c>
      <c r="H518" s="8" t="str">
        <f>VLOOKUP(F518, 'Meslek Grupları'!$E$6:$G$152, 3, FALSE)</f>
        <v>İşçiler</v>
      </c>
      <c r="I518" s="40"/>
      <c r="J518" s="40"/>
      <c r="K518" s="40"/>
      <c r="L518" s="40"/>
      <c r="M518" s="40"/>
      <c r="N518" s="40"/>
      <c r="O518" s="40"/>
      <c r="P518" s="40"/>
      <c r="Q518" s="40"/>
      <c r="R518" s="40">
        <v>2</v>
      </c>
      <c r="S518" s="40"/>
      <c r="T518" s="40"/>
      <c r="U518" s="40"/>
      <c r="V518" s="40"/>
      <c r="W518" s="40"/>
      <c r="X518" s="40"/>
      <c r="Y518" s="40"/>
      <c r="Z518" s="41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2"/>
      <c r="AT518" s="42"/>
      <c r="AU518" s="43"/>
      <c r="AV518" s="40"/>
      <c r="AW518" s="40"/>
      <c r="AX518" s="40"/>
      <c r="AY518" s="40"/>
      <c r="AZ518" s="40"/>
      <c r="BA518" s="42"/>
      <c r="BB518" s="41"/>
      <c r="BC518" s="40"/>
      <c r="BD518" s="40"/>
      <c r="BE518" s="40"/>
      <c r="BF518" s="40"/>
      <c r="BG518" s="40"/>
      <c r="BH518" s="42"/>
      <c r="BI518" s="40"/>
      <c r="BJ518" s="40"/>
      <c r="BK518" s="40"/>
      <c r="BL518" s="40"/>
      <c r="BM518" s="40"/>
      <c r="BN518" s="40"/>
      <c r="BO518" s="41"/>
      <c r="BP518" s="40"/>
      <c r="BQ518" s="40"/>
      <c r="BR518" s="40"/>
      <c r="BS518" s="40"/>
      <c r="BT518" s="40"/>
      <c r="BU518" s="42"/>
      <c r="BV518" s="40"/>
      <c r="BW518" s="41"/>
      <c r="BX518" s="40"/>
      <c r="BY518" s="40"/>
      <c r="BZ518" s="40"/>
      <c r="CA518" s="42"/>
      <c r="CB518" s="41"/>
      <c r="CC518" s="40"/>
      <c r="CD518" s="40"/>
      <c r="CE518" s="40"/>
      <c r="CF518" s="40"/>
      <c r="CG518" s="40"/>
      <c r="CH518" s="42"/>
      <c r="CI518" s="43"/>
      <c r="CJ518" s="41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1"/>
      <c r="DR518" s="40"/>
      <c r="DS518" s="40"/>
      <c r="DT518" s="40"/>
      <c r="DU518" s="40"/>
      <c r="DV518" s="42"/>
      <c r="DW518" s="40"/>
      <c r="DX518" s="40"/>
      <c r="DY518" s="40"/>
      <c r="DZ518" s="40"/>
      <c r="EA518" s="40"/>
      <c r="EB518" s="40"/>
      <c r="EC518" s="40"/>
      <c r="ED518" s="41"/>
      <c r="EE518" s="40"/>
      <c r="EF518" s="40"/>
      <c r="EG518" s="41"/>
      <c r="EH518" s="40"/>
      <c r="EI518" s="40"/>
      <c r="EJ518" s="40"/>
      <c r="EK518" s="40"/>
      <c r="EL518" s="42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2"/>
      <c r="EX518" s="42"/>
      <c r="EY518" s="42"/>
      <c r="EZ518" s="42"/>
      <c r="FA518" s="42"/>
      <c r="FB518" s="42"/>
      <c r="FC518" s="42"/>
      <c r="FD518" s="42"/>
      <c r="FE518" s="42"/>
      <c r="FF518" s="42"/>
      <c r="FG518" s="42"/>
      <c r="FH518" s="42"/>
      <c r="FI518" s="42"/>
      <c r="FJ518" s="42"/>
      <c r="FK518" s="42"/>
      <c r="FL518" s="42"/>
      <c r="FM518" s="42"/>
      <c r="FN518" s="42"/>
      <c r="FO518" s="42"/>
      <c r="FP518" s="42"/>
      <c r="FQ518" s="42"/>
      <c r="FR518" s="42"/>
      <c r="FS518" s="29">
        <f t="shared" ref="FS518:FS581" si="71">FQ518+FO518+FL518+FI518+FC518+EW518+EP518+EL518+EF518+EC518+DX518+DU518+DK518+DJ518+DG518+DE518+DD518+CX518+CP518+CG518+BZ518+BU518+BM518+BG518+AZ518+P518+O518+N518+L518+J518+G518+BT518</f>
        <v>120</v>
      </c>
      <c r="FT518" s="29">
        <f t="shared" si="69"/>
        <v>120</v>
      </c>
      <c r="FU518" s="8">
        <f t="shared" si="67"/>
        <v>0</v>
      </c>
      <c r="FV518" s="29">
        <f t="shared" si="70"/>
        <v>0</v>
      </c>
    </row>
    <row r="519" spans="1:178">
      <c r="A519" s="8">
        <v>11172</v>
      </c>
      <c r="B519" s="27" t="s">
        <v>44</v>
      </c>
      <c r="C519" s="40">
        <v>82</v>
      </c>
      <c r="D519" s="40" t="s">
        <v>219</v>
      </c>
      <c r="E519" s="40" t="s">
        <v>2093</v>
      </c>
      <c r="F519" s="40"/>
      <c r="G519" s="40"/>
      <c r="H519" s="8">
        <f>VLOOKUP(F519, 'Meslek Grupları'!$E$6:$G$152, 3, FALSE)</f>
        <v>0</v>
      </c>
      <c r="I519" s="40" t="s">
        <v>839</v>
      </c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1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2"/>
      <c r="AT519" s="42"/>
      <c r="AU519" s="43"/>
      <c r="AV519" s="40"/>
      <c r="AW519" s="40"/>
      <c r="AX519" s="40"/>
      <c r="AY519" s="40"/>
      <c r="AZ519" s="40"/>
      <c r="BA519" s="42"/>
      <c r="BB519" s="41"/>
      <c r="BC519" s="40"/>
      <c r="BD519" s="40"/>
      <c r="BE519" s="40"/>
      <c r="BF519" s="40"/>
      <c r="BG519" s="40"/>
      <c r="BH519" s="42"/>
      <c r="BI519" s="40"/>
      <c r="BJ519" s="40"/>
      <c r="BK519" s="40"/>
      <c r="BL519" s="40"/>
      <c r="BM519" s="40"/>
      <c r="BN519" s="40"/>
      <c r="BO519" s="41"/>
      <c r="BP519" s="40"/>
      <c r="BQ519" s="40"/>
      <c r="BR519" s="40"/>
      <c r="BS519" s="40"/>
      <c r="BT519" s="40"/>
      <c r="BU519" s="42"/>
      <c r="BV519" s="40"/>
      <c r="BW519" s="41"/>
      <c r="BX519" s="40"/>
      <c r="BY519" s="40"/>
      <c r="BZ519" s="40"/>
      <c r="CA519" s="42"/>
      <c r="CB519" s="41"/>
      <c r="CC519" s="40"/>
      <c r="CD519" s="40"/>
      <c r="CE519" s="40"/>
      <c r="CF519" s="40"/>
      <c r="CG519" s="40"/>
      <c r="CH519" s="42"/>
      <c r="CI519" s="43"/>
      <c r="CJ519" s="41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1"/>
      <c r="DR519" s="40"/>
      <c r="DS519" s="40"/>
      <c r="DT519" s="40"/>
      <c r="DU519" s="40"/>
      <c r="DV519" s="42"/>
      <c r="DW519" s="40"/>
      <c r="DX519" s="40"/>
      <c r="DY519" s="40"/>
      <c r="DZ519" s="40"/>
      <c r="EA519" s="40"/>
      <c r="EB519" s="40"/>
      <c r="EC519" s="40"/>
      <c r="ED519" s="41"/>
      <c r="EE519" s="40"/>
      <c r="EF519" s="40"/>
      <c r="EG519" s="41"/>
      <c r="EH519" s="40"/>
      <c r="EI519" s="40"/>
      <c r="EJ519" s="40"/>
      <c r="EK519" s="40"/>
      <c r="EL519" s="42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2"/>
      <c r="EX519" s="42"/>
      <c r="EY519" s="42"/>
      <c r="EZ519" s="42"/>
      <c r="FA519" s="42"/>
      <c r="FB519" s="42"/>
      <c r="FC519" s="42"/>
      <c r="FD519" s="42"/>
      <c r="FE519" s="42"/>
      <c r="FF519" s="42"/>
      <c r="FG519" s="42"/>
      <c r="FH519" s="42"/>
      <c r="FI519" s="42"/>
      <c r="FJ519" s="42"/>
      <c r="FK519" s="42"/>
      <c r="FL519" s="42"/>
      <c r="FM519" s="42"/>
      <c r="FN519" s="42"/>
      <c r="FO519" s="42"/>
      <c r="FP519" s="42"/>
      <c r="FQ519" s="42"/>
      <c r="FR519" s="42"/>
      <c r="FS519" s="29">
        <f t="shared" si="71"/>
        <v>0</v>
      </c>
      <c r="FT519" s="29">
        <f t="shared" si="69"/>
        <v>0</v>
      </c>
      <c r="FU519" s="8">
        <f t="shared" si="67"/>
        <v>0</v>
      </c>
      <c r="FV519" s="29">
        <f t="shared" si="70"/>
        <v>0</v>
      </c>
    </row>
    <row r="520" spans="1:178">
      <c r="A520" s="8">
        <v>11172</v>
      </c>
      <c r="B520" s="27" t="s">
        <v>44</v>
      </c>
      <c r="C520" s="40">
        <v>83</v>
      </c>
      <c r="D520" s="40" t="s">
        <v>2093</v>
      </c>
      <c r="E520" s="40" t="s">
        <v>252</v>
      </c>
      <c r="F520" s="40" t="s">
        <v>253</v>
      </c>
      <c r="G520" s="40">
        <v>200</v>
      </c>
      <c r="H520" s="8" t="str">
        <f>VLOOKUP(F520, 'Meslek Grupları'!$E$6:$G$152, 3, FALSE)</f>
        <v>İşçiler</v>
      </c>
      <c r="I520" s="40"/>
      <c r="J520" s="40"/>
      <c r="K520" s="40"/>
      <c r="L520" s="40"/>
      <c r="M520" s="40"/>
      <c r="N520" s="40"/>
      <c r="O520" s="40"/>
      <c r="P520" s="40"/>
      <c r="Q520" s="40"/>
      <c r="R520" s="40">
        <v>2</v>
      </c>
      <c r="S520" s="40"/>
      <c r="T520" s="40"/>
      <c r="U520" s="40"/>
      <c r="V520" s="40"/>
      <c r="W520" s="40"/>
      <c r="X520" s="40"/>
      <c r="Y520" s="40"/>
      <c r="Z520" s="41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2"/>
      <c r="AT520" s="42"/>
      <c r="AU520" s="43"/>
      <c r="AV520" s="40"/>
      <c r="AW520" s="40"/>
      <c r="AX520" s="40"/>
      <c r="AY520" s="40"/>
      <c r="AZ520" s="40"/>
      <c r="BA520" s="42"/>
      <c r="BB520" s="41"/>
      <c r="BC520" s="40"/>
      <c r="BD520" s="40"/>
      <c r="BE520" s="40"/>
      <c r="BF520" s="40"/>
      <c r="BG520" s="40"/>
      <c r="BH520" s="42"/>
      <c r="BI520" s="40"/>
      <c r="BJ520" s="40"/>
      <c r="BK520" s="40"/>
      <c r="BL520" s="40"/>
      <c r="BM520" s="40"/>
      <c r="BN520" s="40"/>
      <c r="BO520" s="41"/>
      <c r="BP520" s="40"/>
      <c r="BQ520" s="40"/>
      <c r="BR520" s="40"/>
      <c r="BS520" s="40"/>
      <c r="BT520" s="40"/>
      <c r="BU520" s="42"/>
      <c r="BV520" s="40"/>
      <c r="BW520" s="41"/>
      <c r="BX520" s="40"/>
      <c r="BY520" s="40"/>
      <c r="BZ520" s="40"/>
      <c r="CA520" s="42"/>
      <c r="CB520" s="41"/>
      <c r="CC520" s="40"/>
      <c r="CD520" s="40"/>
      <c r="CE520" s="40"/>
      <c r="CF520" s="40"/>
      <c r="CG520" s="40"/>
      <c r="CH520" s="42"/>
      <c r="CI520" s="43"/>
      <c r="CJ520" s="41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1"/>
      <c r="DR520" s="40"/>
      <c r="DS520" s="40"/>
      <c r="DT520" s="40"/>
      <c r="DU520" s="40"/>
      <c r="DV520" s="42"/>
      <c r="DW520" s="40"/>
      <c r="DX520" s="40"/>
      <c r="DY520" s="40"/>
      <c r="DZ520" s="40"/>
      <c r="EA520" s="40"/>
      <c r="EB520" s="40"/>
      <c r="EC520" s="40"/>
      <c r="ED520" s="41"/>
      <c r="EE520" s="40"/>
      <c r="EF520" s="40"/>
      <c r="EG520" s="41"/>
      <c r="EH520" s="40"/>
      <c r="EI520" s="40"/>
      <c r="EJ520" s="40"/>
      <c r="EK520" s="40"/>
      <c r="EL520" s="42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2"/>
      <c r="EX520" s="42"/>
      <c r="EY520" s="42"/>
      <c r="EZ520" s="42"/>
      <c r="FA520" s="42"/>
      <c r="FB520" s="42"/>
      <c r="FC520" s="42"/>
      <c r="FD520" s="42"/>
      <c r="FE520" s="42"/>
      <c r="FF520" s="42"/>
      <c r="FG520" s="42"/>
      <c r="FH520" s="42"/>
      <c r="FI520" s="42"/>
      <c r="FJ520" s="42"/>
      <c r="FK520" s="42"/>
      <c r="FL520" s="42"/>
      <c r="FM520" s="42"/>
      <c r="FN520" s="42"/>
      <c r="FO520" s="42"/>
      <c r="FP520" s="42"/>
      <c r="FQ520" s="42"/>
      <c r="FR520" s="42"/>
      <c r="FS520" s="29">
        <f t="shared" si="71"/>
        <v>200</v>
      </c>
      <c r="FT520" s="29">
        <f t="shared" si="69"/>
        <v>200</v>
      </c>
      <c r="FU520" s="8">
        <f t="shared" si="67"/>
        <v>0</v>
      </c>
      <c r="FV520" s="29">
        <f t="shared" si="70"/>
        <v>0</v>
      </c>
    </row>
    <row r="521" spans="1:178">
      <c r="A521" s="8">
        <v>11172</v>
      </c>
      <c r="B521" s="27" t="s">
        <v>44</v>
      </c>
      <c r="C521" s="40">
        <v>84</v>
      </c>
      <c r="D521" s="40" t="s">
        <v>2147</v>
      </c>
      <c r="E521" s="40" t="s">
        <v>2093</v>
      </c>
      <c r="F521" s="40" t="s">
        <v>253</v>
      </c>
      <c r="G521" s="40">
        <v>350</v>
      </c>
      <c r="H521" s="8" t="str">
        <f>VLOOKUP(F521, 'Meslek Grupları'!$E$6:$G$152, 3, FALSE)</f>
        <v>İşçiler</v>
      </c>
      <c r="I521" s="40"/>
      <c r="J521" s="40"/>
      <c r="K521" s="40"/>
      <c r="L521" s="40"/>
      <c r="M521" s="40"/>
      <c r="N521" s="40"/>
      <c r="O521" s="40"/>
      <c r="P521" s="40"/>
      <c r="Q521" s="40"/>
      <c r="R521" s="40">
        <v>3</v>
      </c>
      <c r="S521" s="40"/>
      <c r="T521" s="40"/>
      <c r="U521" s="40"/>
      <c r="V521" s="40"/>
      <c r="W521" s="40"/>
      <c r="X521" s="40"/>
      <c r="Y521" s="40"/>
      <c r="Z521" s="41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2"/>
      <c r="AT521" s="42"/>
      <c r="AU521" s="43"/>
      <c r="AV521" s="40"/>
      <c r="AW521" s="40"/>
      <c r="AX521" s="40"/>
      <c r="AY521" s="40"/>
      <c r="AZ521" s="40"/>
      <c r="BA521" s="42"/>
      <c r="BB521" s="41"/>
      <c r="BC521" s="40"/>
      <c r="BD521" s="40"/>
      <c r="BE521" s="40"/>
      <c r="BF521" s="40"/>
      <c r="BG521" s="40"/>
      <c r="BH521" s="42"/>
      <c r="BI521" s="40"/>
      <c r="BJ521" s="40"/>
      <c r="BK521" s="40"/>
      <c r="BL521" s="40"/>
      <c r="BM521" s="40"/>
      <c r="BN521" s="40"/>
      <c r="BO521" s="41"/>
      <c r="BP521" s="40"/>
      <c r="BQ521" s="40"/>
      <c r="BR521" s="40"/>
      <c r="BS521" s="40"/>
      <c r="BT521" s="40"/>
      <c r="BU521" s="42"/>
      <c r="BV521" s="40"/>
      <c r="BW521" s="41"/>
      <c r="BX521" s="40"/>
      <c r="BY521" s="40"/>
      <c r="BZ521" s="40"/>
      <c r="CA521" s="42"/>
      <c r="CB521" s="41"/>
      <c r="CC521" s="40"/>
      <c r="CD521" s="40"/>
      <c r="CE521" s="40"/>
      <c r="CF521" s="40"/>
      <c r="CG521" s="40"/>
      <c r="CH521" s="42"/>
      <c r="CI521" s="43"/>
      <c r="CJ521" s="41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1"/>
      <c r="DR521" s="40"/>
      <c r="DS521" s="40"/>
      <c r="DT521" s="40"/>
      <c r="DU521" s="40"/>
      <c r="DV521" s="42"/>
      <c r="DW521" s="40"/>
      <c r="DX521" s="40"/>
      <c r="DY521" s="40"/>
      <c r="DZ521" s="40"/>
      <c r="EA521" s="40"/>
      <c r="EB521" s="40"/>
      <c r="EC521" s="40"/>
      <c r="ED521" s="41"/>
      <c r="EE521" s="40"/>
      <c r="EF521" s="40"/>
      <c r="EG521" s="41"/>
      <c r="EH521" s="40"/>
      <c r="EI521" s="40"/>
      <c r="EJ521" s="40"/>
      <c r="EK521" s="40"/>
      <c r="EL521" s="42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2"/>
      <c r="EX521" s="42"/>
      <c r="EY521" s="42"/>
      <c r="EZ521" s="42"/>
      <c r="FA521" s="42"/>
      <c r="FB521" s="42"/>
      <c r="FC521" s="42"/>
      <c r="FD521" s="42"/>
      <c r="FE521" s="42"/>
      <c r="FF521" s="42"/>
      <c r="FG521" s="42"/>
      <c r="FH521" s="42"/>
      <c r="FI521" s="42"/>
      <c r="FJ521" s="42"/>
      <c r="FK521" s="42"/>
      <c r="FL521" s="42"/>
      <c r="FM521" s="42"/>
      <c r="FN521" s="42"/>
      <c r="FO521" s="42"/>
      <c r="FP521" s="42"/>
      <c r="FQ521" s="42"/>
      <c r="FR521" s="42"/>
      <c r="FS521" s="29">
        <f t="shared" si="71"/>
        <v>350</v>
      </c>
      <c r="FT521" s="29">
        <f t="shared" si="69"/>
        <v>350</v>
      </c>
      <c r="FU521" s="8">
        <f t="shared" si="67"/>
        <v>0</v>
      </c>
      <c r="FV521" s="29">
        <f t="shared" si="70"/>
        <v>0</v>
      </c>
    </row>
    <row r="522" spans="1:178">
      <c r="A522" s="8">
        <v>11172</v>
      </c>
      <c r="B522" s="27" t="s">
        <v>44</v>
      </c>
      <c r="C522" s="40">
        <v>85</v>
      </c>
      <c r="D522" s="40" t="s">
        <v>598</v>
      </c>
      <c r="E522" s="40" t="s">
        <v>2093</v>
      </c>
      <c r="F522" s="40" t="s">
        <v>253</v>
      </c>
      <c r="G522" s="40">
        <v>120</v>
      </c>
      <c r="H522" s="8" t="str">
        <f>VLOOKUP(F522, 'Meslek Grupları'!$E$6:$G$152, 3, FALSE)</f>
        <v>İşçiler</v>
      </c>
      <c r="I522" s="40"/>
      <c r="J522" s="40"/>
      <c r="K522" s="40"/>
      <c r="L522" s="40"/>
      <c r="M522" s="40"/>
      <c r="N522" s="40"/>
      <c r="O522" s="40"/>
      <c r="P522" s="40"/>
      <c r="Q522" s="40"/>
      <c r="R522" s="40">
        <v>2</v>
      </c>
      <c r="S522" s="40"/>
      <c r="T522" s="40"/>
      <c r="U522" s="40"/>
      <c r="V522" s="40"/>
      <c r="W522" s="40"/>
      <c r="X522" s="40"/>
      <c r="Y522" s="40"/>
      <c r="Z522" s="41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2"/>
      <c r="AT522" s="42"/>
      <c r="AU522" s="43"/>
      <c r="AV522" s="40"/>
      <c r="AW522" s="40"/>
      <c r="AX522" s="40"/>
      <c r="AY522" s="40"/>
      <c r="AZ522" s="40"/>
      <c r="BA522" s="42"/>
      <c r="BB522" s="41"/>
      <c r="BC522" s="40"/>
      <c r="BD522" s="40"/>
      <c r="BE522" s="40"/>
      <c r="BF522" s="40"/>
      <c r="BG522" s="40"/>
      <c r="BH522" s="42"/>
      <c r="BI522" s="40"/>
      <c r="BJ522" s="40"/>
      <c r="BK522" s="40"/>
      <c r="BL522" s="40"/>
      <c r="BM522" s="40"/>
      <c r="BN522" s="40"/>
      <c r="BO522" s="41"/>
      <c r="BP522" s="40"/>
      <c r="BQ522" s="40"/>
      <c r="BR522" s="40"/>
      <c r="BS522" s="40"/>
      <c r="BT522" s="40"/>
      <c r="BU522" s="42"/>
      <c r="BV522" s="40"/>
      <c r="BW522" s="41"/>
      <c r="BX522" s="40"/>
      <c r="BY522" s="40"/>
      <c r="BZ522" s="40"/>
      <c r="CA522" s="42"/>
      <c r="CB522" s="41"/>
      <c r="CC522" s="40"/>
      <c r="CD522" s="40"/>
      <c r="CE522" s="40"/>
      <c r="CF522" s="40"/>
      <c r="CG522" s="40"/>
      <c r="CH522" s="42"/>
      <c r="CI522" s="43"/>
      <c r="CJ522" s="41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>
        <v>1</v>
      </c>
      <c r="CX522" s="40">
        <v>7</v>
      </c>
      <c r="CY522" s="40"/>
      <c r="CZ522" s="40">
        <v>1</v>
      </c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1"/>
      <c r="DR522" s="40"/>
      <c r="DS522" s="40"/>
      <c r="DT522" s="40"/>
      <c r="DU522" s="40"/>
      <c r="DV522" s="42"/>
      <c r="DW522" s="40"/>
      <c r="DX522" s="40"/>
      <c r="DY522" s="40"/>
      <c r="DZ522" s="40"/>
      <c r="EA522" s="40"/>
      <c r="EB522" s="40"/>
      <c r="EC522" s="40"/>
      <c r="ED522" s="41"/>
      <c r="EE522" s="40"/>
      <c r="EF522" s="40"/>
      <c r="EG522" s="41"/>
      <c r="EH522" s="40"/>
      <c r="EI522" s="40"/>
      <c r="EJ522" s="40"/>
      <c r="EK522" s="40"/>
      <c r="EL522" s="42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2"/>
      <c r="EX522" s="42"/>
      <c r="EY522" s="42"/>
      <c r="EZ522" s="42"/>
      <c r="FA522" s="42"/>
      <c r="FB522" s="42"/>
      <c r="FC522" s="42"/>
      <c r="FD522" s="42"/>
      <c r="FE522" s="42"/>
      <c r="FF522" s="42"/>
      <c r="FG522" s="42"/>
      <c r="FH522" s="42"/>
      <c r="FI522" s="42"/>
      <c r="FJ522" s="42"/>
      <c r="FK522" s="42"/>
      <c r="FL522" s="42"/>
      <c r="FM522" s="42"/>
      <c r="FN522" s="42"/>
      <c r="FO522" s="42"/>
      <c r="FP522" s="42"/>
      <c r="FQ522" s="42"/>
      <c r="FR522" s="42"/>
      <c r="FS522" s="29">
        <f t="shared" si="71"/>
        <v>127</v>
      </c>
      <c r="FT522" s="29">
        <f t="shared" si="69"/>
        <v>127</v>
      </c>
      <c r="FU522" s="8">
        <f t="shared" si="67"/>
        <v>0</v>
      </c>
      <c r="FV522" s="29">
        <f t="shared" si="70"/>
        <v>0</v>
      </c>
    </row>
    <row r="523" spans="1:178">
      <c r="A523" s="8">
        <v>11172</v>
      </c>
      <c r="B523" s="27" t="s">
        <v>44</v>
      </c>
      <c r="C523" s="242">
        <v>86</v>
      </c>
      <c r="D523" s="8" t="s">
        <v>298</v>
      </c>
      <c r="E523" s="8" t="s">
        <v>534</v>
      </c>
      <c r="F523" s="8" t="s">
        <v>253</v>
      </c>
      <c r="G523" s="8">
        <v>120</v>
      </c>
      <c r="H523" s="8" t="str">
        <f>VLOOKUP(F523, 'Meslek Grupları'!$E$6:$G$152, 3, FALSE)</f>
        <v>İşçiler</v>
      </c>
      <c r="I523" s="8"/>
      <c r="J523" s="8"/>
      <c r="K523" s="8"/>
      <c r="M523" s="8"/>
      <c r="O523" s="8"/>
      <c r="P523" s="8"/>
      <c r="R523" s="8">
        <v>5</v>
      </c>
      <c r="U523" s="8"/>
      <c r="V523" s="8"/>
      <c r="W523" s="8"/>
      <c r="Z523" s="2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27"/>
      <c r="AT523" s="27"/>
      <c r="AU523" s="29"/>
      <c r="AV523" s="8"/>
      <c r="AW523" s="8"/>
      <c r="AX523" s="8"/>
      <c r="AY523" s="8"/>
      <c r="AZ523" s="8"/>
      <c r="BA523" s="27"/>
      <c r="BB523" s="28"/>
      <c r="BC523" s="8"/>
      <c r="BD523" s="8"/>
      <c r="BE523" s="8"/>
      <c r="BF523" s="8"/>
      <c r="BG523" s="8"/>
      <c r="BH523" s="27"/>
      <c r="BI523" s="8"/>
      <c r="BJ523" s="8"/>
      <c r="BK523" s="8"/>
      <c r="BL523" s="8"/>
      <c r="BM523" s="8"/>
      <c r="BN523" s="8"/>
      <c r="BO523" s="28"/>
      <c r="BP523" s="8"/>
      <c r="BQ523" s="8"/>
      <c r="BR523" s="8"/>
      <c r="BS523" s="8"/>
      <c r="BT523" s="8"/>
      <c r="BU523" s="27"/>
      <c r="BV523" s="8"/>
      <c r="BW523" s="28"/>
      <c r="BX523" s="8"/>
      <c r="BY523" s="8"/>
      <c r="BZ523" s="8"/>
      <c r="CA523" s="27"/>
      <c r="CB523" s="28"/>
      <c r="CC523" s="8"/>
      <c r="CD523" s="8"/>
      <c r="CE523" s="8"/>
      <c r="CF523" s="8"/>
      <c r="CG523" s="8"/>
      <c r="CH523" s="27"/>
      <c r="CI523" s="29"/>
      <c r="CJ523" s="2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28"/>
      <c r="DR523" s="8"/>
      <c r="DS523" s="8"/>
      <c r="DT523" s="8"/>
      <c r="DU523" s="8"/>
      <c r="DV523" s="27"/>
      <c r="DW523" s="8"/>
      <c r="DX523" s="8"/>
      <c r="DY523" s="8"/>
      <c r="DZ523" s="8"/>
      <c r="EA523" s="8"/>
      <c r="EB523" s="8"/>
      <c r="EC523" s="8"/>
      <c r="ED523" s="28"/>
      <c r="EE523" s="8"/>
      <c r="EF523" s="8"/>
      <c r="EG523" s="28"/>
      <c r="EH523" s="8"/>
      <c r="EI523" s="8"/>
      <c r="EJ523" s="8"/>
      <c r="EK523" s="8"/>
      <c r="EL523" s="27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9">
        <f t="shared" si="71"/>
        <v>120</v>
      </c>
      <c r="FT523" s="29">
        <f>SUM(FS523:FS525)</f>
        <v>444</v>
      </c>
      <c r="FU523" s="8">
        <f t="shared" si="67"/>
        <v>0</v>
      </c>
      <c r="FV523" s="29">
        <f>SUM(FU523:FU525)</f>
        <v>9.5</v>
      </c>
    </row>
    <row r="524" spans="1:178">
      <c r="A524" s="8">
        <v>11172</v>
      </c>
      <c r="B524" s="27" t="s">
        <v>44</v>
      </c>
      <c r="C524" s="358"/>
      <c r="D524" s="8"/>
      <c r="E524" s="8" t="s">
        <v>836</v>
      </c>
      <c r="F524" s="8"/>
      <c r="G524" s="8">
        <v>225</v>
      </c>
      <c r="H524" s="8">
        <f>VLOOKUP(F524, 'Meslek Grupları'!$E$6:$G$152, 3, FALSE)</f>
        <v>0</v>
      </c>
      <c r="I524" s="8" t="s">
        <v>840</v>
      </c>
      <c r="J524" s="8"/>
      <c r="K524" s="8"/>
      <c r="M524" s="8"/>
      <c r="O524" s="8"/>
      <c r="P524" s="8"/>
      <c r="S524">
        <v>2.5</v>
      </c>
      <c r="T524">
        <v>5</v>
      </c>
      <c r="U524" s="8"/>
      <c r="V524" s="8"/>
      <c r="W524" s="8"/>
      <c r="Z524" s="2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27"/>
      <c r="AT524" s="27"/>
      <c r="AU524" s="29"/>
      <c r="AV524" s="8"/>
      <c r="AW524" s="8"/>
      <c r="AX524" s="8"/>
      <c r="AY524" s="8"/>
      <c r="AZ524" s="8"/>
      <c r="BA524" s="27"/>
      <c r="BB524" s="28">
        <v>5</v>
      </c>
      <c r="BC524" s="8"/>
      <c r="BD524" s="8"/>
      <c r="BE524" s="8"/>
      <c r="BF524" s="8"/>
      <c r="BG524" s="8">
        <v>62</v>
      </c>
      <c r="BH524" s="27"/>
      <c r="BI524" s="8"/>
      <c r="BJ524" s="8"/>
      <c r="BK524" s="8"/>
      <c r="BL524" s="8"/>
      <c r="BM524" s="8"/>
      <c r="BN524" s="8"/>
      <c r="BO524" s="28"/>
      <c r="BP524" s="8"/>
      <c r="BQ524" s="8"/>
      <c r="BR524" s="8"/>
      <c r="BS524" s="8"/>
      <c r="BT524" s="8"/>
      <c r="BU524" s="27"/>
      <c r="BV524" s="8"/>
      <c r="BW524" s="28">
        <v>2.5</v>
      </c>
      <c r="BX524" s="8"/>
      <c r="BY524" s="8"/>
      <c r="BZ524" s="8">
        <v>12</v>
      </c>
      <c r="CA524" s="27"/>
      <c r="CB524" s="28"/>
      <c r="CC524" s="8"/>
      <c r="CD524" s="8"/>
      <c r="CE524" s="8"/>
      <c r="CF524" s="8"/>
      <c r="CG524" s="8"/>
      <c r="CH524" s="27"/>
      <c r="CI524" s="29"/>
      <c r="CJ524" s="2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28"/>
      <c r="DR524" s="8"/>
      <c r="DS524" s="8"/>
      <c r="DT524" s="8"/>
      <c r="DU524" s="8"/>
      <c r="DV524" s="27"/>
      <c r="DW524" s="8"/>
      <c r="DX524" s="8"/>
      <c r="DY524" s="8"/>
      <c r="DZ524" s="8"/>
      <c r="EA524" s="8"/>
      <c r="EB524" s="8"/>
      <c r="EC524" s="8"/>
      <c r="ED524" s="28"/>
      <c r="EE524" s="8"/>
      <c r="EF524" s="8"/>
      <c r="EG524" s="28"/>
      <c r="EH524" s="8"/>
      <c r="EI524" s="8"/>
      <c r="EJ524" s="8"/>
      <c r="EK524" s="8"/>
      <c r="EL524" s="27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9">
        <f t="shared" si="71"/>
        <v>299</v>
      </c>
      <c r="FT524" s="29"/>
      <c r="FU524" s="8">
        <f t="shared" si="67"/>
        <v>7.5</v>
      </c>
      <c r="FV524" s="29"/>
    </row>
    <row r="525" spans="1:178">
      <c r="A525" s="8">
        <v>11172</v>
      </c>
      <c r="B525" s="27" t="s">
        <v>44</v>
      </c>
      <c r="C525" s="243"/>
      <c r="D525" s="31"/>
      <c r="E525" s="31" t="s">
        <v>842</v>
      </c>
      <c r="F525" s="31"/>
      <c r="G525" s="31"/>
      <c r="H525" s="8">
        <f>VLOOKUP(F525, 'Meslek Grupları'!$E$6:$G$152, 3, FALSE)</f>
        <v>0</v>
      </c>
      <c r="I525" s="31" t="s">
        <v>843</v>
      </c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8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7"/>
      <c r="AT525" s="37"/>
      <c r="AU525" s="39"/>
      <c r="AV525" s="31"/>
      <c r="AW525" s="31"/>
      <c r="AX525" s="31"/>
      <c r="AY525" s="31"/>
      <c r="AZ525" s="31"/>
      <c r="BA525" s="37"/>
      <c r="BB525" s="38">
        <v>2</v>
      </c>
      <c r="BC525" s="31"/>
      <c r="BD525" s="31"/>
      <c r="BE525" s="31"/>
      <c r="BF525" s="31"/>
      <c r="BG525" s="31">
        <v>25</v>
      </c>
      <c r="BH525" s="37"/>
      <c r="BI525" s="31"/>
      <c r="BJ525" s="31"/>
      <c r="BK525" s="31"/>
      <c r="BL525" s="31"/>
      <c r="BM525" s="31"/>
      <c r="BN525" s="31"/>
      <c r="BO525" s="38"/>
      <c r="BP525" s="31"/>
      <c r="BQ525" s="31"/>
      <c r="BR525" s="31"/>
      <c r="BS525" s="31"/>
      <c r="BT525" s="31"/>
      <c r="BU525" s="37"/>
      <c r="BV525" s="31"/>
      <c r="BW525" s="38"/>
      <c r="BX525" s="31"/>
      <c r="BY525" s="31"/>
      <c r="BZ525" s="31"/>
      <c r="CA525" s="37"/>
      <c r="CB525" s="38"/>
      <c r="CC525" s="31"/>
      <c r="CD525" s="31"/>
      <c r="CE525" s="31"/>
      <c r="CF525" s="31"/>
      <c r="CG525" s="31"/>
      <c r="CH525" s="37"/>
      <c r="CI525" s="39"/>
      <c r="CJ525" s="38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8"/>
      <c r="DR525" s="31"/>
      <c r="DS525" s="31"/>
      <c r="DT525" s="31"/>
      <c r="DU525" s="31"/>
      <c r="DV525" s="37"/>
      <c r="DW525" s="31"/>
      <c r="DX525" s="31"/>
      <c r="DY525" s="31"/>
      <c r="DZ525" s="31"/>
      <c r="EA525" s="31"/>
      <c r="EB525" s="31"/>
      <c r="EC525" s="31"/>
      <c r="ED525" s="38"/>
      <c r="EE525" s="31"/>
      <c r="EF525" s="31"/>
      <c r="EG525" s="38"/>
      <c r="EH525" s="31"/>
      <c r="EI525" s="31"/>
      <c r="EJ525" s="31"/>
      <c r="EK525" s="31"/>
      <c r="EL525" s="37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7"/>
      <c r="EX525" s="37"/>
      <c r="EY525" s="37"/>
      <c r="EZ525" s="37"/>
      <c r="FA525" s="37"/>
      <c r="FB525" s="37"/>
      <c r="FC525" s="37"/>
      <c r="FD525" s="37"/>
      <c r="FE525" s="37"/>
      <c r="FF525" s="37"/>
      <c r="FG525" s="37"/>
      <c r="FH525" s="37"/>
      <c r="FI525" s="37"/>
      <c r="FJ525" s="37"/>
      <c r="FK525" s="37"/>
      <c r="FL525" s="37"/>
      <c r="FM525" s="37"/>
      <c r="FN525" s="37"/>
      <c r="FO525" s="37"/>
      <c r="FP525" s="37"/>
      <c r="FQ525" s="37"/>
      <c r="FR525" s="37"/>
      <c r="FS525" s="29">
        <f t="shared" si="71"/>
        <v>25</v>
      </c>
      <c r="FT525" s="29"/>
      <c r="FU525" s="8">
        <f t="shared" si="67"/>
        <v>2</v>
      </c>
      <c r="FV525" s="29"/>
    </row>
    <row r="526" spans="1:178">
      <c r="A526" s="8">
        <v>11172</v>
      </c>
      <c r="B526" s="27" t="s">
        <v>44</v>
      </c>
      <c r="C526" s="40">
        <v>87</v>
      </c>
      <c r="D526" s="40" t="s">
        <v>241</v>
      </c>
      <c r="E526" s="40" t="s">
        <v>279</v>
      </c>
      <c r="F526" s="40" t="s">
        <v>191</v>
      </c>
      <c r="G526" s="40">
        <v>150</v>
      </c>
      <c r="H526" s="8" t="str">
        <f>VLOOKUP(F526, 'Meslek Grupları'!$E$6:$G$152, 3, FALSE)</f>
        <v>Esnaf</v>
      </c>
      <c r="I526" s="40"/>
      <c r="J526" s="40"/>
      <c r="K526" s="40"/>
      <c r="L526" s="40"/>
      <c r="M526" s="40"/>
      <c r="N526" s="40"/>
      <c r="O526" s="40"/>
      <c r="P526" s="40"/>
      <c r="Q526" s="40"/>
      <c r="R526" s="40">
        <v>3</v>
      </c>
      <c r="S526" s="40"/>
      <c r="T526" s="40"/>
      <c r="U526" s="40"/>
      <c r="V526" s="40"/>
      <c r="W526" s="40"/>
      <c r="X526" s="40"/>
      <c r="Y526" s="40"/>
      <c r="Z526" s="41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2"/>
      <c r="AT526" s="42"/>
      <c r="AU526" s="43"/>
      <c r="AV526" s="40"/>
      <c r="AW526" s="40"/>
      <c r="AX526" s="40"/>
      <c r="AY526" s="40"/>
      <c r="AZ526" s="40"/>
      <c r="BA526" s="42"/>
      <c r="BB526" s="41"/>
      <c r="BC526" s="40"/>
      <c r="BD526" s="40"/>
      <c r="BE526" s="40"/>
      <c r="BF526" s="40"/>
      <c r="BG526" s="40"/>
      <c r="BH526" s="42"/>
      <c r="BI526" s="40"/>
      <c r="BJ526" s="40"/>
      <c r="BK526" s="40"/>
      <c r="BL526" s="40"/>
      <c r="BM526" s="40"/>
      <c r="BN526" s="40"/>
      <c r="BO526" s="41"/>
      <c r="BP526" s="40"/>
      <c r="BQ526" s="40"/>
      <c r="BR526" s="40"/>
      <c r="BS526" s="40"/>
      <c r="BT526" s="40"/>
      <c r="BU526" s="42"/>
      <c r="BV526" s="40"/>
      <c r="BW526" s="41"/>
      <c r="BX526" s="40"/>
      <c r="BY526" s="40"/>
      <c r="BZ526" s="40"/>
      <c r="CA526" s="42"/>
      <c r="CB526" s="41"/>
      <c r="CC526" s="40"/>
      <c r="CD526" s="40"/>
      <c r="CE526" s="40"/>
      <c r="CF526" s="40"/>
      <c r="CG526" s="40"/>
      <c r="CH526" s="42"/>
      <c r="CI526" s="43"/>
      <c r="CJ526" s="41"/>
      <c r="CK526" s="40"/>
      <c r="CL526" s="40"/>
      <c r="CM526" s="40"/>
      <c r="CN526" s="40"/>
      <c r="CO526" s="40">
        <v>1</v>
      </c>
      <c r="CP526" s="40">
        <v>20</v>
      </c>
      <c r="CQ526" s="40"/>
      <c r="CR526" s="40"/>
      <c r="CS526" s="40"/>
      <c r="CT526" s="40">
        <v>1</v>
      </c>
      <c r="CU526" s="40"/>
      <c r="CV526" s="40"/>
      <c r="CW526" s="40">
        <v>1</v>
      </c>
      <c r="CX526" s="40">
        <v>10</v>
      </c>
      <c r="CY526" s="40"/>
      <c r="CZ526" s="40">
        <v>1</v>
      </c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1"/>
      <c r="DR526" s="40"/>
      <c r="DS526" s="40"/>
      <c r="DT526" s="40"/>
      <c r="DU526" s="40"/>
      <c r="DV526" s="42"/>
      <c r="DW526" s="40"/>
      <c r="DX526" s="40"/>
      <c r="DY526" s="40"/>
      <c r="DZ526" s="40"/>
      <c r="EA526" s="40"/>
      <c r="EB526" s="40"/>
      <c r="EC526" s="40"/>
      <c r="ED526" s="41"/>
      <c r="EE526" s="40"/>
      <c r="EF526" s="40"/>
      <c r="EG526" s="41"/>
      <c r="EH526" s="40"/>
      <c r="EI526" s="40"/>
      <c r="EJ526" s="40"/>
      <c r="EK526" s="40"/>
      <c r="EL526" s="42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2"/>
      <c r="EX526" s="42"/>
      <c r="EY526" s="42"/>
      <c r="EZ526" s="42"/>
      <c r="FA526" s="42"/>
      <c r="FB526" s="42"/>
      <c r="FC526" s="42"/>
      <c r="FD526" s="42"/>
      <c r="FE526" s="42"/>
      <c r="FF526" s="42"/>
      <c r="FG526" s="42"/>
      <c r="FH526" s="42"/>
      <c r="FI526" s="42"/>
      <c r="FJ526" s="42"/>
      <c r="FK526" s="42"/>
      <c r="FL526" s="42"/>
      <c r="FM526" s="42"/>
      <c r="FN526" s="42"/>
      <c r="FO526" s="42"/>
      <c r="FP526" s="42"/>
      <c r="FQ526" s="42"/>
      <c r="FR526" s="42"/>
      <c r="FS526" s="29">
        <f t="shared" si="71"/>
        <v>180</v>
      </c>
      <c r="FT526" s="29">
        <f t="shared" ref="FT526:FT548" si="72">FS526</f>
        <v>180</v>
      </c>
      <c r="FU526" s="8">
        <f t="shared" si="67"/>
        <v>0</v>
      </c>
      <c r="FV526" s="29">
        <f t="shared" ref="FV526:FV548" si="73">FU526</f>
        <v>0</v>
      </c>
    </row>
    <row r="527" spans="1:178">
      <c r="A527" s="8">
        <v>11172</v>
      </c>
      <c r="B527" s="27" t="s">
        <v>44</v>
      </c>
      <c r="C527" s="40">
        <v>88</v>
      </c>
      <c r="D527" s="40" t="s">
        <v>255</v>
      </c>
      <c r="E527" s="40" t="s">
        <v>325</v>
      </c>
      <c r="F527" s="40" t="s">
        <v>101</v>
      </c>
      <c r="G527" s="40">
        <v>150</v>
      </c>
      <c r="H527" s="8" t="str">
        <f>VLOOKUP(F527, 'Meslek Grupları'!$E$6:$G$152, 3, FALSE)</f>
        <v>Esnaf</v>
      </c>
      <c r="I527" s="40"/>
      <c r="J527" s="40"/>
      <c r="K527" s="40"/>
      <c r="L527" s="40"/>
      <c r="M527" s="40"/>
      <c r="N527" s="40"/>
      <c r="O527" s="40"/>
      <c r="P527" s="40"/>
      <c r="Q527" s="40"/>
      <c r="R527" s="40">
        <v>4</v>
      </c>
      <c r="S527" s="40"/>
      <c r="T527" s="40"/>
      <c r="U527" s="40"/>
      <c r="V527" s="40"/>
      <c r="W527" s="40"/>
      <c r="X527" s="40"/>
      <c r="Y527" s="40"/>
      <c r="Z527" s="41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2"/>
      <c r="AT527" s="42"/>
      <c r="AU527" s="43"/>
      <c r="AV527" s="40"/>
      <c r="AW527" s="40"/>
      <c r="AX527" s="40"/>
      <c r="AY527" s="40"/>
      <c r="AZ527" s="40"/>
      <c r="BA527" s="42"/>
      <c r="BB527" s="41"/>
      <c r="BC527" s="40"/>
      <c r="BD527" s="40"/>
      <c r="BE527" s="40"/>
      <c r="BF527" s="40"/>
      <c r="BG527" s="40"/>
      <c r="BH527" s="42"/>
      <c r="BI527" s="40"/>
      <c r="BJ527" s="40"/>
      <c r="BK527" s="40"/>
      <c r="BL527" s="40"/>
      <c r="BM527" s="40"/>
      <c r="BN527" s="40"/>
      <c r="BO527" s="41"/>
      <c r="BP527" s="40"/>
      <c r="BQ527" s="40"/>
      <c r="BR527" s="40"/>
      <c r="BS527" s="40"/>
      <c r="BT527" s="40"/>
      <c r="BU527" s="42"/>
      <c r="BV527" s="40"/>
      <c r="BW527" s="41"/>
      <c r="BX527" s="40"/>
      <c r="BY527" s="40"/>
      <c r="BZ527" s="40"/>
      <c r="CA527" s="42"/>
      <c r="CB527" s="41"/>
      <c r="CC527" s="40"/>
      <c r="CD527" s="40"/>
      <c r="CE527" s="40"/>
      <c r="CF527" s="40"/>
      <c r="CG527" s="40"/>
      <c r="CH527" s="42"/>
      <c r="CI527" s="43"/>
      <c r="CJ527" s="41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>
        <v>1</v>
      </c>
      <c r="CX527" s="40">
        <v>10</v>
      </c>
      <c r="CY527" s="40"/>
      <c r="CZ527" s="40">
        <v>1</v>
      </c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1"/>
      <c r="DR527" s="40"/>
      <c r="DS527" s="40"/>
      <c r="DT527" s="40"/>
      <c r="DU527" s="40"/>
      <c r="DV527" s="42"/>
      <c r="DW527" s="40"/>
      <c r="DX527" s="40"/>
      <c r="DY527" s="40"/>
      <c r="DZ527" s="40"/>
      <c r="EA527" s="40"/>
      <c r="EB527" s="40"/>
      <c r="EC527" s="40"/>
      <c r="ED527" s="41"/>
      <c r="EE527" s="40"/>
      <c r="EF527" s="40"/>
      <c r="EG527" s="41"/>
      <c r="EH527" s="40"/>
      <c r="EI527" s="40"/>
      <c r="EJ527" s="40"/>
      <c r="EK527" s="40"/>
      <c r="EL527" s="42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2"/>
      <c r="EX527" s="42"/>
      <c r="EY527" s="42"/>
      <c r="EZ527" s="42"/>
      <c r="FA527" s="42"/>
      <c r="FB527" s="42"/>
      <c r="FC527" s="42"/>
      <c r="FD527" s="42"/>
      <c r="FE527" s="42"/>
      <c r="FF527" s="42"/>
      <c r="FG527" s="42"/>
      <c r="FH527" s="42"/>
      <c r="FI527" s="42"/>
      <c r="FJ527" s="42"/>
      <c r="FK527" s="42"/>
      <c r="FL527" s="42"/>
      <c r="FM527" s="42"/>
      <c r="FN527" s="42"/>
      <c r="FO527" s="42"/>
      <c r="FP527" s="42"/>
      <c r="FQ527" s="42"/>
      <c r="FR527" s="42"/>
      <c r="FS527" s="29">
        <f t="shared" si="71"/>
        <v>160</v>
      </c>
      <c r="FT527" s="29">
        <f t="shared" si="72"/>
        <v>160</v>
      </c>
      <c r="FU527" s="8">
        <f t="shared" si="67"/>
        <v>0</v>
      </c>
      <c r="FV527" s="29">
        <f t="shared" si="73"/>
        <v>0</v>
      </c>
    </row>
    <row r="528" spans="1:178">
      <c r="A528" s="8">
        <v>11172</v>
      </c>
      <c r="B528" s="27" t="s">
        <v>44</v>
      </c>
      <c r="C528" s="40">
        <v>89</v>
      </c>
      <c r="D528" s="40" t="s">
        <v>2093</v>
      </c>
      <c r="E528" s="40" t="s">
        <v>2169</v>
      </c>
      <c r="F528" s="40" t="s">
        <v>253</v>
      </c>
      <c r="G528" s="40">
        <v>50</v>
      </c>
      <c r="H528" s="8" t="str">
        <f>VLOOKUP(F528, 'Meslek Grupları'!$E$6:$G$152, 3, FALSE)</f>
        <v>İşçiler</v>
      </c>
      <c r="I528" s="40"/>
      <c r="J528" s="40"/>
      <c r="K528" s="40"/>
      <c r="L528" s="40"/>
      <c r="M528" s="40"/>
      <c r="N528" s="40"/>
      <c r="O528" s="40"/>
      <c r="P528" s="40"/>
      <c r="Q528" s="40"/>
      <c r="R528" s="40">
        <v>2</v>
      </c>
      <c r="S528" s="40"/>
      <c r="T528" s="40"/>
      <c r="U528" s="40"/>
      <c r="V528" s="40"/>
      <c r="W528" s="40"/>
      <c r="X528" s="40"/>
      <c r="Y528" s="40"/>
      <c r="Z528" s="41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2"/>
      <c r="AT528" s="42"/>
      <c r="AU528" s="43"/>
      <c r="AV528" s="40"/>
      <c r="AW528" s="40"/>
      <c r="AX528" s="40"/>
      <c r="AY528" s="40"/>
      <c r="AZ528" s="40"/>
      <c r="BA528" s="42"/>
      <c r="BB528" s="41"/>
      <c r="BC528" s="40"/>
      <c r="BD528" s="40"/>
      <c r="BE528" s="40"/>
      <c r="BF528" s="40"/>
      <c r="BG528" s="40"/>
      <c r="BH528" s="42"/>
      <c r="BI528" s="40"/>
      <c r="BJ528" s="40"/>
      <c r="BK528" s="40"/>
      <c r="BL528" s="40"/>
      <c r="BM528" s="40"/>
      <c r="BN528" s="40"/>
      <c r="BO528" s="41"/>
      <c r="BP528" s="40"/>
      <c r="BQ528" s="40"/>
      <c r="BR528" s="40"/>
      <c r="BS528" s="40"/>
      <c r="BT528" s="40"/>
      <c r="BU528" s="42"/>
      <c r="BV528" s="40"/>
      <c r="BW528" s="41"/>
      <c r="BX528" s="40"/>
      <c r="BY528" s="40"/>
      <c r="BZ528" s="40"/>
      <c r="CA528" s="42"/>
      <c r="CB528" s="41"/>
      <c r="CC528" s="40"/>
      <c r="CD528" s="40"/>
      <c r="CE528" s="40"/>
      <c r="CF528" s="40"/>
      <c r="CG528" s="40"/>
      <c r="CH528" s="42"/>
      <c r="CI528" s="43"/>
      <c r="CJ528" s="41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1"/>
      <c r="DR528" s="40"/>
      <c r="DS528" s="40"/>
      <c r="DT528" s="40"/>
      <c r="DU528" s="40"/>
      <c r="DV528" s="42"/>
      <c r="DW528" s="40"/>
      <c r="DX528" s="40"/>
      <c r="DY528" s="40"/>
      <c r="DZ528" s="40"/>
      <c r="EA528" s="40"/>
      <c r="EB528" s="40"/>
      <c r="EC528" s="40"/>
      <c r="ED528" s="41"/>
      <c r="EE528" s="40"/>
      <c r="EF528" s="40"/>
      <c r="EG528" s="41"/>
      <c r="EH528" s="40"/>
      <c r="EI528" s="40"/>
      <c r="EJ528" s="40"/>
      <c r="EK528" s="40"/>
      <c r="EL528" s="42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2"/>
      <c r="EX528" s="42"/>
      <c r="EY528" s="42"/>
      <c r="EZ528" s="42"/>
      <c r="FA528" s="42"/>
      <c r="FB528" s="42"/>
      <c r="FC528" s="42"/>
      <c r="FD528" s="42"/>
      <c r="FE528" s="42"/>
      <c r="FF528" s="42"/>
      <c r="FG528" s="42"/>
      <c r="FH528" s="42"/>
      <c r="FI528" s="42"/>
      <c r="FJ528" s="42"/>
      <c r="FK528" s="42"/>
      <c r="FL528" s="42"/>
      <c r="FM528" s="42"/>
      <c r="FN528" s="42"/>
      <c r="FO528" s="42"/>
      <c r="FP528" s="42"/>
      <c r="FQ528" s="42"/>
      <c r="FR528" s="42"/>
      <c r="FS528" s="29">
        <f t="shared" si="71"/>
        <v>50</v>
      </c>
      <c r="FT528" s="29">
        <f t="shared" si="72"/>
        <v>50</v>
      </c>
      <c r="FU528" s="8">
        <f t="shared" si="67"/>
        <v>0</v>
      </c>
      <c r="FV528" s="29">
        <f t="shared" si="73"/>
        <v>0</v>
      </c>
    </row>
    <row r="529" spans="1:178">
      <c r="A529" s="8">
        <v>11172</v>
      </c>
      <c r="B529" s="27" t="s">
        <v>44</v>
      </c>
      <c r="C529" s="40">
        <v>90</v>
      </c>
      <c r="D529" s="40" t="s">
        <v>204</v>
      </c>
      <c r="E529" s="40" t="s">
        <v>325</v>
      </c>
      <c r="F529" s="40" t="s">
        <v>345</v>
      </c>
      <c r="G529" s="40">
        <v>150</v>
      </c>
      <c r="H529" s="8" t="str">
        <f>VLOOKUP(F529, 'Meslek Grupları'!$E$6:$G$152, 3, FALSE)</f>
        <v>Esnaf</v>
      </c>
      <c r="I529" s="40"/>
      <c r="J529" s="40"/>
      <c r="K529" s="40"/>
      <c r="L529" s="40"/>
      <c r="M529" s="40"/>
      <c r="N529" s="40"/>
      <c r="O529" s="40"/>
      <c r="P529" s="40"/>
      <c r="Q529" s="40"/>
      <c r="R529" s="40">
        <v>2</v>
      </c>
      <c r="S529" s="40"/>
      <c r="T529" s="40"/>
      <c r="U529" s="40"/>
      <c r="V529" s="40"/>
      <c r="W529" s="40"/>
      <c r="X529" s="40"/>
      <c r="Y529" s="40"/>
      <c r="Z529" s="41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2"/>
      <c r="AT529" s="42"/>
      <c r="AU529" s="43"/>
      <c r="AV529" s="40"/>
      <c r="AW529" s="40"/>
      <c r="AX529" s="40"/>
      <c r="AY529" s="40"/>
      <c r="AZ529" s="40"/>
      <c r="BA529" s="42"/>
      <c r="BB529" s="41"/>
      <c r="BC529" s="40"/>
      <c r="BD529" s="40"/>
      <c r="BE529" s="40"/>
      <c r="BF529" s="40"/>
      <c r="BG529" s="40"/>
      <c r="BH529" s="42"/>
      <c r="BI529" s="40"/>
      <c r="BJ529" s="40"/>
      <c r="BK529" s="40"/>
      <c r="BL529" s="40"/>
      <c r="BM529" s="40"/>
      <c r="BN529" s="40"/>
      <c r="BO529" s="41"/>
      <c r="BP529" s="40"/>
      <c r="BQ529" s="40"/>
      <c r="BR529" s="40"/>
      <c r="BS529" s="40"/>
      <c r="BT529" s="40"/>
      <c r="BU529" s="42"/>
      <c r="BV529" s="40"/>
      <c r="BW529" s="41"/>
      <c r="BX529" s="40"/>
      <c r="BY529" s="40"/>
      <c r="BZ529" s="40"/>
      <c r="CA529" s="42"/>
      <c r="CB529" s="41"/>
      <c r="CC529" s="40"/>
      <c r="CD529" s="40"/>
      <c r="CE529" s="40"/>
      <c r="CF529" s="40"/>
      <c r="CG529" s="40"/>
      <c r="CH529" s="42"/>
      <c r="CI529" s="43"/>
      <c r="CJ529" s="41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>
        <v>1</v>
      </c>
      <c r="CX529" s="40">
        <v>10</v>
      </c>
      <c r="CY529" s="40"/>
      <c r="CZ529" s="40">
        <v>1</v>
      </c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>
        <v>2</v>
      </c>
      <c r="DP529" s="40"/>
      <c r="DQ529" s="41"/>
      <c r="DR529" s="40"/>
      <c r="DS529" s="40"/>
      <c r="DT529" s="40"/>
      <c r="DU529" s="40"/>
      <c r="DV529" s="42"/>
      <c r="DW529" s="40"/>
      <c r="DX529" s="40"/>
      <c r="DY529" s="40"/>
      <c r="DZ529" s="40"/>
      <c r="EA529" s="40"/>
      <c r="EB529" s="40"/>
      <c r="EC529" s="40"/>
      <c r="ED529" s="41"/>
      <c r="EE529" s="40"/>
      <c r="EF529" s="40"/>
      <c r="EG529" s="41"/>
      <c r="EH529" s="40"/>
      <c r="EI529" s="40"/>
      <c r="EJ529" s="40"/>
      <c r="EK529" s="40"/>
      <c r="EL529" s="42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2"/>
      <c r="EX529" s="42"/>
      <c r="EY529" s="42"/>
      <c r="EZ529" s="42"/>
      <c r="FA529" s="42"/>
      <c r="FB529" s="42"/>
      <c r="FC529" s="42"/>
      <c r="FD529" s="42"/>
      <c r="FE529" s="42"/>
      <c r="FF529" s="42"/>
      <c r="FG529" s="42"/>
      <c r="FH529" s="42"/>
      <c r="FI529" s="42"/>
      <c r="FJ529" s="42"/>
      <c r="FK529" s="42"/>
      <c r="FL529" s="42"/>
      <c r="FM529" s="42"/>
      <c r="FN529" s="42"/>
      <c r="FO529" s="42"/>
      <c r="FP529" s="42"/>
      <c r="FQ529" s="42"/>
      <c r="FR529" s="42"/>
      <c r="FS529" s="29">
        <f t="shared" si="71"/>
        <v>160</v>
      </c>
      <c r="FT529" s="29">
        <f t="shared" si="72"/>
        <v>160</v>
      </c>
      <c r="FU529" s="8">
        <f t="shared" ref="FU529:FU592" si="74">CB529+BW529+BO529+BI529+BB529+AV529+AU529</f>
        <v>0</v>
      </c>
      <c r="FV529" s="29">
        <f t="shared" si="73"/>
        <v>0</v>
      </c>
    </row>
    <row r="530" spans="1:178">
      <c r="A530" s="8">
        <v>11172</v>
      </c>
      <c r="B530" s="27" t="s">
        <v>44</v>
      </c>
      <c r="C530" s="40">
        <v>91</v>
      </c>
      <c r="D530" s="40" t="s">
        <v>571</v>
      </c>
      <c r="E530" s="40" t="s">
        <v>279</v>
      </c>
      <c r="F530" s="40" t="s">
        <v>263</v>
      </c>
      <c r="G530" s="40">
        <v>200</v>
      </c>
      <c r="H530" s="8" t="str">
        <f>VLOOKUP(F530, 'Meslek Grupları'!$E$6:$G$152, 3, FALSE)</f>
        <v>Esnaf</v>
      </c>
      <c r="I530" s="40" t="s">
        <v>856</v>
      </c>
      <c r="J530" s="40"/>
      <c r="K530" s="40"/>
      <c r="L530" s="40"/>
      <c r="M530" s="40"/>
      <c r="N530" s="40"/>
      <c r="O530" s="40"/>
      <c r="P530" s="40"/>
      <c r="Q530" s="40"/>
      <c r="R530" s="40">
        <v>2</v>
      </c>
      <c r="S530" s="40"/>
      <c r="T530" s="40"/>
      <c r="U530" s="40"/>
      <c r="V530" s="40"/>
      <c r="W530" s="40"/>
      <c r="X530" s="40"/>
      <c r="Y530" s="40"/>
      <c r="Z530" s="41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2"/>
      <c r="AT530" s="42"/>
      <c r="AU530" s="43"/>
      <c r="AV530" s="40"/>
      <c r="AW530" s="40"/>
      <c r="AX530" s="40"/>
      <c r="AY530" s="40"/>
      <c r="AZ530" s="40"/>
      <c r="BA530" s="42"/>
      <c r="BB530" s="41"/>
      <c r="BC530" s="40"/>
      <c r="BD530" s="40"/>
      <c r="BE530" s="40"/>
      <c r="BF530" s="40"/>
      <c r="BG530" s="40"/>
      <c r="BH530" s="42"/>
      <c r="BI530" s="40"/>
      <c r="BJ530" s="40"/>
      <c r="BK530" s="40"/>
      <c r="BL530" s="40"/>
      <c r="BM530" s="40"/>
      <c r="BN530" s="40"/>
      <c r="BO530" s="41"/>
      <c r="BP530" s="40"/>
      <c r="BQ530" s="40"/>
      <c r="BR530" s="40"/>
      <c r="BS530" s="40"/>
      <c r="BT530" s="40"/>
      <c r="BU530" s="42"/>
      <c r="BV530" s="40"/>
      <c r="BW530" s="41"/>
      <c r="BX530" s="40"/>
      <c r="BY530" s="40"/>
      <c r="BZ530" s="40"/>
      <c r="CA530" s="42"/>
      <c r="CB530" s="41"/>
      <c r="CC530" s="40"/>
      <c r="CD530" s="40"/>
      <c r="CE530" s="40"/>
      <c r="CF530" s="40"/>
      <c r="CG530" s="40"/>
      <c r="CH530" s="42"/>
      <c r="CI530" s="43"/>
      <c r="CJ530" s="41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1"/>
      <c r="DR530" s="40"/>
      <c r="DS530" s="40"/>
      <c r="DT530" s="40"/>
      <c r="DU530" s="40"/>
      <c r="DV530" s="42"/>
      <c r="DW530" s="40"/>
      <c r="DX530" s="40"/>
      <c r="DY530" s="40"/>
      <c r="DZ530" s="40"/>
      <c r="EA530" s="40"/>
      <c r="EB530" s="40"/>
      <c r="EC530" s="40"/>
      <c r="ED530" s="41"/>
      <c r="EE530" s="40"/>
      <c r="EF530" s="40"/>
      <c r="EG530" s="41"/>
      <c r="EH530" s="40"/>
      <c r="EI530" s="40"/>
      <c r="EJ530" s="40"/>
      <c r="EK530" s="40"/>
      <c r="EL530" s="42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2"/>
      <c r="EX530" s="42"/>
      <c r="EY530" s="42"/>
      <c r="EZ530" s="42"/>
      <c r="FA530" s="42"/>
      <c r="FB530" s="42"/>
      <c r="FC530" s="42"/>
      <c r="FD530" s="42"/>
      <c r="FE530" s="42"/>
      <c r="FF530" s="42"/>
      <c r="FG530" s="42"/>
      <c r="FH530" s="42"/>
      <c r="FI530" s="42"/>
      <c r="FJ530" s="42"/>
      <c r="FK530" s="42"/>
      <c r="FL530" s="42"/>
      <c r="FM530" s="42"/>
      <c r="FN530" s="42"/>
      <c r="FO530" s="42"/>
      <c r="FP530" s="42"/>
      <c r="FQ530" s="42"/>
      <c r="FR530" s="42"/>
      <c r="FS530" s="29">
        <f t="shared" si="71"/>
        <v>200</v>
      </c>
      <c r="FT530" s="29">
        <f t="shared" si="72"/>
        <v>200</v>
      </c>
      <c r="FU530" s="8">
        <f t="shared" si="74"/>
        <v>0</v>
      </c>
      <c r="FV530" s="29">
        <f t="shared" si="73"/>
        <v>0</v>
      </c>
    </row>
    <row r="531" spans="1:178">
      <c r="A531" s="8">
        <v>11172</v>
      </c>
      <c r="B531" s="27" t="s">
        <v>44</v>
      </c>
      <c r="C531" s="40">
        <v>92</v>
      </c>
      <c r="D531" s="40" t="s">
        <v>241</v>
      </c>
      <c r="E531" s="40" t="s">
        <v>2137</v>
      </c>
      <c r="F531" s="40" t="s">
        <v>253</v>
      </c>
      <c r="G531" s="40">
        <v>120</v>
      </c>
      <c r="H531" s="8" t="str">
        <f>VLOOKUP(F531, 'Meslek Grupları'!$E$6:$G$152, 3, FALSE)</f>
        <v>İşçiler</v>
      </c>
      <c r="I531" s="40"/>
      <c r="J531" s="40"/>
      <c r="K531" s="40"/>
      <c r="L531" s="40"/>
      <c r="M531" s="40"/>
      <c r="N531" s="40"/>
      <c r="O531" s="40"/>
      <c r="P531" s="40"/>
      <c r="Q531" s="40"/>
      <c r="R531" s="40">
        <v>2.5</v>
      </c>
      <c r="S531" s="40"/>
      <c r="T531" s="40"/>
      <c r="U531" s="40"/>
      <c r="V531" s="40"/>
      <c r="W531" s="40"/>
      <c r="X531" s="40"/>
      <c r="Y531" s="40"/>
      <c r="Z531" s="41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2"/>
      <c r="AT531" s="42"/>
      <c r="AU531" s="43"/>
      <c r="AV531" s="40"/>
      <c r="AW531" s="40"/>
      <c r="AX531" s="40"/>
      <c r="AY531" s="40"/>
      <c r="AZ531" s="40"/>
      <c r="BA531" s="42"/>
      <c r="BB531" s="41"/>
      <c r="BC531" s="40"/>
      <c r="BD531" s="40"/>
      <c r="BE531" s="40"/>
      <c r="BF531" s="40"/>
      <c r="BG531" s="40"/>
      <c r="BH531" s="42"/>
      <c r="BI531" s="40"/>
      <c r="BJ531" s="40"/>
      <c r="BK531" s="40"/>
      <c r="BL531" s="40"/>
      <c r="BM531" s="40"/>
      <c r="BN531" s="40"/>
      <c r="BO531" s="41"/>
      <c r="BP531" s="40"/>
      <c r="BQ531" s="40"/>
      <c r="BR531" s="40"/>
      <c r="BS531" s="40"/>
      <c r="BT531" s="40"/>
      <c r="BU531" s="42"/>
      <c r="BV531" s="40"/>
      <c r="BW531" s="41"/>
      <c r="BX531" s="40"/>
      <c r="BY531" s="40"/>
      <c r="BZ531" s="40"/>
      <c r="CA531" s="42"/>
      <c r="CB531" s="41"/>
      <c r="CC531" s="40"/>
      <c r="CD531" s="40"/>
      <c r="CE531" s="40"/>
      <c r="CF531" s="40"/>
      <c r="CG531" s="40"/>
      <c r="CH531" s="42"/>
      <c r="CI531" s="43"/>
      <c r="CJ531" s="41">
        <v>1</v>
      </c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>
        <v>1</v>
      </c>
      <c r="CZ531" s="40">
        <v>1</v>
      </c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1"/>
      <c r="DR531" s="40"/>
      <c r="DS531" s="40"/>
      <c r="DT531" s="40"/>
      <c r="DU531" s="40"/>
      <c r="DV531" s="42"/>
      <c r="DW531" s="40"/>
      <c r="DX531" s="40"/>
      <c r="DY531" s="40"/>
      <c r="DZ531" s="40"/>
      <c r="EA531" s="40"/>
      <c r="EB531" s="40"/>
      <c r="EC531" s="40"/>
      <c r="ED531" s="41"/>
      <c r="EE531" s="40"/>
      <c r="EF531" s="40"/>
      <c r="EG531" s="41"/>
      <c r="EH531" s="40"/>
      <c r="EI531" s="40"/>
      <c r="EJ531" s="40"/>
      <c r="EK531" s="40"/>
      <c r="EL531" s="42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2"/>
      <c r="EX531" s="42"/>
      <c r="EY531" s="42"/>
      <c r="EZ531" s="42"/>
      <c r="FA531" s="42"/>
      <c r="FB531" s="42"/>
      <c r="FC531" s="42"/>
      <c r="FD531" s="42"/>
      <c r="FE531" s="42"/>
      <c r="FF531" s="42"/>
      <c r="FG531" s="42"/>
      <c r="FH531" s="42"/>
      <c r="FI531" s="42"/>
      <c r="FJ531" s="42"/>
      <c r="FK531" s="42"/>
      <c r="FL531" s="42"/>
      <c r="FM531" s="42"/>
      <c r="FN531" s="42"/>
      <c r="FO531" s="42"/>
      <c r="FP531" s="42"/>
      <c r="FQ531" s="42"/>
      <c r="FR531" s="42"/>
      <c r="FS531" s="29">
        <f t="shared" si="71"/>
        <v>120</v>
      </c>
      <c r="FT531" s="29">
        <f t="shared" si="72"/>
        <v>120</v>
      </c>
      <c r="FU531" s="8">
        <f t="shared" si="74"/>
        <v>0</v>
      </c>
      <c r="FV531" s="29">
        <f t="shared" si="73"/>
        <v>0</v>
      </c>
    </row>
    <row r="532" spans="1:178">
      <c r="A532" s="8">
        <v>11172</v>
      </c>
      <c r="B532" s="27" t="s">
        <v>44</v>
      </c>
      <c r="C532" s="40">
        <v>93</v>
      </c>
      <c r="D532" s="40" t="s">
        <v>221</v>
      </c>
      <c r="E532" s="40" t="s">
        <v>197</v>
      </c>
      <c r="F532" s="40" t="s">
        <v>253</v>
      </c>
      <c r="G532" s="40">
        <v>120</v>
      </c>
      <c r="H532" s="8" t="str">
        <f>VLOOKUP(F532, 'Meslek Grupları'!$E$6:$G$152, 3, FALSE)</f>
        <v>İşçiler</v>
      </c>
      <c r="I532" s="40"/>
      <c r="J532" s="40"/>
      <c r="K532" s="40"/>
      <c r="L532" s="40"/>
      <c r="M532" s="40"/>
      <c r="N532" s="40"/>
      <c r="O532" s="40"/>
      <c r="P532" s="40"/>
      <c r="Q532" s="40"/>
      <c r="R532" s="40">
        <v>4</v>
      </c>
      <c r="S532" s="40">
        <v>2.5</v>
      </c>
      <c r="T532" s="40">
        <v>5</v>
      </c>
      <c r="U532" s="40"/>
      <c r="V532" s="40"/>
      <c r="W532" s="40"/>
      <c r="X532" s="40"/>
      <c r="Y532" s="40"/>
      <c r="Z532" s="41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2"/>
      <c r="AT532" s="42"/>
      <c r="AU532" s="43"/>
      <c r="AV532" s="40"/>
      <c r="AW532" s="40"/>
      <c r="AX532" s="40"/>
      <c r="AY532" s="40"/>
      <c r="AZ532" s="40"/>
      <c r="BA532" s="42"/>
      <c r="BB532" s="41"/>
      <c r="BC532" s="40"/>
      <c r="BD532" s="40"/>
      <c r="BE532" s="40"/>
      <c r="BF532" s="40"/>
      <c r="BG532" s="40"/>
      <c r="BH532" s="42"/>
      <c r="BI532" s="40"/>
      <c r="BJ532" s="40"/>
      <c r="BK532" s="40"/>
      <c r="BL532" s="40"/>
      <c r="BM532" s="40"/>
      <c r="BN532" s="40"/>
      <c r="BO532" s="41"/>
      <c r="BP532" s="40"/>
      <c r="BQ532" s="40"/>
      <c r="BR532" s="40"/>
      <c r="BS532" s="40"/>
      <c r="BT532" s="40"/>
      <c r="BU532" s="42"/>
      <c r="BV532" s="40"/>
      <c r="BW532" s="41">
        <v>2.5</v>
      </c>
      <c r="BX532" s="40"/>
      <c r="BY532" s="40"/>
      <c r="BZ532" s="40">
        <v>36</v>
      </c>
      <c r="CA532" s="42">
        <v>42</v>
      </c>
      <c r="CB532" s="41"/>
      <c r="CC532" s="40"/>
      <c r="CD532" s="40"/>
      <c r="CE532" s="40"/>
      <c r="CF532" s="40"/>
      <c r="CG532" s="40"/>
      <c r="CH532" s="42"/>
      <c r="CI532" s="43"/>
      <c r="CJ532" s="41">
        <v>1</v>
      </c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>
        <v>1</v>
      </c>
      <c r="CX532" s="40">
        <v>10</v>
      </c>
      <c r="CY532" s="40"/>
      <c r="CZ532" s="40">
        <v>1</v>
      </c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1"/>
      <c r="DR532" s="40"/>
      <c r="DS532" s="40"/>
      <c r="DT532" s="40"/>
      <c r="DU532" s="40"/>
      <c r="DV532" s="42"/>
      <c r="DW532" s="40"/>
      <c r="DX532" s="40"/>
      <c r="DY532" s="40"/>
      <c r="DZ532" s="40"/>
      <c r="EA532" s="40"/>
      <c r="EB532" s="40"/>
      <c r="EC532" s="40"/>
      <c r="ED532" s="41"/>
      <c r="EE532" s="40"/>
      <c r="EF532" s="40"/>
      <c r="EG532" s="41"/>
      <c r="EH532" s="40"/>
      <c r="EI532" s="40"/>
      <c r="EJ532" s="40"/>
      <c r="EK532" s="40"/>
      <c r="EL532" s="42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2"/>
      <c r="EX532" s="42"/>
      <c r="EY532" s="42"/>
      <c r="EZ532" s="42"/>
      <c r="FA532" s="42"/>
      <c r="FB532" s="42"/>
      <c r="FC532" s="42"/>
      <c r="FD532" s="42"/>
      <c r="FE532" s="42"/>
      <c r="FF532" s="42"/>
      <c r="FG532" s="42"/>
      <c r="FH532" s="42"/>
      <c r="FI532" s="42"/>
      <c r="FJ532" s="42"/>
      <c r="FK532" s="42"/>
      <c r="FL532" s="42"/>
      <c r="FM532" s="42"/>
      <c r="FN532" s="42"/>
      <c r="FO532" s="42"/>
      <c r="FP532" s="42"/>
      <c r="FQ532" s="42"/>
      <c r="FR532" s="42"/>
      <c r="FS532" s="29">
        <f t="shared" si="71"/>
        <v>166</v>
      </c>
      <c r="FT532" s="29">
        <f t="shared" si="72"/>
        <v>166</v>
      </c>
      <c r="FU532" s="8">
        <f t="shared" si="74"/>
        <v>2.5</v>
      </c>
      <c r="FV532" s="29">
        <f t="shared" si="73"/>
        <v>2.5</v>
      </c>
    </row>
    <row r="533" spans="1:178">
      <c r="A533" s="8">
        <v>11172</v>
      </c>
      <c r="B533" s="27" t="s">
        <v>44</v>
      </c>
      <c r="C533" s="40">
        <v>94</v>
      </c>
      <c r="D533" s="40" t="s">
        <v>2093</v>
      </c>
      <c r="E533" s="40" t="s">
        <v>2156</v>
      </c>
      <c r="F533" s="40" t="s">
        <v>316</v>
      </c>
      <c r="G533" s="40"/>
      <c r="H533" s="8" t="str">
        <f>VLOOKUP(F533, 'Meslek Grupları'!$E$6:$G$152, 3, FALSE)</f>
        <v>Mesleksiz</v>
      </c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1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2"/>
      <c r="AT533" s="42"/>
      <c r="AU533" s="43"/>
      <c r="AV533" s="40"/>
      <c r="AW533" s="40"/>
      <c r="AX533" s="40"/>
      <c r="AY533" s="40"/>
      <c r="AZ533" s="40"/>
      <c r="BA533" s="42"/>
      <c r="BB533" s="41">
        <v>4</v>
      </c>
      <c r="BC533" s="40"/>
      <c r="BD533" s="40"/>
      <c r="BE533" s="40"/>
      <c r="BF533" s="40"/>
      <c r="BG533" s="40">
        <v>10</v>
      </c>
      <c r="BH533" s="42">
        <v>10</v>
      </c>
      <c r="BI533" s="40"/>
      <c r="BJ533" s="40"/>
      <c r="BK533" s="40"/>
      <c r="BL533" s="40"/>
      <c r="BM533" s="40"/>
      <c r="BN533" s="40"/>
      <c r="BO533" s="41"/>
      <c r="BP533" s="40"/>
      <c r="BQ533" s="40"/>
      <c r="BR533" s="40"/>
      <c r="BS533" s="40"/>
      <c r="BT533" s="40"/>
      <c r="BU533" s="42"/>
      <c r="BV533" s="40"/>
      <c r="BW533" s="41"/>
      <c r="BX533" s="40"/>
      <c r="BY533" s="40"/>
      <c r="BZ533" s="40"/>
      <c r="CA533" s="42"/>
      <c r="CB533" s="41"/>
      <c r="CC533" s="40"/>
      <c r="CD533" s="40"/>
      <c r="CE533" s="40"/>
      <c r="CF533" s="40"/>
      <c r="CG533" s="40"/>
      <c r="CH533" s="42"/>
      <c r="CI533" s="43"/>
      <c r="CJ533" s="41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1"/>
      <c r="DR533" s="40"/>
      <c r="DS533" s="40"/>
      <c r="DT533" s="40"/>
      <c r="DU533" s="40"/>
      <c r="DV533" s="42"/>
      <c r="DW533" s="40"/>
      <c r="DX533" s="40"/>
      <c r="DY533" s="40"/>
      <c r="DZ533" s="40"/>
      <c r="EA533" s="40"/>
      <c r="EB533" s="40"/>
      <c r="EC533" s="40"/>
      <c r="ED533" s="41"/>
      <c r="EE533" s="40"/>
      <c r="EF533" s="40"/>
      <c r="EG533" s="41"/>
      <c r="EH533" s="40"/>
      <c r="EI533" s="40"/>
      <c r="EJ533" s="40"/>
      <c r="EK533" s="40"/>
      <c r="EL533" s="42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2"/>
      <c r="EX533" s="42"/>
      <c r="EY533" s="42"/>
      <c r="EZ533" s="42"/>
      <c r="FA533" s="42"/>
      <c r="FB533" s="42"/>
      <c r="FC533" s="42"/>
      <c r="FD533" s="42"/>
      <c r="FE533" s="42"/>
      <c r="FF533" s="42"/>
      <c r="FG533" s="42"/>
      <c r="FH533" s="42"/>
      <c r="FI533" s="42"/>
      <c r="FJ533" s="42"/>
      <c r="FK533" s="42"/>
      <c r="FL533" s="42"/>
      <c r="FM533" s="42"/>
      <c r="FN533" s="42"/>
      <c r="FO533" s="42"/>
      <c r="FP533" s="42"/>
      <c r="FQ533" s="42"/>
      <c r="FR533" s="42"/>
      <c r="FS533" s="29">
        <f t="shared" si="71"/>
        <v>10</v>
      </c>
      <c r="FT533" s="29">
        <f t="shared" si="72"/>
        <v>10</v>
      </c>
      <c r="FU533" s="8">
        <f t="shared" si="74"/>
        <v>4</v>
      </c>
      <c r="FV533" s="29">
        <f t="shared" si="73"/>
        <v>4</v>
      </c>
    </row>
    <row r="534" spans="1:178">
      <c r="A534" s="8">
        <v>11172</v>
      </c>
      <c r="B534" s="27" t="s">
        <v>44</v>
      </c>
      <c r="C534" s="40">
        <v>95</v>
      </c>
      <c r="D534" s="40" t="s">
        <v>571</v>
      </c>
      <c r="E534" s="40" t="s">
        <v>204</v>
      </c>
      <c r="F534" s="40" t="s">
        <v>565</v>
      </c>
      <c r="G534" s="40">
        <v>150</v>
      </c>
      <c r="H534" s="8" t="str">
        <f>VLOOKUP(F534, 'Meslek Grupları'!$E$6:$G$152, 3, FALSE)</f>
        <v>Esnaf</v>
      </c>
      <c r="I534" s="40"/>
      <c r="J534" s="40"/>
      <c r="K534" s="40"/>
      <c r="L534" s="40"/>
      <c r="M534" s="40"/>
      <c r="N534" s="40"/>
      <c r="O534" s="40"/>
      <c r="P534" s="40"/>
      <c r="Q534" s="40"/>
      <c r="R534" s="40">
        <v>3</v>
      </c>
      <c r="S534" s="40"/>
      <c r="T534" s="40"/>
      <c r="U534" s="40"/>
      <c r="V534" s="40"/>
      <c r="W534" s="40"/>
      <c r="X534" s="40"/>
      <c r="Y534" s="40"/>
      <c r="Z534" s="41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2"/>
      <c r="AT534" s="42"/>
      <c r="AU534" s="43"/>
      <c r="AV534" s="40"/>
      <c r="AW534" s="40"/>
      <c r="AX534" s="40"/>
      <c r="AY534" s="40"/>
      <c r="AZ534" s="40"/>
      <c r="BA534" s="42"/>
      <c r="BB534" s="41"/>
      <c r="BC534" s="40"/>
      <c r="BD534" s="40"/>
      <c r="BE534" s="40"/>
      <c r="BF534" s="40"/>
      <c r="BG534" s="40"/>
      <c r="BH534" s="42"/>
      <c r="BI534" s="40"/>
      <c r="BJ534" s="40"/>
      <c r="BK534" s="40"/>
      <c r="BL534" s="40"/>
      <c r="BM534" s="40"/>
      <c r="BN534" s="40"/>
      <c r="BO534" s="41"/>
      <c r="BP534" s="40"/>
      <c r="BQ534" s="40"/>
      <c r="BR534" s="40"/>
      <c r="BS534" s="40"/>
      <c r="BT534" s="40"/>
      <c r="BU534" s="42"/>
      <c r="BV534" s="40"/>
      <c r="BW534" s="41"/>
      <c r="BX534" s="40"/>
      <c r="BY534" s="40"/>
      <c r="BZ534" s="40"/>
      <c r="CA534" s="42"/>
      <c r="CB534" s="41"/>
      <c r="CC534" s="40"/>
      <c r="CD534" s="40"/>
      <c r="CE534" s="40"/>
      <c r="CF534" s="40"/>
      <c r="CG534" s="40"/>
      <c r="CH534" s="42"/>
      <c r="CI534" s="43"/>
      <c r="CJ534" s="41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1"/>
      <c r="DR534" s="40"/>
      <c r="DS534" s="40"/>
      <c r="DT534" s="40"/>
      <c r="DU534" s="40"/>
      <c r="DV534" s="42"/>
      <c r="DW534" s="40"/>
      <c r="DX534" s="40"/>
      <c r="DY534" s="40"/>
      <c r="DZ534" s="40"/>
      <c r="EA534" s="40"/>
      <c r="EB534" s="40"/>
      <c r="EC534" s="40"/>
      <c r="ED534" s="41"/>
      <c r="EE534" s="40"/>
      <c r="EF534" s="40"/>
      <c r="EG534" s="41"/>
      <c r="EH534" s="40"/>
      <c r="EI534" s="40"/>
      <c r="EJ534" s="40"/>
      <c r="EK534" s="40"/>
      <c r="EL534" s="42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2"/>
      <c r="EX534" s="42"/>
      <c r="EY534" s="42"/>
      <c r="EZ534" s="42"/>
      <c r="FA534" s="42"/>
      <c r="FB534" s="42"/>
      <c r="FC534" s="42"/>
      <c r="FD534" s="42"/>
      <c r="FE534" s="42"/>
      <c r="FF534" s="42"/>
      <c r="FG534" s="42"/>
      <c r="FH534" s="42"/>
      <c r="FI534" s="42"/>
      <c r="FJ534" s="42"/>
      <c r="FK534" s="42"/>
      <c r="FL534" s="42"/>
      <c r="FM534" s="42"/>
      <c r="FN534" s="42"/>
      <c r="FO534" s="42"/>
      <c r="FP534" s="42"/>
      <c r="FQ534" s="42"/>
      <c r="FR534" s="42"/>
      <c r="FS534" s="29">
        <f t="shared" si="71"/>
        <v>150</v>
      </c>
      <c r="FT534" s="29">
        <f t="shared" si="72"/>
        <v>150</v>
      </c>
      <c r="FU534" s="8">
        <f t="shared" si="74"/>
        <v>0</v>
      </c>
      <c r="FV534" s="29">
        <f t="shared" si="73"/>
        <v>0</v>
      </c>
    </row>
    <row r="535" spans="1:178">
      <c r="A535" s="8">
        <v>11172</v>
      </c>
      <c r="B535" s="27" t="s">
        <v>44</v>
      </c>
      <c r="C535" s="40">
        <v>96</v>
      </c>
      <c r="D535" s="40" t="s">
        <v>2170</v>
      </c>
      <c r="E535" s="40" t="s">
        <v>252</v>
      </c>
      <c r="F535" s="40" t="s">
        <v>267</v>
      </c>
      <c r="G535" s="40">
        <v>100</v>
      </c>
      <c r="H535" s="8" t="str">
        <f>VLOOKUP(F535, 'Meslek Grupları'!$E$6:$G$152, 3, FALSE)</f>
        <v>Esnaf</v>
      </c>
      <c r="I535" s="40"/>
      <c r="J535" s="40"/>
      <c r="K535" s="40"/>
      <c r="L535" s="40"/>
      <c r="M535" s="40"/>
      <c r="N535" s="40"/>
      <c r="O535" s="40"/>
      <c r="P535" s="40">
        <v>300</v>
      </c>
      <c r="Q535" s="40"/>
      <c r="R535" s="40">
        <v>5</v>
      </c>
      <c r="S535" s="40">
        <v>5.5</v>
      </c>
      <c r="T535" s="40">
        <v>11</v>
      </c>
      <c r="U535" s="40"/>
      <c r="V535" s="40"/>
      <c r="W535" s="40"/>
      <c r="X535" s="40"/>
      <c r="Y535" s="40"/>
      <c r="Z535" s="41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2"/>
      <c r="AT535" s="42"/>
      <c r="AU535" s="43"/>
      <c r="AV535" s="40"/>
      <c r="AW535" s="40"/>
      <c r="AX535" s="40"/>
      <c r="AY535" s="40"/>
      <c r="AZ535" s="40"/>
      <c r="BA535" s="42"/>
      <c r="BB535" s="41"/>
      <c r="BC535" s="40"/>
      <c r="BD535" s="40"/>
      <c r="BE535" s="40"/>
      <c r="BF535" s="40"/>
      <c r="BG535" s="40"/>
      <c r="BH535" s="42"/>
      <c r="BI535" s="40"/>
      <c r="BJ535" s="40"/>
      <c r="BK535" s="40"/>
      <c r="BL535" s="40"/>
      <c r="BM535" s="40"/>
      <c r="BN535" s="40"/>
      <c r="BO535" s="41"/>
      <c r="BP535" s="40"/>
      <c r="BQ535" s="40"/>
      <c r="BR535" s="40"/>
      <c r="BS535" s="40"/>
      <c r="BT535" s="40"/>
      <c r="BU535" s="42"/>
      <c r="BV535" s="40"/>
      <c r="BW535" s="41">
        <v>5.5</v>
      </c>
      <c r="BX535" s="40"/>
      <c r="BY535" s="40"/>
      <c r="BZ535" s="40">
        <v>36</v>
      </c>
      <c r="CA535" s="42">
        <v>42</v>
      </c>
      <c r="CB535" s="41"/>
      <c r="CC535" s="40"/>
      <c r="CD535" s="40"/>
      <c r="CE535" s="40"/>
      <c r="CF535" s="40"/>
      <c r="CG535" s="40"/>
      <c r="CH535" s="42"/>
      <c r="CI535" s="43"/>
      <c r="CJ535" s="41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1"/>
      <c r="DR535" s="40"/>
      <c r="DS535" s="40"/>
      <c r="DT535" s="40"/>
      <c r="DU535" s="40"/>
      <c r="DV535" s="42"/>
      <c r="DW535" s="40"/>
      <c r="DX535" s="40"/>
      <c r="DY535" s="40"/>
      <c r="DZ535" s="40"/>
      <c r="EA535" s="40"/>
      <c r="EB535" s="40"/>
      <c r="EC535" s="40"/>
      <c r="ED535" s="41"/>
      <c r="EE535" s="40"/>
      <c r="EF535" s="40"/>
      <c r="EG535" s="41"/>
      <c r="EH535" s="40"/>
      <c r="EI535" s="40"/>
      <c r="EJ535" s="40"/>
      <c r="EK535" s="40"/>
      <c r="EL535" s="42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2"/>
      <c r="EX535" s="42"/>
      <c r="EY535" s="42"/>
      <c r="EZ535" s="42"/>
      <c r="FA535" s="42"/>
      <c r="FB535" s="42"/>
      <c r="FC535" s="42"/>
      <c r="FD535" s="42"/>
      <c r="FE535" s="42"/>
      <c r="FF535" s="42"/>
      <c r="FG535" s="42"/>
      <c r="FH535" s="42"/>
      <c r="FI535" s="42"/>
      <c r="FJ535" s="42"/>
      <c r="FK535" s="42"/>
      <c r="FL535" s="42"/>
      <c r="FM535" s="42"/>
      <c r="FN535" s="42"/>
      <c r="FO535" s="42"/>
      <c r="FP535" s="42"/>
      <c r="FQ535" s="42"/>
      <c r="FR535" s="42"/>
      <c r="FS535" s="29">
        <f t="shared" si="71"/>
        <v>436</v>
      </c>
      <c r="FT535" s="29">
        <f t="shared" si="72"/>
        <v>436</v>
      </c>
      <c r="FU535" s="8">
        <f t="shared" si="74"/>
        <v>5.5</v>
      </c>
      <c r="FV535" s="29">
        <f t="shared" si="73"/>
        <v>5.5</v>
      </c>
    </row>
    <row r="536" spans="1:178">
      <c r="A536" s="8">
        <v>11172</v>
      </c>
      <c r="B536" s="27" t="s">
        <v>44</v>
      </c>
      <c r="C536" s="40">
        <v>97</v>
      </c>
      <c r="D536" s="40" t="s">
        <v>252</v>
      </c>
      <c r="E536" s="40" t="s">
        <v>325</v>
      </c>
      <c r="F536" s="40" t="s">
        <v>368</v>
      </c>
      <c r="G536" s="40">
        <v>1200</v>
      </c>
      <c r="H536" s="8" t="str">
        <f>VLOOKUP(F536, 'Meslek Grupları'!$E$6:$G$152, 3, FALSE)</f>
        <v>Görevli</v>
      </c>
      <c r="I536" s="40"/>
      <c r="J536" s="40"/>
      <c r="K536" s="40"/>
      <c r="L536" s="40"/>
      <c r="M536" s="40"/>
      <c r="N536" s="40"/>
      <c r="O536" s="40"/>
      <c r="P536" s="40"/>
      <c r="Q536" s="40"/>
      <c r="R536" s="40">
        <v>7</v>
      </c>
      <c r="S536" s="40">
        <v>3.5</v>
      </c>
      <c r="T536" s="40">
        <v>7</v>
      </c>
      <c r="U536" s="40"/>
      <c r="V536" s="40"/>
      <c r="W536" s="40"/>
      <c r="X536" s="40"/>
      <c r="Y536" s="40"/>
      <c r="Z536" s="41">
        <v>15</v>
      </c>
      <c r="AA536" s="40">
        <v>3.5</v>
      </c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2"/>
      <c r="AT536" s="42">
        <v>3.5</v>
      </c>
      <c r="AU536" s="43">
        <v>3</v>
      </c>
      <c r="AV536" s="40">
        <v>3</v>
      </c>
      <c r="AW536" s="40"/>
      <c r="AX536" s="40">
        <v>3.5</v>
      </c>
      <c r="AY536" s="40"/>
      <c r="AZ536" s="40">
        <v>33.5</v>
      </c>
      <c r="BA536" s="42">
        <v>40</v>
      </c>
      <c r="BB536" s="41"/>
      <c r="BC536" s="40"/>
      <c r="BD536" s="40"/>
      <c r="BE536" s="40"/>
      <c r="BF536" s="40"/>
      <c r="BG536" s="40"/>
      <c r="BH536" s="42"/>
      <c r="BI536" s="40"/>
      <c r="BJ536" s="40"/>
      <c r="BK536" s="40"/>
      <c r="BL536" s="40"/>
      <c r="BM536" s="40"/>
      <c r="BN536" s="40"/>
      <c r="BO536" s="41"/>
      <c r="BP536" s="40"/>
      <c r="BQ536" s="40"/>
      <c r="BR536" s="40"/>
      <c r="BS536" s="40"/>
      <c r="BT536" s="40"/>
      <c r="BU536" s="42"/>
      <c r="BV536" s="40"/>
      <c r="BW536" s="41">
        <v>3.5</v>
      </c>
      <c r="BX536" s="40"/>
      <c r="BY536" s="40" t="s">
        <v>186</v>
      </c>
      <c r="BZ536" s="40"/>
      <c r="CA536" s="42"/>
      <c r="CB536" s="41"/>
      <c r="CC536" s="40"/>
      <c r="CD536" s="40"/>
      <c r="CE536" s="40"/>
      <c r="CF536" s="40"/>
      <c r="CG536" s="40"/>
      <c r="CH536" s="42"/>
      <c r="CI536" s="43"/>
      <c r="CJ536" s="41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1"/>
      <c r="DR536" s="40"/>
      <c r="DS536" s="40"/>
      <c r="DT536" s="40"/>
      <c r="DU536" s="40"/>
      <c r="DV536" s="42"/>
      <c r="DW536" s="40"/>
      <c r="DX536" s="40"/>
      <c r="DY536" s="40"/>
      <c r="DZ536" s="40"/>
      <c r="EA536" s="40"/>
      <c r="EB536" s="40"/>
      <c r="EC536" s="40"/>
      <c r="ED536" s="41"/>
      <c r="EE536" s="40"/>
      <c r="EF536" s="40"/>
      <c r="EG536" s="41"/>
      <c r="EH536" s="40"/>
      <c r="EI536" s="40"/>
      <c r="EJ536" s="40"/>
      <c r="EK536" s="40"/>
      <c r="EL536" s="42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2"/>
      <c r="EX536" s="42"/>
      <c r="EY536" s="42"/>
      <c r="EZ536" s="42"/>
      <c r="FA536" s="42"/>
      <c r="FB536" s="42"/>
      <c r="FC536" s="42"/>
      <c r="FD536" s="42"/>
      <c r="FE536" s="42"/>
      <c r="FF536" s="42"/>
      <c r="FG536" s="42"/>
      <c r="FH536" s="42"/>
      <c r="FI536" s="42"/>
      <c r="FJ536" s="42"/>
      <c r="FK536" s="42"/>
      <c r="FL536" s="42"/>
      <c r="FM536" s="42"/>
      <c r="FN536" s="42"/>
      <c r="FO536" s="42"/>
      <c r="FP536" s="42"/>
      <c r="FQ536" s="42"/>
      <c r="FR536" s="42"/>
      <c r="FS536" s="29">
        <f t="shared" si="71"/>
        <v>1233.5</v>
      </c>
      <c r="FT536" s="29">
        <f t="shared" si="72"/>
        <v>1233.5</v>
      </c>
      <c r="FU536" s="8">
        <f t="shared" si="74"/>
        <v>9.5</v>
      </c>
      <c r="FV536" s="29">
        <f t="shared" si="73"/>
        <v>9.5</v>
      </c>
    </row>
    <row r="537" spans="1:178">
      <c r="A537" s="8">
        <v>11172</v>
      </c>
      <c r="B537" s="27" t="s">
        <v>44</v>
      </c>
      <c r="C537" s="40">
        <v>98</v>
      </c>
      <c r="D537" s="40" t="s">
        <v>252</v>
      </c>
      <c r="E537" s="40" t="s">
        <v>564</v>
      </c>
      <c r="F537" s="40" t="s">
        <v>862</v>
      </c>
      <c r="G537" s="40"/>
      <c r="H537" s="286" t="s">
        <v>787</v>
      </c>
      <c r="I537" s="40"/>
      <c r="J537" s="40">
        <v>120</v>
      </c>
      <c r="K537" s="40" t="s">
        <v>863</v>
      </c>
      <c r="L537" s="40"/>
      <c r="M537" s="40"/>
      <c r="N537" s="40"/>
      <c r="O537" s="40"/>
      <c r="P537" s="40"/>
      <c r="Q537" s="40"/>
      <c r="R537" s="40">
        <v>5</v>
      </c>
      <c r="S537" s="40">
        <v>7</v>
      </c>
      <c r="T537" s="40">
        <v>14</v>
      </c>
      <c r="U537" s="40"/>
      <c r="V537" s="40"/>
      <c r="W537" s="40"/>
      <c r="X537" s="40"/>
      <c r="Y537" s="40"/>
      <c r="Z537" s="41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2"/>
      <c r="AT537" s="42"/>
      <c r="AU537" s="43"/>
      <c r="AV537" s="40"/>
      <c r="AW537" s="40"/>
      <c r="AX537" s="40"/>
      <c r="AY537" s="40"/>
      <c r="AZ537" s="40"/>
      <c r="BA537" s="42"/>
      <c r="BB537" s="41"/>
      <c r="BC537" s="40"/>
      <c r="BD537" s="40"/>
      <c r="BE537" s="40"/>
      <c r="BF537" s="40"/>
      <c r="BG537" s="40"/>
      <c r="BH537" s="42"/>
      <c r="BI537" s="40"/>
      <c r="BJ537" s="40"/>
      <c r="BK537" s="40"/>
      <c r="BL537" s="40"/>
      <c r="BM537" s="40"/>
      <c r="BN537" s="40"/>
      <c r="BO537" s="41"/>
      <c r="BP537" s="40"/>
      <c r="BQ537" s="40"/>
      <c r="BR537" s="40"/>
      <c r="BS537" s="40"/>
      <c r="BT537" s="40"/>
      <c r="BU537" s="42"/>
      <c r="BV537" s="40"/>
      <c r="BW537" s="41">
        <v>7</v>
      </c>
      <c r="BX537" s="40"/>
      <c r="BY537" s="40"/>
      <c r="BZ537" s="40">
        <v>48</v>
      </c>
      <c r="CA537" s="42">
        <v>48</v>
      </c>
      <c r="CB537" s="41"/>
      <c r="CC537" s="40"/>
      <c r="CD537" s="40"/>
      <c r="CE537" s="40"/>
      <c r="CF537" s="40"/>
      <c r="CG537" s="40"/>
      <c r="CH537" s="42"/>
      <c r="CI537" s="43"/>
      <c r="CJ537" s="41"/>
      <c r="CK537" s="40"/>
      <c r="CL537" s="40"/>
      <c r="CM537" s="40"/>
      <c r="CN537" s="40"/>
      <c r="CO537" s="40"/>
      <c r="CP537" s="40"/>
      <c r="CQ537" s="40">
        <v>1</v>
      </c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1"/>
      <c r="DR537" s="40"/>
      <c r="DS537" s="40"/>
      <c r="DT537" s="40"/>
      <c r="DU537" s="40"/>
      <c r="DV537" s="42"/>
      <c r="DW537" s="40"/>
      <c r="DX537" s="40"/>
      <c r="DY537" s="40"/>
      <c r="DZ537" s="40"/>
      <c r="EA537" s="40"/>
      <c r="EB537" s="40"/>
      <c r="EC537" s="40"/>
      <c r="ED537" s="41"/>
      <c r="EE537" s="40"/>
      <c r="EF537" s="40"/>
      <c r="EG537" s="41"/>
      <c r="EH537" s="40"/>
      <c r="EI537" s="40"/>
      <c r="EJ537" s="40"/>
      <c r="EK537" s="40"/>
      <c r="EL537" s="42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2"/>
      <c r="EX537" s="42"/>
      <c r="EY537" s="42"/>
      <c r="EZ537" s="42"/>
      <c r="FA537" s="42"/>
      <c r="FB537" s="42"/>
      <c r="FC537" s="42"/>
      <c r="FD537" s="42"/>
      <c r="FE537" s="42"/>
      <c r="FF537" s="42"/>
      <c r="FG537" s="42"/>
      <c r="FH537" s="42"/>
      <c r="FI537" s="42"/>
      <c r="FJ537" s="42"/>
      <c r="FK537" s="42"/>
      <c r="FL537" s="42"/>
      <c r="FM537" s="42"/>
      <c r="FN537" s="42"/>
      <c r="FO537" s="42"/>
      <c r="FP537" s="42"/>
      <c r="FQ537" s="42"/>
      <c r="FR537" s="42"/>
      <c r="FS537" s="29">
        <f t="shared" si="71"/>
        <v>168</v>
      </c>
      <c r="FT537" s="29">
        <f t="shared" si="72"/>
        <v>168</v>
      </c>
      <c r="FU537" s="8">
        <f t="shared" si="74"/>
        <v>7</v>
      </c>
      <c r="FV537" s="29">
        <f t="shared" si="73"/>
        <v>7</v>
      </c>
    </row>
    <row r="538" spans="1:178">
      <c r="A538" s="8">
        <v>11172</v>
      </c>
      <c r="B538" s="27" t="s">
        <v>44</v>
      </c>
      <c r="C538" s="40">
        <v>99</v>
      </c>
      <c r="D538" s="40" t="s">
        <v>2136</v>
      </c>
      <c r="E538" s="40" t="s">
        <v>279</v>
      </c>
      <c r="F538" s="40" t="s">
        <v>377</v>
      </c>
      <c r="G538" s="40"/>
      <c r="H538" s="8" t="str">
        <f>VLOOKUP(F538, 'Meslek Grupları'!$E$6:$G$152, 3, FALSE)</f>
        <v>Mesleksiz</v>
      </c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1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2"/>
      <c r="AT538" s="42"/>
      <c r="AU538" s="43"/>
      <c r="AV538" s="40"/>
      <c r="AW538" s="40"/>
      <c r="AX538" s="40"/>
      <c r="AY538" s="40"/>
      <c r="AZ538" s="40"/>
      <c r="BA538" s="42"/>
      <c r="BB538" s="41"/>
      <c r="BC538" s="40"/>
      <c r="BD538" s="40"/>
      <c r="BE538" s="40"/>
      <c r="BF538" s="40"/>
      <c r="BG538" s="40"/>
      <c r="BH538" s="42"/>
      <c r="BI538" s="40"/>
      <c r="BJ538" s="40"/>
      <c r="BK538" s="40"/>
      <c r="BL538" s="40"/>
      <c r="BM538" s="40"/>
      <c r="BN538" s="40"/>
      <c r="BO538" s="41"/>
      <c r="BP538" s="40"/>
      <c r="BQ538" s="40"/>
      <c r="BR538" s="40"/>
      <c r="BS538" s="40"/>
      <c r="BT538" s="40"/>
      <c r="BU538" s="42"/>
      <c r="BV538" s="40"/>
      <c r="BW538" s="41"/>
      <c r="BX538" s="40"/>
      <c r="BY538" s="40"/>
      <c r="BZ538" s="40"/>
      <c r="CA538" s="42"/>
      <c r="CB538" s="41"/>
      <c r="CC538" s="40"/>
      <c r="CD538" s="40"/>
      <c r="CE538" s="40"/>
      <c r="CF538" s="40"/>
      <c r="CG538" s="40"/>
      <c r="CH538" s="42"/>
      <c r="CI538" s="43"/>
      <c r="CJ538" s="41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1"/>
      <c r="DR538" s="40"/>
      <c r="DS538" s="40"/>
      <c r="DT538" s="40"/>
      <c r="DU538" s="40"/>
      <c r="DV538" s="42"/>
      <c r="DW538" s="40"/>
      <c r="DX538" s="40"/>
      <c r="DY538" s="40"/>
      <c r="DZ538" s="40"/>
      <c r="EA538" s="40"/>
      <c r="EB538" s="40"/>
      <c r="EC538" s="40"/>
      <c r="ED538" s="41"/>
      <c r="EE538" s="40"/>
      <c r="EF538" s="40"/>
      <c r="EG538" s="41"/>
      <c r="EH538" s="40"/>
      <c r="EI538" s="40"/>
      <c r="EJ538" s="40"/>
      <c r="EK538" s="40"/>
      <c r="EL538" s="42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2"/>
      <c r="EX538" s="42"/>
      <c r="EY538" s="42"/>
      <c r="EZ538" s="42"/>
      <c r="FA538" s="42"/>
      <c r="FB538" s="42"/>
      <c r="FC538" s="42"/>
      <c r="FD538" s="42"/>
      <c r="FE538" s="42"/>
      <c r="FF538" s="42"/>
      <c r="FG538" s="42"/>
      <c r="FH538" s="42"/>
      <c r="FI538" s="42"/>
      <c r="FJ538" s="42"/>
      <c r="FK538" s="42"/>
      <c r="FL538" s="42"/>
      <c r="FM538" s="42"/>
      <c r="FN538" s="42"/>
      <c r="FO538" s="42"/>
      <c r="FP538" s="42"/>
      <c r="FQ538" s="42"/>
      <c r="FR538" s="42"/>
      <c r="FS538" s="29">
        <f t="shared" si="71"/>
        <v>0</v>
      </c>
      <c r="FT538" s="29">
        <f t="shared" si="72"/>
        <v>0</v>
      </c>
      <c r="FU538" s="8">
        <f t="shared" si="74"/>
        <v>0</v>
      </c>
      <c r="FV538" s="29">
        <f t="shared" si="73"/>
        <v>0</v>
      </c>
    </row>
    <row r="539" spans="1:178">
      <c r="A539" s="8">
        <v>11172</v>
      </c>
      <c r="B539" s="27" t="s">
        <v>44</v>
      </c>
      <c r="C539" s="40">
        <v>100</v>
      </c>
      <c r="D539" s="40" t="s">
        <v>279</v>
      </c>
      <c r="E539" s="40" t="s">
        <v>219</v>
      </c>
      <c r="F539" s="40" t="s">
        <v>213</v>
      </c>
      <c r="G539" s="40">
        <v>100</v>
      </c>
      <c r="H539" s="8" t="str">
        <f>VLOOKUP(F539, 'Meslek Grupları'!$E$6:$G$152, 3, FALSE)</f>
        <v>Esnaf</v>
      </c>
      <c r="I539" s="40"/>
      <c r="J539" s="40">
        <v>120</v>
      </c>
      <c r="K539" s="40"/>
      <c r="L539" s="40"/>
      <c r="M539" s="40"/>
      <c r="N539" s="40"/>
      <c r="O539" s="40"/>
      <c r="P539" s="40"/>
      <c r="Q539" s="40"/>
      <c r="R539" s="40">
        <v>10</v>
      </c>
      <c r="S539" s="40">
        <v>3</v>
      </c>
      <c r="T539" s="40">
        <v>6</v>
      </c>
      <c r="U539" s="40"/>
      <c r="V539" s="40"/>
      <c r="W539" s="40"/>
      <c r="X539" s="40"/>
      <c r="Y539" s="40"/>
      <c r="Z539" s="41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2"/>
      <c r="AT539" s="42"/>
      <c r="AU539" s="43"/>
      <c r="AV539" s="40"/>
      <c r="AW539" s="40"/>
      <c r="AX539" s="40"/>
      <c r="AY539" s="40"/>
      <c r="AZ539" s="40"/>
      <c r="BA539" s="42"/>
      <c r="BB539" s="41"/>
      <c r="BC539" s="40"/>
      <c r="BD539" s="40"/>
      <c r="BE539" s="40"/>
      <c r="BF539" s="40"/>
      <c r="BG539" s="40"/>
      <c r="BH539" s="42"/>
      <c r="BI539" s="40"/>
      <c r="BJ539" s="40"/>
      <c r="BK539" s="40"/>
      <c r="BL539" s="40"/>
      <c r="BM539" s="40"/>
      <c r="BN539" s="40"/>
      <c r="BO539" s="41"/>
      <c r="BP539" s="40"/>
      <c r="BQ539" s="40"/>
      <c r="BR539" s="40"/>
      <c r="BS539" s="40"/>
      <c r="BT539" s="40"/>
      <c r="BU539" s="42"/>
      <c r="BV539" s="40"/>
      <c r="BW539" s="41">
        <v>3</v>
      </c>
      <c r="BX539" s="40"/>
      <c r="BY539" s="40"/>
      <c r="BZ539" s="40">
        <v>24</v>
      </c>
      <c r="CA539" s="42">
        <v>12</v>
      </c>
      <c r="CB539" s="41"/>
      <c r="CC539" s="40"/>
      <c r="CD539" s="40"/>
      <c r="CE539" s="40"/>
      <c r="CF539" s="40"/>
      <c r="CG539" s="40"/>
      <c r="CH539" s="42"/>
      <c r="CI539" s="43"/>
      <c r="CJ539" s="41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1"/>
      <c r="DR539" s="40"/>
      <c r="DS539" s="40"/>
      <c r="DT539" s="40"/>
      <c r="DU539" s="40"/>
      <c r="DV539" s="42"/>
      <c r="DW539" s="40"/>
      <c r="DX539" s="40"/>
      <c r="DY539" s="40"/>
      <c r="DZ539" s="40"/>
      <c r="EA539" s="40"/>
      <c r="EB539" s="40"/>
      <c r="EC539" s="40"/>
      <c r="ED539" s="41"/>
      <c r="EE539" s="40"/>
      <c r="EF539" s="40"/>
      <c r="EG539" s="41"/>
      <c r="EH539" s="40"/>
      <c r="EI539" s="40"/>
      <c r="EJ539" s="40"/>
      <c r="EK539" s="40"/>
      <c r="EL539" s="42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2"/>
      <c r="EX539" s="42"/>
      <c r="EY539" s="42"/>
      <c r="EZ539" s="42"/>
      <c r="FA539" s="42"/>
      <c r="FB539" s="42"/>
      <c r="FC539" s="42"/>
      <c r="FD539" s="42"/>
      <c r="FE539" s="42"/>
      <c r="FF539" s="42"/>
      <c r="FG539" s="42"/>
      <c r="FH539" s="42"/>
      <c r="FI539" s="42"/>
      <c r="FJ539" s="42"/>
      <c r="FK539" s="42"/>
      <c r="FL539" s="42"/>
      <c r="FM539" s="42"/>
      <c r="FN539" s="42"/>
      <c r="FO539" s="42"/>
      <c r="FP539" s="42"/>
      <c r="FQ539" s="42"/>
      <c r="FR539" s="42"/>
      <c r="FS539" s="29">
        <f t="shared" si="71"/>
        <v>244</v>
      </c>
      <c r="FT539" s="29">
        <f t="shared" si="72"/>
        <v>244</v>
      </c>
      <c r="FU539" s="8">
        <f t="shared" si="74"/>
        <v>3</v>
      </c>
      <c r="FV539" s="29">
        <f t="shared" si="73"/>
        <v>3</v>
      </c>
    </row>
    <row r="540" spans="1:178">
      <c r="A540" s="8">
        <v>11172</v>
      </c>
      <c r="B540" s="27" t="s">
        <v>44</v>
      </c>
      <c r="C540" s="40">
        <v>101</v>
      </c>
      <c r="D540" s="40" t="s">
        <v>204</v>
      </c>
      <c r="E540" s="40" t="s">
        <v>252</v>
      </c>
      <c r="F540" s="40" t="s">
        <v>214</v>
      </c>
      <c r="G540" s="40">
        <v>150</v>
      </c>
      <c r="H540" s="8" t="str">
        <f>VLOOKUP(F540, 'Meslek Grupları'!$E$6:$G$152, 3, FALSE)</f>
        <v>Esnaf</v>
      </c>
      <c r="I540" s="40"/>
      <c r="J540" s="40"/>
      <c r="K540" s="40"/>
      <c r="L540" s="40"/>
      <c r="M540" s="40"/>
      <c r="N540" s="40"/>
      <c r="O540" s="40"/>
      <c r="P540" s="40"/>
      <c r="Q540" s="40"/>
      <c r="R540" s="40">
        <v>3.5</v>
      </c>
      <c r="S540" s="40"/>
      <c r="T540" s="40"/>
      <c r="U540" s="40"/>
      <c r="V540" s="40"/>
      <c r="W540" s="40"/>
      <c r="X540" s="40"/>
      <c r="Y540" s="40"/>
      <c r="Z540" s="41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2"/>
      <c r="AT540" s="42"/>
      <c r="AU540" s="43"/>
      <c r="AV540" s="40"/>
      <c r="AW540" s="40"/>
      <c r="AX540" s="40"/>
      <c r="AY540" s="40"/>
      <c r="AZ540" s="40"/>
      <c r="BA540" s="42"/>
      <c r="BB540" s="41"/>
      <c r="BC540" s="40"/>
      <c r="BD540" s="40"/>
      <c r="BE540" s="40"/>
      <c r="BF540" s="40"/>
      <c r="BG540" s="40"/>
      <c r="BH540" s="42"/>
      <c r="BI540" s="40"/>
      <c r="BJ540" s="40"/>
      <c r="BK540" s="40"/>
      <c r="BL540" s="40"/>
      <c r="BM540" s="40"/>
      <c r="BN540" s="40"/>
      <c r="BO540" s="41"/>
      <c r="BP540" s="40"/>
      <c r="BQ540" s="40"/>
      <c r="BR540" s="40"/>
      <c r="BS540" s="40"/>
      <c r="BT540" s="40"/>
      <c r="BU540" s="42"/>
      <c r="BV540" s="40"/>
      <c r="BW540" s="41"/>
      <c r="BX540" s="40"/>
      <c r="BY540" s="40"/>
      <c r="BZ540" s="40"/>
      <c r="CA540" s="42"/>
      <c r="CB540" s="41"/>
      <c r="CC540" s="40"/>
      <c r="CD540" s="40"/>
      <c r="CE540" s="40"/>
      <c r="CF540" s="40"/>
      <c r="CG540" s="40"/>
      <c r="CH540" s="42"/>
      <c r="CI540" s="43"/>
      <c r="CJ540" s="41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1"/>
      <c r="DR540" s="40"/>
      <c r="DS540" s="40"/>
      <c r="DT540" s="40"/>
      <c r="DU540" s="40"/>
      <c r="DV540" s="42"/>
      <c r="DW540" s="40"/>
      <c r="DX540" s="40"/>
      <c r="DY540" s="40"/>
      <c r="DZ540" s="40"/>
      <c r="EA540" s="40"/>
      <c r="EB540" s="40"/>
      <c r="EC540" s="40"/>
      <c r="ED540" s="41"/>
      <c r="EE540" s="40"/>
      <c r="EF540" s="40"/>
      <c r="EG540" s="41"/>
      <c r="EH540" s="40"/>
      <c r="EI540" s="40"/>
      <c r="EJ540" s="40"/>
      <c r="EK540" s="40"/>
      <c r="EL540" s="42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2"/>
      <c r="EX540" s="42"/>
      <c r="EY540" s="42"/>
      <c r="EZ540" s="42"/>
      <c r="FA540" s="42"/>
      <c r="FB540" s="42"/>
      <c r="FC540" s="42"/>
      <c r="FD540" s="42"/>
      <c r="FE540" s="42"/>
      <c r="FF540" s="42"/>
      <c r="FG540" s="42"/>
      <c r="FH540" s="42"/>
      <c r="FI540" s="42"/>
      <c r="FJ540" s="42"/>
      <c r="FK540" s="42"/>
      <c r="FL540" s="42"/>
      <c r="FM540" s="42"/>
      <c r="FN540" s="42"/>
      <c r="FO540" s="42"/>
      <c r="FP540" s="42"/>
      <c r="FQ540" s="42"/>
      <c r="FR540" s="42"/>
      <c r="FS540" s="29">
        <f t="shared" si="71"/>
        <v>150</v>
      </c>
      <c r="FT540" s="29">
        <f t="shared" si="72"/>
        <v>150</v>
      </c>
      <c r="FU540" s="8">
        <f t="shared" si="74"/>
        <v>0</v>
      </c>
      <c r="FV540" s="29">
        <f t="shared" si="73"/>
        <v>0</v>
      </c>
    </row>
    <row r="541" spans="1:178">
      <c r="A541" s="8">
        <v>11172</v>
      </c>
      <c r="B541" s="27" t="s">
        <v>44</v>
      </c>
      <c r="C541" s="40">
        <v>102</v>
      </c>
      <c r="D541" s="40" t="s">
        <v>529</v>
      </c>
      <c r="E541" s="40" t="s">
        <v>373</v>
      </c>
      <c r="F541" s="40" t="s">
        <v>253</v>
      </c>
      <c r="G541" s="40">
        <v>100</v>
      </c>
      <c r="H541" s="8" t="str">
        <f>VLOOKUP(F541, 'Meslek Grupları'!$E$6:$G$152, 3, FALSE)</f>
        <v>İşçiler</v>
      </c>
      <c r="I541" s="40"/>
      <c r="J541" s="40"/>
      <c r="K541" s="40"/>
      <c r="L541" s="40"/>
      <c r="M541" s="40"/>
      <c r="N541" s="40"/>
      <c r="O541" s="40"/>
      <c r="P541" s="40"/>
      <c r="Q541" s="40"/>
      <c r="R541" s="40">
        <v>2</v>
      </c>
      <c r="S541" s="40"/>
      <c r="T541" s="40"/>
      <c r="U541" s="40"/>
      <c r="V541" s="40"/>
      <c r="W541" s="40"/>
      <c r="X541" s="40"/>
      <c r="Y541" s="40"/>
      <c r="Z541" s="41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2"/>
      <c r="AT541" s="42"/>
      <c r="AU541" s="43"/>
      <c r="AV541" s="40"/>
      <c r="AW541" s="40"/>
      <c r="AX541" s="40"/>
      <c r="AY541" s="40"/>
      <c r="AZ541" s="40"/>
      <c r="BA541" s="42"/>
      <c r="BB541" s="41"/>
      <c r="BC541" s="40"/>
      <c r="BD541" s="40"/>
      <c r="BE541" s="40"/>
      <c r="BF541" s="40"/>
      <c r="BG541" s="40"/>
      <c r="BH541" s="42"/>
      <c r="BI541" s="40"/>
      <c r="BJ541" s="40"/>
      <c r="BK541" s="40"/>
      <c r="BL541" s="40"/>
      <c r="BM541" s="40"/>
      <c r="BN541" s="40"/>
      <c r="BO541" s="41"/>
      <c r="BP541" s="40"/>
      <c r="BQ541" s="40"/>
      <c r="BR541" s="40"/>
      <c r="BS541" s="40"/>
      <c r="BT541" s="40"/>
      <c r="BU541" s="42"/>
      <c r="BV541" s="40"/>
      <c r="BW541" s="41"/>
      <c r="BX541" s="40"/>
      <c r="BY541" s="40"/>
      <c r="BZ541" s="40"/>
      <c r="CA541" s="42"/>
      <c r="CB541" s="41"/>
      <c r="CC541" s="40"/>
      <c r="CD541" s="40"/>
      <c r="CE541" s="40"/>
      <c r="CF541" s="40"/>
      <c r="CG541" s="40"/>
      <c r="CH541" s="42"/>
      <c r="CI541" s="43"/>
      <c r="CJ541" s="41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1"/>
      <c r="DR541" s="40"/>
      <c r="DS541" s="40"/>
      <c r="DT541" s="40"/>
      <c r="DU541" s="40"/>
      <c r="DV541" s="42"/>
      <c r="DW541" s="40"/>
      <c r="DX541" s="40"/>
      <c r="DY541" s="40"/>
      <c r="DZ541" s="40"/>
      <c r="EA541" s="40"/>
      <c r="EB541" s="40"/>
      <c r="EC541" s="40"/>
      <c r="ED541" s="41"/>
      <c r="EE541" s="40"/>
      <c r="EF541" s="40"/>
      <c r="EG541" s="41"/>
      <c r="EH541" s="40"/>
      <c r="EI541" s="40"/>
      <c r="EJ541" s="40"/>
      <c r="EK541" s="40"/>
      <c r="EL541" s="42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2"/>
      <c r="EX541" s="42"/>
      <c r="EY541" s="42"/>
      <c r="EZ541" s="42"/>
      <c r="FA541" s="42"/>
      <c r="FB541" s="42"/>
      <c r="FC541" s="42"/>
      <c r="FD541" s="42"/>
      <c r="FE541" s="42"/>
      <c r="FF541" s="42"/>
      <c r="FG541" s="42"/>
      <c r="FH541" s="42"/>
      <c r="FI541" s="42"/>
      <c r="FJ541" s="42"/>
      <c r="FK541" s="42"/>
      <c r="FL541" s="42"/>
      <c r="FM541" s="42"/>
      <c r="FN541" s="42"/>
      <c r="FO541" s="42"/>
      <c r="FP541" s="42"/>
      <c r="FQ541" s="42"/>
      <c r="FR541" s="42"/>
      <c r="FS541" s="29">
        <f t="shared" si="71"/>
        <v>100</v>
      </c>
      <c r="FT541" s="29">
        <f t="shared" si="72"/>
        <v>100</v>
      </c>
      <c r="FU541" s="8">
        <f t="shared" si="74"/>
        <v>0</v>
      </c>
      <c r="FV541" s="29">
        <f t="shared" si="73"/>
        <v>0</v>
      </c>
    </row>
    <row r="542" spans="1:178">
      <c r="A542" s="8">
        <v>11172</v>
      </c>
      <c r="B542" s="27" t="s">
        <v>44</v>
      </c>
      <c r="C542" s="40">
        <v>103</v>
      </c>
      <c r="D542" s="40" t="s">
        <v>532</v>
      </c>
      <c r="E542" s="40" t="s">
        <v>279</v>
      </c>
      <c r="F542" s="40" t="s">
        <v>253</v>
      </c>
      <c r="G542" s="40">
        <v>100</v>
      </c>
      <c r="H542" s="8" t="str">
        <f>VLOOKUP(F542, 'Meslek Grupları'!$E$6:$G$152, 3, FALSE)</f>
        <v>İşçiler</v>
      </c>
      <c r="I542" s="40"/>
      <c r="J542" s="40"/>
      <c r="K542" s="40"/>
      <c r="L542" s="40"/>
      <c r="M542" s="40"/>
      <c r="N542" s="40"/>
      <c r="O542" s="40"/>
      <c r="P542" s="40"/>
      <c r="Q542" s="40"/>
      <c r="R542" s="40">
        <v>2.5</v>
      </c>
      <c r="S542" s="40">
        <v>1.5</v>
      </c>
      <c r="T542" s="40">
        <v>3</v>
      </c>
      <c r="U542" s="40"/>
      <c r="V542" s="40"/>
      <c r="W542" s="40"/>
      <c r="X542" s="40"/>
      <c r="Y542" s="40"/>
      <c r="Z542" s="41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2"/>
      <c r="AT542" s="42"/>
      <c r="AU542" s="43"/>
      <c r="AV542" s="40"/>
      <c r="AW542" s="40"/>
      <c r="AX542" s="40"/>
      <c r="AY542" s="40"/>
      <c r="AZ542" s="40"/>
      <c r="BA542" s="42"/>
      <c r="BB542" s="41"/>
      <c r="BC542" s="40"/>
      <c r="BD542" s="40"/>
      <c r="BE542" s="40"/>
      <c r="BF542" s="40"/>
      <c r="BG542" s="40"/>
      <c r="BH542" s="42"/>
      <c r="BI542" s="40"/>
      <c r="BJ542" s="40"/>
      <c r="BK542" s="40"/>
      <c r="BL542" s="40"/>
      <c r="BM542" s="40"/>
      <c r="BN542" s="40"/>
      <c r="BO542" s="41"/>
      <c r="BP542" s="40"/>
      <c r="BQ542" s="40"/>
      <c r="BR542" s="40"/>
      <c r="BS542" s="40"/>
      <c r="BT542" s="40"/>
      <c r="BU542" s="42"/>
      <c r="BV542" s="40"/>
      <c r="BW542" s="41">
        <v>1.5</v>
      </c>
      <c r="BX542" s="40"/>
      <c r="BY542" s="40"/>
      <c r="BZ542" s="40">
        <v>18</v>
      </c>
      <c r="CA542" s="42">
        <v>12</v>
      </c>
      <c r="CB542" s="41"/>
      <c r="CC542" s="40"/>
      <c r="CD542" s="40"/>
      <c r="CE542" s="40"/>
      <c r="CF542" s="40"/>
      <c r="CG542" s="40"/>
      <c r="CH542" s="42"/>
      <c r="CI542" s="43"/>
      <c r="CJ542" s="41">
        <v>1</v>
      </c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1"/>
      <c r="DR542" s="40"/>
      <c r="DS542" s="40"/>
      <c r="DT542" s="40"/>
      <c r="DU542" s="40"/>
      <c r="DV542" s="42"/>
      <c r="DW542" s="40"/>
      <c r="DX542" s="40"/>
      <c r="DY542" s="40"/>
      <c r="DZ542" s="40"/>
      <c r="EA542" s="40"/>
      <c r="EB542" s="40"/>
      <c r="EC542" s="40"/>
      <c r="ED542" s="41"/>
      <c r="EE542" s="40"/>
      <c r="EF542" s="40"/>
      <c r="EG542" s="41"/>
      <c r="EH542" s="40"/>
      <c r="EI542" s="40"/>
      <c r="EJ542" s="40"/>
      <c r="EK542" s="40"/>
      <c r="EL542" s="42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2"/>
      <c r="EX542" s="42"/>
      <c r="EY542" s="42"/>
      <c r="EZ542" s="42"/>
      <c r="FA542" s="42"/>
      <c r="FB542" s="42"/>
      <c r="FC542" s="42"/>
      <c r="FD542" s="42"/>
      <c r="FE542" s="42"/>
      <c r="FF542" s="42"/>
      <c r="FG542" s="42"/>
      <c r="FH542" s="42"/>
      <c r="FI542" s="42"/>
      <c r="FJ542" s="42"/>
      <c r="FK542" s="42"/>
      <c r="FL542" s="42"/>
      <c r="FM542" s="42"/>
      <c r="FN542" s="42"/>
      <c r="FO542" s="42"/>
      <c r="FP542" s="42"/>
      <c r="FQ542" s="42"/>
      <c r="FR542" s="42"/>
      <c r="FS542" s="29">
        <f t="shared" si="71"/>
        <v>118</v>
      </c>
      <c r="FT542" s="29">
        <f t="shared" si="72"/>
        <v>118</v>
      </c>
      <c r="FU542" s="8">
        <f t="shared" si="74"/>
        <v>1.5</v>
      </c>
      <c r="FV542" s="29">
        <f t="shared" si="73"/>
        <v>1.5</v>
      </c>
    </row>
    <row r="543" spans="1:178">
      <c r="A543" s="8">
        <v>17494</v>
      </c>
      <c r="B543" s="27" t="s">
        <v>67</v>
      </c>
      <c r="C543" s="31">
        <v>1</v>
      </c>
      <c r="D543" s="31" t="s">
        <v>298</v>
      </c>
      <c r="E543" s="31" t="s">
        <v>221</v>
      </c>
      <c r="F543" s="31" t="s">
        <v>253</v>
      </c>
      <c r="G543" s="31">
        <v>200</v>
      </c>
      <c r="H543" s="8" t="str">
        <f>VLOOKUP(F543, 'Meslek Grupları'!$E$6:$G$152, 3, FALSE)</f>
        <v>İşçiler</v>
      </c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8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7"/>
      <c r="AT543" s="37"/>
      <c r="AU543" s="39"/>
      <c r="AV543" s="31"/>
      <c r="AW543" s="31"/>
      <c r="AX543" s="31"/>
      <c r="AY543" s="31"/>
      <c r="AZ543" s="31"/>
      <c r="BA543" s="37"/>
      <c r="BB543" s="38"/>
      <c r="BC543" s="31"/>
      <c r="BD543" s="31"/>
      <c r="BE543" s="31"/>
      <c r="BF543" s="31"/>
      <c r="BG543" s="31"/>
      <c r="BH543" s="37"/>
      <c r="BI543" s="31"/>
      <c r="BJ543" s="31"/>
      <c r="BK543" s="31"/>
      <c r="BL543" s="31"/>
      <c r="BM543" s="31"/>
      <c r="BN543" s="31"/>
      <c r="BO543" s="38"/>
      <c r="BP543" s="31"/>
      <c r="BQ543" s="31"/>
      <c r="BR543" s="31"/>
      <c r="BS543" s="31"/>
      <c r="BT543" s="31"/>
      <c r="BU543" s="37"/>
      <c r="BV543" s="31"/>
      <c r="BW543" s="38"/>
      <c r="BX543" s="31"/>
      <c r="BY543" s="31"/>
      <c r="BZ543" s="31"/>
      <c r="CA543" s="37"/>
      <c r="CB543" s="38"/>
      <c r="CC543" s="31"/>
      <c r="CD543" s="31"/>
      <c r="CE543" s="31"/>
      <c r="CF543" s="31"/>
      <c r="CG543" s="31"/>
      <c r="CH543" s="37"/>
      <c r="CI543" s="39"/>
      <c r="CJ543" s="38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8"/>
      <c r="DR543" s="31"/>
      <c r="DS543" s="31"/>
      <c r="DT543" s="31"/>
      <c r="DU543" s="31"/>
      <c r="DV543" s="37"/>
      <c r="DW543" s="31"/>
      <c r="DX543" s="31"/>
      <c r="DY543" s="31"/>
      <c r="DZ543" s="31"/>
      <c r="EA543" s="31"/>
      <c r="EB543" s="31"/>
      <c r="EC543" s="31"/>
      <c r="ED543" s="38"/>
      <c r="EE543" s="31"/>
      <c r="EF543" s="31"/>
      <c r="EG543" s="38"/>
      <c r="EH543" s="31"/>
      <c r="EI543" s="31"/>
      <c r="EJ543" s="31"/>
      <c r="EK543" s="31"/>
      <c r="EL543" s="37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7"/>
      <c r="EX543" s="37"/>
      <c r="EY543" s="37"/>
      <c r="EZ543" s="37"/>
      <c r="FA543" s="37"/>
      <c r="FB543" s="37"/>
      <c r="FC543" s="37"/>
      <c r="FD543" s="37"/>
      <c r="FE543" s="37"/>
      <c r="FF543" s="37"/>
      <c r="FG543" s="37"/>
      <c r="FH543" s="37"/>
      <c r="FI543" s="37"/>
      <c r="FJ543" s="37"/>
      <c r="FK543" s="37"/>
      <c r="FL543" s="37"/>
      <c r="FM543" s="37"/>
      <c r="FN543" s="37"/>
      <c r="FO543" s="37"/>
      <c r="FP543" s="37"/>
      <c r="FQ543" s="37"/>
      <c r="FR543" s="37"/>
      <c r="FS543" s="29">
        <f t="shared" si="71"/>
        <v>200</v>
      </c>
      <c r="FT543" s="29">
        <f t="shared" si="72"/>
        <v>200</v>
      </c>
      <c r="FU543" s="8">
        <f t="shared" si="74"/>
        <v>0</v>
      </c>
      <c r="FV543" s="29">
        <f t="shared" si="73"/>
        <v>0</v>
      </c>
    </row>
    <row r="544" spans="1:178">
      <c r="A544" s="8">
        <v>17494</v>
      </c>
      <c r="B544" s="27" t="s">
        <v>67</v>
      </c>
      <c r="C544" s="40">
        <v>2</v>
      </c>
      <c r="D544" s="40" t="s">
        <v>2064</v>
      </c>
      <c r="E544" s="40" t="s">
        <v>2171</v>
      </c>
      <c r="F544" s="40" t="s">
        <v>382</v>
      </c>
      <c r="G544" s="40"/>
      <c r="H544" s="8" t="str">
        <f>VLOOKUP(F544, 'Meslek Grupları'!$E$6:$G$152, 3, FALSE)</f>
        <v>Mesleksiz</v>
      </c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1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2"/>
      <c r="AT544" s="42"/>
      <c r="AU544" s="43"/>
      <c r="AV544" s="40"/>
      <c r="AW544" s="40"/>
      <c r="AX544" s="40"/>
      <c r="AY544" s="40"/>
      <c r="AZ544" s="40"/>
      <c r="BA544" s="42"/>
      <c r="BB544" s="41"/>
      <c r="BC544" s="40"/>
      <c r="BD544" s="40"/>
      <c r="BE544" s="40"/>
      <c r="BF544" s="40"/>
      <c r="BG544" s="40"/>
      <c r="BH544" s="42"/>
      <c r="BI544" s="40"/>
      <c r="BJ544" s="40"/>
      <c r="BK544" s="40"/>
      <c r="BL544" s="40"/>
      <c r="BM544" s="40"/>
      <c r="BN544" s="40"/>
      <c r="BO544" s="41">
        <v>2</v>
      </c>
      <c r="BP544" s="40"/>
      <c r="BQ544" s="40"/>
      <c r="BR544" s="40"/>
      <c r="BS544" s="40"/>
      <c r="BT544" s="40"/>
      <c r="BU544" s="42">
        <v>50</v>
      </c>
      <c r="BV544" s="40"/>
      <c r="BW544" s="41"/>
      <c r="BX544" s="40"/>
      <c r="BY544" s="40"/>
      <c r="BZ544" s="40"/>
      <c r="CA544" s="42"/>
      <c r="CB544" s="41"/>
      <c r="CC544" s="40"/>
      <c r="CD544" s="40"/>
      <c r="CE544" s="40"/>
      <c r="CF544" s="40"/>
      <c r="CG544" s="40"/>
      <c r="CH544" s="42"/>
      <c r="CI544" s="43"/>
      <c r="CJ544" s="41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1"/>
      <c r="DR544" s="40"/>
      <c r="DS544" s="40"/>
      <c r="DT544" s="40"/>
      <c r="DU544" s="40"/>
      <c r="DV544" s="42"/>
      <c r="DW544" s="40"/>
      <c r="DX544" s="40"/>
      <c r="DY544" s="40"/>
      <c r="DZ544" s="40"/>
      <c r="EA544" s="40"/>
      <c r="EB544" s="40"/>
      <c r="EC544" s="40"/>
      <c r="ED544" s="41"/>
      <c r="EE544" s="40"/>
      <c r="EF544" s="40"/>
      <c r="EG544" s="41">
        <v>1</v>
      </c>
      <c r="EH544" s="40"/>
      <c r="EI544" s="40"/>
      <c r="EJ544" s="40"/>
      <c r="EK544" s="40"/>
      <c r="EL544" s="42">
        <v>20</v>
      </c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2"/>
      <c r="EX544" s="42"/>
      <c r="EY544" s="42"/>
      <c r="EZ544" s="42"/>
      <c r="FA544" s="42"/>
      <c r="FB544" s="42"/>
      <c r="FC544" s="42"/>
      <c r="FD544" s="42"/>
      <c r="FE544" s="42"/>
      <c r="FF544" s="42"/>
      <c r="FG544" s="42"/>
      <c r="FH544" s="42"/>
      <c r="FI544" s="42"/>
      <c r="FJ544" s="42"/>
      <c r="FK544" s="42"/>
      <c r="FL544" s="42"/>
      <c r="FM544" s="42"/>
      <c r="FN544" s="42"/>
      <c r="FO544" s="42"/>
      <c r="FP544" s="42"/>
      <c r="FQ544" s="42"/>
      <c r="FR544" s="42"/>
      <c r="FS544" s="29">
        <f t="shared" si="71"/>
        <v>70</v>
      </c>
      <c r="FT544" s="29">
        <f t="shared" si="72"/>
        <v>70</v>
      </c>
      <c r="FU544" s="8">
        <f t="shared" si="74"/>
        <v>2</v>
      </c>
      <c r="FV544" s="29">
        <f t="shared" si="73"/>
        <v>2</v>
      </c>
    </row>
    <row r="545" spans="1:178">
      <c r="A545" s="8">
        <v>17494</v>
      </c>
      <c r="B545" s="27" t="s">
        <v>67</v>
      </c>
      <c r="C545" s="40">
        <v>3</v>
      </c>
      <c r="D545" s="40" t="s">
        <v>2116</v>
      </c>
      <c r="E545" s="40" t="s">
        <v>2172</v>
      </c>
      <c r="F545" s="40" t="s">
        <v>355</v>
      </c>
      <c r="G545" s="40">
        <v>200</v>
      </c>
      <c r="H545" s="8" t="str">
        <f>VLOOKUP(F545, 'Meslek Grupları'!$E$6:$G$152, 3, FALSE)</f>
        <v>Görevli</v>
      </c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1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2"/>
      <c r="AT545" s="42"/>
      <c r="AU545" s="43"/>
      <c r="AV545" s="40"/>
      <c r="AW545" s="40"/>
      <c r="AX545" s="40"/>
      <c r="AY545" s="40"/>
      <c r="AZ545" s="40"/>
      <c r="BA545" s="42"/>
      <c r="BB545" s="41"/>
      <c r="BC545" s="40"/>
      <c r="BD545" s="40"/>
      <c r="BE545" s="40"/>
      <c r="BF545" s="40"/>
      <c r="BG545" s="40"/>
      <c r="BH545" s="42"/>
      <c r="BI545" s="40"/>
      <c r="BJ545" s="40"/>
      <c r="BK545" s="40"/>
      <c r="BL545" s="40"/>
      <c r="BM545" s="40"/>
      <c r="BN545" s="40"/>
      <c r="BO545" s="41"/>
      <c r="BP545" s="40"/>
      <c r="BQ545" s="40"/>
      <c r="BR545" s="40"/>
      <c r="BS545" s="40"/>
      <c r="BT545" s="40"/>
      <c r="BU545" s="42"/>
      <c r="BV545" s="40"/>
      <c r="BW545" s="41"/>
      <c r="BX545" s="40"/>
      <c r="BY545" s="40"/>
      <c r="BZ545" s="40"/>
      <c r="CA545" s="42"/>
      <c r="CB545" s="41"/>
      <c r="CC545" s="40"/>
      <c r="CD545" s="40"/>
      <c r="CE545" s="40"/>
      <c r="CF545" s="40"/>
      <c r="CG545" s="40"/>
      <c r="CH545" s="42"/>
      <c r="CI545" s="43"/>
      <c r="CJ545" s="41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>
        <v>2</v>
      </c>
      <c r="CX545" s="40">
        <v>20</v>
      </c>
      <c r="CY545" s="40"/>
      <c r="CZ545" s="40">
        <v>2</v>
      </c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1"/>
      <c r="DR545" s="40"/>
      <c r="DS545" s="40"/>
      <c r="DT545" s="40"/>
      <c r="DU545" s="40"/>
      <c r="DV545" s="42"/>
      <c r="DW545" s="40"/>
      <c r="DX545" s="40"/>
      <c r="DY545" s="40"/>
      <c r="DZ545" s="40"/>
      <c r="EA545" s="40"/>
      <c r="EB545" s="40"/>
      <c r="EC545" s="40"/>
      <c r="ED545" s="41"/>
      <c r="EE545" s="40"/>
      <c r="EF545" s="40"/>
      <c r="EG545" s="41"/>
      <c r="EH545" s="40"/>
      <c r="EI545" s="40"/>
      <c r="EJ545" s="40"/>
      <c r="EK545" s="40"/>
      <c r="EL545" s="42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2"/>
      <c r="EX545" s="42"/>
      <c r="EY545" s="42"/>
      <c r="EZ545" s="42"/>
      <c r="FA545" s="42"/>
      <c r="FB545" s="42"/>
      <c r="FC545" s="42"/>
      <c r="FD545" s="42"/>
      <c r="FE545" s="42"/>
      <c r="FF545" s="42"/>
      <c r="FG545" s="42"/>
      <c r="FH545" s="42"/>
      <c r="FI545" s="42"/>
      <c r="FJ545" s="42"/>
      <c r="FK545" s="42"/>
      <c r="FL545" s="42"/>
      <c r="FM545" s="42"/>
      <c r="FN545" s="42"/>
      <c r="FO545" s="42"/>
      <c r="FP545" s="42"/>
      <c r="FQ545" s="42"/>
      <c r="FR545" s="42"/>
      <c r="FS545" s="29">
        <f t="shared" si="71"/>
        <v>220</v>
      </c>
      <c r="FT545" s="29">
        <f t="shared" si="72"/>
        <v>220</v>
      </c>
      <c r="FU545" s="8">
        <f t="shared" si="74"/>
        <v>0</v>
      </c>
      <c r="FV545" s="29">
        <f t="shared" si="73"/>
        <v>0</v>
      </c>
    </row>
    <row r="546" spans="1:178">
      <c r="A546" s="8">
        <v>17494</v>
      </c>
      <c r="B546" s="27" t="s">
        <v>67</v>
      </c>
      <c r="C546" s="40">
        <v>4</v>
      </c>
      <c r="D546" s="40" t="s">
        <v>204</v>
      </c>
      <c r="E546" s="40" t="s">
        <v>2165</v>
      </c>
      <c r="F546" s="40" t="s">
        <v>253</v>
      </c>
      <c r="G546" s="40">
        <v>300</v>
      </c>
      <c r="H546" s="8" t="str">
        <f>VLOOKUP(F546, 'Meslek Grupları'!$E$6:$G$152, 3, FALSE)</f>
        <v>İşçiler</v>
      </c>
      <c r="I546" s="40"/>
      <c r="J546" s="40"/>
      <c r="K546" s="40"/>
      <c r="L546" s="40"/>
      <c r="M546" s="40"/>
      <c r="N546" s="40"/>
      <c r="O546" s="40"/>
      <c r="P546" s="40"/>
      <c r="Q546" s="40"/>
      <c r="R546" s="40">
        <v>10</v>
      </c>
      <c r="S546" s="40"/>
      <c r="T546" s="40"/>
      <c r="U546" s="40"/>
      <c r="V546" s="40"/>
      <c r="W546" s="40"/>
      <c r="X546" s="40"/>
      <c r="Y546" s="40"/>
      <c r="Z546" s="41">
        <v>20</v>
      </c>
      <c r="AA546" s="40">
        <v>2.5</v>
      </c>
      <c r="AB546" s="40">
        <v>20</v>
      </c>
      <c r="AC546" s="40">
        <v>4</v>
      </c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2"/>
      <c r="AT546" s="42">
        <v>6.5</v>
      </c>
      <c r="AU546" s="43"/>
      <c r="AV546" s="40"/>
      <c r="AW546" s="40"/>
      <c r="AX546" s="40"/>
      <c r="AY546" s="40"/>
      <c r="AZ546" s="40"/>
      <c r="BA546" s="42"/>
      <c r="BB546" s="41"/>
      <c r="BC546" s="40"/>
      <c r="BD546" s="40"/>
      <c r="BE546" s="40"/>
      <c r="BF546" s="40"/>
      <c r="BG546" s="40"/>
      <c r="BH546" s="42"/>
      <c r="BI546" s="40">
        <v>2</v>
      </c>
      <c r="BJ546" s="40">
        <v>6.5</v>
      </c>
      <c r="BK546" s="40">
        <v>6.5</v>
      </c>
      <c r="BL546" s="40"/>
      <c r="BM546" s="40">
        <v>52</v>
      </c>
      <c r="BN546" s="40">
        <v>80</v>
      </c>
      <c r="BO546" s="41"/>
      <c r="BP546" s="40"/>
      <c r="BQ546" s="40"/>
      <c r="BR546" s="40"/>
      <c r="BS546" s="40"/>
      <c r="BT546" s="40"/>
      <c r="BU546" s="42"/>
      <c r="BV546" s="40"/>
      <c r="BW546" s="41"/>
      <c r="BX546" s="40"/>
      <c r="BY546" s="40"/>
      <c r="BZ546" s="40"/>
      <c r="CA546" s="42"/>
      <c r="CB546" s="41">
        <v>3</v>
      </c>
      <c r="CC546" s="40"/>
      <c r="CD546" s="40"/>
      <c r="CE546" s="40"/>
      <c r="CF546" s="40"/>
      <c r="CG546" s="40">
        <v>60</v>
      </c>
      <c r="CH546" s="42">
        <v>60</v>
      </c>
      <c r="CI546" s="43"/>
      <c r="CJ546" s="41">
        <v>1</v>
      </c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>
        <v>1</v>
      </c>
      <c r="CX546" s="40">
        <v>10</v>
      </c>
      <c r="CY546" s="40"/>
      <c r="CZ546" s="40"/>
      <c r="DA546" s="40"/>
      <c r="DB546" s="40">
        <v>1</v>
      </c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1"/>
      <c r="DR546" s="40"/>
      <c r="DS546" s="40"/>
      <c r="DT546" s="40"/>
      <c r="DU546" s="40"/>
      <c r="DV546" s="42"/>
      <c r="DW546" s="40"/>
      <c r="DX546" s="40"/>
      <c r="DY546" s="40"/>
      <c r="DZ546" s="40"/>
      <c r="EA546" s="40"/>
      <c r="EB546" s="40"/>
      <c r="EC546" s="40"/>
      <c r="ED546" s="41"/>
      <c r="EE546" s="40"/>
      <c r="EF546" s="40"/>
      <c r="EG546" s="41"/>
      <c r="EH546" s="40"/>
      <c r="EI546" s="40"/>
      <c r="EJ546" s="40"/>
      <c r="EK546" s="40"/>
      <c r="EL546" s="42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2"/>
      <c r="EX546" s="42"/>
      <c r="EY546" s="42"/>
      <c r="EZ546" s="42"/>
      <c r="FA546" s="42"/>
      <c r="FB546" s="42"/>
      <c r="FC546" s="42"/>
      <c r="FD546" s="42"/>
      <c r="FE546" s="42"/>
      <c r="FF546" s="42"/>
      <c r="FG546" s="42"/>
      <c r="FH546" s="42"/>
      <c r="FI546" s="42"/>
      <c r="FJ546" s="42"/>
      <c r="FK546" s="42"/>
      <c r="FL546" s="42"/>
      <c r="FM546" s="42"/>
      <c r="FN546" s="42"/>
      <c r="FO546" s="42"/>
      <c r="FP546" s="42"/>
      <c r="FQ546" s="42"/>
      <c r="FR546" s="42"/>
      <c r="FS546" s="29">
        <f t="shared" si="71"/>
        <v>422</v>
      </c>
      <c r="FT546" s="29">
        <f t="shared" si="72"/>
        <v>422</v>
      </c>
      <c r="FU546" s="8">
        <f t="shared" si="74"/>
        <v>5</v>
      </c>
      <c r="FV546" s="29">
        <f t="shared" si="73"/>
        <v>5</v>
      </c>
    </row>
    <row r="547" spans="1:178">
      <c r="A547" s="8">
        <v>17494</v>
      </c>
      <c r="B547" s="27" t="s">
        <v>67</v>
      </c>
      <c r="C547" s="40">
        <v>5</v>
      </c>
      <c r="D547" s="40" t="s">
        <v>2173</v>
      </c>
      <c r="E547" s="40" t="s">
        <v>221</v>
      </c>
      <c r="F547" s="40" t="s">
        <v>381</v>
      </c>
      <c r="G547" s="40"/>
      <c r="H547" s="8" t="str">
        <f>VLOOKUP(F547, 'Meslek Grupları'!$E$6:$G$152, 3, FALSE)</f>
        <v>Mesleksiz</v>
      </c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1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2"/>
      <c r="AT547" s="42"/>
      <c r="AU547" s="43"/>
      <c r="AV547" s="40"/>
      <c r="AW547" s="40"/>
      <c r="AX547" s="40"/>
      <c r="AY547" s="40"/>
      <c r="AZ547" s="40"/>
      <c r="BA547" s="42"/>
      <c r="BB547" s="41"/>
      <c r="BC547" s="40"/>
      <c r="BD547" s="40"/>
      <c r="BE547" s="40"/>
      <c r="BF547" s="40"/>
      <c r="BG547" s="40"/>
      <c r="BH547" s="42"/>
      <c r="BI547" s="40"/>
      <c r="BJ547" s="40"/>
      <c r="BK547" s="40"/>
      <c r="BL547" s="40"/>
      <c r="BM547" s="40"/>
      <c r="BN547" s="40"/>
      <c r="BO547" s="41"/>
      <c r="BP547" s="40"/>
      <c r="BQ547" s="40"/>
      <c r="BR547" s="40"/>
      <c r="BS547" s="40"/>
      <c r="BT547" s="40"/>
      <c r="BU547" s="42"/>
      <c r="BV547" s="40"/>
      <c r="BW547" s="41"/>
      <c r="BX547" s="40"/>
      <c r="BY547" s="40"/>
      <c r="BZ547" s="40"/>
      <c r="CA547" s="42"/>
      <c r="CB547" s="41"/>
      <c r="CC547" s="40"/>
      <c r="CD547" s="40"/>
      <c r="CE547" s="40"/>
      <c r="CF547" s="40"/>
      <c r="CG547" s="40"/>
      <c r="CH547" s="42"/>
      <c r="CI547" s="43"/>
      <c r="CJ547" s="41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1"/>
      <c r="DR547" s="40"/>
      <c r="DS547" s="40"/>
      <c r="DT547" s="40"/>
      <c r="DU547" s="40"/>
      <c r="DV547" s="42"/>
      <c r="DW547" s="40"/>
      <c r="DX547" s="40"/>
      <c r="DY547" s="40"/>
      <c r="DZ547" s="40"/>
      <c r="EA547" s="40"/>
      <c r="EB547" s="40"/>
      <c r="EC547" s="40"/>
      <c r="ED547" s="41"/>
      <c r="EE547" s="40"/>
      <c r="EF547" s="40"/>
      <c r="EG547" s="41"/>
      <c r="EH547" s="40"/>
      <c r="EI547" s="40"/>
      <c r="EJ547" s="40"/>
      <c r="EK547" s="40"/>
      <c r="EL547" s="42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2"/>
      <c r="EX547" s="42"/>
      <c r="EY547" s="42"/>
      <c r="EZ547" s="42"/>
      <c r="FA547" s="42"/>
      <c r="FB547" s="42"/>
      <c r="FC547" s="42"/>
      <c r="FD547" s="42"/>
      <c r="FE547" s="42"/>
      <c r="FF547" s="42"/>
      <c r="FG547" s="42"/>
      <c r="FH547" s="42"/>
      <c r="FI547" s="42"/>
      <c r="FJ547" s="42"/>
      <c r="FK547" s="42"/>
      <c r="FL547" s="42"/>
      <c r="FM547" s="42"/>
      <c r="FN547" s="42"/>
      <c r="FO547" s="42"/>
      <c r="FP547" s="42"/>
      <c r="FQ547" s="42"/>
      <c r="FR547" s="42"/>
      <c r="FS547" s="29">
        <f t="shared" si="71"/>
        <v>0</v>
      </c>
      <c r="FT547" s="29">
        <f t="shared" si="72"/>
        <v>0</v>
      </c>
      <c r="FU547" s="8">
        <f t="shared" si="74"/>
        <v>0</v>
      </c>
      <c r="FV547" s="29">
        <f t="shared" si="73"/>
        <v>0</v>
      </c>
    </row>
    <row r="548" spans="1:178">
      <c r="A548" s="8">
        <v>17494</v>
      </c>
      <c r="B548" s="27" t="s">
        <v>67</v>
      </c>
      <c r="C548" s="40">
        <v>6</v>
      </c>
      <c r="D548" s="40" t="s">
        <v>197</v>
      </c>
      <c r="E548" s="40" t="s">
        <v>279</v>
      </c>
      <c r="F548" s="40" t="s">
        <v>282</v>
      </c>
      <c r="G548" s="40">
        <v>100</v>
      </c>
      <c r="H548" s="8" t="str">
        <f>VLOOKUP(F548, 'Meslek Grupları'!$E$6:$G$152, 3, FALSE)</f>
        <v>Ticaret</v>
      </c>
      <c r="I548" s="40"/>
      <c r="J548" s="40"/>
      <c r="K548" s="40"/>
      <c r="L548" s="40"/>
      <c r="M548" s="40"/>
      <c r="N548" s="40"/>
      <c r="O548" s="40"/>
      <c r="P548" s="40"/>
      <c r="Q548" s="40"/>
      <c r="R548" s="40">
        <v>5</v>
      </c>
      <c r="S548" s="40"/>
      <c r="T548" s="40"/>
      <c r="U548" s="40"/>
      <c r="V548" s="40"/>
      <c r="W548" s="40"/>
      <c r="X548" s="40"/>
      <c r="Y548" s="40"/>
      <c r="Z548" s="41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2"/>
      <c r="AT548" s="42"/>
      <c r="AU548" s="43"/>
      <c r="AV548" s="40"/>
      <c r="AW548" s="40"/>
      <c r="AX548" s="40"/>
      <c r="AY548" s="40"/>
      <c r="AZ548" s="40"/>
      <c r="BA548" s="42"/>
      <c r="BB548" s="41"/>
      <c r="BC548" s="40"/>
      <c r="BD548" s="40"/>
      <c r="BE548" s="40"/>
      <c r="BF548" s="40"/>
      <c r="BG548" s="40"/>
      <c r="BH548" s="42"/>
      <c r="BI548" s="40"/>
      <c r="BJ548" s="40"/>
      <c r="BK548" s="40"/>
      <c r="BL548" s="40"/>
      <c r="BM548" s="40"/>
      <c r="BN548" s="40"/>
      <c r="BO548" s="41"/>
      <c r="BP548" s="40"/>
      <c r="BQ548" s="40"/>
      <c r="BR548" s="40"/>
      <c r="BS548" s="40"/>
      <c r="BT548" s="40"/>
      <c r="BU548" s="42"/>
      <c r="BV548" s="40"/>
      <c r="BW548" s="41"/>
      <c r="BX548" s="40"/>
      <c r="BY548" s="40"/>
      <c r="BZ548" s="40"/>
      <c r="CA548" s="42"/>
      <c r="CB548" s="41"/>
      <c r="CC548" s="40"/>
      <c r="CD548" s="40"/>
      <c r="CE548" s="40"/>
      <c r="CF548" s="40"/>
      <c r="CG548" s="40"/>
      <c r="CH548" s="42"/>
      <c r="CI548" s="43"/>
      <c r="CJ548" s="41">
        <v>1</v>
      </c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1"/>
      <c r="DR548" s="40"/>
      <c r="DS548" s="40"/>
      <c r="DT548" s="40"/>
      <c r="DU548" s="40"/>
      <c r="DV548" s="42"/>
      <c r="DW548" s="40"/>
      <c r="DX548" s="40"/>
      <c r="DY548" s="40"/>
      <c r="DZ548" s="40"/>
      <c r="EA548" s="40"/>
      <c r="EB548" s="40"/>
      <c r="EC548" s="40"/>
      <c r="ED548" s="41"/>
      <c r="EE548" s="40"/>
      <c r="EF548" s="40"/>
      <c r="EG548" s="41"/>
      <c r="EH548" s="40"/>
      <c r="EI548" s="40"/>
      <c r="EJ548" s="40"/>
      <c r="EK548" s="40"/>
      <c r="EL548" s="42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2"/>
      <c r="EX548" s="42"/>
      <c r="EY548" s="42"/>
      <c r="EZ548" s="42"/>
      <c r="FA548" s="42"/>
      <c r="FB548" s="42"/>
      <c r="FC548" s="42"/>
      <c r="FD548" s="42"/>
      <c r="FE548" s="42"/>
      <c r="FF548" s="42"/>
      <c r="FG548" s="42"/>
      <c r="FH548" s="42"/>
      <c r="FI548" s="42"/>
      <c r="FJ548" s="42"/>
      <c r="FK548" s="42"/>
      <c r="FL548" s="42"/>
      <c r="FM548" s="42"/>
      <c r="FN548" s="42"/>
      <c r="FO548" s="42"/>
      <c r="FP548" s="42"/>
      <c r="FQ548" s="42"/>
      <c r="FR548" s="42"/>
      <c r="FS548" s="29">
        <f t="shared" si="71"/>
        <v>100</v>
      </c>
      <c r="FT548" s="29">
        <f t="shared" si="72"/>
        <v>100</v>
      </c>
      <c r="FU548" s="8">
        <f t="shared" si="74"/>
        <v>0</v>
      </c>
      <c r="FV548" s="29">
        <f t="shared" si="73"/>
        <v>0</v>
      </c>
    </row>
    <row r="549" spans="1:178">
      <c r="A549" s="8">
        <v>17494</v>
      </c>
      <c r="B549" s="27" t="s">
        <v>67</v>
      </c>
      <c r="C549" s="242">
        <v>7</v>
      </c>
      <c r="D549" s="8" t="s">
        <v>279</v>
      </c>
      <c r="E549" s="8" t="s">
        <v>325</v>
      </c>
      <c r="F549" s="8" t="s">
        <v>331</v>
      </c>
      <c r="G549" s="8">
        <v>200</v>
      </c>
      <c r="H549" s="8" t="str">
        <f>VLOOKUP(F549, 'Meslek Grupları'!$E$6:$G$152, 3, FALSE)</f>
        <v>Görevli</v>
      </c>
      <c r="I549" s="8" t="s">
        <v>919</v>
      </c>
      <c r="J549" s="8"/>
      <c r="K549" s="8"/>
      <c r="M549" s="8"/>
      <c r="O549" s="8"/>
      <c r="P549" s="8"/>
      <c r="R549">
        <v>5</v>
      </c>
      <c r="S549">
        <v>2</v>
      </c>
      <c r="T549">
        <v>4</v>
      </c>
      <c r="U549" s="8"/>
      <c r="V549" s="8"/>
      <c r="W549" s="8"/>
      <c r="Z549" s="2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27"/>
      <c r="AT549" s="27"/>
      <c r="AU549" s="29"/>
      <c r="AV549" s="8"/>
      <c r="AW549" s="8"/>
      <c r="AX549" s="8"/>
      <c r="AY549" s="8"/>
      <c r="AZ549" s="8"/>
      <c r="BA549" s="27"/>
      <c r="BB549" s="28"/>
      <c r="BC549" s="8"/>
      <c r="BD549" s="8"/>
      <c r="BE549" s="8"/>
      <c r="BF549" s="8"/>
      <c r="BG549" s="8"/>
      <c r="BH549" s="27"/>
      <c r="BI549" s="8"/>
      <c r="BJ549" s="8"/>
      <c r="BK549" s="8"/>
      <c r="BL549" s="8"/>
      <c r="BM549" s="8"/>
      <c r="BN549" s="8"/>
      <c r="BO549" s="28"/>
      <c r="BP549" s="8"/>
      <c r="BQ549" s="8"/>
      <c r="BR549" s="8"/>
      <c r="BS549" s="8"/>
      <c r="BT549" s="8"/>
      <c r="BU549" s="27"/>
      <c r="BV549" s="8"/>
      <c r="BW549" s="28">
        <v>2</v>
      </c>
      <c r="BX549" s="8"/>
      <c r="BY549" s="8"/>
      <c r="BZ549" s="8">
        <v>24</v>
      </c>
      <c r="CA549" s="27">
        <v>24</v>
      </c>
      <c r="CB549" s="28"/>
      <c r="CC549" s="8"/>
      <c r="CD549" s="8"/>
      <c r="CE549" s="8"/>
      <c r="CF549" s="8"/>
      <c r="CG549" s="8"/>
      <c r="CH549" s="27"/>
      <c r="CI549" s="29"/>
      <c r="CJ549" s="2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28"/>
      <c r="DR549" s="8"/>
      <c r="DS549" s="8"/>
      <c r="DT549" s="8"/>
      <c r="DU549" s="8"/>
      <c r="DV549" s="27"/>
      <c r="DW549" s="8"/>
      <c r="DX549" s="8"/>
      <c r="DY549" s="8"/>
      <c r="DZ549" s="8"/>
      <c r="EA549" s="8"/>
      <c r="EB549" s="8"/>
      <c r="EC549" s="8"/>
      <c r="ED549" s="28"/>
      <c r="EE549" s="8"/>
      <c r="EF549" s="8"/>
      <c r="EG549" s="28"/>
      <c r="EH549" s="8"/>
      <c r="EI549" s="8"/>
      <c r="EJ549" s="8"/>
      <c r="EK549" s="8"/>
      <c r="EL549" s="27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9">
        <f t="shared" si="71"/>
        <v>224</v>
      </c>
      <c r="FT549" s="29">
        <f>SUM(FS549:FS550)</f>
        <v>224</v>
      </c>
      <c r="FU549" s="8">
        <f t="shared" si="74"/>
        <v>2</v>
      </c>
      <c r="FV549" s="29">
        <f>SUM(FU549:FU550)</f>
        <v>3</v>
      </c>
    </row>
    <row r="550" spans="1:178">
      <c r="A550" s="8">
        <v>17494</v>
      </c>
      <c r="B550" s="27" t="s">
        <v>67</v>
      </c>
      <c r="C550" s="243"/>
      <c r="D550" s="31"/>
      <c r="E550" s="31"/>
      <c r="F550" s="31"/>
      <c r="G550" s="31"/>
      <c r="H550" s="8">
        <f>VLOOKUP(F550, 'Meslek Grupları'!$E$6:$G$152, 3, FALSE)</f>
        <v>0</v>
      </c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8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7"/>
      <c r="AT550" s="37"/>
      <c r="AU550" s="39"/>
      <c r="AV550" s="31"/>
      <c r="AW550" s="31"/>
      <c r="AX550" s="31"/>
      <c r="AY550" s="31"/>
      <c r="AZ550" s="31"/>
      <c r="BA550" s="37"/>
      <c r="BB550" s="38"/>
      <c r="BC550" s="31"/>
      <c r="BD550" s="31"/>
      <c r="BE550" s="31"/>
      <c r="BF550" s="31"/>
      <c r="BG550" s="31"/>
      <c r="BH550" s="37"/>
      <c r="BI550" s="31"/>
      <c r="BJ550" s="31"/>
      <c r="BK550" s="31"/>
      <c r="BL550" s="31"/>
      <c r="BM550" s="31"/>
      <c r="BN550" s="31"/>
      <c r="BO550" s="38"/>
      <c r="BP550" s="31"/>
      <c r="BQ550" s="31"/>
      <c r="BR550" s="31"/>
      <c r="BS550" s="31"/>
      <c r="BT550" s="31"/>
      <c r="BU550" s="37"/>
      <c r="BV550" s="31"/>
      <c r="BW550" s="38">
        <v>1</v>
      </c>
      <c r="BX550" s="31"/>
      <c r="BY550" s="31" t="s">
        <v>275</v>
      </c>
      <c r="BZ550" s="31"/>
      <c r="CA550" s="37"/>
      <c r="CB550" s="38"/>
      <c r="CC550" s="31"/>
      <c r="CD550" s="31"/>
      <c r="CE550" s="31"/>
      <c r="CF550" s="31"/>
      <c r="CG550" s="31"/>
      <c r="CH550" s="37"/>
      <c r="CI550" s="39"/>
      <c r="CJ550" s="38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8"/>
      <c r="DR550" s="31"/>
      <c r="DS550" s="31"/>
      <c r="DT550" s="31"/>
      <c r="DU550" s="31"/>
      <c r="DV550" s="37"/>
      <c r="DW550" s="31"/>
      <c r="DX550" s="31"/>
      <c r="DY550" s="31"/>
      <c r="DZ550" s="31"/>
      <c r="EA550" s="31"/>
      <c r="EB550" s="31"/>
      <c r="EC550" s="31"/>
      <c r="ED550" s="38"/>
      <c r="EE550" s="31"/>
      <c r="EF550" s="31"/>
      <c r="EG550" s="38"/>
      <c r="EH550" s="31"/>
      <c r="EI550" s="31"/>
      <c r="EJ550" s="31"/>
      <c r="EK550" s="31"/>
      <c r="EL550" s="37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7"/>
      <c r="EX550" s="37"/>
      <c r="EY550" s="37"/>
      <c r="EZ550" s="37"/>
      <c r="FA550" s="37"/>
      <c r="FB550" s="37"/>
      <c r="FC550" s="37"/>
      <c r="FD550" s="37"/>
      <c r="FE550" s="37"/>
      <c r="FF550" s="37"/>
      <c r="FG550" s="37"/>
      <c r="FH550" s="37"/>
      <c r="FI550" s="37"/>
      <c r="FJ550" s="37"/>
      <c r="FK550" s="37"/>
      <c r="FL550" s="37"/>
      <c r="FM550" s="37"/>
      <c r="FN550" s="37"/>
      <c r="FO550" s="37"/>
      <c r="FP550" s="37"/>
      <c r="FQ550" s="37"/>
      <c r="FR550" s="37"/>
      <c r="FS550" s="29">
        <f t="shared" si="71"/>
        <v>0</v>
      </c>
      <c r="FT550" s="29"/>
      <c r="FU550" s="8">
        <f t="shared" si="74"/>
        <v>1</v>
      </c>
      <c r="FV550" s="29"/>
    </row>
    <row r="551" spans="1:178">
      <c r="A551" s="8">
        <v>17494</v>
      </c>
      <c r="B551" s="27" t="s">
        <v>67</v>
      </c>
      <c r="C551" s="40">
        <v>8</v>
      </c>
      <c r="D551" s="40" t="s">
        <v>2093</v>
      </c>
      <c r="E551" s="40"/>
      <c r="F551" s="40"/>
      <c r="G551" s="40"/>
      <c r="H551" s="8">
        <f>VLOOKUP(F551, 'Meslek Grupları'!$E$6:$G$152, 3, FALSE)</f>
        <v>0</v>
      </c>
      <c r="I551" s="40" t="s">
        <v>928</v>
      </c>
      <c r="J551" s="40"/>
      <c r="K551" s="40"/>
      <c r="L551" s="40"/>
      <c r="M551" s="40"/>
      <c r="N551" s="40"/>
      <c r="O551" s="40"/>
      <c r="P551" s="40"/>
      <c r="Q551" s="40"/>
      <c r="R551" s="40">
        <v>6</v>
      </c>
      <c r="S551" s="40"/>
      <c r="T551" s="40"/>
      <c r="U551" s="40"/>
      <c r="V551" s="40"/>
      <c r="W551" s="40"/>
      <c r="X551" s="40"/>
      <c r="Y551" s="40"/>
      <c r="Z551" s="41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2"/>
      <c r="AT551" s="42"/>
      <c r="AU551" s="43"/>
      <c r="AV551" s="40"/>
      <c r="AW551" s="40"/>
      <c r="AX551" s="40"/>
      <c r="AY551" s="40"/>
      <c r="AZ551" s="40"/>
      <c r="BA551" s="42"/>
      <c r="BB551" s="41"/>
      <c r="BC551" s="40"/>
      <c r="BD551" s="40"/>
      <c r="BE551" s="40"/>
      <c r="BF551" s="40"/>
      <c r="BG551" s="40"/>
      <c r="BH551" s="42"/>
      <c r="BI551" s="40"/>
      <c r="BJ551" s="40"/>
      <c r="BK551" s="40"/>
      <c r="BL551" s="40"/>
      <c r="BM551" s="40"/>
      <c r="BN551" s="40"/>
      <c r="BO551" s="41"/>
      <c r="BP551" s="40"/>
      <c r="BQ551" s="40"/>
      <c r="BR551" s="40"/>
      <c r="BS551" s="40"/>
      <c r="BT551" s="40"/>
      <c r="BU551" s="42"/>
      <c r="BV551" s="40"/>
      <c r="BW551" s="41"/>
      <c r="BX551" s="40"/>
      <c r="BY551" s="40"/>
      <c r="BZ551" s="40"/>
      <c r="CA551" s="42"/>
      <c r="CB551" s="41"/>
      <c r="CC551" s="40"/>
      <c r="CD551" s="40"/>
      <c r="CE551" s="40"/>
      <c r="CF551" s="40"/>
      <c r="CG551" s="40"/>
      <c r="CH551" s="42"/>
      <c r="CI551" s="43"/>
      <c r="CJ551" s="41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1"/>
      <c r="DR551" s="40"/>
      <c r="DS551" s="40"/>
      <c r="DT551" s="40"/>
      <c r="DU551" s="40"/>
      <c r="DV551" s="42"/>
      <c r="DW551" s="40"/>
      <c r="DX551" s="40"/>
      <c r="DY551" s="40"/>
      <c r="DZ551" s="40"/>
      <c r="EA551" s="40"/>
      <c r="EB551" s="40"/>
      <c r="EC551" s="40"/>
      <c r="ED551" s="41"/>
      <c r="EE551" s="40"/>
      <c r="EF551" s="40"/>
      <c r="EG551" s="41"/>
      <c r="EH551" s="40"/>
      <c r="EI551" s="40"/>
      <c r="EJ551" s="40"/>
      <c r="EK551" s="40"/>
      <c r="EL551" s="42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2"/>
      <c r="EX551" s="42"/>
      <c r="EY551" s="42"/>
      <c r="EZ551" s="42"/>
      <c r="FA551" s="42"/>
      <c r="FB551" s="42"/>
      <c r="FC551" s="42"/>
      <c r="FD551" s="42"/>
      <c r="FE551" s="42"/>
      <c r="FF551" s="42"/>
      <c r="FG551" s="42"/>
      <c r="FH551" s="42"/>
      <c r="FI551" s="42"/>
      <c r="FJ551" s="42"/>
      <c r="FK551" s="42"/>
      <c r="FL551" s="42"/>
      <c r="FM551" s="42"/>
      <c r="FN551" s="42"/>
      <c r="FO551" s="42"/>
      <c r="FP551" s="42"/>
      <c r="FQ551" s="42"/>
      <c r="FR551" s="42"/>
      <c r="FS551" s="29">
        <f t="shared" si="71"/>
        <v>0</v>
      </c>
      <c r="FT551" s="29">
        <f t="shared" ref="FT551:FT559" si="75">FS551</f>
        <v>0</v>
      </c>
      <c r="FU551" s="8">
        <f t="shared" si="74"/>
        <v>0</v>
      </c>
      <c r="FV551" s="29">
        <f t="shared" ref="FV551:FV559" si="76">FU551</f>
        <v>0</v>
      </c>
    </row>
    <row r="552" spans="1:178">
      <c r="A552" s="8">
        <v>17494</v>
      </c>
      <c r="B552" s="27" t="s">
        <v>67</v>
      </c>
      <c r="C552" s="40">
        <v>9</v>
      </c>
      <c r="D552" s="40" t="s">
        <v>219</v>
      </c>
      <c r="E552" s="40" t="s">
        <v>255</v>
      </c>
      <c r="F552" s="40" t="s">
        <v>355</v>
      </c>
      <c r="G552" s="40">
        <v>200</v>
      </c>
      <c r="H552" s="8" t="str">
        <f>VLOOKUP(F552, 'Meslek Grupları'!$E$6:$G$152, 3, FALSE)</f>
        <v>Görevli</v>
      </c>
      <c r="I552" s="40"/>
      <c r="J552" s="40"/>
      <c r="K552" s="40"/>
      <c r="L552" s="40"/>
      <c r="M552" s="40"/>
      <c r="N552" s="40"/>
      <c r="O552" s="40"/>
      <c r="P552" s="40"/>
      <c r="Q552" s="40"/>
      <c r="R552" s="40">
        <v>4</v>
      </c>
      <c r="S552" s="40"/>
      <c r="T552" s="40"/>
      <c r="U552" s="40"/>
      <c r="V552" s="40"/>
      <c r="W552" s="40"/>
      <c r="X552" s="40"/>
      <c r="Y552" s="40"/>
      <c r="Z552" s="41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2"/>
      <c r="AT552" s="42"/>
      <c r="AU552" s="43"/>
      <c r="AV552" s="40"/>
      <c r="AW552" s="40"/>
      <c r="AX552" s="40"/>
      <c r="AY552" s="40"/>
      <c r="AZ552" s="40"/>
      <c r="BA552" s="42"/>
      <c r="BB552" s="41"/>
      <c r="BC552" s="40"/>
      <c r="BD552" s="40"/>
      <c r="BE552" s="40"/>
      <c r="BF552" s="40"/>
      <c r="BG552" s="40"/>
      <c r="BH552" s="42"/>
      <c r="BI552" s="40"/>
      <c r="BJ552" s="40"/>
      <c r="BK552" s="40"/>
      <c r="BL552" s="40"/>
      <c r="BM552" s="40"/>
      <c r="BN552" s="40"/>
      <c r="BO552" s="41"/>
      <c r="BP552" s="40"/>
      <c r="BQ552" s="40"/>
      <c r="BR552" s="40"/>
      <c r="BS552" s="40"/>
      <c r="BT552" s="40"/>
      <c r="BU552" s="42"/>
      <c r="BV552" s="40"/>
      <c r="BW552" s="41"/>
      <c r="BX552" s="40"/>
      <c r="BY552" s="40"/>
      <c r="BZ552" s="40"/>
      <c r="CA552" s="42"/>
      <c r="CB552" s="41"/>
      <c r="CC552" s="40"/>
      <c r="CD552" s="40"/>
      <c r="CE552" s="40"/>
      <c r="CF552" s="40"/>
      <c r="CG552" s="40"/>
      <c r="CH552" s="42"/>
      <c r="CI552" s="43"/>
      <c r="CJ552" s="41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1"/>
      <c r="DR552" s="40"/>
      <c r="DS552" s="40"/>
      <c r="DT552" s="40"/>
      <c r="DU552" s="40"/>
      <c r="DV552" s="42"/>
      <c r="DW552" s="40"/>
      <c r="DX552" s="40"/>
      <c r="DY552" s="40"/>
      <c r="DZ552" s="40"/>
      <c r="EA552" s="40"/>
      <c r="EB552" s="40"/>
      <c r="EC552" s="40"/>
      <c r="ED552" s="41"/>
      <c r="EE552" s="40"/>
      <c r="EF552" s="40"/>
      <c r="EG552" s="41"/>
      <c r="EH552" s="40"/>
      <c r="EI552" s="40"/>
      <c r="EJ552" s="40"/>
      <c r="EK552" s="40"/>
      <c r="EL552" s="42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2"/>
      <c r="EX552" s="42"/>
      <c r="EY552" s="42"/>
      <c r="EZ552" s="42"/>
      <c r="FA552" s="42"/>
      <c r="FB552" s="42"/>
      <c r="FC552" s="42"/>
      <c r="FD552" s="42"/>
      <c r="FE552" s="42"/>
      <c r="FF552" s="42"/>
      <c r="FG552" s="42"/>
      <c r="FH552" s="42"/>
      <c r="FI552" s="42"/>
      <c r="FJ552" s="42"/>
      <c r="FK552" s="42"/>
      <c r="FL552" s="42"/>
      <c r="FM552" s="42"/>
      <c r="FN552" s="42"/>
      <c r="FO552" s="42"/>
      <c r="FP552" s="42"/>
      <c r="FQ552" s="42"/>
      <c r="FR552" s="42"/>
      <c r="FS552" s="29">
        <f t="shared" si="71"/>
        <v>200</v>
      </c>
      <c r="FT552" s="29">
        <f t="shared" si="75"/>
        <v>200</v>
      </c>
      <c r="FU552" s="8">
        <f t="shared" si="74"/>
        <v>0</v>
      </c>
      <c r="FV552" s="29">
        <f t="shared" si="76"/>
        <v>0</v>
      </c>
    </row>
    <row r="553" spans="1:178">
      <c r="A553" s="8">
        <v>17494</v>
      </c>
      <c r="B553" s="27" t="s">
        <v>67</v>
      </c>
      <c r="C553" s="40">
        <v>10</v>
      </c>
      <c r="D553" s="40" t="s">
        <v>279</v>
      </c>
      <c r="E553" s="40" t="s">
        <v>221</v>
      </c>
      <c r="F553" s="40" t="s">
        <v>111</v>
      </c>
      <c r="G553" s="40">
        <v>100</v>
      </c>
      <c r="H553" s="8" t="str">
        <f>VLOOKUP(F553, 'Meslek Grupları'!$E$6:$G$152, 3, FALSE)</f>
        <v>Esnaf</v>
      </c>
      <c r="I553" s="40"/>
      <c r="J553" s="40"/>
      <c r="K553" s="40"/>
      <c r="L553" s="40">
        <v>120</v>
      </c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1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2"/>
      <c r="AT553" s="42"/>
      <c r="AU553" s="43"/>
      <c r="AV553" s="40"/>
      <c r="AW553" s="40"/>
      <c r="AX553" s="40"/>
      <c r="AY553" s="40"/>
      <c r="AZ553" s="40"/>
      <c r="BA553" s="42"/>
      <c r="BB553" s="41"/>
      <c r="BC553" s="40"/>
      <c r="BD553" s="40"/>
      <c r="BE553" s="40"/>
      <c r="BF553" s="40"/>
      <c r="BG553" s="40"/>
      <c r="BH553" s="42"/>
      <c r="BI553" s="40"/>
      <c r="BJ553" s="40"/>
      <c r="BK553" s="40"/>
      <c r="BL553" s="40"/>
      <c r="BM553" s="40"/>
      <c r="BN553" s="40"/>
      <c r="BO553" s="41"/>
      <c r="BP553" s="40"/>
      <c r="BQ553" s="40"/>
      <c r="BR553" s="40"/>
      <c r="BS553" s="40"/>
      <c r="BT553" s="40"/>
      <c r="BU553" s="42"/>
      <c r="BV553" s="40"/>
      <c r="BW553" s="41"/>
      <c r="BX553" s="40"/>
      <c r="BY553" s="40"/>
      <c r="BZ553" s="40"/>
      <c r="CA553" s="42"/>
      <c r="CB553" s="41"/>
      <c r="CC553" s="40"/>
      <c r="CD553" s="40"/>
      <c r="CE553" s="40"/>
      <c r="CF553" s="40"/>
      <c r="CG553" s="40"/>
      <c r="CH553" s="42"/>
      <c r="CI553" s="43"/>
      <c r="CJ553" s="41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1"/>
      <c r="DR553" s="40"/>
      <c r="DS553" s="40"/>
      <c r="DT553" s="40"/>
      <c r="DU553" s="40"/>
      <c r="DV553" s="42"/>
      <c r="DW553" s="40"/>
      <c r="DX553" s="40"/>
      <c r="DY553" s="40"/>
      <c r="DZ553" s="40"/>
      <c r="EA553" s="40"/>
      <c r="EB553" s="40"/>
      <c r="EC553" s="40"/>
      <c r="ED553" s="41"/>
      <c r="EE553" s="40"/>
      <c r="EF553" s="40"/>
      <c r="EG553" s="41"/>
      <c r="EH553" s="40"/>
      <c r="EI553" s="40"/>
      <c r="EJ553" s="40"/>
      <c r="EK553" s="40"/>
      <c r="EL553" s="42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2"/>
      <c r="EX553" s="42"/>
      <c r="EY553" s="42"/>
      <c r="EZ553" s="42"/>
      <c r="FA553" s="42"/>
      <c r="FB553" s="42"/>
      <c r="FC553" s="42"/>
      <c r="FD553" s="42"/>
      <c r="FE553" s="42"/>
      <c r="FF553" s="42"/>
      <c r="FG553" s="42"/>
      <c r="FH553" s="42"/>
      <c r="FI553" s="42"/>
      <c r="FJ553" s="42"/>
      <c r="FK553" s="42"/>
      <c r="FL553" s="42"/>
      <c r="FM553" s="42"/>
      <c r="FN553" s="42"/>
      <c r="FO553" s="42"/>
      <c r="FP553" s="42"/>
      <c r="FQ553" s="42"/>
      <c r="FR553" s="42"/>
      <c r="FS553" s="29">
        <f t="shared" si="71"/>
        <v>220</v>
      </c>
      <c r="FT553" s="29">
        <f t="shared" si="75"/>
        <v>220</v>
      </c>
      <c r="FU553" s="8">
        <f t="shared" si="74"/>
        <v>0</v>
      </c>
      <c r="FV553" s="29">
        <f t="shared" si="76"/>
        <v>0</v>
      </c>
    </row>
    <row r="554" spans="1:178">
      <c r="A554" s="8">
        <v>17494</v>
      </c>
      <c r="B554" s="27" t="s">
        <v>67</v>
      </c>
      <c r="C554" s="40">
        <v>11</v>
      </c>
      <c r="D554" s="40" t="s">
        <v>532</v>
      </c>
      <c r="E554" s="40" t="s">
        <v>2174</v>
      </c>
      <c r="F554" s="40" t="s">
        <v>282</v>
      </c>
      <c r="G554" s="40">
        <v>100</v>
      </c>
      <c r="H554" s="8" t="str">
        <f>VLOOKUP(F554, 'Meslek Grupları'!$E$6:$G$152, 3, FALSE)</f>
        <v>Ticaret</v>
      </c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1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2"/>
      <c r="AT554" s="42"/>
      <c r="AU554" s="43"/>
      <c r="AV554" s="40"/>
      <c r="AW554" s="40"/>
      <c r="AX554" s="40"/>
      <c r="AY554" s="40"/>
      <c r="AZ554" s="40"/>
      <c r="BA554" s="42"/>
      <c r="BB554" s="41"/>
      <c r="BC554" s="40"/>
      <c r="BD554" s="40"/>
      <c r="BE554" s="40"/>
      <c r="BF554" s="40"/>
      <c r="BG554" s="40"/>
      <c r="BH554" s="42"/>
      <c r="BI554" s="40"/>
      <c r="BJ554" s="40"/>
      <c r="BK554" s="40"/>
      <c r="BL554" s="40"/>
      <c r="BM554" s="40"/>
      <c r="BN554" s="40"/>
      <c r="BO554" s="41"/>
      <c r="BP554" s="40"/>
      <c r="BQ554" s="40"/>
      <c r="BR554" s="40"/>
      <c r="BS554" s="40"/>
      <c r="BT554" s="40"/>
      <c r="BU554" s="42"/>
      <c r="BV554" s="40"/>
      <c r="BW554" s="41"/>
      <c r="BX554" s="40"/>
      <c r="BY554" s="40"/>
      <c r="BZ554" s="40"/>
      <c r="CA554" s="42"/>
      <c r="CB554" s="41"/>
      <c r="CC554" s="40"/>
      <c r="CD554" s="40"/>
      <c r="CE554" s="40"/>
      <c r="CF554" s="40"/>
      <c r="CG554" s="40"/>
      <c r="CH554" s="42"/>
      <c r="CI554" s="43"/>
      <c r="CJ554" s="41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1"/>
      <c r="DR554" s="40"/>
      <c r="DS554" s="40"/>
      <c r="DT554" s="40"/>
      <c r="DU554" s="40"/>
      <c r="DV554" s="42"/>
      <c r="DW554" s="40"/>
      <c r="DX554" s="40"/>
      <c r="DY554" s="40"/>
      <c r="DZ554" s="40"/>
      <c r="EA554" s="40"/>
      <c r="EB554" s="40"/>
      <c r="EC554" s="40"/>
      <c r="ED554" s="41"/>
      <c r="EE554" s="40"/>
      <c r="EF554" s="40"/>
      <c r="EG554" s="41"/>
      <c r="EH554" s="40"/>
      <c r="EI554" s="40"/>
      <c r="EJ554" s="40"/>
      <c r="EK554" s="40"/>
      <c r="EL554" s="42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2"/>
      <c r="EX554" s="42"/>
      <c r="EY554" s="42"/>
      <c r="EZ554" s="42"/>
      <c r="FA554" s="42"/>
      <c r="FB554" s="42"/>
      <c r="FC554" s="42"/>
      <c r="FD554" s="42"/>
      <c r="FE554" s="42"/>
      <c r="FF554" s="42"/>
      <c r="FG554" s="42"/>
      <c r="FH554" s="42"/>
      <c r="FI554" s="42"/>
      <c r="FJ554" s="42"/>
      <c r="FK554" s="42"/>
      <c r="FL554" s="42"/>
      <c r="FM554" s="42"/>
      <c r="FN554" s="42"/>
      <c r="FO554" s="42"/>
      <c r="FP554" s="42"/>
      <c r="FQ554" s="42"/>
      <c r="FR554" s="42"/>
      <c r="FS554" s="29">
        <f t="shared" si="71"/>
        <v>100</v>
      </c>
      <c r="FT554" s="29">
        <f t="shared" si="75"/>
        <v>100</v>
      </c>
      <c r="FU554" s="8">
        <f t="shared" si="74"/>
        <v>0</v>
      </c>
      <c r="FV554" s="29">
        <f t="shared" si="76"/>
        <v>0</v>
      </c>
    </row>
    <row r="555" spans="1:178">
      <c r="A555" s="8">
        <v>17494</v>
      </c>
      <c r="B555" s="27" t="s">
        <v>67</v>
      </c>
      <c r="C555" s="40">
        <v>12</v>
      </c>
      <c r="D555" s="40" t="s">
        <v>2065</v>
      </c>
      <c r="E555" s="40" t="s">
        <v>2093</v>
      </c>
      <c r="F555" s="40" t="s">
        <v>14</v>
      </c>
      <c r="G555" s="40">
        <v>100</v>
      </c>
      <c r="H555" s="8" t="str">
        <f>VLOOKUP(F555, 'Meslek Grupları'!$E$6:$G$152, 3, FALSE)</f>
        <v>Esnaf</v>
      </c>
      <c r="I555" s="40"/>
      <c r="J555" s="40"/>
      <c r="K555" s="40"/>
      <c r="L555" s="40"/>
      <c r="M555" s="40"/>
      <c r="N555" s="40"/>
      <c r="O555" s="40"/>
      <c r="P555" s="40"/>
      <c r="Q555" s="40"/>
      <c r="R555" s="40">
        <v>3</v>
      </c>
      <c r="S555" s="40"/>
      <c r="T555" s="40"/>
      <c r="U555" s="40"/>
      <c r="V555" s="40"/>
      <c r="W555" s="40"/>
      <c r="X555" s="40"/>
      <c r="Y555" s="40"/>
      <c r="Z555" s="41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2"/>
      <c r="AT555" s="42"/>
      <c r="AU555" s="43"/>
      <c r="AV555" s="40"/>
      <c r="AW555" s="40"/>
      <c r="AX555" s="40"/>
      <c r="AY555" s="40"/>
      <c r="AZ555" s="40"/>
      <c r="BA555" s="42"/>
      <c r="BB555" s="41"/>
      <c r="BC555" s="40"/>
      <c r="BD555" s="40"/>
      <c r="BE555" s="40"/>
      <c r="BF555" s="40"/>
      <c r="BG555" s="40"/>
      <c r="BH555" s="42"/>
      <c r="BI555" s="40"/>
      <c r="BJ555" s="40"/>
      <c r="BK555" s="40"/>
      <c r="BL555" s="40"/>
      <c r="BM555" s="40"/>
      <c r="BN555" s="40"/>
      <c r="BO555" s="41"/>
      <c r="BP555" s="40"/>
      <c r="BQ555" s="40"/>
      <c r="BR555" s="40"/>
      <c r="BS555" s="40"/>
      <c r="BT555" s="40"/>
      <c r="BU555" s="42"/>
      <c r="BV555" s="40"/>
      <c r="BW555" s="41"/>
      <c r="BX555" s="40"/>
      <c r="BY555" s="40"/>
      <c r="BZ555" s="40"/>
      <c r="CA555" s="42"/>
      <c r="CB555" s="41"/>
      <c r="CC555" s="40"/>
      <c r="CD555" s="40"/>
      <c r="CE555" s="40"/>
      <c r="CF555" s="40"/>
      <c r="CG555" s="40"/>
      <c r="CH555" s="42"/>
      <c r="CI555" s="43"/>
      <c r="CJ555" s="41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1"/>
      <c r="DR555" s="40"/>
      <c r="DS555" s="40"/>
      <c r="DT555" s="40"/>
      <c r="DU555" s="40"/>
      <c r="DV555" s="42"/>
      <c r="DW555" s="40"/>
      <c r="DX555" s="40"/>
      <c r="DY555" s="40"/>
      <c r="DZ555" s="40"/>
      <c r="EA555" s="40"/>
      <c r="EB555" s="40"/>
      <c r="EC555" s="40"/>
      <c r="ED555" s="41"/>
      <c r="EE555" s="40"/>
      <c r="EF555" s="40"/>
      <c r="EG555" s="41"/>
      <c r="EH555" s="40"/>
      <c r="EI555" s="40"/>
      <c r="EJ555" s="40"/>
      <c r="EK555" s="40"/>
      <c r="EL555" s="42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2"/>
      <c r="EX555" s="42"/>
      <c r="EY555" s="42"/>
      <c r="EZ555" s="42"/>
      <c r="FA555" s="42"/>
      <c r="FB555" s="42"/>
      <c r="FC555" s="42"/>
      <c r="FD555" s="42"/>
      <c r="FE555" s="42"/>
      <c r="FF555" s="42"/>
      <c r="FG555" s="42"/>
      <c r="FH555" s="42"/>
      <c r="FI555" s="42"/>
      <c r="FJ555" s="42"/>
      <c r="FK555" s="42"/>
      <c r="FL555" s="42"/>
      <c r="FM555" s="42"/>
      <c r="FN555" s="42"/>
      <c r="FO555" s="42"/>
      <c r="FP555" s="42"/>
      <c r="FQ555" s="42"/>
      <c r="FR555" s="42"/>
      <c r="FS555" s="29">
        <f t="shared" si="71"/>
        <v>100</v>
      </c>
      <c r="FT555" s="29">
        <f t="shared" si="75"/>
        <v>100</v>
      </c>
      <c r="FU555" s="8">
        <f t="shared" si="74"/>
        <v>0</v>
      </c>
      <c r="FV555" s="29">
        <f t="shared" si="76"/>
        <v>0</v>
      </c>
    </row>
    <row r="556" spans="1:178">
      <c r="A556" s="8">
        <v>17494</v>
      </c>
      <c r="B556" s="27" t="s">
        <v>67</v>
      </c>
      <c r="C556" s="40">
        <v>13</v>
      </c>
      <c r="D556" s="40" t="s">
        <v>2093</v>
      </c>
      <c r="E556" s="40" t="s">
        <v>2175</v>
      </c>
      <c r="F556" s="40" t="s">
        <v>309</v>
      </c>
      <c r="G556" s="40"/>
      <c r="H556" s="8" t="str">
        <f>VLOOKUP(F556, 'Meslek Grupları'!$E$6:$G$152, 3, FALSE)</f>
        <v>Görevli</v>
      </c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1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2"/>
      <c r="AT556" s="42"/>
      <c r="AU556" s="43"/>
      <c r="AV556" s="40"/>
      <c r="AW556" s="40"/>
      <c r="AX556" s="40"/>
      <c r="AY556" s="40"/>
      <c r="AZ556" s="40"/>
      <c r="BA556" s="42"/>
      <c r="BB556" s="41"/>
      <c r="BC556" s="40"/>
      <c r="BD556" s="40"/>
      <c r="BE556" s="40"/>
      <c r="BF556" s="40"/>
      <c r="BG556" s="40"/>
      <c r="BH556" s="42"/>
      <c r="BI556" s="40"/>
      <c r="BJ556" s="40"/>
      <c r="BK556" s="40"/>
      <c r="BL556" s="40"/>
      <c r="BM556" s="40"/>
      <c r="BN556" s="40"/>
      <c r="BO556" s="41"/>
      <c r="BP556" s="40"/>
      <c r="BQ556" s="40"/>
      <c r="BR556" s="40"/>
      <c r="BS556" s="40"/>
      <c r="BT556" s="40"/>
      <c r="BU556" s="42"/>
      <c r="BV556" s="40"/>
      <c r="BW556" s="41"/>
      <c r="BX556" s="40"/>
      <c r="BY556" s="40"/>
      <c r="BZ556" s="40"/>
      <c r="CA556" s="42"/>
      <c r="CB556" s="41"/>
      <c r="CC556" s="40"/>
      <c r="CD556" s="40"/>
      <c r="CE556" s="40"/>
      <c r="CF556" s="40"/>
      <c r="CG556" s="40"/>
      <c r="CH556" s="42"/>
      <c r="CI556" s="43"/>
      <c r="CJ556" s="41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1"/>
      <c r="DR556" s="40"/>
      <c r="DS556" s="40"/>
      <c r="DT556" s="40"/>
      <c r="DU556" s="40"/>
      <c r="DV556" s="42"/>
      <c r="DW556" s="40"/>
      <c r="DX556" s="40"/>
      <c r="DY556" s="40"/>
      <c r="DZ556" s="40"/>
      <c r="EA556" s="40"/>
      <c r="EB556" s="40"/>
      <c r="EC556" s="40"/>
      <c r="ED556" s="41"/>
      <c r="EE556" s="40"/>
      <c r="EF556" s="40"/>
      <c r="EG556" s="41"/>
      <c r="EH556" s="40"/>
      <c r="EI556" s="40"/>
      <c r="EJ556" s="40"/>
      <c r="EK556" s="40"/>
      <c r="EL556" s="42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2"/>
      <c r="EX556" s="42"/>
      <c r="EY556" s="42"/>
      <c r="EZ556" s="42"/>
      <c r="FA556" s="42"/>
      <c r="FB556" s="42"/>
      <c r="FC556" s="42"/>
      <c r="FD556" s="42"/>
      <c r="FE556" s="42"/>
      <c r="FF556" s="42"/>
      <c r="FG556" s="42"/>
      <c r="FH556" s="42"/>
      <c r="FI556" s="42"/>
      <c r="FJ556" s="42"/>
      <c r="FK556" s="42"/>
      <c r="FL556" s="42"/>
      <c r="FM556" s="42"/>
      <c r="FN556" s="42"/>
      <c r="FO556" s="42"/>
      <c r="FP556" s="42"/>
      <c r="FQ556" s="42"/>
      <c r="FR556" s="42"/>
      <c r="FS556" s="29">
        <f t="shared" si="71"/>
        <v>0</v>
      </c>
      <c r="FT556" s="29">
        <f t="shared" si="75"/>
        <v>0</v>
      </c>
      <c r="FU556" s="8">
        <f t="shared" si="74"/>
        <v>0</v>
      </c>
      <c r="FV556" s="29">
        <f t="shared" si="76"/>
        <v>0</v>
      </c>
    </row>
    <row r="557" spans="1:178">
      <c r="A557" s="8">
        <v>17494</v>
      </c>
      <c r="B557" s="27" t="s">
        <v>67</v>
      </c>
      <c r="C557" s="40">
        <v>14</v>
      </c>
      <c r="D557" s="40" t="s">
        <v>279</v>
      </c>
      <c r="E557" s="40" t="s">
        <v>255</v>
      </c>
      <c r="F557" s="40" t="s">
        <v>261</v>
      </c>
      <c r="G557" s="40">
        <v>150</v>
      </c>
      <c r="H557" s="8" t="str">
        <f>VLOOKUP(F557, 'Meslek Grupları'!$E$6:$G$152, 3, FALSE)</f>
        <v>Esnaf</v>
      </c>
      <c r="I557" s="40"/>
      <c r="J557" s="40"/>
      <c r="K557" s="40"/>
      <c r="L557" s="40"/>
      <c r="M557" s="40"/>
      <c r="N557" s="40"/>
      <c r="O557" s="40"/>
      <c r="P557" s="40"/>
      <c r="Q557" s="40"/>
      <c r="R557" s="40">
        <v>4</v>
      </c>
      <c r="S557" s="40"/>
      <c r="T557" s="40"/>
      <c r="U557" s="40"/>
      <c r="V557" s="40"/>
      <c r="W557" s="40"/>
      <c r="X557" s="40"/>
      <c r="Y557" s="40"/>
      <c r="Z557" s="41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2"/>
      <c r="AT557" s="42"/>
      <c r="AU557" s="43"/>
      <c r="AV557" s="40"/>
      <c r="AW557" s="40"/>
      <c r="AX557" s="40"/>
      <c r="AY557" s="40"/>
      <c r="AZ557" s="40"/>
      <c r="BA557" s="42"/>
      <c r="BB557" s="41"/>
      <c r="BC557" s="40"/>
      <c r="BD557" s="40"/>
      <c r="BE557" s="40"/>
      <c r="BF557" s="40"/>
      <c r="BG557" s="40"/>
      <c r="BH557" s="42"/>
      <c r="BI557" s="40"/>
      <c r="BJ557" s="40"/>
      <c r="BK557" s="40"/>
      <c r="BL557" s="40"/>
      <c r="BM557" s="40"/>
      <c r="BN557" s="40"/>
      <c r="BO557" s="41"/>
      <c r="BP557" s="40"/>
      <c r="BQ557" s="40"/>
      <c r="BR557" s="40"/>
      <c r="BS557" s="40"/>
      <c r="BT557" s="40"/>
      <c r="BU557" s="42"/>
      <c r="BV557" s="40"/>
      <c r="BW557" s="41"/>
      <c r="BX557" s="40"/>
      <c r="BY557" s="40"/>
      <c r="BZ557" s="40"/>
      <c r="CA557" s="42"/>
      <c r="CB557" s="41"/>
      <c r="CC557" s="40"/>
      <c r="CD557" s="40"/>
      <c r="CE557" s="40"/>
      <c r="CF557" s="40"/>
      <c r="CG557" s="40"/>
      <c r="CH557" s="42"/>
      <c r="CI557" s="43"/>
      <c r="CJ557" s="41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1"/>
      <c r="DR557" s="40"/>
      <c r="DS557" s="40"/>
      <c r="DT557" s="40"/>
      <c r="DU557" s="40"/>
      <c r="DV557" s="42"/>
      <c r="DW557" s="40"/>
      <c r="DX557" s="40"/>
      <c r="DY557" s="40"/>
      <c r="DZ557" s="40"/>
      <c r="EA557" s="40"/>
      <c r="EB557" s="40"/>
      <c r="EC557" s="40"/>
      <c r="ED557" s="41"/>
      <c r="EE557" s="40"/>
      <c r="EF557" s="40"/>
      <c r="EG557" s="41"/>
      <c r="EH557" s="40"/>
      <c r="EI557" s="40"/>
      <c r="EJ557" s="40"/>
      <c r="EK557" s="40"/>
      <c r="EL557" s="42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2"/>
      <c r="EX557" s="42"/>
      <c r="EY557" s="42"/>
      <c r="EZ557" s="42"/>
      <c r="FA557" s="42"/>
      <c r="FB557" s="42"/>
      <c r="FC557" s="42"/>
      <c r="FD557" s="42"/>
      <c r="FE557" s="42"/>
      <c r="FF557" s="42"/>
      <c r="FG557" s="42"/>
      <c r="FH557" s="42"/>
      <c r="FI557" s="42"/>
      <c r="FJ557" s="42"/>
      <c r="FK557" s="42"/>
      <c r="FL557" s="42"/>
      <c r="FM557" s="42"/>
      <c r="FN557" s="42"/>
      <c r="FO557" s="42"/>
      <c r="FP557" s="42"/>
      <c r="FQ557" s="42"/>
      <c r="FR557" s="42"/>
      <c r="FS557" s="29">
        <f t="shared" si="71"/>
        <v>150</v>
      </c>
      <c r="FT557" s="29">
        <f t="shared" si="75"/>
        <v>150</v>
      </c>
      <c r="FU557" s="8">
        <f t="shared" si="74"/>
        <v>0</v>
      </c>
      <c r="FV557" s="29">
        <f t="shared" si="76"/>
        <v>0</v>
      </c>
    </row>
    <row r="558" spans="1:178">
      <c r="A558" s="8">
        <v>17494</v>
      </c>
      <c r="B558" s="27" t="s">
        <v>67</v>
      </c>
      <c r="C558" s="40">
        <v>15</v>
      </c>
      <c r="D558" s="40" t="s">
        <v>252</v>
      </c>
      <c r="E558" s="40" t="s">
        <v>279</v>
      </c>
      <c r="F558" s="40" t="s">
        <v>227</v>
      </c>
      <c r="G558" s="40"/>
      <c r="H558" s="8" t="str">
        <f>VLOOKUP(F558, 'Meslek Grupları'!$E$6:$G$152, 3, FALSE)</f>
        <v>Ziraat</v>
      </c>
      <c r="I558" s="40"/>
      <c r="J558" s="40"/>
      <c r="K558" s="40"/>
      <c r="L558" s="40"/>
      <c r="M558" s="40"/>
      <c r="N558" s="40"/>
      <c r="O558" s="40"/>
      <c r="P558" s="40"/>
      <c r="Q558" s="40"/>
      <c r="R558" s="40">
        <v>19</v>
      </c>
      <c r="S558" s="40">
        <v>4</v>
      </c>
      <c r="T558" s="40">
        <v>8</v>
      </c>
      <c r="U558" s="40"/>
      <c r="V558" s="40"/>
      <c r="W558" s="40"/>
      <c r="X558" s="40"/>
      <c r="Y558" s="40"/>
      <c r="Z558" s="41">
        <v>200</v>
      </c>
      <c r="AA558" s="40">
        <v>50</v>
      </c>
      <c r="AB558" s="40">
        <v>10</v>
      </c>
      <c r="AC558" s="40">
        <v>2</v>
      </c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>
        <v>100</v>
      </c>
      <c r="AS558" s="42">
        <v>20</v>
      </c>
      <c r="AT558" s="42">
        <v>72</v>
      </c>
      <c r="AU558" s="43"/>
      <c r="AV558" s="40">
        <v>30</v>
      </c>
      <c r="AW558" s="40"/>
      <c r="AX558" s="40">
        <v>72</v>
      </c>
      <c r="AY558" s="40"/>
      <c r="AZ558" s="40">
        <v>648</v>
      </c>
      <c r="BA558" s="42">
        <v>700</v>
      </c>
      <c r="BB558" s="41">
        <v>10</v>
      </c>
      <c r="BC558" s="40"/>
      <c r="BD558" s="40"/>
      <c r="BE558" s="40"/>
      <c r="BF558" s="40"/>
      <c r="BG558" s="40">
        <v>25</v>
      </c>
      <c r="BH558" s="42"/>
      <c r="BI558" s="40"/>
      <c r="BJ558" s="40"/>
      <c r="BK558" s="40"/>
      <c r="BL558" s="40"/>
      <c r="BM558" s="40"/>
      <c r="BN558" s="40"/>
      <c r="BO558" s="41"/>
      <c r="BP558" s="40"/>
      <c r="BQ558" s="40"/>
      <c r="BR558" s="40"/>
      <c r="BS558" s="40"/>
      <c r="BT558" s="40"/>
      <c r="BU558" s="42"/>
      <c r="BV558" s="40"/>
      <c r="BW558" s="41">
        <v>4</v>
      </c>
      <c r="BX558" s="40"/>
      <c r="BY558" s="40"/>
      <c r="BZ558" s="40">
        <v>62</v>
      </c>
      <c r="CA558" s="42">
        <v>62</v>
      </c>
      <c r="CB558" s="41"/>
      <c r="CC558" s="40"/>
      <c r="CD558" s="40"/>
      <c r="CE558" s="40"/>
      <c r="CF558" s="40"/>
      <c r="CG558" s="40"/>
      <c r="CH558" s="42"/>
      <c r="CI558" s="43"/>
      <c r="CJ558" s="41"/>
      <c r="CK558" s="40"/>
      <c r="CL558" s="40"/>
      <c r="CM558" s="40"/>
      <c r="CN558" s="40"/>
      <c r="CO558" s="40">
        <v>1</v>
      </c>
      <c r="CP558" s="40">
        <v>12</v>
      </c>
      <c r="CQ558" s="40"/>
      <c r="CR558" s="40">
        <v>1</v>
      </c>
      <c r="CS558" s="40"/>
      <c r="CT558" s="40"/>
      <c r="CU558" s="44" t="s">
        <v>931</v>
      </c>
      <c r="CV558" s="40"/>
      <c r="CW558" s="40"/>
      <c r="CX558" s="40"/>
      <c r="CY558" s="40">
        <v>1</v>
      </c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>
        <v>1</v>
      </c>
      <c r="DN558" s="40"/>
      <c r="DO558" s="40"/>
      <c r="DP558" s="40"/>
      <c r="DQ558" s="41"/>
      <c r="DR558" s="40"/>
      <c r="DS558" s="40"/>
      <c r="DT558" s="40"/>
      <c r="DU558" s="40"/>
      <c r="DV558" s="42"/>
      <c r="DW558" s="40"/>
      <c r="DX558" s="40"/>
      <c r="DY558" s="40"/>
      <c r="DZ558" s="40"/>
      <c r="EA558" s="40"/>
      <c r="EB558" s="40"/>
      <c r="EC558" s="40"/>
      <c r="ED558" s="41"/>
      <c r="EE558" s="40"/>
      <c r="EF558" s="40"/>
      <c r="EG558" s="41"/>
      <c r="EH558" s="40"/>
      <c r="EI558" s="40"/>
      <c r="EJ558" s="40"/>
      <c r="EK558" s="40"/>
      <c r="EL558" s="42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2"/>
      <c r="EX558" s="42"/>
      <c r="EY558" s="42"/>
      <c r="EZ558" s="42"/>
      <c r="FA558" s="42"/>
      <c r="FB558" s="42"/>
      <c r="FC558" s="42"/>
      <c r="FD558" s="42"/>
      <c r="FE558" s="42"/>
      <c r="FF558" s="42"/>
      <c r="FG558" s="42"/>
      <c r="FH558" s="42"/>
      <c r="FI558" s="42"/>
      <c r="FJ558" s="42"/>
      <c r="FK558" s="42"/>
      <c r="FL558" s="42"/>
      <c r="FM558" s="42"/>
      <c r="FN558" s="42"/>
      <c r="FO558" s="42"/>
      <c r="FP558" s="42"/>
      <c r="FQ558" s="42"/>
      <c r="FR558" s="42"/>
      <c r="FS558" s="29">
        <f t="shared" si="71"/>
        <v>747</v>
      </c>
      <c r="FT558" s="29">
        <f t="shared" si="75"/>
        <v>747</v>
      </c>
      <c r="FU558" s="8">
        <f t="shared" si="74"/>
        <v>44</v>
      </c>
      <c r="FV558" s="29">
        <f t="shared" si="76"/>
        <v>44</v>
      </c>
    </row>
    <row r="559" spans="1:178">
      <c r="A559" s="8">
        <v>17494</v>
      </c>
      <c r="B559" s="27" t="s">
        <v>67</v>
      </c>
      <c r="C559" s="40">
        <v>16</v>
      </c>
      <c r="D559" s="40" t="s">
        <v>534</v>
      </c>
      <c r="E559" s="40" t="s">
        <v>325</v>
      </c>
      <c r="F559" s="40" t="s">
        <v>253</v>
      </c>
      <c r="G559" s="40">
        <v>80</v>
      </c>
      <c r="H559" s="8" t="str">
        <f>VLOOKUP(F559, 'Meslek Grupları'!$E$6:$G$152, 3, FALSE)</f>
        <v>İşçiler</v>
      </c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1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2"/>
      <c r="AT559" s="42"/>
      <c r="AU559" s="43"/>
      <c r="AV559" s="40"/>
      <c r="AW559" s="40"/>
      <c r="AX559" s="40"/>
      <c r="AY559" s="40"/>
      <c r="AZ559" s="40"/>
      <c r="BA559" s="42"/>
      <c r="BB559" s="41"/>
      <c r="BC559" s="40"/>
      <c r="BD559" s="40"/>
      <c r="BE559" s="40"/>
      <c r="BF559" s="40"/>
      <c r="BG559" s="40"/>
      <c r="BH559" s="42"/>
      <c r="BI559" s="40"/>
      <c r="BJ559" s="40"/>
      <c r="BK559" s="40"/>
      <c r="BL559" s="40"/>
      <c r="BM559" s="40"/>
      <c r="BN559" s="40"/>
      <c r="BO559" s="41"/>
      <c r="BP559" s="40"/>
      <c r="BQ559" s="40"/>
      <c r="BR559" s="40"/>
      <c r="BS559" s="40"/>
      <c r="BT559" s="40"/>
      <c r="BU559" s="42"/>
      <c r="BV559" s="40"/>
      <c r="BW559" s="41"/>
      <c r="BX559" s="40"/>
      <c r="BY559" s="40"/>
      <c r="BZ559" s="40"/>
      <c r="CA559" s="42"/>
      <c r="CB559" s="41"/>
      <c r="CC559" s="40"/>
      <c r="CD559" s="40"/>
      <c r="CE559" s="40"/>
      <c r="CF559" s="40"/>
      <c r="CG559" s="40"/>
      <c r="CH559" s="42"/>
      <c r="CI559" s="43"/>
      <c r="CJ559" s="41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1"/>
      <c r="DR559" s="40"/>
      <c r="DS559" s="40"/>
      <c r="DT559" s="40"/>
      <c r="DU559" s="40"/>
      <c r="DV559" s="42"/>
      <c r="DW559" s="40"/>
      <c r="DX559" s="40"/>
      <c r="DY559" s="40"/>
      <c r="DZ559" s="40"/>
      <c r="EA559" s="40"/>
      <c r="EB559" s="40"/>
      <c r="EC559" s="40"/>
      <c r="ED559" s="41"/>
      <c r="EE559" s="40"/>
      <c r="EF559" s="40"/>
      <c r="EG559" s="41"/>
      <c r="EH559" s="40"/>
      <c r="EI559" s="40"/>
      <c r="EJ559" s="40"/>
      <c r="EK559" s="40"/>
      <c r="EL559" s="42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2"/>
      <c r="EX559" s="42"/>
      <c r="EY559" s="42"/>
      <c r="EZ559" s="42"/>
      <c r="FA559" s="42"/>
      <c r="FB559" s="42"/>
      <c r="FC559" s="42"/>
      <c r="FD559" s="42"/>
      <c r="FE559" s="42"/>
      <c r="FF559" s="42"/>
      <c r="FG559" s="42"/>
      <c r="FH559" s="42"/>
      <c r="FI559" s="42"/>
      <c r="FJ559" s="42"/>
      <c r="FK559" s="42"/>
      <c r="FL559" s="42"/>
      <c r="FM559" s="42"/>
      <c r="FN559" s="42"/>
      <c r="FO559" s="42"/>
      <c r="FP559" s="42"/>
      <c r="FQ559" s="42"/>
      <c r="FR559" s="42"/>
      <c r="FS559" s="29">
        <f t="shared" si="71"/>
        <v>80</v>
      </c>
      <c r="FT559" s="29">
        <f t="shared" si="75"/>
        <v>80</v>
      </c>
      <c r="FU559" s="8">
        <f t="shared" si="74"/>
        <v>0</v>
      </c>
      <c r="FV559" s="29">
        <f t="shared" si="76"/>
        <v>0</v>
      </c>
    </row>
    <row r="560" spans="1:178">
      <c r="A560" s="8">
        <v>17494</v>
      </c>
      <c r="B560" s="27" t="s">
        <v>67</v>
      </c>
      <c r="C560" s="242"/>
      <c r="D560" s="8" t="s">
        <v>255</v>
      </c>
      <c r="E560" s="8" t="s">
        <v>2176</v>
      </c>
      <c r="F560" s="8" t="s">
        <v>709</v>
      </c>
      <c r="H560" s="8" t="str">
        <f>VLOOKUP(F560, 'Meslek Grupları'!$E$6:$G$152, 3, FALSE)</f>
        <v>Esnaf</v>
      </c>
      <c r="I560" s="8" t="s">
        <v>934</v>
      </c>
      <c r="J560" s="8"/>
      <c r="K560" s="8"/>
      <c r="L560">
        <v>120</v>
      </c>
      <c r="M560" s="8"/>
      <c r="O560" s="8"/>
      <c r="P560" s="8"/>
      <c r="R560" s="8">
        <v>55</v>
      </c>
      <c r="S560">
        <v>4</v>
      </c>
      <c r="T560">
        <v>8</v>
      </c>
      <c r="U560" s="8"/>
      <c r="V560" s="8"/>
      <c r="W560" s="8"/>
      <c r="Z560" s="28">
        <v>150</v>
      </c>
      <c r="AA560" s="8">
        <v>37.5</v>
      </c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27"/>
      <c r="AT560" s="27">
        <v>37.5</v>
      </c>
      <c r="AU560" s="29"/>
      <c r="AV560" s="8">
        <v>20</v>
      </c>
      <c r="AW560" s="8"/>
      <c r="AX560" s="8">
        <v>37.5</v>
      </c>
      <c r="AY560" s="8"/>
      <c r="AZ560" s="8">
        <v>337</v>
      </c>
      <c r="BA560" s="27">
        <v>370</v>
      </c>
      <c r="BB560" s="28">
        <v>50</v>
      </c>
      <c r="BC560" s="8"/>
      <c r="BD560" s="8"/>
      <c r="BE560" s="8"/>
      <c r="BF560" s="8"/>
      <c r="BG560" s="8">
        <v>100</v>
      </c>
      <c r="BH560" s="27"/>
      <c r="BI560" s="8"/>
      <c r="BJ560" s="8"/>
      <c r="BK560" s="8"/>
      <c r="BL560" s="8"/>
      <c r="BM560" s="8"/>
      <c r="BN560" s="8"/>
      <c r="BO560" s="28"/>
      <c r="BP560" s="8"/>
      <c r="BQ560" s="8"/>
      <c r="BR560" s="8"/>
      <c r="BS560" s="8"/>
      <c r="BT560" s="8"/>
      <c r="BU560" s="27"/>
      <c r="BV560" s="8"/>
      <c r="BW560" s="28">
        <v>4</v>
      </c>
      <c r="BX560" s="8"/>
      <c r="BY560" s="8" t="s">
        <v>275</v>
      </c>
      <c r="BZ560" s="8"/>
      <c r="CA560" s="27"/>
      <c r="CB560" s="28"/>
      <c r="CC560" s="8"/>
      <c r="CD560" s="8"/>
      <c r="CE560" s="8"/>
      <c r="CF560" s="8"/>
      <c r="CG560" s="8"/>
      <c r="CH560" s="27"/>
      <c r="CI560" s="29">
        <v>1</v>
      </c>
      <c r="CJ560" s="28">
        <v>1</v>
      </c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>
        <v>3</v>
      </c>
      <c r="CZ560" s="8">
        <v>2</v>
      </c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28">
        <v>8</v>
      </c>
      <c r="DR560" s="8"/>
      <c r="DS560" s="8"/>
      <c r="DT560" s="8"/>
      <c r="DU560" s="8">
        <v>32</v>
      </c>
      <c r="DV560" s="27"/>
      <c r="DW560" s="8"/>
      <c r="DX560" s="8"/>
      <c r="DY560" s="8"/>
      <c r="DZ560" s="8"/>
      <c r="EA560" s="8"/>
      <c r="EB560" s="8"/>
      <c r="EC560" s="8"/>
      <c r="ED560" s="28"/>
      <c r="EE560" s="8"/>
      <c r="EF560" s="8"/>
      <c r="EG560" s="28"/>
      <c r="EH560" s="8"/>
      <c r="EI560" s="8"/>
      <c r="EJ560" s="8"/>
      <c r="EK560" s="8"/>
      <c r="EL560" s="27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9">
        <f t="shared" si="71"/>
        <v>589</v>
      </c>
      <c r="FT560" s="29">
        <f>SUM(FS560:FS561)</f>
        <v>619</v>
      </c>
      <c r="FU560" s="8">
        <f t="shared" si="74"/>
        <v>74</v>
      </c>
      <c r="FV560" s="29">
        <f>SUM(FU560:FU561)</f>
        <v>86</v>
      </c>
    </row>
    <row r="561" spans="1:178">
      <c r="A561" s="8">
        <v>17494</v>
      </c>
      <c r="B561" s="27" t="s">
        <v>67</v>
      </c>
      <c r="C561" s="243"/>
      <c r="D561" s="31"/>
      <c r="E561" s="31"/>
      <c r="F561" s="31"/>
      <c r="G561" s="31"/>
      <c r="H561" s="8">
        <f>VLOOKUP(F561, 'Meslek Grupları'!$E$6:$G$152, 3, FALSE)</f>
        <v>0</v>
      </c>
      <c r="I561" s="31" t="s">
        <v>2188</v>
      </c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8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7"/>
      <c r="AT561" s="37"/>
      <c r="AU561" s="39"/>
      <c r="AV561" s="31"/>
      <c r="AW561" s="31"/>
      <c r="AX561" s="31"/>
      <c r="AY561" s="31"/>
      <c r="AZ561" s="31"/>
      <c r="BA561" s="37"/>
      <c r="BB561" s="38">
        <v>12</v>
      </c>
      <c r="BC561" s="31"/>
      <c r="BD561" s="31"/>
      <c r="BE561" s="31"/>
      <c r="BF561" s="31"/>
      <c r="BG561" s="31">
        <v>30</v>
      </c>
      <c r="BH561" s="37"/>
      <c r="BI561" s="31"/>
      <c r="BJ561" s="31"/>
      <c r="BK561" s="31"/>
      <c r="BL561" s="31"/>
      <c r="BM561" s="31"/>
      <c r="BN561" s="31"/>
      <c r="BO561" s="38"/>
      <c r="BP561" s="31"/>
      <c r="BQ561" s="31"/>
      <c r="BR561" s="31"/>
      <c r="BS561" s="31"/>
      <c r="BT561" s="31"/>
      <c r="BU561" s="37"/>
      <c r="BV561" s="31"/>
      <c r="BW561" s="38"/>
      <c r="BX561" s="31"/>
      <c r="BY561" s="31"/>
      <c r="BZ561" s="31"/>
      <c r="CA561" s="37"/>
      <c r="CB561" s="38"/>
      <c r="CC561" s="31"/>
      <c r="CD561" s="31"/>
      <c r="CE561" s="31"/>
      <c r="CF561" s="31"/>
      <c r="CG561" s="31"/>
      <c r="CH561" s="37"/>
      <c r="CI561" s="39"/>
      <c r="CJ561" s="38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8"/>
      <c r="DR561" s="31"/>
      <c r="DS561" s="31"/>
      <c r="DT561" s="31"/>
      <c r="DU561" s="31"/>
      <c r="DV561" s="37"/>
      <c r="DW561" s="31"/>
      <c r="DX561" s="31"/>
      <c r="DY561" s="31"/>
      <c r="DZ561" s="31"/>
      <c r="EA561" s="31"/>
      <c r="EB561" s="31"/>
      <c r="EC561" s="31"/>
      <c r="ED561" s="38"/>
      <c r="EE561" s="31"/>
      <c r="EF561" s="31"/>
      <c r="EG561" s="38"/>
      <c r="EH561" s="31"/>
      <c r="EI561" s="31"/>
      <c r="EJ561" s="31"/>
      <c r="EK561" s="31"/>
      <c r="EL561" s="37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7"/>
      <c r="EX561" s="37"/>
      <c r="EY561" s="37"/>
      <c r="EZ561" s="37"/>
      <c r="FA561" s="37"/>
      <c r="FB561" s="37"/>
      <c r="FC561" s="37"/>
      <c r="FD561" s="37"/>
      <c r="FE561" s="37"/>
      <c r="FF561" s="37"/>
      <c r="FG561" s="37"/>
      <c r="FH561" s="37"/>
      <c r="FI561" s="37"/>
      <c r="FJ561" s="37"/>
      <c r="FK561" s="37"/>
      <c r="FL561" s="37"/>
      <c r="FM561" s="37"/>
      <c r="FN561" s="37"/>
      <c r="FO561" s="37"/>
      <c r="FP561" s="37"/>
      <c r="FQ561" s="37"/>
      <c r="FR561" s="37"/>
      <c r="FS561" s="29">
        <f t="shared" si="71"/>
        <v>30</v>
      </c>
      <c r="FT561" s="29"/>
      <c r="FU561" s="8">
        <f t="shared" si="74"/>
        <v>12</v>
      </c>
      <c r="FV561" s="29"/>
    </row>
    <row r="562" spans="1:178">
      <c r="A562" s="8">
        <v>17494</v>
      </c>
      <c r="B562" s="27" t="s">
        <v>67</v>
      </c>
      <c r="C562" s="40">
        <v>17</v>
      </c>
      <c r="D562" s="40" t="s">
        <v>2101</v>
      </c>
      <c r="E562" s="40" t="s">
        <v>2090</v>
      </c>
      <c r="F562" s="40" t="s">
        <v>709</v>
      </c>
      <c r="G562" s="40"/>
      <c r="H562" s="8" t="str">
        <f>VLOOKUP(F562, 'Meslek Grupları'!$E$6:$G$152, 3, FALSE)</f>
        <v>Esnaf</v>
      </c>
      <c r="I562" s="40"/>
      <c r="J562" s="40"/>
      <c r="K562" s="40"/>
      <c r="L562" s="40">
        <v>120</v>
      </c>
      <c r="M562" s="40"/>
      <c r="N562" s="40"/>
      <c r="O562" s="40"/>
      <c r="P562" s="40"/>
      <c r="Q562" s="40"/>
      <c r="R562" s="40">
        <v>5</v>
      </c>
      <c r="S562" s="40"/>
      <c r="T562" s="40"/>
      <c r="U562" s="40"/>
      <c r="V562" s="40"/>
      <c r="W562" s="40"/>
      <c r="X562" s="40"/>
      <c r="Y562" s="40"/>
      <c r="Z562" s="41">
        <v>30</v>
      </c>
      <c r="AA562" s="40">
        <v>7.5</v>
      </c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>
        <v>30</v>
      </c>
      <c r="AS562" s="42">
        <v>6</v>
      </c>
      <c r="AT562" s="42">
        <v>13.5</v>
      </c>
      <c r="AU562" s="43"/>
      <c r="AV562" s="40"/>
      <c r="AW562" s="40"/>
      <c r="AX562" s="40"/>
      <c r="AY562" s="40"/>
      <c r="AZ562" s="40"/>
      <c r="BA562" s="42"/>
      <c r="BB562" s="41"/>
      <c r="BC562" s="40"/>
      <c r="BD562" s="40"/>
      <c r="BE562" s="40"/>
      <c r="BF562" s="40"/>
      <c r="BG562" s="40"/>
      <c r="BH562" s="42"/>
      <c r="BI562" s="40">
        <v>5</v>
      </c>
      <c r="BJ562" s="40">
        <v>13.5</v>
      </c>
      <c r="BK562" s="40">
        <v>13.5</v>
      </c>
      <c r="BL562" s="40" t="s">
        <v>938</v>
      </c>
      <c r="BM562" s="40">
        <v>108</v>
      </c>
      <c r="BN562" s="40">
        <v>120</v>
      </c>
      <c r="BO562" s="41"/>
      <c r="BP562" s="40"/>
      <c r="BQ562" s="40"/>
      <c r="BR562" s="40"/>
      <c r="BS562" s="40"/>
      <c r="BT562" s="40"/>
      <c r="BU562" s="42"/>
      <c r="BV562" s="40"/>
      <c r="BW562" s="41"/>
      <c r="BX562" s="40"/>
      <c r="BY562" s="40"/>
      <c r="BZ562" s="40"/>
      <c r="CA562" s="42"/>
      <c r="CB562" s="41"/>
      <c r="CC562" s="40"/>
      <c r="CD562" s="40"/>
      <c r="CE562" s="40"/>
      <c r="CF562" s="40"/>
      <c r="CG562" s="40"/>
      <c r="CH562" s="42"/>
      <c r="CI562" s="43"/>
      <c r="CJ562" s="41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>
        <v>1</v>
      </c>
      <c r="CX562" s="40">
        <v>12</v>
      </c>
      <c r="CY562" s="40"/>
      <c r="CZ562" s="40" t="s">
        <v>939</v>
      </c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1"/>
      <c r="DR562" s="40"/>
      <c r="DS562" s="40"/>
      <c r="DT562" s="40"/>
      <c r="DU562" s="40"/>
      <c r="DV562" s="42"/>
      <c r="DW562" s="40"/>
      <c r="DX562" s="40"/>
      <c r="DY562" s="40"/>
      <c r="DZ562" s="40"/>
      <c r="EA562" s="40"/>
      <c r="EB562" s="40"/>
      <c r="EC562" s="40"/>
      <c r="ED562" s="41"/>
      <c r="EE562" s="40"/>
      <c r="EF562" s="40"/>
      <c r="EG562" s="41"/>
      <c r="EH562" s="40"/>
      <c r="EI562" s="40"/>
      <c r="EJ562" s="40"/>
      <c r="EK562" s="40"/>
      <c r="EL562" s="42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2"/>
      <c r="EX562" s="42"/>
      <c r="EY562" s="42"/>
      <c r="EZ562" s="42"/>
      <c r="FA562" s="42"/>
      <c r="FB562" s="42"/>
      <c r="FC562" s="42"/>
      <c r="FD562" s="42"/>
      <c r="FE562" s="42"/>
      <c r="FF562" s="42"/>
      <c r="FG562" s="42"/>
      <c r="FH562" s="42"/>
      <c r="FI562" s="42"/>
      <c r="FJ562" s="42"/>
      <c r="FK562" s="42"/>
      <c r="FL562" s="42"/>
      <c r="FM562" s="42"/>
      <c r="FN562" s="42"/>
      <c r="FO562" s="42"/>
      <c r="FP562" s="42"/>
      <c r="FQ562" s="42"/>
      <c r="FR562" s="42"/>
      <c r="FS562" s="29">
        <f t="shared" si="71"/>
        <v>240</v>
      </c>
      <c r="FT562" s="29">
        <f t="shared" ref="FT562:FT573" si="77">FS562</f>
        <v>240</v>
      </c>
      <c r="FU562" s="8">
        <f t="shared" si="74"/>
        <v>5</v>
      </c>
      <c r="FV562" s="29">
        <f t="shared" ref="FV562:FV573" si="78">FU562</f>
        <v>5</v>
      </c>
    </row>
    <row r="563" spans="1:178">
      <c r="A563" s="8">
        <v>17494</v>
      </c>
      <c r="B563" s="27" t="s">
        <v>67</v>
      </c>
      <c r="C563" s="40">
        <v>18</v>
      </c>
      <c r="D563" s="40" t="s">
        <v>2177</v>
      </c>
      <c r="E563" s="40" t="s">
        <v>197</v>
      </c>
      <c r="F563" s="40" t="s">
        <v>267</v>
      </c>
      <c r="G563" s="40">
        <v>100</v>
      </c>
      <c r="H563" s="8" t="str">
        <f>VLOOKUP(F563, 'Meslek Grupları'!$E$6:$G$152, 3, FALSE)</f>
        <v>Esnaf</v>
      </c>
      <c r="I563" s="40"/>
      <c r="J563" s="40"/>
      <c r="K563" s="40"/>
      <c r="L563" s="40">
        <v>120</v>
      </c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1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2"/>
      <c r="AT563" s="42"/>
      <c r="AU563" s="43"/>
      <c r="AV563" s="40"/>
      <c r="AW563" s="40"/>
      <c r="AX563" s="40"/>
      <c r="AY563" s="40"/>
      <c r="AZ563" s="40"/>
      <c r="BA563" s="42"/>
      <c r="BB563" s="41"/>
      <c r="BC563" s="40"/>
      <c r="BD563" s="40"/>
      <c r="BE563" s="40"/>
      <c r="BF563" s="40"/>
      <c r="BG563" s="40"/>
      <c r="BH563" s="42"/>
      <c r="BI563" s="40"/>
      <c r="BJ563" s="40"/>
      <c r="BK563" s="40"/>
      <c r="BL563" s="40"/>
      <c r="BM563" s="40"/>
      <c r="BN563" s="40"/>
      <c r="BO563" s="41"/>
      <c r="BP563" s="40"/>
      <c r="BQ563" s="40"/>
      <c r="BR563" s="40"/>
      <c r="BS563" s="40"/>
      <c r="BT563" s="40"/>
      <c r="BU563" s="42"/>
      <c r="BV563" s="40"/>
      <c r="BW563" s="41"/>
      <c r="BX563" s="40"/>
      <c r="BY563" s="40"/>
      <c r="BZ563" s="40"/>
      <c r="CA563" s="42"/>
      <c r="CB563" s="41"/>
      <c r="CC563" s="40"/>
      <c r="CD563" s="40"/>
      <c r="CE563" s="40"/>
      <c r="CF563" s="40"/>
      <c r="CG563" s="40"/>
      <c r="CH563" s="42"/>
      <c r="CI563" s="43"/>
      <c r="CJ563" s="41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1"/>
      <c r="DR563" s="40"/>
      <c r="DS563" s="40"/>
      <c r="DT563" s="40"/>
      <c r="DU563" s="40"/>
      <c r="DV563" s="42"/>
      <c r="DW563" s="40"/>
      <c r="DX563" s="40"/>
      <c r="DY563" s="40"/>
      <c r="DZ563" s="40"/>
      <c r="EA563" s="40"/>
      <c r="EB563" s="40"/>
      <c r="EC563" s="40"/>
      <c r="ED563" s="41"/>
      <c r="EE563" s="40"/>
      <c r="EF563" s="40"/>
      <c r="EG563" s="41"/>
      <c r="EH563" s="40"/>
      <c r="EI563" s="40"/>
      <c r="EJ563" s="40"/>
      <c r="EK563" s="40"/>
      <c r="EL563" s="42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2"/>
      <c r="EX563" s="42"/>
      <c r="EY563" s="42"/>
      <c r="EZ563" s="42"/>
      <c r="FA563" s="42"/>
      <c r="FB563" s="42"/>
      <c r="FC563" s="42"/>
      <c r="FD563" s="42"/>
      <c r="FE563" s="42"/>
      <c r="FF563" s="42"/>
      <c r="FG563" s="42"/>
      <c r="FH563" s="42"/>
      <c r="FI563" s="42"/>
      <c r="FJ563" s="42"/>
      <c r="FK563" s="42"/>
      <c r="FL563" s="42"/>
      <c r="FM563" s="42"/>
      <c r="FN563" s="42"/>
      <c r="FO563" s="42"/>
      <c r="FP563" s="42"/>
      <c r="FQ563" s="42"/>
      <c r="FR563" s="42"/>
      <c r="FS563" s="29">
        <f t="shared" si="71"/>
        <v>220</v>
      </c>
      <c r="FT563" s="29">
        <f t="shared" si="77"/>
        <v>220</v>
      </c>
      <c r="FU563" s="8">
        <f t="shared" si="74"/>
        <v>0</v>
      </c>
      <c r="FV563" s="29">
        <f t="shared" si="78"/>
        <v>0</v>
      </c>
    </row>
    <row r="564" spans="1:178">
      <c r="A564" s="8">
        <v>17494</v>
      </c>
      <c r="B564" s="27" t="s">
        <v>67</v>
      </c>
      <c r="C564" s="40">
        <v>19</v>
      </c>
      <c r="D564" s="40" t="s">
        <v>204</v>
      </c>
      <c r="E564" s="40" t="s">
        <v>571</v>
      </c>
      <c r="F564" s="40" t="s">
        <v>304</v>
      </c>
      <c r="G564" s="40">
        <v>344</v>
      </c>
      <c r="H564" s="8" t="str">
        <f>VLOOKUP(F564, 'Meslek Grupları'!$E$6:$G$152, 3, FALSE)</f>
        <v>Görevli</v>
      </c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>
        <v>4</v>
      </c>
      <c r="T564" s="40">
        <v>8</v>
      </c>
      <c r="U564" s="40"/>
      <c r="V564" s="40"/>
      <c r="W564" s="40"/>
      <c r="X564" s="40"/>
      <c r="Y564" s="40"/>
      <c r="Z564" s="41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2"/>
      <c r="AT564" s="42"/>
      <c r="AU564" s="43"/>
      <c r="AV564" s="40"/>
      <c r="AW564" s="40"/>
      <c r="AX564" s="40"/>
      <c r="AY564" s="40"/>
      <c r="AZ564" s="40"/>
      <c r="BA564" s="42"/>
      <c r="BB564" s="41"/>
      <c r="BC564" s="40"/>
      <c r="BD564" s="40"/>
      <c r="BE564" s="40"/>
      <c r="BF564" s="40"/>
      <c r="BG564" s="40"/>
      <c r="BH564" s="42"/>
      <c r="BI564" s="40"/>
      <c r="BJ564" s="40"/>
      <c r="BK564" s="40"/>
      <c r="BL564" s="40"/>
      <c r="BM564" s="40"/>
      <c r="BN564" s="40"/>
      <c r="BO564" s="41"/>
      <c r="BP564" s="40"/>
      <c r="BQ564" s="40"/>
      <c r="BR564" s="40"/>
      <c r="BS564" s="40"/>
      <c r="BT564" s="40"/>
      <c r="BU564" s="42"/>
      <c r="BV564" s="40"/>
      <c r="BW564" s="41">
        <v>4</v>
      </c>
      <c r="BX564" s="40"/>
      <c r="BY564" s="40"/>
      <c r="BZ564" s="40">
        <v>48</v>
      </c>
      <c r="CA564" s="42">
        <v>48</v>
      </c>
      <c r="CB564" s="41"/>
      <c r="CC564" s="40"/>
      <c r="CD564" s="40"/>
      <c r="CE564" s="40"/>
      <c r="CF564" s="40"/>
      <c r="CG564" s="40"/>
      <c r="CH564" s="42"/>
      <c r="CI564" s="43"/>
      <c r="CJ564" s="41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1"/>
      <c r="DR564" s="40"/>
      <c r="DS564" s="40"/>
      <c r="DT564" s="40"/>
      <c r="DU564" s="40"/>
      <c r="DV564" s="42"/>
      <c r="DW564" s="40"/>
      <c r="DX564" s="40"/>
      <c r="DY564" s="40"/>
      <c r="DZ564" s="40"/>
      <c r="EA564" s="40"/>
      <c r="EB564" s="40"/>
      <c r="EC564" s="40"/>
      <c r="ED564" s="41"/>
      <c r="EE564" s="40"/>
      <c r="EF564" s="40"/>
      <c r="EG564" s="41"/>
      <c r="EH564" s="40"/>
      <c r="EI564" s="40"/>
      <c r="EJ564" s="40"/>
      <c r="EK564" s="40"/>
      <c r="EL564" s="42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2"/>
      <c r="EX564" s="42"/>
      <c r="EY564" s="42"/>
      <c r="EZ564" s="42"/>
      <c r="FA564" s="42"/>
      <c r="FB564" s="42"/>
      <c r="FC564" s="42"/>
      <c r="FD564" s="42"/>
      <c r="FE564" s="42"/>
      <c r="FF564" s="42"/>
      <c r="FG564" s="42"/>
      <c r="FH564" s="42"/>
      <c r="FI564" s="42"/>
      <c r="FJ564" s="42"/>
      <c r="FK564" s="42"/>
      <c r="FL564" s="42"/>
      <c r="FM564" s="42"/>
      <c r="FN564" s="42"/>
      <c r="FO564" s="42"/>
      <c r="FP564" s="42"/>
      <c r="FQ564" s="42"/>
      <c r="FR564" s="42"/>
      <c r="FS564" s="29">
        <f t="shared" si="71"/>
        <v>392</v>
      </c>
      <c r="FT564" s="29">
        <f t="shared" si="77"/>
        <v>392</v>
      </c>
      <c r="FU564" s="8">
        <f t="shared" si="74"/>
        <v>4</v>
      </c>
      <c r="FV564" s="29">
        <f t="shared" si="78"/>
        <v>4</v>
      </c>
    </row>
    <row r="565" spans="1:178">
      <c r="A565" s="8">
        <v>17494</v>
      </c>
      <c r="B565" s="27" t="s">
        <v>67</v>
      </c>
      <c r="C565" s="40"/>
      <c r="D565" s="40" t="s">
        <v>564</v>
      </c>
      <c r="E565" s="40" t="s">
        <v>252</v>
      </c>
      <c r="F565" s="40" t="s">
        <v>382</v>
      </c>
      <c r="G565" s="40"/>
      <c r="H565" s="8" t="str">
        <f>VLOOKUP(F565, 'Meslek Grupları'!$E$6:$G$152, 3, FALSE)</f>
        <v>Mesleksiz</v>
      </c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1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2"/>
      <c r="AT565" s="42"/>
      <c r="AU565" s="43"/>
      <c r="AV565" s="40"/>
      <c r="AW565" s="40"/>
      <c r="AX565" s="40"/>
      <c r="AY565" s="40"/>
      <c r="AZ565" s="40"/>
      <c r="BA565" s="42"/>
      <c r="BB565" s="41">
        <v>60</v>
      </c>
      <c r="BC565" s="40"/>
      <c r="BD565" s="40"/>
      <c r="BE565" s="40"/>
      <c r="BF565" s="40" t="s">
        <v>941</v>
      </c>
      <c r="BG565" s="40">
        <v>125</v>
      </c>
      <c r="BH565" s="42"/>
      <c r="BI565" s="40"/>
      <c r="BJ565" s="40"/>
      <c r="BK565" s="40"/>
      <c r="BL565" s="40"/>
      <c r="BM565" s="40"/>
      <c r="BN565" s="40"/>
      <c r="BO565" s="41"/>
      <c r="BP565" s="40"/>
      <c r="BQ565" s="40"/>
      <c r="BR565" s="40"/>
      <c r="BS565" s="40"/>
      <c r="BT565" s="40"/>
      <c r="BU565" s="42"/>
      <c r="BV565" s="40"/>
      <c r="BW565" s="41"/>
      <c r="BX565" s="40"/>
      <c r="BY565" s="40"/>
      <c r="BZ565" s="40"/>
      <c r="CA565" s="42"/>
      <c r="CB565" s="41"/>
      <c r="CC565" s="40"/>
      <c r="CD565" s="40"/>
      <c r="CE565" s="40"/>
      <c r="CF565" s="40"/>
      <c r="CG565" s="40"/>
      <c r="CH565" s="42"/>
      <c r="CI565" s="43"/>
      <c r="CJ565" s="41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1"/>
      <c r="DR565" s="40"/>
      <c r="DS565" s="40"/>
      <c r="DT565" s="40"/>
      <c r="DU565" s="40"/>
      <c r="DV565" s="42"/>
      <c r="DW565" s="40"/>
      <c r="DX565" s="40"/>
      <c r="DY565" s="40"/>
      <c r="DZ565" s="40"/>
      <c r="EA565" s="40"/>
      <c r="EB565" s="40"/>
      <c r="EC565" s="40"/>
      <c r="ED565" s="41"/>
      <c r="EE565" s="40"/>
      <c r="EF565" s="40"/>
      <c r="EG565" s="41"/>
      <c r="EH565" s="40"/>
      <c r="EI565" s="40"/>
      <c r="EJ565" s="40"/>
      <c r="EK565" s="40"/>
      <c r="EL565" s="42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2"/>
      <c r="EX565" s="42"/>
      <c r="EY565" s="42"/>
      <c r="EZ565" s="42"/>
      <c r="FA565" s="42"/>
      <c r="FB565" s="42"/>
      <c r="FC565" s="42"/>
      <c r="FD565" s="42"/>
      <c r="FE565" s="42"/>
      <c r="FF565" s="42"/>
      <c r="FG565" s="42"/>
      <c r="FH565" s="42"/>
      <c r="FI565" s="42"/>
      <c r="FJ565" s="42"/>
      <c r="FK565" s="42"/>
      <c r="FL565" s="42"/>
      <c r="FM565" s="42"/>
      <c r="FN565" s="42"/>
      <c r="FO565" s="42"/>
      <c r="FP565" s="42"/>
      <c r="FQ565" s="42"/>
      <c r="FR565" s="42"/>
      <c r="FS565" s="29">
        <f t="shared" si="71"/>
        <v>125</v>
      </c>
      <c r="FT565" s="29">
        <f t="shared" si="77"/>
        <v>125</v>
      </c>
      <c r="FU565" s="8">
        <f t="shared" si="74"/>
        <v>60</v>
      </c>
      <c r="FV565" s="29">
        <f t="shared" si="78"/>
        <v>60</v>
      </c>
    </row>
    <row r="566" spans="1:178">
      <c r="A566" s="8">
        <v>17494</v>
      </c>
      <c r="B566" s="27" t="s">
        <v>67</v>
      </c>
      <c r="C566" s="40">
        <v>20</v>
      </c>
      <c r="D566" s="40" t="s">
        <v>204</v>
      </c>
      <c r="E566" s="40" t="s">
        <v>2093</v>
      </c>
      <c r="F566" s="40" t="s">
        <v>381</v>
      </c>
      <c r="G566" s="40"/>
      <c r="H566" s="8" t="str">
        <f>VLOOKUP(F566, 'Meslek Grupları'!$E$6:$G$152, 3, FALSE)</f>
        <v>Mesleksiz</v>
      </c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1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2"/>
      <c r="AT566" s="42"/>
      <c r="AU566" s="43"/>
      <c r="AV566" s="40"/>
      <c r="AW566" s="40"/>
      <c r="AX566" s="40"/>
      <c r="AY566" s="40"/>
      <c r="AZ566" s="40"/>
      <c r="BA566" s="42"/>
      <c r="BB566" s="41"/>
      <c r="BC566" s="40"/>
      <c r="BD566" s="40"/>
      <c r="BE566" s="40"/>
      <c r="BF566" s="40"/>
      <c r="BG566" s="40"/>
      <c r="BH566" s="42"/>
      <c r="BI566" s="40"/>
      <c r="BJ566" s="40"/>
      <c r="BK566" s="40"/>
      <c r="BL566" s="40"/>
      <c r="BM566" s="40"/>
      <c r="BN566" s="40"/>
      <c r="BO566" s="41"/>
      <c r="BP566" s="40"/>
      <c r="BQ566" s="40"/>
      <c r="BR566" s="40"/>
      <c r="BS566" s="40"/>
      <c r="BT566" s="40"/>
      <c r="BU566" s="42"/>
      <c r="BV566" s="40"/>
      <c r="BW566" s="41"/>
      <c r="BX566" s="40"/>
      <c r="BY566" s="40"/>
      <c r="BZ566" s="40"/>
      <c r="CA566" s="42"/>
      <c r="CB566" s="41"/>
      <c r="CC566" s="40"/>
      <c r="CD566" s="40"/>
      <c r="CE566" s="40"/>
      <c r="CF566" s="40"/>
      <c r="CG566" s="40"/>
      <c r="CH566" s="42"/>
      <c r="CI566" s="43"/>
      <c r="CJ566" s="41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1"/>
      <c r="DR566" s="40"/>
      <c r="DS566" s="40"/>
      <c r="DT566" s="40"/>
      <c r="DU566" s="40"/>
      <c r="DV566" s="42"/>
      <c r="DW566" s="40"/>
      <c r="DX566" s="40"/>
      <c r="DY566" s="40"/>
      <c r="DZ566" s="40"/>
      <c r="EA566" s="40"/>
      <c r="EB566" s="40"/>
      <c r="EC566" s="40"/>
      <c r="ED566" s="41"/>
      <c r="EE566" s="40"/>
      <c r="EF566" s="40"/>
      <c r="EG566" s="41"/>
      <c r="EH566" s="40"/>
      <c r="EI566" s="40"/>
      <c r="EJ566" s="40"/>
      <c r="EK566" s="40"/>
      <c r="EL566" s="42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2"/>
      <c r="EX566" s="42"/>
      <c r="EY566" s="42"/>
      <c r="EZ566" s="42"/>
      <c r="FA566" s="42"/>
      <c r="FB566" s="42"/>
      <c r="FC566" s="42"/>
      <c r="FD566" s="42"/>
      <c r="FE566" s="42"/>
      <c r="FF566" s="42"/>
      <c r="FG566" s="42"/>
      <c r="FH566" s="42"/>
      <c r="FI566" s="42"/>
      <c r="FJ566" s="42"/>
      <c r="FK566" s="42"/>
      <c r="FL566" s="42"/>
      <c r="FM566" s="42"/>
      <c r="FN566" s="42"/>
      <c r="FO566" s="42"/>
      <c r="FP566" s="42"/>
      <c r="FQ566" s="42"/>
      <c r="FR566" s="42"/>
      <c r="FS566" s="29">
        <f t="shared" si="71"/>
        <v>0</v>
      </c>
      <c r="FT566" s="29">
        <f t="shared" si="77"/>
        <v>0</v>
      </c>
      <c r="FU566" s="8">
        <f t="shared" si="74"/>
        <v>0</v>
      </c>
      <c r="FV566" s="29">
        <f t="shared" si="78"/>
        <v>0</v>
      </c>
    </row>
    <row r="567" spans="1:178">
      <c r="A567" s="8">
        <v>17494</v>
      </c>
      <c r="B567" s="27" t="s">
        <v>67</v>
      </c>
      <c r="C567" s="40">
        <v>21</v>
      </c>
      <c r="D567" s="40" t="s">
        <v>2178</v>
      </c>
      <c r="E567" s="40" t="s">
        <v>2165</v>
      </c>
      <c r="F567" s="40" t="s">
        <v>565</v>
      </c>
      <c r="G567" s="40">
        <v>100</v>
      </c>
      <c r="H567" s="8" t="str">
        <f>VLOOKUP(F567, 'Meslek Grupları'!$E$6:$G$152, 3, FALSE)</f>
        <v>Esnaf</v>
      </c>
      <c r="I567" s="40"/>
      <c r="J567" s="40"/>
      <c r="K567" s="40"/>
      <c r="L567" s="40">
        <v>120</v>
      </c>
      <c r="M567" s="40"/>
      <c r="N567" s="40"/>
      <c r="O567" s="40"/>
      <c r="P567" s="40"/>
      <c r="Q567" s="40"/>
      <c r="R567" s="40">
        <v>3</v>
      </c>
      <c r="S567" s="40"/>
      <c r="T567" s="40"/>
      <c r="U567" s="40"/>
      <c r="V567" s="40"/>
      <c r="W567" s="40"/>
      <c r="X567" s="40"/>
      <c r="Y567" s="40"/>
      <c r="Z567" s="41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2"/>
      <c r="AT567" s="42"/>
      <c r="AU567" s="43"/>
      <c r="AV567" s="40"/>
      <c r="AW567" s="40"/>
      <c r="AX567" s="40"/>
      <c r="AY567" s="40"/>
      <c r="AZ567" s="40"/>
      <c r="BA567" s="42"/>
      <c r="BB567" s="41"/>
      <c r="BC567" s="40"/>
      <c r="BD567" s="40"/>
      <c r="BE567" s="40"/>
      <c r="BF567" s="40"/>
      <c r="BG567" s="40"/>
      <c r="BH567" s="42"/>
      <c r="BI567" s="40"/>
      <c r="BJ567" s="40"/>
      <c r="BK567" s="40"/>
      <c r="BL567" s="40"/>
      <c r="BM567" s="40"/>
      <c r="BN567" s="40"/>
      <c r="BO567" s="41"/>
      <c r="BP567" s="40"/>
      <c r="BQ567" s="40"/>
      <c r="BR567" s="40"/>
      <c r="BS567" s="40"/>
      <c r="BT567" s="40"/>
      <c r="BU567" s="42"/>
      <c r="BV567" s="40"/>
      <c r="BW567" s="41"/>
      <c r="BX567" s="40"/>
      <c r="BY567" s="40"/>
      <c r="BZ567" s="40"/>
      <c r="CA567" s="42"/>
      <c r="CB567" s="41"/>
      <c r="CC567" s="40"/>
      <c r="CD567" s="40"/>
      <c r="CE567" s="40"/>
      <c r="CF567" s="40"/>
      <c r="CG567" s="40"/>
      <c r="CH567" s="42"/>
      <c r="CI567" s="43"/>
      <c r="CJ567" s="41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1"/>
      <c r="DR567" s="40"/>
      <c r="DS567" s="40"/>
      <c r="DT567" s="40"/>
      <c r="DU567" s="40"/>
      <c r="DV567" s="42"/>
      <c r="DW567" s="40"/>
      <c r="DX567" s="40"/>
      <c r="DY567" s="40"/>
      <c r="DZ567" s="40"/>
      <c r="EA567" s="40"/>
      <c r="EB567" s="40"/>
      <c r="EC567" s="40"/>
      <c r="ED567" s="41"/>
      <c r="EE567" s="40"/>
      <c r="EF567" s="40"/>
      <c r="EG567" s="41"/>
      <c r="EH567" s="40"/>
      <c r="EI567" s="40"/>
      <c r="EJ567" s="40"/>
      <c r="EK567" s="40"/>
      <c r="EL567" s="42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2"/>
      <c r="EX567" s="42"/>
      <c r="EY567" s="42"/>
      <c r="EZ567" s="42"/>
      <c r="FA567" s="42"/>
      <c r="FB567" s="42"/>
      <c r="FC567" s="42"/>
      <c r="FD567" s="42"/>
      <c r="FE567" s="42"/>
      <c r="FF567" s="42"/>
      <c r="FG567" s="42"/>
      <c r="FH567" s="42"/>
      <c r="FI567" s="42"/>
      <c r="FJ567" s="42"/>
      <c r="FK567" s="42"/>
      <c r="FL567" s="42"/>
      <c r="FM567" s="42"/>
      <c r="FN567" s="42"/>
      <c r="FO567" s="42"/>
      <c r="FP567" s="42"/>
      <c r="FQ567" s="42"/>
      <c r="FR567" s="42"/>
      <c r="FS567" s="29">
        <f t="shared" si="71"/>
        <v>220</v>
      </c>
      <c r="FT567" s="29">
        <f t="shared" si="77"/>
        <v>220</v>
      </c>
      <c r="FU567" s="8">
        <f t="shared" si="74"/>
        <v>0</v>
      </c>
      <c r="FV567" s="29">
        <f t="shared" si="78"/>
        <v>0</v>
      </c>
    </row>
    <row r="568" spans="1:178">
      <c r="A568" s="8">
        <v>17494</v>
      </c>
      <c r="B568" s="27" t="s">
        <v>67</v>
      </c>
      <c r="C568" s="40">
        <v>22</v>
      </c>
      <c r="D568" s="40" t="s">
        <v>197</v>
      </c>
      <c r="E568" s="40" t="s">
        <v>255</v>
      </c>
      <c r="F568" s="40" t="s">
        <v>170</v>
      </c>
      <c r="G568" s="40">
        <v>200</v>
      </c>
      <c r="H568" s="8" t="str">
        <f>VLOOKUP(F568, 'Meslek Grupları'!$E$6:$G$152, 3, FALSE)</f>
        <v>Esnaf</v>
      </c>
      <c r="I568" s="40"/>
      <c r="J568" s="40"/>
      <c r="K568" s="40"/>
      <c r="L568" s="40"/>
      <c r="M568" s="40"/>
      <c r="N568" s="40"/>
      <c r="O568" s="40"/>
      <c r="P568" s="40"/>
      <c r="Q568" s="40"/>
      <c r="R568" s="40">
        <v>12</v>
      </c>
      <c r="S568" s="40"/>
      <c r="T568" s="40"/>
      <c r="U568" s="40"/>
      <c r="V568" s="40"/>
      <c r="W568" s="40"/>
      <c r="X568" s="40"/>
      <c r="Y568" s="40"/>
      <c r="Z568" s="41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2"/>
      <c r="AT568" s="42"/>
      <c r="AU568" s="43"/>
      <c r="AV568" s="40"/>
      <c r="AW568" s="40"/>
      <c r="AX568" s="40"/>
      <c r="AY568" s="40"/>
      <c r="AZ568" s="40"/>
      <c r="BA568" s="42"/>
      <c r="BB568" s="41">
        <v>5</v>
      </c>
      <c r="BC568" s="40"/>
      <c r="BD568" s="40"/>
      <c r="BE568" s="40"/>
      <c r="BF568" s="40"/>
      <c r="BG568" s="40">
        <v>10</v>
      </c>
      <c r="BH568" s="42">
        <v>18</v>
      </c>
      <c r="BI568" s="40"/>
      <c r="BJ568" s="40"/>
      <c r="BK568" s="40"/>
      <c r="BL568" s="40"/>
      <c r="BM568" s="40"/>
      <c r="BN568" s="40"/>
      <c r="BO568" s="41"/>
      <c r="BP568" s="40"/>
      <c r="BQ568" s="40"/>
      <c r="BR568" s="40"/>
      <c r="BS568" s="40"/>
      <c r="BT568" s="40"/>
      <c r="BU568" s="42"/>
      <c r="BV568" s="40"/>
      <c r="BW568" s="41"/>
      <c r="BX568" s="40"/>
      <c r="BY568" s="40"/>
      <c r="BZ568" s="40"/>
      <c r="CA568" s="42"/>
      <c r="CB568" s="41"/>
      <c r="CC568" s="40"/>
      <c r="CD568" s="40"/>
      <c r="CE568" s="40"/>
      <c r="CF568" s="40"/>
      <c r="CG568" s="40"/>
      <c r="CH568" s="42"/>
      <c r="CI568" s="43"/>
      <c r="CJ568" s="41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1"/>
      <c r="DR568" s="40"/>
      <c r="DS568" s="40"/>
      <c r="DT568" s="40"/>
      <c r="DU568" s="40"/>
      <c r="DV568" s="42"/>
      <c r="DW568" s="40"/>
      <c r="DX568" s="40"/>
      <c r="DY568" s="40"/>
      <c r="DZ568" s="40"/>
      <c r="EA568" s="40"/>
      <c r="EB568" s="40"/>
      <c r="EC568" s="40"/>
      <c r="ED568" s="41"/>
      <c r="EE568" s="40"/>
      <c r="EF568" s="40"/>
      <c r="EG568" s="41">
        <v>1</v>
      </c>
      <c r="EH568" s="40"/>
      <c r="EI568" s="40"/>
      <c r="EJ568" s="40"/>
      <c r="EK568" s="40"/>
      <c r="EL568" s="42">
        <v>60</v>
      </c>
      <c r="EM568" s="40"/>
      <c r="EN568" s="40"/>
      <c r="EO568" s="40"/>
      <c r="EP568" s="40"/>
      <c r="EQ568" s="40"/>
      <c r="ER568" s="40">
        <v>1</v>
      </c>
      <c r="ES568" s="40"/>
      <c r="ET568" s="40"/>
      <c r="EU568" s="40"/>
      <c r="EV568" s="40"/>
      <c r="EW568" s="42">
        <v>20</v>
      </c>
      <c r="EX568" s="42"/>
      <c r="EY568" s="42"/>
      <c r="EZ568" s="42"/>
      <c r="FA568" s="42"/>
      <c r="FB568" s="42"/>
      <c r="FC568" s="42"/>
      <c r="FD568" s="42"/>
      <c r="FE568" s="42"/>
      <c r="FF568" s="42"/>
      <c r="FG568" s="42"/>
      <c r="FH568" s="42"/>
      <c r="FI568" s="42"/>
      <c r="FJ568" s="42"/>
      <c r="FK568" s="42"/>
      <c r="FL568" s="42"/>
      <c r="FM568" s="42"/>
      <c r="FN568" s="42"/>
      <c r="FO568" s="42"/>
      <c r="FP568" s="42"/>
      <c r="FQ568" s="42"/>
      <c r="FR568" s="42"/>
      <c r="FS568" s="29">
        <f t="shared" si="71"/>
        <v>290</v>
      </c>
      <c r="FT568" s="29">
        <f t="shared" si="77"/>
        <v>290</v>
      </c>
      <c r="FU568" s="8">
        <f t="shared" si="74"/>
        <v>5</v>
      </c>
      <c r="FV568" s="29">
        <f t="shared" si="78"/>
        <v>5</v>
      </c>
    </row>
    <row r="569" spans="1:178">
      <c r="A569" s="8">
        <v>17494</v>
      </c>
      <c r="B569" s="27" t="s">
        <v>67</v>
      </c>
      <c r="C569" s="40"/>
      <c r="D569" s="40" t="s">
        <v>2120</v>
      </c>
      <c r="E569" s="40" t="s">
        <v>279</v>
      </c>
      <c r="F569" s="40"/>
      <c r="G569" s="40"/>
      <c r="H569" s="8">
        <f>VLOOKUP(F569, 'Meslek Grupları'!$E$6:$G$152, 3, FALSE)</f>
        <v>0</v>
      </c>
      <c r="I569" s="40" t="s">
        <v>943</v>
      </c>
      <c r="J569" s="40"/>
      <c r="K569" s="40"/>
      <c r="L569" s="40">
        <v>120</v>
      </c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1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2"/>
      <c r="AT569" s="42"/>
      <c r="AU569" s="43"/>
      <c r="AV569" s="40"/>
      <c r="AW569" s="40"/>
      <c r="AX569" s="40"/>
      <c r="AY569" s="40"/>
      <c r="AZ569" s="40"/>
      <c r="BA569" s="42"/>
      <c r="BB569" s="41"/>
      <c r="BC569" s="40"/>
      <c r="BD569" s="40"/>
      <c r="BE569" s="40"/>
      <c r="BF569" s="40"/>
      <c r="BG569" s="40"/>
      <c r="BH569" s="42"/>
      <c r="BI569" s="40"/>
      <c r="BJ569" s="40"/>
      <c r="BK569" s="40"/>
      <c r="BL569" s="40"/>
      <c r="BM569" s="40"/>
      <c r="BN569" s="40"/>
      <c r="BO569" s="41"/>
      <c r="BP569" s="40"/>
      <c r="BQ569" s="40"/>
      <c r="BR569" s="40"/>
      <c r="BS569" s="40"/>
      <c r="BT569" s="40"/>
      <c r="BU569" s="42"/>
      <c r="BV569" s="40"/>
      <c r="BW569" s="41"/>
      <c r="BX569" s="40"/>
      <c r="BY569" s="40"/>
      <c r="BZ569" s="40"/>
      <c r="CA569" s="42"/>
      <c r="CB569" s="41"/>
      <c r="CC569" s="40"/>
      <c r="CD569" s="40"/>
      <c r="CE569" s="40"/>
      <c r="CF569" s="40"/>
      <c r="CG569" s="40"/>
      <c r="CH569" s="42"/>
      <c r="CI569" s="43"/>
      <c r="CJ569" s="41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1"/>
      <c r="DR569" s="40"/>
      <c r="DS569" s="40"/>
      <c r="DT569" s="40"/>
      <c r="DU569" s="40"/>
      <c r="DV569" s="42"/>
      <c r="DW569" s="40"/>
      <c r="DX569" s="40"/>
      <c r="DY569" s="40"/>
      <c r="DZ569" s="40"/>
      <c r="EA569" s="40"/>
      <c r="EB569" s="40"/>
      <c r="EC569" s="40"/>
      <c r="ED569" s="41"/>
      <c r="EE569" s="40"/>
      <c r="EF569" s="40"/>
      <c r="EG569" s="41"/>
      <c r="EH569" s="40"/>
      <c r="EI569" s="40"/>
      <c r="EJ569" s="40"/>
      <c r="EK569" s="40"/>
      <c r="EL569" s="42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2"/>
      <c r="EX569" s="42"/>
      <c r="EY569" s="42"/>
      <c r="EZ569" s="42"/>
      <c r="FA569" s="42"/>
      <c r="FB569" s="42"/>
      <c r="FC569" s="42"/>
      <c r="FD569" s="42"/>
      <c r="FE569" s="42"/>
      <c r="FF569" s="42"/>
      <c r="FG569" s="42"/>
      <c r="FH569" s="42"/>
      <c r="FI569" s="42"/>
      <c r="FJ569" s="42"/>
      <c r="FK569" s="42"/>
      <c r="FL569" s="42"/>
      <c r="FM569" s="42"/>
      <c r="FN569" s="42"/>
      <c r="FO569" s="42"/>
      <c r="FP569" s="42"/>
      <c r="FQ569" s="42"/>
      <c r="FR569" s="42"/>
      <c r="FS569" s="29">
        <f t="shared" si="71"/>
        <v>120</v>
      </c>
      <c r="FT569" s="29">
        <f t="shared" si="77"/>
        <v>120</v>
      </c>
      <c r="FU569" s="8">
        <f t="shared" si="74"/>
        <v>0</v>
      </c>
      <c r="FV569" s="29">
        <f t="shared" si="78"/>
        <v>0</v>
      </c>
    </row>
    <row r="570" spans="1:178">
      <c r="A570" s="8">
        <v>17494</v>
      </c>
      <c r="B570" s="27" t="s">
        <v>67</v>
      </c>
      <c r="C570" s="40">
        <v>23</v>
      </c>
      <c r="D570" s="40" t="s">
        <v>279</v>
      </c>
      <c r="E570" s="40" t="s">
        <v>325</v>
      </c>
      <c r="F570" s="40" t="s">
        <v>565</v>
      </c>
      <c r="G570" s="40">
        <v>100</v>
      </c>
      <c r="H570" s="8" t="str">
        <f>VLOOKUP(F570, 'Meslek Grupları'!$E$6:$G$152, 3, FALSE)</f>
        <v>Esnaf</v>
      </c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1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2"/>
      <c r="AT570" s="42"/>
      <c r="AU570" s="43"/>
      <c r="AV570" s="40"/>
      <c r="AW570" s="40"/>
      <c r="AX570" s="40"/>
      <c r="AY570" s="40"/>
      <c r="AZ570" s="40"/>
      <c r="BA570" s="42"/>
      <c r="BB570" s="41"/>
      <c r="BC570" s="40"/>
      <c r="BD570" s="40"/>
      <c r="BE570" s="40"/>
      <c r="BF570" s="40"/>
      <c r="BG570" s="40"/>
      <c r="BH570" s="42"/>
      <c r="BI570" s="40"/>
      <c r="BJ570" s="40"/>
      <c r="BK570" s="40"/>
      <c r="BL570" s="40"/>
      <c r="BM570" s="40"/>
      <c r="BN570" s="40"/>
      <c r="BO570" s="41"/>
      <c r="BP570" s="40"/>
      <c r="BQ570" s="40"/>
      <c r="BR570" s="40"/>
      <c r="BS570" s="40"/>
      <c r="BT570" s="40"/>
      <c r="BU570" s="42"/>
      <c r="BV570" s="40"/>
      <c r="BW570" s="41"/>
      <c r="BX570" s="40"/>
      <c r="BY570" s="40"/>
      <c r="BZ570" s="40"/>
      <c r="CA570" s="42"/>
      <c r="CB570" s="41"/>
      <c r="CC570" s="40"/>
      <c r="CD570" s="40"/>
      <c r="CE570" s="40"/>
      <c r="CF570" s="40"/>
      <c r="CG570" s="40"/>
      <c r="CH570" s="42"/>
      <c r="CI570" s="43"/>
      <c r="CJ570" s="41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1"/>
      <c r="DR570" s="40"/>
      <c r="DS570" s="40"/>
      <c r="DT570" s="40"/>
      <c r="DU570" s="40"/>
      <c r="DV570" s="42"/>
      <c r="DW570" s="40"/>
      <c r="DX570" s="40"/>
      <c r="DY570" s="40"/>
      <c r="DZ570" s="40"/>
      <c r="EA570" s="40"/>
      <c r="EB570" s="40"/>
      <c r="EC570" s="40"/>
      <c r="ED570" s="41"/>
      <c r="EE570" s="40"/>
      <c r="EF570" s="40"/>
      <c r="EG570" s="41"/>
      <c r="EH570" s="40"/>
      <c r="EI570" s="40"/>
      <c r="EJ570" s="40"/>
      <c r="EK570" s="40"/>
      <c r="EL570" s="42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2"/>
      <c r="EX570" s="42"/>
      <c r="EY570" s="42"/>
      <c r="EZ570" s="42"/>
      <c r="FA570" s="42"/>
      <c r="FB570" s="42"/>
      <c r="FC570" s="42"/>
      <c r="FD570" s="42"/>
      <c r="FE570" s="42"/>
      <c r="FF570" s="42"/>
      <c r="FG570" s="42"/>
      <c r="FH570" s="42"/>
      <c r="FI570" s="42"/>
      <c r="FJ570" s="42"/>
      <c r="FK570" s="42"/>
      <c r="FL570" s="42"/>
      <c r="FM570" s="42"/>
      <c r="FN570" s="42"/>
      <c r="FO570" s="42"/>
      <c r="FP570" s="42"/>
      <c r="FQ570" s="42"/>
      <c r="FR570" s="42"/>
      <c r="FS570" s="29">
        <f t="shared" si="71"/>
        <v>100</v>
      </c>
      <c r="FT570" s="29">
        <f t="shared" si="77"/>
        <v>100</v>
      </c>
      <c r="FU570" s="8">
        <f t="shared" si="74"/>
        <v>0</v>
      </c>
      <c r="FV570" s="29">
        <f t="shared" si="78"/>
        <v>0</v>
      </c>
    </row>
    <row r="571" spans="1:178">
      <c r="A571" s="8">
        <v>17494</v>
      </c>
      <c r="B571" s="27" t="s">
        <v>67</v>
      </c>
      <c r="C571" s="40">
        <v>24</v>
      </c>
      <c r="D571" s="40" t="s">
        <v>2182</v>
      </c>
      <c r="E571" s="40" t="s">
        <v>279</v>
      </c>
      <c r="F571" s="40" t="s">
        <v>237</v>
      </c>
      <c r="G571" s="40">
        <v>80</v>
      </c>
      <c r="H571" s="8" t="str">
        <f>VLOOKUP(F571, 'Meslek Grupları'!$E$6:$G$152, 3, FALSE)</f>
        <v>Esnaf</v>
      </c>
      <c r="I571" s="40"/>
      <c r="J571" s="40"/>
      <c r="K571" s="40"/>
      <c r="L571" s="40">
        <v>120</v>
      </c>
      <c r="M571" s="40"/>
      <c r="N571" s="40"/>
      <c r="O571" s="40"/>
      <c r="P571" s="40"/>
      <c r="Q571" s="40"/>
      <c r="R571" s="40">
        <v>2.5</v>
      </c>
      <c r="S571" s="40"/>
      <c r="T571" s="40"/>
      <c r="U571" s="40"/>
      <c r="V571" s="40"/>
      <c r="W571" s="40"/>
      <c r="X571" s="40"/>
      <c r="Y571" s="40"/>
      <c r="Z571" s="41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2"/>
      <c r="AT571" s="42"/>
      <c r="AU571" s="43"/>
      <c r="AV571" s="40"/>
      <c r="AW571" s="40"/>
      <c r="AX571" s="40"/>
      <c r="AY571" s="40"/>
      <c r="AZ571" s="40"/>
      <c r="BA571" s="42"/>
      <c r="BB571" s="41"/>
      <c r="BC571" s="40"/>
      <c r="BD571" s="40"/>
      <c r="BE571" s="40"/>
      <c r="BF571" s="40"/>
      <c r="BG571" s="40"/>
      <c r="BH571" s="42"/>
      <c r="BI571" s="40"/>
      <c r="BJ571" s="40"/>
      <c r="BK571" s="40"/>
      <c r="BL571" s="40"/>
      <c r="BM571" s="40"/>
      <c r="BN571" s="40"/>
      <c r="BO571" s="41"/>
      <c r="BP571" s="40"/>
      <c r="BQ571" s="40"/>
      <c r="BR571" s="40"/>
      <c r="BS571" s="40"/>
      <c r="BT571" s="40"/>
      <c r="BU571" s="42"/>
      <c r="BV571" s="40"/>
      <c r="BW571" s="41"/>
      <c r="BX571" s="40"/>
      <c r="BY571" s="40"/>
      <c r="BZ571" s="40"/>
      <c r="CA571" s="42"/>
      <c r="CB571" s="41"/>
      <c r="CC571" s="40"/>
      <c r="CD571" s="40"/>
      <c r="CE571" s="40"/>
      <c r="CF571" s="40"/>
      <c r="CG571" s="40"/>
      <c r="CH571" s="42"/>
      <c r="CI571" s="43"/>
      <c r="CJ571" s="41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1"/>
      <c r="DR571" s="40"/>
      <c r="DS571" s="40"/>
      <c r="DT571" s="40"/>
      <c r="DU571" s="40"/>
      <c r="DV571" s="42"/>
      <c r="DW571" s="40"/>
      <c r="DX571" s="40"/>
      <c r="DY571" s="40"/>
      <c r="DZ571" s="40"/>
      <c r="EA571" s="40"/>
      <c r="EB571" s="40"/>
      <c r="EC571" s="40"/>
      <c r="ED571" s="41"/>
      <c r="EE571" s="40"/>
      <c r="EF571" s="40"/>
      <c r="EG571" s="41"/>
      <c r="EH571" s="40"/>
      <c r="EI571" s="40"/>
      <c r="EJ571" s="40"/>
      <c r="EK571" s="40"/>
      <c r="EL571" s="42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2"/>
      <c r="EX571" s="42"/>
      <c r="EY571" s="42"/>
      <c r="EZ571" s="42"/>
      <c r="FA571" s="42"/>
      <c r="FB571" s="42"/>
      <c r="FC571" s="42"/>
      <c r="FD571" s="42"/>
      <c r="FE571" s="42"/>
      <c r="FF571" s="42"/>
      <c r="FG571" s="42"/>
      <c r="FH571" s="42"/>
      <c r="FI571" s="42"/>
      <c r="FJ571" s="42"/>
      <c r="FK571" s="42"/>
      <c r="FL571" s="42"/>
      <c r="FM571" s="42"/>
      <c r="FN571" s="42"/>
      <c r="FO571" s="42"/>
      <c r="FP571" s="42"/>
      <c r="FQ571" s="42"/>
      <c r="FR571" s="42"/>
      <c r="FS571" s="29">
        <f t="shared" si="71"/>
        <v>200</v>
      </c>
      <c r="FT571" s="29">
        <f t="shared" si="77"/>
        <v>200</v>
      </c>
      <c r="FU571" s="8">
        <f t="shared" si="74"/>
        <v>0</v>
      </c>
      <c r="FV571" s="29">
        <f t="shared" si="78"/>
        <v>0</v>
      </c>
    </row>
    <row r="572" spans="1:178">
      <c r="A572" s="8">
        <v>17494</v>
      </c>
      <c r="B572" s="27" t="s">
        <v>67</v>
      </c>
      <c r="C572" s="40">
        <v>25</v>
      </c>
      <c r="D572" s="40" t="s">
        <v>373</v>
      </c>
      <c r="E572" s="40" t="s">
        <v>325</v>
      </c>
      <c r="F572" s="40" t="s">
        <v>355</v>
      </c>
      <c r="G572" s="40">
        <v>200</v>
      </c>
      <c r="H572" s="8" t="str">
        <f>VLOOKUP(F572, 'Meslek Grupları'!$E$6:$G$152, 3, FALSE)</f>
        <v>Görevli</v>
      </c>
      <c r="I572" s="40"/>
      <c r="J572" s="40"/>
      <c r="K572" s="40"/>
      <c r="L572" s="40"/>
      <c r="M572" s="40"/>
      <c r="N572" s="40"/>
      <c r="O572" s="40"/>
      <c r="P572" s="40"/>
      <c r="Q572" s="40"/>
      <c r="R572" s="40">
        <v>3</v>
      </c>
      <c r="S572" s="40"/>
      <c r="T572" s="40"/>
      <c r="U572" s="40"/>
      <c r="V572" s="40"/>
      <c r="W572" s="40"/>
      <c r="X572" s="40"/>
      <c r="Y572" s="40"/>
      <c r="Z572" s="41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2"/>
      <c r="AT572" s="42"/>
      <c r="AU572" s="43"/>
      <c r="AV572" s="40"/>
      <c r="AW572" s="40"/>
      <c r="AX572" s="40"/>
      <c r="AY572" s="40"/>
      <c r="AZ572" s="40"/>
      <c r="BA572" s="42"/>
      <c r="BB572" s="41"/>
      <c r="BC572" s="40"/>
      <c r="BD572" s="40"/>
      <c r="BE572" s="40"/>
      <c r="BF572" s="40"/>
      <c r="BG572" s="40"/>
      <c r="BH572" s="42"/>
      <c r="BI572" s="40"/>
      <c r="BJ572" s="40"/>
      <c r="BK572" s="40"/>
      <c r="BL572" s="40"/>
      <c r="BM572" s="40"/>
      <c r="BN572" s="40"/>
      <c r="BO572" s="41"/>
      <c r="BP572" s="40"/>
      <c r="BQ572" s="40"/>
      <c r="BR572" s="40"/>
      <c r="BS572" s="40"/>
      <c r="BT572" s="40"/>
      <c r="BU572" s="42"/>
      <c r="BV572" s="40"/>
      <c r="BW572" s="41"/>
      <c r="BX572" s="40"/>
      <c r="BY572" s="40"/>
      <c r="BZ572" s="40"/>
      <c r="CA572" s="42"/>
      <c r="CB572" s="41"/>
      <c r="CC572" s="40"/>
      <c r="CD572" s="40"/>
      <c r="CE572" s="40"/>
      <c r="CF572" s="40"/>
      <c r="CG572" s="40"/>
      <c r="CH572" s="42"/>
      <c r="CI572" s="43"/>
      <c r="CJ572" s="41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1"/>
      <c r="DR572" s="40"/>
      <c r="DS572" s="40"/>
      <c r="DT572" s="40"/>
      <c r="DU572" s="40"/>
      <c r="DV572" s="42"/>
      <c r="DW572" s="40"/>
      <c r="DX572" s="40"/>
      <c r="DY572" s="40"/>
      <c r="DZ572" s="40"/>
      <c r="EA572" s="40"/>
      <c r="EB572" s="40"/>
      <c r="EC572" s="40"/>
      <c r="ED572" s="41"/>
      <c r="EE572" s="40"/>
      <c r="EF572" s="40"/>
      <c r="EG572" s="41"/>
      <c r="EH572" s="40"/>
      <c r="EI572" s="40"/>
      <c r="EJ572" s="40"/>
      <c r="EK572" s="40"/>
      <c r="EL572" s="42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2"/>
      <c r="EX572" s="42"/>
      <c r="EY572" s="42"/>
      <c r="EZ572" s="42"/>
      <c r="FA572" s="42"/>
      <c r="FB572" s="42"/>
      <c r="FC572" s="42"/>
      <c r="FD572" s="42"/>
      <c r="FE572" s="42"/>
      <c r="FF572" s="42"/>
      <c r="FG572" s="42"/>
      <c r="FH572" s="42"/>
      <c r="FI572" s="42"/>
      <c r="FJ572" s="42"/>
      <c r="FK572" s="42"/>
      <c r="FL572" s="42"/>
      <c r="FM572" s="42"/>
      <c r="FN572" s="42"/>
      <c r="FO572" s="42"/>
      <c r="FP572" s="42"/>
      <c r="FQ572" s="42"/>
      <c r="FR572" s="42"/>
      <c r="FS572" s="29">
        <f t="shared" si="71"/>
        <v>200</v>
      </c>
      <c r="FT572" s="29">
        <f t="shared" si="77"/>
        <v>200</v>
      </c>
      <c r="FU572" s="8">
        <f t="shared" si="74"/>
        <v>0</v>
      </c>
      <c r="FV572" s="29">
        <f t="shared" si="78"/>
        <v>0</v>
      </c>
    </row>
    <row r="573" spans="1:178">
      <c r="A573" s="8">
        <v>17494</v>
      </c>
      <c r="B573" s="27" t="s">
        <v>67</v>
      </c>
      <c r="C573" s="40">
        <v>26</v>
      </c>
      <c r="D573" s="40" t="s">
        <v>534</v>
      </c>
      <c r="E573" s="40" t="s">
        <v>221</v>
      </c>
      <c r="F573" s="40" t="s">
        <v>359</v>
      </c>
      <c r="G573" s="40">
        <v>100</v>
      </c>
      <c r="H573" s="8" t="str">
        <f>VLOOKUP(F573, 'Meslek Grupları'!$E$6:$G$152, 3, FALSE)</f>
        <v>Görevli</v>
      </c>
      <c r="I573" s="40" t="s">
        <v>299</v>
      </c>
      <c r="J573" s="40"/>
      <c r="K573" s="40"/>
      <c r="L573" s="40"/>
      <c r="M573" s="40"/>
      <c r="N573" s="40"/>
      <c r="O573" s="40"/>
      <c r="P573" s="40"/>
      <c r="Q573" s="40"/>
      <c r="R573" s="40">
        <v>4.25</v>
      </c>
      <c r="S573" s="40"/>
      <c r="T573" s="40"/>
      <c r="U573" s="40"/>
      <c r="V573" s="40"/>
      <c r="W573" s="40"/>
      <c r="X573" s="40"/>
      <c r="Y573" s="40"/>
      <c r="Z573" s="41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2"/>
      <c r="AT573" s="42"/>
      <c r="AU573" s="43"/>
      <c r="AV573" s="40"/>
      <c r="AW573" s="40"/>
      <c r="AX573" s="40"/>
      <c r="AY573" s="40"/>
      <c r="AZ573" s="40"/>
      <c r="BA573" s="42"/>
      <c r="BB573" s="41"/>
      <c r="BC573" s="40"/>
      <c r="BD573" s="40"/>
      <c r="BE573" s="40"/>
      <c r="BF573" s="40"/>
      <c r="BG573" s="40"/>
      <c r="BH573" s="42"/>
      <c r="BI573" s="40"/>
      <c r="BJ573" s="40"/>
      <c r="BK573" s="40"/>
      <c r="BL573" s="40"/>
      <c r="BM573" s="40"/>
      <c r="BN573" s="40"/>
      <c r="BO573" s="41"/>
      <c r="BP573" s="40"/>
      <c r="BQ573" s="40"/>
      <c r="BR573" s="40"/>
      <c r="BS573" s="40"/>
      <c r="BT573" s="40"/>
      <c r="BU573" s="42"/>
      <c r="BV573" s="40"/>
      <c r="BW573" s="41"/>
      <c r="BX573" s="40"/>
      <c r="BY573" s="40"/>
      <c r="BZ573" s="40"/>
      <c r="CA573" s="42"/>
      <c r="CB573" s="41"/>
      <c r="CC573" s="40"/>
      <c r="CD573" s="40"/>
      <c r="CE573" s="40"/>
      <c r="CF573" s="40"/>
      <c r="CG573" s="40"/>
      <c r="CH573" s="42"/>
      <c r="CI573" s="43"/>
      <c r="CJ573" s="41"/>
      <c r="CK573" s="40">
        <v>1</v>
      </c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1"/>
      <c r="DR573" s="40"/>
      <c r="DS573" s="40"/>
      <c r="DT573" s="40"/>
      <c r="DU573" s="40"/>
      <c r="DV573" s="42"/>
      <c r="DW573" s="40"/>
      <c r="DX573" s="40"/>
      <c r="DY573" s="40"/>
      <c r="DZ573" s="40"/>
      <c r="EA573" s="40"/>
      <c r="EB573" s="40"/>
      <c r="EC573" s="40"/>
      <c r="ED573" s="41"/>
      <c r="EE573" s="40"/>
      <c r="EF573" s="40"/>
      <c r="EG573" s="41"/>
      <c r="EH573" s="40"/>
      <c r="EI573" s="40"/>
      <c r="EJ573" s="40"/>
      <c r="EK573" s="40"/>
      <c r="EL573" s="42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2"/>
      <c r="EX573" s="42"/>
      <c r="EY573" s="42"/>
      <c r="EZ573" s="42"/>
      <c r="FA573" s="42"/>
      <c r="FB573" s="42"/>
      <c r="FC573" s="42"/>
      <c r="FD573" s="42"/>
      <c r="FE573" s="42"/>
      <c r="FF573" s="42"/>
      <c r="FG573" s="42"/>
      <c r="FH573" s="42"/>
      <c r="FI573" s="42"/>
      <c r="FJ573" s="42"/>
      <c r="FK573" s="42"/>
      <c r="FL573" s="42"/>
      <c r="FM573" s="42"/>
      <c r="FN573" s="42"/>
      <c r="FO573" s="42"/>
      <c r="FP573" s="42"/>
      <c r="FQ573" s="42"/>
      <c r="FR573" s="42"/>
      <c r="FS573" s="29">
        <f t="shared" si="71"/>
        <v>100</v>
      </c>
      <c r="FT573" s="29">
        <f t="shared" si="77"/>
        <v>100</v>
      </c>
      <c r="FU573" s="8">
        <f t="shared" si="74"/>
        <v>0</v>
      </c>
      <c r="FV573" s="29">
        <f t="shared" si="78"/>
        <v>0</v>
      </c>
    </row>
    <row r="574" spans="1:178">
      <c r="A574" s="8">
        <v>17494</v>
      </c>
      <c r="B574" s="27" t="s">
        <v>67</v>
      </c>
      <c r="C574" s="242">
        <v>27</v>
      </c>
      <c r="D574" s="8" t="s">
        <v>529</v>
      </c>
      <c r="E574" s="8" t="s">
        <v>255</v>
      </c>
      <c r="H574" s="8">
        <f>VLOOKUP(F574, 'Meslek Grupları'!$E$6:$G$152, 3, FALSE)</f>
        <v>0</v>
      </c>
      <c r="I574" s="8"/>
      <c r="J574" s="8"/>
      <c r="K574" s="8"/>
      <c r="M574" s="8"/>
      <c r="N574">
        <v>180</v>
      </c>
      <c r="O574" s="8"/>
      <c r="P574" s="8"/>
      <c r="R574" s="8">
        <v>11</v>
      </c>
      <c r="S574">
        <v>3</v>
      </c>
      <c r="T574">
        <v>6</v>
      </c>
      <c r="U574" s="8"/>
      <c r="V574" s="8"/>
      <c r="W574" s="8"/>
      <c r="Z574" s="28">
        <v>20</v>
      </c>
      <c r="AA574" s="8">
        <v>5</v>
      </c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27"/>
      <c r="AT574" s="27">
        <v>5</v>
      </c>
      <c r="AU574" s="29">
        <v>2</v>
      </c>
      <c r="AV574" s="8">
        <v>3</v>
      </c>
      <c r="AW574" s="8"/>
      <c r="AX574" s="8">
        <v>5</v>
      </c>
      <c r="AY574" s="8"/>
      <c r="AZ574" s="8">
        <v>45</v>
      </c>
      <c r="BA574" s="27">
        <v>55</v>
      </c>
      <c r="BB574" s="28"/>
      <c r="BC574" s="8"/>
      <c r="BD574" s="8"/>
      <c r="BE574" s="8"/>
      <c r="BF574" s="8"/>
      <c r="BG574" s="8"/>
      <c r="BH574" s="27"/>
      <c r="BI574" s="8"/>
      <c r="BJ574" s="8"/>
      <c r="BK574" s="8"/>
      <c r="BL574" s="8"/>
      <c r="BM574" s="8"/>
      <c r="BN574" s="8"/>
      <c r="BO574" s="28"/>
      <c r="BP574" s="8"/>
      <c r="BQ574" s="8"/>
      <c r="BR574" s="8"/>
      <c r="BS574" s="8"/>
      <c r="BT574" s="8"/>
      <c r="BU574" s="27"/>
      <c r="BV574" s="8"/>
      <c r="BW574" s="28">
        <v>3</v>
      </c>
      <c r="BX574" s="8"/>
      <c r="BY574" s="8"/>
      <c r="BZ574" s="8">
        <v>36</v>
      </c>
      <c r="CA574" s="27">
        <v>36</v>
      </c>
      <c r="CB574" s="28"/>
      <c r="CC574" s="8"/>
      <c r="CD574" s="8"/>
      <c r="CE574" s="8"/>
      <c r="CF574" s="8"/>
      <c r="CG574" s="8"/>
      <c r="CH574" s="27"/>
      <c r="CI574" s="29"/>
      <c r="CJ574" s="2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28"/>
      <c r="DR574" s="8"/>
      <c r="DS574" s="8"/>
      <c r="DT574" s="8"/>
      <c r="DU574" s="8"/>
      <c r="DV574" s="27"/>
      <c r="DW574" s="8"/>
      <c r="DX574" s="8"/>
      <c r="DY574" s="8"/>
      <c r="DZ574" s="8"/>
      <c r="EA574" s="8"/>
      <c r="EB574" s="8"/>
      <c r="EC574" s="8"/>
      <c r="ED574" s="28"/>
      <c r="EE574" s="8"/>
      <c r="EF574" s="8"/>
      <c r="EG574" s="28">
        <v>1</v>
      </c>
      <c r="EH574" s="8"/>
      <c r="EI574" s="8"/>
      <c r="EJ574" s="8"/>
      <c r="EK574" s="8"/>
      <c r="EL574" s="27">
        <v>130</v>
      </c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>
        <v>1</v>
      </c>
      <c r="FK574" s="27"/>
      <c r="FL574" s="27">
        <v>40</v>
      </c>
      <c r="FM574" s="27"/>
      <c r="FN574" s="27"/>
      <c r="FO574" s="27"/>
      <c r="FP574" s="27"/>
      <c r="FQ574" s="27"/>
      <c r="FR574" s="27"/>
      <c r="FS574" s="29">
        <f t="shared" si="71"/>
        <v>431</v>
      </c>
      <c r="FT574" s="29">
        <f>SUM(FS574:FS575)</f>
        <v>461</v>
      </c>
      <c r="FU574" s="8">
        <f t="shared" si="74"/>
        <v>8</v>
      </c>
      <c r="FV574" s="29">
        <f>SUM(FU574:FU575)</f>
        <v>8</v>
      </c>
    </row>
    <row r="575" spans="1:178">
      <c r="A575" s="8">
        <v>17494</v>
      </c>
      <c r="B575" s="27" t="s">
        <v>67</v>
      </c>
      <c r="C575" s="243"/>
      <c r="D575" s="31"/>
      <c r="E575" s="31"/>
      <c r="F575" s="31"/>
      <c r="G575" s="31"/>
      <c r="H575" s="8">
        <f>VLOOKUP(F575, 'Meslek Grupları'!$E$6:$G$152, 3, FALSE)</f>
        <v>0</v>
      </c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8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7"/>
      <c r="AT575" s="37"/>
      <c r="AU575" s="39"/>
      <c r="AV575" s="31"/>
      <c r="AW575" s="31"/>
      <c r="AX575" s="31"/>
      <c r="AY575" s="31"/>
      <c r="AZ575" s="31"/>
      <c r="BA575" s="37"/>
      <c r="BB575" s="38"/>
      <c r="BC575" s="31"/>
      <c r="BD575" s="31"/>
      <c r="BE575" s="31"/>
      <c r="BF575" s="31"/>
      <c r="BG575" s="31"/>
      <c r="BH575" s="37"/>
      <c r="BI575" s="31"/>
      <c r="BJ575" s="31"/>
      <c r="BK575" s="31"/>
      <c r="BL575" s="31"/>
      <c r="BM575" s="31"/>
      <c r="BN575" s="31"/>
      <c r="BO575" s="38"/>
      <c r="BP575" s="31"/>
      <c r="BQ575" s="31"/>
      <c r="BR575" s="31"/>
      <c r="BS575" s="31"/>
      <c r="BT575" s="31"/>
      <c r="BU575" s="37"/>
      <c r="BV575" s="31"/>
      <c r="BW575" s="38"/>
      <c r="BX575" s="31"/>
      <c r="BY575" s="31"/>
      <c r="BZ575" s="31"/>
      <c r="CA575" s="37"/>
      <c r="CB575" s="38"/>
      <c r="CC575" s="31"/>
      <c r="CD575" s="31"/>
      <c r="CE575" s="31"/>
      <c r="CF575" s="31"/>
      <c r="CG575" s="31"/>
      <c r="CH575" s="37"/>
      <c r="CI575" s="39"/>
      <c r="CJ575" s="38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8"/>
      <c r="DR575" s="31"/>
      <c r="DS575" s="31"/>
      <c r="DT575" s="31"/>
      <c r="DU575" s="31"/>
      <c r="DV575" s="37"/>
      <c r="DW575" s="31"/>
      <c r="DX575" s="31"/>
      <c r="DY575" s="31"/>
      <c r="DZ575" s="31"/>
      <c r="EA575" s="31"/>
      <c r="EB575" s="31"/>
      <c r="EC575" s="31"/>
      <c r="ED575" s="38"/>
      <c r="EE575" s="31"/>
      <c r="EF575" s="31"/>
      <c r="EG575" s="38">
        <v>1</v>
      </c>
      <c r="EH575" s="31"/>
      <c r="EI575" s="31"/>
      <c r="EJ575" s="31"/>
      <c r="EK575" s="31"/>
      <c r="EL575" s="37">
        <v>30</v>
      </c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7"/>
      <c r="EX575" s="37"/>
      <c r="EY575" s="37"/>
      <c r="EZ575" s="37"/>
      <c r="FA575" s="37"/>
      <c r="FB575" s="37"/>
      <c r="FC575" s="37"/>
      <c r="FD575" s="37"/>
      <c r="FE575" s="37"/>
      <c r="FF575" s="37"/>
      <c r="FG575" s="37"/>
      <c r="FH575" s="37"/>
      <c r="FI575" s="37"/>
      <c r="FJ575" s="37"/>
      <c r="FK575" s="37"/>
      <c r="FL575" s="37"/>
      <c r="FM575" s="37"/>
      <c r="FN575" s="37"/>
      <c r="FO575" s="37"/>
      <c r="FP575" s="37"/>
      <c r="FQ575" s="37"/>
      <c r="FR575" s="37"/>
      <c r="FS575" s="29">
        <f t="shared" si="71"/>
        <v>30</v>
      </c>
      <c r="FT575" s="29"/>
      <c r="FU575" s="8">
        <f t="shared" si="74"/>
        <v>0</v>
      </c>
      <c r="FV575" s="29"/>
    </row>
    <row r="576" spans="1:178">
      <c r="A576" s="8">
        <v>17494</v>
      </c>
      <c r="B576" s="27" t="s">
        <v>67</v>
      </c>
      <c r="C576" s="40">
        <v>28</v>
      </c>
      <c r="D576" s="40" t="s">
        <v>219</v>
      </c>
      <c r="E576" s="40" t="s">
        <v>2165</v>
      </c>
      <c r="F576" s="40"/>
      <c r="G576" s="40"/>
      <c r="H576" s="8">
        <f>VLOOKUP(F576, 'Meslek Grupları'!$E$6:$G$152, 3, FALSE)</f>
        <v>0</v>
      </c>
      <c r="I576" s="40"/>
      <c r="J576" s="40"/>
      <c r="K576" s="40"/>
      <c r="L576" s="40">
        <v>120</v>
      </c>
      <c r="M576" s="40"/>
      <c r="N576" s="40"/>
      <c r="O576" s="40"/>
      <c r="P576" s="40"/>
      <c r="Q576" s="40"/>
      <c r="R576" s="40">
        <v>2</v>
      </c>
      <c r="S576" s="40"/>
      <c r="T576" s="40"/>
      <c r="U576" s="40"/>
      <c r="V576" s="40"/>
      <c r="W576" s="40"/>
      <c r="X576" s="40"/>
      <c r="Y576" s="40"/>
      <c r="Z576" s="41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2"/>
      <c r="AT576" s="42"/>
      <c r="AU576" s="43"/>
      <c r="AV576" s="40"/>
      <c r="AW576" s="40"/>
      <c r="AX576" s="40"/>
      <c r="AY576" s="40"/>
      <c r="AZ576" s="40"/>
      <c r="BA576" s="42"/>
      <c r="BB576" s="41"/>
      <c r="BC576" s="40"/>
      <c r="BD576" s="40"/>
      <c r="BE576" s="40"/>
      <c r="BF576" s="40"/>
      <c r="BG576" s="40"/>
      <c r="BH576" s="42"/>
      <c r="BI576" s="40"/>
      <c r="BJ576" s="40"/>
      <c r="BK576" s="40"/>
      <c r="BL576" s="40"/>
      <c r="BM576" s="40"/>
      <c r="BN576" s="40"/>
      <c r="BO576" s="41"/>
      <c r="BP576" s="40"/>
      <c r="BQ576" s="40"/>
      <c r="BR576" s="40"/>
      <c r="BS576" s="40"/>
      <c r="BT576" s="40"/>
      <c r="BU576" s="42"/>
      <c r="BV576" s="40"/>
      <c r="BW576" s="41"/>
      <c r="BX576" s="40"/>
      <c r="BY576" s="40"/>
      <c r="BZ576" s="40"/>
      <c r="CA576" s="42"/>
      <c r="CB576" s="41"/>
      <c r="CC576" s="40"/>
      <c r="CD576" s="40"/>
      <c r="CE576" s="40"/>
      <c r="CF576" s="40"/>
      <c r="CG576" s="40"/>
      <c r="CH576" s="42"/>
      <c r="CI576" s="43"/>
      <c r="CJ576" s="41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1"/>
      <c r="DR576" s="40"/>
      <c r="DS576" s="40"/>
      <c r="DT576" s="40"/>
      <c r="DU576" s="40"/>
      <c r="DV576" s="42"/>
      <c r="DW576" s="40"/>
      <c r="DX576" s="40"/>
      <c r="DY576" s="40"/>
      <c r="DZ576" s="40"/>
      <c r="EA576" s="40"/>
      <c r="EB576" s="40"/>
      <c r="EC576" s="40"/>
      <c r="ED576" s="41"/>
      <c r="EE576" s="40"/>
      <c r="EF576" s="40"/>
      <c r="EG576" s="41"/>
      <c r="EH576" s="40"/>
      <c r="EI576" s="40"/>
      <c r="EJ576" s="40"/>
      <c r="EK576" s="40"/>
      <c r="EL576" s="42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2"/>
      <c r="EX576" s="42"/>
      <c r="EY576" s="42"/>
      <c r="EZ576" s="42"/>
      <c r="FA576" s="42"/>
      <c r="FB576" s="42"/>
      <c r="FC576" s="42"/>
      <c r="FD576" s="42"/>
      <c r="FE576" s="42"/>
      <c r="FF576" s="42"/>
      <c r="FG576" s="42"/>
      <c r="FH576" s="42"/>
      <c r="FI576" s="42"/>
      <c r="FJ576" s="42"/>
      <c r="FK576" s="42"/>
      <c r="FL576" s="42"/>
      <c r="FM576" s="42"/>
      <c r="FN576" s="42"/>
      <c r="FO576" s="42"/>
      <c r="FP576" s="42"/>
      <c r="FQ576" s="42"/>
      <c r="FR576" s="42"/>
      <c r="FS576" s="29">
        <f t="shared" si="71"/>
        <v>120</v>
      </c>
      <c r="FT576" s="29">
        <f t="shared" ref="FT576:FT584" si="79">FS576</f>
        <v>120</v>
      </c>
      <c r="FU576" s="8">
        <f t="shared" si="74"/>
        <v>0</v>
      </c>
      <c r="FV576" s="29">
        <f t="shared" ref="FV576:FV584" si="80">FU576</f>
        <v>0</v>
      </c>
    </row>
    <row r="577" spans="1:178">
      <c r="A577" s="8">
        <v>17494</v>
      </c>
      <c r="B577" s="27" t="s">
        <v>67</v>
      </c>
      <c r="C577" s="40">
        <v>29</v>
      </c>
      <c r="D577" s="40" t="s">
        <v>219</v>
      </c>
      <c r="E577" s="40" t="s">
        <v>2183</v>
      </c>
      <c r="F577" s="40" t="s">
        <v>475</v>
      </c>
      <c r="G577" s="40">
        <v>50</v>
      </c>
      <c r="H577" s="8" t="str">
        <f>VLOOKUP(F577, 'Meslek Grupları'!$E$6:$G$152, 3, FALSE)</f>
        <v>Esnaf</v>
      </c>
      <c r="I577" s="40"/>
      <c r="J577" s="40"/>
      <c r="K577" s="40"/>
      <c r="L577" s="40">
        <v>120</v>
      </c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1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2"/>
      <c r="AT577" s="42"/>
      <c r="AU577" s="43"/>
      <c r="AV577" s="40"/>
      <c r="AW577" s="40"/>
      <c r="AX577" s="40"/>
      <c r="AY577" s="40"/>
      <c r="AZ577" s="40"/>
      <c r="BA577" s="42"/>
      <c r="BB577" s="41"/>
      <c r="BC577" s="40"/>
      <c r="BD577" s="40"/>
      <c r="BE577" s="40"/>
      <c r="BF577" s="40"/>
      <c r="BG577" s="40"/>
      <c r="BH577" s="42"/>
      <c r="BI577" s="40"/>
      <c r="BJ577" s="40"/>
      <c r="BK577" s="40"/>
      <c r="BL577" s="40"/>
      <c r="BM577" s="40"/>
      <c r="BN577" s="40"/>
      <c r="BO577" s="41"/>
      <c r="BP577" s="40"/>
      <c r="BQ577" s="40"/>
      <c r="BR577" s="40"/>
      <c r="BS577" s="40"/>
      <c r="BT577" s="40"/>
      <c r="BU577" s="42"/>
      <c r="BV577" s="40"/>
      <c r="BW577" s="41"/>
      <c r="BX577" s="40"/>
      <c r="BY577" s="40"/>
      <c r="BZ577" s="40"/>
      <c r="CA577" s="42"/>
      <c r="CB577" s="41"/>
      <c r="CC577" s="40"/>
      <c r="CD577" s="40"/>
      <c r="CE577" s="40"/>
      <c r="CF577" s="40"/>
      <c r="CG577" s="40"/>
      <c r="CH577" s="42"/>
      <c r="CI577" s="43"/>
      <c r="CJ577" s="41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1"/>
      <c r="DR577" s="40"/>
      <c r="DS577" s="40"/>
      <c r="DT577" s="40"/>
      <c r="DU577" s="40"/>
      <c r="DV577" s="42"/>
      <c r="DW577" s="40"/>
      <c r="DX577" s="40"/>
      <c r="DY577" s="40"/>
      <c r="DZ577" s="40"/>
      <c r="EA577" s="40"/>
      <c r="EB577" s="40"/>
      <c r="EC577" s="40"/>
      <c r="ED577" s="41"/>
      <c r="EE577" s="40"/>
      <c r="EF577" s="40"/>
      <c r="EG577" s="41"/>
      <c r="EH577" s="40"/>
      <c r="EI577" s="40"/>
      <c r="EJ577" s="40"/>
      <c r="EK577" s="40"/>
      <c r="EL577" s="42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2"/>
      <c r="EX577" s="42"/>
      <c r="EY577" s="42"/>
      <c r="EZ577" s="42"/>
      <c r="FA577" s="42"/>
      <c r="FB577" s="42"/>
      <c r="FC577" s="42"/>
      <c r="FD577" s="42"/>
      <c r="FE577" s="42"/>
      <c r="FF577" s="42"/>
      <c r="FG577" s="42"/>
      <c r="FH577" s="42"/>
      <c r="FI577" s="42"/>
      <c r="FJ577" s="42"/>
      <c r="FK577" s="42"/>
      <c r="FL577" s="42"/>
      <c r="FM577" s="42"/>
      <c r="FN577" s="42"/>
      <c r="FO577" s="42"/>
      <c r="FP577" s="42"/>
      <c r="FQ577" s="42"/>
      <c r="FR577" s="42"/>
      <c r="FS577" s="29">
        <f t="shared" si="71"/>
        <v>170</v>
      </c>
      <c r="FT577" s="29">
        <f t="shared" si="79"/>
        <v>170</v>
      </c>
      <c r="FU577" s="8">
        <f t="shared" si="74"/>
        <v>0</v>
      </c>
      <c r="FV577" s="29">
        <f t="shared" si="80"/>
        <v>0</v>
      </c>
    </row>
    <row r="578" spans="1:178">
      <c r="A578" s="8">
        <v>17494</v>
      </c>
      <c r="B578" s="27" t="s">
        <v>67</v>
      </c>
      <c r="C578" s="40">
        <v>30</v>
      </c>
      <c r="D578" s="40" t="s">
        <v>252</v>
      </c>
      <c r="E578" s="40" t="s">
        <v>2165</v>
      </c>
      <c r="F578" s="40"/>
      <c r="G578" s="40"/>
      <c r="H578" s="8">
        <f>VLOOKUP(F578, 'Meslek Grupları'!$E$6:$G$152, 3, FALSE)</f>
        <v>0</v>
      </c>
      <c r="I578" s="40"/>
      <c r="J578" s="40"/>
      <c r="K578" s="40"/>
      <c r="L578" s="40">
        <v>240</v>
      </c>
      <c r="M578" s="40" t="s">
        <v>946</v>
      </c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1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2"/>
      <c r="AT578" s="42"/>
      <c r="AU578" s="43"/>
      <c r="AV578" s="40"/>
      <c r="AW578" s="40"/>
      <c r="AX578" s="40"/>
      <c r="AY578" s="40"/>
      <c r="AZ578" s="40"/>
      <c r="BA578" s="42"/>
      <c r="BB578" s="41"/>
      <c r="BC578" s="40"/>
      <c r="BD578" s="40"/>
      <c r="BE578" s="40"/>
      <c r="BF578" s="40"/>
      <c r="BG578" s="40"/>
      <c r="BH578" s="42"/>
      <c r="BI578" s="40"/>
      <c r="BJ578" s="40"/>
      <c r="BK578" s="40"/>
      <c r="BL578" s="40"/>
      <c r="BM578" s="40"/>
      <c r="BN578" s="40"/>
      <c r="BO578" s="41"/>
      <c r="BP578" s="40"/>
      <c r="BQ578" s="40"/>
      <c r="BR578" s="40"/>
      <c r="BS578" s="40"/>
      <c r="BT578" s="40"/>
      <c r="BU578" s="42"/>
      <c r="BV578" s="40"/>
      <c r="BW578" s="41"/>
      <c r="BX578" s="40"/>
      <c r="BY578" s="40"/>
      <c r="BZ578" s="40"/>
      <c r="CA578" s="42"/>
      <c r="CB578" s="41"/>
      <c r="CC578" s="40"/>
      <c r="CD578" s="40"/>
      <c r="CE578" s="40"/>
      <c r="CF578" s="40"/>
      <c r="CG578" s="40"/>
      <c r="CH578" s="42"/>
      <c r="CI578" s="43"/>
      <c r="CJ578" s="41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1"/>
      <c r="DR578" s="40"/>
      <c r="DS578" s="40"/>
      <c r="DT578" s="40"/>
      <c r="DU578" s="40"/>
      <c r="DV578" s="42"/>
      <c r="DW578" s="40"/>
      <c r="DX578" s="40"/>
      <c r="DY578" s="40"/>
      <c r="DZ578" s="40"/>
      <c r="EA578" s="40"/>
      <c r="EB578" s="40"/>
      <c r="EC578" s="40"/>
      <c r="ED578" s="41"/>
      <c r="EE578" s="40"/>
      <c r="EF578" s="40"/>
      <c r="EG578" s="41"/>
      <c r="EH578" s="40"/>
      <c r="EI578" s="40"/>
      <c r="EJ578" s="40"/>
      <c r="EK578" s="40"/>
      <c r="EL578" s="42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2"/>
      <c r="EX578" s="42"/>
      <c r="EY578" s="42"/>
      <c r="EZ578" s="42"/>
      <c r="FA578" s="42"/>
      <c r="FB578" s="42"/>
      <c r="FC578" s="42"/>
      <c r="FD578" s="42"/>
      <c r="FE578" s="42"/>
      <c r="FF578" s="42"/>
      <c r="FG578" s="42"/>
      <c r="FH578" s="42"/>
      <c r="FI578" s="42"/>
      <c r="FJ578" s="42"/>
      <c r="FK578" s="42"/>
      <c r="FL578" s="42"/>
      <c r="FM578" s="42"/>
      <c r="FN578" s="42"/>
      <c r="FO578" s="42"/>
      <c r="FP578" s="42"/>
      <c r="FQ578" s="42"/>
      <c r="FR578" s="42"/>
      <c r="FS578" s="29">
        <f t="shared" si="71"/>
        <v>240</v>
      </c>
      <c r="FT578" s="29">
        <f t="shared" si="79"/>
        <v>240</v>
      </c>
      <c r="FU578" s="8">
        <f t="shared" si="74"/>
        <v>0</v>
      </c>
      <c r="FV578" s="29">
        <f t="shared" si="80"/>
        <v>0</v>
      </c>
    </row>
    <row r="579" spans="1:178">
      <c r="A579" s="8">
        <v>17494</v>
      </c>
      <c r="B579" s="27" t="s">
        <v>67</v>
      </c>
      <c r="C579" s="40">
        <v>31</v>
      </c>
      <c r="D579" s="40" t="s">
        <v>241</v>
      </c>
      <c r="E579" s="40" t="s">
        <v>279</v>
      </c>
      <c r="F579" s="40" t="s">
        <v>253</v>
      </c>
      <c r="G579" s="40">
        <v>200</v>
      </c>
      <c r="H579" s="8" t="str">
        <f>VLOOKUP(F579, 'Meslek Grupları'!$E$6:$G$152, 3, FALSE)</f>
        <v>İşçiler</v>
      </c>
      <c r="I579" s="40"/>
      <c r="J579" s="40"/>
      <c r="K579" s="40"/>
      <c r="L579" s="40"/>
      <c r="M579" s="40"/>
      <c r="N579" s="40"/>
      <c r="O579" s="40"/>
      <c r="P579" s="40"/>
      <c r="Q579" s="40"/>
      <c r="R579" s="40">
        <v>2.5</v>
      </c>
      <c r="S579" s="40"/>
      <c r="T579" s="40"/>
      <c r="U579" s="40"/>
      <c r="V579" s="40"/>
      <c r="W579" s="40"/>
      <c r="X579" s="40"/>
      <c r="Y579" s="40"/>
      <c r="Z579" s="41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2"/>
      <c r="AT579" s="42"/>
      <c r="AU579" s="43"/>
      <c r="AV579" s="40"/>
      <c r="AW579" s="40"/>
      <c r="AX579" s="40"/>
      <c r="AY579" s="40"/>
      <c r="AZ579" s="40"/>
      <c r="BA579" s="42"/>
      <c r="BB579" s="41"/>
      <c r="BC579" s="40"/>
      <c r="BD579" s="40"/>
      <c r="BE579" s="40"/>
      <c r="BF579" s="40"/>
      <c r="BG579" s="40"/>
      <c r="BH579" s="42"/>
      <c r="BI579" s="40"/>
      <c r="BJ579" s="40"/>
      <c r="BK579" s="40"/>
      <c r="BL579" s="40"/>
      <c r="BM579" s="40"/>
      <c r="BN579" s="40"/>
      <c r="BO579" s="41"/>
      <c r="BP579" s="40"/>
      <c r="BQ579" s="40"/>
      <c r="BR579" s="40"/>
      <c r="BS579" s="40"/>
      <c r="BT579" s="40"/>
      <c r="BU579" s="42"/>
      <c r="BV579" s="40"/>
      <c r="BW579" s="41"/>
      <c r="BX579" s="40"/>
      <c r="BY579" s="40"/>
      <c r="BZ579" s="40"/>
      <c r="CA579" s="42"/>
      <c r="CB579" s="41"/>
      <c r="CC579" s="40"/>
      <c r="CD579" s="40"/>
      <c r="CE579" s="40"/>
      <c r="CF579" s="40"/>
      <c r="CG579" s="40"/>
      <c r="CH579" s="42"/>
      <c r="CI579" s="43"/>
      <c r="CJ579" s="41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1"/>
      <c r="DR579" s="40"/>
      <c r="DS579" s="40"/>
      <c r="DT579" s="40"/>
      <c r="DU579" s="40"/>
      <c r="DV579" s="42"/>
      <c r="DW579" s="40"/>
      <c r="DX579" s="40"/>
      <c r="DY579" s="40"/>
      <c r="DZ579" s="40"/>
      <c r="EA579" s="40"/>
      <c r="EB579" s="40"/>
      <c r="EC579" s="40"/>
      <c r="ED579" s="41"/>
      <c r="EE579" s="40"/>
      <c r="EF579" s="40"/>
      <c r="EG579" s="41"/>
      <c r="EH579" s="40"/>
      <c r="EI579" s="40"/>
      <c r="EJ579" s="40"/>
      <c r="EK579" s="40"/>
      <c r="EL579" s="42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2"/>
      <c r="EX579" s="42"/>
      <c r="EY579" s="42"/>
      <c r="EZ579" s="42"/>
      <c r="FA579" s="42"/>
      <c r="FB579" s="42"/>
      <c r="FC579" s="42"/>
      <c r="FD579" s="42"/>
      <c r="FE579" s="42"/>
      <c r="FF579" s="42"/>
      <c r="FG579" s="42"/>
      <c r="FH579" s="42"/>
      <c r="FI579" s="42"/>
      <c r="FJ579" s="42"/>
      <c r="FK579" s="42"/>
      <c r="FL579" s="42"/>
      <c r="FM579" s="42"/>
      <c r="FN579" s="42"/>
      <c r="FO579" s="42"/>
      <c r="FP579" s="42"/>
      <c r="FQ579" s="42"/>
      <c r="FR579" s="42"/>
      <c r="FS579" s="29">
        <f t="shared" si="71"/>
        <v>200</v>
      </c>
      <c r="FT579" s="29">
        <f t="shared" si="79"/>
        <v>200</v>
      </c>
      <c r="FU579" s="8">
        <f t="shared" si="74"/>
        <v>0</v>
      </c>
      <c r="FV579" s="29">
        <f t="shared" si="80"/>
        <v>0</v>
      </c>
    </row>
    <row r="580" spans="1:178">
      <c r="A580" s="8">
        <v>17494</v>
      </c>
      <c r="B580" s="27" t="s">
        <v>67</v>
      </c>
      <c r="C580" s="40">
        <v>32</v>
      </c>
      <c r="D580" s="40" t="s">
        <v>2106</v>
      </c>
      <c r="E580" s="40" t="s">
        <v>2184</v>
      </c>
      <c r="F580" s="40" t="s">
        <v>359</v>
      </c>
      <c r="G580" s="40">
        <v>100</v>
      </c>
      <c r="H580" s="8" t="str">
        <f>VLOOKUP(F580, 'Meslek Grupları'!$E$6:$G$152, 3, FALSE)</f>
        <v>Görevli</v>
      </c>
      <c r="I580" s="40" t="s">
        <v>299</v>
      </c>
      <c r="J580" s="40"/>
      <c r="K580" s="40"/>
      <c r="L580" s="40"/>
      <c r="M580" s="40"/>
      <c r="N580" s="40"/>
      <c r="O580" s="40"/>
      <c r="P580" s="40"/>
      <c r="Q580" s="40"/>
      <c r="R580" s="40">
        <v>4.25</v>
      </c>
      <c r="S580" s="40"/>
      <c r="T580" s="40"/>
      <c r="U580" s="40"/>
      <c r="V580" s="40"/>
      <c r="W580" s="40"/>
      <c r="X580" s="40"/>
      <c r="Y580" s="40"/>
      <c r="Z580" s="41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2"/>
      <c r="AT580" s="42"/>
      <c r="AU580" s="43"/>
      <c r="AV580" s="40"/>
      <c r="AW580" s="40"/>
      <c r="AX580" s="40"/>
      <c r="AY580" s="40"/>
      <c r="AZ580" s="40"/>
      <c r="BA580" s="42"/>
      <c r="BB580" s="41"/>
      <c r="BC580" s="40"/>
      <c r="BD580" s="40"/>
      <c r="BE580" s="40"/>
      <c r="BF580" s="40"/>
      <c r="BG580" s="40"/>
      <c r="BH580" s="42"/>
      <c r="BI580" s="40"/>
      <c r="BJ580" s="40"/>
      <c r="BK580" s="40"/>
      <c r="BL580" s="40"/>
      <c r="BM580" s="40"/>
      <c r="BN580" s="40"/>
      <c r="BO580" s="41"/>
      <c r="BP580" s="40"/>
      <c r="BQ580" s="40"/>
      <c r="BR580" s="40"/>
      <c r="BS580" s="40"/>
      <c r="BT580" s="40"/>
      <c r="BU580" s="42"/>
      <c r="BV580" s="40"/>
      <c r="BW580" s="41"/>
      <c r="BX580" s="40"/>
      <c r="BY580" s="40"/>
      <c r="BZ580" s="40"/>
      <c r="CA580" s="42"/>
      <c r="CB580" s="41"/>
      <c r="CC580" s="40"/>
      <c r="CD580" s="40"/>
      <c r="CE580" s="40"/>
      <c r="CF580" s="40"/>
      <c r="CG580" s="40"/>
      <c r="CH580" s="42"/>
      <c r="CI580" s="43"/>
      <c r="CJ580" s="41">
        <v>1</v>
      </c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1"/>
      <c r="DR580" s="40"/>
      <c r="DS580" s="40"/>
      <c r="DT580" s="40"/>
      <c r="DU580" s="40"/>
      <c r="DV580" s="42"/>
      <c r="DW580" s="40"/>
      <c r="DX580" s="40"/>
      <c r="DY580" s="40"/>
      <c r="DZ580" s="40"/>
      <c r="EA580" s="40"/>
      <c r="EB580" s="40"/>
      <c r="EC580" s="40"/>
      <c r="ED580" s="41"/>
      <c r="EE580" s="40"/>
      <c r="EF580" s="40"/>
      <c r="EG580" s="41"/>
      <c r="EH580" s="40"/>
      <c r="EI580" s="40"/>
      <c r="EJ580" s="40"/>
      <c r="EK580" s="40"/>
      <c r="EL580" s="42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2"/>
      <c r="EX580" s="42"/>
      <c r="EY580" s="42"/>
      <c r="EZ580" s="42"/>
      <c r="FA580" s="42"/>
      <c r="FB580" s="42"/>
      <c r="FC580" s="42"/>
      <c r="FD580" s="42"/>
      <c r="FE580" s="42"/>
      <c r="FF580" s="42"/>
      <c r="FG580" s="42"/>
      <c r="FH580" s="42"/>
      <c r="FI580" s="42"/>
      <c r="FJ580" s="42"/>
      <c r="FK580" s="42"/>
      <c r="FL580" s="42"/>
      <c r="FM580" s="42"/>
      <c r="FN580" s="42"/>
      <c r="FO580" s="42"/>
      <c r="FP580" s="42"/>
      <c r="FQ580" s="42"/>
      <c r="FR580" s="42"/>
      <c r="FS580" s="29">
        <f t="shared" si="71"/>
        <v>100</v>
      </c>
      <c r="FT580" s="29">
        <f t="shared" si="79"/>
        <v>100</v>
      </c>
      <c r="FU580" s="8">
        <f t="shared" si="74"/>
        <v>0</v>
      </c>
      <c r="FV580" s="29">
        <f t="shared" si="80"/>
        <v>0</v>
      </c>
    </row>
    <row r="581" spans="1:178">
      <c r="A581" s="8">
        <v>17494</v>
      </c>
      <c r="B581" s="27" t="s">
        <v>67</v>
      </c>
      <c r="C581" s="40">
        <v>33</v>
      </c>
      <c r="D581" s="40" t="s">
        <v>2182</v>
      </c>
      <c r="E581" s="40" t="s">
        <v>255</v>
      </c>
      <c r="F581" s="40" t="s">
        <v>345</v>
      </c>
      <c r="G581" s="40">
        <v>100</v>
      </c>
      <c r="H581" s="8" t="str">
        <f>VLOOKUP(F581, 'Meslek Grupları'!$E$6:$G$152, 3, FALSE)</f>
        <v>Esnaf</v>
      </c>
      <c r="I581" s="40"/>
      <c r="J581" s="40"/>
      <c r="K581" s="40"/>
      <c r="L581" s="40"/>
      <c r="M581" s="40"/>
      <c r="N581" s="40"/>
      <c r="O581" s="40"/>
      <c r="P581" s="40"/>
      <c r="Q581" s="40"/>
      <c r="R581" s="40">
        <v>6</v>
      </c>
      <c r="S581" s="40"/>
      <c r="T581" s="40"/>
      <c r="U581" s="40"/>
      <c r="V581" s="40"/>
      <c r="W581" s="40"/>
      <c r="X581" s="40"/>
      <c r="Y581" s="40"/>
      <c r="Z581" s="41">
        <v>20</v>
      </c>
      <c r="AA581" s="40">
        <v>5</v>
      </c>
      <c r="AB581" s="40">
        <v>10</v>
      </c>
      <c r="AC581" s="40">
        <v>2</v>
      </c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>
        <v>20</v>
      </c>
      <c r="AS581" s="42">
        <v>4</v>
      </c>
      <c r="AT581" s="42"/>
      <c r="AU581" s="43"/>
      <c r="AV581" s="40">
        <v>6</v>
      </c>
      <c r="AW581" s="40"/>
      <c r="AX581" s="40">
        <v>11</v>
      </c>
      <c r="AY581" s="40"/>
      <c r="AZ581" s="40">
        <v>99</v>
      </c>
      <c r="BA581" s="42">
        <v>110</v>
      </c>
      <c r="BB581" s="41"/>
      <c r="BC581" s="40"/>
      <c r="BD581" s="40"/>
      <c r="BE581" s="40"/>
      <c r="BF581" s="40"/>
      <c r="BG581" s="40"/>
      <c r="BH581" s="42"/>
      <c r="BI581" s="40"/>
      <c r="BJ581" s="40"/>
      <c r="BK581" s="40"/>
      <c r="BL581" s="40"/>
      <c r="BM581" s="40"/>
      <c r="BN581" s="40"/>
      <c r="BO581" s="41"/>
      <c r="BP581" s="40"/>
      <c r="BQ581" s="40"/>
      <c r="BR581" s="40"/>
      <c r="BS581" s="40"/>
      <c r="BT581" s="40"/>
      <c r="BU581" s="42"/>
      <c r="BV581" s="40"/>
      <c r="BW581" s="41"/>
      <c r="BX581" s="40"/>
      <c r="BY581" s="40"/>
      <c r="BZ581" s="40"/>
      <c r="CA581" s="42"/>
      <c r="CB581" s="41"/>
      <c r="CC581" s="40"/>
      <c r="CD581" s="40"/>
      <c r="CE581" s="40"/>
      <c r="CF581" s="40"/>
      <c r="CG581" s="40"/>
      <c r="CH581" s="42"/>
      <c r="CI581" s="43"/>
      <c r="CJ581" s="41"/>
      <c r="CK581" s="40"/>
      <c r="CL581" s="40"/>
      <c r="CM581" s="40"/>
      <c r="CN581" s="40"/>
      <c r="CO581" s="40"/>
      <c r="CP581" s="40"/>
      <c r="CQ581" s="40"/>
      <c r="CR581" s="40"/>
      <c r="CS581" s="40">
        <v>2</v>
      </c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1"/>
      <c r="DR581" s="40"/>
      <c r="DS581" s="40"/>
      <c r="DT581" s="40"/>
      <c r="DU581" s="40"/>
      <c r="DV581" s="42"/>
      <c r="DW581" s="40"/>
      <c r="DX581" s="40"/>
      <c r="DY581" s="40"/>
      <c r="DZ581" s="40"/>
      <c r="EA581" s="40"/>
      <c r="EB581" s="40"/>
      <c r="EC581" s="40"/>
      <c r="ED581" s="41"/>
      <c r="EE581" s="40"/>
      <c r="EF581" s="40"/>
      <c r="EG581" s="41"/>
      <c r="EH581" s="40"/>
      <c r="EI581" s="40"/>
      <c r="EJ581" s="40"/>
      <c r="EK581" s="40"/>
      <c r="EL581" s="42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2"/>
      <c r="EX581" s="42"/>
      <c r="EY581" s="42"/>
      <c r="EZ581" s="42"/>
      <c r="FA581" s="42"/>
      <c r="FB581" s="42"/>
      <c r="FC581" s="42"/>
      <c r="FD581" s="42"/>
      <c r="FE581" s="42"/>
      <c r="FF581" s="42"/>
      <c r="FG581" s="42"/>
      <c r="FH581" s="42"/>
      <c r="FI581" s="42"/>
      <c r="FJ581" s="42"/>
      <c r="FK581" s="42"/>
      <c r="FL581" s="42"/>
      <c r="FM581" s="42"/>
      <c r="FN581" s="42"/>
      <c r="FO581" s="42"/>
      <c r="FP581" s="42"/>
      <c r="FQ581" s="42"/>
      <c r="FR581" s="42"/>
      <c r="FS581" s="29">
        <f t="shared" si="71"/>
        <v>199</v>
      </c>
      <c r="FT581" s="29">
        <f t="shared" si="79"/>
        <v>199</v>
      </c>
      <c r="FU581" s="8">
        <f t="shared" si="74"/>
        <v>6</v>
      </c>
      <c r="FV581" s="29">
        <f t="shared" si="80"/>
        <v>6</v>
      </c>
    </row>
    <row r="582" spans="1:178">
      <c r="A582" s="8">
        <v>17494</v>
      </c>
      <c r="B582" s="27" t="s">
        <v>67</v>
      </c>
      <c r="C582" s="40">
        <v>34</v>
      </c>
      <c r="D582" s="40" t="s">
        <v>2185</v>
      </c>
      <c r="E582" s="40" t="s">
        <v>2186</v>
      </c>
      <c r="F582" s="40" t="s">
        <v>358</v>
      </c>
      <c r="G582" s="40">
        <v>200</v>
      </c>
      <c r="H582" s="8" t="str">
        <f>VLOOKUP(F582, 'Meslek Grupları'!$E$6:$G$152, 3, FALSE)</f>
        <v>Görevli</v>
      </c>
      <c r="I582" s="40"/>
      <c r="J582" s="40"/>
      <c r="K582" s="40"/>
      <c r="L582" s="40"/>
      <c r="M582" s="40"/>
      <c r="N582" s="40"/>
      <c r="O582" s="40"/>
      <c r="P582" s="40"/>
      <c r="Q582" s="40"/>
      <c r="R582" s="40">
        <v>5</v>
      </c>
      <c r="S582" s="40"/>
      <c r="T582" s="40"/>
      <c r="U582" s="40"/>
      <c r="V582" s="40"/>
      <c r="W582" s="40"/>
      <c r="X582" s="40"/>
      <c r="Y582" s="40"/>
      <c r="Z582" s="41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2"/>
      <c r="AT582" s="42"/>
      <c r="AU582" s="43"/>
      <c r="AV582" s="40"/>
      <c r="AW582" s="40"/>
      <c r="AX582" s="40"/>
      <c r="AY582" s="40"/>
      <c r="AZ582" s="40"/>
      <c r="BA582" s="42"/>
      <c r="BB582" s="41"/>
      <c r="BC582" s="40"/>
      <c r="BD582" s="40"/>
      <c r="BE582" s="40"/>
      <c r="BF582" s="40"/>
      <c r="BG582" s="40"/>
      <c r="BH582" s="42"/>
      <c r="BI582" s="40"/>
      <c r="BJ582" s="40"/>
      <c r="BK582" s="40"/>
      <c r="BL582" s="40"/>
      <c r="BM582" s="40"/>
      <c r="BN582" s="40"/>
      <c r="BO582" s="41"/>
      <c r="BP582" s="40"/>
      <c r="BQ582" s="40"/>
      <c r="BR582" s="40"/>
      <c r="BS582" s="40"/>
      <c r="BT582" s="40"/>
      <c r="BU582" s="42"/>
      <c r="BV582" s="40"/>
      <c r="BW582" s="41"/>
      <c r="BX582" s="40"/>
      <c r="BY582" s="40"/>
      <c r="BZ582" s="40"/>
      <c r="CA582" s="42"/>
      <c r="CB582" s="41"/>
      <c r="CC582" s="40"/>
      <c r="CD582" s="40"/>
      <c r="CE582" s="40"/>
      <c r="CF582" s="40"/>
      <c r="CG582" s="40"/>
      <c r="CH582" s="42"/>
      <c r="CI582" s="43"/>
      <c r="CJ582" s="41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1"/>
      <c r="DR582" s="40"/>
      <c r="DS582" s="40"/>
      <c r="DT582" s="40"/>
      <c r="DU582" s="40"/>
      <c r="DV582" s="42"/>
      <c r="DW582" s="40"/>
      <c r="DX582" s="40"/>
      <c r="DY582" s="40"/>
      <c r="DZ582" s="40"/>
      <c r="EA582" s="40"/>
      <c r="EB582" s="40"/>
      <c r="EC582" s="40"/>
      <c r="ED582" s="41"/>
      <c r="EE582" s="40"/>
      <c r="EF582" s="40"/>
      <c r="EG582" s="41"/>
      <c r="EH582" s="40"/>
      <c r="EI582" s="40"/>
      <c r="EJ582" s="40"/>
      <c r="EK582" s="40"/>
      <c r="EL582" s="42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2"/>
      <c r="EX582" s="42"/>
      <c r="EY582" s="42"/>
      <c r="EZ582" s="42"/>
      <c r="FA582" s="42"/>
      <c r="FB582" s="42"/>
      <c r="FC582" s="42"/>
      <c r="FD582" s="42"/>
      <c r="FE582" s="42"/>
      <c r="FF582" s="42"/>
      <c r="FG582" s="42"/>
      <c r="FH582" s="42"/>
      <c r="FI582" s="42"/>
      <c r="FJ582" s="42"/>
      <c r="FK582" s="42"/>
      <c r="FL582" s="42"/>
      <c r="FM582" s="42"/>
      <c r="FN582" s="42"/>
      <c r="FO582" s="42"/>
      <c r="FP582" s="42"/>
      <c r="FQ582" s="42"/>
      <c r="FR582" s="42"/>
      <c r="FS582" s="29">
        <f t="shared" ref="FS582:FS645" si="81">FQ582+FO582+FL582+FI582+FC582+EW582+EP582+EL582+EF582+EC582+DX582+DU582+DK582+DJ582+DG582+DE582+DD582+CX582+CP582+CG582+BZ582+BU582+BM582+BG582+AZ582+P582+O582+N582+L582+J582+G582+BT582</f>
        <v>200</v>
      </c>
      <c r="FT582" s="29">
        <f t="shared" si="79"/>
        <v>200</v>
      </c>
      <c r="FU582" s="8">
        <f t="shared" si="74"/>
        <v>0</v>
      </c>
      <c r="FV582" s="29">
        <f t="shared" si="80"/>
        <v>0</v>
      </c>
    </row>
    <row r="583" spans="1:178">
      <c r="A583" s="8">
        <v>17494</v>
      </c>
      <c r="B583" s="27" t="s">
        <v>67</v>
      </c>
      <c r="C583" s="40">
        <v>35</v>
      </c>
      <c r="D583" s="40" t="s">
        <v>571</v>
      </c>
      <c r="E583" s="40" t="s">
        <v>325</v>
      </c>
      <c r="F583" s="40" t="s">
        <v>709</v>
      </c>
      <c r="G583" s="40">
        <v>100</v>
      </c>
      <c r="H583" s="8" t="str">
        <f>VLOOKUP(F583, 'Meslek Grupları'!$E$6:$G$152, 3, FALSE)</f>
        <v>Esnaf</v>
      </c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1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2"/>
      <c r="AT583" s="42"/>
      <c r="AU583" s="43"/>
      <c r="AV583" s="40"/>
      <c r="AW583" s="40"/>
      <c r="AX583" s="40"/>
      <c r="AY583" s="40"/>
      <c r="AZ583" s="40"/>
      <c r="BA583" s="42"/>
      <c r="BB583" s="41"/>
      <c r="BC583" s="40"/>
      <c r="BD583" s="40"/>
      <c r="BE583" s="40"/>
      <c r="BF583" s="40"/>
      <c r="BG583" s="40"/>
      <c r="BH583" s="42"/>
      <c r="BI583" s="40"/>
      <c r="BJ583" s="40"/>
      <c r="BK583" s="40"/>
      <c r="BL583" s="40"/>
      <c r="BM583" s="40"/>
      <c r="BN583" s="40"/>
      <c r="BO583" s="41"/>
      <c r="BP583" s="40"/>
      <c r="BQ583" s="40"/>
      <c r="BR583" s="40"/>
      <c r="BS583" s="40"/>
      <c r="BT583" s="40"/>
      <c r="BU583" s="42"/>
      <c r="BV583" s="40"/>
      <c r="BW583" s="41"/>
      <c r="BX583" s="40"/>
      <c r="BY583" s="40"/>
      <c r="BZ583" s="40"/>
      <c r="CA583" s="42"/>
      <c r="CB583" s="41"/>
      <c r="CC583" s="40"/>
      <c r="CD583" s="40"/>
      <c r="CE583" s="40"/>
      <c r="CF583" s="40"/>
      <c r="CG583" s="40"/>
      <c r="CH583" s="42"/>
      <c r="CI583" s="43"/>
      <c r="CJ583" s="41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1"/>
      <c r="DR583" s="40"/>
      <c r="DS583" s="40"/>
      <c r="DT583" s="40"/>
      <c r="DU583" s="40"/>
      <c r="DV583" s="42"/>
      <c r="DW583" s="40"/>
      <c r="DX583" s="40"/>
      <c r="DY583" s="40"/>
      <c r="DZ583" s="40"/>
      <c r="EA583" s="40"/>
      <c r="EB583" s="40"/>
      <c r="EC583" s="40"/>
      <c r="ED583" s="41"/>
      <c r="EE583" s="40"/>
      <c r="EF583" s="40"/>
      <c r="EG583" s="41"/>
      <c r="EH583" s="40"/>
      <c r="EI583" s="40"/>
      <c r="EJ583" s="40"/>
      <c r="EK583" s="40"/>
      <c r="EL583" s="42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2"/>
      <c r="EX583" s="42"/>
      <c r="EY583" s="42"/>
      <c r="EZ583" s="42"/>
      <c r="FA583" s="42"/>
      <c r="FB583" s="42"/>
      <c r="FC583" s="42"/>
      <c r="FD583" s="42"/>
      <c r="FE583" s="42"/>
      <c r="FF583" s="42"/>
      <c r="FG583" s="42"/>
      <c r="FH583" s="42"/>
      <c r="FI583" s="42"/>
      <c r="FJ583" s="42"/>
      <c r="FK583" s="42"/>
      <c r="FL583" s="42"/>
      <c r="FM583" s="42"/>
      <c r="FN583" s="42"/>
      <c r="FO583" s="42"/>
      <c r="FP583" s="42"/>
      <c r="FQ583" s="42"/>
      <c r="FR583" s="42"/>
      <c r="FS583" s="29">
        <f t="shared" si="81"/>
        <v>100</v>
      </c>
      <c r="FT583" s="29">
        <f t="shared" si="79"/>
        <v>100</v>
      </c>
      <c r="FU583" s="8">
        <f t="shared" si="74"/>
        <v>0</v>
      </c>
      <c r="FV583" s="29">
        <f t="shared" si="80"/>
        <v>0</v>
      </c>
    </row>
    <row r="584" spans="1:178">
      <c r="A584" s="8">
        <v>17494</v>
      </c>
      <c r="B584" s="27" t="s">
        <v>67</v>
      </c>
      <c r="C584" s="40">
        <v>36</v>
      </c>
      <c r="D584" s="40" t="s">
        <v>197</v>
      </c>
      <c r="E584" s="40" t="s">
        <v>255</v>
      </c>
      <c r="F584" s="40" t="s">
        <v>261</v>
      </c>
      <c r="G584" s="40">
        <v>200</v>
      </c>
      <c r="H584" s="8" t="str">
        <f>VLOOKUP(F584, 'Meslek Grupları'!$E$6:$G$152, 3, FALSE)</f>
        <v>Esnaf</v>
      </c>
      <c r="I584" s="40"/>
      <c r="J584" s="40"/>
      <c r="K584" s="40"/>
      <c r="L584" s="40"/>
      <c r="M584" s="40"/>
      <c r="N584" s="40"/>
      <c r="O584" s="40"/>
      <c r="P584" s="40"/>
      <c r="Q584" s="40"/>
      <c r="R584" s="40">
        <v>12</v>
      </c>
      <c r="S584" s="40">
        <v>6.5</v>
      </c>
      <c r="T584" s="40">
        <v>13</v>
      </c>
      <c r="U584" s="40"/>
      <c r="V584" s="40"/>
      <c r="W584" s="40"/>
      <c r="X584" s="40"/>
      <c r="Y584" s="40"/>
      <c r="Z584" s="41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2"/>
      <c r="AT584" s="42"/>
      <c r="AU584" s="43"/>
      <c r="AV584" s="40"/>
      <c r="AW584" s="40"/>
      <c r="AX584" s="40"/>
      <c r="AY584" s="40"/>
      <c r="AZ584" s="40"/>
      <c r="BA584" s="42"/>
      <c r="BB584" s="41"/>
      <c r="BC584" s="40"/>
      <c r="BD584" s="40"/>
      <c r="BE584" s="40"/>
      <c r="BF584" s="40"/>
      <c r="BG584" s="40"/>
      <c r="BH584" s="42"/>
      <c r="BI584" s="40"/>
      <c r="BJ584" s="40"/>
      <c r="BK584" s="40"/>
      <c r="BL584" s="40"/>
      <c r="BM584" s="40"/>
      <c r="BN584" s="40"/>
      <c r="BO584" s="41"/>
      <c r="BP584" s="40"/>
      <c r="BQ584" s="40"/>
      <c r="BR584" s="40"/>
      <c r="BS584" s="40"/>
      <c r="BT584" s="40"/>
      <c r="BU584" s="42"/>
      <c r="BV584" s="40"/>
      <c r="BW584" s="41">
        <v>6.5</v>
      </c>
      <c r="BX584" s="40"/>
      <c r="BY584" s="40"/>
      <c r="BZ584" s="40">
        <v>108</v>
      </c>
      <c r="CA584" s="42">
        <v>108</v>
      </c>
      <c r="CB584" s="41"/>
      <c r="CC584" s="40"/>
      <c r="CD584" s="40"/>
      <c r="CE584" s="40"/>
      <c r="CF584" s="40"/>
      <c r="CG584" s="40"/>
      <c r="CH584" s="42"/>
      <c r="CI584" s="43"/>
      <c r="CJ584" s="41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>
        <v>1</v>
      </c>
      <c r="DN584" s="40"/>
      <c r="DO584" s="40"/>
      <c r="DP584" s="40"/>
      <c r="DQ584" s="41"/>
      <c r="DR584" s="40"/>
      <c r="DS584" s="40"/>
      <c r="DT584" s="40"/>
      <c r="DU584" s="40"/>
      <c r="DV584" s="42"/>
      <c r="DW584" s="40"/>
      <c r="DX584" s="40"/>
      <c r="DY584" s="40"/>
      <c r="DZ584" s="40"/>
      <c r="EA584" s="40"/>
      <c r="EB584" s="40"/>
      <c r="EC584" s="40"/>
      <c r="ED584" s="41"/>
      <c r="EE584" s="40"/>
      <c r="EF584" s="40"/>
      <c r="EG584" s="41"/>
      <c r="EH584" s="40"/>
      <c r="EI584" s="40"/>
      <c r="EJ584" s="40"/>
      <c r="EK584" s="40"/>
      <c r="EL584" s="42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2"/>
      <c r="EX584" s="42"/>
      <c r="EY584" s="42"/>
      <c r="EZ584" s="42"/>
      <c r="FA584" s="42"/>
      <c r="FB584" s="42"/>
      <c r="FC584" s="42"/>
      <c r="FD584" s="42"/>
      <c r="FE584" s="42"/>
      <c r="FF584" s="42"/>
      <c r="FG584" s="42"/>
      <c r="FH584" s="42"/>
      <c r="FI584" s="42"/>
      <c r="FJ584" s="42"/>
      <c r="FK584" s="42"/>
      <c r="FL584" s="42"/>
      <c r="FM584" s="42"/>
      <c r="FN584" s="42"/>
      <c r="FO584" s="42"/>
      <c r="FP584" s="42"/>
      <c r="FQ584" s="42"/>
      <c r="FR584" s="42"/>
      <c r="FS584" s="29">
        <f t="shared" si="81"/>
        <v>308</v>
      </c>
      <c r="FT584" s="29">
        <f t="shared" si="79"/>
        <v>308</v>
      </c>
      <c r="FU584" s="8">
        <f t="shared" si="74"/>
        <v>6.5</v>
      </c>
      <c r="FV584" s="29">
        <f t="shared" si="80"/>
        <v>6.5</v>
      </c>
    </row>
    <row r="585" spans="1:178">
      <c r="A585" s="8">
        <v>17494</v>
      </c>
      <c r="B585" s="27" t="s">
        <v>67</v>
      </c>
      <c r="C585" s="242">
        <v>37</v>
      </c>
      <c r="D585" s="8" t="s">
        <v>221</v>
      </c>
      <c r="E585" s="8" t="s">
        <v>532</v>
      </c>
      <c r="F585" s="8" t="s">
        <v>111</v>
      </c>
      <c r="G585" s="8">
        <v>100</v>
      </c>
      <c r="H585" s="8" t="str">
        <f>VLOOKUP(F585, 'Meslek Grupları'!$E$6:$G$152, 3, FALSE)</f>
        <v>Esnaf</v>
      </c>
      <c r="I585" s="8"/>
      <c r="J585" s="8"/>
      <c r="K585" s="8"/>
      <c r="M585" s="8"/>
      <c r="O585" s="8"/>
      <c r="P585" s="8"/>
      <c r="R585" s="8">
        <v>4.25</v>
      </c>
      <c r="U585" s="8"/>
      <c r="V585" s="8"/>
      <c r="W585" s="8"/>
      <c r="Z585" s="2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27"/>
      <c r="AT585" s="27"/>
      <c r="AU585" s="29"/>
      <c r="AV585" s="8"/>
      <c r="AW585" s="8"/>
      <c r="AX585" s="8"/>
      <c r="AY585" s="8"/>
      <c r="AZ585" s="8"/>
      <c r="BA585" s="27"/>
      <c r="BB585" s="28"/>
      <c r="BC585" s="8"/>
      <c r="BD585" s="8"/>
      <c r="BE585" s="8"/>
      <c r="BF585" s="8"/>
      <c r="BG585" s="8"/>
      <c r="BH585" s="27"/>
      <c r="BI585" s="8"/>
      <c r="BJ585" s="8"/>
      <c r="BK585" s="8"/>
      <c r="BL585" s="8"/>
      <c r="BM585" s="8"/>
      <c r="BN585" s="8"/>
      <c r="BO585" s="28"/>
      <c r="BP585" s="8"/>
      <c r="BQ585" s="8"/>
      <c r="BR585" s="8"/>
      <c r="BS585" s="8"/>
      <c r="BT585" s="8"/>
      <c r="BU585" s="27"/>
      <c r="BV585" s="8"/>
      <c r="BW585" s="28"/>
      <c r="BX585" s="8"/>
      <c r="BY585" s="8"/>
      <c r="BZ585" s="8"/>
      <c r="CA585" s="27"/>
      <c r="CB585" s="28">
        <v>3</v>
      </c>
      <c r="CC585" s="8"/>
      <c r="CD585" s="8"/>
      <c r="CE585" s="8" t="s">
        <v>947</v>
      </c>
      <c r="CF585" s="8"/>
      <c r="CG585" s="8">
        <v>60</v>
      </c>
      <c r="CH585" s="27"/>
      <c r="CI585" s="29"/>
      <c r="CJ585" s="2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28"/>
      <c r="DR585" s="8"/>
      <c r="DS585" s="8"/>
      <c r="DT585" s="8"/>
      <c r="DU585" s="8"/>
      <c r="DV585" s="27"/>
      <c r="DW585" s="8"/>
      <c r="DX585" s="8"/>
      <c r="DY585" s="8"/>
      <c r="DZ585" s="8"/>
      <c r="EA585" s="8"/>
      <c r="EB585" s="8"/>
      <c r="EC585" s="8"/>
      <c r="ED585" s="28"/>
      <c r="EE585" s="8"/>
      <c r="EF585" s="8"/>
      <c r="EG585" s="28"/>
      <c r="EH585" s="8"/>
      <c r="EI585" s="8"/>
      <c r="EJ585" s="8"/>
      <c r="EK585" s="8"/>
      <c r="EL585" s="27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9">
        <f t="shared" si="81"/>
        <v>160</v>
      </c>
      <c r="FT585" s="29">
        <f>SUM(FS585:FS586)</f>
        <v>410</v>
      </c>
      <c r="FU585" s="8">
        <f t="shared" si="74"/>
        <v>3</v>
      </c>
      <c r="FV585" s="29">
        <f>SUM(FU585:FU586)</f>
        <v>3</v>
      </c>
    </row>
    <row r="586" spans="1:178">
      <c r="A586" s="8">
        <v>17494</v>
      </c>
      <c r="B586" s="27" t="s">
        <v>67</v>
      </c>
      <c r="C586" s="243"/>
      <c r="D586" s="31"/>
      <c r="E586" s="31"/>
      <c r="F586" s="31" t="s">
        <v>268</v>
      </c>
      <c r="G586" s="31">
        <v>250</v>
      </c>
      <c r="H586" s="8" t="str">
        <f>VLOOKUP(F586, 'Meslek Grupları'!$E$6:$G$152, 3, FALSE)</f>
        <v>Görevli</v>
      </c>
      <c r="I586" s="31" t="s">
        <v>948</v>
      </c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8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7"/>
      <c r="AT586" s="37"/>
      <c r="AU586" s="39"/>
      <c r="AV586" s="31"/>
      <c r="AW586" s="31"/>
      <c r="AX586" s="31"/>
      <c r="AY586" s="31"/>
      <c r="AZ586" s="31"/>
      <c r="BA586" s="37"/>
      <c r="BB586" s="38"/>
      <c r="BC586" s="31"/>
      <c r="BD586" s="31"/>
      <c r="BE586" s="31"/>
      <c r="BF586" s="31"/>
      <c r="BG586" s="31"/>
      <c r="BH586" s="37"/>
      <c r="BI586" s="31"/>
      <c r="BJ586" s="31"/>
      <c r="BK586" s="31"/>
      <c r="BL586" s="31"/>
      <c r="BM586" s="31"/>
      <c r="BN586" s="31"/>
      <c r="BO586" s="38"/>
      <c r="BP586" s="31"/>
      <c r="BQ586" s="31"/>
      <c r="BR586" s="31"/>
      <c r="BS586" s="31"/>
      <c r="BT586" s="31"/>
      <c r="BU586" s="37"/>
      <c r="BV586" s="31"/>
      <c r="BW586" s="38"/>
      <c r="BX586" s="31"/>
      <c r="BY586" s="31"/>
      <c r="BZ586" s="31"/>
      <c r="CA586" s="37"/>
      <c r="CB586" s="38"/>
      <c r="CC586" s="31"/>
      <c r="CD586" s="31"/>
      <c r="CE586" s="31"/>
      <c r="CF586" s="31"/>
      <c r="CG586" s="31"/>
      <c r="CH586" s="37"/>
      <c r="CI586" s="39"/>
      <c r="CJ586" s="38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8"/>
      <c r="DR586" s="31"/>
      <c r="DS586" s="31"/>
      <c r="DT586" s="31"/>
      <c r="DU586" s="31"/>
      <c r="DV586" s="37"/>
      <c r="DW586" s="31"/>
      <c r="DX586" s="31"/>
      <c r="DY586" s="31"/>
      <c r="DZ586" s="31"/>
      <c r="EA586" s="31"/>
      <c r="EB586" s="31"/>
      <c r="EC586" s="31"/>
      <c r="ED586" s="38"/>
      <c r="EE586" s="31"/>
      <c r="EF586" s="31"/>
      <c r="EG586" s="38"/>
      <c r="EH586" s="31"/>
      <c r="EI586" s="31"/>
      <c r="EJ586" s="31"/>
      <c r="EK586" s="31"/>
      <c r="EL586" s="37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7"/>
      <c r="EX586" s="37"/>
      <c r="EY586" s="37"/>
      <c r="EZ586" s="37"/>
      <c r="FA586" s="37"/>
      <c r="FB586" s="37"/>
      <c r="FC586" s="37"/>
      <c r="FD586" s="37"/>
      <c r="FE586" s="37"/>
      <c r="FF586" s="37"/>
      <c r="FG586" s="37"/>
      <c r="FH586" s="37"/>
      <c r="FI586" s="37"/>
      <c r="FJ586" s="37"/>
      <c r="FK586" s="37"/>
      <c r="FL586" s="37"/>
      <c r="FM586" s="37"/>
      <c r="FN586" s="37"/>
      <c r="FO586" s="37"/>
      <c r="FP586" s="37"/>
      <c r="FQ586" s="37"/>
      <c r="FR586" s="37"/>
      <c r="FS586" s="29">
        <f t="shared" si="81"/>
        <v>250</v>
      </c>
      <c r="FT586" s="29"/>
      <c r="FU586" s="8">
        <f t="shared" si="74"/>
        <v>0</v>
      </c>
      <c r="FV586" s="29"/>
    </row>
    <row r="587" spans="1:178">
      <c r="A587" s="8">
        <v>17494</v>
      </c>
      <c r="B587" s="27" t="s">
        <v>67</v>
      </c>
      <c r="C587" s="40">
        <v>38</v>
      </c>
      <c r="D587" s="40" t="s">
        <v>563</v>
      </c>
      <c r="E587" s="40" t="s">
        <v>279</v>
      </c>
      <c r="F587" s="40" t="s">
        <v>267</v>
      </c>
      <c r="G587" s="40">
        <v>50</v>
      </c>
      <c r="H587" s="8" t="str">
        <f>VLOOKUP(F587, 'Meslek Grupları'!$E$6:$G$152, 3, FALSE)</f>
        <v>Esnaf</v>
      </c>
      <c r="I587" s="40"/>
      <c r="J587" s="40"/>
      <c r="K587" s="40"/>
      <c r="L587" s="40">
        <v>120</v>
      </c>
      <c r="M587" s="40"/>
      <c r="N587" s="40"/>
      <c r="O587" s="40"/>
      <c r="P587" s="40"/>
      <c r="Q587" s="40"/>
      <c r="R587" s="40">
        <v>2</v>
      </c>
      <c r="S587" s="40"/>
      <c r="T587" s="40"/>
      <c r="U587" s="40"/>
      <c r="V587" s="40"/>
      <c r="W587" s="40"/>
      <c r="X587" s="40"/>
      <c r="Y587" s="40"/>
      <c r="Z587" s="41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2"/>
      <c r="AT587" s="42"/>
      <c r="AU587" s="43"/>
      <c r="AV587" s="40"/>
      <c r="AW587" s="40"/>
      <c r="AX587" s="40"/>
      <c r="AY587" s="40"/>
      <c r="AZ587" s="40"/>
      <c r="BA587" s="42"/>
      <c r="BB587" s="41"/>
      <c r="BC587" s="40"/>
      <c r="BD587" s="40"/>
      <c r="BE587" s="40"/>
      <c r="BF587" s="40"/>
      <c r="BG587" s="40"/>
      <c r="BH587" s="42"/>
      <c r="BI587" s="40"/>
      <c r="BJ587" s="40"/>
      <c r="BK587" s="40"/>
      <c r="BL587" s="40"/>
      <c r="BM587" s="40"/>
      <c r="BN587" s="40"/>
      <c r="BO587" s="41"/>
      <c r="BP587" s="40"/>
      <c r="BQ587" s="40"/>
      <c r="BR587" s="40"/>
      <c r="BS587" s="40"/>
      <c r="BT587" s="40"/>
      <c r="BU587" s="42"/>
      <c r="BV587" s="40"/>
      <c r="BW587" s="41"/>
      <c r="BX587" s="40"/>
      <c r="BY587" s="40"/>
      <c r="BZ587" s="40"/>
      <c r="CA587" s="42"/>
      <c r="CB587" s="41"/>
      <c r="CC587" s="40"/>
      <c r="CD587" s="40"/>
      <c r="CE587" s="40"/>
      <c r="CF587" s="40"/>
      <c r="CG587" s="40"/>
      <c r="CH587" s="42"/>
      <c r="CI587" s="43"/>
      <c r="CJ587" s="41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1"/>
      <c r="DR587" s="40"/>
      <c r="DS587" s="40"/>
      <c r="DT587" s="40"/>
      <c r="DU587" s="40"/>
      <c r="DV587" s="42"/>
      <c r="DW587" s="40"/>
      <c r="DX587" s="40"/>
      <c r="DY587" s="40"/>
      <c r="DZ587" s="40"/>
      <c r="EA587" s="40"/>
      <c r="EB587" s="40"/>
      <c r="EC587" s="40"/>
      <c r="ED587" s="41"/>
      <c r="EE587" s="40"/>
      <c r="EF587" s="40"/>
      <c r="EG587" s="41"/>
      <c r="EH587" s="40"/>
      <c r="EI587" s="40"/>
      <c r="EJ587" s="40"/>
      <c r="EK587" s="40"/>
      <c r="EL587" s="42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2"/>
      <c r="EX587" s="42"/>
      <c r="EY587" s="42"/>
      <c r="EZ587" s="42"/>
      <c r="FA587" s="42"/>
      <c r="FB587" s="42"/>
      <c r="FC587" s="42"/>
      <c r="FD587" s="42"/>
      <c r="FE587" s="42"/>
      <c r="FF587" s="42"/>
      <c r="FG587" s="42"/>
      <c r="FH587" s="42"/>
      <c r="FI587" s="42"/>
      <c r="FJ587" s="42"/>
      <c r="FK587" s="42"/>
      <c r="FL587" s="42"/>
      <c r="FM587" s="42"/>
      <c r="FN587" s="42"/>
      <c r="FO587" s="42"/>
      <c r="FP587" s="42"/>
      <c r="FQ587" s="42"/>
      <c r="FR587" s="42"/>
      <c r="FS587" s="29">
        <f t="shared" si="81"/>
        <v>170</v>
      </c>
      <c r="FT587" s="29">
        <f t="shared" ref="FT587:FT598" si="82">FS587</f>
        <v>170</v>
      </c>
      <c r="FU587" s="8">
        <f t="shared" si="74"/>
        <v>0</v>
      </c>
      <c r="FV587" s="29">
        <f t="shared" ref="FV587:FV598" si="83">FU587</f>
        <v>0</v>
      </c>
    </row>
    <row r="588" spans="1:178">
      <c r="A588" s="8">
        <v>17494</v>
      </c>
      <c r="B588" s="27" t="s">
        <v>67</v>
      </c>
      <c r="C588" s="242">
        <v>39</v>
      </c>
      <c r="D588" s="40" t="s">
        <v>241</v>
      </c>
      <c r="E588" s="40" t="s">
        <v>255</v>
      </c>
      <c r="F588" s="40" t="s">
        <v>111</v>
      </c>
      <c r="G588" s="40">
        <v>100</v>
      </c>
      <c r="H588" s="8" t="str">
        <f>VLOOKUP(F588, 'Meslek Grupları'!$E$6:$G$152, 3, FALSE)</f>
        <v>Esnaf</v>
      </c>
      <c r="I588" s="40"/>
      <c r="J588" s="40"/>
      <c r="K588" s="40"/>
      <c r="L588" s="40">
        <v>120</v>
      </c>
      <c r="M588" s="40" t="s">
        <v>477</v>
      </c>
      <c r="N588" s="40"/>
      <c r="O588" s="40"/>
      <c r="P588" s="40"/>
      <c r="Q588" s="40"/>
      <c r="R588" s="40"/>
      <c r="S588" s="40">
        <v>6</v>
      </c>
      <c r="T588" s="40">
        <v>12</v>
      </c>
      <c r="U588" s="40"/>
      <c r="V588" s="40"/>
      <c r="W588" s="40"/>
      <c r="X588" s="40"/>
      <c r="Y588" s="40"/>
      <c r="Z588" s="41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2"/>
      <c r="AT588" s="42"/>
      <c r="AU588" s="43"/>
      <c r="AV588" s="40"/>
      <c r="AW588" s="40"/>
      <c r="AX588" s="40"/>
      <c r="AY588" s="40"/>
      <c r="AZ588" s="40"/>
      <c r="BA588" s="42"/>
      <c r="BB588" s="41"/>
      <c r="BC588" s="40"/>
      <c r="BD588" s="40"/>
      <c r="BE588" s="40"/>
      <c r="BF588" s="40"/>
      <c r="BG588" s="40"/>
      <c r="BH588" s="42"/>
      <c r="BI588" s="40"/>
      <c r="BJ588" s="40"/>
      <c r="BK588" s="40"/>
      <c r="BL588" s="40"/>
      <c r="BM588" s="40"/>
      <c r="BN588" s="40"/>
      <c r="BO588" s="41"/>
      <c r="BP588" s="40"/>
      <c r="BQ588" s="40"/>
      <c r="BR588" s="40"/>
      <c r="BS588" s="40"/>
      <c r="BT588" s="40"/>
      <c r="BU588" s="42"/>
      <c r="BV588" s="40"/>
      <c r="BW588" s="41">
        <v>6</v>
      </c>
      <c r="BX588" s="40"/>
      <c r="BY588" s="40" t="s">
        <v>951</v>
      </c>
      <c r="BZ588" s="40">
        <v>84</v>
      </c>
      <c r="CA588" s="42">
        <v>84</v>
      </c>
      <c r="CB588" s="41"/>
      <c r="CC588" s="40"/>
      <c r="CD588" s="40"/>
      <c r="CE588" s="40"/>
      <c r="CF588" s="40"/>
      <c r="CG588" s="40"/>
      <c r="CH588" s="42"/>
      <c r="CI588" s="43"/>
      <c r="CJ588" s="41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>
        <v>1</v>
      </c>
      <c r="CX588" s="40">
        <v>10</v>
      </c>
      <c r="CY588" s="40"/>
      <c r="CZ588" s="40"/>
      <c r="DA588" s="40"/>
      <c r="DB588" s="40" t="s">
        <v>939</v>
      </c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>
        <v>1</v>
      </c>
      <c r="DN588" s="40"/>
      <c r="DO588" s="40"/>
      <c r="DP588" s="40"/>
      <c r="DQ588" s="41"/>
      <c r="DR588" s="40"/>
      <c r="DS588" s="40"/>
      <c r="DT588" s="40"/>
      <c r="DU588" s="40"/>
      <c r="DV588" s="42"/>
      <c r="DW588" s="40"/>
      <c r="DX588" s="40"/>
      <c r="DY588" s="40"/>
      <c r="DZ588" s="40"/>
      <c r="EA588" s="40"/>
      <c r="EB588" s="40"/>
      <c r="EC588" s="40"/>
      <c r="ED588" s="41"/>
      <c r="EE588" s="40"/>
      <c r="EF588" s="40"/>
      <c r="EG588" s="41"/>
      <c r="EH588" s="40"/>
      <c r="EI588" s="40"/>
      <c r="EJ588" s="40"/>
      <c r="EK588" s="40"/>
      <c r="EL588" s="42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2"/>
      <c r="EX588" s="42"/>
      <c r="EY588" s="42"/>
      <c r="EZ588" s="42"/>
      <c r="FA588" s="42"/>
      <c r="FB588" s="42"/>
      <c r="FC588" s="42"/>
      <c r="FD588" s="42"/>
      <c r="FE588" s="42"/>
      <c r="FF588" s="42"/>
      <c r="FG588" s="42"/>
      <c r="FH588" s="42"/>
      <c r="FI588" s="42"/>
      <c r="FJ588" s="42"/>
      <c r="FK588" s="42"/>
      <c r="FL588" s="42"/>
      <c r="FM588" s="42"/>
      <c r="FN588" s="42"/>
      <c r="FO588" s="42"/>
      <c r="FP588" s="42"/>
      <c r="FQ588" s="42"/>
      <c r="FR588" s="42"/>
      <c r="FS588" s="29">
        <f t="shared" si="81"/>
        <v>314</v>
      </c>
      <c r="FT588" s="29">
        <f t="shared" si="82"/>
        <v>314</v>
      </c>
      <c r="FU588" s="8">
        <f t="shared" si="74"/>
        <v>6</v>
      </c>
      <c r="FV588" s="29">
        <f t="shared" si="83"/>
        <v>6</v>
      </c>
    </row>
    <row r="589" spans="1:178">
      <c r="A589" s="8">
        <v>17494</v>
      </c>
      <c r="B589" s="27" t="s">
        <v>67</v>
      </c>
      <c r="C589" s="243"/>
      <c r="D589" s="40"/>
      <c r="E589" s="40"/>
      <c r="F589" s="40" t="s">
        <v>338</v>
      </c>
      <c r="G589" s="40"/>
      <c r="H589" s="8" t="str">
        <f>VLOOKUP(F589, 'Meslek Grupları'!$E$6:$G$152, 3, FALSE)</f>
        <v>Görevli</v>
      </c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1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2"/>
      <c r="AT589" s="42"/>
      <c r="AU589" s="43"/>
      <c r="AV589" s="40"/>
      <c r="AW589" s="40"/>
      <c r="AX589" s="40"/>
      <c r="AY589" s="40"/>
      <c r="AZ589" s="40"/>
      <c r="BA589" s="42"/>
      <c r="BB589" s="41"/>
      <c r="BC589" s="40"/>
      <c r="BD589" s="40"/>
      <c r="BE589" s="40"/>
      <c r="BF589" s="40"/>
      <c r="BG589" s="40"/>
      <c r="BH589" s="42"/>
      <c r="BI589" s="40"/>
      <c r="BJ589" s="40"/>
      <c r="BK589" s="40"/>
      <c r="BL589" s="40"/>
      <c r="BM589" s="40"/>
      <c r="BN589" s="40"/>
      <c r="BO589" s="41"/>
      <c r="BP589" s="40"/>
      <c r="BQ589" s="40"/>
      <c r="BR589" s="40"/>
      <c r="BS589" s="40"/>
      <c r="BT589" s="40"/>
      <c r="BU589" s="42"/>
      <c r="BV589" s="40"/>
      <c r="BW589" s="41"/>
      <c r="BX589" s="40"/>
      <c r="BY589" s="40"/>
      <c r="BZ589" s="40"/>
      <c r="CA589" s="42"/>
      <c r="CB589" s="41"/>
      <c r="CC589" s="40"/>
      <c r="CD589" s="40"/>
      <c r="CE589" s="40"/>
      <c r="CF589" s="40"/>
      <c r="CG589" s="40"/>
      <c r="CH589" s="42"/>
      <c r="CI589" s="43"/>
      <c r="CJ589" s="41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1"/>
      <c r="DR589" s="40"/>
      <c r="DS589" s="40"/>
      <c r="DT589" s="40"/>
      <c r="DU589" s="40"/>
      <c r="DV589" s="42"/>
      <c r="DW589" s="40"/>
      <c r="DX589" s="40"/>
      <c r="DY589" s="40"/>
      <c r="DZ589" s="40"/>
      <c r="EA589" s="40"/>
      <c r="EB589" s="40"/>
      <c r="EC589" s="40"/>
      <c r="ED589" s="41"/>
      <c r="EE589" s="40"/>
      <c r="EF589" s="40"/>
      <c r="EG589" s="41"/>
      <c r="EH589" s="40"/>
      <c r="EI589" s="40"/>
      <c r="EJ589" s="40"/>
      <c r="EK589" s="40"/>
      <c r="EL589" s="42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2"/>
      <c r="EX589" s="42"/>
      <c r="EY589" s="42"/>
      <c r="EZ589" s="42"/>
      <c r="FA589" s="42"/>
      <c r="FB589" s="42"/>
      <c r="FC589" s="42"/>
      <c r="FD589" s="42"/>
      <c r="FE589" s="42"/>
      <c r="FF589" s="42"/>
      <c r="FG589" s="42"/>
      <c r="FH589" s="42"/>
      <c r="FI589" s="42"/>
      <c r="FJ589" s="42"/>
      <c r="FK589" s="42"/>
      <c r="FL589" s="42"/>
      <c r="FM589" s="42"/>
      <c r="FN589" s="42"/>
      <c r="FO589" s="42"/>
      <c r="FP589" s="42"/>
      <c r="FQ589" s="42"/>
      <c r="FR589" s="42"/>
      <c r="FS589" s="29">
        <f t="shared" si="81"/>
        <v>0</v>
      </c>
      <c r="FT589" s="29">
        <f t="shared" si="82"/>
        <v>0</v>
      </c>
      <c r="FU589" s="8">
        <f t="shared" si="74"/>
        <v>0</v>
      </c>
      <c r="FV589" s="29">
        <f t="shared" si="83"/>
        <v>0</v>
      </c>
    </row>
    <row r="590" spans="1:178">
      <c r="A590" s="8">
        <v>17494</v>
      </c>
      <c r="B590" s="27" t="s">
        <v>67</v>
      </c>
      <c r="C590" s="40">
        <v>40</v>
      </c>
      <c r="D590" s="40" t="s">
        <v>252</v>
      </c>
      <c r="E590" s="40" t="s">
        <v>249</v>
      </c>
      <c r="F590" s="40" t="s">
        <v>205</v>
      </c>
      <c r="G590" s="40">
        <v>50</v>
      </c>
      <c r="H590" s="8" t="str">
        <f>VLOOKUP(F590, 'Meslek Grupları'!$E$6:$G$152, 3, FALSE)</f>
        <v>Esnaf</v>
      </c>
      <c r="I590" s="40"/>
      <c r="J590" s="40"/>
      <c r="K590" s="40"/>
      <c r="L590" s="40">
        <v>120</v>
      </c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1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2"/>
      <c r="AT590" s="42"/>
      <c r="AU590" s="43"/>
      <c r="AV590" s="40"/>
      <c r="AW590" s="40"/>
      <c r="AX590" s="40"/>
      <c r="AY590" s="40"/>
      <c r="AZ590" s="40"/>
      <c r="BA590" s="42"/>
      <c r="BB590" s="41"/>
      <c r="BC590" s="40"/>
      <c r="BD590" s="40"/>
      <c r="BE590" s="40"/>
      <c r="BF590" s="40"/>
      <c r="BG590" s="40"/>
      <c r="BH590" s="42"/>
      <c r="BI590" s="40"/>
      <c r="BJ590" s="40"/>
      <c r="BK590" s="40"/>
      <c r="BL590" s="40"/>
      <c r="BM590" s="40"/>
      <c r="BN590" s="40"/>
      <c r="BO590" s="41"/>
      <c r="BP590" s="40"/>
      <c r="BQ590" s="40"/>
      <c r="BR590" s="40"/>
      <c r="BS590" s="40"/>
      <c r="BT590" s="40"/>
      <c r="BU590" s="42"/>
      <c r="BV590" s="40"/>
      <c r="BW590" s="41"/>
      <c r="BX590" s="40"/>
      <c r="BY590" s="40"/>
      <c r="BZ590" s="40"/>
      <c r="CA590" s="42"/>
      <c r="CB590" s="41"/>
      <c r="CC590" s="40"/>
      <c r="CD590" s="40"/>
      <c r="CE590" s="40"/>
      <c r="CF590" s="40"/>
      <c r="CG590" s="40"/>
      <c r="CH590" s="42"/>
      <c r="CI590" s="43"/>
      <c r="CJ590" s="41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1"/>
      <c r="DR590" s="40"/>
      <c r="DS590" s="40"/>
      <c r="DT590" s="40"/>
      <c r="DU590" s="40"/>
      <c r="DV590" s="42"/>
      <c r="DW590" s="40"/>
      <c r="DX590" s="40"/>
      <c r="DY590" s="40"/>
      <c r="DZ590" s="40"/>
      <c r="EA590" s="40"/>
      <c r="EB590" s="40"/>
      <c r="EC590" s="40"/>
      <c r="ED590" s="41"/>
      <c r="EE590" s="40"/>
      <c r="EF590" s="40"/>
      <c r="EG590" s="41"/>
      <c r="EH590" s="40"/>
      <c r="EI590" s="40"/>
      <c r="EJ590" s="40"/>
      <c r="EK590" s="40"/>
      <c r="EL590" s="42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2"/>
      <c r="EX590" s="42"/>
      <c r="EY590" s="42"/>
      <c r="EZ590" s="42"/>
      <c r="FA590" s="42"/>
      <c r="FB590" s="42"/>
      <c r="FC590" s="42"/>
      <c r="FD590" s="42"/>
      <c r="FE590" s="42"/>
      <c r="FF590" s="42"/>
      <c r="FG590" s="42"/>
      <c r="FH590" s="42"/>
      <c r="FI590" s="42"/>
      <c r="FJ590" s="42"/>
      <c r="FK590" s="42"/>
      <c r="FL590" s="42"/>
      <c r="FM590" s="42"/>
      <c r="FN590" s="42"/>
      <c r="FO590" s="42"/>
      <c r="FP590" s="42"/>
      <c r="FQ590" s="42"/>
      <c r="FR590" s="42"/>
      <c r="FS590" s="29">
        <f t="shared" si="81"/>
        <v>170</v>
      </c>
      <c r="FT590" s="29">
        <f t="shared" si="82"/>
        <v>170</v>
      </c>
      <c r="FU590" s="8">
        <f t="shared" si="74"/>
        <v>0</v>
      </c>
      <c r="FV590" s="29">
        <f t="shared" si="83"/>
        <v>0</v>
      </c>
    </row>
    <row r="591" spans="1:178">
      <c r="A591" s="8">
        <v>17494</v>
      </c>
      <c r="B591" s="27" t="s">
        <v>67</v>
      </c>
      <c r="C591" s="40">
        <v>41</v>
      </c>
      <c r="D591" s="40" t="s">
        <v>2093</v>
      </c>
      <c r="E591" s="40" t="s">
        <v>2093</v>
      </c>
      <c r="F591" s="40" t="s">
        <v>253</v>
      </c>
      <c r="G591" s="40">
        <v>150</v>
      </c>
      <c r="H591" s="8" t="str">
        <f>VLOOKUP(F591, 'Meslek Grupları'!$E$6:$G$152, 3, FALSE)</f>
        <v>İşçiler</v>
      </c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1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2"/>
      <c r="AT591" s="42"/>
      <c r="AU591" s="43"/>
      <c r="AV591" s="40"/>
      <c r="AW591" s="40"/>
      <c r="AX591" s="40"/>
      <c r="AY591" s="40"/>
      <c r="AZ591" s="40"/>
      <c r="BA591" s="42"/>
      <c r="BB591" s="41"/>
      <c r="BC591" s="40"/>
      <c r="BD591" s="40"/>
      <c r="BE591" s="40"/>
      <c r="BF591" s="40"/>
      <c r="BG591" s="40"/>
      <c r="BH591" s="42"/>
      <c r="BI591" s="40"/>
      <c r="BJ591" s="40"/>
      <c r="BK591" s="40"/>
      <c r="BL591" s="40"/>
      <c r="BM591" s="40"/>
      <c r="BN591" s="40"/>
      <c r="BO591" s="41"/>
      <c r="BP591" s="40"/>
      <c r="BQ591" s="40"/>
      <c r="BR591" s="40"/>
      <c r="BS591" s="40"/>
      <c r="BT591" s="40"/>
      <c r="BU591" s="42"/>
      <c r="BV591" s="40"/>
      <c r="BW591" s="41"/>
      <c r="BX591" s="40"/>
      <c r="BY591" s="40"/>
      <c r="BZ591" s="40"/>
      <c r="CA591" s="42"/>
      <c r="CB591" s="41"/>
      <c r="CC591" s="40"/>
      <c r="CD591" s="40"/>
      <c r="CE591" s="40"/>
      <c r="CF591" s="40"/>
      <c r="CG591" s="40"/>
      <c r="CH591" s="42"/>
      <c r="CI591" s="43"/>
      <c r="CJ591" s="41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>
        <v>1</v>
      </c>
      <c r="CX591" s="40">
        <v>10</v>
      </c>
      <c r="CY591" s="40"/>
      <c r="CZ591" s="40" t="s">
        <v>939</v>
      </c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1"/>
      <c r="DR591" s="40"/>
      <c r="DS591" s="40"/>
      <c r="DT591" s="40"/>
      <c r="DU591" s="40"/>
      <c r="DV591" s="42"/>
      <c r="DW591" s="40"/>
      <c r="DX591" s="40"/>
      <c r="DY591" s="40"/>
      <c r="DZ591" s="40"/>
      <c r="EA591" s="40"/>
      <c r="EB591" s="40"/>
      <c r="EC591" s="40"/>
      <c r="ED591" s="41"/>
      <c r="EE591" s="40"/>
      <c r="EF591" s="40"/>
      <c r="EG591" s="41"/>
      <c r="EH591" s="40"/>
      <c r="EI591" s="40"/>
      <c r="EJ591" s="40"/>
      <c r="EK591" s="40"/>
      <c r="EL591" s="42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2"/>
      <c r="EX591" s="42"/>
      <c r="EY591" s="42"/>
      <c r="EZ591" s="42"/>
      <c r="FA591" s="42"/>
      <c r="FB591" s="42"/>
      <c r="FC591" s="42"/>
      <c r="FD591" s="42"/>
      <c r="FE591" s="42"/>
      <c r="FF591" s="42"/>
      <c r="FG591" s="42"/>
      <c r="FH591" s="42"/>
      <c r="FI591" s="42"/>
      <c r="FJ591" s="42"/>
      <c r="FK591" s="42"/>
      <c r="FL591" s="42"/>
      <c r="FM591" s="42"/>
      <c r="FN591" s="42"/>
      <c r="FO591" s="42"/>
      <c r="FP591" s="42"/>
      <c r="FQ591" s="42"/>
      <c r="FR591" s="42"/>
      <c r="FS591" s="29">
        <f t="shared" si="81"/>
        <v>160</v>
      </c>
      <c r="FT591" s="29">
        <f t="shared" si="82"/>
        <v>160</v>
      </c>
      <c r="FU591" s="8">
        <f t="shared" si="74"/>
        <v>0</v>
      </c>
      <c r="FV591" s="29">
        <f t="shared" si="83"/>
        <v>0</v>
      </c>
    </row>
    <row r="592" spans="1:178">
      <c r="A592" s="8">
        <v>17494</v>
      </c>
      <c r="B592" s="27" t="s">
        <v>67</v>
      </c>
      <c r="C592" s="40">
        <v>42</v>
      </c>
      <c r="D592" s="40" t="s">
        <v>952</v>
      </c>
      <c r="E592" s="40"/>
      <c r="F592" s="40" t="s">
        <v>22</v>
      </c>
      <c r="G592" s="40">
        <v>100</v>
      </c>
      <c r="H592" s="8" t="str">
        <f>VLOOKUP(F592, 'Meslek Grupları'!$E$6:$G$152, 3, FALSE)</f>
        <v>Esnaf</v>
      </c>
      <c r="I592" s="40"/>
      <c r="J592" s="40"/>
      <c r="K592" s="40"/>
      <c r="L592" s="40">
        <v>120</v>
      </c>
      <c r="M592" s="40"/>
      <c r="N592" s="40"/>
      <c r="O592" s="40"/>
      <c r="P592" s="40"/>
      <c r="Q592" s="40"/>
      <c r="R592" s="40">
        <v>2.25</v>
      </c>
      <c r="S592" s="40"/>
      <c r="T592" s="40"/>
      <c r="U592" s="40"/>
      <c r="V592" s="40"/>
      <c r="W592" s="40"/>
      <c r="X592" s="40"/>
      <c r="Y592" s="40"/>
      <c r="Z592" s="41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2"/>
      <c r="AT592" s="42"/>
      <c r="AU592" s="43"/>
      <c r="AV592" s="40"/>
      <c r="AW592" s="40"/>
      <c r="AX592" s="40"/>
      <c r="AY592" s="40"/>
      <c r="AZ592" s="40"/>
      <c r="BA592" s="42"/>
      <c r="BB592" s="41"/>
      <c r="BC592" s="40"/>
      <c r="BD592" s="40"/>
      <c r="BE592" s="40"/>
      <c r="BF592" s="40"/>
      <c r="BG592" s="40"/>
      <c r="BH592" s="42"/>
      <c r="BI592" s="40"/>
      <c r="BJ592" s="40"/>
      <c r="BK592" s="40"/>
      <c r="BL592" s="40"/>
      <c r="BM592" s="40"/>
      <c r="BN592" s="40"/>
      <c r="BO592" s="41"/>
      <c r="BP592" s="40"/>
      <c r="BQ592" s="40"/>
      <c r="BR592" s="40"/>
      <c r="BS592" s="40"/>
      <c r="BT592" s="40"/>
      <c r="BU592" s="42"/>
      <c r="BV592" s="40"/>
      <c r="BW592" s="41"/>
      <c r="BX592" s="40"/>
      <c r="BY592" s="40"/>
      <c r="BZ592" s="40"/>
      <c r="CA592" s="42"/>
      <c r="CB592" s="41"/>
      <c r="CC592" s="40"/>
      <c r="CD592" s="40"/>
      <c r="CE592" s="40"/>
      <c r="CF592" s="40"/>
      <c r="CG592" s="40"/>
      <c r="CH592" s="42"/>
      <c r="CI592" s="43"/>
      <c r="CJ592" s="41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1"/>
      <c r="DR592" s="40"/>
      <c r="DS592" s="40"/>
      <c r="DT592" s="40"/>
      <c r="DU592" s="40"/>
      <c r="DV592" s="42"/>
      <c r="DW592" s="40"/>
      <c r="DX592" s="40"/>
      <c r="DY592" s="40"/>
      <c r="DZ592" s="40"/>
      <c r="EA592" s="40"/>
      <c r="EB592" s="40"/>
      <c r="EC592" s="40"/>
      <c r="ED592" s="41"/>
      <c r="EE592" s="40"/>
      <c r="EF592" s="40"/>
      <c r="EG592" s="41"/>
      <c r="EH592" s="40"/>
      <c r="EI592" s="40"/>
      <c r="EJ592" s="40"/>
      <c r="EK592" s="40"/>
      <c r="EL592" s="42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2"/>
      <c r="EX592" s="42"/>
      <c r="EY592" s="42"/>
      <c r="EZ592" s="42"/>
      <c r="FA592" s="42"/>
      <c r="FB592" s="42"/>
      <c r="FC592" s="42"/>
      <c r="FD592" s="42"/>
      <c r="FE592" s="42"/>
      <c r="FF592" s="42"/>
      <c r="FG592" s="42"/>
      <c r="FH592" s="42"/>
      <c r="FI592" s="42"/>
      <c r="FJ592" s="42"/>
      <c r="FK592" s="42"/>
      <c r="FL592" s="42"/>
      <c r="FM592" s="42"/>
      <c r="FN592" s="42"/>
      <c r="FO592" s="42"/>
      <c r="FP592" s="42"/>
      <c r="FQ592" s="42"/>
      <c r="FR592" s="42"/>
      <c r="FS592" s="29">
        <f t="shared" si="81"/>
        <v>220</v>
      </c>
      <c r="FT592" s="29">
        <f t="shared" si="82"/>
        <v>220</v>
      </c>
      <c r="FU592" s="8">
        <f t="shared" si="74"/>
        <v>0</v>
      </c>
      <c r="FV592" s="29">
        <f t="shared" si="83"/>
        <v>0</v>
      </c>
    </row>
    <row r="593" spans="1:178">
      <c r="A593" s="8">
        <v>17494</v>
      </c>
      <c r="B593" s="27" t="s">
        <v>67</v>
      </c>
      <c r="C593" s="40">
        <v>43</v>
      </c>
      <c r="D593" s="40" t="s">
        <v>648</v>
      </c>
      <c r="E593" s="40"/>
      <c r="F593" s="40" t="s">
        <v>282</v>
      </c>
      <c r="G593" s="40">
        <v>150</v>
      </c>
      <c r="H593" s="8" t="str">
        <f>VLOOKUP(F593, 'Meslek Grupları'!$E$6:$G$152, 3, FALSE)</f>
        <v>Ticaret</v>
      </c>
      <c r="I593" s="40"/>
      <c r="J593" s="40"/>
      <c r="K593" s="40"/>
      <c r="L593" s="40"/>
      <c r="M593" s="40"/>
      <c r="N593" s="40"/>
      <c r="O593" s="40"/>
      <c r="P593" s="40"/>
      <c r="Q593" s="40"/>
      <c r="R593" s="40">
        <v>6.5</v>
      </c>
      <c r="S593" s="40">
        <v>3</v>
      </c>
      <c r="T593" s="40">
        <v>6</v>
      </c>
      <c r="U593" s="40"/>
      <c r="V593" s="40"/>
      <c r="W593" s="40"/>
      <c r="X593" s="40"/>
      <c r="Y593" s="40"/>
      <c r="Z593" s="41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2"/>
      <c r="AT593" s="42"/>
      <c r="AU593" s="43"/>
      <c r="AV593" s="40"/>
      <c r="AW593" s="40"/>
      <c r="AX593" s="40"/>
      <c r="AY593" s="40"/>
      <c r="AZ593" s="40"/>
      <c r="BA593" s="42"/>
      <c r="BB593" s="41"/>
      <c r="BC593" s="40"/>
      <c r="BD593" s="40"/>
      <c r="BE593" s="40"/>
      <c r="BF593" s="40"/>
      <c r="BG593" s="40"/>
      <c r="BH593" s="42"/>
      <c r="BI593" s="40"/>
      <c r="BJ593" s="40"/>
      <c r="BK593" s="40"/>
      <c r="BL593" s="40"/>
      <c r="BM593" s="40"/>
      <c r="BN593" s="40"/>
      <c r="BO593" s="41"/>
      <c r="BP593" s="40"/>
      <c r="BQ593" s="40"/>
      <c r="BR593" s="40"/>
      <c r="BS593" s="40"/>
      <c r="BT593" s="40"/>
      <c r="BU593" s="42"/>
      <c r="BV593" s="40"/>
      <c r="BW593" s="41">
        <v>3</v>
      </c>
      <c r="BX593" s="40"/>
      <c r="BY593" s="40"/>
      <c r="BZ593" s="40">
        <v>36</v>
      </c>
      <c r="CA593" s="42"/>
      <c r="CB593" s="41"/>
      <c r="CC593" s="40"/>
      <c r="CD593" s="40"/>
      <c r="CE593" s="40"/>
      <c r="CF593" s="40"/>
      <c r="CG593" s="40"/>
      <c r="CH593" s="42"/>
      <c r="CI593" s="43"/>
      <c r="CJ593" s="41">
        <v>1</v>
      </c>
      <c r="CK593" s="40"/>
      <c r="CL593" s="40"/>
      <c r="CM593" s="40"/>
      <c r="CN593" s="40"/>
      <c r="CO593" s="40">
        <v>1</v>
      </c>
      <c r="CP593" s="40">
        <v>12</v>
      </c>
      <c r="CQ593" s="40"/>
      <c r="CR593" s="40"/>
      <c r="CS593" s="40"/>
      <c r="CT593" s="40">
        <v>1</v>
      </c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1"/>
      <c r="DR593" s="40"/>
      <c r="DS593" s="40"/>
      <c r="DT593" s="40"/>
      <c r="DU593" s="40"/>
      <c r="DV593" s="42"/>
      <c r="DW593" s="40"/>
      <c r="DX593" s="40"/>
      <c r="DY593" s="40"/>
      <c r="DZ593" s="40"/>
      <c r="EA593" s="40"/>
      <c r="EB593" s="40"/>
      <c r="EC593" s="40"/>
      <c r="ED593" s="41"/>
      <c r="EE593" s="40"/>
      <c r="EF593" s="40"/>
      <c r="EG593" s="41"/>
      <c r="EH593" s="40"/>
      <c r="EI593" s="40"/>
      <c r="EJ593" s="40"/>
      <c r="EK593" s="40"/>
      <c r="EL593" s="42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2"/>
      <c r="EX593" s="42"/>
      <c r="EY593" s="42"/>
      <c r="EZ593" s="42"/>
      <c r="FA593" s="42"/>
      <c r="FB593" s="42"/>
      <c r="FC593" s="42"/>
      <c r="FD593" s="42"/>
      <c r="FE593" s="42"/>
      <c r="FF593" s="42"/>
      <c r="FG593" s="42"/>
      <c r="FH593" s="42"/>
      <c r="FI593" s="42"/>
      <c r="FJ593" s="42"/>
      <c r="FK593" s="42"/>
      <c r="FL593" s="42"/>
      <c r="FM593" s="42"/>
      <c r="FN593" s="42"/>
      <c r="FO593" s="42"/>
      <c r="FP593" s="42"/>
      <c r="FQ593" s="42"/>
      <c r="FR593" s="42"/>
      <c r="FS593" s="29">
        <f t="shared" si="81"/>
        <v>198</v>
      </c>
      <c r="FT593" s="29">
        <f t="shared" si="82"/>
        <v>198</v>
      </c>
      <c r="FU593" s="8">
        <f t="shared" ref="FU593:FU656" si="84">CB593+BW593+BO593+BI593+BB593+AV593+AU593</f>
        <v>3</v>
      </c>
      <c r="FV593" s="29">
        <f t="shared" si="83"/>
        <v>3</v>
      </c>
    </row>
    <row r="594" spans="1:178">
      <c r="A594" s="8">
        <v>17494</v>
      </c>
      <c r="B594" s="27" t="s">
        <v>67</v>
      </c>
      <c r="C594" s="40">
        <v>44</v>
      </c>
      <c r="D594" s="40" t="s">
        <v>953</v>
      </c>
      <c r="E594" s="40"/>
      <c r="F594" s="40" t="s">
        <v>709</v>
      </c>
      <c r="G594" s="40">
        <v>100</v>
      </c>
      <c r="H594" s="8" t="str">
        <f>VLOOKUP(F594, 'Meslek Grupları'!$E$6:$G$152, 3, FALSE)</f>
        <v>Esnaf</v>
      </c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1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2"/>
      <c r="AT594" s="42"/>
      <c r="AU594" s="43"/>
      <c r="AV594" s="40"/>
      <c r="AW594" s="40"/>
      <c r="AX594" s="40"/>
      <c r="AY594" s="40"/>
      <c r="AZ594" s="40"/>
      <c r="BA594" s="42"/>
      <c r="BB594" s="41"/>
      <c r="BC594" s="40"/>
      <c r="BD594" s="40"/>
      <c r="BE594" s="40"/>
      <c r="BF594" s="40"/>
      <c r="BG594" s="40"/>
      <c r="BH594" s="42"/>
      <c r="BI594" s="40"/>
      <c r="BJ594" s="40"/>
      <c r="BK594" s="40"/>
      <c r="BL594" s="40"/>
      <c r="BM594" s="40"/>
      <c r="BN594" s="40"/>
      <c r="BO594" s="41"/>
      <c r="BP594" s="40"/>
      <c r="BQ594" s="40"/>
      <c r="BR594" s="40"/>
      <c r="BS594" s="40"/>
      <c r="BT594" s="40"/>
      <c r="BU594" s="42"/>
      <c r="BV594" s="40"/>
      <c r="BW594" s="41"/>
      <c r="BX594" s="40"/>
      <c r="BY594" s="40"/>
      <c r="BZ594" s="40"/>
      <c r="CA594" s="42"/>
      <c r="CB594" s="41"/>
      <c r="CC594" s="40"/>
      <c r="CD594" s="40"/>
      <c r="CE594" s="40"/>
      <c r="CF594" s="40"/>
      <c r="CG594" s="40"/>
      <c r="CH594" s="42"/>
      <c r="CI594" s="43"/>
      <c r="CJ594" s="41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1"/>
      <c r="DR594" s="40"/>
      <c r="DS594" s="40"/>
      <c r="DT594" s="40"/>
      <c r="DU594" s="40"/>
      <c r="DV594" s="42"/>
      <c r="DW594" s="40"/>
      <c r="DX594" s="40"/>
      <c r="DY594" s="40"/>
      <c r="DZ594" s="40"/>
      <c r="EA594" s="40"/>
      <c r="EB594" s="40"/>
      <c r="EC594" s="40"/>
      <c r="ED594" s="41"/>
      <c r="EE594" s="40"/>
      <c r="EF594" s="40"/>
      <c r="EG594" s="41"/>
      <c r="EH594" s="40"/>
      <c r="EI594" s="40"/>
      <c r="EJ594" s="40"/>
      <c r="EK594" s="40"/>
      <c r="EL594" s="42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2"/>
      <c r="EX594" s="42"/>
      <c r="EY594" s="42"/>
      <c r="EZ594" s="42"/>
      <c r="FA594" s="42"/>
      <c r="FB594" s="42"/>
      <c r="FC594" s="42"/>
      <c r="FD594" s="42"/>
      <c r="FE594" s="42"/>
      <c r="FF594" s="42"/>
      <c r="FG594" s="42"/>
      <c r="FH594" s="42"/>
      <c r="FI594" s="42"/>
      <c r="FJ594" s="42"/>
      <c r="FK594" s="42"/>
      <c r="FL594" s="42"/>
      <c r="FM594" s="42"/>
      <c r="FN594" s="42"/>
      <c r="FO594" s="42"/>
      <c r="FP594" s="42"/>
      <c r="FQ594" s="42"/>
      <c r="FR594" s="42"/>
      <c r="FS594" s="29">
        <f t="shared" si="81"/>
        <v>100</v>
      </c>
      <c r="FT594" s="29">
        <f t="shared" si="82"/>
        <v>100</v>
      </c>
      <c r="FU594" s="8">
        <f t="shared" si="84"/>
        <v>0</v>
      </c>
      <c r="FV594" s="29">
        <f t="shared" si="83"/>
        <v>0</v>
      </c>
    </row>
    <row r="595" spans="1:178">
      <c r="A595" s="8">
        <v>17494</v>
      </c>
      <c r="B595" s="27" t="s">
        <v>67</v>
      </c>
      <c r="C595" s="40">
        <v>45</v>
      </c>
      <c r="D595" s="40" t="s">
        <v>954</v>
      </c>
      <c r="E595" s="40"/>
      <c r="F595" s="40" t="s">
        <v>282</v>
      </c>
      <c r="G595" s="40">
        <v>150</v>
      </c>
      <c r="H595" s="8" t="str">
        <f>VLOOKUP(F595, 'Meslek Grupları'!$E$6:$G$152, 3, FALSE)</f>
        <v>Ticaret</v>
      </c>
      <c r="I595" s="40"/>
      <c r="J595" s="40"/>
      <c r="K595" s="40"/>
      <c r="L595" s="40"/>
      <c r="M595" s="40"/>
      <c r="N595" s="40"/>
      <c r="O595" s="40"/>
      <c r="P595" s="40"/>
      <c r="Q595" s="40"/>
      <c r="R595" s="40">
        <v>3.5</v>
      </c>
      <c r="S595" s="40"/>
      <c r="T595" s="40"/>
      <c r="U595" s="40"/>
      <c r="V595" s="40"/>
      <c r="W595" s="40"/>
      <c r="X595" s="40"/>
      <c r="Y595" s="40"/>
      <c r="Z595" s="41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2"/>
      <c r="AT595" s="42"/>
      <c r="AU595" s="43"/>
      <c r="AV595" s="40"/>
      <c r="AW595" s="40"/>
      <c r="AX595" s="40"/>
      <c r="AY595" s="40"/>
      <c r="AZ595" s="40"/>
      <c r="BA595" s="42"/>
      <c r="BB595" s="41"/>
      <c r="BC595" s="40"/>
      <c r="BD595" s="40"/>
      <c r="BE595" s="40"/>
      <c r="BF595" s="40"/>
      <c r="BG595" s="40"/>
      <c r="BH595" s="42"/>
      <c r="BI595" s="40"/>
      <c r="BJ595" s="40"/>
      <c r="BK595" s="40"/>
      <c r="BL595" s="40"/>
      <c r="BM595" s="40"/>
      <c r="BN595" s="40"/>
      <c r="BO595" s="41"/>
      <c r="BP595" s="40"/>
      <c r="BQ595" s="40"/>
      <c r="BR595" s="40"/>
      <c r="BS595" s="40"/>
      <c r="BT595" s="40"/>
      <c r="BU595" s="42"/>
      <c r="BV595" s="40"/>
      <c r="BW595" s="41"/>
      <c r="BX595" s="40"/>
      <c r="BY595" s="40"/>
      <c r="BZ595" s="40"/>
      <c r="CA595" s="42"/>
      <c r="CB595" s="41"/>
      <c r="CC595" s="40"/>
      <c r="CD595" s="40"/>
      <c r="CE595" s="40"/>
      <c r="CF595" s="40"/>
      <c r="CG595" s="40"/>
      <c r="CH595" s="42"/>
      <c r="CI595" s="43"/>
      <c r="CJ595" s="41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>
        <v>1</v>
      </c>
      <c r="CX595" s="40">
        <v>10</v>
      </c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1"/>
      <c r="DR595" s="40"/>
      <c r="DS595" s="40"/>
      <c r="DT595" s="40"/>
      <c r="DU595" s="40"/>
      <c r="DV595" s="42"/>
      <c r="DW595" s="40"/>
      <c r="DX595" s="40"/>
      <c r="DY595" s="40"/>
      <c r="DZ595" s="40"/>
      <c r="EA595" s="40"/>
      <c r="EB595" s="40"/>
      <c r="EC595" s="40"/>
      <c r="ED595" s="41"/>
      <c r="EE595" s="40"/>
      <c r="EF595" s="40"/>
      <c r="EG595" s="41"/>
      <c r="EH595" s="40"/>
      <c r="EI595" s="40"/>
      <c r="EJ595" s="40"/>
      <c r="EK595" s="40"/>
      <c r="EL595" s="42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2"/>
      <c r="EX595" s="42"/>
      <c r="EY595" s="42"/>
      <c r="EZ595" s="42"/>
      <c r="FA595" s="42"/>
      <c r="FB595" s="42"/>
      <c r="FC595" s="42"/>
      <c r="FD595" s="42"/>
      <c r="FE595" s="42"/>
      <c r="FF595" s="42"/>
      <c r="FG595" s="42"/>
      <c r="FH595" s="42"/>
      <c r="FI595" s="42"/>
      <c r="FJ595" s="42"/>
      <c r="FK595" s="42"/>
      <c r="FL595" s="42"/>
      <c r="FM595" s="42"/>
      <c r="FN595" s="42"/>
      <c r="FO595" s="42"/>
      <c r="FP595" s="42"/>
      <c r="FQ595" s="42"/>
      <c r="FR595" s="42"/>
      <c r="FS595" s="29">
        <f t="shared" si="81"/>
        <v>160</v>
      </c>
      <c r="FT595" s="29">
        <f t="shared" si="82"/>
        <v>160</v>
      </c>
      <c r="FU595" s="8">
        <f t="shared" si="84"/>
        <v>0</v>
      </c>
      <c r="FV595" s="29">
        <f t="shared" si="83"/>
        <v>0</v>
      </c>
    </row>
    <row r="596" spans="1:178">
      <c r="A596" s="8">
        <v>17494</v>
      </c>
      <c r="B596" s="27" t="s">
        <v>67</v>
      </c>
      <c r="C596" s="40">
        <v>46</v>
      </c>
      <c r="D596" s="40" t="s">
        <v>955</v>
      </c>
      <c r="E596" s="40"/>
      <c r="F596" s="40" t="s">
        <v>1042</v>
      </c>
      <c r="G596" s="40">
        <v>200</v>
      </c>
      <c r="H596" s="8" t="str">
        <f>VLOOKUP(F596, 'Meslek Grupları'!$E$6:$G$152, 3, FALSE)</f>
        <v>Esnaf</v>
      </c>
      <c r="I596" s="40"/>
      <c r="J596" s="40"/>
      <c r="K596" s="40"/>
      <c r="L596" s="40"/>
      <c r="M596" s="40"/>
      <c r="N596" s="40"/>
      <c r="O596" s="40"/>
      <c r="P596" s="40"/>
      <c r="Q596" s="40"/>
      <c r="R596" s="40">
        <v>6</v>
      </c>
      <c r="S596" s="40"/>
      <c r="T596" s="40"/>
      <c r="U596" s="40"/>
      <c r="V596" s="40"/>
      <c r="W596" s="40"/>
      <c r="X596" s="40"/>
      <c r="Y596" s="40"/>
      <c r="Z596" s="41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>
        <v>50</v>
      </c>
      <c r="AS596" s="42">
        <v>10</v>
      </c>
      <c r="AT596" s="42">
        <v>10</v>
      </c>
      <c r="AU596" s="43"/>
      <c r="AV596" s="40"/>
      <c r="AW596" s="40"/>
      <c r="AX596" s="40"/>
      <c r="AY596" s="40"/>
      <c r="AZ596" s="40"/>
      <c r="BA596" s="42"/>
      <c r="BB596" s="41"/>
      <c r="BC596" s="40"/>
      <c r="BD596" s="40"/>
      <c r="BE596" s="40"/>
      <c r="BF596" s="40"/>
      <c r="BG596" s="40"/>
      <c r="BH596" s="42"/>
      <c r="BI596" s="40">
        <v>4</v>
      </c>
      <c r="BJ596" s="40">
        <v>10</v>
      </c>
      <c r="BK596" s="40">
        <v>10</v>
      </c>
      <c r="BL596" s="40" t="s">
        <v>956</v>
      </c>
      <c r="BM596" s="40">
        <v>80</v>
      </c>
      <c r="BN596" s="40"/>
      <c r="BO596" s="41"/>
      <c r="BP596" s="40"/>
      <c r="BQ596" s="40"/>
      <c r="BR596" s="40"/>
      <c r="BS596" s="40"/>
      <c r="BT596" s="40"/>
      <c r="BU596" s="42"/>
      <c r="BV596" s="40"/>
      <c r="BW596" s="41"/>
      <c r="BX596" s="40"/>
      <c r="BY596" s="40"/>
      <c r="BZ596" s="40"/>
      <c r="CA596" s="42"/>
      <c r="CB596" s="41"/>
      <c r="CC596" s="40"/>
      <c r="CD596" s="40"/>
      <c r="CE596" s="40"/>
      <c r="CF596" s="40"/>
      <c r="CG596" s="40"/>
      <c r="CH596" s="42"/>
      <c r="CI596" s="43"/>
      <c r="CJ596" s="41"/>
      <c r="CK596" s="40"/>
      <c r="CL596" s="40"/>
      <c r="CM596" s="40"/>
      <c r="CN596" s="40"/>
      <c r="CO596" s="40"/>
      <c r="CP596" s="40"/>
      <c r="CQ596" s="40"/>
      <c r="CR596" s="40"/>
      <c r="CS596" s="40">
        <v>4</v>
      </c>
      <c r="CT596" s="40"/>
      <c r="CU596" s="40"/>
      <c r="CV596" s="40"/>
      <c r="CW596" s="40">
        <v>1</v>
      </c>
      <c r="CX596" s="40">
        <v>10</v>
      </c>
      <c r="CY596" s="40"/>
      <c r="CZ596" s="40"/>
      <c r="DA596" s="40"/>
      <c r="DB596" s="40" t="s">
        <v>939</v>
      </c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1"/>
      <c r="DR596" s="40"/>
      <c r="DS596" s="40"/>
      <c r="DT596" s="40"/>
      <c r="DU596" s="40"/>
      <c r="DV596" s="42"/>
      <c r="DW596" s="40"/>
      <c r="DX596" s="40"/>
      <c r="DY596" s="40"/>
      <c r="DZ596" s="40"/>
      <c r="EA596" s="40"/>
      <c r="EB596" s="40"/>
      <c r="EC596" s="40"/>
      <c r="ED596" s="41"/>
      <c r="EE596" s="40"/>
      <c r="EF596" s="40"/>
      <c r="EG596" s="41"/>
      <c r="EH596" s="40"/>
      <c r="EI596" s="40"/>
      <c r="EJ596" s="40"/>
      <c r="EK596" s="40"/>
      <c r="EL596" s="42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2"/>
      <c r="EX596" s="42"/>
      <c r="EY596" s="42"/>
      <c r="EZ596" s="42"/>
      <c r="FA596" s="42"/>
      <c r="FB596" s="42"/>
      <c r="FC596" s="42"/>
      <c r="FD596" s="42"/>
      <c r="FE596" s="42"/>
      <c r="FF596" s="42"/>
      <c r="FG596" s="42"/>
      <c r="FH596" s="42"/>
      <c r="FI596" s="42"/>
      <c r="FJ596" s="42"/>
      <c r="FK596" s="42"/>
      <c r="FL596" s="42"/>
      <c r="FM596" s="42"/>
      <c r="FN596" s="42"/>
      <c r="FO596" s="42"/>
      <c r="FP596" s="42"/>
      <c r="FQ596" s="42"/>
      <c r="FR596" s="42"/>
      <c r="FS596" s="29">
        <f t="shared" si="81"/>
        <v>290</v>
      </c>
      <c r="FT596" s="29">
        <f t="shared" si="82"/>
        <v>290</v>
      </c>
      <c r="FU596" s="8">
        <f t="shared" si="84"/>
        <v>4</v>
      </c>
      <c r="FV596" s="29">
        <f t="shared" si="83"/>
        <v>4</v>
      </c>
    </row>
    <row r="597" spans="1:178">
      <c r="A597" s="8">
        <v>17494</v>
      </c>
      <c r="B597" s="27" t="s">
        <v>67</v>
      </c>
      <c r="C597" s="40">
        <v>47</v>
      </c>
      <c r="D597" s="40" t="s">
        <v>957</v>
      </c>
      <c r="E597" s="40"/>
      <c r="F597" s="40" t="s">
        <v>111</v>
      </c>
      <c r="G597" s="40">
        <v>100</v>
      </c>
      <c r="H597" s="8" t="str">
        <f>VLOOKUP(F597, 'Meslek Grupları'!$E$6:$G$152, 3, FALSE)</f>
        <v>Esnaf</v>
      </c>
      <c r="I597" s="40"/>
      <c r="J597" s="40"/>
      <c r="K597" s="40"/>
      <c r="L597" s="40"/>
      <c r="M597" s="40"/>
      <c r="N597" s="40"/>
      <c r="O597" s="40"/>
      <c r="P597" s="40"/>
      <c r="Q597" s="40"/>
      <c r="R597" s="40">
        <v>8.5</v>
      </c>
      <c r="S597" s="40"/>
      <c r="T597" s="40"/>
      <c r="U597" s="40"/>
      <c r="V597" s="40"/>
      <c r="W597" s="40"/>
      <c r="X597" s="40"/>
      <c r="Y597" s="40"/>
      <c r="Z597" s="41">
        <v>50</v>
      </c>
      <c r="AA597" s="40">
        <v>12.5</v>
      </c>
      <c r="AB597" s="40">
        <v>30</v>
      </c>
      <c r="AC597" s="40">
        <v>6</v>
      </c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>
        <v>30</v>
      </c>
      <c r="AS597" s="42">
        <v>6</v>
      </c>
      <c r="AT597" s="42">
        <v>24.5</v>
      </c>
      <c r="AU597" s="43"/>
      <c r="AV597" s="40">
        <v>13</v>
      </c>
      <c r="AW597" s="40"/>
      <c r="AX597" s="40">
        <v>24.5</v>
      </c>
      <c r="AY597" s="40"/>
      <c r="AZ597" s="40">
        <v>220.5</v>
      </c>
      <c r="BA597" s="42">
        <v>230</v>
      </c>
      <c r="BB597" s="41"/>
      <c r="BC597" s="40"/>
      <c r="BD597" s="40"/>
      <c r="BE597" s="40"/>
      <c r="BF597" s="40"/>
      <c r="BG597" s="40"/>
      <c r="BH597" s="42"/>
      <c r="BI597" s="40">
        <v>5</v>
      </c>
      <c r="BJ597" s="40">
        <v>10</v>
      </c>
      <c r="BK597" s="40">
        <v>10</v>
      </c>
      <c r="BL597" s="40" t="s">
        <v>958</v>
      </c>
      <c r="BM597" s="40">
        <v>80</v>
      </c>
      <c r="BN597" s="40"/>
      <c r="BO597" s="41"/>
      <c r="BP597" s="40"/>
      <c r="BQ597" s="40"/>
      <c r="BR597" s="40"/>
      <c r="BS597" s="40"/>
      <c r="BT597" s="40"/>
      <c r="BU597" s="42"/>
      <c r="BV597" s="40"/>
      <c r="BW597" s="41"/>
      <c r="BX597" s="40"/>
      <c r="BY597" s="40"/>
      <c r="BZ597" s="40"/>
      <c r="CA597" s="42"/>
      <c r="CB597" s="41"/>
      <c r="CC597" s="40"/>
      <c r="CD597" s="40"/>
      <c r="CE597" s="40"/>
      <c r="CF597" s="40"/>
      <c r="CG597" s="40"/>
      <c r="CH597" s="42"/>
      <c r="CI597" s="43"/>
      <c r="CJ597" s="41">
        <v>1</v>
      </c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>
        <v>1</v>
      </c>
      <c r="CX597" s="40">
        <v>10</v>
      </c>
      <c r="CY597" s="40"/>
      <c r="CZ597" s="40">
        <v>1</v>
      </c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>
        <v>1</v>
      </c>
      <c r="DP597" s="40"/>
      <c r="DQ597" s="41"/>
      <c r="DR597" s="40"/>
      <c r="DS597" s="40"/>
      <c r="DT597" s="40"/>
      <c r="DU597" s="40"/>
      <c r="DV597" s="42"/>
      <c r="DW597" s="40"/>
      <c r="DX597" s="40"/>
      <c r="DY597" s="40"/>
      <c r="DZ597" s="40"/>
      <c r="EA597" s="40"/>
      <c r="EB597" s="40"/>
      <c r="EC597" s="40"/>
      <c r="ED597" s="41"/>
      <c r="EE597" s="40"/>
      <c r="EF597" s="40"/>
      <c r="EG597" s="41"/>
      <c r="EH597" s="40"/>
      <c r="EI597" s="40"/>
      <c r="EJ597" s="40"/>
      <c r="EK597" s="40"/>
      <c r="EL597" s="42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2"/>
      <c r="EX597" s="42"/>
      <c r="EY597" s="42"/>
      <c r="EZ597" s="42"/>
      <c r="FA597" s="42"/>
      <c r="FB597" s="42"/>
      <c r="FC597" s="42"/>
      <c r="FD597" s="42"/>
      <c r="FE597" s="42"/>
      <c r="FF597" s="42"/>
      <c r="FG597" s="42"/>
      <c r="FH597" s="42"/>
      <c r="FI597" s="42"/>
      <c r="FJ597" s="42"/>
      <c r="FK597" s="42"/>
      <c r="FL597" s="42"/>
      <c r="FM597" s="42"/>
      <c r="FN597" s="42"/>
      <c r="FO597" s="42"/>
      <c r="FP597" s="42"/>
      <c r="FQ597" s="42"/>
      <c r="FR597" s="42"/>
      <c r="FS597" s="29">
        <f t="shared" si="81"/>
        <v>410.5</v>
      </c>
      <c r="FT597" s="29">
        <f t="shared" si="82"/>
        <v>410.5</v>
      </c>
      <c r="FU597" s="8">
        <f t="shared" si="84"/>
        <v>18</v>
      </c>
      <c r="FV597" s="29">
        <f t="shared" si="83"/>
        <v>18</v>
      </c>
    </row>
    <row r="598" spans="1:178">
      <c r="A598" s="8">
        <v>17494</v>
      </c>
      <c r="B598" s="27" t="s">
        <v>67</v>
      </c>
      <c r="C598" s="40">
        <v>48</v>
      </c>
      <c r="D598" s="40" t="s">
        <v>2078</v>
      </c>
      <c r="E598" s="40"/>
      <c r="F598" s="40" t="s">
        <v>359</v>
      </c>
      <c r="G598" s="40">
        <v>300</v>
      </c>
      <c r="H598" s="8" t="str">
        <f>VLOOKUP(F598, 'Meslek Grupları'!$E$6:$G$152, 3, FALSE)</f>
        <v>Görevli</v>
      </c>
      <c r="I598" s="40" t="s">
        <v>299</v>
      </c>
      <c r="J598" s="40"/>
      <c r="K598" s="40"/>
      <c r="L598" s="40"/>
      <c r="M598" s="40"/>
      <c r="N598" s="40"/>
      <c r="O598" s="40"/>
      <c r="P598" s="40"/>
      <c r="Q598" s="40"/>
      <c r="R598" s="40">
        <v>3.5</v>
      </c>
      <c r="S598" s="40"/>
      <c r="T598" s="40"/>
      <c r="U598" s="40"/>
      <c r="V598" s="40"/>
      <c r="W598" s="40"/>
      <c r="X598" s="40"/>
      <c r="Y598" s="40"/>
      <c r="Z598" s="41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2"/>
      <c r="AT598" s="42"/>
      <c r="AU598" s="43"/>
      <c r="AV598" s="40"/>
      <c r="AW598" s="40"/>
      <c r="AX598" s="40"/>
      <c r="AY598" s="40"/>
      <c r="AZ598" s="40"/>
      <c r="BA598" s="42"/>
      <c r="BB598" s="41"/>
      <c r="BC598" s="40"/>
      <c r="BD598" s="40"/>
      <c r="BE598" s="40"/>
      <c r="BF598" s="40"/>
      <c r="BG598" s="40"/>
      <c r="BH598" s="42"/>
      <c r="BI598" s="40"/>
      <c r="BJ598" s="40"/>
      <c r="BK598" s="40"/>
      <c r="BL598" s="40"/>
      <c r="BM598" s="40"/>
      <c r="BN598" s="40"/>
      <c r="BO598" s="41"/>
      <c r="BP598" s="40"/>
      <c r="BQ598" s="40"/>
      <c r="BR598" s="40"/>
      <c r="BS598" s="40"/>
      <c r="BT598" s="40"/>
      <c r="BU598" s="42"/>
      <c r="BV598" s="40"/>
      <c r="BW598" s="41"/>
      <c r="BX598" s="40"/>
      <c r="BY598" s="40"/>
      <c r="BZ598" s="40"/>
      <c r="CA598" s="42"/>
      <c r="CB598" s="41"/>
      <c r="CC598" s="40"/>
      <c r="CD598" s="40"/>
      <c r="CE598" s="40"/>
      <c r="CF598" s="40"/>
      <c r="CG598" s="40"/>
      <c r="CH598" s="42"/>
      <c r="CI598" s="43"/>
      <c r="CJ598" s="41">
        <v>1</v>
      </c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1"/>
      <c r="DR598" s="40"/>
      <c r="DS598" s="40"/>
      <c r="DT598" s="40"/>
      <c r="DU598" s="40"/>
      <c r="DV598" s="42"/>
      <c r="DW598" s="40"/>
      <c r="DX598" s="40"/>
      <c r="DY598" s="40"/>
      <c r="DZ598" s="40"/>
      <c r="EA598" s="40"/>
      <c r="EB598" s="40"/>
      <c r="EC598" s="40"/>
      <c r="ED598" s="41"/>
      <c r="EE598" s="40"/>
      <c r="EF598" s="40"/>
      <c r="EG598" s="41"/>
      <c r="EH598" s="40"/>
      <c r="EI598" s="40"/>
      <c r="EJ598" s="40"/>
      <c r="EK598" s="40"/>
      <c r="EL598" s="42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2"/>
      <c r="EX598" s="42"/>
      <c r="EY598" s="42"/>
      <c r="EZ598" s="42"/>
      <c r="FA598" s="42"/>
      <c r="FB598" s="42"/>
      <c r="FC598" s="42"/>
      <c r="FD598" s="42"/>
      <c r="FE598" s="42"/>
      <c r="FF598" s="42"/>
      <c r="FG598" s="42"/>
      <c r="FH598" s="42"/>
      <c r="FI598" s="42"/>
      <c r="FJ598" s="42"/>
      <c r="FK598" s="42"/>
      <c r="FL598" s="42"/>
      <c r="FM598" s="42"/>
      <c r="FN598" s="42"/>
      <c r="FO598" s="42"/>
      <c r="FP598" s="42"/>
      <c r="FQ598" s="42"/>
      <c r="FR598" s="42"/>
      <c r="FS598" s="29">
        <f t="shared" si="81"/>
        <v>300</v>
      </c>
      <c r="FT598" s="29">
        <f t="shared" si="82"/>
        <v>300</v>
      </c>
      <c r="FU598" s="8">
        <f t="shared" si="84"/>
        <v>0</v>
      </c>
      <c r="FV598" s="29">
        <f t="shared" si="83"/>
        <v>0</v>
      </c>
    </row>
    <row r="599" spans="1:178">
      <c r="A599" s="8">
        <v>17494</v>
      </c>
      <c r="B599" s="27" t="s">
        <v>67</v>
      </c>
      <c r="C599" s="242">
        <v>49</v>
      </c>
      <c r="D599" s="8" t="s">
        <v>959</v>
      </c>
      <c r="E599" s="8"/>
      <c r="F599" s="8" t="s">
        <v>227</v>
      </c>
      <c r="H599" s="8" t="str">
        <f>VLOOKUP(F599, 'Meslek Grupları'!$E$6:$G$152, 3, FALSE)</f>
        <v>Ziraat</v>
      </c>
      <c r="I599" s="8"/>
      <c r="J599" s="8"/>
      <c r="K599" s="8"/>
      <c r="M599" s="8"/>
      <c r="O599" s="8"/>
      <c r="P599" s="8"/>
      <c r="R599" s="8">
        <v>30</v>
      </c>
      <c r="S599">
        <v>3</v>
      </c>
      <c r="T599">
        <v>6</v>
      </c>
      <c r="U599" s="8"/>
      <c r="V599" s="8"/>
      <c r="W599" s="8"/>
      <c r="Z599" s="28">
        <v>40</v>
      </c>
      <c r="AA599" s="8">
        <v>8</v>
      </c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>
        <v>20</v>
      </c>
      <c r="AS599" s="27">
        <v>4</v>
      </c>
      <c r="AT599" s="27">
        <v>12</v>
      </c>
      <c r="AU599" s="29"/>
      <c r="AV599" s="8">
        <v>4</v>
      </c>
      <c r="AW599" s="8"/>
      <c r="AX599" s="8">
        <v>12</v>
      </c>
      <c r="AY599" s="8"/>
      <c r="AZ599" s="8">
        <v>108</v>
      </c>
      <c r="BA599" s="27">
        <v>118</v>
      </c>
      <c r="BB599" s="28"/>
      <c r="BC599" s="8"/>
      <c r="BD599" s="8"/>
      <c r="BE599" s="8"/>
      <c r="BF599" s="8"/>
      <c r="BG599" s="8"/>
      <c r="BH599" s="27"/>
      <c r="BI599" s="8"/>
      <c r="BJ599" s="8"/>
      <c r="BK599" s="8"/>
      <c r="BL599" s="8"/>
      <c r="BM599" s="8"/>
      <c r="BN599" s="8"/>
      <c r="BO599" s="28"/>
      <c r="BP599" s="8"/>
      <c r="BQ599" s="8"/>
      <c r="BR599" s="8"/>
      <c r="BS599" s="8"/>
      <c r="BT599" s="8"/>
      <c r="BU599" s="27"/>
      <c r="BV599" s="8"/>
      <c r="BW599" s="28">
        <v>3</v>
      </c>
      <c r="BX599" s="8"/>
      <c r="BY599" s="8"/>
      <c r="BZ599" s="8">
        <v>36</v>
      </c>
      <c r="CA599" s="27">
        <v>36</v>
      </c>
      <c r="CB599" s="28">
        <v>4</v>
      </c>
      <c r="CC599" s="8"/>
      <c r="CD599" s="8"/>
      <c r="CE599" s="8"/>
      <c r="CF599" s="8"/>
      <c r="CG599" s="8">
        <v>80</v>
      </c>
      <c r="CH599" s="27">
        <v>80</v>
      </c>
      <c r="CI599" s="29"/>
      <c r="CJ599" s="28">
        <v>1</v>
      </c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>
        <v>1</v>
      </c>
      <c r="CX599" s="8">
        <v>10</v>
      </c>
      <c r="CY599" s="8"/>
      <c r="CZ599" s="8" t="s">
        <v>939</v>
      </c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28"/>
      <c r="DR599" s="8"/>
      <c r="DS599" s="8"/>
      <c r="DT599" s="8"/>
      <c r="DU599" s="8"/>
      <c r="DV599" s="27"/>
      <c r="DW599" s="8"/>
      <c r="DX599" s="8"/>
      <c r="DY599" s="8"/>
      <c r="DZ599" s="8"/>
      <c r="EA599" s="8"/>
      <c r="EB599" s="8"/>
      <c r="EC599" s="8"/>
      <c r="ED599" s="28"/>
      <c r="EE599" s="8"/>
      <c r="EF599" s="8"/>
      <c r="EG599" s="28">
        <v>2</v>
      </c>
      <c r="EH599" s="8" t="s">
        <v>527</v>
      </c>
      <c r="EI599" s="8"/>
      <c r="EJ599" s="8">
        <v>0.5</v>
      </c>
      <c r="EK599" s="8"/>
      <c r="EL599" s="27">
        <v>50</v>
      </c>
      <c r="EM599" s="8"/>
      <c r="EN599" s="8"/>
      <c r="EO599" s="8"/>
      <c r="EP599" s="8"/>
      <c r="EQ599" s="8">
        <v>0.5</v>
      </c>
      <c r="ER599" s="8">
        <v>1</v>
      </c>
      <c r="ES599" s="8"/>
      <c r="ET599" s="8"/>
      <c r="EU599" s="8" t="s">
        <v>201</v>
      </c>
      <c r="EV599" s="8"/>
      <c r="EW599" s="27">
        <v>200</v>
      </c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9">
        <f t="shared" si="81"/>
        <v>484</v>
      </c>
      <c r="FT599" s="29">
        <f>SUM(FS599:FS600)</f>
        <v>624</v>
      </c>
      <c r="FU599" s="8">
        <f t="shared" si="84"/>
        <v>11</v>
      </c>
      <c r="FV599" s="29">
        <f>SUM(FU599:FU600)</f>
        <v>11</v>
      </c>
    </row>
    <row r="600" spans="1:178">
      <c r="A600" s="8">
        <v>17494</v>
      </c>
      <c r="B600" s="27" t="s">
        <v>67</v>
      </c>
      <c r="C600" s="243"/>
      <c r="D600" s="31"/>
      <c r="E600" s="31"/>
      <c r="F600" s="31"/>
      <c r="G600" s="31"/>
      <c r="H600" s="8">
        <f>VLOOKUP(F600, 'Meslek Grupları'!$E$6:$G$152, 3, FALSE)</f>
        <v>0</v>
      </c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8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7"/>
      <c r="AT600" s="37"/>
      <c r="AU600" s="39"/>
      <c r="AV600" s="31"/>
      <c r="AW600" s="31"/>
      <c r="AX600" s="31"/>
      <c r="AY600" s="31"/>
      <c r="AZ600" s="31"/>
      <c r="BA600" s="37"/>
      <c r="BB600" s="38"/>
      <c r="BC600" s="31"/>
      <c r="BD600" s="31"/>
      <c r="BE600" s="31"/>
      <c r="BF600" s="31"/>
      <c r="BG600" s="31"/>
      <c r="BH600" s="37"/>
      <c r="BI600" s="31"/>
      <c r="BJ600" s="31"/>
      <c r="BK600" s="31"/>
      <c r="BL600" s="31"/>
      <c r="BM600" s="31"/>
      <c r="BN600" s="31"/>
      <c r="BO600" s="38"/>
      <c r="BP600" s="31"/>
      <c r="BQ600" s="31"/>
      <c r="BR600" s="31"/>
      <c r="BS600" s="31"/>
      <c r="BT600" s="31"/>
      <c r="BU600" s="37"/>
      <c r="BV600" s="31"/>
      <c r="BW600" s="38"/>
      <c r="BX600" s="31"/>
      <c r="BY600" s="31"/>
      <c r="BZ600" s="31"/>
      <c r="CA600" s="37"/>
      <c r="CB600" s="38"/>
      <c r="CC600" s="31"/>
      <c r="CD600" s="31"/>
      <c r="CE600" s="31"/>
      <c r="CF600" s="31"/>
      <c r="CG600" s="31"/>
      <c r="CH600" s="37"/>
      <c r="CI600" s="39"/>
      <c r="CJ600" s="38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8"/>
      <c r="DR600" s="31"/>
      <c r="DS600" s="31"/>
      <c r="DT600" s="31"/>
      <c r="DU600" s="31"/>
      <c r="DV600" s="37"/>
      <c r="DW600" s="31"/>
      <c r="DX600" s="31"/>
      <c r="DY600" s="31"/>
      <c r="DZ600" s="31"/>
      <c r="EA600" s="31"/>
      <c r="EB600" s="31"/>
      <c r="EC600" s="31"/>
      <c r="ED600" s="38"/>
      <c r="EE600" s="31"/>
      <c r="EF600" s="31"/>
      <c r="EG600" s="38">
        <v>2</v>
      </c>
      <c r="EH600" s="31"/>
      <c r="EI600" s="31"/>
      <c r="EJ600" s="31"/>
      <c r="EK600" s="31" t="s">
        <v>960</v>
      </c>
      <c r="EL600" s="37">
        <v>140</v>
      </c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7"/>
      <c r="EX600" s="37"/>
      <c r="EY600" s="37"/>
      <c r="EZ600" s="37"/>
      <c r="FA600" s="37"/>
      <c r="FB600" s="37"/>
      <c r="FC600" s="37"/>
      <c r="FD600" s="37"/>
      <c r="FE600" s="37"/>
      <c r="FF600" s="37"/>
      <c r="FG600" s="37"/>
      <c r="FH600" s="37"/>
      <c r="FI600" s="37"/>
      <c r="FJ600" s="37"/>
      <c r="FK600" s="37"/>
      <c r="FL600" s="37"/>
      <c r="FM600" s="37"/>
      <c r="FN600" s="37"/>
      <c r="FO600" s="37"/>
      <c r="FP600" s="37"/>
      <c r="FQ600" s="37"/>
      <c r="FR600" s="37"/>
      <c r="FS600" s="29">
        <f t="shared" si="81"/>
        <v>140</v>
      </c>
      <c r="FT600" s="29"/>
      <c r="FU600" s="8">
        <f t="shared" si="84"/>
        <v>0</v>
      </c>
      <c r="FV600" s="29"/>
    </row>
    <row r="601" spans="1:178">
      <c r="A601" s="8">
        <v>17494</v>
      </c>
      <c r="B601" s="27" t="s">
        <v>67</v>
      </c>
      <c r="C601" s="40">
        <v>50</v>
      </c>
      <c r="D601" s="40" t="s">
        <v>845</v>
      </c>
      <c r="E601" s="40"/>
      <c r="F601" s="40" t="s">
        <v>231</v>
      </c>
      <c r="G601" s="40">
        <v>100</v>
      </c>
      <c r="H601" s="8" t="str">
        <f>VLOOKUP(F601, 'Meslek Grupları'!$E$6:$G$152, 3, FALSE)</f>
        <v>Esnaf</v>
      </c>
      <c r="I601" s="40"/>
      <c r="J601" s="40"/>
      <c r="K601" s="40"/>
      <c r="L601" s="40">
        <v>120</v>
      </c>
      <c r="M601" s="40"/>
      <c r="N601" s="40"/>
      <c r="O601" s="40"/>
      <c r="P601" s="40"/>
      <c r="Q601" s="40"/>
      <c r="R601" s="40"/>
      <c r="S601" s="40">
        <v>2.5</v>
      </c>
      <c r="T601" s="40">
        <v>5</v>
      </c>
      <c r="U601" s="40"/>
      <c r="V601" s="40"/>
      <c r="W601" s="40"/>
      <c r="X601" s="40"/>
      <c r="Y601" s="40"/>
      <c r="Z601" s="41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2"/>
      <c r="AT601" s="42"/>
      <c r="AU601" s="43"/>
      <c r="AV601" s="40"/>
      <c r="AW601" s="40"/>
      <c r="AX601" s="40"/>
      <c r="AY601" s="40"/>
      <c r="AZ601" s="40"/>
      <c r="BA601" s="42"/>
      <c r="BB601" s="41"/>
      <c r="BC601" s="40"/>
      <c r="BD601" s="40"/>
      <c r="BE601" s="40"/>
      <c r="BF601" s="40"/>
      <c r="BG601" s="40"/>
      <c r="BH601" s="42"/>
      <c r="BI601" s="40"/>
      <c r="BJ601" s="40"/>
      <c r="BK601" s="40"/>
      <c r="BL601" s="40"/>
      <c r="BM601" s="40"/>
      <c r="BN601" s="40"/>
      <c r="BO601" s="41"/>
      <c r="BP601" s="40"/>
      <c r="BQ601" s="40"/>
      <c r="BR601" s="40"/>
      <c r="BS601" s="40"/>
      <c r="BT601" s="40"/>
      <c r="BU601" s="42"/>
      <c r="BV601" s="40"/>
      <c r="BW601" s="41">
        <v>2.5</v>
      </c>
      <c r="BX601" s="40"/>
      <c r="BY601" s="40"/>
      <c r="BZ601" s="40">
        <v>24</v>
      </c>
      <c r="CA601" s="42">
        <v>24</v>
      </c>
      <c r="CB601" s="41"/>
      <c r="CC601" s="40"/>
      <c r="CD601" s="40"/>
      <c r="CE601" s="40"/>
      <c r="CF601" s="40"/>
      <c r="CG601" s="40"/>
      <c r="CH601" s="42"/>
      <c r="CI601" s="43"/>
      <c r="CJ601" s="41"/>
      <c r="CK601" s="40"/>
      <c r="CL601" s="40"/>
      <c r="CM601" s="40"/>
      <c r="CN601" s="40"/>
      <c r="CO601" s="40"/>
      <c r="CP601" s="40"/>
      <c r="CQ601" s="40"/>
      <c r="CR601" s="40">
        <v>1</v>
      </c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1"/>
      <c r="DR601" s="40"/>
      <c r="DS601" s="40"/>
      <c r="DT601" s="40"/>
      <c r="DU601" s="40"/>
      <c r="DV601" s="42"/>
      <c r="DW601" s="40"/>
      <c r="DX601" s="40"/>
      <c r="DY601" s="40"/>
      <c r="DZ601" s="40"/>
      <c r="EA601" s="40"/>
      <c r="EB601" s="40"/>
      <c r="EC601" s="40"/>
      <c r="ED601" s="41"/>
      <c r="EE601" s="40"/>
      <c r="EF601" s="40"/>
      <c r="EG601" s="41"/>
      <c r="EH601" s="40"/>
      <c r="EI601" s="40"/>
      <c r="EJ601" s="40"/>
      <c r="EK601" s="40"/>
      <c r="EL601" s="42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2"/>
      <c r="EX601" s="42"/>
      <c r="EY601" s="42"/>
      <c r="EZ601" s="42"/>
      <c r="FA601" s="42"/>
      <c r="FB601" s="42"/>
      <c r="FC601" s="42"/>
      <c r="FD601" s="42"/>
      <c r="FE601" s="42"/>
      <c r="FF601" s="42"/>
      <c r="FG601" s="42"/>
      <c r="FH601" s="42"/>
      <c r="FI601" s="42"/>
      <c r="FJ601" s="42"/>
      <c r="FK601" s="42"/>
      <c r="FL601" s="42"/>
      <c r="FM601" s="42"/>
      <c r="FN601" s="42"/>
      <c r="FO601" s="42"/>
      <c r="FP601" s="42"/>
      <c r="FQ601" s="42"/>
      <c r="FR601" s="42"/>
      <c r="FS601" s="29">
        <f t="shared" si="81"/>
        <v>244</v>
      </c>
      <c r="FT601" s="29">
        <f>FS601</f>
        <v>244</v>
      </c>
      <c r="FU601" s="8">
        <f t="shared" si="84"/>
        <v>2.5</v>
      </c>
      <c r="FV601" s="29">
        <f>FU601</f>
        <v>2.5</v>
      </c>
    </row>
    <row r="602" spans="1:178">
      <c r="A602" s="8">
        <v>17494</v>
      </c>
      <c r="B602" s="27" t="s">
        <v>67</v>
      </c>
      <c r="C602" s="40">
        <v>51</v>
      </c>
      <c r="D602" s="40" t="s">
        <v>635</v>
      </c>
      <c r="E602" s="40"/>
      <c r="F602" s="40"/>
      <c r="G602" s="40"/>
      <c r="H602" s="8">
        <f>VLOOKUP(F602, 'Meslek Grupları'!$E$6:$G$152, 3, FALSE)</f>
        <v>0</v>
      </c>
      <c r="I602" s="40"/>
      <c r="J602" s="40"/>
      <c r="K602" s="40"/>
      <c r="L602" s="40">
        <v>120</v>
      </c>
      <c r="M602" s="40"/>
      <c r="N602" s="40"/>
      <c r="O602" s="40"/>
      <c r="P602" s="40"/>
      <c r="Q602" s="40"/>
      <c r="R602" s="40"/>
      <c r="S602" s="40" t="s">
        <v>961</v>
      </c>
      <c r="T602" s="40"/>
      <c r="U602" s="40"/>
      <c r="V602" s="40"/>
      <c r="W602" s="40"/>
      <c r="X602" s="40"/>
      <c r="Y602" s="40"/>
      <c r="Z602" s="41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2"/>
      <c r="AT602" s="42"/>
      <c r="AU602" s="43"/>
      <c r="AV602" s="40"/>
      <c r="AW602" s="40"/>
      <c r="AX602" s="40"/>
      <c r="AY602" s="40"/>
      <c r="AZ602" s="40"/>
      <c r="BA602" s="42"/>
      <c r="BB602" s="41"/>
      <c r="BC602" s="40"/>
      <c r="BD602" s="40"/>
      <c r="BE602" s="40"/>
      <c r="BF602" s="40"/>
      <c r="BG602" s="40"/>
      <c r="BH602" s="42"/>
      <c r="BI602" s="40"/>
      <c r="BJ602" s="40"/>
      <c r="BK602" s="40"/>
      <c r="BL602" s="40"/>
      <c r="BM602" s="40"/>
      <c r="BN602" s="40"/>
      <c r="BO602" s="41"/>
      <c r="BP602" s="40"/>
      <c r="BQ602" s="40"/>
      <c r="BR602" s="40"/>
      <c r="BS602" s="40"/>
      <c r="BT602" s="40"/>
      <c r="BU602" s="42"/>
      <c r="BV602" s="40"/>
      <c r="BW602" s="41"/>
      <c r="BX602" s="40"/>
      <c r="BY602" s="40"/>
      <c r="BZ602" s="40"/>
      <c r="CA602" s="42"/>
      <c r="CB602" s="41"/>
      <c r="CC602" s="40"/>
      <c r="CD602" s="40"/>
      <c r="CE602" s="40"/>
      <c r="CF602" s="40"/>
      <c r="CG602" s="40"/>
      <c r="CH602" s="42"/>
      <c r="CI602" s="43"/>
      <c r="CJ602" s="41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1"/>
      <c r="DR602" s="40"/>
      <c r="DS602" s="40"/>
      <c r="DT602" s="40"/>
      <c r="DU602" s="40"/>
      <c r="DV602" s="42"/>
      <c r="DW602" s="40"/>
      <c r="DX602" s="40"/>
      <c r="DY602" s="40"/>
      <c r="DZ602" s="40"/>
      <c r="EA602" s="40"/>
      <c r="EB602" s="40"/>
      <c r="EC602" s="40"/>
      <c r="ED602" s="41"/>
      <c r="EE602" s="40"/>
      <c r="EF602" s="40"/>
      <c r="EG602" s="41"/>
      <c r="EH602" s="40"/>
      <c r="EI602" s="40"/>
      <c r="EJ602" s="40"/>
      <c r="EK602" s="40"/>
      <c r="EL602" s="42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2"/>
      <c r="EX602" s="42"/>
      <c r="EY602" s="42"/>
      <c r="EZ602" s="42"/>
      <c r="FA602" s="42"/>
      <c r="FB602" s="42"/>
      <c r="FC602" s="42"/>
      <c r="FD602" s="42"/>
      <c r="FE602" s="42"/>
      <c r="FF602" s="42"/>
      <c r="FG602" s="42"/>
      <c r="FH602" s="42"/>
      <c r="FI602" s="42"/>
      <c r="FJ602" s="42"/>
      <c r="FK602" s="42"/>
      <c r="FL602" s="42"/>
      <c r="FM602" s="42"/>
      <c r="FN602" s="42"/>
      <c r="FO602" s="42"/>
      <c r="FP602" s="42"/>
      <c r="FQ602" s="42"/>
      <c r="FR602" s="42"/>
      <c r="FS602" s="29">
        <f t="shared" si="81"/>
        <v>120</v>
      </c>
      <c r="FT602" s="29">
        <f>FS602</f>
        <v>120</v>
      </c>
      <c r="FU602" s="8">
        <f t="shared" si="84"/>
        <v>0</v>
      </c>
      <c r="FV602" s="29">
        <f>FU602</f>
        <v>0</v>
      </c>
    </row>
    <row r="603" spans="1:178">
      <c r="A603" s="8">
        <v>17494</v>
      </c>
      <c r="B603" s="27" t="s">
        <v>67</v>
      </c>
      <c r="C603" s="242">
        <v>52</v>
      </c>
      <c r="D603" s="8" t="s">
        <v>962</v>
      </c>
      <c r="E603" s="8"/>
      <c r="F603" s="8" t="s">
        <v>227</v>
      </c>
      <c r="H603" s="8" t="str">
        <f>VLOOKUP(F603, 'Meslek Grupları'!$E$6:$G$152, 3, FALSE)</f>
        <v>Ziraat</v>
      </c>
      <c r="I603" s="8"/>
      <c r="J603" s="8"/>
      <c r="K603" s="8"/>
      <c r="M603" s="8"/>
      <c r="O603" s="8"/>
      <c r="P603" s="8"/>
      <c r="R603">
        <v>84</v>
      </c>
      <c r="S603">
        <v>3</v>
      </c>
      <c r="T603">
        <v>6.75</v>
      </c>
      <c r="U603" s="8"/>
      <c r="V603" s="8"/>
      <c r="W603" s="8"/>
      <c r="Z603" s="28">
        <v>70</v>
      </c>
      <c r="AA603" s="8">
        <v>18.75</v>
      </c>
      <c r="AB603" s="8">
        <v>30</v>
      </c>
      <c r="AC603" s="8">
        <v>6</v>
      </c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>
        <v>40</v>
      </c>
      <c r="AS603" s="27">
        <v>8</v>
      </c>
      <c r="AT603" s="27">
        <v>32.75</v>
      </c>
      <c r="AU603" s="29">
        <v>36</v>
      </c>
      <c r="AV603" s="8">
        <v>11</v>
      </c>
      <c r="AW603" s="8"/>
      <c r="AX603" s="8">
        <v>32.75</v>
      </c>
      <c r="AY603" s="8"/>
      <c r="AZ603" s="8">
        <v>294.75</v>
      </c>
      <c r="BA603" s="27"/>
      <c r="BB603" s="28">
        <v>36</v>
      </c>
      <c r="BC603" s="8"/>
      <c r="BD603" s="8"/>
      <c r="BE603" s="8"/>
      <c r="BF603" s="8"/>
      <c r="BG603" s="8">
        <v>50</v>
      </c>
      <c r="BH603" s="27"/>
      <c r="BI603" s="8"/>
      <c r="BJ603" s="8"/>
      <c r="BK603" s="8"/>
      <c r="BL603" s="8"/>
      <c r="BM603" s="8"/>
      <c r="BN603" s="8"/>
      <c r="BO603" s="28"/>
      <c r="BP603" s="8"/>
      <c r="BQ603" s="8"/>
      <c r="BR603" s="8"/>
      <c r="BS603" s="8"/>
      <c r="BT603" s="8"/>
      <c r="BU603" s="27"/>
      <c r="BV603" s="8"/>
      <c r="BW603" s="28"/>
      <c r="BX603" s="8"/>
      <c r="BY603" s="8"/>
      <c r="BZ603" s="8"/>
      <c r="CA603" s="27"/>
      <c r="CB603" s="28">
        <v>30</v>
      </c>
      <c r="CC603" s="8"/>
      <c r="CD603" s="8"/>
      <c r="CE603" s="8"/>
      <c r="CF603" s="8"/>
      <c r="CG603" s="8">
        <v>600</v>
      </c>
      <c r="CH603" s="27">
        <v>600</v>
      </c>
      <c r="CI603" s="29"/>
      <c r="CJ603" s="28">
        <v>1</v>
      </c>
      <c r="CK603" s="8"/>
      <c r="CL603" s="8"/>
      <c r="CM603" s="8"/>
      <c r="CN603" s="8"/>
      <c r="CO603" s="8"/>
      <c r="CP603" s="8"/>
      <c r="CQ603" s="8"/>
      <c r="CR603" s="8">
        <v>1</v>
      </c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28">
        <v>1</v>
      </c>
      <c r="DR603" s="8"/>
      <c r="DS603" s="8"/>
      <c r="DT603" s="8" t="s">
        <v>963</v>
      </c>
      <c r="DU603" s="8"/>
      <c r="DV603" s="27"/>
      <c r="DW603" s="8"/>
      <c r="DX603" s="8"/>
      <c r="DY603" s="8"/>
      <c r="DZ603" s="8"/>
      <c r="EA603" s="8"/>
      <c r="EB603" s="8"/>
      <c r="EC603" s="8"/>
      <c r="ED603" s="28"/>
      <c r="EE603" s="8"/>
      <c r="EF603" s="8"/>
      <c r="EG603" s="28">
        <v>3</v>
      </c>
      <c r="EH603" s="8"/>
      <c r="EI603" s="8"/>
      <c r="EJ603" s="8"/>
      <c r="EK603" s="8" t="s">
        <v>907</v>
      </c>
      <c r="EL603" s="27">
        <v>450</v>
      </c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27"/>
      <c r="EX603" s="27"/>
      <c r="EY603" s="27">
        <v>26</v>
      </c>
      <c r="EZ603" s="27"/>
      <c r="FA603" s="27"/>
      <c r="FB603" s="27" t="s">
        <v>874</v>
      </c>
      <c r="FC603" s="27">
        <v>500</v>
      </c>
      <c r="FD603" s="27"/>
      <c r="FE603" s="27"/>
      <c r="FF603" s="27"/>
      <c r="FG603" s="27"/>
      <c r="FH603" s="27"/>
      <c r="FI603" s="27"/>
      <c r="FJ603" s="27"/>
      <c r="FK603" s="27"/>
      <c r="FL603" s="27"/>
      <c r="FM603" s="27">
        <v>2</v>
      </c>
      <c r="FN603" s="27" t="s">
        <v>874</v>
      </c>
      <c r="FO603" s="27">
        <v>130</v>
      </c>
      <c r="FP603" s="27"/>
      <c r="FQ603" s="27"/>
      <c r="FR603" s="27"/>
      <c r="FS603" s="29">
        <f t="shared" si="81"/>
        <v>2024.75</v>
      </c>
      <c r="FT603" s="29">
        <f>SUM(FS603:FS604)</f>
        <v>2144.75</v>
      </c>
      <c r="FU603" s="8">
        <f t="shared" si="84"/>
        <v>113</v>
      </c>
      <c r="FV603" s="29">
        <f>SUM(FU603:FU604)</f>
        <v>113</v>
      </c>
    </row>
    <row r="604" spans="1:178">
      <c r="A604" s="8">
        <v>17494</v>
      </c>
      <c r="B604" s="27" t="s">
        <v>67</v>
      </c>
      <c r="C604" s="243"/>
      <c r="D604" s="31"/>
      <c r="E604" s="31"/>
      <c r="F604" s="31"/>
      <c r="G604" s="31"/>
      <c r="H604" s="8">
        <f>VLOOKUP(F604, 'Meslek Grupları'!$E$6:$G$152, 3, FALSE)</f>
        <v>0</v>
      </c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8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7"/>
      <c r="AT604" s="37"/>
      <c r="AU604" s="39"/>
      <c r="AV604" s="31"/>
      <c r="AW604" s="31"/>
      <c r="AX604" s="31"/>
      <c r="AY604" s="31"/>
      <c r="AZ604" s="31"/>
      <c r="BA604" s="37"/>
      <c r="BB604" s="38"/>
      <c r="BC604" s="31"/>
      <c r="BD604" s="31"/>
      <c r="BE604" s="31"/>
      <c r="BF604" s="31"/>
      <c r="BG604" s="31"/>
      <c r="BH604" s="37"/>
      <c r="BI604" s="31"/>
      <c r="BJ604" s="31"/>
      <c r="BK604" s="31"/>
      <c r="BL604" s="31"/>
      <c r="BM604" s="31"/>
      <c r="BN604" s="31"/>
      <c r="BO604" s="38"/>
      <c r="BP604" s="31"/>
      <c r="BQ604" s="31"/>
      <c r="BR604" s="31"/>
      <c r="BS604" s="31"/>
      <c r="BT604" s="31"/>
      <c r="BU604" s="37"/>
      <c r="BV604" s="31"/>
      <c r="BW604" s="38"/>
      <c r="BX604" s="31"/>
      <c r="BY604" s="31"/>
      <c r="BZ604" s="31"/>
      <c r="CA604" s="37"/>
      <c r="CB604" s="38"/>
      <c r="CC604" s="31"/>
      <c r="CD604" s="31"/>
      <c r="CE604" s="31"/>
      <c r="CF604" s="31"/>
      <c r="CG604" s="31"/>
      <c r="CH604" s="37"/>
      <c r="CI604" s="39"/>
      <c r="CJ604" s="38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8"/>
      <c r="DR604" s="31"/>
      <c r="DS604" s="31"/>
      <c r="DT604" s="31"/>
      <c r="DU604" s="31"/>
      <c r="DV604" s="37"/>
      <c r="DW604" s="31"/>
      <c r="DX604" s="31"/>
      <c r="DY604" s="31"/>
      <c r="DZ604" s="31"/>
      <c r="EA604" s="31"/>
      <c r="EB604" s="31"/>
      <c r="EC604" s="31"/>
      <c r="ED604" s="38"/>
      <c r="EE604" s="31"/>
      <c r="EF604" s="31"/>
      <c r="EG604" s="38">
        <v>2</v>
      </c>
      <c r="EH604" s="31"/>
      <c r="EI604" s="31"/>
      <c r="EJ604" s="31"/>
      <c r="EK604" s="31"/>
      <c r="EL604" s="37">
        <v>120</v>
      </c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7"/>
      <c r="EX604" s="37"/>
      <c r="EY604" s="37"/>
      <c r="EZ604" s="37"/>
      <c r="FA604" s="37"/>
      <c r="FB604" s="37"/>
      <c r="FC604" s="37"/>
      <c r="FD604" s="37"/>
      <c r="FE604" s="37"/>
      <c r="FF604" s="37"/>
      <c r="FG604" s="37"/>
      <c r="FH604" s="37"/>
      <c r="FI604" s="37"/>
      <c r="FJ604" s="37"/>
      <c r="FK604" s="37"/>
      <c r="FL604" s="37"/>
      <c r="FM604" s="37"/>
      <c r="FN604" s="37"/>
      <c r="FO604" s="37"/>
      <c r="FP604" s="37"/>
      <c r="FQ604" s="37"/>
      <c r="FR604" s="37"/>
      <c r="FS604" s="29">
        <f t="shared" si="81"/>
        <v>120</v>
      </c>
      <c r="FT604" s="29"/>
      <c r="FU604" s="8">
        <f t="shared" si="84"/>
        <v>0</v>
      </c>
      <c r="FV604" s="29"/>
    </row>
    <row r="605" spans="1:178">
      <c r="A605" s="8">
        <v>17494</v>
      </c>
      <c r="B605" s="27" t="s">
        <v>67</v>
      </c>
      <c r="C605" s="40"/>
      <c r="D605" s="40" t="s">
        <v>964</v>
      </c>
      <c r="E605" s="40"/>
      <c r="F605" s="40" t="s">
        <v>316</v>
      </c>
      <c r="G605" s="40"/>
      <c r="H605" s="8" t="str">
        <f>VLOOKUP(F605, 'Meslek Grupları'!$E$6:$G$152, 3, FALSE)</f>
        <v>Mesleksiz</v>
      </c>
      <c r="I605" s="40" t="s">
        <v>965</v>
      </c>
      <c r="J605" s="40"/>
      <c r="K605" s="40"/>
      <c r="L605" s="40"/>
      <c r="M605" s="40"/>
      <c r="N605" s="40"/>
      <c r="O605" s="40"/>
      <c r="P605" s="40"/>
      <c r="Q605" s="40"/>
      <c r="R605" s="40">
        <v>35</v>
      </c>
      <c r="S605" s="40">
        <v>3</v>
      </c>
      <c r="T605" s="40">
        <v>6</v>
      </c>
      <c r="U605" s="40"/>
      <c r="V605" s="40"/>
      <c r="W605" s="40"/>
      <c r="X605" s="40"/>
      <c r="Y605" s="40"/>
      <c r="Z605" s="41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2"/>
      <c r="AT605" s="42"/>
      <c r="AU605" s="43"/>
      <c r="AV605" s="40"/>
      <c r="AW605" s="40"/>
      <c r="AX605" s="40"/>
      <c r="AY605" s="40"/>
      <c r="AZ605" s="40"/>
      <c r="BA605" s="42"/>
      <c r="BB605" s="41"/>
      <c r="BC605" s="40"/>
      <c r="BD605" s="40"/>
      <c r="BE605" s="40"/>
      <c r="BF605" s="40"/>
      <c r="BG605" s="40"/>
      <c r="BH605" s="42"/>
      <c r="BI605" s="40"/>
      <c r="BJ605" s="40"/>
      <c r="BK605" s="40"/>
      <c r="BL605" s="40"/>
      <c r="BM605" s="40"/>
      <c r="BN605" s="40"/>
      <c r="BO605" s="41">
        <v>13</v>
      </c>
      <c r="BP605" s="40"/>
      <c r="BQ605" s="40"/>
      <c r="BR605" s="40"/>
      <c r="BS605" s="40"/>
      <c r="BT605" s="40"/>
      <c r="BU605" s="42">
        <v>250</v>
      </c>
      <c r="BV605" s="40"/>
      <c r="BW605" s="41">
        <v>3</v>
      </c>
      <c r="BX605" s="40"/>
      <c r="BY605" s="40"/>
      <c r="BZ605" s="40">
        <v>24</v>
      </c>
      <c r="CA605" s="42">
        <v>24</v>
      </c>
      <c r="CB605" s="41">
        <v>30</v>
      </c>
      <c r="CC605" s="40"/>
      <c r="CD605" s="40"/>
      <c r="CE605" s="40"/>
      <c r="CF605" s="40"/>
      <c r="CG605" s="40">
        <v>600</v>
      </c>
      <c r="CH605" s="42">
        <v>600</v>
      </c>
      <c r="CI605" s="43"/>
      <c r="CJ605" s="41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1"/>
      <c r="DR605" s="40"/>
      <c r="DS605" s="40"/>
      <c r="DT605" s="40"/>
      <c r="DU605" s="40"/>
      <c r="DV605" s="42"/>
      <c r="DW605" s="40"/>
      <c r="DX605" s="40"/>
      <c r="DY605" s="40"/>
      <c r="DZ605" s="40"/>
      <c r="EA605" s="40"/>
      <c r="EB605" s="40"/>
      <c r="EC605" s="40"/>
      <c r="ED605" s="41"/>
      <c r="EE605" s="40"/>
      <c r="EF605" s="40"/>
      <c r="EG605" s="41"/>
      <c r="EH605" s="40"/>
      <c r="EI605" s="40"/>
      <c r="EJ605" s="40"/>
      <c r="EK605" s="40"/>
      <c r="EL605" s="42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2"/>
      <c r="EX605" s="42"/>
      <c r="EY605" s="42">
        <v>10</v>
      </c>
      <c r="EZ605" s="42"/>
      <c r="FA605" s="42"/>
      <c r="FB605" s="42" t="s">
        <v>898</v>
      </c>
      <c r="FC605" s="42">
        <v>65</v>
      </c>
      <c r="FD605" s="42"/>
      <c r="FE605" s="42"/>
      <c r="FF605" s="42"/>
      <c r="FG605" s="42"/>
      <c r="FH605" s="42"/>
      <c r="FI605" s="42"/>
      <c r="FJ605" s="42"/>
      <c r="FK605" s="42"/>
      <c r="FL605" s="42"/>
      <c r="FM605" s="42"/>
      <c r="FN605" s="42"/>
      <c r="FO605" s="42"/>
      <c r="FP605" s="42"/>
      <c r="FQ605" s="42"/>
      <c r="FR605" s="42"/>
      <c r="FS605" s="29">
        <f t="shared" si="81"/>
        <v>939</v>
      </c>
      <c r="FT605" s="29">
        <f>FS605</f>
        <v>939</v>
      </c>
      <c r="FU605" s="8">
        <f t="shared" si="84"/>
        <v>46</v>
      </c>
      <c r="FV605" s="29">
        <f>FU605</f>
        <v>46</v>
      </c>
    </row>
    <row r="606" spans="1:178">
      <c r="A606" s="8">
        <v>17494</v>
      </c>
      <c r="B606" s="27" t="s">
        <v>67</v>
      </c>
      <c r="C606" s="40">
        <v>53</v>
      </c>
      <c r="D606" s="40" t="s">
        <v>966</v>
      </c>
      <c r="E606" s="40"/>
      <c r="F606" s="40" t="s">
        <v>253</v>
      </c>
      <c r="G606" s="40">
        <v>100</v>
      </c>
      <c r="H606" s="8" t="str">
        <f>VLOOKUP(F606, 'Meslek Grupları'!$E$6:$G$152, 3, FALSE)</f>
        <v>İşçiler</v>
      </c>
      <c r="I606" s="40"/>
      <c r="J606" s="40"/>
      <c r="K606" s="40"/>
      <c r="L606" s="40"/>
      <c r="M606" s="40"/>
      <c r="N606" s="40"/>
      <c r="O606" s="40"/>
      <c r="P606" s="40"/>
      <c r="Q606" s="40"/>
      <c r="R606" s="40">
        <v>3.5</v>
      </c>
      <c r="S606" s="40"/>
      <c r="T606" s="40"/>
      <c r="U606" s="40"/>
      <c r="V606" s="40"/>
      <c r="W606" s="40"/>
      <c r="X606" s="40"/>
      <c r="Y606" s="40"/>
      <c r="Z606" s="41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2"/>
      <c r="AT606" s="42"/>
      <c r="AU606" s="43"/>
      <c r="AV606" s="40"/>
      <c r="AW606" s="40"/>
      <c r="AX606" s="40"/>
      <c r="AY606" s="40"/>
      <c r="AZ606" s="40"/>
      <c r="BA606" s="42"/>
      <c r="BB606" s="41"/>
      <c r="BC606" s="40"/>
      <c r="BD606" s="40"/>
      <c r="BE606" s="40"/>
      <c r="BF606" s="40"/>
      <c r="BG606" s="40"/>
      <c r="BH606" s="42"/>
      <c r="BI606" s="40"/>
      <c r="BJ606" s="40"/>
      <c r="BK606" s="40"/>
      <c r="BL606" s="40"/>
      <c r="BM606" s="40"/>
      <c r="BN606" s="40"/>
      <c r="BO606" s="41"/>
      <c r="BP606" s="40"/>
      <c r="BQ606" s="40"/>
      <c r="BR606" s="40"/>
      <c r="BS606" s="40"/>
      <c r="BT606" s="40"/>
      <c r="BU606" s="42"/>
      <c r="BV606" s="40"/>
      <c r="BW606" s="41"/>
      <c r="BX606" s="40"/>
      <c r="BY606" s="40"/>
      <c r="BZ606" s="40"/>
      <c r="CA606" s="42"/>
      <c r="CB606" s="41"/>
      <c r="CC606" s="40"/>
      <c r="CD606" s="40"/>
      <c r="CE606" s="40"/>
      <c r="CF606" s="40"/>
      <c r="CG606" s="40"/>
      <c r="CH606" s="42"/>
      <c r="CI606" s="43"/>
      <c r="CJ606" s="41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1"/>
      <c r="DR606" s="40"/>
      <c r="DS606" s="40"/>
      <c r="DT606" s="40"/>
      <c r="DU606" s="40"/>
      <c r="DV606" s="42"/>
      <c r="DW606" s="40"/>
      <c r="DX606" s="40"/>
      <c r="DY606" s="40"/>
      <c r="DZ606" s="40"/>
      <c r="EA606" s="40"/>
      <c r="EB606" s="40"/>
      <c r="EC606" s="40"/>
      <c r="ED606" s="41"/>
      <c r="EE606" s="40"/>
      <c r="EF606" s="40"/>
      <c r="EG606" s="41"/>
      <c r="EH606" s="40"/>
      <c r="EI606" s="40"/>
      <c r="EJ606" s="40"/>
      <c r="EK606" s="40"/>
      <c r="EL606" s="42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2"/>
      <c r="EX606" s="42"/>
      <c r="EY606" s="42"/>
      <c r="EZ606" s="42"/>
      <c r="FA606" s="42"/>
      <c r="FB606" s="42"/>
      <c r="FC606" s="42"/>
      <c r="FD606" s="42"/>
      <c r="FE606" s="42"/>
      <c r="FF606" s="42"/>
      <c r="FG606" s="42"/>
      <c r="FH606" s="42"/>
      <c r="FI606" s="42"/>
      <c r="FJ606" s="42"/>
      <c r="FK606" s="42"/>
      <c r="FL606" s="42"/>
      <c r="FM606" s="42"/>
      <c r="FN606" s="42"/>
      <c r="FO606" s="42"/>
      <c r="FP606" s="42"/>
      <c r="FQ606" s="42"/>
      <c r="FR606" s="42"/>
      <c r="FS606" s="29">
        <f t="shared" si="81"/>
        <v>100</v>
      </c>
      <c r="FT606" s="29">
        <f>FS606</f>
        <v>100</v>
      </c>
      <c r="FU606" s="8">
        <f t="shared" si="84"/>
        <v>0</v>
      </c>
      <c r="FV606" s="29">
        <f>FU606</f>
        <v>0</v>
      </c>
    </row>
    <row r="607" spans="1:178">
      <c r="A607" s="8">
        <v>17494</v>
      </c>
      <c r="B607" s="27" t="s">
        <v>67</v>
      </c>
      <c r="C607" s="40">
        <v>54</v>
      </c>
      <c r="D607" s="40" t="s">
        <v>967</v>
      </c>
      <c r="E607" s="40"/>
      <c r="F607" s="40" t="s">
        <v>267</v>
      </c>
      <c r="G607" s="40">
        <v>50</v>
      </c>
      <c r="H607" s="8" t="str">
        <f>VLOOKUP(F607, 'Meslek Grupları'!$E$6:$G$152, 3, FALSE)</f>
        <v>Esnaf</v>
      </c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1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2"/>
      <c r="AT607" s="42"/>
      <c r="AU607" s="43"/>
      <c r="AV607" s="40"/>
      <c r="AW607" s="40"/>
      <c r="AX607" s="40"/>
      <c r="AY607" s="40"/>
      <c r="AZ607" s="40"/>
      <c r="BA607" s="42"/>
      <c r="BB607" s="41"/>
      <c r="BC607" s="40"/>
      <c r="BD607" s="40"/>
      <c r="BE607" s="40"/>
      <c r="BF607" s="40"/>
      <c r="BG607" s="40"/>
      <c r="BH607" s="42"/>
      <c r="BI607" s="40"/>
      <c r="BJ607" s="40"/>
      <c r="BK607" s="40"/>
      <c r="BL607" s="40"/>
      <c r="BM607" s="40"/>
      <c r="BN607" s="40"/>
      <c r="BO607" s="41"/>
      <c r="BP607" s="40"/>
      <c r="BQ607" s="40"/>
      <c r="BR607" s="40"/>
      <c r="BS607" s="40"/>
      <c r="BT607" s="40"/>
      <c r="BU607" s="42"/>
      <c r="BV607" s="40"/>
      <c r="BW607" s="41"/>
      <c r="BX607" s="40"/>
      <c r="BY607" s="40"/>
      <c r="BZ607" s="40"/>
      <c r="CA607" s="42"/>
      <c r="CB607" s="41"/>
      <c r="CC607" s="40"/>
      <c r="CD607" s="40"/>
      <c r="CE607" s="40"/>
      <c r="CF607" s="40"/>
      <c r="CG607" s="40"/>
      <c r="CH607" s="42"/>
      <c r="CI607" s="43"/>
      <c r="CJ607" s="41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1"/>
      <c r="DR607" s="40"/>
      <c r="DS607" s="40"/>
      <c r="DT607" s="40"/>
      <c r="DU607" s="40"/>
      <c r="DV607" s="42"/>
      <c r="DW607" s="40"/>
      <c r="DX607" s="40"/>
      <c r="DY607" s="40"/>
      <c r="DZ607" s="40"/>
      <c r="EA607" s="40"/>
      <c r="EB607" s="40"/>
      <c r="EC607" s="40"/>
      <c r="ED607" s="41"/>
      <c r="EE607" s="40"/>
      <c r="EF607" s="40"/>
      <c r="EG607" s="41"/>
      <c r="EH607" s="40"/>
      <c r="EI607" s="40"/>
      <c r="EJ607" s="40"/>
      <c r="EK607" s="40"/>
      <c r="EL607" s="42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2"/>
      <c r="EX607" s="42"/>
      <c r="EY607" s="42"/>
      <c r="EZ607" s="42"/>
      <c r="FA607" s="42"/>
      <c r="FB607" s="42"/>
      <c r="FC607" s="42"/>
      <c r="FD607" s="42"/>
      <c r="FE607" s="42"/>
      <c r="FF607" s="42"/>
      <c r="FG607" s="42"/>
      <c r="FH607" s="42"/>
      <c r="FI607" s="42"/>
      <c r="FJ607" s="42"/>
      <c r="FK607" s="42"/>
      <c r="FL607" s="42"/>
      <c r="FM607" s="42"/>
      <c r="FN607" s="42"/>
      <c r="FO607" s="42"/>
      <c r="FP607" s="42"/>
      <c r="FQ607" s="42"/>
      <c r="FR607" s="42"/>
      <c r="FS607" s="29">
        <f t="shared" si="81"/>
        <v>50</v>
      </c>
      <c r="FT607" s="29">
        <f>FS607</f>
        <v>50</v>
      </c>
      <c r="FU607" s="8">
        <f t="shared" si="84"/>
        <v>0</v>
      </c>
      <c r="FV607" s="29">
        <f>FU607</f>
        <v>0</v>
      </c>
    </row>
    <row r="608" spans="1:178">
      <c r="A608" s="8">
        <v>17494</v>
      </c>
      <c r="B608" s="27" t="s">
        <v>67</v>
      </c>
      <c r="C608" s="40">
        <v>55</v>
      </c>
      <c r="D608" s="40" t="s">
        <v>968</v>
      </c>
      <c r="E608" s="40"/>
      <c r="F608" s="40" t="s">
        <v>170</v>
      </c>
      <c r="G608" s="40">
        <v>150</v>
      </c>
      <c r="H608" s="8" t="str">
        <f>VLOOKUP(F608, 'Meslek Grupları'!$E$6:$G$152, 3, FALSE)</f>
        <v>Esnaf</v>
      </c>
      <c r="I608" s="40"/>
      <c r="J608" s="40"/>
      <c r="K608" s="40"/>
      <c r="L608" s="40"/>
      <c r="M608" s="40"/>
      <c r="N608" s="40"/>
      <c r="O608" s="40"/>
      <c r="P608" s="40"/>
      <c r="Q608" s="40"/>
      <c r="R608" s="40">
        <v>3.5</v>
      </c>
      <c r="S608" s="40"/>
      <c r="T608" s="40"/>
      <c r="U608" s="40"/>
      <c r="V608" s="40"/>
      <c r="W608" s="40"/>
      <c r="X608" s="40"/>
      <c r="Y608" s="40"/>
      <c r="Z608" s="41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2"/>
      <c r="AT608" s="42"/>
      <c r="AU608" s="43"/>
      <c r="AV608" s="40"/>
      <c r="AW608" s="40"/>
      <c r="AX608" s="40"/>
      <c r="AY608" s="40"/>
      <c r="AZ608" s="40"/>
      <c r="BA608" s="42"/>
      <c r="BB608" s="41"/>
      <c r="BC608" s="40"/>
      <c r="BD608" s="40"/>
      <c r="BE608" s="40"/>
      <c r="BF608" s="40"/>
      <c r="BG608" s="40"/>
      <c r="BH608" s="42"/>
      <c r="BI608" s="40"/>
      <c r="BJ608" s="40"/>
      <c r="BK608" s="40"/>
      <c r="BL608" s="40"/>
      <c r="BM608" s="40"/>
      <c r="BN608" s="40"/>
      <c r="BO608" s="41"/>
      <c r="BP608" s="40"/>
      <c r="BQ608" s="40"/>
      <c r="BR608" s="40"/>
      <c r="BS608" s="40"/>
      <c r="BT608" s="40"/>
      <c r="BU608" s="42"/>
      <c r="BV608" s="40"/>
      <c r="BW608" s="41"/>
      <c r="BX608" s="40"/>
      <c r="BY608" s="40"/>
      <c r="BZ608" s="40"/>
      <c r="CA608" s="42"/>
      <c r="CB608" s="41"/>
      <c r="CC608" s="40"/>
      <c r="CD608" s="40"/>
      <c r="CE608" s="40"/>
      <c r="CF608" s="40"/>
      <c r="CG608" s="40"/>
      <c r="CH608" s="42"/>
      <c r="CI608" s="43"/>
      <c r="CJ608" s="41">
        <v>1</v>
      </c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>
        <v>1</v>
      </c>
      <c r="CX608" s="40">
        <v>10</v>
      </c>
      <c r="CY608" s="40"/>
      <c r="CZ608" s="40"/>
      <c r="DA608" s="40"/>
      <c r="DB608" s="40">
        <v>1</v>
      </c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1"/>
      <c r="DR608" s="40"/>
      <c r="DS608" s="40"/>
      <c r="DT608" s="40"/>
      <c r="DU608" s="40"/>
      <c r="DV608" s="42"/>
      <c r="DW608" s="40"/>
      <c r="DX608" s="40"/>
      <c r="DY608" s="40"/>
      <c r="DZ608" s="40"/>
      <c r="EA608" s="40"/>
      <c r="EB608" s="40"/>
      <c r="EC608" s="40"/>
      <c r="ED608" s="41"/>
      <c r="EE608" s="40"/>
      <c r="EF608" s="40"/>
      <c r="EG608" s="41"/>
      <c r="EH608" s="40"/>
      <c r="EI608" s="40"/>
      <c r="EJ608" s="40"/>
      <c r="EK608" s="40"/>
      <c r="EL608" s="42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2"/>
      <c r="EX608" s="42"/>
      <c r="EY608" s="42"/>
      <c r="EZ608" s="42"/>
      <c r="FA608" s="42"/>
      <c r="FB608" s="42"/>
      <c r="FC608" s="42"/>
      <c r="FD608" s="42"/>
      <c r="FE608" s="42"/>
      <c r="FF608" s="42"/>
      <c r="FG608" s="42"/>
      <c r="FH608" s="42"/>
      <c r="FI608" s="42"/>
      <c r="FJ608" s="42"/>
      <c r="FK608" s="42"/>
      <c r="FL608" s="42"/>
      <c r="FM608" s="42"/>
      <c r="FN608" s="42"/>
      <c r="FO608" s="42"/>
      <c r="FP608" s="42"/>
      <c r="FQ608" s="42"/>
      <c r="FR608" s="42"/>
      <c r="FS608" s="29">
        <f t="shared" si="81"/>
        <v>160</v>
      </c>
      <c r="FT608" s="29">
        <f>FS608</f>
        <v>160</v>
      </c>
      <c r="FU608" s="8">
        <f t="shared" si="84"/>
        <v>0</v>
      </c>
      <c r="FV608" s="29">
        <f>FU608</f>
        <v>0</v>
      </c>
    </row>
    <row r="609" spans="1:178">
      <c r="A609" s="8">
        <v>17494</v>
      </c>
      <c r="B609" s="27" t="s">
        <v>67</v>
      </c>
      <c r="C609" s="40">
        <v>56</v>
      </c>
      <c r="D609" s="40" t="s">
        <v>950</v>
      </c>
      <c r="E609" s="40"/>
      <c r="F609" s="40" t="s">
        <v>111</v>
      </c>
      <c r="G609" s="40">
        <v>140</v>
      </c>
      <c r="H609" s="8" t="str">
        <f>VLOOKUP(F609, 'Meslek Grupları'!$E$6:$G$152, 3, FALSE)</f>
        <v>Esnaf</v>
      </c>
      <c r="I609" s="40"/>
      <c r="J609" s="40"/>
      <c r="K609" s="40"/>
      <c r="L609" s="40"/>
      <c r="M609" s="40"/>
      <c r="N609" s="40"/>
      <c r="O609" s="40"/>
      <c r="P609" s="40"/>
      <c r="Q609" s="40"/>
      <c r="R609" s="40">
        <v>3.5</v>
      </c>
      <c r="S609" s="40">
        <v>1</v>
      </c>
      <c r="T609" s="40">
        <v>2</v>
      </c>
      <c r="U609" s="40"/>
      <c r="V609" s="40"/>
      <c r="W609" s="40"/>
      <c r="X609" s="40"/>
      <c r="Y609" s="40"/>
      <c r="Z609" s="41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2"/>
      <c r="AT609" s="42"/>
      <c r="AU609" s="43"/>
      <c r="AV609" s="40"/>
      <c r="AW609" s="40"/>
      <c r="AX609" s="40"/>
      <c r="AY609" s="40"/>
      <c r="AZ609" s="40"/>
      <c r="BA609" s="42"/>
      <c r="BB609" s="41"/>
      <c r="BC609" s="40"/>
      <c r="BD609" s="40"/>
      <c r="BE609" s="40"/>
      <c r="BF609" s="40"/>
      <c r="BG609" s="40"/>
      <c r="BH609" s="42"/>
      <c r="BI609" s="40"/>
      <c r="BJ609" s="40"/>
      <c r="BK609" s="40"/>
      <c r="BL609" s="40"/>
      <c r="BM609" s="40"/>
      <c r="BN609" s="40"/>
      <c r="BO609" s="41"/>
      <c r="BP609" s="40"/>
      <c r="BQ609" s="40"/>
      <c r="BR609" s="40"/>
      <c r="BS609" s="40"/>
      <c r="BT609" s="40"/>
      <c r="BU609" s="42"/>
      <c r="BV609" s="40"/>
      <c r="BW609" s="41">
        <v>1</v>
      </c>
      <c r="BX609" s="40"/>
      <c r="BY609" s="40"/>
      <c r="BZ609" s="40">
        <v>12</v>
      </c>
      <c r="CA609" s="42"/>
      <c r="CB609" s="41"/>
      <c r="CC609" s="40"/>
      <c r="CD609" s="40"/>
      <c r="CE609" s="40"/>
      <c r="CF609" s="40"/>
      <c r="CG609" s="40"/>
      <c r="CH609" s="42"/>
      <c r="CI609" s="43"/>
      <c r="CJ609" s="41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>
        <v>1</v>
      </c>
      <c r="CX609" s="40">
        <v>10</v>
      </c>
      <c r="CY609" s="40"/>
      <c r="CZ609" s="40"/>
      <c r="DA609" s="40"/>
      <c r="DB609" s="40" t="s">
        <v>939</v>
      </c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1"/>
      <c r="DR609" s="40"/>
      <c r="DS609" s="40"/>
      <c r="DT609" s="40"/>
      <c r="DU609" s="40"/>
      <c r="DV609" s="42"/>
      <c r="DW609" s="40"/>
      <c r="DX609" s="40"/>
      <c r="DY609" s="40"/>
      <c r="DZ609" s="40"/>
      <c r="EA609" s="40"/>
      <c r="EB609" s="40"/>
      <c r="EC609" s="40"/>
      <c r="ED609" s="41"/>
      <c r="EE609" s="40"/>
      <c r="EF609" s="40"/>
      <c r="EG609" s="41"/>
      <c r="EH609" s="40"/>
      <c r="EI609" s="40"/>
      <c r="EJ609" s="40"/>
      <c r="EK609" s="40"/>
      <c r="EL609" s="42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2"/>
      <c r="EX609" s="42"/>
      <c r="EY609" s="42"/>
      <c r="EZ609" s="42"/>
      <c r="FA609" s="42"/>
      <c r="FB609" s="42"/>
      <c r="FC609" s="42"/>
      <c r="FD609" s="42"/>
      <c r="FE609" s="42"/>
      <c r="FF609" s="42"/>
      <c r="FG609" s="42"/>
      <c r="FH609" s="42"/>
      <c r="FI609" s="42"/>
      <c r="FJ609" s="42"/>
      <c r="FK609" s="42"/>
      <c r="FL609" s="42"/>
      <c r="FM609" s="42"/>
      <c r="FN609" s="42"/>
      <c r="FO609" s="42"/>
      <c r="FP609" s="42"/>
      <c r="FQ609" s="42"/>
      <c r="FR609" s="42"/>
      <c r="FS609" s="29">
        <f t="shared" si="81"/>
        <v>162</v>
      </c>
      <c r="FT609" s="29">
        <f>FS609</f>
        <v>162</v>
      </c>
      <c r="FU609" s="8">
        <f t="shared" si="84"/>
        <v>1</v>
      </c>
      <c r="FV609" s="29">
        <f>FU609</f>
        <v>1</v>
      </c>
    </row>
    <row r="610" spans="1:178">
      <c r="A610" s="8">
        <v>17494</v>
      </c>
      <c r="B610" s="27" t="s">
        <v>67</v>
      </c>
      <c r="C610" s="242">
        <v>57</v>
      </c>
      <c r="D610" s="8" t="s">
        <v>969</v>
      </c>
      <c r="E610" s="8"/>
      <c r="F610" s="8" t="s">
        <v>268</v>
      </c>
      <c r="G610" s="8">
        <v>288.5</v>
      </c>
      <c r="H610" s="8" t="str">
        <f>VLOOKUP(F610, 'Meslek Grupları'!$E$6:$G$152, 3, FALSE)</f>
        <v>Görevli</v>
      </c>
      <c r="I610" s="8" t="s">
        <v>970</v>
      </c>
      <c r="J610" s="8"/>
      <c r="K610" s="8"/>
      <c r="M610" s="8"/>
      <c r="O610" s="8"/>
      <c r="P610" s="8"/>
      <c r="U610" s="8"/>
      <c r="V610" s="8"/>
      <c r="W610" s="8"/>
      <c r="Z610" s="2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27"/>
      <c r="AT610" s="27"/>
      <c r="AU610" s="29"/>
      <c r="AV610" s="8"/>
      <c r="AW610" s="8"/>
      <c r="AX610" s="8"/>
      <c r="AY610" s="8"/>
      <c r="AZ610" s="8"/>
      <c r="BA610" s="27"/>
      <c r="BB610" s="28"/>
      <c r="BC610" s="8"/>
      <c r="BD610" s="8"/>
      <c r="BE610" s="8"/>
      <c r="BF610" s="8"/>
      <c r="BG610" s="8"/>
      <c r="BH610" s="27"/>
      <c r="BI610" s="8"/>
      <c r="BJ610" s="8"/>
      <c r="BK610" s="8"/>
      <c r="BL610" s="8"/>
      <c r="BM610" s="8"/>
      <c r="BN610" s="8"/>
      <c r="BO610" s="28"/>
      <c r="BP610" s="8"/>
      <c r="BQ610" s="8"/>
      <c r="BR610" s="8"/>
      <c r="BS610" s="8"/>
      <c r="BT610" s="8"/>
      <c r="BU610" s="27"/>
      <c r="BV610" s="8"/>
      <c r="BW610" s="28"/>
      <c r="BX610" s="8"/>
      <c r="BY610" s="8"/>
      <c r="BZ610" s="8"/>
      <c r="CA610" s="27"/>
      <c r="CB610" s="28"/>
      <c r="CC610" s="8"/>
      <c r="CD610" s="8"/>
      <c r="CE610" s="8"/>
      <c r="CF610" s="8"/>
      <c r="CG610" s="8"/>
      <c r="CH610" s="27"/>
      <c r="CI610" s="29"/>
      <c r="CJ610" s="2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>
        <v>1</v>
      </c>
      <c r="CX610" s="8">
        <v>10</v>
      </c>
      <c r="CY610" s="8"/>
      <c r="CZ610" s="8"/>
      <c r="DA610" s="8"/>
      <c r="DB610" s="8">
        <v>1</v>
      </c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28"/>
      <c r="DR610" s="8"/>
      <c r="DS610" s="8"/>
      <c r="DT610" s="8"/>
      <c r="DU610" s="8"/>
      <c r="DV610" s="27"/>
      <c r="DW610" s="8"/>
      <c r="DX610" s="8"/>
      <c r="DY610" s="8"/>
      <c r="DZ610" s="8"/>
      <c r="EA610" s="8"/>
      <c r="EB610" s="8"/>
      <c r="EC610" s="8"/>
      <c r="ED610" s="28"/>
      <c r="EE610" s="8"/>
      <c r="EF610" s="8"/>
      <c r="EG610" s="28"/>
      <c r="EH610" s="8"/>
      <c r="EI610" s="8"/>
      <c r="EJ610" s="8"/>
      <c r="EK610" s="8"/>
      <c r="EL610" s="27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9">
        <f t="shared" si="81"/>
        <v>298.5</v>
      </c>
      <c r="FT610" s="29">
        <f>SUM(FS610:FS611)</f>
        <v>398.5</v>
      </c>
      <c r="FU610" s="8">
        <f t="shared" si="84"/>
        <v>0</v>
      </c>
      <c r="FV610" s="29">
        <f>SUM(FU610:FU611)</f>
        <v>0</v>
      </c>
    </row>
    <row r="611" spans="1:178">
      <c r="A611" s="8">
        <v>17494</v>
      </c>
      <c r="B611" s="27" t="s">
        <v>67</v>
      </c>
      <c r="C611" s="243"/>
      <c r="D611" s="31"/>
      <c r="E611" s="31"/>
      <c r="F611" s="31" t="s">
        <v>357</v>
      </c>
      <c r="G611" s="31">
        <v>100</v>
      </c>
      <c r="H611" s="8" t="str">
        <f>VLOOKUP(F611, 'Meslek Grupları'!$E$6:$G$152, 3, FALSE)</f>
        <v>Görevli</v>
      </c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8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7"/>
      <c r="AT611" s="37"/>
      <c r="AU611" s="39"/>
      <c r="AV611" s="31"/>
      <c r="AW611" s="31"/>
      <c r="AX611" s="31"/>
      <c r="AY611" s="31"/>
      <c r="AZ611" s="31"/>
      <c r="BA611" s="37"/>
      <c r="BB611" s="38"/>
      <c r="BC611" s="31"/>
      <c r="BD611" s="31"/>
      <c r="BE611" s="31"/>
      <c r="BF611" s="31"/>
      <c r="BG611" s="31"/>
      <c r="BH611" s="37"/>
      <c r="BI611" s="31"/>
      <c r="BJ611" s="31"/>
      <c r="BK611" s="31"/>
      <c r="BL611" s="31"/>
      <c r="BM611" s="31"/>
      <c r="BN611" s="31"/>
      <c r="BO611" s="38"/>
      <c r="BP611" s="31"/>
      <c r="BQ611" s="31"/>
      <c r="BR611" s="31"/>
      <c r="BS611" s="31"/>
      <c r="BT611" s="31"/>
      <c r="BU611" s="37"/>
      <c r="BV611" s="31"/>
      <c r="BW611" s="38"/>
      <c r="BX611" s="31"/>
      <c r="BY611" s="31"/>
      <c r="BZ611" s="31"/>
      <c r="CA611" s="37"/>
      <c r="CB611" s="38"/>
      <c r="CC611" s="31"/>
      <c r="CD611" s="31"/>
      <c r="CE611" s="31"/>
      <c r="CF611" s="31"/>
      <c r="CG611" s="31"/>
      <c r="CH611" s="37"/>
      <c r="CI611" s="39"/>
      <c r="CJ611" s="38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8"/>
      <c r="DR611" s="31"/>
      <c r="DS611" s="31"/>
      <c r="DT611" s="31"/>
      <c r="DU611" s="31"/>
      <c r="DV611" s="37"/>
      <c r="DW611" s="31"/>
      <c r="DX611" s="31"/>
      <c r="DY611" s="31"/>
      <c r="DZ611" s="31"/>
      <c r="EA611" s="31"/>
      <c r="EB611" s="31"/>
      <c r="EC611" s="31"/>
      <c r="ED611" s="38"/>
      <c r="EE611" s="31"/>
      <c r="EF611" s="31"/>
      <c r="EG611" s="38"/>
      <c r="EH611" s="31"/>
      <c r="EI611" s="31"/>
      <c r="EJ611" s="31"/>
      <c r="EK611" s="31"/>
      <c r="EL611" s="37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7"/>
      <c r="EX611" s="37"/>
      <c r="EY611" s="37"/>
      <c r="EZ611" s="37"/>
      <c r="FA611" s="37"/>
      <c r="FB611" s="37"/>
      <c r="FC611" s="37"/>
      <c r="FD611" s="37"/>
      <c r="FE611" s="37"/>
      <c r="FF611" s="37"/>
      <c r="FG611" s="37"/>
      <c r="FH611" s="37"/>
      <c r="FI611" s="37"/>
      <c r="FJ611" s="37"/>
      <c r="FK611" s="37"/>
      <c r="FL611" s="37"/>
      <c r="FM611" s="37"/>
      <c r="FN611" s="37"/>
      <c r="FO611" s="37"/>
      <c r="FP611" s="37"/>
      <c r="FQ611" s="37"/>
      <c r="FR611" s="37"/>
      <c r="FS611" s="29">
        <f t="shared" si="81"/>
        <v>100</v>
      </c>
      <c r="FT611" s="29"/>
      <c r="FU611" s="8">
        <f t="shared" si="84"/>
        <v>0</v>
      </c>
      <c r="FV611" s="29"/>
    </row>
    <row r="612" spans="1:178">
      <c r="A612" s="8">
        <v>17494</v>
      </c>
      <c r="B612" s="27" t="s">
        <v>67</v>
      </c>
      <c r="C612" s="40">
        <v>58</v>
      </c>
      <c r="D612" s="40" t="s">
        <v>971</v>
      </c>
      <c r="E612" s="40"/>
      <c r="F612" s="40" t="s">
        <v>111</v>
      </c>
      <c r="G612" s="40">
        <v>150</v>
      </c>
      <c r="H612" s="8" t="str">
        <f>VLOOKUP(F612, 'Meslek Grupları'!$E$6:$G$152, 3, FALSE)</f>
        <v>Esnaf</v>
      </c>
      <c r="I612" s="40"/>
      <c r="J612" s="40"/>
      <c r="K612" s="40"/>
      <c r="L612" s="40"/>
      <c r="M612" s="40"/>
      <c r="N612" s="40"/>
      <c r="O612" s="40"/>
      <c r="P612" s="40"/>
      <c r="Q612" s="40"/>
      <c r="R612" s="40">
        <v>8.5</v>
      </c>
      <c r="S612" s="40"/>
      <c r="T612" s="40"/>
      <c r="U612" s="40"/>
      <c r="V612" s="40"/>
      <c r="W612" s="40"/>
      <c r="X612" s="40"/>
      <c r="Y612" s="40"/>
      <c r="Z612" s="41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2"/>
      <c r="AT612" s="42"/>
      <c r="AU612" s="43"/>
      <c r="AV612" s="40"/>
      <c r="AW612" s="40"/>
      <c r="AX612" s="40"/>
      <c r="AY612" s="40"/>
      <c r="AZ612" s="40"/>
      <c r="BA612" s="42"/>
      <c r="BB612" s="41"/>
      <c r="BC612" s="40"/>
      <c r="BD612" s="40"/>
      <c r="BE612" s="40"/>
      <c r="BF612" s="40"/>
      <c r="BG612" s="40"/>
      <c r="BH612" s="42"/>
      <c r="BI612" s="40"/>
      <c r="BJ612" s="40"/>
      <c r="BK612" s="40"/>
      <c r="BL612" s="40"/>
      <c r="BM612" s="40"/>
      <c r="BN612" s="40"/>
      <c r="BO612" s="41"/>
      <c r="BP612" s="40"/>
      <c r="BQ612" s="40"/>
      <c r="BR612" s="40"/>
      <c r="BS612" s="40"/>
      <c r="BT612" s="40"/>
      <c r="BU612" s="42"/>
      <c r="BV612" s="40"/>
      <c r="BW612" s="41"/>
      <c r="BX612" s="40"/>
      <c r="BY612" s="40"/>
      <c r="BZ612" s="40"/>
      <c r="CA612" s="42"/>
      <c r="CB612" s="41"/>
      <c r="CC612" s="40"/>
      <c r="CD612" s="40"/>
      <c r="CE612" s="40"/>
      <c r="CF612" s="40"/>
      <c r="CG612" s="40"/>
      <c r="CH612" s="42"/>
      <c r="CI612" s="43"/>
      <c r="CJ612" s="41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1"/>
      <c r="DR612" s="40"/>
      <c r="DS612" s="40"/>
      <c r="DT612" s="40"/>
      <c r="DU612" s="40"/>
      <c r="DV612" s="42"/>
      <c r="DW612" s="40"/>
      <c r="DX612" s="40"/>
      <c r="DY612" s="40"/>
      <c r="DZ612" s="40"/>
      <c r="EA612" s="40"/>
      <c r="EB612" s="40"/>
      <c r="EC612" s="40"/>
      <c r="ED612" s="41"/>
      <c r="EE612" s="40"/>
      <c r="EF612" s="40"/>
      <c r="EG612" s="41"/>
      <c r="EH612" s="40"/>
      <c r="EI612" s="40"/>
      <c r="EJ612" s="40"/>
      <c r="EK612" s="40"/>
      <c r="EL612" s="42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2"/>
      <c r="EX612" s="42"/>
      <c r="EY612" s="42"/>
      <c r="EZ612" s="42"/>
      <c r="FA612" s="42"/>
      <c r="FB612" s="42"/>
      <c r="FC612" s="42"/>
      <c r="FD612" s="42"/>
      <c r="FE612" s="42"/>
      <c r="FF612" s="42"/>
      <c r="FG612" s="42"/>
      <c r="FH612" s="42"/>
      <c r="FI612" s="42"/>
      <c r="FJ612" s="42"/>
      <c r="FK612" s="42"/>
      <c r="FL612" s="42"/>
      <c r="FM612" s="42"/>
      <c r="FN612" s="42"/>
      <c r="FO612" s="42"/>
      <c r="FP612" s="42"/>
      <c r="FQ612" s="42"/>
      <c r="FR612" s="42"/>
      <c r="FS612" s="29">
        <f t="shared" si="81"/>
        <v>150</v>
      </c>
      <c r="FT612" s="29">
        <f t="shared" ref="FT612:FT625" si="85">FS612</f>
        <v>150</v>
      </c>
      <c r="FU612" s="8">
        <f t="shared" si="84"/>
        <v>0</v>
      </c>
      <c r="FV612" s="29">
        <f t="shared" ref="FV612:FV627" si="86">FU612</f>
        <v>0</v>
      </c>
    </row>
    <row r="613" spans="1:178">
      <c r="A613" s="8">
        <v>17494</v>
      </c>
      <c r="B613" s="27" t="s">
        <v>67</v>
      </c>
      <c r="C613" s="40">
        <v>59</v>
      </c>
      <c r="D613" s="40" t="s">
        <v>972</v>
      </c>
      <c r="E613" s="40"/>
      <c r="F613" s="40" t="s">
        <v>357</v>
      </c>
      <c r="G613" s="40">
        <v>150</v>
      </c>
      <c r="H613" s="8" t="str">
        <f>VLOOKUP(F613, 'Meslek Grupları'!$E$6:$G$152, 3, FALSE)</f>
        <v>Görevli</v>
      </c>
      <c r="I613" s="40"/>
      <c r="J613" s="40"/>
      <c r="K613" s="40"/>
      <c r="L613" s="40"/>
      <c r="M613" s="40"/>
      <c r="N613" s="40"/>
      <c r="O613" s="40"/>
      <c r="P613" s="40"/>
      <c r="Q613" s="40"/>
      <c r="R613" s="40">
        <v>3</v>
      </c>
      <c r="S613" s="40"/>
      <c r="T613" s="40"/>
      <c r="U613" s="40"/>
      <c r="V613" s="40"/>
      <c r="W613" s="40"/>
      <c r="X613" s="40"/>
      <c r="Y613" s="40"/>
      <c r="Z613" s="41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2"/>
      <c r="AT613" s="42"/>
      <c r="AU613" s="43"/>
      <c r="AV613" s="40"/>
      <c r="AW613" s="40"/>
      <c r="AX613" s="40"/>
      <c r="AY613" s="40"/>
      <c r="AZ613" s="40"/>
      <c r="BA613" s="42"/>
      <c r="BB613" s="41"/>
      <c r="BC613" s="40"/>
      <c r="BD613" s="40"/>
      <c r="BE613" s="40"/>
      <c r="BF613" s="40"/>
      <c r="BG613" s="40"/>
      <c r="BH613" s="42"/>
      <c r="BI613" s="40"/>
      <c r="BJ613" s="40"/>
      <c r="BK613" s="40"/>
      <c r="BL613" s="40"/>
      <c r="BM613" s="40"/>
      <c r="BN613" s="40"/>
      <c r="BO613" s="41"/>
      <c r="BP613" s="40"/>
      <c r="BQ613" s="40"/>
      <c r="BR613" s="40"/>
      <c r="BS613" s="40"/>
      <c r="BT613" s="40"/>
      <c r="BU613" s="42"/>
      <c r="BV613" s="40"/>
      <c r="BW613" s="41"/>
      <c r="BX613" s="40"/>
      <c r="BY613" s="40"/>
      <c r="BZ613" s="40"/>
      <c r="CA613" s="42"/>
      <c r="CB613" s="41"/>
      <c r="CC613" s="40"/>
      <c r="CD613" s="40"/>
      <c r="CE613" s="40"/>
      <c r="CF613" s="40"/>
      <c r="CG613" s="40"/>
      <c r="CH613" s="42"/>
      <c r="CI613" s="43"/>
      <c r="CJ613" s="41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>
        <v>1</v>
      </c>
      <c r="CX613" s="40">
        <v>10</v>
      </c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1"/>
      <c r="DR613" s="40"/>
      <c r="DS613" s="40"/>
      <c r="DT613" s="40"/>
      <c r="DU613" s="40"/>
      <c r="DV613" s="42"/>
      <c r="DW613" s="40"/>
      <c r="DX613" s="40"/>
      <c r="DY613" s="40"/>
      <c r="DZ613" s="40"/>
      <c r="EA613" s="40"/>
      <c r="EB613" s="40"/>
      <c r="EC613" s="40"/>
      <c r="ED613" s="41"/>
      <c r="EE613" s="40"/>
      <c r="EF613" s="40"/>
      <c r="EG613" s="41"/>
      <c r="EH613" s="40"/>
      <c r="EI613" s="40"/>
      <c r="EJ613" s="40"/>
      <c r="EK613" s="40"/>
      <c r="EL613" s="42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2"/>
      <c r="EX613" s="42"/>
      <c r="EY613" s="42"/>
      <c r="EZ613" s="42"/>
      <c r="FA613" s="42"/>
      <c r="FB613" s="42"/>
      <c r="FC613" s="42"/>
      <c r="FD613" s="42"/>
      <c r="FE613" s="42"/>
      <c r="FF613" s="42"/>
      <c r="FG613" s="42"/>
      <c r="FH613" s="42"/>
      <c r="FI613" s="42"/>
      <c r="FJ613" s="42"/>
      <c r="FK613" s="42"/>
      <c r="FL613" s="42"/>
      <c r="FM613" s="42"/>
      <c r="FN613" s="42"/>
      <c r="FO613" s="42"/>
      <c r="FP613" s="42"/>
      <c r="FQ613" s="42"/>
      <c r="FR613" s="42"/>
      <c r="FS613" s="29">
        <f t="shared" si="81"/>
        <v>160</v>
      </c>
      <c r="FT613" s="29">
        <f t="shared" si="85"/>
        <v>160</v>
      </c>
      <c r="FU613" s="8">
        <f t="shared" si="84"/>
        <v>0</v>
      </c>
      <c r="FV613" s="29">
        <f t="shared" si="86"/>
        <v>0</v>
      </c>
    </row>
    <row r="614" spans="1:178">
      <c r="A614" s="8">
        <v>17494</v>
      </c>
      <c r="B614" s="27" t="s">
        <v>67</v>
      </c>
      <c r="C614" s="40">
        <v>60</v>
      </c>
      <c r="D614" s="40" t="s">
        <v>973</v>
      </c>
      <c r="E614" s="40"/>
      <c r="F614" s="40" t="s">
        <v>357</v>
      </c>
      <c r="G614" s="40">
        <v>100</v>
      </c>
      <c r="H614" s="8" t="str">
        <f>VLOOKUP(F614, 'Meslek Grupları'!$E$6:$G$152, 3, FALSE)</f>
        <v>Görevli</v>
      </c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1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2"/>
      <c r="AT614" s="42"/>
      <c r="AU614" s="43"/>
      <c r="AV614" s="40"/>
      <c r="AW614" s="40"/>
      <c r="AX614" s="40"/>
      <c r="AY614" s="40"/>
      <c r="AZ614" s="40"/>
      <c r="BA614" s="42"/>
      <c r="BB614" s="41"/>
      <c r="BC614" s="40"/>
      <c r="BD614" s="40"/>
      <c r="BE614" s="40"/>
      <c r="BF614" s="40"/>
      <c r="BG614" s="40"/>
      <c r="BH614" s="42"/>
      <c r="BI614" s="40"/>
      <c r="BJ614" s="40"/>
      <c r="BK614" s="40"/>
      <c r="BL614" s="40"/>
      <c r="BM614" s="40"/>
      <c r="BN614" s="40"/>
      <c r="BO614" s="41"/>
      <c r="BP614" s="40"/>
      <c r="BQ614" s="40"/>
      <c r="BR614" s="40"/>
      <c r="BS614" s="40"/>
      <c r="BT614" s="40"/>
      <c r="BU614" s="42"/>
      <c r="BV614" s="40"/>
      <c r="BW614" s="41"/>
      <c r="BX614" s="40"/>
      <c r="BY614" s="40"/>
      <c r="BZ614" s="40"/>
      <c r="CA614" s="42"/>
      <c r="CB614" s="41"/>
      <c r="CC614" s="40"/>
      <c r="CD614" s="40"/>
      <c r="CE614" s="40"/>
      <c r="CF614" s="40"/>
      <c r="CG614" s="40"/>
      <c r="CH614" s="42"/>
      <c r="CI614" s="43"/>
      <c r="CJ614" s="41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1"/>
      <c r="DR614" s="40"/>
      <c r="DS614" s="40"/>
      <c r="DT614" s="40"/>
      <c r="DU614" s="40"/>
      <c r="DV614" s="42"/>
      <c r="DW614" s="40"/>
      <c r="DX614" s="40"/>
      <c r="DY614" s="40"/>
      <c r="DZ614" s="40"/>
      <c r="EA614" s="40"/>
      <c r="EB614" s="40"/>
      <c r="EC614" s="40"/>
      <c r="ED614" s="41"/>
      <c r="EE614" s="40"/>
      <c r="EF614" s="40"/>
      <c r="EG614" s="41"/>
      <c r="EH614" s="40"/>
      <c r="EI614" s="40"/>
      <c r="EJ614" s="40"/>
      <c r="EK614" s="40"/>
      <c r="EL614" s="42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2"/>
      <c r="EX614" s="42"/>
      <c r="EY614" s="42"/>
      <c r="EZ614" s="42"/>
      <c r="FA614" s="42"/>
      <c r="FB614" s="42"/>
      <c r="FC614" s="42"/>
      <c r="FD614" s="42"/>
      <c r="FE614" s="42"/>
      <c r="FF614" s="42"/>
      <c r="FG614" s="42"/>
      <c r="FH614" s="42"/>
      <c r="FI614" s="42"/>
      <c r="FJ614" s="42"/>
      <c r="FK614" s="42"/>
      <c r="FL614" s="42"/>
      <c r="FM614" s="42"/>
      <c r="FN614" s="42"/>
      <c r="FO614" s="42"/>
      <c r="FP614" s="42"/>
      <c r="FQ614" s="42"/>
      <c r="FR614" s="42"/>
      <c r="FS614" s="29">
        <f t="shared" si="81"/>
        <v>100</v>
      </c>
      <c r="FT614" s="29">
        <f t="shared" si="85"/>
        <v>100</v>
      </c>
      <c r="FU614" s="8">
        <f t="shared" si="84"/>
        <v>0</v>
      </c>
      <c r="FV614" s="29">
        <f t="shared" si="86"/>
        <v>0</v>
      </c>
    </row>
    <row r="615" spans="1:178">
      <c r="A615" s="8">
        <v>17494</v>
      </c>
      <c r="B615" s="27" t="s">
        <v>67</v>
      </c>
      <c r="C615" s="40">
        <v>61</v>
      </c>
      <c r="D615" s="40" t="s">
        <v>627</v>
      </c>
      <c r="E615" s="40"/>
      <c r="F615" s="40" t="s">
        <v>633</v>
      </c>
      <c r="G615" s="40">
        <v>50</v>
      </c>
      <c r="H615" s="8" t="str">
        <f>VLOOKUP(F615, 'Meslek Grupları'!$E$6:$G$152, 3, FALSE)</f>
        <v>Esnaf</v>
      </c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1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2"/>
      <c r="AT615" s="42"/>
      <c r="AU615" s="43"/>
      <c r="AV615" s="40"/>
      <c r="AW615" s="40"/>
      <c r="AX615" s="40"/>
      <c r="AY615" s="40"/>
      <c r="AZ615" s="40"/>
      <c r="BA615" s="42"/>
      <c r="BB615" s="41"/>
      <c r="BC615" s="40"/>
      <c r="BD615" s="40"/>
      <c r="BE615" s="40"/>
      <c r="BF615" s="40"/>
      <c r="BG615" s="40"/>
      <c r="BH615" s="42"/>
      <c r="BI615" s="40"/>
      <c r="BJ615" s="40"/>
      <c r="BK615" s="40"/>
      <c r="BL615" s="40"/>
      <c r="BM615" s="40"/>
      <c r="BN615" s="40"/>
      <c r="BO615" s="41"/>
      <c r="BP615" s="40"/>
      <c r="BQ615" s="40"/>
      <c r="BR615" s="40"/>
      <c r="BS615" s="40"/>
      <c r="BT615" s="40"/>
      <c r="BU615" s="42"/>
      <c r="BV615" s="40"/>
      <c r="BW615" s="41"/>
      <c r="BX615" s="40"/>
      <c r="BY615" s="40"/>
      <c r="BZ615" s="40"/>
      <c r="CA615" s="42"/>
      <c r="CB615" s="41"/>
      <c r="CC615" s="40"/>
      <c r="CD615" s="40"/>
      <c r="CE615" s="40"/>
      <c r="CF615" s="40"/>
      <c r="CG615" s="40"/>
      <c r="CH615" s="42"/>
      <c r="CI615" s="43"/>
      <c r="CJ615" s="41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1"/>
      <c r="DR615" s="40"/>
      <c r="DS615" s="40"/>
      <c r="DT615" s="40"/>
      <c r="DU615" s="40"/>
      <c r="DV615" s="42"/>
      <c r="DW615" s="40"/>
      <c r="DX615" s="40"/>
      <c r="DY615" s="40"/>
      <c r="DZ615" s="40"/>
      <c r="EA615" s="40"/>
      <c r="EB615" s="40"/>
      <c r="EC615" s="40"/>
      <c r="ED615" s="41"/>
      <c r="EE615" s="40"/>
      <c r="EF615" s="40"/>
      <c r="EG615" s="41"/>
      <c r="EH615" s="40"/>
      <c r="EI615" s="40"/>
      <c r="EJ615" s="40"/>
      <c r="EK615" s="40"/>
      <c r="EL615" s="42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2"/>
      <c r="EX615" s="42"/>
      <c r="EY615" s="42"/>
      <c r="EZ615" s="42"/>
      <c r="FA615" s="42"/>
      <c r="FB615" s="42"/>
      <c r="FC615" s="42"/>
      <c r="FD615" s="42"/>
      <c r="FE615" s="42"/>
      <c r="FF615" s="42"/>
      <c r="FG615" s="42"/>
      <c r="FH615" s="42"/>
      <c r="FI615" s="42"/>
      <c r="FJ615" s="42"/>
      <c r="FK615" s="42"/>
      <c r="FL615" s="42"/>
      <c r="FM615" s="42"/>
      <c r="FN615" s="42"/>
      <c r="FO615" s="42"/>
      <c r="FP615" s="42"/>
      <c r="FQ615" s="42"/>
      <c r="FR615" s="42"/>
      <c r="FS615" s="29">
        <f t="shared" si="81"/>
        <v>50</v>
      </c>
      <c r="FT615" s="29">
        <f t="shared" si="85"/>
        <v>50</v>
      </c>
      <c r="FU615" s="8">
        <f t="shared" si="84"/>
        <v>0</v>
      </c>
      <c r="FV615" s="29">
        <f t="shared" si="86"/>
        <v>0</v>
      </c>
    </row>
    <row r="616" spans="1:178">
      <c r="A616" s="8">
        <v>17494</v>
      </c>
      <c r="B616" s="27" t="s">
        <v>67</v>
      </c>
      <c r="C616" s="40">
        <v>62</v>
      </c>
      <c r="D616" s="40" t="s">
        <v>974</v>
      </c>
      <c r="E616" s="40"/>
      <c r="F616" s="40" t="s">
        <v>26</v>
      </c>
      <c r="G616" s="40">
        <v>150</v>
      </c>
      <c r="H616" s="8" t="str">
        <f>VLOOKUP(F616, 'Meslek Grupları'!$E$6:$G$152, 3, FALSE)</f>
        <v>Esnaf</v>
      </c>
      <c r="I616" s="40"/>
      <c r="J616" s="40"/>
      <c r="K616" s="40"/>
      <c r="L616" s="40"/>
      <c r="M616" s="40"/>
      <c r="N616" s="40"/>
      <c r="O616" s="40"/>
      <c r="P616" s="40"/>
      <c r="Q616" s="40"/>
      <c r="R616" s="40">
        <v>4.25</v>
      </c>
      <c r="S616" s="40"/>
      <c r="T616" s="40"/>
      <c r="U616" s="40"/>
      <c r="V616" s="40"/>
      <c r="W616" s="40"/>
      <c r="X616" s="40"/>
      <c r="Y616" s="40"/>
      <c r="Z616" s="41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2"/>
      <c r="AT616" s="42"/>
      <c r="AU616" s="43"/>
      <c r="AV616" s="40"/>
      <c r="AW616" s="40"/>
      <c r="AX616" s="40"/>
      <c r="AY616" s="40"/>
      <c r="AZ616" s="40"/>
      <c r="BA616" s="42"/>
      <c r="BB616" s="41"/>
      <c r="BC616" s="40"/>
      <c r="BD616" s="40"/>
      <c r="BE616" s="40"/>
      <c r="BF616" s="40"/>
      <c r="BG616" s="40"/>
      <c r="BH616" s="42"/>
      <c r="BI616" s="40"/>
      <c r="BJ616" s="40"/>
      <c r="BK616" s="40"/>
      <c r="BL616" s="40"/>
      <c r="BM616" s="40"/>
      <c r="BN616" s="40"/>
      <c r="BO616" s="41"/>
      <c r="BP616" s="40"/>
      <c r="BQ616" s="40"/>
      <c r="BR616" s="40"/>
      <c r="BS616" s="40"/>
      <c r="BT616" s="40"/>
      <c r="BU616" s="42"/>
      <c r="BV616" s="40"/>
      <c r="BW616" s="41"/>
      <c r="BX616" s="40"/>
      <c r="BY616" s="40"/>
      <c r="BZ616" s="40"/>
      <c r="CA616" s="42"/>
      <c r="CB616" s="41"/>
      <c r="CC616" s="40"/>
      <c r="CD616" s="40"/>
      <c r="CE616" s="40"/>
      <c r="CF616" s="40"/>
      <c r="CG616" s="40"/>
      <c r="CH616" s="42"/>
      <c r="CI616" s="43"/>
      <c r="CJ616" s="41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>
        <v>1</v>
      </c>
      <c r="CX616" s="40">
        <v>10</v>
      </c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1"/>
      <c r="DR616" s="40"/>
      <c r="DS616" s="40"/>
      <c r="DT616" s="40"/>
      <c r="DU616" s="40"/>
      <c r="DV616" s="42"/>
      <c r="DW616" s="40"/>
      <c r="DX616" s="40"/>
      <c r="DY616" s="40"/>
      <c r="DZ616" s="40"/>
      <c r="EA616" s="40"/>
      <c r="EB616" s="40"/>
      <c r="EC616" s="40"/>
      <c r="ED616" s="41"/>
      <c r="EE616" s="40"/>
      <c r="EF616" s="40"/>
      <c r="EG616" s="41"/>
      <c r="EH616" s="40"/>
      <c r="EI616" s="40"/>
      <c r="EJ616" s="40"/>
      <c r="EK616" s="40"/>
      <c r="EL616" s="42"/>
      <c r="EM616" s="40"/>
      <c r="EN616" s="40"/>
      <c r="EO616" s="40"/>
      <c r="EP616" s="40"/>
      <c r="EQ616" s="40"/>
      <c r="ER616" s="40">
        <v>1</v>
      </c>
      <c r="ES616" s="40"/>
      <c r="ET616" s="40"/>
      <c r="EU616" s="40"/>
      <c r="EV616" s="40"/>
      <c r="EW616" s="42">
        <v>20</v>
      </c>
      <c r="EX616" s="42"/>
      <c r="EY616" s="42"/>
      <c r="EZ616" s="42"/>
      <c r="FA616" s="42"/>
      <c r="FB616" s="42"/>
      <c r="FC616" s="42"/>
      <c r="FD616" s="42"/>
      <c r="FE616" s="42"/>
      <c r="FF616" s="42"/>
      <c r="FG616" s="42"/>
      <c r="FH616" s="42"/>
      <c r="FI616" s="42"/>
      <c r="FJ616" s="42"/>
      <c r="FK616" s="42"/>
      <c r="FL616" s="42"/>
      <c r="FM616" s="42"/>
      <c r="FN616" s="42"/>
      <c r="FO616" s="42"/>
      <c r="FP616" s="42"/>
      <c r="FQ616" s="42"/>
      <c r="FR616" s="42"/>
      <c r="FS616" s="29">
        <f t="shared" si="81"/>
        <v>180</v>
      </c>
      <c r="FT616" s="29">
        <f t="shared" si="85"/>
        <v>180</v>
      </c>
      <c r="FU616" s="8">
        <f t="shared" si="84"/>
        <v>0</v>
      </c>
      <c r="FV616" s="29">
        <f t="shared" si="86"/>
        <v>0</v>
      </c>
    </row>
    <row r="617" spans="1:178">
      <c r="A617" s="8">
        <v>17494</v>
      </c>
      <c r="B617" s="27" t="s">
        <v>67</v>
      </c>
      <c r="C617" s="40">
        <v>63</v>
      </c>
      <c r="D617" s="40" t="s">
        <v>975</v>
      </c>
      <c r="E617" s="40"/>
      <c r="F617" s="40" t="s">
        <v>253</v>
      </c>
      <c r="G617" s="40">
        <v>100</v>
      </c>
      <c r="H617" s="8" t="str">
        <f>VLOOKUP(F617, 'Meslek Grupları'!$E$6:$G$152, 3, FALSE)</f>
        <v>İşçiler</v>
      </c>
      <c r="I617" s="40" t="s">
        <v>976</v>
      </c>
      <c r="J617" s="40"/>
      <c r="K617" s="40"/>
      <c r="L617" s="40"/>
      <c r="M617" s="40"/>
      <c r="N617" s="40"/>
      <c r="O617" s="40"/>
      <c r="P617" s="40"/>
      <c r="Q617" s="40"/>
      <c r="R617" s="40">
        <v>5</v>
      </c>
      <c r="S617" s="40"/>
      <c r="T617" s="40"/>
      <c r="U617" s="40"/>
      <c r="V617" s="40"/>
      <c r="W617" s="40"/>
      <c r="X617" s="40"/>
      <c r="Y617" s="40"/>
      <c r="Z617" s="41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2"/>
      <c r="AT617" s="42"/>
      <c r="AU617" s="43"/>
      <c r="AV617" s="40"/>
      <c r="AW617" s="40"/>
      <c r="AX617" s="40"/>
      <c r="AY617" s="40"/>
      <c r="AZ617" s="40"/>
      <c r="BA617" s="42"/>
      <c r="BB617" s="41"/>
      <c r="BC617" s="40"/>
      <c r="BD617" s="40"/>
      <c r="BE617" s="40"/>
      <c r="BF617" s="40"/>
      <c r="BG617" s="40"/>
      <c r="BH617" s="42"/>
      <c r="BI617" s="40"/>
      <c r="BJ617" s="40"/>
      <c r="BK617" s="40"/>
      <c r="BL617" s="40"/>
      <c r="BM617" s="40"/>
      <c r="BN617" s="40"/>
      <c r="BO617" s="41"/>
      <c r="BP617" s="40"/>
      <c r="BQ617" s="40"/>
      <c r="BR617" s="40"/>
      <c r="BS617" s="40"/>
      <c r="BT617" s="40"/>
      <c r="BU617" s="42"/>
      <c r="BV617" s="40"/>
      <c r="BW617" s="41"/>
      <c r="BX617" s="40"/>
      <c r="BY617" s="40"/>
      <c r="BZ617" s="40"/>
      <c r="CA617" s="42"/>
      <c r="CB617" s="41"/>
      <c r="CC617" s="40"/>
      <c r="CD617" s="40"/>
      <c r="CE617" s="40"/>
      <c r="CF617" s="40"/>
      <c r="CG617" s="40"/>
      <c r="CH617" s="42"/>
      <c r="CI617" s="43"/>
      <c r="CJ617" s="41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1"/>
      <c r="DR617" s="40"/>
      <c r="DS617" s="40"/>
      <c r="DT617" s="40"/>
      <c r="DU617" s="40"/>
      <c r="DV617" s="42"/>
      <c r="DW617" s="40"/>
      <c r="DX617" s="40"/>
      <c r="DY617" s="40"/>
      <c r="DZ617" s="40"/>
      <c r="EA617" s="40"/>
      <c r="EB617" s="40"/>
      <c r="EC617" s="40"/>
      <c r="ED617" s="41"/>
      <c r="EE617" s="40"/>
      <c r="EF617" s="40"/>
      <c r="EG617" s="41"/>
      <c r="EH617" s="40"/>
      <c r="EI617" s="40"/>
      <c r="EJ617" s="40"/>
      <c r="EK617" s="40"/>
      <c r="EL617" s="42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2"/>
      <c r="EX617" s="42"/>
      <c r="EY617" s="42"/>
      <c r="EZ617" s="42"/>
      <c r="FA617" s="42"/>
      <c r="FB617" s="42"/>
      <c r="FC617" s="42"/>
      <c r="FD617" s="42"/>
      <c r="FE617" s="42"/>
      <c r="FF617" s="42"/>
      <c r="FG617" s="42"/>
      <c r="FH617" s="42"/>
      <c r="FI617" s="42"/>
      <c r="FJ617" s="42"/>
      <c r="FK617" s="42"/>
      <c r="FL617" s="42"/>
      <c r="FM617" s="42"/>
      <c r="FN617" s="42"/>
      <c r="FO617" s="42"/>
      <c r="FP617" s="42"/>
      <c r="FQ617" s="42"/>
      <c r="FR617" s="42"/>
      <c r="FS617" s="29">
        <f t="shared" si="81"/>
        <v>100</v>
      </c>
      <c r="FT617" s="29">
        <f t="shared" si="85"/>
        <v>100</v>
      </c>
      <c r="FU617" s="8">
        <f t="shared" si="84"/>
        <v>0</v>
      </c>
      <c r="FV617" s="29">
        <f t="shared" si="86"/>
        <v>0</v>
      </c>
    </row>
    <row r="618" spans="1:178">
      <c r="A618" s="8">
        <v>17494</v>
      </c>
      <c r="B618" s="27" t="s">
        <v>67</v>
      </c>
      <c r="C618" s="40">
        <v>64</v>
      </c>
      <c r="D618" s="40" t="s">
        <v>977</v>
      </c>
      <c r="E618" s="40"/>
      <c r="F618" s="40" t="s">
        <v>357</v>
      </c>
      <c r="G618" s="40">
        <v>100</v>
      </c>
      <c r="H618" s="8" t="str">
        <f>VLOOKUP(F618, 'Meslek Grupları'!$E$6:$G$152, 3, FALSE)</f>
        <v>Görevli</v>
      </c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1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2"/>
      <c r="AT618" s="42"/>
      <c r="AU618" s="43"/>
      <c r="AV618" s="40"/>
      <c r="AW618" s="40"/>
      <c r="AX618" s="40"/>
      <c r="AY618" s="40"/>
      <c r="AZ618" s="40"/>
      <c r="BA618" s="42"/>
      <c r="BB618" s="41"/>
      <c r="BC618" s="40"/>
      <c r="BD618" s="40"/>
      <c r="BE618" s="40"/>
      <c r="BF618" s="40"/>
      <c r="BG618" s="40"/>
      <c r="BH618" s="42"/>
      <c r="BI618" s="40"/>
      <c r="BJ618" s="40"/>
      <c r="BK618" s="40"/>
      <c r="BL618" s="40"/>
      <c r="BM618" s="40"/>
      <c r="BN618" s="40"/>
      <c r="BO618" s="41"/>
      <c r="BP618" s="40"/>
      <c r="BQ618" s="40"/>
      <c r="BR618" s="40"/>
      <c r="BS618" s="40"/>
      <c r="BT618" s="40"/>
      <c r="BU618" s="42"/>
      <c r="BV618" s="40"/>
      <c r="BW618" s="41"/>
      <c r="BX618" s="40"/>
      <c r="BY618" s="40"/>
      <c r="BZ618" s="40"/>
      <c r="CA618" s="42"/>
      <c r="CB618" s="41"/>
      <c r="CC618" s="40"/>
      <c r="CD618" s="40"/>
      <c r="CE618" s="40"/>
      <c r="CF618" s="40"/>
      <c r="CG618" s="40"/>
      <c r="CH618" s="42"/>
      <c r="CI618" s="43"/>
      <c r="CJ618" s="41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1"/>
      <c r="DR618" s="40"/>
      <c r="DS618" s="40"/>
      <c r="DT618" s="40"/>
      <c r="DU618" s="40"/>
      <c r="DV618" s="42"/>
      <c r="DW618" s="40"/>
      <c r="DX618" s="40"/>
      <c r="DY618" s="40"/>
      <c r="DZ618" s="40"/>
      <c r="EA618" s="40"/>
      <c r="EB618" s="40"/>
      <c r="EC618" s="40"/>
      <c r="ED618" s="41"/>
      <c r="EE618" s="40"/>
      <c r="EF618" s="40"/>
      <c r="EG618" s="41"/>
      <c r="EH618" s="40"/>
      <c r="EI618" s="40"/>
      <c r="EJ618" s="40"/>
      <c r="EK618" s="40"/>
      <c r="EL618" s="42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2"/>
      <c r="EX618" s="42"/>
      <c r="EY618" s="42"/>
      <c r="EZ618" s="42"/>
      <c r="FA618" s="42"/>
      <c r="FB618" s="42"/>
      <c r="FC618" s="42"/>
      <c r="FD618" s="42"/>
      <c r="FE618" s="42"/>
      <c r="FF618" s="42"/>
      <c r="FG618" s="42"/>
      <c r="FH618" s="42"/>
      <c r="FI618" s="42"/>
      <c r="FJ618" s="42"/>
      <c r="FK618" s="42"/>
      <c r="FL618" s="42"/>
      <c r="FM618" s="42"/>
      <c r="FN618" s="42"/>
      <c r="FO618" s="42"/>
      <c r="FP618" s="42"/>
      <c r="FQ618" s="42"/>
      <c r="FR618" s="42"/>
      <c r="FS618" s="29">
        <f t="shared" si="81"/>
        <v>100</v>
      </c>
      <c r="FT618" s="29">
        <f t="shared" si="85"/>
        <v>100</v>
      </c>
      <c r="FU618" s="8">
        <f t="shared" si="84"/>
        <v>0</v>
      </c>
      <c r="FV618" s="29">
        <f t="shared" si="86"/>
        <v>0</v>
      </c>
    </row>
    <row r="619" spans="1:178">
      <c r="A619" s="8">
        <v>17494</v>
      </c>
      <c r="B619" s="27" t="s">
        <v>67</v>
      </c>
      <c r="C619" s="40">
        <v>65</v>
      </c>
      <c r="D619" s="40" t="s">
        <v>978</v>
      </c>
      <c r="E619" s="40"/>
      <c r="F619" s="40" t="s">
        <v>475</v>
      </c>
      <c r="G619" s="40">
        <v>100</v>
      </c>
      <c r="H619" s="8" t="str">
        <f>VLOOKUP(F619, 'Meslek Grupları'!$E$6:$G$152, 3, FALSE)</f>
        <v>Esnaf</v>
      </c>
      <c r="I619" s="40" t="s">
        <v>979</v>
      </c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1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2"/>
      <c r="AT619" s="42"/>
      <c r="AU619" s="43"/>
      <c r="AV619" s="40"/>
      <c r="AW619" s="40"/>
      <c r="AX619" s="40"/>
      <c r="AY619" s="40"/>
      <c r="AZ619" s="40"/>
      <c r="BA619" s="42"/>
      <c r="BB619" s="41"/>
      <c r="BC619" s="40"/>
      <c r="BD619" s="40"/>
      <c r="BE619" s="40"/>
      <c r="BF619" s="40"/>
      <c r="BG619" s="40"/>
      <c r="BH619" s="42"/>
      <c r="BI619" s="40"/>
      <c r="BJ619" s="40"/>
      <c r="BK619" s="40"/>
      <c r="BL619" s="40"/>
      <c r="BM619" s="40"/>
      <c r="BN619" s="40"/>
      <c r="BO619" s="41"/>
      <c r="BP619" s="40"/>
      <c r="BQ619" s="40"/>
      <c r="BR619" s="40"/>
      <c r="BS619" s="40"/>
      <c r="BT619" s="40"/>
      <c r="BU619" s="42"/>
      <c r="BV619" s="40"/>
      <c r="BW619" s="41"/>
      <c r="BX619" s="40"/>
      <c r="BY619" s="40"/>
      <c r="BZ619" s="40"/>
      <c r="CA619" s="42"/>
      <c r="CB619" s="41"/>
      <c r="CC619" s="40"/>
      <c r="CD619" s="40"/>
      <c r="CE619" s="40"/>
      <c r="CF619" s="40"/>
      <c r="CG619" s="40"/>
      <c r="CH619" s="42"/>
      <c r="CI619" s="43"/>
      <c r="CJ619" s="41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1"/>
      <c r="DR619" s="40"/>
      <c r="DS619" s="40"/>
      <c r="DT619" s="40"/>
      <c r="DU619" s="40"/>
      <c r="DV619" s="42"/>
      <c r="DW619" s="40"/>
      <c r="DX619" s="40"/>
      <c r="DY619" s="40"/>
      <c r="DZ619" s="40"/>
      <c r="EA619" s="40"/>
      <c r="EB619" s="40"/>
      <c r="EC619" s="40"/>
      <c r="ED619" s="41"/>
      <c r="EE619" s="40"/>
      <c r="EF619" s="40"/>
      <c r="EG619" s="41"/>
      <c r="EH619" s="40"/>
      <c r="EI619" s="40"/>
      <c r="EJ619" s="40"/>
      <c r="EK619" s="40"/>
      <c r="EL619" s="42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2"/>
      <c r="EX619" s="42"/>
      <c r="EY619" s="42"/>
      <c r="EZ619" s="42"/>
      <c r="FA619" s="42"/>
      <c r="FB619" s="42"/>
      <c r="FC619" s="42"/>
      <c r="FD619" s="42"/>
      <c r="FE619" s="42"/>
      <c r="FF619" s="42"/>
      <c r="FG619" s="42"/>
      <c r="FH619" s="42"/>
      <c r="FI619" s="42"/>
      <c r="FJ619" s="42"/>
      <c r="FK619" s="42"/>
      <c r="FL619" s="42"/>
      <c r="FM619" s="42"/>
      <c r="FN619" s="42"/>
      <c r="FO619" s="42"/>
      <c r="FP619" s="42"/>
      <c r="FQ619" s="42"/>
      <c r="FR619" s="42"/>
      <c r="FS619" s="29">
        <f t="shared" si="81"/>
        <v>100</v>
      </c>
      <c r="FT619" s="29">
        <f t="shared" si="85"/>
        <v>100</v>
      </c>
      <c r="FU619" s="8">
        <f t="shared" si="84"/>
        <v>0</v>
      </c>
      <c r="FV619" s="29">
        <f t="shared" si="86"/>
        <v>0</v>
      </c>
    </row>
    <row r="620" spans="1:178">
      <c r="A620" s="8">
        <v>17494</v>
      </c>
      <c r="B620" s="27" t="s">
        <v>67</v>
      </c>
      <c r="C620" s="40">
        <v>66</v>
      </c>
      <c r="D620" s="40" t="s">
        <v>980</v>
      </c>
      <c r="E620" s="40"/>
      <c r="F620" s="40" t="s">
        <v>216</v>
      </c>
      <c r="G620" s="40">
        <v>150</v>
      </c>
      <c r="H620" s="8" t="str">
        <f>VLOOKUP(F620, 'Meslek Grupları'!$E$6:$G$152, 3, FALSE)</f>
        <v>Esnaf</v>
      </c>
      <c r="I620" s="40"/>
      <c r="J620" s="40"/>
      <c r="K620" s="40"/>
      <c r="L620" s="40"/>
      <c r="M620" s="40"/>
      <c r="N620" s="40"/>
      <c r="O620" s="40"/>
      <c r="P620" s="40"/>
      <c r="Q620" s="40"/>
      <c r="R620" s="40">
        <v>4.25</v>
      </c>
      <c r="S620" s="40">
        <v>1.5</v>
      </c>
      <c r="T620" s="40">
        <v>3.375</v>
      </c>
      <c r="U620" s="40"/>
      <c r="V620" s="40"/>
      <c r="W620" s="40"/>
      <c r="X620" s="40"/>
      <c r="Y620" s="40"/>
      <c r="Z620" s="41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2"/>
      <c r="AT620" s="42"/>
      <c r="AU620" s="43"/>
      <c r="AV620" s="40"/>
      <c r="AW620" s="40"/>
      <c r="AX620" s="40"/>
      <c r="AY620" s="40"/>
      <c r="AZ620" s="40"/>
      <c r="BA620" s="42"/>
      <c r="BB620" s="41"/>
      <c r="BC620" s="40"/>
      <c r="BD620" s="40"/>
      <c r="BE620" s="40"/>
      <c r="BF620" s="40"/>
      <c r="BG620" s="40"/>
      <c r="BH620" s="42"/>
      <c r="BI620" s="40"/>
      <c r="BJ620" s="40"/>
      <c r="BK620" s="40"/>
      <c r="BL620" s="40"/>
      <c r="BM620" s="40"/>
      <c r="BN620" s="40"/>
      <c r="BO620" s="41"/>
      <c r="BP620" s="40"/>
      <c r="BQ620" s="40"/>
      <c r="BR620" s="40"/>
      <c r="BS620" s="40"/>
      <c r="BT620" s="40"/>
      <c r="BU620" s="42"/>
      <c r="BV620" s="40"/>
      <c r="BW620" s="41">
        <v>1.5</v>
      </c>
      <c r="BX620" s="40"/>
      <c r="BY620" s="40"/>
      <c r="BZ620" s="40">
        <v>18</v>
      </c>
      <c r="CA620" s="42">
        <v>18</v>
      </c>
      <c r="CB620" s="41"/>
      <c r="CC620" s="40"/>
      <c r="CD620" s="40"/>
      <c r="CE620" s="40"/>
      <c r="CF620" s="40"/>
      <c r="CG620" s="40"/>
      <c r="CH620" s="42"/>
      <c r="CI620" s="43"/>
      <c r="CJ620" s="41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>
        <v>1</v>
      </c>
      <c r="CX620" s="40">
        <v>10</v>
      </c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1"/>
      <c r="DR620" s="40"/>
      <c r="DS620" s="40"/>
      <c r="DT620" s="40"/>
      <c r="DU620" s="40"/>
      <c r="DV620" s="42"/>
      <c r="DW620" s="40"/>
      <c r="DX620" s="40"/>
      <c r="DY620" s="40"/>
      <c r="DZ620" s="40"/>
      <c r="EA620" s="40"/>
      <c r="EB620" s="40"/>
      <c r="EC620" s="40"/>
      <c r="ED620" s="41"/>
      <c r="EE620" s="40"/>
      <c r="EF620" s="40"/>
      <c r="EG620" s="41"/>
      <c r="EH620" s="40"/>
      <c r="EI620" s="40"/>
      <c r="EJ620" s="40"/>
      <c r="EK620" s="40"/>
      <c r="EL620" s="42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2"/>
      <c r="EX620" s="42"/>
      <c r="EY620" s="42"/>
      <c r="EZ620" s="42"/>
      <c r="FA620" s="42"/>
      <c r="FB620" s="42"/>
      <c r="FC620" s="42"/>
      <c r="FD620" s="42"/>
      <c r="FE620" s="42"/>
      <c r="FF620" s="42"/>
      <c r="FG620" s="42"/>
      <c r="FH620" s="42"/>
      <c r="FI620" s="42"/>
      <c r="FJ620" s="42"/>
      <c r="FK620" s="42"/>
      <c r="FL620" s="42"/>
      <c r="FM620" s="42"/>
      <c r="FN620" s="42"/>
      <c r="FO620" s="42"/>
      <c r="FP620" s="42"/>
      <c r="FQ620" s="42"/>
      <c r="FR620" s="42"/>
      <c r="FS620" s="29">
        <f t="shared" si="81"/>
        <v>178</v>
      </c>
      <c r="FT620" s="29">
        <f t="shared" si="85"/>
        <v>178</v>
      </c>
      <c r="FU620" s="8">
        <f t="shared" si="84"/>
        <v>1.5</v>
      </c>
      <c r="FV620" s="29">
        <f t="shared" si="86"/>
        <v>1.5</v>
      </c>
    </row>
    <row r="621" spans="1:178">
      <c r="A621" s="8">
        <v>17494</v>
      </c>
      <c r="B621" s="27" t="s">
        <v>67</v>
      </c>
      <c r="C621" s="40">
        <v>67</v>
      </c>
      <c r="D621" s="40" t="s">
        <v>981</v>
      </c>
      <c r="E621" s="40"/>
      <c r="F621" s="40" t="s">
        <v>22</v>
      </c>
      <c r="G621" s="40">
        <v>250</v>
      </c>
      <c r="H621" s="8" t="str">
        <f>VLOOKUP(F621, 'Meslek Grupları'!$E$6:$G$152, 3, FALSE)</f>
        <v>Esnaf</v>
      </c>
      <c r="I621" s="40"/>
      <c r="J621" s="40"/>
      <c r="K621" s="40"/>
      <c r="L621" s="40"/>
      <c r="M621" s="40"/>
      <c r="N621" s="40"/>
      <c r="O621" s="40"/>
      <c r="P621" s="40"/>
      <c r="Q621" s="40"/>
      <c r="R621" s="40">
        <v>13</v>
      </c>
      <c r="S621" s="40">
        <v>3</v>
      </c>
      <c r="T621" s="40">
        <v>6.75</v>
      </c>
      <c r="U621" s="40"/>
      <c r="V621" s="40"/>
      <c r="W621" s="40"/>
      <c r="X621" s="40"/>
      <c r="Y621" s="40"/>
      <c r="Z621" s="41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2"/>
      <c r="AT621" s="42"/>
      <c r="AU621" s="43"/>
      <c r="AV621" s="40"/>
      <c r="AW621" s="40"/>
      <c r="AX621" s="40"/>
      <c r="AY621" s="40"/>
      <c r="AZ621" s="40"/>
      <c r="BA621" s="42"/>
      <c r="BB621" s="41"/>
      <c r="BC621" s="40"/>
      <c r="BD621" s="40"/>
      <c r="BE621" s="40"/>
      <c r="BF621" s="40"/>
      <c r="BG621" s="40"/>
      <c r="BH621" s="42"/>
      <c r="BI621" s="40"/>
      <c r="BJ621" s="40"/>
      <c r="BK621" s="40"/>
      <c r="BL621" s="40"/>
      <c r="BM621" s="40"/>
      <c r="BN621" s="40"/>
      <c r="BO621" s="41"/>
      <c r="BP621" s="40"/>
      <c r="BQ621" s="40"/>
      <c r="BR621" s="40"/>
      <c r="BS621" s="40"/>
      <c r="BT621" s="40"/>
      <c r="BU621" s="42"/>
      <c r="BV621" s="40"/>
      <c r="BW621" s="41">
        <v>3</v>
      </c>
      <c r="BX621" s="40"/>
      <c r="BY621" s="40"/>
      <c r="BZ621" s="40">
        <v>38</v>
      </c>
      <c r="CA621" s="42">
        <v>38</v>
      </c>
      <c r="CB621" s="41"/>
      <c r="CC621" s="40"/>
      <c r="CD621" s="40"/>
      <c r="CE621" s="40"/>
      <c r="CF621" s="40"/>
      <c r="CG621" s="40"/>
      <c r="CH621" s="42"/>
      <c r="CI621" s="43"/>
      <c r="CJ621" s="41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>
        <v>1</v>
      </c>
      <c r="CX621" s="40">
        <v>10</v>
      </c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1"/>
      <c r="DR621" s="40"/>
      <c r="DS621" s="40"/>
      <c r="DT621" s="40"/>
      <c r="DU621" s="40"/>
      <c r="DV621" s="42"/>
      <c r="DW621" s="40"/>
      <c r="DX621" s="40"/>
      <c r="DY621" s="40"/>
      <c r="DZ621" s="40"/>
      <c r="EA621" s="40"/>
      <c r="EB621" s="40"/>
      <c r="EC621" s="40"/>
      <c r="ED621" s="41"/>
      <c r="EE621" s="40"/>
      <c r="EF621" s="40"/>
      <c r="EG621" s="41"/>
      <c r="EH621" s="40"/>
      <c r="EI621" s="40"/>
      <c r="EJ621" s="40"/>
      <c r="EK621" s="40"/>
      <c r="EL621" s="42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2"/>
      <c r="EX621" s="42"/>
      <c r="EY621" s="42"/>
      <c r="EZ621" s="42"/>
      <c r="FA621" s="42"/>
      <c r="FB621" s="42"/>
      <c r="FC621" s="42"/>
      <c r="FD621" s="42"/>
      <c r="FE621" s="42"/>
      <c r="FF621" s="42"/>
      <c r="FG621" s="42"/>
      <c r="FH621" s="42"/>
      <c r="FI621" s="42"/>
      <c r="FJ621" s="42"/>
      <c r="FK621" s="42"/>
      <c r="FL621" s="42"/>
      <c r="FM621" s="42"/>
      <c r="FN621" s="42"/>
      <c r="FO621" s="42"/>
      <c r="FP621" s="42"/>
      <c r="FQ621" s="42"/>
      <c r="FR621" s="42"/>
      <c r="FS621" s="29">
        <f t="shared" si="81"/>
        <v>298</v>
      </c>
      <c r="FT621" s="29">
        <f t="shared" si="85"/>
        <v>298</v>
      </c>
      <c r="FU621" s="8">
        <f t="shared" si="84"/>
        <v>3</v>
      </c>
      <c r="FV621" s="29">
        <f t="shared" si="86"/>
        <v>3</v>
      </c>
    </row>
    <row r="622" spans="1:178">
      <c r="A622" s="8">
        <v>17494</v>
      </c>
      <c r="B622" s="27" t="s">
        <v>67</v>
      </c>
      <c r="C622" s="40">
        <v>68</v>
      </c>
      <c r="D622" s="40" t="s">
        <v>2078</v>
      </c>
      <c r="E622" s="40"/>
      <c r="F622" s="40" t="s">
        <v>253</v>
      </c>
      <c r="G622" s="40">
        <v>100</v>
      </c>
      <c r="H622" s="8" t="str">
        <f>VLOOKUP(F622, 'Meslek Grupları'!$E$6:$G$152, 3, FALSE)</f>
        <v>İşçiler</v>
      </c>
      <c r="I622" s="40"/>
      <c r="J622" s="40"/>
      <c r="K622" s="40"/>
      <c r="L622" s="40"/>
      <c r="M622" s="40"/>
      <c r="N622" s="40"/>
      <c r="O622" s="40"/>
      <c r="P622" s="40"/>
      <c r="Q622" s="40"/>
      <c r="R622" s="40">
        <v>2.5</v>
      </c>
      <c r="S622" s="40"/>
      <c r="T622" s="40"/>
      <c r="U622" s="40"/>
      <c r="V622" s="40"/>
      <c r="W622" s="40"/>
      <c r="X622" s="40"/>
      <c r="Y622" s="40"/>
      <c r="Z622" s="41">
        <v>30</v>
      </c>
      <c r="AA622" s="40">
        <v>7.5</v>
      </c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2"/>
      <c r="AT622" s="42">
        <v>7.5</v>
      </c>
      <c r="AU622" s="43"/>
      <c r="AV622" s="40"/>
      <c r="AW622" s="40"/>
      <c r="AX622" s="40"/>
      <c r="AY622" s="40"/>
      <c r="AZ622" s="40"/>
      <c r="BA622" s="42"/>
      <c r="BB622" s="41"/>
      <c r="BC622" s="40"/>
      <c r="BD622" s="40"/>
      <c r="BE622" s="40"/>
      <c r="BF622" s="40"/>
      <c r="BG622" s="40"/>
      <c r="BH622" s="42"/>
      <c r="BI622" s="40">
        <v>3</v>
      </c>
      <c r="BJ622" s="40">
        <v>7.5</v>
      </c>
      <c r="BK622" s="40">
        <v>7.5</v>
      </c>
      <c r="BL622" s="40" t="s">
        <v>982</v>
      </c>
      <c r="BM622" s="40">
        <v>60</v>
      </c>
      <c r="BN622" s="40">
        <v>70</v>
      </c>
      <c r="BO622" s="41"/>
      <c r="BP622" s="40"/>
      <c r="BQ622" s="40"/>
      <c r="BR622" s="40"/>
      <c r="BS622" s="40"/>
      <c r="BT622" s="40"/>
      <c r="BU622" s="42"/>
      <c r="BV622" s="40"/>
      <c r="BW622" s="41"/>
      <c r="BX622" s="40"/>
      <c r="BY622" s="40"/>
      <c r="BZ622" s="40"/>
      <c r="CA622" s="42"/>
      <c r="CB622" s="41"/>
      <c r="CC622" s="40"/>
      <c r="CD622" s="40"/>
      <c r="CE622" s="40"/>
      <c r="CF622" s="40"/>
      <c r="CG622" s="40"/>
      <c r="CH622" s="42"/>
      <c r="CI622" s="43"/>
      <c r="CJ622" s="41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1"/>
      <c r="DR622" s="40"/>
      <c r="DS622" s="40"/>
      <c r="DT622" s="40"/>
      <c r="DU622" s="40"/>
      <c r="DV622" s="42"/>
      <c r="DW622" s="40"/>
      <c r="DX622" s="40"/>
      <c r="DY622" s="40"/>
      <c r="DZ622" s="40"/>
      <c r="EA622" s="40"/>
      <c r="EB622" s="40"/>
      <c r="EC622" s="40"/>
      <c r="ED622" s="41"/>
      <c r="EE622" s="40"/>
      <c r="EF622" s="40"/>
      <c r="EG622" s="41"/>
      <c r="EH622" s="40"/>
      <c r="EI622" s="40"/>
      <c r="EJ622" s="40"/>
      <c r="EK622" s="40"/>
      <c r="EL622" s="42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2"/>
      <c r="EX622" s="42"/>
      <c r="EY622" s="42"/>
      <c r="EZ622" s="42"/>
      <c r="FA622" s="42"/>
      <c r="FB622" s="42"/>
      <c r="FC622" s="42"/>
      <c r="FD622" s="42"/>
      <c r="FE622" s="42"/>
      <c r="FF622" s="42"/>
      <c r="FG622" s="42"/>
      <c r="FH622" s="42"/>
      <c r="FI622" s="42"/>
      <c r="FJ622" s="42"/>
      <c r="FK622" s="42"/>
      <c r="FL622" s="42"/>
      <c r="FM622" s="42"/>
      <c r="FN622" s="42"/>
      <c r="FO622" s="42"/>
      <c r="FP622" s="42"/>
      <c r="FQ622" s="42"/>
      <c r="FR622" s="42"/>
      <c r="FS622" s="29">
        <f t="shared" si="81"/>
        <v>160</v>
      </c>
      <c r="FT622" s="29">
        <f t="shared" si="85"/>
        <v>160</v>
      </c>
      <c r="FU622" s="8">
        <f t="shared" si="84"/>
        <v>3</v>
      </c>
      <c r="FV622" s="29">
        <f t="shared" si="86"/>
        <v>3</v>
      </c>
    </row>
    <row r="623" spans="1:178">
      <c r="A623" s="8">
        <v>17494</v>
      </c>
      <c r="B623" s="27" t="s">
        <v>67</v>
      </c>
      <c r="C623" s="40">
        <v>69</v>
      </c>
      <c r="D623" s="40" t="s">
        <v>652</v>
      </c>
      <c r="E623" s="40"/>
      <c r="F623" s="40" t="s">
        <v>253</v>
      </c>
      <c r="G623" s="40">
        <v>150</v>
      </c>
      <c r="H623" s="8" t="str">
        <f>VLOOKUP(F623, 'Meslek Grupları'!$E$6:$G$152, 3, FALSE)</f>
        <v>İşçiler</v>
      </c>
      <c r="I623" s="40"/>
      <c r="J623" s="40"/>
      <c r="K623" s="40"/>
      <c r="L623" s="40"/>
      <c r="M623" s="40"/>
      <c r="N623" s="40"/>
      <c r="O623" s="40"/>
      <c r="P623" s="40"/>
      <c r="Q623" s="40"/>
      <c r="R623" s="40">
        <v>4</v>
      </c>
      <c r="S623" s="40"/>
      <c r="T623" s="40"/>
      <c r="U623" s="40"/>
      <c r="V623" s="40"/>
      <c r="W623" s="40"/>
      <c r="X623" s="40"/>
      <c r="Y623" s="40"/>
      <c r="Z623" s="41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2"/>
      <c r="AT623" s="42"/>
      <c r="AU623" s="43"/>
      <c r="AV623" s="40"/>
      <c r="AW623" s="40"/>
      <c r="AX623" s="40"/>
      <c r="AY623" s="40"/>
      <c r="AZ623" s="40"/>
      <c r="BA623" s="42"/>
      <c r="BB623" s="41"/>
      <c r="BC623" s="40"/>
      <c r="BD623" s="40"/>
      <c r="BE623" s="40"/>
      <c r="BF623" s="40"/>
      <c r="BG623" s="40"/>
      <c r="BH623" s="42"/>
      <c r="BI623" s="40"/>
      <c r="BJ623" s="40"/>
      <c r="BK623" s="40"/>
      <c r="BL623" s="40"/>
      <c r="BM623" s="40"/>
      <c r="BN623" s="40"/>
      <c r="BO623" s="41"/>
      <c r="BP623" s="40"/>
      <c r="BQ623" s="40"/>
      <c r="BR623" s="40"/>
      <c r="BS623" s="40"/>
      <c r="BT623" s="40"/>
      <c r="BU623" s="42"/>
      <c r="BV623" s="40"/>
      <c r="BW623" s="41"/>
      <c r="BX623" s="40"/>
      <c r="BY623" s="40"/>
      <c r="BZ623" s="40"/>
      <c r="CA623" s="42"/>
      <c r="CB623" s="41"/>
      <c r="CC623" s="40"/>
      <c r="CD623" s="40"/>
      <c r="CE623" s="40"/>
      <c r="CF623" s="40"/>
      <c r="CG623" s="40"/>
      <c r="CH623" s="42"/>
      <c r="CI623" s="43"/>
      <c r="CJ623" s="41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1"/>
      <c r="DR623" s="40"/>
      <c r="DS623" s="40"/>
      <c r="DT623" s="40"/>
      <c r="DU623" s="40"/>
      <c r="DV623" s="42"/>
      <c r="DW623" s="40"/>
      <c r="DX623" s="40"/>
      <c r="DY623" s="40"/>
      <c r="DZ623" s="40"/>
      <c r="EA623" s="40"/>
      <c r="EB623" s="40"/>
      <c r="EC623" s="40"/>
      <c r="ED623" s="41"/>
      <c r="EE623" s="40"/>
      <c r="EF623" s="40"/>
      <c r="EG623" s="41"/>
      <c r="EH623" s="40"/>
      <c r="EI623" s="40"/>
      <c r="EJ623" s="40"/>
      <c r="EK623" s="40"/>
      <c r="EL623" s="42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2"/>
      <c r="EX623" s="42"/>
      <c r="EY623" s="42"/>
      <c r="EZ623" s="42"/>
      <c r="FA623" s="42"/>
      <c r="FB623" s="42"/>
      <c r="FC623" s="42"/>
      <c r="FD623" s="42"/>
      <c r="FE623" s="42"/>
      <c r="FF623" s="42"/>
      <c r="FG623" s="42"/>
      <c r="FH623" s="42"/>
      <c r="FI623" s="42"/>
      <c r="FJ623" s="42"/>
      <c r="FK623" s="42"/>
      <c r="FL623" s="42"/>
      <c r="FM623" s="42"/>
      <c r="FN623" s="42"/>
      <c r="FO623" s="42"/>
      <c r="FP623" s="42"/>
      <c r="FQ623" s="42"/>
      <c r="FR623" s="42"/>
      <c r="FS623" s="29">
        <f t="shared" si="81"/>
        <v>150</v>
      </c>
      <c r="FT623" s="29">
        <f t="shared" si="85"/>
        <v>150</v>
      </c>
      <c r="FU623" s="8">
        <f t="shared" si="84"/>
        <v>0</v>
      </c>
      <c r="FV623" s="29">
        <f t="shared" si="86"/>
        <v>0</v>
      </c>
    </row>
    <row r="624" spans="1:178">
      <c r="A624" s="8">
        <v>17494</v>
      </c>
      <c r="B624" s="27" t="s">
        <v>67</v>
      </c>
      <c r="C624" s="40">
        <v>70</v>
      </c>
      <c r="D624" s="40" t="s">
        <v>983</v>
      </c>
      <c r="E624" s="40"/>
      <c r="F624" s="40" t="s">
        <v>233</v>
      </c>
      <c r="G624" s="40">
        <v>100</v>
      </c>
      <c r="H624" s="8" t="str">
        <f>VLOOKUP(F624, 'Meslek Grupları'!$E$6:$G$152, 3, FALSE)</f>
        <v>Esnaf</v>
      </c>
      <c r="I624" s="40"/>
      <c r="J624" s="40"/>
      <c r="K624" s="40"/>
      <c r="L624" s="40"/>
      <c r="M624" s="40"/>
      <c r="N624" s="40"/>
      <c r="O624" s="40"/>
      <c r="P624" s="40"/>
      <c r="Q624" s="40"/>
      <c r="R624" s="40">
        <v>4.25</v>
      </c>
      <c r="S624" s="40"/>
      <c r="T624" s="40"/>
      <c r="U624" s="40"/>
      <c r="V624" s="40"/>
      <c r="W624" s="40"/>
      <c r="X624" s="40"/>
      <c r="Y624" s="40"/>
      <c r="Z624" s="41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2"/>
      <c r="AT624" s="42"/>
      <c r="AU624" s="43"/>
      <c r="AV624" s="40"/>
      <c r="AW624" s="40"/>
      <c r="AX624" s="40"/>
      <c r="AY624" s="40"/>
      <c r="AZ624" s="40"/>
      <c r="BA624" s="42"/>
      <c r="BB624" s="41"/>
      <c r="BC624" s="40"/>
      <c r="BD624" s="40"/>
      <c r="BE624" s="40"/>
      <c r="BF624" s="40"/>
      <c r="BG624" s="40"/>
      <c r="BH624" s="42"/>
      <c r="BI624" s="40"/>
      <c r="BJ624" s="40"/>
      <c r="BK624" s="40"/>
      <c r="BL624" s="40"/>
      <c r="BM624" s="40"/>
      <c r="BN624" s="40"/>
      <c r="BO624" s="41"/>
      <c r="BP624" s="40"/>
      <c r="BQ624" s="40"/>
      <c r="BR624" s="40"/>
      <c r="BS624" s="40"/>
      <c r="BT624" s="40"/>
      <c r="BU624" s="42"/>
      <c r="BV624" s="40"/>
      <c r="BW624" s="41"/>
      <c r="BX624" s="40"/>
      <c r="BY624" s="40"/>
      <c r="BZ624" s="40"/>
      <c r="CA624" s="42"/>
      <c r="CB624" s="41"/>
      <c r="CC624" s="40"/>
      <c r="CD624" s="40"/>
      <c r="CE624" s="40"/>
      <c r="CF624" s="40"/>
      <c r="CG624" s="40"/>
      <c r="CH624" s="42"/>
      <c r="CI624" s="43"/>
      <c r="CJ624" s="41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>
        <v>1</v>
      </c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1"/>
      <c r="DR624" s="40"/>
      <c r="DS624" s="40"/>
      <c r="DT624" s="40"/>
      <c r="DU624" s="40"/>
      <c r="DV624" s="42"/>
      <c r="DW624" s="40"/>
      <c r="DX624" s="40"/>
      <c r="DY624" s="40"/>
      <c r="DZ624" s="40"/>
      <c r="EA624" s="40"/>
      <c r="EB624" s="40"/>
      <c r="EC624" s="40"/>
      <c r="ED624" s="41"/>
      <c r="EE624" s="40"/>
      <c r="EF624" s="40"/>
      <c r="EG624" s="41"/>
      <c r="EH624" s="40"/>
      <c r="EI624" s="40"/>
      <c r="EJ624" s="40"/>
      <c r="EK624" s="40"/>
      <c r="EL624" s="42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2"/>
      <c r="EX624" s="42"/>
      <c r="EY624" s="42"/>
      <c r="EZ624" s="42"/>
      <c r="FA624" s="42"/>
      <c r="FB624" s="42"/>
      <c r="FC624" s="42"/>
      <c r="FD624" s="42"/>
      <c r="FE624" s="42"/>
      <c r="FF624" s="42"/>
      <c r="FG624" s="42"/>
      <c r="FH624" s="42"/>
      <c r="FI624" s="42"/>
      <c r="FJ624" s="42"/>
      <c r="FK624" s="42"/>
      <c r="FL624" s="42"/>
      <c r="FM624" s="42"/>
      <c r="FN624" s="42"/>
      <c r="FO624" s="42"/>
      <c r="FP624" s="42"/>
      <c r="FQ624" s="42"/>
      <c r="FR624" s="42"/>
      <c r="FS624" s="29">
        <f t="shared" si="81"/>
        <v>100</v>
      </c>
      <c r="FT624" s="29">
        <f t="shared" si="85"/>
        <v>100</v>
      </c>
      <c r="FU624" s="8">
        <f t="shared" si="84"/>
        <v>0</v>
      </c>
      <c r="FV624" s="29">
        <f t="shared" si="86"/>
        <v>0</v>
      </c>
    </row>
    <row r="625" spans="1:178">
      <c r="A625" s="8">
        <v>17494</v>
      </c>
      <c r="B625" s="27" t="s">
        <v>67</v>
      </c>
      <c r="C625" s="40">
        <v>71</v>
      </c>
      <c r="D625" s="40" t="s">
        <v>986</v>
      </c>
      <c r="E625" s="40"/>
      <c r="F625" s="40" t="s">
        <v>334</v>
      </c>
      <c r="G625" s="40">
        <v>150</v>
      </c>
      <c r="H625" s="8" t="str">
        <f>VLOOKUP(F625, 'Meslek Grupları'!$E$6:$G$152, 3, FALSE)</f>
        <v>Görevli</v>
      </c>
      <c r="I625" s="40" t="s">
        <v>987</v>
      </c>
      <c r="J625" s="40"/>
      <c r="K625" s="40"/>
      <c r="L625" s="40">
        <v>240</v>
      </c>
      <c r="M625" s="40" t="s">
        <v>988</v>
      </c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1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2"/>
      <c r="AT625" s="42"/>
      <c r="AU625" s="43"/>
      <c r="AV625" s="40"/>
      <c r="AW625" s="40"/>
      <c r="AX625" s="40"/>
      <c r="AY625" s="40"/>
      <c r="AZ625" s="40"/>
      <c r="BA625" s="42"/>
      <c r="BB625" s="41"/>
      <c r="BC625" s="40"/>
      <c r="BD625" s="40"/>
      <c r="BE625" s="40"/>
      <c r="BF625" s="40"/>
      <c r="BG625" s="40"/>
      <c r="BH625" s="42"/>
      <c r="BI625" s="40"/>
      <c r="BJ625" s="40"/>
      <c r="BK625" s="40"/>
      <c r="BL625" s="40"/>
      <c r="BM625" s="40"/>
      <c r="BN625" s="40"/>
      <c r="BO625" s="41"/>
      <c r="BP625" s="40"/>
      <c r="BQ625" s="40"/>
      <c r="BR625" s="40"/>
      <c r="BS625" s="40"/>
      <c r="BT625" s="40"/>
      <c r="BU625" s="42"/>
      <c r="BV625" s="40"/>
      <c r="BW625" s="41"/>
      <c r="BX625" s="40"/>
      <c r="BY625" s="40"/>
      <c r="BZ625" s="40"/>
      <c r="CA625" s="42"/>
      <c r="CB625" s="41"/>
      <c r="CC625" s="40"/>
      <c r="CD625" s="40"/>
      <c r="CE625" s="40"/>
      <c r="CF625" s="40"/>
      <c r="CG625" s="40"/>
      <c r="CH625" s="42"/>
      <c r="CI625" s="43"/>
      <c r="CJ625" s="41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1"/>
      <c r="DR625" s="40"/>
      <c r="DS625" s="40"/>
      <c r="DT625" s="40"/>
      <c r="DU625" s="40"/>
      <c r="DV625" s="42"/>
      <c r="DW625" s="40"/>
      <c r="DX625" s="40"/>
      <c r="DY625" s="40"/>
      <c r="DZ625" s="40"/>
      <c r="EA625" s="40"/>
      <c r="EB625" s="40"/>
      <c r="EC625" s="40"/>
      <c r="ED625" s="41"/>
      <c r="EE625" s="40"/>
      <c r="EF625" s="40"/>
      <c r="EG625" s="41"/>
      <c r="EH625" s="40"/>
      <c r="EI625" s="40"/>
      <c r="EJ625" s="40"/>
      <c r="EK625" s="40"/>
      <c r="EL625" s="42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2"/>
      <c r="EX625" s="42"/>
      <c r="EY625" s="42"/>
      <c r="EZ625" s="42"/>
      <c r="FA625" s="42"/>
      <c r="FB625" s="42"/>
      <c r="FC625" s="42"/>
      <c r="FD625" s="42"/>
      <c r="FE625" s="42"/>
      <c r="FF625" s="42"/>
      <c r="FG625" s="42"/>
      <c r="FH625" s="42"/>
      <c r="FI625" s="42"/>
      <c r="FJ625" s="42"/>
      <c r="FK625" s="42"/>
      <c r="FL625" s="42"/>
      <c r="FM625" s="42"/>
      <c r="FN625" s="42"/>
      <c r="FO625" s="42"/>
      <c r="FP625" s="42"/>
      <c r="FQ625" s="42"/>
      <c r="FR625" s="42"/>
      <c r="FS625" s="29">
        <f t="shared" si="81"/>
        <v>390</v>
      </c>
      <c r="FT625" s="29">
        <f t="shared" si="85"/>
        <v>390</v>
      </c>
      <c r="FU625" s="8">
        <f t="shared" si="84"/>
        <v>0</v>
      </c>
      <c r="FV625" s="29">
        <f t="shared" si="86"/>
        <v>0</v>
      </c>
    </row>
    <row r="626" spans="1:178">
      <c r="A626" s="8">
        <v>17494</v>
      </c>
      <c r="B626" s="27" t="s">
        <v>67</v>
      </c>
      <c r="C626" s="242">
        <v>72</v>
      </c>
      <c r="D626" s="8" t="s">
        <v>989</v>
      </c>
      <c r="E626" s="8"/>
      <c r="F626" s="8" t="s">
        <v>227</v>
      </c>
      <c r="H626" s="8" t="str">
        <f>VLOOKUP(F626, 'Meslek Grupları'!$E$6:$G$152, 3, FALSE)</f>
        <v>Ziraat</v>
      </c>
      <c r="I626" s="8"/>
      <c r="J626" s="8"/>
      <c r="K626" s="8"/>
      <c r="M626" s="8"/>
      <c r="O626" s="8"/>
      <c r="P626" s="8"/>
      <c r="R626" s="8">
        <v>41</v>
      </c>
      <c r="S626">
        <v>3</v>
      </c>
      <c r="T626">
        <v>6.75</v>
      </c>
      <c r="U626" s="8"/>
      <c r="V626" s="8"/>
      <c r="W626" s="8"/>
      <c r="Z626" s="28">
        <v>200</v>
      </c>
      <c r="AA626" s="8">
        <v>50</v>
      </c>
      <c r="AB626" s="8">
        <v>120</v>
      </c>
      <c r="AC626" s="8">
        <v>24</v>
      </c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>
        <v>150</v>
      </c>
      <c r="AS626" s="27">
        <v>30</v>
      </c>
      <c r="AT626" s="27">
        <v>104</v>
      </c>
      <c r="AU626" s="29"/>
      <c r="AV626" s="8">
        <v>66</v>
      </c>
      <c r="AW626" s="8"/>
      <c r="AX626" s="8">
        <v>104</v>
      </c>
      <c r="AY626" s="8"/>
      <c r="AZ626" s="8">
        <v>936</v>
      </c>
      <c r="BA626" s="27"/>
      <c r="BB626" s="28"/>
      <c r="BC626" s="8"/>
      <c r="BD626" s="8"/>
      <c r="BE626" s="8"/>
      <c r="BF626" s="8"/>
      <c r="BG626" s="8"/>
      <c r="BH626" s="27"/>
      <c r="BI626" s="8">
        <v>15</v>
      </c>
      <c r="BJ626" s="8">
        <v>20</v>
      </c>
      <c r="BK626" s="8">
        <v>20</v>
      </c>
      <c r="BL626" s="8" t="s">
        <v>990</v>
      </c>
      <c r="BM626" s="8">
        <v>160</v>
      </c>
      <c r="BN626" s="8"/>
      <c r="BO626" s="28"/>
      <c r="BP626" s="8"/>
      <c r="BQ626" s="8"/>
      <c r="BR626" s="8"/>
      <c r="BS626" s="8"/>
      <c r="BT626" s="8"/>
      <c r="BU626" s="27"/>
      <c r="BV626" s="8"/>
      <c r="BW626" s="28">
        <v>3</v>
      </c>
      <c r="BX626" s="8"/>
      <c r="BY626" s="8" t="s">
        <v>991</v>
      </c>
      <c r="BZ626" s="8">
        <v>60</v>
      </c>
      <c r="CA626" s="27"/>
      <c r="CB626" s="28">
        <v>9</v>
      </c>
      <c r="CC626" s="8"/>
      <c r="CD626" s="8"/>
      <c r="CE626" s="8"/>
      <c r="CF626" s="8"/>
      <c r="CG626" s="8">
        <v>180</v>
      </c>
      <c r="CH626" s="27"/>
      <c r="CI626" s="29">
        <v>1</v>
      </c>
      <c r="CJ626" s="28"/>
      <c r="CK626" s="8"/>
      <c r="CL626" s="8"/>
      <c r="CM626" s="8"/>
      <c r="CN626" s="8"/>
      <c r="CO626" s="8">
        <v>1</v>
      </c>
      <c r="CP626" s="8">
        <v>12</v>
      </c>
      <c r="CQ626" s="8"/>
      <c r="CR626" s="8"/>
      <c r="CS626" s="8">
        <v>2</v>
      </c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>
        <v>2</v>
      </c>
      <c r="DP626" s="8"/>
      <c r="DQ626" s="28"/>
      <c r="DR626" s="8"/>
      <c r="DS626" s="8"/>
      <c r="DT626" s="8"/>
      <c r="DU626" s="8"/>
      <c r="DV626" s="27"/>
      <c r="DW626" s="8"/>
      <c r="DX626" s="8"/>
      <c r="DY626" s="8"/>
      <c r="DZ626" s="8"/>
      <c r="EA626" s="8"/>
      <c r="EB626" s="8"/>
      <c r="EC626" s="8"/>
      <c r="ED626" s="28"/>
      <c r="EE626" s="8"/>
      <c r="EF626" s="8"/>
      <c r="EG626" s="28"/>
      <c r="EH626" s="8"/>
      <c r="EI626" s="8"/>
      <c r="EJ626" s="8"/>
      <c r="EK626" s="8"/>
      <c r="EL626" s="27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9">
        <f t="shared" si="81"/>
        <v>1348</v>
      </c>
      <c r="FT626" s="29">
        <f>SUM(FS626:FS627)</f>
        <v>1548</v>
      </c>
      <c r="FU626" s="8">
        <f t="shared" si="84"/>
        <v>93</v>
      </c>
      <c r="FV626" s="29">
        <f t="shared" si="86"/>
        <v>93</v>
      </c>
    </row>
    <row r="627" spans="1:178">
      <c r="A627" s="8">
        <v>17494</v>
      </c>
      <c r="B627" s="27" t="s">
        <v>67</v>
      </c>
      <c r="C627" s="243"/>
      <c r="E627" s="31" t="s">
        <v>992</v>
      </c>
      <c r="F627" s="31" t="s">
        <v>357</v>
      </c>
      <c r="G627" s="31">
        <v>200</v>
      </c>
      <c r="H627" s="8" t="str">
        <f>VLOOKUP(F627, 'Meslek Grupları'!$E$6:$G$152, 3, FALSE)</f>
        <v>Görevli</v>
      </c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8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7"/>
      <c r="AT627" s="37"/>
      <c r="AU627" s="39"/>
      <c r="AV627" s="31"/>
      <c r="AW627" s="31"/>
      <c r="AX627" s="31"/>
      <c r="AY627" s="31"/>
      <c r="AZ627" s="31"/>
      <c r="BA627" s="37"/>
      <c r="BB627" s="38"/>
      <c r="BC627" s="31"/>
      <c r="BD627" s="31"/>
      <c r="BE627" s="31"/>
      <c r="BF627" s="31"/>
      <c r="BG627" s="31"/>
      <c r="BH627" s="37"/>
      <c r="BI627" s="31"/>
      <c r="BJ627" s="31"/>
      <c r="BK627" s="31"/>
      <c r="BL627" s="31"/>
      <c r="BM627" s="31"/>
      <c r="BN627" s="31"/>
      <c r="BO627" s="38"/>
      <c r="BP627" s="31"/>
      <c r="BQ627" s="31"/>
      <c r="BR627" s="31"/>
      <c r="BS627" s="31"/>
      <c r="BT627" s="31"/>
      <c r="BU627" s="37"/>
      <c r="BV627" s="31"/>
      <c r="BW627" s="38">
        <v>3</v>
      </c>
      <c r="BX627" s="31"/>
      <c r="BY627" s="31" t="s">
        <v>275</v>
      </c>
      <c r="BZ627" s="31"/>
      <c r="CA627" s="37"/>
      <c r="CB627" s="38"/>
      <c r="CC627" s="31"/>
      <c r="CD627" s="31"/>
      <c r="CE627" s="31"/>
      <c r="CF627" s="31"/>
      <c r="CG627" s="31"/>
      <c r="CH627" s="37"/>
      <c r="CI627" s="39"/>
      <c r="CJ627" s="38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8"/>
      <c r="DR627" s="31"/>
      <c r="DS627" s="31"/>
      <c r="DT627" s="31"/>
      <c r="DU627" s="31"/>
      <c r="DV627" s="37"/>
      <c r="DW627" s="31"/>
      <c r="DX627" s="31"/>
      <c r="DY627" s="31"/>
      <c r="DZ627" s="31"/>
      <c r="EA627" s="31"/>
      <c r="EB627" s="31"/>
      <c r="EC627" s="31"/>
      <c r="ED627" s="38"/>
      <c r="EE627" s="31"/>
      <c r="EF627" s="31"/>
      <c r="EG627" s="38"/>
      <c r="EH627" s="31"/>
      <c r="EI627" s="31"/>
      <c r="EJ627" s="31"/>
      <c r="EK627" s="31"/>
      <c r="EL627" s="37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7"/>
      <c r="EX627" s="37"/>
      <c r="EY627" s="37"/>
      <c r="EZ627" s="37"/>
      <c r="FA627" s="37"/>
      <c r="FB627" s="37"/>
      <c r="FC627" s="37"/>
      <c r="FD627" s="37"/>
      <c r="FE627" s="37"/>
      <c r="FF627" s="37"/>
      <c r="FG627" s="37"/>
      <c r="FH627" s="37"/>
      <c r="FI627" s="37"/>
      <c r="FJ627" s="37"/>
      <c r="FK627" s="37"/>
      <c r="FL627" s="37"/>
      <c r="FM627" s="37"/>
      <c r="FN627" s="37"/>
      <c r="FO627" s="37"/>
      <c r="FP627" s="37"/>
      <c r="FQ627" s="37"/>
      <c r="FR627" s="37"/>
      <c r="FS627" s="29">
        <f t="shared" si="81"/>
        <v>200</v>
      </c>
      <c r="FT627" s="29"/>
      <c r="FU627" s="8">
        <f t="shared" si="84"/>
        <v>3</v>
      </c>
      <c r="FV627" s="29">
        <f t="shared" si="86"/>
        <v>3</v>
      </c>
    </row>
    <row r="628" spans="1:178">
      <c r="A628" s="8">
        <v>17494</v>
      </c>
      <c r="B628" s="27" t="s">
        <v>67</v>
      </c>
      <c r="C628" s="242">
        <v>73</v>
      </c>
      <c r="D628" s="8" t="s">
        <v>993</v>
      </c>
      <c r="E628" s="8" t="s">
        <v>197</v>
      </c>
      <c r="F628" s="8" t="s">
        <v>178</v>
      </c>
      <c r="H628" s="8" t="str">
        <f>VLOOKUP(F628, 'Meslek Grupları'!$E$6:$G$152, 3, FALSE)</f>
        <v>Ziraat</v>
      </c>
      <c r="I628" s="8"/>
      <c r="J628" s="8"/>
      <c r="K628" s="8"/>
      <c r="M628" s="8"/>
      <c r="O628" s="8"/>
      <c r="P628" s="8"/>
      <c r="R628" s="8">
        <v>182</v>
      </c>
      <c r="S628">
        <v>3</v>
      </c>
      <c r="T628">
        <v>6.75</v>
      </c>
      <c r="U628" s="8"/>
      <c r="V628" s="8"/>
      <c r="W628" s="8"/>
      <c r="Z628" s="2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27"/>
      <c r="AT628" s="27"/>
      <c r="AU628" s="29"/>
      <c r="AV628" s="8"/>
      <c r="AW628" s="8"/>
      <c r="AX628" s="8"/>
      <c r="AY628" s="8"/>
      <c r="AZ628" s="8"/>
      <c r="BA628" s="27"/>
      <c r="BB628" s="28">
        <v>20</v>
      </c>
      <c r="BC628" s="8"/>
      <c r="BD628" s="8"/>
      <c r="BE628" s="8"/>
      <c r="BF628" s="8"/>
      <c r="BG628" s="8">
        <v>37</v>
      </c>
      <c r="BH628" s="27">
        <v>40</v>
      </c>
      <c r="BI628" s="8"/>
      <c r="BJ628" s="8"/>
      <c r="BK628" s="8"/>
      <c r="BL628" s="8"/>
      <c r="BM628" s="8"/>
      <c r="BN628" s="8"/>
      <c r="BO628" s="28"/>
      <c r="BP628" s="8"/>
      <c r="BQ628" s="8"/>
      <c r="BR628" s="8"/>
      <c r="BS628" s="8"/>
      <c r="BT628" s="8"/>
      <c r="BU628" s="27"/>
      <c r="BV628" s="8"/>
      <c r="BW628" s="28">
        <v>3</v>
      </c>
      <c r="BX628" s="8"/>
      <c r="BY628" s="8"/>
      <c r="BZ628" s="8">
        <v>38</v>
      </c>
      <c r="CA628" s="27">
        <v>38</v>
      </c>
      <c r="CB628" s="28">
        <v>16</v>
      </c>
      <c r="CC628" s="8"/>
      <c r="CD628" s="8"/>
      <c r="CE628" s="8"/>
      <c r="CF628" s="8"/>
      <c r="CG628" s="8">
        <v>320</v>
      </c>
      <c r="CH628" s="27">
        <v>320</v>
      </c>
      <c r="CI628" s="29"/>
      <c r="CJ628" s="2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28"/>
      <c r="DR628" s="8"/>
      <c r="DS628" s="8"/>
      <c r="DT628" s="8"/>
      <c r="DU628" s="8"/>
      <c r="DV628" s="27"/>
      <c r="DW628" s="8"/>
      <c r="DX628" s="8"/>
      <c r="DY628" s="8"/>
      <c r="DZ628" s="8"/>
      <c r="EA628" s="8"/>
      <c r="EB628" s="8"/>
      <c r="EC628" s="8"/>
      <c r="ED628" s="28"/>
      <c r="EE628" s="8"/>
      <c r="EF628" s="8"/>
      <c r="EG628" s="28">
        <v>5</v>
      </c>
      <c r="EH628" s="8" t="s">
        <v>444</v>
      </c>
      <c r="EI628" s="8"/>
      <c r="EJ628" s="8"/>
      <c r="EK628" s="8" t="s">
        <v>906</v>
      </c>
      <c r="EL628" s="27">
        <v>550</v>
      </c>
      <c r="EM628" s="8"/>
      <c r="EN628" s="8"/>
      <c r="EO628" s="8"/>
      <c r="EP628" s="8"/>
      <c r="EQ628" s="8"/>
      <c r="ER628" s="8">
        <v>4</v>
      </c>
      <c r="ES628" s="8"/>
      <c r="ET628" s="8"/>
      <c r="EU628" s="8" t="s">
        <v>994</v>
      </c>
      <c r="EV628" s="8" t="s">
        <v>887</v>
      </c>
      <c r="EW628" s="27">
        <v>144</v>
      </c>
      <c r="EX628" s="27"/>
      <c r="EY628" s="27">
        <v>9</v>
      </c>
      <c r="EZ628" s="27"/>
      <c r="FA628" s="27"/>
      <c r="FB628" s="27"/>
      <c r="FC628" s="27">
        <v>300</v>
      </c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>
        <v>1</v>
      </c>
      <c r="FQ628" s="27">
        <v>360</v>
      </c>
      <c r="FR628" s="27"/>
      <c r="FS628" s="29">
        <f t="shared" si="81"/>
        <v>1749</v>
      </c>
      <c r="FT628" s="29">
        <f>SUM(FS628:FS632)</f>
        <v>3229</v>
      </c>
      <c r="FU628" s="8">
        <f t="shared" si="84"/>
        <v>39</v>
      </c>
      <c r="FV628" s="29">
        <f>SUM(FU628:FU632)</f>
        <v>39</v>
      </c>
    </row>
    <row r="629" spans="1:178">
      <c r="A629" s="8">
        <v>17494</v>
      </c>
      <c r="B629" s="27" t="s">
        <v>67</v>
      </c>
      <c r="C629" s="358"/>
      <c r="E629" s="8"/>
      <c r="F629" s="8" t="s">
        <v>307</v>
      </c>
      <c r="G629">
        <v>120</v>
      </c>
      <c r="H629" s="8" t="str">
        <f>VLOOKUP(F629, 'Meslek Grupları'!$E$6:$G$152, 3, FALSE)</f>
        <v>Görevli</v>
      </c>
      <c r="I629" s="8"/>
      <c r="J629" s="8"/>
      <c r="K629" s="8"/>
      <c r="M629" s="8"/>
      <c r="O629" s="8"/>
      <c r="P629" s="8"/>
      <c r="U629" s="8"/>
      <c r="V629" s="8"/>
      <c r="W629" s="8"/>
      <c r="Z629" s="2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27"/>
      <c r="AT629" s="27"/>
      <c r="AU629" s="29"/>
      <c r="AV629" s="8"/>
      <c r="AW629" s="8"/>
      <c r="AX629" s="8"/>
      <c r="AY629" s="8"/>
      <c r="AZ629" s="8"/>
      <c r="BA629" s="27"/>
      <c r="BB629" s="28"/>
      <c r="BC629" s="8"/>
      <c r="BD629" s="8"/>
      <c r="BE629" s="8"/>
      <c r="BF629" s="8"/>
      <c r="BG629" s="8"/>
      <c r="BH629" s="27"/>
      <c r="BI629" s="8"/>
      <c r="BJ629" s="8"/>
      <c r="BK629" s="8"/>
      <c r="BL629" s="8"/>
      <c r="BM629" s="8"/>
      <c r="BN629" s="8"/>
      <c r="BO629" s="28"/>
      <c r="BP629" s="8"/>
      <c r="BQ629" s="8"/>
      <c r="BR629" s="8"/>
      <c r="BS629" s="8"/>
      <c r="BT629" s="8"/>
      <c r="BU629" s="27"/>
      <c r="BV629" s="8"/>
      <c r="BW629" s="28"/>
      <c r="BX629" s="8"/>
      <c r="BY629" s="8"/>
      <c r="BZ629" s="8"/>
      <c r="CA629" s="27"/>
      <c r="CB629" s="28"/>
      <c r="CC629" s="8"/>
      <c r="CD629" s="8"/>
      <c r="CE629" s="8"/>
      <c r="CF629" s="8"/>
      <c r="CG629" s="8"/>
      <c r="CH629" s="27"/>
      <c r="CI629" s="29"/>
      <c r="CJ629" s="2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28"/>
      <c r="DR629" s="8"/>
      <c r="DS629" s="8"/>
      <c r="DT629" s="8"/>
      <c r="DU629" s="8"/>
      <c r="DV629" s="27"/>
      <c r="DW629" s="8"/>
      <c r="DX629" s="8"/>
      <c r="DY629" s="8"/>
      <c r="DZ629" s="8"/>
      <c r="EA629" s="8"/>
      <c r="EB629" s="8"/>
      <c r="EC629" s="8"/>
      <c r="ED629" s="28"/>
      <c r="EE629" s="8"/>
      <c r="EF629" s="8"/>
      <c r="EG629" s="28">
        <v>6</v>
      </c>
      <c r="EH629" s="8"/>
      <c r="EI629" s="8"/>
      <c r="EJ629" s="8"/>
      <c r="EK629" s="8"/>
      <c r="EL629" s="27">
        <v>900</v>
      </c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9">
        <f t="shared" si="81"/>
        <v>1020</v>
      </c>
      <c r="FT629" s="29"/>
      <c r="FU629" s="8">
        <f t="shared" si="84"/>
        <v>0</v>
      </c>
      <c r="FV629" s="29"/>
    </row>
    <row r="630" spans="1:178">
      <c r="A630" s="8">
        <v>17494</v>
      </c>
      <c r="B630" s="27" t="s">
        <v>67</v>
      </c>
      <c r="C630" s="358"/>
      <c r="E630" s="8"/>
      <c r="H630" s="8">
        <f>VLOOKUP(F630, 'Meslek Grupları'!$E$6:$G$152, 3, FALSE)</f>
        <v>0</v>
      </c>
      <c r="I630" s="8"/>
      <c r="J630" s="8"/>
      <c r="K630" s="8"/>
      <c r="M630" s="8"/>
      <c r="O630" s="8"/>
      <c r="P630" s="8"/>
      <c r="U630" s="8"/>
      <c r="V630" s="8"/>
      <c r="W630" s="8"/>
      <c r="Z630" s="2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27"/>
      <c r="AT630" s="27"/>
      <c r="AU630" s="29"/>
      <c r="AV630" s="8"/>
      <c r="AW630" s="8"/>
      <c r="AX630" s="8"/>
      <c r="AY630" s="8"/>
      <c r="AZ630" s="8"/>
      <c r="BA630" s="27"/>
      <c r="BB630" s="28"/>
      <c r="BC630" s="8"/>
      <c r="BD630" s="8"/>
      <c r="BE630" s="8"/>
      <c r="BF630" s="8"/>
      <c r="BG630" s="8"/>
      <c r="BH630" s="27"/>
      <c r="BI630" s="8"/>
      <c r="BJ630" s="8"/>
      <c r="BK630" s="8"/>
      <c r="BL630" s="8"/>
      <c r="BM630" s="8"/>
      <c r="BN630" s="8"/>
      <c r="BO630" s="28"/>
      <c r="BP630" s="8"/>
      <c r="BQ630" s="8"/>
      <c r="BR630" s="8"/>
      <c r="BS630" s="8"/>
      <c r="BT630" s="8"/>
      <c r="BU630" s="27"/>
      <c r="BV630" s="8"/>
      <c r="BW630" s="28"/>
      <c r="BX630" s="8"/>
      <c r="BY630" s="8"/>
      <c r="BZ630" s="8"/>
      <c r="CA630" s="27"/>
      <c r="CB630" s="28"/>
      <c r="CC630" s="8"/>
      <c r="CD630" s="8"/>
      <c r="CE630" s="8"/>
      <c r="CF630" s="8"/>
      <c r="CG630" s="8"/>
      <c r="CH630" s="27"/>
      <c r="CI630" s="29"/>
      <c r="CJ630" s="2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28"/>
      <c r="DR630" s="8"/>
      <c r="DS630" s="8"/>
      <c r="DT630" s="8"/>
      <c r="DU630" s="8"/>
      <c r="DV630" s="27"/>
      <c r="DW630" s="8"/>
      <c r="DX630" s="8"/>
      <c r="DY630" s="8"/>
      <c r="DZ630" s="8"/>
      <c r="EA630" s="8"/>
      <c r="EB630" s="8"/>
      <c r="EC630" s="8"/>
      <c r="ED630" s="28"/>
      <c r="EE630" s="8"/>
      <c r="EF630" s="8"/>
      <c r="EG630" s="28">
        <v>2</v>
      </c>
      <c r="EH630" s="8" t="s">
        <v>444</v>
      </c>
      <c r="EI630" s="8"/>
      <c r="EJ630" s="8"/>
      <c r="EK630" s="8"/>
      <c r="EL630" s="27">
        <v>400</v>
      </c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9">
        <f t="shared" si="81"/>
        <v>400</v>
      </c>
      <c r="FT630" s="29"/>
      <c r="FU630" s="8">
        <f t="shared" si="84"/>
        <v>0</v>
      </c>
      <c r="FV630" s="29"/>
    </row>
    <row r="631" spans="1:178">
      <c r="A631" s="8">
        <v>17494</v>
      </c>
      <c r="B631" s="27" t="s">
        <v>67</v>
      </c>
      <c r="C631" s="358"/>
      <c r="E631" s="8"/>
      <c r="H631" s="8">
        <f>VLOOKUP(F631, 'Meslek Grupları'!$E$6:$G$152, 3, FALSE)</f>
        <v>0</v>
      </c>
      <c r="I631" s="8"/>
      <c r="J631" s="8"/>
      <c r="K631" s="8"/>
      <c r="M631" s="8"/>
      <c r="O631" s="8"/>
      <c r="P631" s="8"/>
      <c r="U631" s="8"/>
      <c r="V631" s="8"/>
      <c r="W631" s="8"/>
      <c r="Z631" s="2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27"/>
      <c r="AT631" s="27"/>
      <c r="AU631" s="29"/>
      <c r="AV631" s="8"/>
      <c r="AW631" s="8"/>
      <c r="AX631" s="8"/>
      <c r="AY631" s="8"/>
      <c r="AZ631" s="8"/>
      <c r="BA631" s="27"/>
      <c r="BB631" s="28"/>
      <c r="BC631" s="8"/>
      <c r="BD631" s="8"/>
      <c r="BE631" s="8"/>
      <c r="BF631" s="8"/>
      <c r="BG631" s="8"/>
      <c r="BH631" s="27"/>
      <c r="BI631" s="8"/>
      <c r="BJ631" s="8"/>
      <c r="BK631" s="8"/>
      <c r="BL631" s="8"/>
      <c r="BM631" s="8"/>
      <c r="BN631" s="8"/>
      <c r="BO631" s="28"/>
      <c r="BP631" s="8"/>
      <c r="BQ631" s="8"/>
      <c r="BR631" s="8"/>
      <c r="BS631" s="8"/>
      <c r="BT631" s="8"/>
      <c r="BU631" s="27"/>
      <c r="BV631" s="8"/>
      <c r="BW631" s="28"/>
      <c r="BX631" s="8"/>
      <c r="BY631" s="8"/>
      <c r="BZ631" s="8"/>
      <c r="CA631" s="27"/>
      <c r="CB631" s="28"/>
      <c r="CC631" s="8"/>
      <c r="CD631" s="8"/>
      <c r="CE631" s="8"/>
      <c r="CF631" s="8"/>
      <c r="CG631" s="8"/>
      <c r="CH631" s="27"/>
      <c r="CI631" s="29"/>
      <c r="CJ631" s="2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28"/>
      <c r="DR631" s="8"/>
      <c r="DS631" s="8"/>
      <c r="DT631" s="8"/>
      <c r="DU631" s="8"/>
      <c r="DV631" s="27"/>
      <c r="DW631" s="8"/>
      <c r="DX631" s="8"/>
      <c r="DY631" s="8"/>
      <c r="DZ631" s="8"/>
      <c r="EA631" s="8"/>
      <c r="EB631" s="8"/>
      <c r="EC631" s="8"/>
      <c r="ED631" s="28"/>
      <c r="EE631" s="8"/>
      <c r="EF631" s="8"/>
      <c r="EG631" s="28">
        <v>1</v>
      </c>
      <c r="EH631" s="8" t="s">
        <v>186</v>
      </c>
      <c r="EI631" s="8"/>
      <c r="EJ631" s="8"/>
      <c r="EK631" s="8"/>
      <c r="EL631" s="27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9">
        <f t="shared" si="81"/>
        <v>0</v>
      </c>
      <c r="FT631" s="29"/>
      <c r="FU631" s="8">
        <f t="shared" si="84"/>
        <v>0</v>
      </c>
      <c r="FV631" s="29"/>
    </row>
    <row r="632" spans="1:178">
      <c r="A632" s="8">
        <v>17494</v>
      </c>
      <c r="B632" s="27" t="s">
        <v>67</v>
      </c>
      <c r="C632" s="243"/>
      <c r="D632" s="31"/>
      <c r="E632" s="31"/>
      <c r="F632" s="31"/>
      <c r="G632" s="31"/>
      <c r="H632" s="8">
        <f>VLOOKUP(F632, 'Meslek Grupları'!$E$6:$G$152, 3, FALSE)</f>
        <v>0</v>
      </c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8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7"/>
      <c r="AT632" s="37"/>
      <c r="AU632" s="39"/>
      <c r="AV632" s="31"/>
      <c r="AW632" s="31"/>
      <c r="AX632" s="31"/>
      <c r="AY632" s="31"/>
      <c r="AZ632" s="31"/>
      <c r="BA632" s="37"/>
      <c r="BB632" s="38"/>
      <c r="BC632" s="31"/>
      <c r="BD632" s="31"/>
      <c r="BE632" s="31"/>
      <c r="BF632" s="31"/>
      <c r="BG632" s="31"/>
      <c r="BH632" s="37"/>
      <c r="BI632" s="31"/>
      <c r="BJ632" s="31"/>
      <c r="BK632" s="31"/>
      <c r="BL632" s="31"/>
      <c r="BM632" s="31"/>
      <c r="BN632" s="31"/>
      <c r="BO632" s="38"/>
      <c r="BP632" s="31"/>
      <c r="BQ632" s="31"/>
      <c r="BR632" s="31"/>
      <c r="BS632" s="31"/>
      <c r="BT632" s="31"/>
      <c r="BU632" s="37"/>
      <c r="BV632" s="31"/>
      <c r="BW632" s="38"/>
      <c r="BX632" s="31"/>
      <c r="BY632" s="31"/>
      <c r="BZ632" s="31"/>
      <c r="CA632" s="37"/>
      <c r="CB632" s="38"/>
      <c r="CC632" s="31"/>
      <c r="CD632" s="31"/>
      <c r="CE632" s="31"/>
      <c r="CF632" s="31"/>
      <c r="CG632" s="31"/>
      <c r="CH632" s="37"/>
      <c r="CI632" s="39"/>
      <c r="CJ632" s="38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8"/>
      <c r="DR632" s="31"/>
      <c r="DS632" s="31"/>
      <c r="DT632" s="31"/>
      <c r="DU632" s="31"/>
      <c r="DV632" s="37"/>
      <c r="DW632" s="31"/>
      <c r="DX632" s="31"/>
      <c r="DY632" s="31"/>
      <c r="DZ632" s="31"/>
      <c r="EA632" s="31"/>
      <c r="EB632" s="31"/>
      <c r="EC632" s="31"/>
      <c r="ED632" s="38"/>
      <c r="EE632" s="31"/>
      <c r="EF632" s="31"/>
      <c r="EG632" s="38">
        <v>1</v>
      </c>
      <c r="EH632" s="31"/>
      <c r="EI632" s="31" t="s">
        <v>45</v>
      </c>
      <c r="EJ632" s="31"/>
      <c r="EK632" s="31"/>
      <c r="EL632" s="37">
        <v>60</v>
      </c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7"/>
      <c r="EX632" s="37"/>
      <c r="EY632" s="37"/>
      <c r="EZ632" s="37"/>
      <c r="FA632" s="37"/>
      <c r="FB632" s="37"/>
      <c r="FC632" s="37"/>
      <c r="FD632" s="37"/>
      <c r="FE632" s="37"/>
      <c r="FF632" s="37"/>
      <c r="FG632" s="37"/>
      <c r="FH632" s="37"/>
      <c r="FI632" s="37"/>
      <c r="FJ632" s="37"/>
      <c r="FK632" s="37"/>
      <c r="FL632" s="37"/>
      <c r="FM632" s="37"/>
      <c r="FN632" s="37"/>
      <c r="FO632" s="37"/>
      <c r="FP632" s="37"/>
      <c r="FQ632" s="37"/>
      <c r="FR632" s="37"/>
      <c r="FS632" s="29">
        <f t="shared" si="81"/>
        <v>60</v>
      </c>
      <c r="FT632" s="29"/>
      <c r="FU632" s="8">
        <f t="shared" si="84"/>
        <v>0</v>
      </c>
      <c r="FV632" s="29"/>
    </row>
    <row r="633" spans="1:178">
      <c r="A633" s="8">
        <v>17494</v>
      </c>
      <c r="B633" s="27" t="s">
        <v>67</v>
      </c>
      <c r="C633" s="40">
        <v>74</v>
      </c>
      <c r="D633" s="40" t="s">
        <v>1058</v>
      </c>
      <c r="E633" s="40"/>
      <c r="F633" s="40" t="s">
        <v>265</v>
      </c>
      <c r="G633" s="40">
        <v>100</v>
      </c>
      <c r="H633" s="8" t="str">
        <f>VLOOKUP(F633, 'Meslek Grupları'!$E$6:$G$152, 3, FALSE)</f>
        <v>Esnaf</v>
      </c>
      <c r="I633" s="40"/>
      <c r="J633" s="40"/>
      <c r="K633" s="40"/>
      <c r="L633" s="40">
        <v>120</v>
      </c>
      <c r="M633" s="40"/>
      <c r="N633" s="40"/>
      <c r="O633" s="40"/>
      <c r="P633" s="40"/>
      <c r="Q633" s="40"/>
      <c r="R633" s="40">
        <v>3.5</v>
      </c>
      <c r="S633" s="40"/>
      <c r="T633" s="40"/>
      <c r="U633" s="40"/>
      <c r="V633" s="40"/>
      <c r="W633" s="40"/>
      <c r="X633" s="40"/>
      <c r="Y633" s="40"/>
      <c r="Z633" s="41">
        <v>205</v>
      </c>
      <c r="AA633" s="40">
        <v>52.5</v>
      </c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2"/>
      <c r="AT633" s="42">
        <v>52.5</v>
      </c>
      <c r="AU633" s="43"/>
      <c r="AV633" s="40"/>
      <c r="AW633" s="40"/>
      <c r="AX633" s="40"/>
      <c r="AY633" s="40"/>
      <c r="AZ633" s="40"/>
      <c r="BA633" s="42"/>
      <c r="BB633" s="41"/>
      <c r="BC633" s="40"/>
      <c r="BD633" s="40"/>
      <c r="BE633" s="40"/>
      <c r="BF633" s="40"/>
      <c r="BG633" s="40"/>
      <c r="BH633" s="42"/>
      <c r="BI633" s="40">
        <v>30</v>
      </c>
      <c r="BJ633" s="40">
        <v>52.5</v>
      </c>
      <c r="BK633" s="40">
        <v>52.5</v>
      </c>
      <c r="BL633" s="40" t="s">
        <v>1059</v>
      </c>
      <c r="BM633" s="40">
        <v>210</v>
      </c>
      <c r="BN633" s="40"/>
      <c r="BO633" s="41"/>
      <c r="BP633" s="40"/>
      <c r="BQ633" s="40"/>
      <c r="BR633" s="40"/>
      <c r="BS633" s="40"/>
      <c r="BT633" s="40"/>
      <c r="BU633" s="42"/>
      <c r="BV633" s="40"/>
      <c r="BW633" s="41"/>
      <c r="BX633" s="40"/>
      <c r="BY633" s="40"/>
      <c r="BZ633" s="40"/>
      <c r="CA633" s="42"/>
      <c r="CB633" s="41"/>
      <c r="CC633" s="40"/>
      <c r="CD633" s="40"/>
      <c r="CE633" s="40"/>
      <c r="CF633" s="40"/>
      <c r="CG633" s="40"/>
      <c r="CH633" s="42"/>
      <c r="CI633" s="43"/>
      <c r="CJ633" s="41"/>
      <c r="CK633" s="40"/>
      <c r="CL633" s="40"/>
      <c r="CM633" s="40"/>
      <c r="CN633" s="40"/>
      <c r="CO633" s="40"/>
      <c r="CP633" s="40"/>
      <c r="CQ633" s="40"/>
      <c r="CR633" s="40"/>
      <c r="CS633" s="40"/>
      <c r="CT633" s="40"/>
      <c r="CU633" s="40"/>
      <c r="CV633" s="40"/>
      <c r="CW633" s="40"/>
      <c r="CX633" s="40"/>
      <c r="CY633" s="40"/>
      <c r="CZ633" s="40"/>
      <c r="DA633" s="40"/>
      <c r="DB633" s="40"/>
      <c r="DC633" s="40"/>
      <c r="DD633" s="40"/>
      <c r="DE633" s="40"/>
      <c r="DF633" s="40"/>
      <c r="DG633" s="40"/>
      <c r="DH633" s="40"/>
      <c r="DI633" s="40"/>
      <c r="DJ633" s="40"/>
      <c r="DK633" s="40"/>
      <c r="DL633" s="40"/>
      <c r="DM633" s="40"/>
      <c r="DN633" s="40"/>
      <c r="DO633" s="40"/>
      <c r="DP633" s="40"/>
      <c r="DQ633" s="41"/>
      <c r="DR633" s="40"/>
      <c r="DS633" s="40"/>
      <c r="DT633" s="40"/>
      <c r="DU633" s="40"/>
      <c r="DV633" s="42"/>
      <c r="DW633" s="40"/>
      <c r="DX633" s="40"/>
      <c r="DY633" s="40"/>
      <c r="DZ633" s="40"/>
      <c r="EA633" s="40"/>
      <c r="EB633" s="40"/>
      <c r="EC633" s="40"/>
      <c r="ED633" s="41"/>
      <c r="EE633" s="40"/>
      <c r="EF633" s="40"/>
      <c r="EG633" s="41"/>
      <c r="EH633" s="40"/>
      <c r="EI633" s="40"/>
      <c r="EJ633" s="40"/>
      <c r="EK633" s="40"/>
      <c r="EL633" s="42"/>
      <c r="EM633" s="40"/>
      <c r="EN633" s="40"/>
      <c r="EO633" s="40"/>
      <c r="EP633" s="40"/>
      <c r="EQ633" s="40"/>
      <c r="ER633" s="40"/>
      <c r="ES633" s="40"/>
      <c r="ET633" s="40"/>
      <c r="EU633" s="40"/>
      <c r="EV633" s="40"/>
      <c r="EW633" s="42"/>
      <c r="EX633" s="42"/>
      <c r="EY633" s="42"/>
      <c r="EZ633" s="42"/>
      <c r="FA633" s="42"/>
      <c r="FB633" s="42"/>
      <c r="FC633" s="42"/>
      <c r="FD633" s="42"/>
      <c r="FE633" s="42"/>
      <c r="FF633" s="42"/>
      <c r="FG633" s="42"/>
      <c r="FH633" s="42"/>
      <c r="FI633" s="42"/>
      <c r="FJ633" s="42"/>
      <c r="FK633" s="42"/>
      <c r="FL633" s="42"/>
      <c r="FM633" s="42"/>
      <c r="FN633" s="42"/>
      <c r="FO633" s="42"/>
      <c r="FP633" s="42"/>
      <c r="FQ633" s="42"/>
      <c r="FR633" s="42"/>
      <c r="FS633" s="29">
        <f t="shared" si="81"/>
        <v>430</v>
      </c>
      <c r="FT633" s="29">
        <f t="shared" ref="FT633:FT659" si="87">FS633</f>
        <v>430</v>
      </c>
      <c r="FU633" s="8">
        <f t="shared" si="84"/>
        <v>30</v>
      </c>
      <c r="FV633" s="29">
        <f t="shared" ref="FV633:FV659" si="88">FU633</f>
        <v>30</v>
      </c>
    </row>
    <row r="634" spans="1:178">
      <c r="A634" s="8">
        <v>17494</v>
      </c>
      <c r="B634" s="27" t="s">
        <v>67</v>
      </c>
      <c r="C634" s="40">
        <v>75</v>
      </c>
      <c r="D634" s="40" t="s">
        <v>1060</v>
      </c>
      <c r="E634" s="40"/>
      <c r="F634" s="40" t="s">
        <v>359</v>
      </c>
      <c r="G634" s="40">
        <v>100</v>
      </c>
      <c r="H634" s="8" t="str">
        <f>VLOOKUP(F634, 'Meslek Grupları'!$E$6:$G$152, 3, FALSE)</f>
        <v>Görevli</v>
      </c>
      <c r="I634" s="40"/>
      <c r="J634" s="40"/>
      <c r="K634" s="40"/>
      <c r="L634" s="40"/>
      <c r="M634" s="40"/>
      <c r="N634" s="40"/>
      <c r="O634" s="40"/>
      <c r="P634" s="40"/>
      <c r="Q634" s="40"/>
      <c r="R634" s="40">
        <v>2.5</v>
      </c>
      <c r="S634" s="40"/>
      <c r="T634" s="40"/>
      <c r="U634" s="40"/>
      <c r="V634" s="40"/>
      <c r="W634" s="40"/>
      <c r="X634" s="40"/>
      <c r="Y634" s="40"/>
      <c r="Z634" s="41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2"/>
      <c r="AT634" s="42"/>
      <c r="AU634" s="43"/>
      <c r="AV634" s="40"/>
      <c r="AW634" s="40"/>
      <c r="AX634" s="40"/>
      <c r="AY634" s="40"/>
      <c r="AZ634" s="40"/>
      <c r="BA634" s="42"/>
      <c r="BB634" s="41"/>
      <c r="BC634" s="40"/>
      <c r="BD634" s="40"/>
      <c r="BE634" s="40"/>
      <c r="BF634" s="40"/>
      <c r="BG634" s="40"/>
      <c r="BH634" s="42"/>
      <c r="BI634" s="40"/>
      <c r="BJ634" s="40"/>
      <c r="BK634" s="40"/>
      <c r="BL634" s="40"/>
      <c r="BM634" s="40"/>
      <c r="BN634" s="40"/>
      <c r="BO634" s="41"/>
      <c r="BP634" s="40"/>
      <c r="BQ634" s="40"/>
      <c r="BR634" s="40"/>
      <c r="BS634" s="40"/>
      <c r="BT634" s="40"/>
      <c r="BU634" s="42"/>
      <c r="BV634" s="40"/>
      <c r="BW634" s="41"/>
      <c r="BX634" s="40"/>
      <c r="BY634" s="40"/>
      <c r="BZ634" s="40"/>
      <c r="CA634" s="42"/>
      <c r="CB634" s="41"/>
      <c r="CC634" s="40"/>
      <c r="CD634" s="40"/>
      <c r="CE634" s="40"/>
      <c r="CF634" s="40"/>
      <c r="CG634" s="40"/>
      <c r="CH634" s="42"/>
      <c r="CI634" s="43"/>
      <c r="CJ634" s="41"/>
      <c r="CK634" s="40"/>
      <c r="CL634" s="40"/>
      <c r="CM634" s="40"/>
      <c r="CN634" s="40"/>
      <c r="CO634" s="40"/>
      <c r="CP634" s="40"/>
      <c r="CQ634" s="40"/>
      <c r="CR634" s="40"/>
      <c r="CS634" s="40"/>
      <c r="CT634" s="40"/>
      <c r="CU634" s="40"/>
      <c r="CV634" s="40"/>
      <c r="CW634" s="40"/>
      <c r="CX634" s="40"/>
      <c r="CY634" s="40"/>
      <c r="CZ634" s="40"/>
      <c r="DA634" s="40"/>
      <c r="DB634" s="40"/>
      <c r="DC634" s="40"/>
      <c r="DD634" s="40"/>
      <c r="DE634" s="40"/>
      <c r="DF634" s="40"/>
      <c r="DG634" s="40"/>
      <c r="DH634" s="40"/>
      <c r="DI634" s="40"/>
      <c r="DJ634" s="40"/>
      <c r="DK634" s="40"/>
      <c r="DL634" s="40"/>
      <c r="DM634" s="40"/>
      <c r="DN634" s="40"/>
      <c r="DO634" s="40"/>
      <c r="DP634" s="40"/>
      <c r="DQ634" s="41"/>
      <c r="DR634" s="40"/>
      <c r="DS634" s="40"/>
      <c r="DT634" s="40"/>
      <c r="DU634" s="40"/>
      <c r="DV634" s="42"/>
      <c r="DW634" s="40"/>
      <c r="DX634" s="40"/>
      <c r="DY634" s="40"/>
      <c r="DZ634" s="40"/>
      <c r="EA634" s="40"/>
      <c r="EB634" s="40"/>
      <c r="EC634" s="40"/>
      <c r="ED634" s="41"/>
      <c r="EE634" s="40"/>
      <c r="EF634" s="40"/>
      <c r="EG634" s="41"/>
      <c r="EH634" s="40"/>
      <c r="EI634" s="40"/>
      <c r="EJ634" s="40"/>
      <c r="EK634" s="40"/>
      <c r="EL634" s="42"/>
      <c r="EM634" s="40"/>
      <c r="EN634" s="40"/>
      <c r="EO634" s="40"/>
      <c r="EP634" s="40"/>
      <c r="EQ634" s="40"/>
      <c r="ER634" s="40"/>
      <c r="ES634" s="40"/>
      <c r="ET634" s="40"/>
      <c r="EU634" s="40"/>
      <c r="EV634" s="40"/>
      <c r="EW634" s="42"/>
      <c r="EX634" s="42"/>
      <c r="EY634" s="42"/>
      <c r="EZ634" s="42"/>
      <c r="FA634" s="42"/>
      <c r="FB634" s="42"/>
      <c r="FC634" s="42"/>
      <c r="FD634" s="42"/>
      <c r="FE634" s="42"/>
      <c r="FF634" s="42"/>
      <c r="FG634" s="42"/>
      <c r="FH634" s="42"/>
      <c r="FI634" s="42"/>
      <c r="FJ634" s="42"/>
      <c r="FK634" s="42"/>
      <c r="FL634" s="42"/>
      <c r="FM634" s="42"/>
      <c r="FN634" s="42"/>
      <c r="FO634" s="42"/>
      <c r="FP634" s="42"/>
      <c r="FQ634" s="42"/>
      <c r="FR634" s="42"/>
      <c r="FS634" s="29">
        <f t="shared" si="81"/>
        <v>100</v>
      </c>
      <c r="FT634" s="29">
        <f t="shared" si="87"/>
        <v>100</v>
      </c>
      <c r="FU634" s="8">
        <f t="shared" si="84"/>
        <v>0</v>
      </c>
      <c r="FV634" s="29">
        <f t="shared" si="88"/>
        <v>0</v>
      </c>
    </row>
    <row r="635" spans="1:178">
      <c r="A635" s="8">
        <v>17494</v>
      </c>
      <c r="B635" s="27" t="s">
        <v>67</v>
      </c>
      <c r="C635" s="40">
        <v>76</v>
      </c>
      <c r="D635" s="40" t="s">
        <v>1061</v>
      </c>
      <c r="E635" s="40"/>
      <c r="F635" s="40" t="s">
        <v>345</v>
      </c>
      <c r="G635" s="40">
        <v>150</v>
      </c>
      <c r="H635" s="8" t="str">
        <f>VLOOKUP(F635, 'Meslek Grupları'!$E$6:$G$152, 3, FALSE)</f>
        <v>Esnaf</v>
      </c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1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2"/>
      <c r="AT635" s="42"/>
      <c r="AU635" s="43"/>
      <c r="AV635" s="40"/>
      <c r="AW635" s="40"/>
      <c r="AX635" s="40"/>
      <c r="AY635" s="40"/>
      <c r="AZ635" s="40"/>
      <c r="BA635" s="42"/>
      <c r="BB635" s="41"/>
      <c r="BC635" s="40"/>
      <c r="BD635" s="40"/>
      <c r="BE635" s="40"/>
      <c r="BF635" s="40"/>
      <c r="BG635" s="40"/>
      <c r="BH635" s="42"/>
      <c r="BI635" s="40"/>
      <c r="BJ635" s="40"/>
      <c r="BK635" s="40"/>
      <c r="BL635" s="40"/>
      <c r="BM635" s="40"/>
      <c r="BN635" s="40"/>
      <c r="BO635" s="41"/>
      <c r="BP635" s="40"/>
      <c r="BQ635" s="40"/>
      <c r="BR635" s="40"/>
      <c r="BS635" s="40"/>
      <c r="BT635" s="40"/>
      <c r="BU635" s="42"/>
      <c r="BV635" s="40"/>
      <c r="BW635" s="41"/>
      <c r="BX635" s="40"/>
      <c r="BY635" s="40"/>
      <c r="BZ635" s="40"/>
      <c r="CA635" s="42"/>
      <c r="CB635" s="41"/>
      <c r="CC635" s="40"/>
      <c r="CD635" s="40"/>
      <c r="CE635" s="40"/>
      <c r="CF635" s="40"/>
      <c r="CG635" s="40"/>
      <c r="CH635" s="42"/>
      <c r="CI635" s="43"/>
      <c r="CJ635" s="41"/>
      <c r="CK635" s="40"/>
      <c r="CL635" s="40"/>
      <c r="CM635" s="40"/>
      <c r="CN635" s="40"/>
      <c r="CO635" s="40"/>
      <c r="CP635" s="40"/>
      <c r="CQ635" s="40"/>
      <c r="CR635" s="40"/>
      <c r="CS635" s="40"/>
      <c r="CT635" s="40"/>
      <c r="CU635" s="40"/>
      <c r="CV635" s="40"/>
      <c r="CW635" s="40">
        <v>1</v>
      </c>
      <c r="CX635" s="40">
        <v>10</v>
      </c>
      <c r="CY635" s="40"/>
      <c r="CZ635" s="40"/>
      <c r="DA635" s="40"/>
      <c r="DB635" s="40"/>
      <c r="DC635" s="40"/>
      <c r="DD635" s="40"/>
      <c r="DE635" s="40"/>
      <c r="DF635" s="40"/>
      <c r="DG635" s="40"/>
      <c r="DH635" s="40"/>
      <c r="DI635" s="40"/>
      <c r="DJ635" s="40"/>
      <c r="DK635" s="40"/>
      <c r="DL635" s="40"/>
      <c r="DM635" s="40"/>
      <c r="DN635" s="40"/>
      <c r="DO635" s="40"/>
      <c r="DP635" s="40"/>
      <c r="DQ635" s="41"/>
      <c r="DR635" s="40"/>
      <c r="DS635" s="40"/>
      <c r="DT635" s="40"/>
      <c r="DU635" s="40"/>
      <c r="DV635" s="42"/>
      <c r="DW635" s="40"/>
      <c r="DX635" s="40"/>
      <c r="DY635" s="40"/>
      <c r="DZ635" s="40"/>
      <c r="EA635" s="40"/>
      <c r="EB635" s="40"/>
      <c r="EC635" s="40"/>
      <c r="ED635" s="41"/>
      <c r="EE635" s="40"/>
      <c r="EF635" s="40"/>
      <c r="EG635" s="41"/>
      <c r="EH635" s="40"/>
      <c r="EI635" s="40"/>
      <c r="EJ635" s="40"/>
      <c r="EK635" s="40"/>
      <c r="EL635" s="42"/>
      <c r="EM635" s="40"/>
      <c r="EN635" s="40"/>
      <c r="EO635" s="40"/>
      <c r="EP635" s="40"/>
      <c r="EQ635" s="40"/>
      <c r="ER635" s="40"/>
      <c r="ES635" s="40"/>
      <c r="ET635" s="40"/>
      <c r="EU635" s="40"/>
      <c r="EV635" s="40"/>
      <c r="EW635" s="42"/>
      <c r="EX635" s="42"/>
      <c r="EY635" s="42"/>
      <c r="EZ635" s="42"/>
      <c r="FA635" s="42"/>
      <c r="FB635" s="42"/>
      <c r="FC635" s="42"/>
      <c r="FD635" s="42"/>
      <c r="FE635" s="42"/>
      <c r="FF635" s="42"/>
      <c r="FG635" s="42"/>
      <c r="FH635" s="42"/>
      <c r="FI635" s="42"/>
      <c r="FJ635" s="42"/>
      <c r="FK635" s="42"/>
      <c r="FL635" s="42"/>
      <c r="FM635" s="42"/>
      <c r="FN635" s="42"/>
      <c r="FO635" s="42"/>
      <c r="FP635" s="42"/>
      <c r="FQ635" s="42"/>
      <c r="FR635" s="42"/>
      <c r="FS635" s="29">
        <f t="shared" si="81"/>
        <v>160</v>
      </c>
      <c r="FT635" s="29">
        <f t="shared" si="87"/>
        <v>160</v>
      </c>
      <c r="FU635" s="8">
        <f t="shared" si="84"/>
        <v>0</v>
      </c>
      <c r="FV635" s="29">
        <f t="shared" si="88"/>
        <v>0</v>
      </c>
    </row>
    <row r="636" spans="1:178">
      <c r="A636" s="8">
        <v>17494</v>
      </c>
      <c r="B636" s="27" t="s">
        <v>67</v>
      </c>
      <c r="C636" s="40">
        <v>77</v>
      </c>
      <c r="D636" s="40" t="s">
        <v>1063</v>
      </c>
      <c r="E636" s="40"/>
      <c r="F636" s="40" t="s">
        <v>1002</v>
      </c>
      <c r="G636" s="40">
        <v>50</v>
      </c>
      <c r="H636" s="286" t="s">
        <v>787</v>
      </c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1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2"/>
      <c r="AT636" s="42"/>
      <c r="AU636" s="43"/>
      <c r="AV636" s="40"/>
      <c r="AW636" s="40"/>
      <c r="AX636" s="40"/>
      <c r="AY636" s="40"/>
      <c r="AZ636" s="40"/>
      <c r="BA636" s="42"/>
      <c r="BB636" s="41"/>
      <c r="BC636" s="40"/>
      <c r="BD636" s="40"/>
      <c r="BE636" s="40"/>
      <c r="BF636" s="40"/>
      <c r="BG636" s="40"/>
      <c r="BH636" s="42"/>
      <c r="BI636" s="40"/>
      <c r="BJ636" s="40"/>
      <c r="BK636" s="40"/>
      <c r="BL636" s="40"/>
      <c r="BM636" s="40"/>
      <c r="BN636" s="40"/>
      <c r="BO636" s="41"/>
      <c r="BP636" s="40"/>
      <c r="BQ636" s="40"/>
      <c r="BR636" s="40"/>
      <c r="BS636" s="40"/>
      <c r="BT636" s="40"/>
      <c r="BU636" s="42"/>
      <c r="BV636" s="40"/>
      <c r="BW636" s="41"/>
      <c r="BX636" s="40"/>
      <c r="BY636" s="40"/>
      <c r="BZ636" s="40"/>
      <c r="CA636" s="42"/>
      <c r="CB636" s="41"/>
      <c r="CC636" s="40"/>
      <c r="CD636" s="40"/>
      <c r="CE636" s="40"/>
      <c r="CF636" s="40"/>
      <c r="CG636" s="40"/>
      <c r="CH636" s="42"/>
      <c r="CI636" s="43"/>
      <c r="CJ636" s="41"/>
      <c r="CK636" s="40"/>
      <c r="CL636" s="40"/>
      <c r="CM636" s="40"/>
      <c r="CN636" s="40"/>
      <c r="CO636" s="40"/>
      <c r="CP636" s="40"/>
      <c r="CQ636" s="40"/>
      <c r="CR636" s="40"/>
      <c r="CS636" s="40"/>
      <c r="CT636" s="40"/>
      <c r="CU636" s="40"/>
      <c r="CV636" s="40"/>
      <c r="CW636" s="40"/>
      <c r="CX636" s="40"/>
      <c r="CY636" s="40"/>
      <c r="CZ636" s="40"/>
      <c r="DA636" s="40"/>
      <c r="DB636" s="40"/>
      <c r="DC636" s="40"/>
      <c r="DD636" s="40"/>
      <c r="DE636" s="40"/>
      <c r="DF636" s="40"/>
      <c r="DG636" s="40"/>
      <c r="DH636" s="40"/>
      <c r="DI636" s="40"/>
      <c r="DJ636" s="40"/>
      <c r="DK636" s="40"/>
      <c r="DL636" s="40"/>
      <c r="DM636" s="40"/>
      <c r="DN636" s="40"/>
      <c r="DO636" s="40"/>
      <c r="DP636" s="40"/>
      <c r="DQ636" s="41"/>
      <c r="DR636" s="40"/>
      <c r="DS636" s="40"/>
      <c r="DT636" s="40"/>
      <c r="DU636" s="40"/>
      <c r="DV636" s="42"/>
      <c r="DW636" s="40"/>
      <c r="DX636" s="40"/>
      <c r="DY636" s="40"/>
      <c r="DZ636" s="40"/>
      <c r="EA636" s="40"/>
      <c r="EB636" s="40"/>
      <c r="EC636" s="40"/>
      <c r="ED636" s="41"/>
      <c r="EE636" s="40"/>
      <c r="EF636" s="40"/>
      <c r="EG636" s="41"/>
      <c r="EH636" s="40"/>
      <c r="EI636" s="40"/>
      <c r="EJ636" s="40"/>
      <c r="EK636" s="40"/>
      <c r="EL636" s="42"/>
      <c r="EM636" s="40"/>
      <c r="EN636" s="40"/>
      <c r="EO636" s="40"/>
      <c r="EP636" s="40"/>
      <c r="EQ636" s="40"/>
      <c r="ER636" s="40"/>
      <c r="ES636" s="40"/>
      <c r="ET636" s="40"/>
      <c r="EU636" s="40"/>
      <c r="EV636" s="40"/>
      <c r="EW636" s="42"/>
      <c r="EX636" s="42"/>
      <c r="EY636" s="42"/>
      <c r="EZ636" s="42"/>
      <c r="FA636" s="42"/>
      <c r="FB636" s="42"/>
      <c r="FC636" s="42"/>
      <c r="FD636" s="42"/>
      <c r="FE636" s="42"/>
      <c r="FF636" s="42"/>
      <c r="FG636" s="42"/>
      <c r="FH636" s="42"/>
      <c r="FI636" s="42"/>
      <c r="FJ636" s="42"/>
      <c r="FK636" s="42"/>
      <c r="FL636" s="42"/>
      <c r="FM636" s="42"/>
      <c r="FN636" s="42"/>
      <c r="FO636" s="42"/>
      <c r="FP636" s="42"/>
      <c r="FQ636" s="42"/>
      <c r="FR636" s="42"/>
      <c r="FS636" s="29">
        <f t="shared" si="81"/>
        <v>50</v>
      </c>
      <c r="FT636" s="29">
        <f t="shared" si="87"/>
        <v>50</v>
      </c>
      <c r="FU636" s="8">
        <f t="shared" si="84"/>
        <v>0</v>
      </c>
      <c r="FV636" s="29">
        <f t="shared" si="88"/>
        <v>0</v>
      </c>
    </row>
    <row r="637" spans="1:178">
      <c r="A637" s="8">
        <v>17494</v>
      </c>
      <c r="B637" s="27" t="s">
        <v>67</v>
      </c>
      <c r="C637" s="40">
        <v>78</v>
      </c>
      <c r="D637" s="40" t="s">
        <v>1065</v>
      </c>
      <c r="E637" s="40"/>
      <c r="F637" s="40" t="s">
        <v>231</v>
      </c>
      <c r="G637" s="40">
        <v>150</v>
      </c>
      <c r="H637" s="8" t="str">
        <f>VLOOKUP(F637, 'Meslek Grupları'!$E$6:$G$152, 3, FALSE)</f>
        <v>Esnaf</v>
      </c>
      <c r="I637" s="40"/>
      <c r="J637" s="40"/>
      <c r="K637" s="40"/>
      <c r="L637" s="40"/>
      <c r="M637" s="40"/>
      <c r="N637" s="40"/>
      <c r="O637" s="40"/>
      <c r="P637" s="40"/>
      <c r="Q637" s="40"/>
      <c r="R637" s="40">
        <v>4.25</v>
      </c>
      <c r="S637" s="40"/>
      <c r="T637" s="40"/>
      <c r="U637" s="40"/>
      <c r="V637" s="40"/>
      <c r="W637" s="40"/>
      <c r="X637" s="40"/>
      <c r="Y637" s="40"/>
      <c r="Z637" s="41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2"/>
      <c r="AT637" s="42"/>
      <c r="AU637" s="43"/>
      <c r="AV637" s="40"/>
      <c r="AW637" s="40"/>
      <c r="AX637" s="40"/>
      <c r="AY637" s="40"/>
      <c r="AZ637" s="40"/>
      <c r="BA637" s="42"/>
      <c r="BB637" s="41"/>
      <c r="BC637" s="40"/>
      <c r="BD637" s="40"/>
      <c r="BE637" s="40"/>
      <c r="BF637" s="40"/>
      <c r="BG637" s="40"/>
      <c r="BH637" s="42"/>
      <c r="BI637" s="40"/>
      <c r="BJ637" s="40"/>
      <c r="BK637" s="40"/>
      <c r="BL637" s="40"/>
      <c r="BM637" s="40"/>
      <c r="BN637" s="40"/>
      <c r="BO637" s="41"/>
      <c r="BP637" s="40"/>
      <c r="BQ637" s="40"/>
      <c r="BR637" s="40"/>
      <c r="BS637" s="40"/>
      <c r="BT637" s="40"/>
      <c r="BU637" s="42"/>
      <c r="BV637" s="40"/>
      <c r="BW637" s="41"/>
      <c r="BX637" s="40"/>
      <c r="BY637" s="40"/>
      <c r="BZ637" s="40"/>
      <c r="CA637" s="42"/>
      <c r="CB637" s="41"/>
      <c r="CC637" s="40"/>
      <c r="CD637" s="40"/>
      <c r="CE637" s="40"/>
      <c r="CF637" s="40"/>
      <c r="CG637" s="40"/>
      <c r="CH637" s="42"/>
      <c r="CI637" s="43"/>
      <c r="CJ637" s="41"/>
      <c r="CK637" s="40"/>
      <c r="CL637" s="40"/>
      <c r="CM637" s="40"/>
      <c r="CN637" s="40"/>
      <c r="CO637" s="40"/>
      <c r="CP637" s="40"/>
      <c r="CQ637" s="40"/>
      <c r="CR637" s="40"/>
      <c r="CS637" s="40"/>
      <c r="CT637" s="40"/>
      <c r="CU637" s="40"/>
      <c r="CV637" s="40"/>
      <c r="CW637" s="40"/>
      <c r="CX637" s="40"/>
      <c r="CY637" s="40"/>
      <c r="CZ637" s="40"/>
      <c r="DA637" s="40"/>
      <c r="DB637" s="40"/>
      <c r="DC637" s="40"/>
      <c r="DD637" s="40"/>
      <c r="DE637" s="40"/>
      <c r="DF637" s="40"/>
      <c r="DG637" s="40"/>
      <c r="DH637" s="40"/>
      <c r="DI637" s="40"/>
      <c r="DJ637" s="40"/>
      <c r="DK637" s="40"/>
      <c r="DL637" s="40"/>
      <c r="DM637" s="40"/>
      <c r="DN637" s="40"/>
      <c r="DO637" s="40"/>
      <c r="DP637" s="40"/>
      <c r="DQ637" s="41"/>
      <c r="DR637" s="40"/>
      <c r="DS637" s="40"/>
      <c r="DT637" s="40"/>
      <c r="DU637" s="40"/>
      <c r="DV637" s="42"/>
      <c r="DW637" s="40"/>
      <c r="DX637" s="40"/>
      <c r="DY637" s="40"/>
      <c r="DZ637" s="40"/>
      <c r="EA637" s="40"/>
      <c r="EB637" s="40"/>
      <c r="EC637" s="40"/>
      <c r="ED637" s="41"/>
      <c r="EE637" s="40"/>
      <c r="EF637" s="40"/>
      <c r="EG637" s="41"/>
      <c r="EH637" s="40"/>
      <c r="EI637" s="40"/>
      <c r="EJ637" s="40"/>
      <c r="EK637" s="40"/>
      <c r="EL637" s="42"/>
      <c r="EM637" s="40"/>
      <c r="EN637" s="40"/>
      <c r="EO637" s="40"/>
      <c r="EP637" s="40"/>
      <c r="EQ637" s="40"/>
      <c r="ER637" s="40"/>
      <c r="ES637" s="40"/>
      <c r="ET637" s="40"/>
      <c r="EU637" s="40"/>
      <c r="EV637" s="40"/>
      <c r="EW637" s="42"/>
      <c r="EX637" s="42"/>
      <c r="EY637" s="42"/>
      <c r="EZ637" s="42"/>
      <c r="FA637" s="42"/>
      <c r="FB637" s="42"/>
      <c r="FC637" s="42"/>
      <c r="FD637" s="42"/>
      <c r="FE637" s="42"/>
      <c r="FF637" s="42"/>
      <c r="FG637" s="42"/>
      <c r="FH637" s="42"/>
      <c r="FI637" s="42"/>
      <c r="FJ637" s="42"/>
      <c r="FK637" s="42"/>
      <c r="FL637" s="42"/>
      <c r="FM637" s="42"/>
      <c r="FN637" s="42"/>
      <c r="FO637" s="42"/>
      <c r="FP637" s="42"/>
      <c r="FQ637" s="42"/>
      <c r="FR637" s="42"/>
      <c r="FS637" s="29">
        <f t="shared" si="81"/>
        <v>150</v>
      </c>
      <c r="FT637" s="29">
        <f t="shared" si="87"/>
        <v>150</v>
      </c>
      <c r="FU637" s="8">
        <f t="shared" si="84"/>
        <v>0</v>
      </c>
      <c r="FV637" s="29">
        <f t="shared" si="88"/>
        <v>0</v>
      </c>
    </row>
    <row r="638" spans="1:178">
      <c r="A638" s="8">
        <v>17494</v>
      </c>
      <c r="B638" s="27" t="s">
        <v>67</v>
      </c>
      <c r="C638" s="40">
        <v>79</v>
      </c>
      <c r="D638" s="40" t="s">
        <v>1067</v>
      </c>
      <c r="E638" s="40"/>
      <c r="F638" s="40"/>
      <c r="G638" s="40"/>
      <c r="H638" s="8">
        <f>VLOOKUP(F638, 'Meslek Grupları'!$E$6:$G$152, 3, FALSE)</f>
        <v>0</v>
      </c>
      <c r="I638" s="40"/>
      <c r="J638" s="40"/>
      <c r="K638" s="40"/>
      <c r="L638" s="40">
        <v>120</v>
      </c>
      <c r="M638" s="40"/>
      <c r="N638" s="40"/>
      <c r="O638" s="40"/>
      <c r="P638" s="40"/>
      <c r="Q638" s="40"/>
      <c r="R638" s="40"/>
      <c r="S638" s="40">
        <v>1</v>
      </c>
      <c r="T638" s="40">
        <v>2</v>
      </c>
      <c r="U638" s="40"/>
      <c r="V638" s="40"/>
      <c r="W638" s="40"/>
      <c r="X638" s="40"/>
      <c r="Y638" s="40"/>
      <c r="Z638" s="41">
        <v>50</v>
      </c>
      <c r="AA638" s="40">
        <v>12.5</v>
      </c>
      <c r="AB638" s="40">
        <v>30</v>
      </c>
      <c r="AC638" s="40">
        <v>6</v>
      </c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2"/>
      <c r="AT638" s="42">
        <v>18.5</v>
      </c>
      <c r="AU638" s="43"/>
      <c r="AV638" s="40">
        <v>10</v>
      </c>
      <c r="AW638" s="40"/>
      <c r="AX638" s="40">
        <v>18.5</v>
      </c>
      <c r="AY638" s="40"/>
      <c r="AZ638" s="40">
        <v>166</v>
      </c>
      <c r="BA638" s="42">
        <v>170</v>
      </c>
      <c r="BB638" s="41">
        <v>16</v>
      </c>
      <c r="BC638" s="40"/>
      <c r="BD638" s="40"/>
      <c r="BE638" s="40"/>
      <c r="BF638" s="40"/>
      <c r="BG638" s="40">
        <v>50</v>
      </c>
      <c r="BH638" s="42"/>
      <c r="BI638" s="40"/>
      <c r="BJ638" s="40"/>
      <c r="BK638" s="40"/>
      <c r="BL638" s="40"/>
      <c r="BM638" s="40"/>
      <c r="BN638" s="40"/>
      <c r="BO638" s="41"/>
      <c r="BP638" s="40"/>
      <c r="BQ638" s="40"/>
      <c r="BR638" s="40"/>
      <c r="BS638" s="40"/>
      <c r="BT638" s="40"/>
      <c r="BU638" s="42"/>
      <c r="BV638" s="40"/>
      <c r="BW638" s="41">
        <v>1</v>
      </c>
      <c r="BX638" s="40"/>
      <c r="BY638" s="40"/>
      <c r="BZ638" s="40">
        <v>12</v>
      </c>
      <c r="CA638" s="42"/>
      <c r="CB638" s="41">
        <v>2</v>
      </c>
      <c r="CC638" s="40"/>
      <c r="CD638" s="40"/>
      <c r="CE638" s="40"/>
      <c r="CF638" s="40"/>
      <c r="CG638" s="40">
        <v>40</v>
      </c>
      <c r="CH638" s="42"/>
      <c r="CI638" s="43"/>
      <c r="CJ638" s="41"/>
      <c r="CK638" s="40"/>
      <c r="CL638" s="40"/>
      <c r="CM638" s="40"/>
      <c r="CN638" s="40"/>
      <c r="CO638" s="40"/>
      <c r="CP638" s="40"/>
      <c r="CQ638" s="40"/>
      <c r="CR638" s="40"/>
      <c r="CS638" s="40"/>
      <c r="CT638" s="40"/>
      <c r="CU638" s="40"/>
      <c r="CV638" s="40"/>
      <c r="CW638" s="40"/>
      <c r="CX638" s="40"/>
      <c r="CY638" s="40"/>
      <c r="CZ638" s="40"/>
      <c r="DA638" s="40"/>
      <c r="DB638" s="40"/>
      <c r="DC638" s="40"/>
      <c r="DD638" s="40"/>
      <c r="DE638" s="40"/>
      <c r="DF638" s="40"/>
      <c r="DG638" s="40"/>
      <c r="DH638" s="40"/>
      <c r="DI638" s="40"/>
      <c r="DJ638" s="40"/>
      <c r="DK638" s="40"/>
      <c r="DL638" s="40"/>
      <c r="DM638" s="40"/>
      <c r="DN638" s="40"/>
      <c r="DO638" s="40"/>
      <c r="DP638" s="40"/>
      <c r="DQ638" s="41"/>
      <c r="DR638" s="40"/>
      <c r="DS638" s="40"/>
      <c r="DT638" s="40"/>
      <c r="DU638" s="40"/>
      <c r="DV638" s="42"/>
      <c r="DW638" s="40"/>
      <c r="DX638" s="40"/>
      <c r="DY638" s="40"/>
      <c r="DZ638" s="40"/>
      <c r="EA638" s="40"/>
      <c r="EB638" s="40"/>
      <c r="EC638" s="40"/>
      <c r="ED638" s="41"/>
      <c r="EE638" s="40"/>
      <c r="EF638" s="40"/>
      <c r="EG638" s="41"/>
      <c r="EH638" s="40"/>
      <c r="EI638" s="40"/>
      <c r="EJ638" s="40"/>
      <c r="EK638" s="40"/>
      <c r="EL638" s="42"/>
      <c r="EM638" s="40"/>
      <c r="EN638" s="40"/>
      <c r="EO638" s="40"/>
      <c r="EP638" s="40"/>
      <c r="EQ638" s="40"/>
      <c r="ER638" s="40"/>
      <c r="ES638" s="40"/>
      <c r="ET638" s="40"/>
      <c r="EU638" s="40"/>
      <c r="EV638" s="40"/>
      <c r="EW638" s="42"/>
      <c r="EX638" s="42"/>
      <c r="EY638" s="42"/>
      <c r="EZ638" s="42"/>
      <c r="FA638" s="42"/>
      <c r="FB638" s="42"/>
      <c r="FC638" s="42"/>
      <c r="FD638" s="42"/>
      <c r="FE638" s="42"/>
      <c r="FF638" s="42"/>
      <c r="FG638" s="42"/>
      <c r="FH638" s="42"/>
      <c r="FI638" s="42"/>
      <c r="FJ638" s="42"/>
      <c r="FK638" s="42"/>
      <c r="FL638" s="42"/>
      <c r="FM638" s="42"/>
      <c r="FN638" s="42"/>
      <c r="FO638" s="42"/>
      <c r="FP638" s="42"/>
      <c r="FQ638" s="42"/>
      <c r="FR638" s="42"/>
      <c r="FS638" s="29">
        <f t="shared" si="81"/>
        <v>388</v>
      </c>
      <c r="FT638" s="29">
        <f t="shared" si="87"/>
        <v>388</v>
      </c>
      <c r="FU638" s="8">
        <f t="shared" si="84"/>
        <v>29</v>
      </c>
      <c r="FV638" s="29">
        <f t="shared" si="88"/>
        <v>29</v>
      </c>
    </row>
    <row r="639" spans="1:178">
      <c r="A639" s="8">
        <v>17494</v>
      </c>
      <c r="B639" s="27" t="s">
        <v>67</v>
      </c>
      <c r="C639" s="40">
        <v>80</v>
      </c>
      <c r="D639" s="40" t="s">
        <v>1069</v>
      </c>
      <c r="E639" s="40"/>
      <c r="F639" s="40" t="s">
        <v>253</v>
      </c>
      <c r="G639" s="40">
        <v>50</v>
      </c>
      <c r="H639" s="8" t="str">
        <f>VLOOKUP(F639, 'Meslek Grupları'!$E$6:$G$152, 3, FALSE)</f>
        <v>İşçiler</v>
      </c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1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2"/>
      <c r="AT639" s="42"/>
      <c r="AU639" s="43"/>
      <c r="AV639" s="40"/>
      <c r="AW639" s="40"/>
      <c r="AX639" s="40"/>
      <c r="AY639" s="40"/>
      <c r="AZ639" s="40"/>
      <c r="BA639" s="42"/>
      <c r="BB639" s="41"/>
      <c r="BC639" s="40"/>
      <c r="BD639" s="40"/>
      <c r="BE639" s="40"/>
      <c r="BF639" s="40"/>
      <c r="BG639" s="40"/>
      <c r="BH639" s="42"/>
      <c r="BI639" s="40"/>
      <c r="BJ639" s="40"/>
      <c r="BK639" s="40"/>
      <c r="BL639" s="40"/>
      <c r="BM639" s="40"/>
      <c r="BN639" s="40"/>
      <c r="BO639" s="41"/>
      <c r="BP639" s="40"/>
      <c r="BQ639" s="40"/>
      <c r="BR639" s="40"/>
      <c r="BS639" s="40"/>
      <c r="BT639" s="40"/>
      <c r="BU639" s="42"/>
      <c r="BV639" s="40"/>
      <c r="BW639" s="41"/>
      <c r="BX639" s="40"/>
      <c r="BY639" s="40"/>
      <c r="BZ639" s="40"/>
      <c r="CA639" s="42"/>
      <c r="CB639" s="41"/>
      <c r="CC639" s="40"/>
      <c r="CD639" s="40"/>
      <c r="CE639" s="40"/>
      <c r="CF639" s="40"/>
      <c r="CG639" s="40"/>
      <c r="CH639" s="42"/>
      <c r="CI639" s="43"/>
      <c r="CJ639" s="41"/>
      <c r="CK639" s="40"/>
      <c r="CL639" s="40"/>
      <c r="CM639" s="40"/>
      <c r="CN639" s="40"/>
      <c r="CO639" s="40"/>
      <c r="CP639" s="40"/>
      <c r="CQ639" s="40"/>
      <c r="CR639" s="40"/>
      <c r="CS639" s="40"/>
      <c r="CT639" s="40"/>
      <c r="CU639" s="40"/>
      <c r="CV639" s="40"/>
      <c r="CW639" s="40"/>
      <c r="CX639" s="40"/>
      <c r="CY639" s="40"/>
      <c r="CZ639" s="40"/>
      <c r="DA639" s="40"/>
      <c r="DB639" s="40"/>
      <c r="DC639" s="40"/>
      <c r="DD639" s="40"/>
      <c r="DE639" s="40"/>
      <c r="DF639" s="40"/>
      <c r="DG639" s="40"/>
      <c r="DH639" s="40"/>
      <c r="DI639" s="40"/>
      <c r="DJ639" s="40"/>
      <c r="DK639" s="40"/>
      <c r="DL639" s="40"/>
      <c r="DM639" s="40"/>
      <c r="DN639" s="40"/>
      <c r="DO639" s="40"/>
      <c r="DP639" s="40"/>
      <c r="DQ639" s="41"/>
      <c r="DR639" s="40"/>
      <c r="DS639" s="40"/>
      <c r="DT639" s="40"/>
      <c r="DU639" s="40"/>
      <c r="DV639" s="42"/>
      <c r="DW639" s="40"/>
      <c r="DX639" s="40"/>
      <c r="DY639" s="40"/>
      <c r="DZ639" s="40"/>
      <c r="EA639" s="40"/>
      <c r="EB639" s="40"/>
      <c r="EC639" s="40"/>
      <c r="ED639" s="41"/>
      <c r="EE639" s="40"/>
      <c r="EF639" s="40"/>
      <c r="EG639" s="41"/>
      <c r="EH639" s="40"/>
      <c r="EI639" s="40"/>
      <c r="EJ639" s="40"/>
      <c r="EK639" s="40"/>
      <c r="EL639" s="42"/>
      <c r="EM639" s="40"/>
      <c r="EN639" s="40"/>
      <c r="EO639" s="40"/>
      <c r="EP639" s="40"/>
      <c r="EQ639" s="40"/>
      <c r="ER639" s="40"/>
      <c r="ES639" s="40"/>
      <c r="ET639" s="40"/>
      <c r="EU639" s="40"/>
      <c r="EV639" s="40"/>
      <c r="EW639" s="42"/>
      <c r="EX639" s="42"/>
      <c r="EY639" s="42"/>
      <c r="EZ639" s="42"/>
      <c r="FA639" s="42"/>
      <c r="FB639" s="42"/>
      <c r="FC639" s="42"/>
      <c r="FD639" s="42"/>
      <c r="FE639" s="42"/>
      <c r="FF639" s="42"/>
      <c r="FG639" s="42"/>
      <c r="FH639" s="42"/>
      <c r="FI639" s="42"/>
      <c r="FJ639" s="42"/>
      <c r="FK639" s="42"/>
      <c r="FL639" s="42"/>
      <c r="FM639" s="42"/>
      <c r="FN639" s="42"/>
      <c r="FO639" s="42"/>
      <c r="FP639" s="42"/>
      <c r="FQ639" s="42"/>
      <c r="FR639" s="42"/>
      <c r="FS639" s="29">
        <f t="shared" si="81"/>
        <v>50</v>
      </c>
      <c r="FT639" s="29">
        <f t="shared" si="87"/>
        <v>50</v>
      </c>
      <c r="FU639" s="8">
        <f t="shared" si="84"/>
        <v>0</v>
      </c>
      <c r="FV639" s="29">
        <f t="shared" si="88"/>
        <v>0</v>
      </c>
    </row>
    <row r="640" spans="1:178">
      <c r="A640" s="8">
        <v>17494</v>
      </c>
      <c r="B640" s="27" t="s">
        <v>67</v>
      </c>
      <c r="C640" s="40">
        <v>81</v>
      </c>
      <c r="D640" s="40" t="s">
        <v>1070</v>
      </c>
      <c r="E640" s="40"/>
      <c r="F640" s="40" t="s">
        <v>565</v>
      </c>
      <c r="G640" s="40">
        <v>100</v>
      </c>
      <c r="H640" s="8" t="str">
        <f>VLOOKUP(F640, 'Meslek Grupları'!$E$6:$G$152, 3, FALSE)</f>
        <v>Esnaf</v>
      </c>
      <c r="I640" s="40"/>
      <c r="J640" s="40"/>
      <c r="K640" s="40"/>
      <c r="L640" s="40"/>
      <c r="M640" s="40"/>
      <c r="N640" s="40"/>
      <c r="O640" s="40"/>
      <c r="P640" s="40"/>
      <c r="Q640" s="40"/>
      <c r="R640" s="40">
        <v>4.25</v>
      </c>
      <c r="S640" s="40"/>
      <c r="T640" s="40"/>
      <c r="U640" s="40"/>
      <c r="V640" s="40"/>
      <c r="W640" s="40"/>
      <c r="X640" s="40"/>
      <c r="Y640" s="40"/>
      <c r="Z640" s="41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2"/>
      <c r="AT640" s="42"/>
      <c r="AU640" s="43"/>
      <c r="AV640" s="40"/>
      <c r="AW640" s="40"/>
      <c r="AX640" s="40"/>
      <c r="AY640" s="40"/>
      <c r="AZ640" s="40"/>
      <c r="BA640" s="42"/>
      <c r="BB640" s="41"/>
      <c r="BC640" s="40"/>
      <c r="BD640" s="40"/>
      <c r="BE640" s="40"/>
      <c r="BF640" s="40"/>
      <c r="BG640" s="40"/>
      <c r="BH640" s="42"/>
      <c r="BI640" s="40"/>
      <c r="BJ640" s="40"/>
      <c r="BK640" s="40"/>
      <c r="BL640" s="40"/>
      <c r="BM640" s="40"/>
      <c r="BN640" s="40"/>
      <c r="BO640" s="41"/>
      <c r="BP640" s="40"/>
      <c r="BQ640" s="40"/>
      <c r="BR640" s="40"/>
      <c r="BS640" s="40"/>
      <c r="BT640" s="40"/>
      <c r="BU640" s="42"/>
      <c r="BV640" s="40"/>
      <c r="BW640" s="41"/>
      <c r="BX640" s="40"/>
      <c r="BY640" s="40"/>
      <c r="BZ640" s="40"/>
      <c r="CA640" s="42"/>
      <c r="CB640" s="41"/>
      <c r="CC640" s="40"/>
      <c r="CD640" s="40"/>
      <c r="CE640" s="40"/>
      <c r="CF640" s="40"/>
      <c r="CG640" s="40"/>
      <c r="CH640" s="42"/>
      <c r="CI640" s="43"/>
      <c r="CJ640" s="41"/>
      <c r="CK640" s="40"/>
      <c r="CL640" s="40"/>
      <c r="CM640" s="40"/>
      <c r="CN640" s="40"/>
      <c r="CO640" s="40"/>
      <c r="CP640" s="40"/>
      <c r="CQ640" s="40"/>
      <c r="CR640" s="40"/>
      <c r="CS640" s="40"/>
      <c r="CT640" s="40"/>
      <c r="CU640" s="40"/>
      <c r="CV640" s="40"/>
      <c r="CW640" s="40"/>
      <c r="CX640" s="40"/>
      <c r="CY640" s="40"/>
      <c r="CZ640" s="40"/>
      <c r="DA640" s="40"/>
      <c r="DB640" s="40"/>
      <c r="DC640" s="40"/>
      <c r="DD640" s="40"/>
      <c r="DE640" s="40"/>
      <c r="DF640" s="40"/>
      <c r="DG640" s="40"/>
      <c r="DH640" s="40"/>
      <c r="DI640" s="40"/>
      <c r="DJ640" s="40"/>
      <c r="DK640" s="40"/>
      <c r="DL640" s="40"/>
      <c r="DM640" s="40"/>
      <c r="DN640" s="40"/>
      <c r="DO640" s="40"/>
      <c r="DP640" s="40"/>
      <c r="DQ640" s="41"/>
      <c r="DR640" s="40"/>
      <c r="DS640" s="40"/>
      <c r="DT640" s="40"/>
      <c r="DU640" s="40"/>
      <c r="DV640" s="42"/>
      <c r="DW640" s="40"/>
      <c r="DX640" s="40"/>
      <c r="DY640" s="40"/>
      <c r="DZ640" s="40"/>
      <c r="EA640" s="40"/>
      <c r="EB640" s="40"/>
      <c r="EC640" s="40"/>
      <c r="ED640" s="41"/>
      <c r="EE640" s="40"/>
      <c r="EF640" s="40"/>
      <c r="EG640" s="41"/>
      <c r="EH640" s="40"/>
      <c r="EI640" s="40"/>
      <c r="EJ640" s="40"/>
      <c r="EK640" s="40"/>
      <c r="EL640" s="42"/>
      <c r="EM640" s="40"/>
      <c r="EN640" s="40"/>
      <c r="EO640" s="40"/>
      <c r="EP640" s="40"/>
      <c r="EQ640" s="40"/>
      <c r="ER640" s="40"/>
      <c r="ES640" s="40"/>
      <c r="ET640" s="40"/>
      <c r="EU640" s="40"/>
      <c r="EV640" s="40"/>
      <c r="EW640" s="42"/>
      <c r="EX640" s="42"/>
      <c r="EY640" s="42"/>
      <c r="EZ640" s="42"/>
      <c r="FA640" s="42"/>
      <c r="FB640" s="42"/>
      <c r="FC640" s="42"/>
      <c r="FD640" s="42"/>
      <c r="FE640" s="42"/>
      <c r="FF640" s="42"/>
      <c r="FG640" s="42"/>
      <c r="FH640" s="42"/>
      <c r="FI640" s="42"/>
      <c r="FJ640" s="42"/>
      <c r="FK640" s="42"/>
      <c r="FL640" s="42"/>
      <c r="FM640" s="42"/>
      <c r="FN640" s="42"/>
      <c r="FO640" s="42"/>
      <c r="FP640" s="42"/>
      <c r="FQ640" s="42"/>
      <c r="FR640" s="42"/>
      <c r="FS640" s="29">
        <f t="shared" si="81"/>
        <v>100</v>
      </c>
      <c r="FT640" s="29">
        <f t="shared" si="87"/>
        <v>100</v>
      </c>
      <c r="FU640" s="8">
        <f t="shared" si="84"/>
        <v>0</v>
      </c>
      <c r="FV640" s="29">
        <f t="shared" si="88"/>
        <v>0</v>
      </c>
    </row>
    <row r="641" spans="1:196">
      <c r="A641" s="8">
        <v>17494</v>
      </c>
      <c r="B641" s="27" t="s">
        <v>67</v>
      </c>
      <c r="C641" s="40">
        <v>82</v>
      </c>
      <c r="D641" s="40" t="s">
        <v>1072</v>
      </c>
      <c r="E641" s="40"/>
      <c r="F641" s="40" t="s">
        <v>565</v>
      </c>
      <c r="G641" s="40">
        <v>50</v>
      </c>
      <c r="H641" s="8" t="str">
        <f>VLOOKUP(F641, 'Meslek Grupları'!$E$6:$G$152, 3, FALSE)</f>
        <v>Esnaf</v>
      </c>
      <c r="I641" s="40"/>
      <c r="J641" s="40"/>
      <c r="K641" s="40"/>
      <c r="L641" s="40">
        <v>120</v>
      </c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1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2"/>
      <c r="AT641" s="42"/>
      <c r="AU641" s="43"/>
      <c r="AV641" s="40"/>
      <c r="AW641" s="40"/>
      <c r="AX641" s="40"/>
      <c r="AY641" s="40"/>
      <c r="AZ641" s="40"/>
      <c r="BA641" s="42"/>
      <c r="BB641" s="41"/>
      <c r="BC641" s="40"/>
      <c r="BD641" s="40"/>
      <c r="BE641" s="40"/>
      <c r="BF641" s="40"/>
      <c r="BG641" s="40"/>
      <c r="BH641" s="42"/>
      <c r="BI641" s="40"/>
      <c r="BJ641" s="40"/>
      <c r="BK641" s="40"/>
      <c r="BL641" s="40"/>
      <c r="BM641" s="40"/>
      <c r="BN641" s="40"/>
      <c r="BO641" s="41"/>
      <c r="BP641" s="40"/>
      <c r="BQ641" s="40"/>
      <c r="BR641" s="40"/>
      <c r="BS641" s="40"/>
      <c r="BT641" s="40"/>
      <c r="BU641" s="42"/>
      <c r="BV641" s="40"/>
      <c r="BW641" s="41"/>
      <c r="BX641" s="40"/>
      <c r="BY641" s="40"/>
      <c r="BZ641" s="40"/>
      <c r="CA641" s="42"/>
      <c r="CB641" s="41"/>
      <c r="CC641" s="40"/>
      <c r="CD641" s="40"/>
      <c r="CE641" s="40"/>
      <c r="CF641" s="40"/>
      <c r="CG641" s="40"/>
      <c r="CH641" s="42"/>
      <c r="CI641" s="43"/>
      <c r="CJ641" s="41"/>
      <c r="CK641" s="40"/>
      <c r="CL641" s="40"/>
      <c r="CM641" s="40"/>
      <c r="CN641" s="40"/>
      <c r="CO641" s="40"/>
      <c r="CP641" s="40"/>
      <c r="CQ641" s="40"/>
      <c r="CR641" s="40"/>
      <c r="CS641" s="40"/>
      <c r="CT641" s="40"/>
      <c r="CU641" s="40"/>
      <c r="CV641" s="40"/>
      <c r="CW641" s="40"/>
      <c r="CX641" s="40"/>
      <c r="CY641" s="40"/>
      <c r="CZ641" s="40"/>
      <c r="DA641" s="40"/>
      <c r="DB641" s="40"/>
      <c r="DC641" s="40"/>
      <c r="DD641" s="40"/>
      <c r="DE641" s="40"/>
      <c r="DF641" s="40"/>
      <c r="DG641" s="40"/>
      <c r="DH641" s="40"/>
      <c r="DI641" s="40"/>
      <c r="DJ641" s="40"/>
      <c r="DK641" s="40"/>
      <c r="DL641" s="40"/>
      <c r="DM641" s="40"/>
      <c r="DN641" s="40"/>
      <c r="DO641" s="40"/>
      <c r="DP641" s="40"/>
      <c r="DQ641" s="41"/>
      <c r="DR641" s="40"/>
      <c r="DS641" s="40"/>
      <c r="DT641" s="40"/>
      <c r="DU641" s="40"/>
      <c r="DV641" s="42"/>
      <c r="DW641" s="40"/>
      <c r="DX641" s="40"/>
      <c r="DY641" s="40"/>
      <c r="DZ641" s="40"/>
      <c r="EA641" s="40"/>
      <c r="EB641" s="40"/>
      <c r="EC641" s="40"/>
      <c r="ED641" s="41"/>
      <c r="EE641" s="40"/>
      <c r="EF641" s="40"/>
      <c r="EG641" s="41"/>
      <c r="EH641" s="40"/>
      <c r="EI641" s="40"/>
      <c r="EJ641" s="40"/>
      <c r="EK641" s="40"/>
      <c r="EL641" s="42"/>
      <c r="EM641" s="40"/>
      <c r="EN641" s="40"/>
      <c r="EO641" s="40"/>
      <c r="EP641" s="40"/>
      <c r="EQ641" s="40"/>
      <c r="ER641" s="40"/>
      <c r="ES641" s="40"/>
      <c r="ET641" s="40"/>
      <c r="EU641" s="40"/>
      <c r="EV641" s="40"/>
      <c r="EW641" s="42"/>
      <c r="EX641" s="42"/>
      <c r="EY641" s="42"/>
      <c r="EZ641" s="42"/>
      <c r="FA641" s="42"/>
      <c r="FB641" s="42"/>
      <c r="FC641" s="42"/>
      <c r="FD641" s="42"/>
      <c r="FE641" s="42"/>
      <c r="FF641" s="42"/>
      <c r="FG641" s="42"/>
      <c r="FH641" s="42"/>
      <c r="FI641" s="42"/>
      <c r="FJ641" s="42"/>
      <c r="FK641" s="42"/>
      <c r="FL641" s="42"/>
      <c r="FM641" s="42"/>
      <c r="FN641" s="42"/>
      <c r="FO641" s="42"/>
      <c r="FP641" s="42"/>
      <c r="FQ641" s="42"/>
      <c r="FR641" s="42"/>
      <c r="FS641" s="29">
        <f t="shared" si="81"/>
        <v>170</v>
      </c>
      <c r="FT641" s="29">
        <f t="shared" si="87"/>
        <v>170</v>
      </c>
      <c r="FU641" s="8">
        <f t="shared" si="84"/>
        <v>0</v>
      </c>
      <c r="FV641" s="29">
        <f t="shared" si="88"/>
        <v>0</v>
      </c>
    </row>
    <row r="642" spans="1:196">
      <c r="A642" s="8">
        <v>17494</v>
      </c>
      <c r="B642" s="27" t="s">
        <v>67</v>
      </c>
      <c r="C642" s="40">
        <v>83</v>
      </c>
      <c r="D642" s="40" t="s">
        <v>1073</v>
      </c>
      <c r="E642" s="40"/>
      <c r="F642" s="40" t="s">
        <v>565</v>
      </c>
      <c r="G642" s="40">
        <v>50</v>
      </c>
      <c r="H642" s="8" t="str">
        <f>VLOOKUP(F642, 'Meslek Grupları'!$E$6:$G$152, 3, FALSE)</f>
        <v>Esnaf</v>
      </c>
      <c r="I642" s="40"/>
      <c r="J642" s="40"/>
      <c r="K642" s="40"/>
      <c r="L642" s="40">
        <v>120</v>
      </c>
      <c r="M642" s="40"/>
      <c r="N642" s="40"/>
      <c r="O642" s="40"/>
      <c r="P642" s="40"/>
      <c r="Q642" s="40"/>
      <c r="R642" s="40">
        <v>3.5</v>
      </c>
      <c r="S642" s="40"/>
      <c r="T642" s="40"/>
      <c r="U642" s="40"/>
      <c r="V642" s="40"/>
      <c r="W642" s="40"/>
      <c r="X642" s="40"/>
      <c r="Y642" s="40"/>
      <c r="Z642" s="41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2"/>
      <c r="AT642" s="42"/>
      <c r="AU642" s="43"/>
      <c r="AV642" s="40"/>
      <c r="AW642" s="40"/>
      <c r="AX642" s="40"/>
      <c r="AY642" s="40"/>
      <c r="AZ642" s="40"/>
      <c r="BA642" s="42"/>
      <c r="BB642" s="41"/>
      <c r="BC642" s="40"/>
      <c r="BD642" s="40"/>
      <c r="BE642" s="40"/>
      <c r="BF642" s="40"/>
      <c r="BG642" s="40"/>
      <c r="BH642" s="42"/>
      <c r="BI642" s="40"/>
      <c r="BJ642" s="40"/>
      <c r="BK642" s="40"/>
      <c r="BL642" s="40"/>
      <c r="BM642" s="40"/>
      <c r="BN642" s="40"/>
      <c r="BO642" s="41"/>
      <c r="BP642" s="40"/>
      <c r="BQ642" s="40"/>
      <c r="BR642" s="40"/>
      <c r="BS642" s="40"/>
      <c r="BT642" s="40"/>
      <c r="BU642" s="42"/>
      <c r="BV642" s="40"/>
      <c r="BW642" s="41"/>
      <c r="BX642" s="40"/>
      <c r="BY642" s="40"/>
      <c r="BZ642" s="40"/>
      <c r="CA642" s="42"/>
      <c r="CB642" s="41"/>
      <c r="CC642" s="40"/>
      <c r="CD642" s="40"/>
      <c r="CE642" s="40"/>
      <c r="CF642" s="40"/>
      <c r="CG642" s="40"/>
      <c r="CH642" s="42"/>
      <c r="CI642" s="43"/>
      <c r="CJ642" s="41"/>
      <c r="CK642" s="40"/>
      <c r="CL642" s="40"/>
      <c r="CM642" s="40"/>
      <c r="CN642" s="40"/>
      <c r="CO642" s="40"/>
      <c r="CP642" s="40"/>
      <c r="CQ642" s="40"/>
      <c r="CR642" s="40"/>
      <c r="CS642" s="40"/>
      <c r="CT642" s="40"/>
      <c r="CU642" s="40"/>
      <c r="CV642" s="40"/>
      <c r="CW642" s="40"/>
      <c r="CX642" s="40"/>
      <c r="CY642" s="40"/>
      <c r="CZ642" s="40"/>
      <c r="DA642" s="40"/>
      <c r="DB642" s="40"/>
      <c r="DC642" s="40"/>
      <c r="DD642" s="40"/>
      <c r="DE642" s="40"/>
      <c r="DF642" s="40"/>
      <c r="DG642" s="40"/>
      <c r="DH642" s="40"/>
      <c r="DI642" s="40"/>
      <c r="DJ642" s="40"/>
      <c r="DK642" s="40"/>
      <c r="DL642" s="40"/>
      <c r="DM642" s="40"/>
      <c r="DN642" s="40"/>
      <c r="DO642" s="40"/>
      <c r="DP642" s="40"/>
      <c r="DQ642" s="41"/>
      <c r="DR642" s="40"/>
      <c r="DS642" s="40"/>
      <c r="DT642" s="40"/>
      <c r="DU642" s="40"/>
      <c r="DV642" s="42"/>
      <c r="DW642" s="40"/>
      <c r="DX642" s="40"/>
      <c r="DY642" s="40"/>
      <c r="DZ642" s="40"/>
      <c r="EA642" s="40"/>
      <c r="EB642" s="40"/>
      <c r="EC642" s="40"/>
      <c r="ED642" s="41"/>
      <c r="EE642" s="40"/>
      <c r="EF642" s="40"/>
      <c r="EG642" s="41"/>
      <c r="EH642" s="40"/>
      <c r="EI642" s="40"/>
      <c r="EJ642" s="40"/>
      <c r="EK642" s="40"/>
      <c r="EL642" s="42"/>
      <c r="EM642" s="40"/>
      <c r="EN642" s="40"/>
      <c r="EO642" s="40"/>
      <c r="EP642" s="40"/>
      <c r="EQ642" s="40"/>
      <c r="ER642" s="40"/>
      <c r="ES642" s="40"/>
      <c r="ET642" s="40"/>
      <c r="EU642" s="40"/>
      <c r="EV642" s="40"/>
      <c r="EW642" s="42"/>
      <c r="EX642" s="42"/>
      <c r="EY642" s="42"/>
      <c r="EZ642" s="42"/>
      <c r="FA642" s="42"/>
      <c r="FB642" s="42"/>
      <c r="FC642" s="42"/>
      <c r="FD642" s="42"/>
      <c r="FE642" s="42"/>
      <c r="FF642" s="42"/>
      <c r="FG642" s="42"/>
      <c r="FH642" s="42"/>
      <c r="FI642" s="42"/>
      <c r="FJ642" s="42"/>
      <c r="FK642" s="42"/>
      <c r="FL642" s="42"/>
      <c r="FM642" s="42"/>
      <c r="FN642" s="42"/>
      <c r="FO642" s="42"/>
      <c r="FP642" s="42"/>
      <c r="FQ642" s="42"/>
      <c r="FR642" s="42"/>
      <c r="FS642" s="29">
        <f t="shared" si="81"/>
        <v>170</v>
      </c>
      <c r="FT642" s="29">
        <f t="shared" si="87"/>
        <v>170</v>
      </c>
      <c r="FU642" s="8">
        <f t="shared" si="84"/>
        <v>0</v>
      </c>
      <c r="FV642" s="29">
        <f t="shared" si="88"/>
        <v>0</v>
      </c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</row>
    <row r="643" spans="1:196">
      <c r="A643" s="8">
        <v>17494</v>
      </c>
      <c r="B643" s="27" t="s">
        <v>67</v>
      </c>
      <c r="C643" s="40">
        <v>84</v>
      </c>
      <c r="D643" s="40" t="s">
        <v>1074</v>
      </c>
      <c r="E643" s="40"/>
      <c r="F643" s="40" t="s">
        <v>316</v>
      </c>
      <c r="G643" s="40"/>
      <c r="H643" s="8" t="str">
        <f>VLOOKUP(F643, 'Meslek Grupları'!$E$6:$G$152, 3, FALSE)</f>
        <v>Mesleksiz</v>
      </c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1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2"/>
      <c r="AT643" s="42"/>
      <c r="AU643" s="43"/>
      <c r="AV643" s="40"/>
      <c r="AW643" s="40"/>
      <c r="AX643" s="40"/>
      <c r="AY643" s="40"/>
      <c r="AZ643" s="40"/>
      <c r="BA643" s="42"/>
      <c r="BB643" s="41"/>
      <c r="BC643" s="40"/>
      <c r="BD643" s="40"/>
      <c r="BE643" s="40"/>
      <c r="BF643" s="40"/>
      <c r="BG643" s="40"/>
      <c r="BH643" s="42"/>
      <c r="BI643" s="40"/>
      <c r="BJ643" s="40"/>
      <c r="BK643" s="40"/>
      <c r="BL643" s="40"/>
      <c r="BM643" s="40"/>
      <c r="BN643" s="40"/>
      <c r="BO643" s="41"/>
      <c r="BP643" s="40"/>
      <c r="BQ643" s="40"/>
      <c r="BR643" s="40"/>
      <c r="BS643" s="40"/>
      <c r="BT643" s="40"/>
      <c r="BU643" s="42"/>
      <c r="BV643" s="40"/>
      <c r="BW643" s="41"/>
      <c r="BX643" s="40"/>
      <c r="BY643" s="40"/>
      <c r="BZ643" s="40"/>
      <c r="CA643" s="42"/>
      <c r="CB643" s="41"/>
      <c r="CC643" s="40"/>
      <c r="CD643" s="40"/>
      <c r="CE643" s="40"/>
      <c r="CF643" s="40"/>
      <c r="CG643" s="40"/>
      <c r="CH643" s="42"/>
      <c r="CI643" s="43"/>
      <c r="CJ643" s="41"/>
      <c r="CK643" s="40"/>
      <c r="CL643" s="40"/>
      <c r="CM643" s="40"/>
      <c r="CN643" s="40"/>
      <c r="CO643" s="40"/>
      <c r="CP643" s="40"/>
      <c r="CQ643" s="40"/>
      <c r="CR643" s="40"/>
      <c r="CS643" s="40"/>
      <c r="CT643" s="40"/>
      <c r="CU643" s="40"/>
      <c r="CV643" s="40"/>
      <c r="CW643" s="40">
        <v>1</v>
      </c>
      <c r="CX643" s="40">
        <v>10</v>
      </c>
      <c r="CY643" s="40"/>
      <c r="CZ643" s="40"/>
      <c r="DA643" s="40"/>
      <c r="DB643" s="40"/>
      <c r="DC643" s="40"/>
      <c r="DD643" s="40"/>
      <c r="DE643" s="40"/>
      <c r="DF643" s="40"/>
      <c r="DG643" s="40"/>
      <c r="DH643" s="40"/>
      <c r="DI643" s="40"/>
      <c r="DJ643" s="40"/>
      <c r="DK643" s="40"/>
      <c r="DL643" s="40"/>
      <c r="DM643" s="40"/>
      <c r="DN643" s="40"/>
      <c r="DO643" s="40"/>
      <c r="DP643" s="40"/>
      <c r="DQ643" s="41"/>
      <c r="DR643" s="40"/>
      <c r="DS643" s="40"/>
      <c r="DT643" s="40"/>
      <c r="DU643" s="40"/>
      <c r="DV643" s="42"/>
      <c r="DW643" s="40"/>
      <c r="DX643" s="40"/>
      <c r="DY643" s="40"/>
      <c r="DZ643" s="40"/>
      <c r="EA643" s="40"/>
      <c r="EB643" s="40"/>
      <c r="EC643" s="40"/>
      <c r="ED643" s="41"/>
      <c r="EE643" s="40"/>
      <c r="EF643" s="40"/>
      <c r="EG643" s="41"/>
      <c r="EH643" s="40"/>
      <c r="EI643" s="40"/>
      <c r="EJ643" s="40"/>
      <c r="EK643" s="40"/>
      <c r="EL643" s="42"/>
      <c r="EM643" s="40"/>
      <c r="EN643" s="40"/>
      <c r="EO643" s="40"/>
      <c r="EP643" s="40"/>
      <c r="EQ643" s="40"/>
      <c r="ER643" s="40"/>
      <c r="ES643" s="40"/>
      <c r="ET643" s="40"/>
      <c r="EU643" s="40"/>
      <c r="EV643" s="40"/>
      <c r="EW643" s="42"/>
      <c r="EX643" s="42"/>
      <c r="EY643" s="42"/>
      <c r="EZ643" s="42"/>
      <c r="FA643" s="42"/>
      <c r="FB643" s="42"/>
      <c r="FC643" s="42"/>
      <c r="FD643" s="42"/>
      <c r="FE643" s="42"/>
      <c r="FF643" s="42"/>
      <c r="FG643" s="42"/>
      <c r="FH643" s="42"/>
      <c r="FI643" s="42"/>
      <c r="FJ643" s="42"/>
      <c r="FK643" s="42"/>
      <c r="FL643" s="42"/>
      <c r="FM643" s="42"/>
      <c r="FN643" s="42"/>
      <c r="FO643" s="42"/>
      <c r="FP643" s="42"/>
      <c r="FQ643" s="42"/>
      <c r="FR643" s="42"/>
      <c r="FS643" s="29">
        <f t="shared" si="81"/>
        <v>10</v>
      </c>
      <c r="FT643" s="29">
        <f t="shared" si="87"/>
        <v>10</v>
      </c>
      <c r="FU643" s="8">
        <f t="shared" si="84"/>
        <v>0</v>
      </c>
      <c r="FV643" s="29">
        <f t="shared" si="88"/>
        <v>0</v>
      </c>
    </row>
    <row r="644" spans="1:196">
      <c r="A644" s="8">
        <v>17494</v>
      </c>
      <c r="B644" s="27" t="s">
        <v>67</v>
      </c>
      <c r="C644" s="40">
        <v>85</v>
      </c>
      <c r="D644" s="40" t="s">
        <v>1075</v>
      </c>
      <c r="E644" s="40"/>
      <c r="F644" s="40" t="s">
        <v>565</v>
      </c>
      <c r="G644" s="40">
        <v>50</v>
      </c>
      <c r="H644" s="8" t="str">
        <f>VLOOKUP(F644, 'Meslek Grupları'!$E$6:$G$152, 3, FALSE)</f>
        <v>Esnaf</v>
      </c>
      <c r="I644" s="40"/>
      <c r="J644" s="40"/>
      <c r="K644" s="40"/>
      <c r="L644" s="40">
        <v>120</v>
      </c>
      <c r="M644" s="40"/>
      <c r="N644" s="40"/>
      <c r="O644" s="40"/>
      <c r="P644" s="40"/>
      <c r="Q644" s="40"/>
      <c r="R644" s="40">
        <v>2.5</v>
      </c>
      <c r="S644" s="40"/>
      <c r="T644" s="40"/>
      <c r="U644" s="40"/>
      <c r="V644" s="40"/>
      <c r="W644" s="40"/>
      <c r="X644" s="40"/>
      <c r="Y644" s="40"/>
      <c r="Z644" s="41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2"/>
      <c r="AT644" s="42"/>
      <c r="AU644" s="43"/>
      <c r="AV644" s="40"/>
      <c r="AW644" s="40"/>
      <c r="AX644" s="40"/>
      <c r="AY644" s="40"/>
      <c r="AZ644" s="40"/>
      <c r="BA644" s="42"/>
      <c r="BB644" s="41"/>
      <c r="BC644" s="40"/>
      <c r="BD644" s="40"/>
      <c r="BE644" s="40"/>
      <c r="BF644" s="40"/>
      <c r="BG644" s="40"/>
      <c r="BH644" s="42"/>
      <c r="BI644" s="40"/>
      <c r="BJ644" s="40"/>
      <c r="BK644" s="40"/>
      <c r="BL644" s="40"/>
      <c r="BM644" s="40"/>
      <c r="BN644" s="40"/>
      <c r="BO644" s="41"/>
      <c r="BP644" s="40"/>
      <c r="BQ644" s="40"/>
      <c r="BR644" s="40"/>
      <c r="BS644" s="40"/>
      <c r="BT644" s="40"/>
      <c r="BU644" s="42"/>
      <c r="BV644" s="40"/>
      <c r="BW644" s="41"/>
      <c r="BX644" s="40"/>
      <c r="BY644" s="40"/>
      <c r="BZ644" s="40"/>
      <c r="CA644" s="42"/>
      <c r="CB644" s="41"/>
      <c r="CC644" s="40"/>
      <c r="CD644" s="40"/>
      <c r="CE644" s="40"/>
      <c r="CF644" s="40"/>
      <c r="CG644" s="40"/>
      <c r="CH644" s="42"/>
      <c r="CI644" s="43"/>
      <c r="CJ644" s="41"/>
      <c r="CK644" s="40"/>
      <c r="CL644" s="40"/>
      <c r="CM644" s="40"/>
      <c r="CN644" s="40"/>
      <c r="CO644" s="40"/>
      <c r="CP644" s="40"/>
      <c r="CQ644" s="40"/>
      <c r="CR644" s="40"/>
      <c r="CS644" s="40"/>
      <c r="CT644" s="40"/>
      <c r="CU644" s="40"/>
      <c r="CV644" s="40"/>
      <c r="CW644" s="40"/>
      <c r="CX644" s="40"/>
      <c r="CY644" s="40"/>
      <c r="CZ644" s="40"/>
      <c r="DA644" s="40"/>
      <c r="DB644" s="40"/>
      <c r="DC644" s="40"/>
      <c r="DD644" s="40"/>
      <c r="DE644" s="40"/>
      <c r="DF644" s="40"/>
      <c r="DG644" s="40"/>
      <c r="DH644" s="40"/>
      <c r="DI644" s="40"/>
      <c r="DJ644" s="40"/>
      <c r="DK644" s="40"/>
      <c r="DL644" s="40"/>
      <c r="DM644" s="40"/>
      <c r="DN644" s="40"/>
      <c r="DO644" s="40"/>
      <c r="DP644" s="40"/>
      <c r="DQ644" s="41"/>
      <c r="DR644" s="40"/>
      <c r="DS644" s="40"/>
      <c r="DT644" s="40"/>
      <c r="DU644" s="40"/>
      <c r="DV644" s="42"/>
      <c r="DW644" s="40"/>
      <c r="DX644" s="40"/>
      <c r="DY644" s="40"/>
      <c r="DZ644" s="40"/>
      <c r="EA644" s="40"/>
      <c r="EB644" s="40"/>
      <c r="EC644" s="40"/>
      <c r="ED644" s="41"/>
      <c r="EE644" s="40"/>
      <c r="EF644" s="40"/>
      <c r="EG644" s="41"/>
      <c r="EH644" s="40"/>
      <c r="EI644" s="40"/>
      <c r="EJ644" s="40"/>
      <c r="EK644" s="40"/>
      <c r="EL644" s="42"/>
      <c r="EM644" s="40"/>
      <c r="EN644" s="40"/>
      <c r="EO644" s="40"/>
      <c r="EP644" s="40"/>
      <c r="EQ644" s="40"/>
      <c r="ER644" s="40"/>
      <c r="ES644" s="40"/>
      <c r="ET644" s="40"/>
      <c r="EU644" s="40"/>
      <c r="EV644" s="40"/>
      <c r="EW644" s="42"/>
      <c r="EX644" s="42"/>
      <c r="EY644" s="42"/>
      <c r="EZ644" s="42"/>
      <c r="FA644" s="42"/>
      <c r="FB644" s="42"/>
      <c r="FC644" s="42"/>
      <c r="FD644" s="42"/>
      <c r="FE644" s="42"/>
      <c r="FF644" s="42"/>
      <c r="FG644" s="42"/>
      <c r="FH644" s="42"/>
      <c r="FI644" s="42"/>
      <c r="FJ644" s="42"/>
      <c r="FK644" s="42"/>
      <c r="FL644" s="42"/>
      <c r="FM644" s="42"/>
      <c r="FN644" s="42"/>
      <c r="FO644" s="42"/>
      <c r="FP644" s="42"/>
      <c r="FQ644" s="42"/>
      <c r="FR644" s="42"/>
      <c r="FS644" s="29">
        <f t="shared" si="81"/>
        <v>170</v>
      </c>
      <c r="FT644" s="29">
        <f t="shared" si="87"/>
        <v>170</v>
      </c>
      <c r="FU644" s="8">
        <f t="shared" si="84"/>
        <v>0</v>
      </c>
      <c r="FV644" s="29">
        <f t="shared" si="88"/>
        <v>0</v>
      </c>
    </row>
    <row r="645" spans="1:196">
      <c r="A645" s="8">
        <v>17494</v>
      </c>
      <c r="B645" s="27" t="s">
        <v>67</v>
      </c>
      <c r="C645" s="40">
        <v>86</v>
      </c>
      <c r="D645" s="40" t="s">
        <v>1076</v>
      </c>
      <c r="E645" s="40"/>
      <c r="F645" s="40" t="s">
        <v>14</v>
      </c>
      <c r="G645" s="40">
        <v>150</v>
      </c>
      <c r="H645" s="8" t="str">
        <f>VLOOKUP(F645, 'Meslek Grupları'!$E$6:$G$152, 3, FALSE)</f>
        <v>Esnaf</v>
      </c>
      <c r="I645" s="40"/>
      <c r="J645" s="40"/>
      <c r="K645" s="40"/>
      <c r="L645" s="40"/>
      <c r="M645" s="40"/>
      <c r="N645" s="40"/>
      <c r="O645" s="40"/>
      <c r="P645" s="40"/>
      <c r="Q645" s="40"/>
      <c r="R645" s="40">
        <v>4.25</v>
      </c>
      <c r="S645" s="40"/>
      <c r="T645" s="40"/>
      <c r="U645" s="40"/>
      <c r="V645" s="40"/>
      <c r="W645" s="40"/>
      <c r="X645" s="40"/>
      <c r="Y645" s="40"/>
      <c r="Z645" s="41">
        <v>30</v>
      </c>
      <c r="AA645" s="40">
        <v>7.5</v>
      </c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2"/>
      <c r="AT645" s="42"/>
      <c r="AU645" s="43"/>
      <c r="AV645" s="40"/>
      <c r="AW645" s="40"/>
      <c r="AX645" s="40"/>
      <c r="AY645" s="40"/>
      <c r="AZ645" s="40"/>
      <c r="BA645" s="42"/>
      <c r="BB645" s="41"/>
      <c r="BC645" s="40"/>
      <c r="BD645" s="40"/>
      <c r="BE645" s="40"/>
      <c r="BF645" s="40"/>
      <c r="BG645" s="40"/>
      <c r="BH645" s="42"/>
      <c r="BI645" s="40">
        <v>3</v>
      </c>
      <c r="BJ645" s="40">
        <v>7.5</v>
      </c>
      <c r="BK645" s="40">
        <v>7.5</v>
      </c>
      <c r="BL645" s="40"/>
      <c r="BM645" s="40">
        <v>60</v>
      </c>
      <c r="BN645" s="40"/>
      <c r="BO645" s="41"/>
      <c r="BP645" s="40"/>
      <c r="BQ645" s="40"/>
      <c r="BR645" s="40"/>
      <c r="BS645" s="40"/>
      <c r="BT645" s="40"/>
      <c r="BU645" s="42"/>
      <c r="BV645" s="40"/>
      <c r="BW645" s="41">
        <v>2</v>
      </c>
      <c r="BX645" s="40"/>
      <c r="BY645" s="40" t="s">
        <v>186</v>
      </c>
      <c r="BZ645" s="40"/>
      <c r="CA645" s="42"/>
      <c r="CB645" s="41"/>
      <c r="CC645" s="40"/>
      <c r="CD645" s="40"/>
      <c r="CE645" s="40"/>
      <c r="CF645" s="40"/>
      <c r="CG645" s="40"/>
      <c r="CH645" s="42"/>
      <c r="CI645" s="43"/>
      <c r="CJ645" s="41"/>
      <c r="CK645" s="40"/>
      <c r="CL645" s="40"/>
      <c r="CM645" s="40"/>
      <c r="CN645" s="40"/>
      <c r="CO645" s="40"/>
      <c r="CP645" s="40"/>
      <c r="CQ645" s="40"/>
      <c r="CR645" s="40"/>
      <c r="CS645" s="40"/>
      <c r="CT645" s="40"/>
      <c r="CU645" s="40"/>
      <c r="CV645" s="40"/>
      <c r="CW645" s="40">
        <v>1</v>
      </c>
      <c r="CX645" s="40">
        <v>10</v>
      </c>
      <c r="CY645" s="40"/>
      <c r="CZ645" s="40"/>
      <c r="DA645" s="40"/>
      <c r="DB645" s="40"/>
      <c r="DC645" s="40"/>
      <c r="DD645" s="40"/>
      <c r="DE645" s="40"/>
      <c r="DF645" s="40"/>
      <c r="DG645" s="40"/>
      <c r="DH645" s="40"/>
      <c r="DI645" s="40"/>
      <c r="DJ645" s="40"/>
      <c r="DK645" s="40"/>
      <c r="DL645" s="40"/>
      <c r="DM645" s="40"/>
      <c r="DN645" s="40"/>
      <c r="DO645" s="40"/>
      <c r="DP645" s="40"/>
      <c r="DQ645" s="41"/>
      <c r="DR645" s="40"/>
      <c r="DS645" s="40"/>
      <c r="DT645" s="40"/>
      <c r="DU645" s="40"/>
      <c r="DV645" s="42"/>
      <c r="DW645" s="40"/>
      <c r="DX645" s="40"/>
      <c r="DY645" s="40"/>
      <c r="DZ645" s="40"/>
      <c r="EA645" s="40"/>
      <c r="EB645" s="40"/>
      <c r="EC645" s="40"/>
      <c r="ED645" s="41"/>
      <c r="EE645" s="40"/>
      <c r="EF645" s="40"/>
      <c r="EG645" s="41">
        <v>1</v>
      </c>
      <c r="EH645" s="40"/>
      <c r="EI645" s="40"/>
      <c r="EJ645" s="40"/>
      <c r="EK645" s="40" t="s">
        <v>200</v>
      </c>
      <c r="EL645" s="42">
        <v>50</v>
      </c>
      <c r="EM645" s="40"/>
      <c r="EN645" s="40"/>
      <c r="EO645" s="40"/>
      <c r="EP645" s="40"/>
      <c r="EQ645" s="40"/>
      <c r="ER645" s="40"/>
      <c r="ES645" s="40"/>
      <c r="ET645" s="40"/>
      <c r="EU645" s="40"/>
      <c r="EV645" s="40"/>
      <c r="EW645" s="42"/>
      <c r="EX645" s="42"/>
      <c r="EY645" s="42"/>
      <c r="EZ645" s="42"/>
      <c r="FA645" s="42"/>
      <c r="FB645" s="42"/>
      <c r="FC645" s="42"/>
      <c r="FD645" s="42"/>
      <c r="FE645" s="42"/>
      <c r="FF645" s="42"/>
      <c r="FG645" s="42"/>
      <c r="FH645" s="42"/>
      <c r="FI645" s="42"/>
      <c r="FJ645" s="42"/>
      <c r="FK645" s="42"/>
      <c r="FL645" s="42"/>
      <c r="FM645" s="42"/>
      <c r="FN645" s="42"/>
      <c r="FO645" s="42"/>
      <c r="FP645" s="42"/>
      <c r="FQ645" s="42"/>
      <c r="FR645" s="42"/>
      <c r="FS645" s="29">
        <f t="shared" si="81"/>
        <v>270</v>
      </c>
      <c r="FT645" s="29">
        <f t="shared" si="87"/>
        <v>270</v>
      </c>
      <c r="FU645" s="8">
        <f t="shared" si="84"/>
        <v>5</v>
      </c>
      <c r="FV645" s="29">
        <f t="shared" si="88"/>
        <v>5</v>
      </c>
    </row>
    <row r="646" spans="1:196">
      <c r="A646" s="8">
        <v>17494</v>
      </c>
      <c r="B646" s="27" t="s">
        <v>67</v>
      </c>
      <c r="C646" s="40">
        <v>87</v>
      </c>
      <c r="D646" s="40" t="s">
        <v>670</v>
      </c>
      <c r="E646" s="40"/>
      <c r="F646" s="40" t="s">
        <v>111</v>
      </c>
      <c r="G646" s="40"/>
      <c r="H646" s="8" t="str">
        <f>VLOOKUP(F646, 'Meslek Grupları'!$E$6:$G$152, 3, FALSE)</f>
        <v>Esnaf</v>
      </c>
      <c r="I646" s="40" t="s">
        <v>1077</v>
      </c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1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2"/>
      <c r="AT646" s="42"/>
      <c r="AU646" s="43"/>
      <c r="AV646" s="40"/>
      <c r="AW646" s="40"/>
      <c r="AX646" s="40"/>
      <c r="AY646" s="40"/>
      <c r="AZ646" s="40"/>
      <c r="BA646" s="42"/>
      <c r="BB646" s="41"/>
      <c r="BC646" s="40"/>
      <c r="BD646" s="40"/>
      <c r="BE646" s="40"/>
      <c r="BF646" s="40"/>
      <c r="BG646" s="40"/>
      <c r="BH646" s="42"/>
      <c r="BI646" s="40"/>
      <c r="BJ646" s="40"/>
      <c r="BK646" s="40"/>
      <c r="BL646" s="40"/>
      <c r="BM646" s="40"/>
      <c r="BN646" s="40"/>
      <c r="BO646" s="41"/>
      <c r="BP646" s="40"/>
      <c r="BQ646" s="40"/>
      <c r="BR646" s="40"/>
      <c r="BS646" s="40"/>
      <c r="BT646" s="40"/>
      <c r="BU646" s="42"/>
      <c r="BV646" s="40"/>
      <c r="BW646" s="41"/>
      <c r="BX646" s="40"/>
      <c r="BY646" s="40"/>
      <c r="BZ646" s="40"/>
      <c r="CA646" s="42"/>
      <c r="CB646" s="41"/>
      <c r="CC646" s="40"/>
      <c r="CD646" s="40"/>
      <c r="CE646" s="40"/>
      <c r="CF646" s="40"/>
      <c r="CG646" s="40"/>
      <c r="CH646" s="42"/>
      <c r="CI646" s="43"/>
      <c r="CJ646" s="41"/>
      <c r="CK646" s="40"/>
      <c r="CL646" s="40"/>
      <c r="CM646" s="40"/>
      <c r="CN646" s="40"/>
      <c r="CO646" s="40"/>
      <c r="CP646" s="40"/>
      <c r="CQ646" s="40"/>
      <c r="CR646" s="40"/>
      <c r="CS646" s="40"/>
      <c r="CT646" s="40"/>
      <c r="CU646" s="40"/>
      <c r="CV646" s="40"/>
      <c r="CW646" s="40"/>
      <c r="CX646" s="40"/>
      <c r="CY646" s="40"/>
      <c r="CZ646" s="40"/>
      <c r="DA646" s="40"/>
      <c r="DB646" s="40"/>
      <c r="DC646" s="40"/>
      <c r="DD646" s="40"/>
      <c r="DE646" s="40"/>
      <c r="DF646" s="40"/>
      <c r="DG646" s="40"/>
      <c r="DH646" s="40"/>
      <c r="DI646" s="40"/>
      <c r="DJ646" s="40"/>
      <c r="DK646" s="40"/>
      <c r="DL646" s="40"/>
      <c r="DM646" s="40"/>
      <c r="DN646" s="40"/>
      <c r="DO646" s="40"/>
      <c r="DP646" s="40"/>
      <c r="DQ646" s="41"/>
      <c r="DR646" s="40"/>
      <c r="DS646" s="40"/>
      <c r="DT646" s="40"/>
      <c r="DU646" s="40"/>
      <c r="DV646" s="42"/>
      <c r="DW646" s="40"/>
      <c r="DX646" s="40"/>
      <c r="DY646" s="40"/>
      <c r="DZ646" s="40"/>
      <c r="EA646" s="40"/>
      <c r="EB646" s="40"/>
      <c r="EC646" s="40"/>
      <c r="ED646" s="41"/>
      <c r="EE646" s="40"/>
      <c r="EF646" s="40"/>
      <c r="EG646" s="41"/>
      <c r="EH646" s="40"/>
      <c r="EI646" s="40"/>
      <c r="EJ646" s="40"/>
      <c r="EK646" s="40"/>
      <c r="EL646" s="42"/>
      <c r="EM646" s="40"/>
      <c r="EN646" s="40"/>
      <c r="EO646" s="40"/>
      <c r="EP646" s="40"/>
      <c r="EQ646" s="40"/>
      <c r="ER646" s="40"/>
      <c r="ES646" s="40"/>
      <c r="ET646" s="40"/>
      <c r="EU646" s="40"/>
      <c r="EV646" s="40"/>
      <c r="EW646" s="42"/>
      <c r="EX646" s="42"/>
      <c r="EY646" s="42"/>
      <c r="EZ646" s="42"/>
      <c r="FA646" s="42"/>
      <c r="FB646" s="42"/>
      <c r="FC646" s="42"/>
      <c r="FD646" s="42"/>
      <c r="FE646" s="42"/>
      <c r="FF646" s="42"/>
      <c r="FG646" s="42"/>
      <c r="FH646" s="42"/>
      <c r="FI646" s="42"/>
      <c r="FJ646" s="42"/>
      <c r="FK646" s="42"/>
      <c r="FL646" s="42"/>
      <c r="FM646" s="42"/>
      <c r="FN646" s="42"/>
      <c r="FO646" s="42"/>
      <c r="FP646" s="42"/>
      <c r="FQ646" s="42"/>
      <c r="FR646" s="42"/>
      <c r="FS646" s="29">
        <f t="shared" ref="FS646:FS709" si="89">FQ646+FO646+FL646+FI646+FC646+EW646+EP646+EL646+EF646+EC646+DX646+DU646+DK646+DJ646+DG646+DE646+DD646+CX646+CP646+CG646+BZ646+BU646+BM646+BG646+AZ646+P646+O646+N646+L646+J646+G646+BT646</f>
        <v>0</v>
      </c>
      <c r="FT646" s="29">
        <f t="shared" si="87"/>
        <v>0</v>
      </c>
      <c r="FU646" s="8">
        <f t="shared" si="84"/>
        <v>0</v>
      </c>
      <c r="FV646" s="29">
        <f t="shared" si="88"/>
        <v>0</v>
      </c>
    </row>
    <row r="647" spans="1:196">
      <c r="A647" s="8">
        <v>17494</v>
      </c>
      <c r="B647" s="27" t="s">
        <v>67</v>
      </c>
      <c r="C647" s="40">
        <v>88</v>
      </c>
      <c r="D647" s="40" t="s">
        <v>1078</v>
      </c>
      <c r="E647" s="40"/>
      <c r="F647" s="40" t="s">
        <v>261</v>
      </c>
      <c r="G647" s="40">
        <v>100</v>
      </c>
      <c r="H647" s="8" t="str">
        <f>VLOOKUP(F647, 'Meslek Grupları'!$E$6:$G$152, 3, FALSE)</f>
        <v>Esnaf</v>
      </c>
      <c r="I647" s="40"/>
      <c r="J647" s="40"/>
      <c r="K647" s="40"/>
      <c r="L647" s="40">
        <v>120</v>
      </c>
      <c r="M647" s="40"/>
      <c r="N647" s="40"/>
      <c r="O647" s="40"/>
      <c r="P647" s="40"/>
      <c r="Q647" s="40"/>
      <c r="R647" s="40">
        <v>2.5</v>
      </c>
      <c r="S647" s="40"/>
      <c r="T647" s="40"/>
      <c r="U647" s="40"/>
      <c r="V647" s="40"/>
      <c r="W647" s="40"/>
      <c r="X647" s="40"/>
      <c r="Y647" s="40"/>
      <c r="Z647" s="41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2"/>
      <c r="AT647" s="42"/>
      <c r="AU647" s="43"/>
      <c r="AV647" s="40"/>
      <c r="AW647" s="40"/>
      <c r="AX647" s="40"/>
      <c r="AY647" s="40"/>
      <c r="AZ647" s="40"/>
      <c r="BA647" s="42"/>
      <c r="BB647" s="41"/>
      <c r="BC647" s="40"/>
      <c r="BD647" s="40"/>
      <c r="BE647" s="40"/>
      <c r="BF647" s="40"/>
      <c r="BG647" s="40"/>
      <c r="BH647" s="42"/>
      <c r="BI647" s="40"/>
      <c r="BJ647" s="40"/>
      <c r="BK647" s="40"/>
      <c r="BL647" s="40"/>
      <c r="BM647" s="40"/>
      <c r="BN647" s="40"/>
      <c r="BO647" s="41"/>
      <c r="BP647" s="40"/>
      <c r="BQ647" s="40"/>
      <c r="BR647" s="40"/>
      <c r="BS647" s="40"/>
      <c r="BT647" s="40"/>
      <c r="BU647" s="42"/>
      <c r="BV647" s="40"/>
      <c r="BW647" s="41"/>
      <c r="BX647" s="40"/>
      <c r="BY647" s="40"/>
      <c r="BZ647" s="40"/>
      <c r="CA647" s="42"/>
      <c r="CB647" s="41"/>
      <c r="CC647" s="40"/>
      <c r="CD647" s="40"/>
      <c r="CE647" s="40"/>
      <c r="CF647" s="40"/>
      <c r="CG647" s="40"/>
      <c r="CH647" s="42"/>
      <c r="CI647" s="43"/>
      <c r="CJ647" s="41"/>
      <c r="CK647" s="40"/>
      <c r="CL647" s="40"/>
      <c r="CM647" s="40"/>
      <c r="CN647" s="40"/>
      <c r="CO647" s="40"/>
      <c r="CP647" s="40"/>
      <c r="CQ647" s="40"/>
      <c r="CR647" s="40"/>
      <c r="CS647" s="40"/>
      <c r="CT647" s="40"/>
      <c r="CU647" s="40"/>
      <c r="CV647" s="40"/>
      <c r="CW647" s="40"/>
      <c r="CX647" s="40"/>
      <c r="CY647" s="40"/>
      <c r="CZ647" s="40"/>
      <c r="DA647" s="40"/>
      <c r="DB647" s="40"/>
      <c r="DC647" s="40"/>
      <c r="DD647" s="40"/>
      <c r="DE647" s="40"/>
      <c r="DF647" s="40"/>
      <c r="DG647" s="40"/>
      <c r="DH647" s="40"/>
      <c r="DI647" s="40"/>
      <c r="DJ647" s="40"/>
      <c r="DK647" s="40"/>
      <c r="DL647" s="40"/>
      <c r="DM647" s="40"/>
      <c r="DN647" s="40"/>
      <c r="DO647" s="40"/>
      <c r="DP647" s="40"/>
      <c r="DQ647" s="41"/>
      <c r="DR647" s="40"/>
      <c r="DS647" s="40"/>
      <c r="DT647" s="40"/>
      <c r="DU647" s="40"/>
      <c r="DV647" s="42"/>
      <c r="DW647" s="40"/>
      <c r="DX647" s="40"/>
      <c r="DY647" s="40"/>
      <c r="DZ647" s="40"/>
      <c r="EA647" s="40"/>
      <c r="EB647" s="40"/>
      <c r="EC647" s="40"/>
      <c r="ED647" s="41"/>
      <c r="EE647" s="40"/>
      <c r="EF647" s="40"/>
      <c r="EG647" s="41">
        <v>1</v>
      </c>
      <c r="EH647" s="40"/>
      <c r="EI647" s="40"/>
      <c r="EJ647" s="40"/>
      <c r="EK647" s="40" t="s">
        <v>887</v>
      </c>
      <c r="EL647" s="42">
        <v>60</v>
      </c>
      <c r="EM647" s="40"/>
      <c r="EN647" s="40"/>
      <c r="EO647" s="40"/>
      <c r="EP647" s="40"/>
      <c r="EQ647" s="40"/>
      <c r="ER647" s="40"/>
      <c r="ES647" s="40"/>
      <c r="ET647" s="40"/>
      <c r="EU647" s="40"/>
      <c r="EV647" s="40"/>
      <c r="EW647" s="42"/>
      <c r="EX647" s="42"/>
      <c r="EY647" s="42"/>
      <c r="EZ647" s="42"/>
      <c r="FA647" s="42"/>
      <c r="FB647" s="42"/>
      <c r="FC647" s="42"/>
      <c r="FD647" s="42"/>
      <c r="FE647" s="42"/>
      <c r="FF647" s="42"/>
      <c r="FG647" s="42"/>
      <c r="FH647" s="42"/>
      <c r="FI647" s="42"/>
      <c r="FJ647" s="42"/>
      <c r="FK647" s="42"/>
      <c r="FL647" s="42"/>
      <c r="FM647" s="42"/>
      <c r="FN647" s="42"/>
      <c r="FO647" s="42"/>
      <c r="FP647" s="42"/>
      <c r="FQ647" s="42"/>
      <c r="FR647" s="42"/>
      <c r="FS647" s="29">
        <f t="shared" si="89"/>
        <v>280</v>
      </c>
      <c r="FT647" s="29">
        <f t="shared" si="87"/>
        <v>280</v>
      </c>
      <c r="FU647" s="8">
        <f t="shared" si="84"/>
        <v>0</v>
      </c>
      <c r="FV647" s="29">
        <f t="shared" si="88"/>
        <v>0</v>
      </c>
    </row>
    <row r="648" spans="1:196">
      <c r="A648" s="8">
        <v>17494</v>
      </c>
      <c r="B648" s="27" t="s">
        <v>67</v>
      </c>
      <c r="C648" s="40">
        <v>89</v>
      </c>
      <c r="D648" s="40" t="s">
        <v>932</v>
      </c>
      <c r="E648" s="40"/>
      <c r="F648" s="40" t="s">
        <v>214</v>
      </c>
      <c r="G648" s="40">
        <v>50</v>
      </c>
      <c r="H648" s="8" t="str">
        <f>VLOOKUP(F648, 'Meslek Grupları'!$E$6:$G$152, 3, FALSE)</f>
        <v>Esnaf</v>
      </c>
      <c r="I648" s="40"/>
      <c r="J648" s="40"/>
      <c r="K648" s="40"/>
      <c r="L648" s="40">
        <v>120</v>
      </c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1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2"/>
      <c r="AT648" s="42"/>
      <c r="AU648" s="43"/>
      <c r="AV648" s="40"/>
      <c r="AW648" s="40"/>
      <c r="AX648" s="40"/>
      <c r="AY648" s="40"/>
      <c r="AZ648" s="40"/>
      <c r="BA648" s="42"/>
      <c r="BB648" s="41"/>
      <c r="BC648" s="40"/>
      <c r="BD648" s="40"/>
      <c r="BE648" s="40"/>
      <c r="BF648" s="40"/>
      <c r="BG648" s="40"/>
      <c r="BH648" s="42"/>
      <c r="BI648" s="40"/>
      <c r="BJ648" s="40"/>
      <c r="BK648" s="40"/>
      <c r="BL648" s="40"/>
      <c r="BM648" s="40"/>
      <c r="BN648" s="40"/>
      <c r="BO648" s="41"/>
      <c r="BP648" s="40"/>
      <c r="BQ648" s="40"/>
      <c r="BR648" s="40"/>
      <c r="BS648" s="40"/>
      <c r="BT648" s="40"/>
      <c r="BU648" s="42"/>
      <c r="BV648" s="40"/>
      <c r="BW648" s="41"/>
      <c r="BX648" s="40"/>
      <c r="BY648" s="40"/>
      <c r="BZ648" s="40"/>
      <c r="CA648" s="42"/>
      <c r="CB648" s="41"/>
      <c r="CC648" s="40"/>
      <c r="CD648" s="40"/>
      <c r="CE648" s="40"/>
      <c r="CF648" s="40"/>
      <c r="CG648" s="40"/>
      <c r="CH648" s="42"/>
      <c r="CI648" s="43"/>
      <c r="CJ648" s="41"/>
      <c r="CK648" s="40"/>
      <c r="CL648" s="40"/>
      <c r="CM648" s="40"/>
      <c r="CN648" s="40"/>
      <c r="CO648" s="40"/>
      <c r="CP648" s="40"/>
      <c r="CQ648" s="40"/>
      <c r="CR648" s="40"/>
      <c r="CS648" s="40"/>
      <c r="CT648" s="40"/>
      <c r="CU648" s="40"/>
      <c r="CV648" s="40"/>
      <c r="CW648" s="40"/>
      <c r="CX648" s="40"/>
      <c r="CY648" s="40"/>
      <c r="CZ648" s="40"/>
      <c r="DA648" s="40"/>
      <c r="DB648" s="40"/>
      <c r="DC648" s="40"/>
      <c r="DD648" s="40"/>
      <c r="DE648" s="40"/>
      <c r="DF648" s="40"/>
      <c r="DG648" s="40"/>
      <c r="DH648" s="40"/>
      <c r="DI648" s="40"/>
      <c r="DJ648" s="40"/>
      <c r="DK648" s="40"/>
      <c r="DL648" s="40"/>
      <c r="DM648" s="40"/>
      <c r="DN648" s="40"/>
      <c r="DO648" s="40"/>
      <c r="DP648" s="40"/>
      <c r="DQ648" s="41"/>
      <c r="DR648" s="40"/>
      <c r="DS648" s="40"/>
      <c r="DT648" s="40"/>
      <c r="DU648" s="40"/>
      <c r="DV648" s="42"/>
      <c r="DW648" s="40"/>
      <c r="DX648" s="40"/>
      <c r="DY648" s="40"/>
      <c r="DZ648" s="40"/>
      <c r="EA648" s="40"/>
      <c r="EB648" s="40"/>
      <c r="EC648" s="40"/>
      <c r="ED648" s="41"/>
      <c r="EE648" s="40"/>
      <c r="EF648" s="40"/>
      <c r="EG648" s="41"/>
      <c r="EH648" s="40"/>
      <c r="EI648" s="40"/>
      <c r="EJ648" s="40"/>
      <c r="EK648" s="40"/>
      <c r="EL648" s="42"/>
      <c r="EM648" s="40"/>
      <c r="EN648" s="40"/>
      <c r="EO648" s="40"/>
      <c r="EP648" s="40"/>
      <c r="EQ648" s="40"/>
      <c r="ER648" s="40"/>
      <c r="ES648" s="40"/>
      <c r="ET648" s="40"/>
      <c r="EU648" s="40"/>
      <c r="EV648" s="40"/>
      <c r="EW648" s="42"/>
      <c r="EX648" s="42"/>
      <c r="EY648" s="42"/>
      <c r="EZ648" s="42"/>
      <c r="FA648" s="42"/>
      <c r="FB648" s="42"/>
      <c r="FC648" s="42"/>
      <c r="FD648" s="42"/>
      <c r="FE648" s="42"/>
      <c r="FF648" s="42"/>
      <c r="FG648" s="42"/>
      <c r="FH648" s="42"/>
      <c r="FI648" s="42"/>
      <c r="FJ648" s="42"/>
      <c r="FK648" s="42"/>
      <c r="FL648" s="42"/>
      <c r="FM648" s="42"/>
      <c r="FN648" s="42"/>
      <c r="FO648" s="42"/>
      <c r="FP648" s="42"/>
      <c r="FQ648" s="42"/>
      <c r="FR648" s="42"/>
      <c r="FS648" s="29">
        <f t="shared" si="89"/>
        <v>170</v>
      </c>
      <c r="FT648" s="29">
        <f t="shared" si="87"/>
        <v>170</v>
      </c>
      <c r="FU648" s="8">
        <f t="shared" si="84"/>
        <v>0</v>
      </c>
      <c r="FV648" s="29">
        <f t="shared" si="88"/>
        <v>0</v>
      </c>
    </row>
    <row r="649" spans="1:196">
      <c r="A649" s="8">
        <v>17494</v>
      </c>
      <c r="B649" s="27" t="s">
        <v>67</v>
      </c>
      <c r="C649" s="40">
        <v>90</v>
      </c>
      <c r="D649" s="40" t="s">
        <v>618</v>
      </c>
      <c r="E649" s="40"/>
      <c r="F649" s="40" t="s">
        <v>709</v>
      </c>
      <c r="G649" s="40">
        <v>50</v>
      </c>
      <c r="H649" s="8" t="str">
        <f>VLOOKUP(F649, 'Meslek Grupları'!$E$6:$G$152, 3, FALSE)</f>
        <v>Esnaf</v>
      </c>
      <c r="I649" s="40" t="s">
        <v>1079</v>
      </c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1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2"/>
      <c r="AT649" s="42"/>
      <c r="AU649" s="43"/>
      <c r="AV649" s="40"/>
      <c r="AW649" s="40"/>
      <c r="AX649" s="40"/>
      <c r="AY649" s="40"/>
      <c r="AZ649" s="40"/>
      <c r="BA649" s="42"/>
      <c r="BB649" s="41"/>
      <c r="BC649" s="40"/>
      <c r="BD649" s="40"/>
      <c r="BE649" s="40"/>
      <c r="BF649" s="40"/>
      <c r="BG649" s="40"/>
      <c r="BH649" s="42"/>
      <c r="BI649" s="40"/>
      <c r="BJ649" s="40"/>
      <c r="BK649" s="40"/>
      <c r="BL649" s="40"/>
      <c r="BM649" s="40"/>
      <c r="BN649" s="40"/>
      <c r="BO649" s="41"/>
      <c r="BP649" s="40"/>
      <c r="BQ649" s="40"/>
      <c r="BR649" s="40"/>
      <c r="BS649" s="40"/>
      <c r="BT649" s="40"/>
      <c r="BU649" s="42"/>
      <c r="BV649" s="40"/>
      <c r="BW649" s="41"/>
      <c r="BX649" s="40"/>
      <c r="BY649" s="40"/>
      <c r="BZ649" s="40"/>
      <c r="CA649" s="42"/>
      <c r="CB649" s="41"/>
      <c r="CC649" s="40"/>
      <c r="CD649" s="40"/>
      <c r="CE649" s="40"/>
      <c r="CF649" s="40"/>
      <c r="CG649" s="40"/>
      <c r="CH649" s="42"/>
      <c r="CI649" s="43"/>
      <c r="CJ649" s="41"/>
      <c r="CK649" s="40"/>
      <c r="CL649" s="40"/>
      <c r="CM649" s="40"/>
      <c r="CN649" s="40"/>
      <c r="CO649" s="40"/>
      <c r="CP649" s="40"/>
      <c r="CQ649" s="40"/>
      <c r="CR649" s="40"/>
      <c r="CS649" s="40"/>
      <c r="CT649" s="40"/>
      <c r="CU649" s="40"/>
      <c r="CV649" s="40"/>
      <c r="CW649" s="40"/>
      <c r="CX649" s="40"/>
      <c r="CY649" s="40"/>
      <c r="CZ649" s="40"/>
      <c r="DA649" s="40"/>
      <c r="DB649" s="40"/>
      <c r="DC649" s="40"/>
      <c r="DD649" s="40"/>
      <c r="DE649" s="40"/>
      <c r="DF649" s="40"/>
      <c r="DG649" s="40"/>
      <c r="DH649" s="40"/>
      <c r="DI649" s="40"/>
      <c r="DJ649" s="40"/>
      <c r="DK649" s="40"/>
      <c r="DL649" s="40"/>
      <c r="DM649" s="40"/>
      <c r="DN649" s="40"/>
      <c r="DO649" s="40"/>
      <c r="DP649" s="40"/>
      <c r="DQ649" s="41"/>
      <c r="DR649" s="40"/>
      <c r="DS649" s="40"/>
      <c r="DT649" s="40"/>
      <c r="DU649" s="40"/>
      <c r="DV649" s="42"/>
      <c r="DW649" s="40"/>
      <c r="DX649" s="40"/>
      <c r="DY649" s="40"/>
      <c r="DZ649" s="40"/>
      <c r="EA649" s="40"/>
      <c r="EB649" s="40"/>
      <c r="EC649" s="40"/>
      <c r="ED649" s="41"/>
      <c r="EE649" s="40"/>
      <c r="EF649" s="40"/>
      <c r="EG649" s="41"/>
      <c r="EH649" s="40"/>
      <c r="EI649" s="40"/>
      <c r="EJ649" s="40"/>
      <c r="EK649" s="40"/>
      <c r="EL649" s="42"/>
      <c r="EM649" s="40"/>
      <c r="EN649" s="40"/>
      <c r="EO649" s="40"/>
      <c r="EP649" s="40"/>
      <c r="EQ649" s="40"/>
      <c r="ER649" s="40"/>
      <c r="ES649" s="40"/>
      <c r="ET649" s="40"/>
      <c r="EU649" s="40"/>
      <c r="EV649" s="40"/>
      <c r="EW649" s="42"/>
      <c r="EX649" s="42"/>
      <c r="EY649" s="42"/>
      <c r="EZ649" s="42"/>
      <c r="FA649" s="42"/>
      <c r="FB649" s="42"/>
      <c r="FC649" s="42"/>
      <c r="FD649" s="42"/>
      <c r="FE649" s="42"/>
      <c r="FF649" s="42"/>
      <c r="FG649" s="42"/>
      <c r="FH649" s="42"/>
      <c r="FI649" s="42"/>
      <c r="FJ649" s="42"/>
      <c r="FK649" s="42"/>
      <c r="FL649" s="42"/>
      <c r="FM649" s="42"/>
      <c r="FN649" s="42"/>
      <c r="FO649" s="42"/>
      <c r="FP649" s="42"/>
      <c r="FQ649" s="42"/>
      <c r="FR649" s="42"/>
      <c r="FS649" s="29">
        <f t="shared" si="89"/>
        <v>50</v>
      </c>
      <c r="FT649" s="29">
        <f t="shared" si="87"/>
        <v>50</v>
      </c>
      <c r="FU649" s="8">
        <f t="shared" si="84"/>
        <v>0</v>
      </c>
      <c r="FV649" s="29">
        <f t="shared" si="88"/>
        <v>0</v>
      </c>
    </row>
    <row r="650" spans="1:196">
      <c r="A650" s="8">
        <v>17494</v>
      </c>
      <c r="B650" s="27" t="s">
        <v>67</v>
      </c>
      <c r="C650" s="40">
        <v>91</v>
      </c>
      <c r="D650" s="40" t="s">
        <v>1080</v>
      </c>
      <c r="E650" s="40"/>
      <c r="F650" s="40" t="s">
        <v>345</v>
      </c>
      <c r="G650" s="40">
        <v>100</v>
      </c>
      <c r="H650" s="8" t="str">
        <f>VLOOKUP(F650, 'Meslek Grupları'!$E$6:$G$152, 3, FALSE)</f>
        <v>Esnaf</v>
      </c>
      <c r="I650" s="40"/>
      <c r="J650" s="40"/>
      <c r="K650" s="40"/>
      <c r="L650" s="40"/>
      <c r="M650" s="40"/>
      <c r="N650" s="40"/>
      <c r="O650" s="40"/>
      <c r="P650" s="40"/>
      <c r="Q650" s="40"/>
      <c r="R650" s="40">
        <v>6</v>
      </c>
      <c r="S650" s="40"/>
      <c r="T650" s="40"/>
      <c r="U650" s="40"/>
      <c r="V650" s="40"/>
      <c r="W650" s="40"/>
      <c r="X650" s="40"/>
      <c r="Y650" s="40"/>
      <c r="Z650" s="41"/>
      <c r="AA650" s="40"/>
      <c r="AB650" s="40">
        <v>80</v>
      </c>
      <c r="AC650" s="40">
        <v>16</v>
      </c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>
        <v>15</v>
      </c>
      <c r="AS650" s="42">
        <v>3</v>
      </c>
      <c r="AT650" s="42">
        <v>19</v>
      </c>
      <c r="AU650" s="43"/>
      <c r="AV650" s="40"/>
      <c r="AW650" s="40"/>
      <c r="AX650" s="40"/>
      <c r="AY650" s="40"/>
      <c r="AZ650" s="40"/>
      <c r="BA650" s="42"/>
      <c r="BB650" s="41"/>
      <c r="BC650" s="40"/>
      <c r="BD650" s="40"/>
      <c r="BE650" s="40"/>
      <c r="BF650" s="40"/>
      <c r="BG650" s="40"/>
      <c r="BH650" s="42"/>
      <c r="BI650" s="40">
        <v>5</v>
      </c>
      <c r="BJ650" s="40">
        <v>19</v>
      </c>
      <c r="BK650" s="40">
        <v>19</v>
      </c>
      <c r="BL650" s="40"/>
      <c r="BM650" s="40">
        <v>152</v>
      </c>
      <c r="BN650" s="40">
        <v>180</v>
      </c>
      <c r="BO650" s="41"/>
      <c r="BP650" s="40"/>
      <c r="BQ650" s="40"/>
      <c r="BR650" s="40"/>
      <c r="BS650" s="40"/>
      <c r="BT650" s="40"/>
      <c r="BU650" s="42"/>
      <c r="BV650" s="40"/>
      <c r="BW650" s="41"/>
      <c r="BX650" s="40"/>
      <c r="BY650" s="40"/>
      <c r="BZ650" s="40"/>
      <c r="CA650" s="42"/>
      <c r="CB650" s="41"/>
      <c r="CC650" s="40"/>
      <c r="CD650" s="40"/>
      <c r="CE650" s="40"/>
      <c r="CF650" s="40"/>
      <c r="CG650" s="40"/>
      <c r="CH650" s="42"/>
      <c r="CI650" s="43"/>
      <c r="CJ650" s="41"/>
      <c r="CK650" s="40"/>
      <c r="CL650" s="40"/>
      <c r="CM650" s="40"/>
      <c r="CN650" s="40"/>
      <c r="CO650" s="40"/>
      <c r="CP650" s="40"/>
      <c r="CQ650" s="40"/>
      <c r="CR650" s="40"/>
      <c r="CS650" s="40"/>
      <c r="CT650" s="40"/>
      <c r="CU650" s="40"/>
      <c r="CV650" s="40"/>
      <c r="CW650" s="40">
        <v>1</v>
      </c>
      <c r="CX650" s="40">
        <v>10</v>
      </c>
      <c r="CY650" s="40"/>
      <c r="CZ650" s="40"/>
      <c r="DA650" s="40"/>
      <c r="DB650" s="40">
        <v>1</v>
      </c>
      <c r="DC650" s="40"/>
      <c r="DD650" s="40"/>
      <c r="DE650" s="40"/>
      <c r="DF650" s="40"/>
      <c r="DG650" s="40"/>
      <c r="DH650" s="40"/>
      <c r="DI650" s="40"/>
      <c r="DJ650" s="40"/>
      <c r="DK650" s="40"/>
      <c r="DL650" s="40"/>
      <c r="DM650" s="40"/>
      <c r="DN650" s="40"/>
      <c r="DO650" s="40">
        <v>2</v>
      </c>
      <c r="DP650" s="40"/>
      <c r="DQ650" s="41"/>
      <c r="DR650" s="40"/>
      <c r="DS650" s="40"/>
      <c r="DT650" s="40"/>
      <c r="DU650" s="40"/>
      <c r="DV650" s="42"/>
      <c r="DW650" s="40"/>
      <c r="DX650" s="40"/>
      <c r="DY650" s="40"/>
      <c r="DZ650" s="40"/>
      <c r="EA650" s="40"/>
      <c r="EB650" s="40"/>
      <c r="EC650" s="40"/>
      <c r="ED650" s="41"/>
      <c r="EE650" s="40"/>
      <c r="EF650" s="40"/>
      <c r="EG650" s="41"/>
      <c r="EH650" s="40"/>
      <c r="EI650" s="40"/>
      <c r="EJ650" s="40"/>
      <c r="EK650" s="40"/>
      <c r="EL650" s="42"/>
      <c r="EM650" s="40"/>
      <c r="EN650" s="40"/>
      <c r="EO650" s="40"/>
      <c r="EP650" s="40"/>
      <c r="EQ650" s="40"/>
      <c r="ER650" s="40">
        <v>1</v>
      </c>
      <c r="ES650" s="40"/>
      <c r="ET650" s="40"/>
      <c r="EU650" s="40"/>
      <c r="EV650" s="40"/>
      <c r="EW650" s="42">
        <v>20</v>
      </c>
      <c r="EX650" s="42"/>
      <c r="EY650" s="42"/>
      <c r="EZ650" s="42"/>
      <c r="FA650" s="42"/>
      <c r="FB650" s="42"/>
      <c r="FC650" s="42"/>
      <c r="FD650" s="42"/>
      <c r="FE650" s="42"/>
      <c r="FF650" s="42"/>
      <c r="FG650" s="42"/>
      <c r="FH650" s="42"/>
      <c r="FI650" s="42"/>
      <c r="FJ650" s="42"/>
      <c r="FK650" s="42"/>
      <c r="FL650" s="42"/>
      <c r="FM650" s="42"/>
      <c r="FN650" s="42"/>
      <c r="FO650" s="42"/>
      <c r="FP650" s="42"/>
      <c r="FQ650" s="42"/>
      <c r="FR650" s="42"/>
      <c r="FS650" s="29">
        <f t="shared" si="89"/>
        <v>282</v>
      </c>
      <c r="FT650" s="29">
        <f t="shared" si="87"/>
        <v>282</v>
      </c>
      <c r="FU650" s="8">
        <f t="shared" si="84"/>
        <v>5</v>
      </c>
      <c r="FV650" s="29">
        <f t="shared" si="88"/>
        <v>5</v>
      </c>
    </row>
    <row r="651" spans="1:196">
      <c r="A651" s="8">
        <v>17494</v>
      </c>
      <c r="B651" s="27" t="s">
        <v>67</v>
      </c>
      <c r="C651" s="40">
        <v>92</v>
      </c>
      <c r="D651" s="40" t="s">
        <v>1081</v>
      </c>
      <c r="E651" s="40"/>
      <c r="F651" s="40" t="s">
        <v>358</v>
      </c>
      <c r="G651" s="40">
        <v>50</v>
      </c>
      <c r="H651" s="8" t="str">
        <f>VLOOKUP(F651, 'Meslek Grupları'!$E$6:$G$152, 3, FALSE)</f>
        <v>Görevli</v>
      </c>
      <c r="I651" s="40"/>
      <c r="J651" s="40"/>
      <c r="K651" s="40"/>
      <c r="L651" s="40">
        <v>120</v>
      </c>
      <c r="M651" s="40" t="s">
        <v>1082</v>
      </c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1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2"/>
      <c r="AT651" s="42"/>
      <c r="AU651" s="43"/>
      <c r="AV651" s="40"/>
      <c r="AW651" s="40"/>
      <c r="AX651" s="40"/>
      <c r="AY651" s="40"/>
      <c r="AZ651" s="40"/>
      <c r="BA651" s="42"/>
      <c r="BB651" s="41"/>
      <c r="BC651" s="40"/>
      <c r="BD651" s="40"/>
      <c r="BE651" s="40"/>
      <c r="BF651" s="40"/>
      <c r="BG651" s="40"/>
      <c r="BH651" s="42"/>
      <c r="BI651" s="40"/>
      <c r="BJ651" s="40"/>
      <c r="BK651" s="40"/>
      <c r="BL651" s="40"/>
      <c r="BM651" s="40"/>
      <c r="BN651" s="40"/>
      <c r="BO651" s="41"/>
      <c r="BP651" s="40"/>
      <c r="BQ651" s="40"/>
      <c r="BR651" s="40"/>
      <c r="BS651" s="40"/>
      <c r="BT651" s="40"/>
      <c r="BU651" s="42"/>
      <c r="BV651" s="40"/>
      <c r="BW651" s="41"/>
      <c r="BX651" s="40"/>
      <c r="BY651" s="40"/>
      <c r="BZ651" s="40"/>
      <c r="CA651" s="42"/>
      <c r="CB651" s="41"/>
      <c r="CC651" s="40"/>
      <c r="CD651" s="40"/>
      <c r="CE651" s="40"/>
      <c r="CF651" s="40"/>
      <c r="CG651" s="40"/>
      <c r="CH651" s="42"/>
      <c r="CI651" s="43"/>
      <c r="CJ651" s="41"/>
      <c r="CK651" s="40"/>
      <c r="CL651" s="40"/>
      <c r="CM651" s="40"/>
      <c r="CN651" s="40"/>
      <c r="CO651" s="40"/>
      <c r="CP651" s="40"/>
      <c r="CQ651" s="40"/>
      <c r="CR651" s="40"/>
      <c r="CS651" s="40"/>
      <c r="CT651" s="40"/>
      <c r="CU651" s="40"/>
      <c r="CV651" s="40"/>
      <c r="CW651" s="40"/>
      <c r="CX651" s="40"/>
      <c r="CY651" s="40"/>
      <c r="CZ651" s="40"/>
      <c r="DA651" s="40"/>
      <c r="DB651" s="40"/>
      <c r="DC651" s="40"/>
      <c r="DD651" s="40"/>
      <c r="DE651" s="40"/>
      <c r="DF651" s="40"/>
      <c r="DG651" s="40"/>
      <c r="DH651" s="40"/>
      <c r="DI651" s="40"/>
      <c r="DJ651" s="40"/>
      <c r="DK651" s="40"/>
      <c r="DL651" s="40"/>
      <c r="DM651" s="40"/>
      <c r="DN651" s="40"/>
      <c r="DO651" s="40"/>
      <c r="DP651" s="40"/>
      <c r="DQ651" s="41"/>
      <c r="DR651" s="40"/>
      <c r="DS651" s="40"/>
      <c r="DT651" s="40"/>
      <c r="DU651" s="40"/>
      <c r="DV651" s="42"/>
      <c r="DW651" s="40"/>
      <c r="DX651" s="40"/>
      <c r="DY651" s="40"/>
      <c r="DZ651" s="40"/>
      <c r="EA651" s="40"/>
      <c r="EB651" s="40"/>
      <c r="EC651" s="40"/>
      <c r="ED651" s="41"/>
      <c r="EE651" s="40"/>
      <c r="EF651" s="40"/>
      <c r="EG651" s="41"/>
      <c r="EH651" s="40"/>
      <c r="EI651" s="40"/>
      <c r="EJ651" s="40"/>
      <c r="EK651" s="40"/>
      <c r="EL651" s="42"/>
      <c r="EM651" s="40"/>
      <c r="EN651" s="40"/>
      <c r="EO651" s="40"/>
      <c r="EP651" s="40"/>
      <c r="EQ651" s="40"/>
      <c r="ER651" s="40"/>
      <c r="ES651" s="40"/>
      <c r="ET651" s="40"/>
      <c r="EU651" s="40"/>
      <c r="EV651" s="40"/>
      <c r="EW651" s="42"/>
      <c r="EX651" s="42"/>
      <c r="EY651" s="42"/>
      <c r="EZ651" s="42"/>
      <c r="FA651" s="42"/>
      <c r="FB651" s="42"/>
      <c r="FC651" s="42"/>
      <c r="FD651" s="42"/>
      <c r="FE651" s="42"/>
      <c r="FF651" s="42"/>
      <c r="FG651" s="42"/>
      <c r="FH651" s="42"/>
      <c r="FI651" s="42"/>
      <c r="FJ651" s="42"/>
      <c r="FK651" s="42"/>
      <c r="FL651" s="42"/>
      <c r="FM651" s="42"/>
      <c r="FN651" s="42"/>
      <c r="FO651" s="42"/>
      <c r="FP651" s="42"/>
      <c r="FQ651" s="42"/>
      <c r="FR651" s="42"/>
      <c r="FS651" s="29">
        <f t="shared" si="89"/>
        <v>170</v>
      </c>
      <c r="FT651" s="29">
        <f t="shared" si="87"/>
        <v>170</v>
      </c>
      <c r="FU651" s="8">
        <f t="shared" si="84"/>
        <v>0</v>
      </c>
      <c r="FV651" s="29">
        <f t="shared" si="88"/>
        <v>0</v>
      </c>
    </row>
    <row r="652" spans="1:196">
      <c r="A652" s="8">
        <v>17494</v>
      </c>
      <c r="B652" s="27" t="s">
        <v>67</v>
      </c>
      <c r="C652" s="40">
        <v>93</v>
      </c>
      <c r="D652" s="40" t="s">
        <v>1083</v>
      </c>
      <c r="E652" s="40"/>
      <c r="F652" s="40" t="s">
        <v>282</v>
      </c>
      <c r="G652" s="40">
        <v>100</v>
      </c>
      <c r="H652" s="8" t="str">
        <f>VLOOKUP(F652, 'Meslek Grupları'!$E$6:$G$152, 3, FALSE)</f>
        <v>Ticaret</v>
      </c>
      <c r="I652" s="40"/>
      <c r="J652" s="40"/>
      <c r="K652" s="40"/>
      <c r="L652" s="40">
        <v>120</v>
      </c>
      <c r="M652" s="40"/>
      <c r="N652" s="40"/>
      <c r="O652" s="40"/>
      <c r="P652" s="40"/>
      <c r="Q652" s="40"/>
      <c r="R652" s="40">
        <v>2.5</v>
      </c>
      <c r="S652" s="40">
        <v>1.5</v>
      </c>
      <c r="T652" s="40">
        <v>3</v>
      </c>
      <c r="U652" s="40"/>
      <c r="V652" s="40"/>
      <c r="W652" s="40"/>
      <c r="X652" s="40"/>
      <c r="Y652" s="40"/>
      <c r="Z652" s="41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2"/>
      <c r="AT652" s="42"/>
      <c r="AU652" s="43"/>
      <c r="AV652" s="40"/>
      <c r="AW652" s="40"/>
      <c r="AX652" s="40"/>
      <c r="AY652" s="40"/>
      <c r="AZ652" s="40"/>
      <c r="BA652" s="42"/>
      <c r="BB652" s="41"/>
      <c r="BC652" s="40"/>
      <c r="BD652" s="40"/>
      <c r="BE652" s="40"/>
      <c r="BF652" s="40"/>
      <c r="BG652" s="40"/>
      <c r="BH652" s="42"/>
      <c r="BI652" s="40"/>
      <c r="BJ652" s="40"/>
      <c r="BK652" s="40"/>
      <c r="BL652" s="40"/>
      <c r="BM652" s="40"/>
      <c r="BN652" s="40"/>
      <c r="BO652" s="41"/>
      <c r="BP652" s="40"/>
      <c r="BQ652" s="40"/>
      <c r="BR652" s="40"/>
      <c r="BS652" s="40"/>
      <c r="BT652" s="40"/>
      <c r="BU652" s="42"/>
      <c r="BV652" s="40"/>
      <c r="BW652" s="41">
        <v>1.5</v>
      </c>
      <c r="BX652" s="40"/>
      <c r="BY652" s="40"/>
      <c r="BZ652" s="40">
        <v>18</v>
      </c>
      <c r="CA652" s="42"/>
      <c r="CB652" s="41"/>
      <c r="CC652" s="40"/>
      <c r="CD652" s="40"/>
      <c r="CE652" s="40"/>
      <c r="CF652" s="40"/>
      <c r="CG652" s="40"/>
      <c r="CH652" s="42"/>
      <c r="CI652" s="43"/>
      <c r="CJ652" s="41"/>
      <c r="CK652" s="40"/>
      <c r="CL652" s="40"/>
      <c r="CM652" s="40"/>
      <c r="CN652" s="40"/>
      <c r="CO652" s="40"/>
      <c r="CP652" s="40"/>
      <c r="CQ652" s="40"/>
      <c r="CR652" s="40"/>
      <c r="CS652" s="40"/>
      <c r="CT652" s="40"/>
      <c r="CU652" s="40"/>
      <c r="CV652" s="40"/>
      <c r="CW652" s="40"/>
      <c r="CX652" s="40"/>
      <c r="CY652" s="40"/>
      <c r="CZ652" s="40"/>
      <c r="DA652" s="40"/>
      <c r="DB652" s="40"/>
      <c r="DC652" s="40"/>
      <c r="DD652" s="40"/>
      <c r="DE652" s="40"/>
      <c r="DF652" s="40"/>
      <c r="DG652" s="40"/>
      <c r="DH652" s="40"/>
      <c r="DI652" s="40"/>
      <c r="DJ652" s="40"/>
      <c r="DK652" s="40"/>
      <c r="DL652" s="40"/>
      <c r="DM652" s="40"/>
      <c r="DN652" s="40"/>
      <c r="DO652" s="40"/>
      <c r="DP652" s="40"/>
      <c r="DQ652" s="41"/>
      <c r="DR652" s="40"/>
      <c r="DS652" s="40"/>
      <c r="DT652" s="40"/>
      <c r="DU652" s="40"/>
      <c r="DV652" s="42"/>
      <c r="DW652" s="40"/>
      <c r="DX652" s="40"/>
      <c r="DY652" s="40"/>
      <c r="DZ652" s="40"/>
      <c r="EA652" s="40"/>
      <c r="EB652" s="40"/>
      <c r="EC652" s="40"/>
      <c r="ED652" s="41"/>
      <c r="EE652" s="40"/>
      <c r="EF652" s="40"/>
      <c r="EG652" s="41"/>
      <c r="EH652" s="40"/>
      <c r="EI652" s="40"/>
      <c r="EJ652" s="40"/>
      <c r="EK652" s="40"/>
      <c r="EL652" s="42"/>
      <c r="EM652" s="40"/>
      <c r="EN652" s="40"/>
      <c r="EO652" s="40"/>
      <c r="EP652" s="40"/>
      <c r="EQ652" s="40"/>
      <c r="ER652" s="40"/>
      <c r="ES652" s="40"/>
      <c r="ET652" s="40"/>
      <c r="EU652" s="40"/>
      <c r="EV652" s="40"/>
      <c r="EW652" s="42"/>
      <c r="EX652" s="42"/>
      <c r="EY652" s="42"/>
      <c r="EZ652" s="42"/>
      <c r="FA652" s="42"/>
      <c r="FB652" s="42"/>
      <c r="FC652" s="42"/>
      <c r="FD652" s="42"/>
      <c r="FE652" s="42"/>
      <c r="FF652" s="42"/>
      <c r="FG652" s="42"/>
      <c r="FH652" s="42"/>
      <c r="FI652" s="42"/>
      <c r="FJ652" s="42"/>
      <c r="FK652" s="42"/>
      <c r="FL652" s="42"/>
      <c r="FM652" s="42"/>
      <c r="FN652" s="42"/>
      <c r="FO652" s="42"/>
      <c r="FP652" s="42"/>
      <c r="FQ652" s="42"/>
      <c r="FR652" s="42"/>
      <c r="FS652" s="29">
        <f t="shared" si="89"/>
        <v>238</v>
      </c>
      <c r="FT652" s="29">
        <f t="shared" si="87"/>
        <v>238</v>
      </c>
      <c r="FU652" s="8">
        <f t="shared" si="84"/>
        <v>1.5</v>
      </c>
      <c r="FV652" s="29">
        <f t="shared" si="88"/>
        <v>1.5</v>
      </c>
    </row>
    <row r="653" spans="1:196">
      <c r="A653" s="8">
        <v>17494</v>
      </c>
      <c r="B653" s="27" t="s">
        <v>67</v>
      </c>
      <c r="C653" s="40">
        <v>94</v>
      </c>
      <c r="D653" s="40" t="s">
        <v>1084</v>
      </c>
      <c r="E653" s="40"/>
      <c r="F653" s="40" t="s">
        <v>205</v>
      </c>
      <c r="G653" s="40">
        <v>100</v>
      </c>
      <c r="H653" s="8" t="str">
        <f>VLOOKUP(F653, 'Meslek Grupları'!$E$6:$G$152, 3, FALSE)</f>
        <v>Esnaf</v>
      </c>
      <c r="I653" s="40"/>
      <c r="J653" s="40"/>
      <c r="K653" s="40"/>
      <c r="L653" s="40">
        <v>120</v>
      </c>
      <c r="M653" s="40"/>
      <c r="N653" s="40"/>
      <c r="O653" s="40"/>
      <c r="P653" s="40"/>
      <c r="Q653" s="40"/>
      <c r="R653" s="40">
        <v>2.5</v>
      </c>
      <c r="S653" s="40">
        <v>4</v>
      </c>
      <c r="T653" s="40">
        <v>8</v>
      </c>
      <c r="U653" s="40"/>
      <c r="V653" s="40"/>
      <c r="W653" s="40"/>
      <c r="X653" s="40"/>
      <c r="Y653" s="40"/>
      <c r="Z653" s="41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2"/>
      <c r="AT653" s="42"/>
      <c r="AU653" s="43"/>
      <c r="AV653" s="40"/>
      <c r="AW653" s="40"/>
      <c r="AX653" s="40"/>
      <c r="AY653" s="40"/>
      <c r="AZ653" s="40"/>
      <c r="BA653" s="42"/>
      <c r="BB653" s="41"/>
      <c r="BC653" s="40"/>
      <c r="BD653" s="40"/>
      <c r="BE653" s="40"/>
      <c r="BF653" s="40"/>
      <c r="BG653" s="40"/>
      <c r="BH653" s="42"/>
      <c r="BI653" s="40"/>
      <c r="BJ653" s="40"/>
      <c r="BK653" s="40"/>
      <c r="BL653" s="40"/>
      <c r="BM653" s="40"/>
      <c r="BN653" s="40"/>
      <c r="BO653" s="41"/>
      <c r="BP653" s="40"/>
      <c r="BQ653" s="40"/>
      <c r="BR653" s="40"/>
      <c r="BS653" s="40"/>
      <c r="BT653" s="40"/>
      <c r="BU653" s="42"/>
      <c r="BV653" s="40"/>
      <c r="BW653" s="41">
        <v>4</v>
      </c>
      <c r="BX653" s="40"/>
      <c r="BY653" s="40"/>
      <c r="BZ653" s="40">
        <v>48</v>
      </c>
      <c r="CA653" s="42"/>
      <c r="CB653" s="41"/>
      <c r="CC653" s="40"/>
      <c r="CD653" s="40"/>
      <c r="CE653" s="40"/>
      <c r="CF653" s="40"/>
      <c r="CG653" s="40"/>
      <c r="CH653" s="42"/>
      <c r="CI653" s="43"/>
      <c r="CJ653" s="41"/>
      <c r="CK653" s="40"/>
      <c r="CL653" s="40"/>
      <c r="CM653" s="40"/>
      <c r="CN653" s="40"/>
      <c r="CO653" s="40"/>
      <c r="CP653" s="40"/>
      <c r="CQ653" s="40"/>
      <c r="CR653" s="40"/>
      <c r="CS653" s="40"/>
      <c r="CT653" s="40"/>
      <c r="CU653" s="40"/>
      <c r="CV653" s="40"/>
      <c r="CW653" s="40"/>
      <c r="CX653" s="40"/>
      <c r="CY653" s="40"/>
      <c r="CZ653" s="40"/>
      <c r="DA653" s="40"/>
      <c r="DB653" s="40"/>
      <c r="DC653" s="40"/>
      <c r="DD653" s="40"/>
      <c r="DE653" s="40"/>
      <c r="DF653" s="40"/>
      <c r="DG653" s="40"/>
      <c r="DH653" s="40"/>
      <c r="DI653" s="40"/>
      <c r="DJ653" s="40"/>
      <c r="DK653" s="40"/>
      <c r="DL653" s="40"/>
      <c r="DM653" s="40"/>
      <c r="DN653" s="40"/>
      <c r="DO653" s="40"/>
      <c r="DP653" s="40"/>
      <c r="DQ653" s="41"/>
      <c r="DR653" s="40"/>
      <c r="DS653" s="40"/>
      <c r="DT653" s="40"/>
      <c r="DU653" s="40"/>
      <c r="DV653" s="42"/>
      <c r="DW653" s="40"/>
      <c r="DX653" s="40"/>
      <c r="DY653" s="40"/>
      <c r="DZ653" s="40"/>
      <c r="EA653" s="40"/>
      <c r="EB653" s="40"/>
      <c r="EC653" s="40"/>
      <c r="ED653" s="41"/>
      <c r="EE653" s="40"/>
      <c r="EF653" s="40"/>
      <c r="EG653" s="41"/>
      <c r="EH653" s="40"/>
      <c r="EI653" s="40"/>
      <c r="EJ653" s="40"/>
      <c r="EK653" s="40"/>
      <c r="EL653" s="42"/>
      <c r="EM653" s="40"/>
      <c r="EN653" s="40"/>
      <c r="EO653" s="40"/>
      <c r="EP653" s="40"/>
      <c r="EQ653" s="40"/>
      <c r="ER653" s="40"/>
      <c r="ES653" s="40"/>
      <c r="ET653" s="40"/>
      <c r="EU653" s="40"/>
      <c r="EV653" s="40"/>
      <c r="EW653" s="42"/>
      <c r="EX653" s="42"/>
      <c r="EY653" s="42"/>
      <c r="EZ653" s="42"/>
      <c r="FA653" s="42"/>
      <c r="FB653" s="42"/>
      <c r="FC653" s="42"/>
      <c r="FD653" s="42"/>
      <c r="FE653" s="42"/>
      <c r="FF653" s="42"/>
      <c r="FG653" s="42"/>
      <c r="FH653" s="42"/>
      <c r="FI653" s="42"/>
      <c r="FJ653" s="42"/>
      <c r="FK653" s="42"/>
      <c r="FL653" s="42"/>
      <c r="FM653" s="42"/>
      <c r="FN653" s="42"/>
      <c r="FO653" s="42"/>
      <c r="FP653" s="42"/>
      <c r="FQ653" s="42"/>
      <c r="FR653" s="42"/>
      <c r="FS653" s="29">
        <f t="shared" si="89"/>
        <v>268</v>
      </c>
      <c r="FT653" s="29">
        <f t="shared" si="87"/>
        <v>268</v>
      </c>
      <c r="FU653" s="8">
        <f t="shared" si="84"/>
        <v>4</v>
      </c>
      <c r="FV653" s="29">
        <f t="shared" si="88"/>
        <v>4</v>
      </c>
    </row>
    <row r="654" spans="1:196">
      <c r="A654" s="8">
        <v>17494</v>
      </c>
      <c r="B654" s="27" t="s">
        <v>67</v>
      </c>
      <c r="C654" s="40">
        <v>95</v>
      </c>
      <c r="D654" s="40" t="s">
        <v>1085</v>
      </c>
      <c r="E654" s="40"/>
      <c r="F654" s="40" t="s">
        <v>239</v>
      </c>
      <c r="G654" s="40">
        <v>50</v>
      </c>
      <c r="H654" s="8" t="str">
        <f>VLOOKUP(F654, 'Meslek Grupları'!$E$6:$G$152, 3, FALSE)</f>
        <v>Esnaf</v>
      </c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1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2"/>
      <c r="AT654" s="42"/>
      <c r="AU654" s="43"/>
      <c r="AV654" s="40"/>
      <c r="AW654" s="40"/>
      <c r="AX654" s="40"/>
      <c r="AY654" s="40"/>
      <c r="AZ654" s="40"/>
      <c r="BA654" s="42"/>
      <c r="BB654" s="41"/>
      <c r="BC654" s="40"/>
      <c r="BD654" s="40"/>
      <c r="BE654" s="40"/>
      <c r="BF654" s="40"/>
      <c r="BG654" s="40"/>
      <c r="BH654" s="42"/>
      <c r="BI654" s="40"/>
      <c r="BJ654" s="40"/>
      <c r="BK654" s="40"/>
      <c r="BL654" s="40"/>
      <c r="BM654" s="40"/>
      <c r="BN654" s="40"/>
      <c r="BO654" s="41"/>
      <c r="BP654" s="40"/>
      <c r="BQ654" s="40"/>
      <c r="BR654" s="40"/>
      <c r="BS654" s="40"/>
      <c r="BT654" s="40"/>
      <c r="BU654" s="42"/>
      <c r="BV654" s="40"/>
      <c r="BW654" s="41"/>
      <c r="BX654" s="40"/>
      <c r="BY654" s="40"/>
      <c r="BZ654" s="40"/>
      <c r="CA654" s="42"/>
      <c r="CB654" s="41"/>
      <c r="CC654" s="40"/>
      <c r="CD654" s="40"/>
      <c r="CE654" s="40"/>
      <c r="CF654" s="40"/>
      <c r="CG654" s="40"/>
      <c r="CH654" s="42"/>
      <c r="CI654" s="43"/>
      <c r="CJ654" s="41"/>
      <c r="CK654" s="40"/>
      <c r="CL654" s="40"/>
      <c r="CM654" s="40"/>
      <c r="CN654" s="40"/>
      <c r="CO654" s="40"/>
      <c r="CP654" s="40"/>
      <c r="CQ654" s="40"/>
      <c r="CR654" s="40"/>
      <c r="CS654" s="40"/>
      <c r="CT654" s="40"/>
      <c r="CU654" s="40"/>
      <c r="CV654" s="40"/>
      <c r="CW654" s="40"/>
      <c r="CX654" s="40"/>
      <c r="CY654" s="40"/>
      <c r="CZ654" s="40"/>
      <c r="DA654" s="40"/>
      <c r="DB654" s="40"/>
      <c r="DC654" s="40"/>
      <c r="DD654" s="40"/>
      <c r="DE654" s="40"/>
      <c r="DF654" s="40"/>
      <c r="DG654" s="40"/>
      <c r="DH654" s="40"/>
      <c r="DI654" s="40"/>
      <c r="DJ654" s="40"/>
      <c r="DK654" s="40"/>
      <c r="DL654" s="40"/>
      <c r="DM654" s="40"/>
      <c r="DN654" s="40"/>
      <c r="DO654" s="40"/>
      <c r="DP654" s="40"/>
      <c r="DQ654" s="41"/>
      <c r="DR654" s="40"/>
      <c r="DS654" s="40"/>
      <c r="DT654" s="40"/>
      <c r="DU654" s="40"/>
      <c r="DV654" s="42"/>
      <c r="DW654" s="40"/>
      <c r="DX654" s="40"/>
      <c r="DY654" s="40"/>
      <c r="DZ654" s="40"/>
      <c r="EA654" s="40"/>
      <c r="EB654" s="40"/>
      <c r="EC654" s="40"/>
      <c r="ED654" s="41"/>
      <c r="EE654" s="40"/>
      <c r="EF654" s="40"/>
      <c r="EG654" s="41"/>
      <c r="EH654" s="40"/>
      <c r="EI654" s="40"/>
      <c r="EJ654" s="40"/>
      <c r="EK654" s="40"/>
      <c r="EL654" s="42"/>
      <c r="EM654" s="40"/>
      <c r="EN654" s="40"/>
      <c r="EO654" s="40"/>
      <c r="EP654" s="40"/>
      <c r="EQ654" s="40"/>
      <c r="ER654" s="40"/>
      <c r="ES654" s="40"/>
      <c r="ET654" s="40"/>
      <c r="EU654" s="40"/>
      <c r="EV654" s="40"/>
      <c r="EW654" s="42"/>
      <c r="EX654" s="42"/>
      <c r="EY654" s="42"/>
      <c r="EZ654" s="42"/>
      <c r="FA654" s="42"/>
      <c r="FB654" s="42"/>
      <c r="FC654" s="42"/>
      <c r="FD654" s="42"/>
      <c r="FE654" s="42"/>
      <c r="FF654" s="42"/>
      <c r="FG654" s="42"/>
      <c r="FH654" s="42"/>
      <c r="FI654" s="42"/>
      <c r="FJ654" s="42"/>
      <c r="FK654" s="42"/>
      <c r="FL654" s="42"/>
      <c r="FM654" s="42"/>
      <c r="FN654" s="42"/>
      <c r="FO654" s="42"/>
      <c r="FP654" s="42"/>
      <c r="FQ654" s="42"/>
      <c r="FR654" s="42"/>
      <c r="FS654" s="29">
        <f t="shared" si="89"/>
        <v>50</v>
      </c>
      <c r="FT654" s="29">
        <f t="shared" si="87"/>
        <v>50</v>
      </c>
      <c r="FU654" s="8">
        <f t="shared" si="84"/>
        <v>0</v>
      </c>
      <c r="FV654" s="29">
        <f t="shared" si="88"/>
        <v>0</v>
      </c>
    </row>
    <row r="655" spans="1:196">
      <c r="A655" s="8">
        <v>17494</v>
      </c>
      <c r="B655" s="27" t="s">
        <v>67</v>
      </c>
      <c r="C655" s="40">
        <v>96</v>
      </c>
      <c r="D655" s="40" t="s">
        <v>1086</v>
      </c>
      <c r="E655" s="40"/>
      <c r="F655" s="40" t="s">
        <v>267</v>
      </c>
      <c r="G655" s="40">
        <v>150</v>
      </c>
      <c r="H655" s="8" t="str">
        <f>VLOOKUP(F655, 'Meslek Grupları'!$E$6:$G$152, 3, FALSE)</f>
        <v>Esnaf</v>
      </c>
      <c r="I655" s="40"/>
      <c r="J655" s="40"/>
      <c r="K655" s="40"/>
      <c r="L655" s="40">
        <v>120</v>
      </c>
      <c r="M655" s="40"/>
      <c r="N655" s="40"/>
      <c r="O655" s="40"/>
      <c r="P655" s="40"/>
      <c r="Q655" s="40"/>
      <c r="R655" s="40">
        <v>2</v>
      </c>
      <c r="S655" s="40">
        <v>1</v>
      </c>
      <c r="T655" s="40">
        <v>2</v>
      </c>
      <c r="U655" s="40"/>
      <c r="V655" s="40"/>
      <c r="W655" s="40"/>
      <c r="X655" s="40"/>
      <c r="Y655" s="40"/>
      <c r="Z655" s="41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2"/>
      <c r="AT655" s="42"/>
      <c r="AU655" s="43"/>
      <c r="AV655" s="40"/>
      <c r="AW655" s="40"/>
      <c r="AX655" s="40"/>
      <c r="AY655" s="40"/>
      <c r="AZ655" s="40"/>
      <c r="BA655" s="42"/>
      <c r="BB655" s="41"/>
      <c r="BC655" s="40"/>
      <c r="BD655" s="40"/>
      <c r="BE655" s="40"/>
      <c r="BF655" s="40"/>
      <c r="BG655" s="40"/>
      <c r="BH655" s="42"/>
      <c r="BI655" s="40"/>
      <c r="BJ655" s="40"/>
      <c r="BK655" s="40"/>
      <c r="BL655" s="40"/>
      <c r="BM655" s="40"/>
      <c r="BN655" s="40"/>
      <c r="BO655" s="41"/>
      <c r="BP655" s="40"/>
      <c r="BQ655" s="40"/>
      <c r="BR655" s="40"/>
      <c r="BS655" s="40"/>
      <c r="BT655" s="40"/>
      <c r="BU655" s="42"/>
      <c r="BV655" s="40"/>
      <c r="BW655" s="41">
        <v>1</v>
      </c>
      <c r="BX655" s="40"/>
      <c r="BY655" s="40"/>
      <c r="BZ655" s="40">
        <v>12</v>
      </c>
      <c r="CA655" s="42"/>
      <c r="CB655" s="41"/>
      <c r="CC655" s="40"/>
      <c r="CD655" s="40"/>
      <c r="CE655" s="40"/>
      <c r="CF655" s="40"/>
      <c r="CG655" s="40"/>
      <c r="CH655" s="42"/>
      <c r="CI655" s="43"/>
      <c r="CJ655" s="41"/>
      <c r="CK655" s="40"/>
      <c r="CL655" s="40"/>
      <c r="CM655" s="40"/>
      <c r="CN655" s="40"/>
      <c r="CO655" s="40"/>
      <c r="CP655" s="40"/>
      <c r="CQ655" s="40"/>
      <c r="CR655" s="40"/>
      <c r="CS655" s="40"/>
      <c r="CT655" s="40"/>
      <c r="CU655" s="40"/>
      <c r="CV655" s="40"/>
      <c r="CW655" s="40"/>
      <c r="CX655" s="40"/>
      <c r="CY655" s="40"/>
      <c r="CZ655" s="40"/>
      <c r="DA655" s="40"/>
      <c r="DB655" s="40"/>
      <c r="DC655" s="40"/>
      <c r="DD655" s="40"/>
      <c r="DE655" s="40"/>
      <c r="DF655" s="40"/>
      <c r="DG655" s="40"/>
      <c r="DH655" s="40"/>
      <c r="DI655" s="40"/>
      <c r="DJ655" s="40"/>
      <c r="DK655" s="40"/>
      <c r="DL655" s="40"/>
      <c r="DM655" s="40"/>
      <c r="DN655" s="40"/>
      <c r="DO655" s="40"/>
      <c r="DP655" s="40"/>
      <c r="DQ655" s="41"/>
      <c r="DR655" s="40"/>
      <c r="DS655" s="40"/>
      <c r="DT655" s="40"/>
      <c r="DU655" s="40"/>
      <c r="DV655" s="42"/>
      <c r="DW655" s="40"/>
      <c r="DX655" s="40"/>
      <c r="DY655" s="40"/>
      <c r="DZ655" s="40"/>
      <c r="EA655" s="40"/>
      <c r="EB655" s="40"/>
      <c r="EC655" s="40"/>
      <c r="ED655" s="41"/>
      <c r="EE655" s="40"/>
      <c r="EF655" s="40"/>
      <c r="EG655" s="41"/>
      <c r="EH655" s="40"/>
      <c r="EI655" s="40"/>
      <c r="EJ655" s="40"/>
      <c r="EK655" s="40"/>
      <c r="EL655" s="42"/>
      <c r="EM655" s="40"/>
      <c r="EN655" s="40"/>
      <c r="EO655" s="40"/>
      <c r="EP655" s="40"/>
      <c r="EQ655" s="40"/>
      <c r="ER655" s="40"/>
      <c r="ES655" s="40"/>
      <c r="ET655" s="40"/>
      <c r="EU655" s="40"/>
      <c r="EV655" s="40"/>
      <c r="EW655" s="42"/>
      <c r="EX655" s="42"/>
      <c r="EY655" s="42"/>
      <c r="EZ655" s="42"/>
      <c r="FA655" s="42"/>
      <c r="FB655" s="42"/>
      <c r="FC655" s="42"/>
      <c r="FD655" s="42"/>
      <c r="FE655" s="42"/>
      <c r="FF655" s="42"/>
      <c r="FG655" s="42"/>
      <c r="FH655" s="42"/>
      <c r="FI655" s="42"/>
      <c r="FJ655" s="42"/>
      <c r="FK655" s="42"/>
      <c r="FL655" s="42"/>
      <c r="FM655" s="42"/>
      <c r="FN655" s="42"/>
      <c r="FO655" s="42"/>
      <c r="FP655" s="42"/>
      <c r="FQ655" s="42"/>
      <c r="FR655" s="42"/>
      <c r="FS655" s="29">
        <f t="shared" si="89"/>
        <v>282</v>
      </c>
      <c r="FT655" s="29">
        <f t="shared" si="87"/>
        <v>282</v>
      </c>
      <c r="FU655" s="8">
        <f t="shared" si="84"/>
        <v>1</v>
      </c>
      <c r="FV655" s="29">
        <f t="shared" si="88"/>
        <v>1</v>
      </c>
    </row>
    <row r="656" spans="1:196">
      <c r="A656" s="8">
        <v>17494</v>
      </c>
      <c r="B656" s="27" t="s">
        <v>67</v>
      </c>
      <c r="C656" s="40">
        <v>97</v>
      </c>
      <c r="D656" s="40" t="s">
        <v>1087</v>
      </c>
      <c r="E656" s="40"/>
      <c r="F656" s="40" t="s">
        <v>253</v>
      </c>
      <c r="G656" s="40">
        <v>100</v>
      </c>
      <c r="H656" s="8" t="str">
        <f>VLOOKUP(F656, 'Meslek Grupları'!$E$6:$G$152, 3, FALSE)</f>
        <v>İşçiler</v>
      </c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1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2"/>
      <c r="AT656" s="42"/>
      <c r="AU656" s="43"/>
      <c r="AV656" s="40"/>
      <c r="AW656" s="40"/>
      <c r="AX656" s="40"/>
      <c r="AY656" s="40"/>
      <c r="AZ656" s="40"/>
      <c r="BA656" s="42"/>
      <c r="BB656" s="41"/>
      <c r="BC656" s="40"/>
      <c r="BD656" s="40"/>
      <c r="BE656" s="40"/>
      <c r="BF656" s="40"/>
      <c r="BG656" s="40"/>
      <c r="BH656" s="42"/>
      <c r="BI656" s="40"/>
      <c r="BJ656" s="40"/>
      <c r="BK656" s="40"/>
      <c r="BL656" s="40"/>
      <c r="BM656" s="40"/>
      <c r="BN656" s="40"/>
      <c r="BO656" s="41"/>
      <c r="BP656" s="40"/>
      <c r="BQ656" s="40"/>
      <c r="BR656" s="40"/>
      <c r="BS656" s="40"/>
      <c r="BT656" s="40"/>
      <c r="BU656" s="42"/>
      <c r="BV656" s="40"/>
      <c r="BW656" s="41"/>
      <c r="BX656" s="40"/>
      <c r="BY656" s="40"/>
      <c r="BZ656" s="40"/>
      <c r="CA656" s="42"/>
      <c r="CB656" s="41"/>
      <c r="CC656" s="40"/>
      <c r="CD656" s="40"/>
      <c r="CE656" s="40"/>
      <c r="CF656" s="40"/>
      <c r="CG656" s="40"/>
      <c r="CH656" s="42"/>
      <c r="CI656" s="43"/>
      <c r="CJ656" s="41"/>
      <c r="CK656" s="40"/>
      <c r="CL656" s="40"/>
      <c r="CM656" s="40"/>
      <c r="CN656" s="40"/>
      <c r="CO656" s="40"/>
      <c r="CP656" s="40"/>
      <c r="CQ656" s="40"/>
      <c r="CR656" s="40"/>
      <c r="CS656" s="40"/>
      <c r="CT656" s="40"/>
      <c r="CU656" s="40"/>
      <c r="CV656" s="40"/>
      <c r="CW656" s="40"/>
      <c r="CX656" s="40"/>
      <c r="CY656" s="40"/>
      <c r="CZ656" s="40"/>
      <c r="DA656" s="40"/>
      <c r="DB656" s="40"/>
      <c r="DC656" s="40"/>
      <c r="DD656" s="40"/>
      <c r="DE656" s="40"/>
      <c r="DF656" s="40"/>
      <c r="DG656" s="40"/>
      <c r="DH656" s="40"/>
      <c r="DI656" s="40"/>
      <c r="DJ656" s="40"/>
      <c r="DK656" s="40"/>
      <c r="DL656" s="40"/>
      <c r="DM656" s="40"/>
      <c r="DN656" s="40"/>
      <c r="DO656" s="40"/>
      <c r="DP656" s="40"/>
      <c r="DQ656" s="41"/>
      <c r="DR656" s="40"/>
      <c r="DS656" s="40"/>
      <c r="DT656" s="40"/>
      <c r="DU656" s="40"/>
      <c r="DV656" s="42"/>
      <c r="DW656" s="40"/>
      <c r="DX656" s="40"/>
      <c r="DY656" s="40"/>
      <c r="DZ656" s="40"/>
      <c r="EA656" s="40"/>
      <c r="EB656" s="40"/>
      <c r="EC656" s="40"/>
      <c r="ED656" s="41"/>
      <c r="EE656" s="40"/>
      <c r="EF656" s="40"/>
      <c r="EG656" s="41"/>
      <c r="EH656" s="40"/>
      <c r="EI656" s="40"/>
      <c r="EJ656" s="40"/>
      <c r="EK656" s="40"/>
      <c r="EL656" s="42"/>
      <c r="EM656" s="40"/>
      <c r="EN656" s="40"/>
      <c r="EO656" s="40"/>
      <c r="EP656" s="40"/>
      <c r="EQ656" s="40"/>
      <c r="ER656" s="40"/>
      <c r="ES656" s="40"/>
      <c r="ET656" s="40"/>
      <c r="EU656" s="40"/>
      <c r="EV656" s="40"/>
      <c r="EW656" s="42"/>
      <c r="EX656" s="42"/>
      <c r="EY656" s="42"/>
      <c r="EZ656" s="42"/>
      <c r="FA656" s="42"/>
      <c r="FB656" s="42"/>
      <c r="FC656" s="42"/>
      <c r="FD656" s="42"/>
      <c r="FE656" s="42"/>
      <c r="FF656" s="42"/>
      <c r="FG656" s="42"/>
      <c r="FH656" s="42"/>
      <c r="FI656" s="42"/>
      <c r="FJ656" s="42"/>
      <c r="FK656" s="42"/>
      <c r="FL656" s="42"/>
      <c r="FM656" s="42"/>
      <c r="FN656" s="42"/>
      <c r="FO656" s="42"/>
      <c r="FP656" s="42"/>
      <c r="FQ656" s="42"/>
      <c r="FR656" s="42"/>
      <c r="FS656" s="29">
        <f t="shared" si="89"/>
        <v>100</v>
      </c>
      <c r="FT656" s="29">
        <f t="shared" si="87"/>
        <v>100</v>
      </c>
      <c r="FU656" s="8">
        <f t="shared" si="84"/>
        <v>0</v>
      </c>
      <c r="FV656" s="29">
        <f t="shared" si="88"/>
        <v>0</v>
      </c>
    </row>
    <row r="657" spans="1:178">
      <c r="A657" s="8">
        <v>17494</v>
      </c>
      <c r="B657" s="27" t="s">
        <v>67</v>
      </c>
      <c r="C657" s="40">
        <v>98</v>
      </c>
      <c r="D657" s="40" t="s">
        <v>1088</v>
      </c>
      <c r="E657" s="40"/>
      <c r="F657" s="40" t="s">
        <v>261</v>
      </c>
      <c r="G657" s="40">
        <v>100</v>
      </c>
      <c r="H657" s="8" t="str">
        <f>VLOOKUP(F657, 'Meslek Grupları'!$E$6:$G$152, 3, FALSE)</f>
        <v>Esnaf</v>
      </c>
      <c r="I657" s="40"/>
      <c r="J657" s="40"/>
      <c r="K657" s="40"/>
      <c r="L657" s="40">
        <v>120</v>
      </c>
      <c r="M657" s="40"/>
      <c r="N657" s="40"/>
      <c r="O657" s="40"/>
      <c r="P657" s="40"/>
      <c r="Q657" s="40"/>
      <c r="R657" s="40">
        <v>10</v>
      </c>
      <c r="S657" s="40">
        <v>2</v>
      </c>
      <c r="T657" s="40">
        <v>8</v>
      </c>
      <c r="U657" s="40"/>
      <c r="V657" s="40"/>
      <c r="W657" s="40"/>
      <c r="X657" s="40"/>
      <c r="Y657" s="40"/>
      <c r="Z657" s="41">
        <v>10</v>
      </c>
      <c r="AA657" s="40">
        <v>2.5</v>
      </c>
      <c r="AB657" s="40">
        <v>20</v>
      </c>
      <c r="AC657" s="40">
        <v>4</v>
      </c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>
        <v>20</v>
      </c>
      <c r="AS657" s="42">
        <v>4</v>
      </c>
      <c r="AT657" s="42">
        <v>10.5</v>
      </c>
      <c r="AU657" s="43"/>
      <c r="AV657" s="40"/>
      <c r="AW657" s="40"/>
      <c r="AX657" s="40"/>
      <c r="AY657" s="40"/>
      <c r="AZ657" s="40"/>
      <c r="BA657" s="42"/>
      <c r="BB657" s="41"/>
      <c r="BC657" s="40"/>
      <c r="BD657" s="40"/>
      <c r="BE657" s="40"/>
      <c r="BF657" s="40"/>
      <c r="BG657" s="40"/>
      <c r="BH657" s="42"/>
      <c r="BI657" s="40">
        <v>5</v>
      </c>
      <c r="BJ657" s="40">
        <v>10.5</v>
      </c>
      <c r="BK657" s="40">
        <v>10.5</v>
      </c>
      <c r="BL657" s="40"/>
      <c r="BM657" s="40">
        <v>84</v>
      </c>
      <c r="BN657" s="40">
        <v>100</v>
      </c>
      <c r="BO657" s="41"/>
      <c r="BP657" s="40"/>
      <c r="BQ657" s="40"/>
      <c r="BR657" s="40"/>
      <c r="BS657" s="40"/>
      <c r="BT657" s="40"/>
      <c r="BU657" s="42"/>
      <c r="BV657" s="40"/>
      <c r="BW657" s="41">
        <v>2</v>
      </c>
      <c r="BX657" s="40"/>
      <c r="BY657" s="40"/>
      <c r="BZ657" s="40">
        <v>24</v>
      </c>
      <c r="CA657" s="42"/>
      <c r="CB657" s="41"/>
      <c r="CC657" s="40"/>
      <c r="CD657" s="40"/>
      <c r="CE657" s="40"/>
      <c r="CF657" s="40"/>
      <c r="CG657" s="40"/>
      <c r="CH657" s="42"/>
      <c r="CI657" s="43"/>
      <c r="CJ657" s="41"/>
      <c r="CK657" s="40"/>
      <c r="CL657" s="40"/>
      <c r="CM657" s="40"/>
      <c r="CN657" s="40"/>
      <c r="CO657" s="40"/>
      <c r="CP657" s="40"/>
      <c r="CQ657" s="40"/>
      <c r="CR657" s="40"/>
      <c r="CS657" s="40"/>
      <c r="CT657" s="40"/>
      <c r="CU657" s="40"/>
      <c r="CV657" s="40"/>
      <c r="CW657" s="40">
        <v>1</v>
      </c>
      <c r="CX657" s="40">
        <v>10</v>
      </c>
      <c r="CY657" s="40"/>
      <c r="CZ657" s="40"/>
      <c r="DA657" s="40"/>
      <c r="DB657" s="40"/>
      <c r="DC657" s="40"/>
      <c r="DD657" s="40"/>
      <c r="DE657" s="40"/>
      <c r="DF657" s="40"/>
      <c r="DG657" s="40"/>
      <c r="DH657" s="40"/>
      <c r="DI657" s="40"/>
      <c r="DJ657" s="40"/>
      <c r="DK657" s="40"/>
      <c r="DL657" s="40"/>
      <c r="DM657" s="40"/>
      <c r="DN657" s="40"/>
      <c r="DO657" s="40"/>
      <c r="DP657" s="40"/>
      <c r="DQ657" s="41"/>
      <c r="DR657" s="40"/>
      <c r="DS657" s="40"/>
      <c r="DT657" s="40"/>
      <c r="DU657" s="40"/>
      <c r="DV657" s="42"/>
      <c r="DW657" s="40"/>
      <c r="DX657" s="40"/>
      <c r="DY657" s="40"/>
      <c r="DZ657" s="40"/>
      <c r="EA657" s="40"/>
      <c r="EB657" s="40"/>
      <c r="EC657" s="40"/>
      <c r="ED657" s="41"/>
      <c r="EE657" s="40"/>
      <c r="EF657" s="40"/>
      <c r="EG657" s="41"/>
      <c r="EH657" s="40"/>
      <c r="EI657" s="40"/>
      <c r="EJ657" s="40"/>
      <c r="EK657" s="40"/>
      <c r="EL657" s="42"/>
      <c r="EM657" s="40"/>
      <c r="EN657" s="40"/>
      <c r="EO657" s="40"/>
      <c r="EP657" s="40"/>
      <c r="EQ657" s="40"/>
      <c r="ER657" s="40"/>
      <c r="ES657" s="40"/>
      <c r="ET657" s="40"/>
      <c r="EU657" s="40"/>
      <c r="EV657" s="40"/>
      <c r="EW657" s="42"/>
      <c r="EX657" s="42"/>
      <c r="EY657" s="42">
        <v>5</v>
      </c>
      <c r="EZ657" s="42"/>
      <c r="FA657" s="42"/>
      <c r="FB657" s="42"/>
      <c r="FC657" s="42">
        <v>150</v>
      </c>
      <c r="FD657" s="42"/>
      <c r="FE657" s="42"/>
      <c r="FF657" s="42"/>
      <c r="FG657" s="42"/>
      <c r="FH657" s="42"/>
      <c r="FI657" s="42"/>
      <c r="FJ657" s="42"/>
      <c r="FK657" s="42"/>
      <c r="FL657" s="42"/>
      <c r="FM657" s="42"/>
      <c r="FN657" s="42"/>
      <c r="FO657" s="42"/>
      <c r="FP657" s="42"/>
      <c r="FQ657" s="42"/>
      <c r="FR657" s="42"/>
      <c r="FS657" s="29">
        <f t="shared" si="89"/>
        <v>488</v>
      </c>
      <c r="FT657" s="29">
        <f t="shared" si="87"/>
        <v>488</v>
      </c>
      <c r="FU657" s="8">
        <f t="shared" ref="FU657:FU720" si="90">CB657+BW657+BO657+BI657+BB657+AV657+AU657</f>
        <v>7</v>
      </c>
      <c r="FV657" s="29">
        <f t="shared" si="88"/>
        <v>7</v>
      </c>
    </row>
    <row r="658" spans="1:178">
      <c r="A658" s="8">
        <v>17494</v>
      </c>
      <c r="B658" s="27" t="s">
        <v>67</v>
      </c>
      <c r="C658" s="40">
        <v>99</v>
      </c>
      <c r="D658" s="40" t="s">
        <v>240</v>
      </c>
      <c r="E658" s="40" t="s">
        <v>1089</v>
      </c>
      <c r="F658" s="40"/>
      <c r="G658" s="40"/>
      <c r="H658" s="8">
        <f>VLOOKUP(F658, 'Meslek Grupları'!$E$6:$G$152, 3, FALSE)</f>
        <v>0</v>
      </c>
      <c r="I658" s="40"/>
      <c r="J658" s="40"/>
      <c r="K658" s="40"/>
      <c r="L658" s="40">
        <v>120</v>
      </c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1">
        <v>100</v>
      </c>
      <c r="AA658" s="40">
        <v>25</v>
      </c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2"/>
      <c r="AT658" s="42">
        <v>25</v>
      </c>
      <c r="AU658" s="43"/>
      <c r="AV658" s="40"/>
      <c r="AW658" s="40"/>
      <c r="AX658" s="40"/>
      <c r="AY658" s="40"/>
      <c r="AZ658" s="40"/>
      <c r="BA658" s="42"/>
      <c r="BB658" s="41"/>
      <c r="BC658" s="40"/>
      <c r="BD658" s="40"/>
      <c r="BE658" s="40"/>
      <c r="BF658" s="40"/>
      <c r="BG658" s="40"/>
      <c r="BH658" s="42"/>
      <c r="BI658" s="40">
        <v>40</v>
      </c>
      <c r="BJ658" s="40">
        <v>25</v>
      </c>
      <c r="BK658" s="40">
        <v>25</v>
      </c>
      <c r="BL658" s="40"/>
      <c r="BM658" s="40">
        <v>200</v>
      </c>
      <c r="BN658" s="40">
        <v>210</v>
      </c>
      <c r="BO658" s="41"/>
      <c r="BP658" s="40"/>
      <c r="BQ658" s="40"/>
      <c r="BR658" s="40"/>
      <c r="BS658" s="40"/>
      <c r="BT658" s="40"/>
      <c r="BU658" s="42"/>
      <c r="BV658" s="40"/>
      <c r="BW658" s="41"/>
      <c r="BX658" s="40"/>
      <c r="BY658" s="40"/>
      <c r="BZ658" s="40"/>
      <c r="CA658" s="42"/>
      <c r="CB658" s="41"/>
      <c r="CC658" s="40"/>
      <c r="CD658" s="40"/>
      <c r="CE658" s="40"/>
      <c r="CF658" s="40"/>
      <c r="CG658" s="40"/>
      <c r="CH658" s="42"/>
      <c r="CI658" s="43"/>
      <c r="CJ658" s="41"/>
      <c r="CK658" s="40"/>
      <c r="CL658" s="40"/>
      <c r="CM658" s="40"/>
      <c r="CN658" s="40"/>
      <c r="CO658" s="40"/>
      <c r="CP658" s="40"/>
      <c r="CQ658" s="40"/>
      <c r="CR658" s="40"/>
      <c r="CS658" s="40"/>
      <c r="CT658" s="40"/>
      <c r="CU658" s="40"/>
      <c r="CV658" s="40"/>
      <c r="CW658" s="40"/>
      <c r="CX658" s="40"/>
      <c r="CY658" s="40"/>
      <c r="CZ658" s="40"/>
      <c r="DA658" s="40"/>
      <c r="DB658" s="40"/>
      <c r="DC658" s="40"/>
      <c r="DD658" s="40"/>
      <c r="DE658" s="40"/>
      <c r="DF658" s="40"/>
      <c r="DG658" s="40"/>
      <c r="DH658" s="40"/>
      <c r="DI658" s="40"/>
      <c r="DJ658" s="40"/>
      <c r="DK658" s="40"/>
      <c r="DL658" s="40"/>
      <c r="DM658" s="40"/>
      <c r="DN658" s="40"/>
      <c r="DO658" s="40"/>
      <c r="DP658" s="40"/>
      <c r="DQ658" s="41"/>
      <c r="DR658" s="40"/>
      <c r="DS658" s="40"/>
      <c r="DT658" s="40"/>
      <c r="DU658" s="40"/>
      <c r="DV658" s="42"/>
      <c r="DW658" s="40"/>
      <c r="DX658" s="40"/>
      <c r="DY658" s="40"/>
      <c r="DZ658" s="40"/>
      <c r="EA658" s="40"/>
      <c r="EB658" s="40"/>
      <c r="EC658" s="40"/>
      <c r="ED658" s="41"/>
      <c r="EE658" s="40"/>
      <c r="EF658" s="40"/>
      <c r="EG658" s="41"/>
      <c r="EH658" s="40"/>
      <c r="EI658" s="40"/>
      <c r="EJ658" s="40"/>
      <c r="EK658" s="40"/>
      <c r="EL658" s="42"/>
      <c r="EM658" s="40"/>
      <c r="EN658" s="40"/>
      <c r="EO658" s="40"/>
      <c r="EP658" s="40"/>
      <c r="EQ658" s="40"/>
      <c r="ER658" s="40"/>
      <c r="ES658" s="40"/>
      <c r="ET658" s="40"/>
      <c r="EU658" s="40"/>
      <c r="EV658" s="40"/>
      <c r="EW658" s="42"/>
      <c r="EX658" s="42"/>
      <c r="EY658" s="42"/>
      <c r="EZ658" s="42"/>
      <c r="FA658" s="42"/>
      <c r="FB658" s="42"/>
      <c r="FC658" s="42"/>
      <c r="FD658" s="42"/>
      <c r="FE658" s="42"/>
      <c r="FF658" s="42"/>
      <c r="FG658" s="42"/>
      <c r="FH658" s="42"/>
      <c r="FI658" s="42"/>
      <c r="FJ658" s="42"/>
      <c r="FK658" s="42"/>
      <c r="FL658" s="42"/>
      <c r="FM658" s="42"/>
      <c r="FN658" s="42"/>
      <c r="FO658" s="42"/>
      <c r="FP658" s="42"/>
      <c r="FQ658" s="42"/>
      <c r="FR658" s="42"/>
      <c r="FS658" s="29">
        <f t="shared" si="89"/>
        <v>320</v>
      </c>
      <c r="FT658" s="29">
        <f t="shared" si="87"/>
        <v>320</v>
      </c>
      <c r="FU658" s="8">
        <f t="shared" si="90"/>
        <v>40</v>
      </c>
      <c r="FV658" s="29">
        <f t="shared" si="88"/>
        <v>40</v>
      </c>
    </row>
    <row r="659" spans="1:178">
      <c r="A659" s="8">
        <v>17494</v>
      </c>
      <c r="B659" s="27" t="s">
        <v>67</v>
      </c>
      <c r="C659" s="40">
        <v>100</v>
      </c>
      <c r="D659" s="40" t="s">
        <v>1090</v>
      </c>
      <c r="E659" s="40"/>
      <c r="F659" s="40" t="s">
        <v>253</v>
      </c>
      <c r="G659" s="40">
        <v>100</v>
      </c>
      <c r="H659" s="8" t="str">
        <f>VLOOKUP(F659, 'Meslek Grupları'!$E$6:$G$152, 3, FALSE)</f>
        <v>İşçiler</v>
      </c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>
        <v>3</v>
      </c>
      <c r="T659" s="40">
        <v>6</v>
      </c>
      <c r="U659" s="40"/>
      <c r="V659" s="40"/>
      <c r="W659" s="40"/>
      <c r="X659" s="40"/>
      <c r="Y659" s="40"/>
      <c r="Z659" s="41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2"/>
      <c r="AT659" s="42"/>
      <c r="AU659" s="43"/>
      <c r="AV659" s="40"/>
      <c r="AW659" s="40"/>
      <c r="AX659" s="40"/>
      <c r="AY659" s="40"/>
      <c r="AZ659" s="40"/>
      <c r="BA659" s="42"/>
      <c r="BB659" s="41"/>
      <c r="BC659" s="40"/>
      <c r="BD659" s="40"/>
      <c r="BE659" s="40"/>
      <c r="BF659" s="40"/>
      <c r="BG659" s="40"/>
      <c r="BH659" s="42"/>
      <c r="BI659" s="40"/>
      <c r="BJ659" s="40"/>
      <c r="BK659" s="40"/>
      <c r="BL659" s="40"/>
      <c r="BM659" s="40"/>
      <c r="BN659" s="40"/>
      <c r="BO659" s="41"/>
      <c r="BP659" s="40"/>
      <c r="BQ659" s="40"/>
      <c r="BR659" s="40"/>
      <c r="BS659" s="40"/>
      <c r="BT659" s="40"/>
      <c r="BU659" s="42"/>
      <c r="BV659" s="40"/>
      <c r="BW659" s="41">
        <v>3</v>
      </c>
      <c r="BX659" s="40"/>
      <c r="BY659" s="40"/>
      <c r="BZ659" s="40">
        <v>38</v>
      </c>
      <c r="CA659" s="42"/>
      <c r="CB659" s="41"/>
      <c r="CC659" s="40"/>
      <c r="CD659" s="40"/>
      <c r="CE659" s="40"/>
      <c r="CF659" s="40"/>
      <c r="CG659" s="40"/>
      <c r="CH659" s="42"/>
      <c r="CI659" s="43"/>
      <c r="CJ659" s="41"/>
      <c r="CK659" s="40"/>
      <c r="CL659" s="40"/>
      <c r="CM659" s="40"/>
      <c r="CN659" s="40"/>
      <c r="CO659" s="40"/>
      <c r="CP659" s="40"/>
      <c r="CQ659" s="40"/>
      <c r="CR659" s="40"/>
      <c r="CS659" s="40"/>
      <c r="CT659" s="40"/>
      <c r="CU659" s="40"/>
      <c r="CV659" s="40"/>
      <c r="CW659" s="40"/>
      <c r="CX659" s="40"/>
      <c r="CY659" s="40"/>
      <c r="CZ659" s="40"/>
      <c r="DA659" s="40"/>
      <c r="DB659" s="40"/>
      <c r="DC659" s="40"/>
      <c r="DD659" s="40"/>
      <c r="DE659" s="40"/>
      <c r="DF659" s="40"/>
      <c r="DG659" s="40"/>
      <c r="DH659" s="40"/>
      <c r="DI659" s="40"/>
      <c r="DJ659" s="40"/>
      <c r="DK659" s="40"/>
      <c r="DL659" s="40"/>
      <c r="DM659" s="40"/>
      <c r="DN659" s="40"/>
      <c r="DO659" s="40"/>
      <c r="DP659" s="40"/>
      <c r="DQ659" s="41"/>
      <c r="DR659" s="40"/>
      <c r="DS659" s="40"/>
      <c r="DT659" s="40"/>
      <c r="DU659" s="40"/>
      <c r="DV659" s="42"/>
      <c r="DW659" s="40"/>
      <c r="DX659" s="40"/>
      <c r="DY659" s="40"/>
      <c r="DZ659" s="40"/>
      <c r="EA659" s="40"/>
      <c r="EB659" s="40"/>
      <c r="EC659" s="40"/>
      <c r="ED659" s="41"/>
      <c r="EE659" s="40"/>
      <c r="EF659" s="40"/>
      <c r="EG659" s="41"/>
      <c r="EH659" s="40"/>
      <c r="EI659" s="40"/>
      <c r="EJ659" s="40"/>
      <c r="EK659" s="40"/>
      <c r="EL659" s="42"/>
      <c r="EM659" s="40"/>
      <c r="EN659" s="40"/>
      <c r="EO659" s="40"/>
      <c r="EP659" s="40"/>
      <c r="EQ659" s="40"/>
      <c r="ER659" s="40"/>
      <c r="ES659" s="40"/>
      <c r="ET659" s="40"/>
      <c r="EU659" s="40"/>
      <c r="EV659" s="40"/>
      <c r="EW659" s="42"/>
      <c r="EX659" s="42"/>
      <c r="EY659" s="42"/>
      <c r="EZ659" s="42"/>
      <c r="FA659" s="42"/>
      <c r="FB659" s="42"/>
      <c r="FC659" s="42"/>
      <c r="FD659" s="42"/>
      <c r="FE659" s="42"/>
      <c r="FF659" s="42"/>
      <c r="FG659" s="42"/>
      <c r="FH659" s="42"/>
      <c r="FI659" s="42"/>
      <c r="FJ659" s="42"/>
      <c r="FK659" s="42"/>
      <c r="FL659" s="42"/>
      <c r="FM659" s="42"/>
      <c r="FN659" s="42"/>
      <c r="FO659" s="42"/>
      <c r="FP659" s="42"/>
      <c r="FQ659" s="42"/>
      <c r="FR659" s="42"/>
      <c r="FS659" s="29">
        <f t="shared" si="89"/>
        <v>138</v>
      </c>
      <c r="FT659" s="29">
        <f t="shared" si="87"/>
        <v>138</v>
      </c>
      <c r="FU659" s="8">
        <f t="shared" si="90"/>
        <v>3</v>
      </c>
      <c r="FV659" s="29">
        <f t="shared" si="88"/>
        <v>3</v>
      </c>
    </row>
    <row r="660" spans="1:178">
      <c r="A660" s="8">
        <v>17494</v>
      </c>
      <c r="B660" s="27" t="s">
        <v>67</v>
      </c>
      <c r="C660" s="242">
        <v>101</v>
      </c>
      <c r="D660" s="8" t="s">
        <v>1091</v>
      </c>
      <c r="E660" s="8"/>
      <c r="F660" s="8" t="s">
        <v>290</v>
      </c>
      <c r="G660" s="8">
        <v>50</v>
      </c>
      <c r="H660" s="8" t="str">
        <f>VLOOKUP(F660, 'Meslek Grupları'!$E$6:$G$152, 3, FALSE)</f>
        <v>Ticaret</v>
      </c>
      <c r="I660" s="8"/>
      <c r="J660" s="8"/>
      <c r="K660" s="8"/>
      <c r="L660" s="8">
        <v>120</v>
      </c>
      <c r="M660" s="8"/>
      <c r="O660" s="8"/>
      <c r="P660" s="8"/>
      <c r="S660" s="8">
        <v>1.5</v>
      </c>
      <c r="T660" s="8">
        <v>3</v>
      </c>
      <c r="U660" s="8"/>
      <c r="V660" s="8"/>
      <c r="W660" s="8"/>
      <c r="Z660" s="2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27"/>
      <c r="AT660" s="27"/>
      <c r="AU660" s="29"/>
      <c r="AV660" s="8"/>
      <c r="AW660" s="8"/>
      <c r="AX660" s="8"/>
      <c r="AY660" s="8"/>
      <c r="AZ660" s="8"/>
      <c r="BA660" s="27"/>
      <c r="BB660" s="28"/>
      <c r="BC660" s="8"/>
      <c r="BD660" s="8"/>
      <c r="BE660" s="8"/>
      <c r="BF660" s="8"/>
      <c r="BG660" s="8"/>
      <c r="BH660" s="27"/>
      <c r="BI660" s="8"/>
      <c r="BJ660" s="8"/>
      <c r="BK660" s="8"/>
      <c r="BL660" s="8"/>
      <c r="BM660" s="8"/>
      <c r="BN660" s="8"/>
      <c r="BO660" s="28"/>
      <c r="BP660" s="8"/>
      <c r="BQ660" s="8"/>
      <c r="BR660" s="8"/>
      <c r="BS660" s="8"/>
      <c r="BT660" s="8"/>
      <c r="BU660" s="27"/>
      <c r="BV660" s="8"/>
      <c r="BW660" s="28">
        <v>1.5</v>
      </c>
      <c r="BX660" s="8"/>
      <c r="BY660" s="8"/>
      <c r="BZ660" s="8">
        <v>18</v>
      </c>
      <c r="CA660" s="27"/>
      <c r="CB660" s="28"/>
      <c r="CC660" s="8"/>
      <c r="CD660" s="8"/>
      <c r="CE660" s="8"/>
      <c r="CF660" s="8"/>
      <c r="CG660" s="8"/>
      <c r="CH660" s="27"/>
      <c r="CI660" s="29"/>
      <c r="CJ660" s="2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28"/>
      <c r="DR660" s="8"/>
      <c r="DS660" s="8"/>
      <c r="DT660" s="8"/>
      <c r="DU660" s="8"/>
      <c r="DV660" s="27"/>
      <c r="DW660" s="8"/>
      <c r="DX660" s="8"/>
      <c r="DY660" s="8"/>
      <c r="DZ660" s="8"/>
      <c r="EA660" s="8"/>
      <c r="EB660" s="8"/>
      <c r="EC660" s="8"/>
      <c r="ED660" s="28"/>
      <c r="EE660" s="8"/>
      <c r="EF660" s="8"/>
      <c r="EG660" s="28"/>
      <c r="EH660" s="8"/>
      <c r="EI660" s="8"/>
      <c r="EJ660" s="8"/>
      <c r="EK660" s="8"/>
      <c r="EL660" s="27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9">
        <f t="shared" si="89"/>
        <v>188</v>
      </c>
      <c r="FT660" s="29">
        <f>SUM(FS660:FS661)</f>
        <v>188</v>
      </c>
      <c r="FU660" s="8">
        <f t="shared" si="90"/>
        <v>1.5</v>
      </c>
      <c r="FV660" s="29">
        <f>SUM(FU660:FU661)</f>
        <v>2.5</v>
      </c>
    </row>
    <row r="661" spans="1:178">
      <c r="A661" s="8">
        <v>17494</v>
      </c>
      <c r="B661" s="27" t="s">
        <v>67</v>
      </c>
      <c r="C661" s="243"/>
      <c r="D661" s="31"/>
      <c r="E661" s="31"/>
      <c r="F661" s="31"/>
      <c r="G661" s="31"/>
      <c r="H661" s="8">
        <f>VLOOKUP(F661, 'Meslek Grupları'!$E$6:$G$152, 3, FALSE)</f>
        <v>0</v>
      </c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8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7"/>
      <c r="AT661" s="37"/>
      <c r="AU661" s="39"/>
      <c r="AV661" s="31"/>
      <c r="AW661" s="31"/>
      <c r="AX661" s="31"/>
      <c r="AY661" s="31"/>
      <c r="AZ661" s="31"/>
      <c r="BA661" s="37"/>
      <c r="BB661" s="38"/>
      <c r="BC661" s="31"/>
      <c r="BD661" s="31"/>
      <c r="BE661" s="31"/>
      <c r="BF661" s="31"/>
      <c r="BG661" s="31"/>
      <c r="BH661" s="37"/>
      <c r="BI661" s="31"/>
      <c r="BJ661" s="31"/>
      <c r="BK661" s="31"/>
      <c r="BL661" s="31"/>
      <c r="BM661" s="31"/>
      <c r="BN661" s="31"/>
      <c r="BO661" s="38"/>
      <c r="BP661" s="31"/>
      <c r="BQ661" s="31"/>
      <c r="BR661" s="31"/>
      <c r="BS661" s="31"/>
      <c r="BT661" s="31"/>
      <c r="BU661" s="37"/>
      <c r="BV661" s="31"/>
      <c r="BW661" s="38">
        <v>1</v>
      </c>
      <c r="BX661" s="31"/>
      <c r="BY661" s="31" t="s">
        <v>275</v>
      </c>
      <c r="BZ661" s="31"/>
      <c r="CA661" s="37"/>
      <c r="CB661" s="38"/>
      <c r="CC661" s="31"/>
      <c r="CD661" s="31"/>
      <c r="CE661" s="31"/>
      <c r="CF661" s="31"/>
      <c r="CG661" s="31"/>
      <c r="CH661" s="37"/>
      <c r="CI661" s="39"/>
      <c r="CJ661" s="38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8"/>
      <c r="DR661" s="31"/>
      <c r="DS661" s="31"/>
      <c r="DT661" s="31"/>
      <c r="DU661" s="31"/>
      <c r="DV661" s="37"/>
      <c r="DW661" s="31"/>
      <c r="DX661" s="31"/>
      <c r="DY661" s="31"/>
      <c r="DZ661" s="31"/>
      <c r="EA661" s="31"/>
      <c r="EB661" s="31"/>
      <c r="EC661" s="31"/>
      <c r="ED661" s="38"/>
      <c r="EE661" s="31"/>
      <c r="EF661" s="31"/>
      <c r="EG661" s="38"/>
      <c r="EH661" s="31"/>
      <c r="EI661" s="31"/>
      <c r="EJ661" s="31"/>
      <c r="EK661" s="31"/>
      <c r="EL661" s="37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7"/>
      <c r="EX661" s="37"/>
      <c r="EY661" s="37"/>
      <c r="EZ661" s="37"/>
      <c r="FA661" s="37"/>
      <c r="FB661" s="37"/>
      <c r="FC661" s="37"/>
      <c r="FD661" s="37"/>
      <c r="FE661" s="37"/>
      <c r="FF661" s="37"/>
      <c r="FG661" s="37"/>
      <c r="FH661" s="37"/>
      <c r="FI661" s="37"/>
      <c r="FJ661" s="37"/>
      <c r="FK661" s="37"/>
      <c r="FL661" s="37"/>
      <c r="FM661" s="37"/>
      <c r="FN661" s="37"/>
      <c r="FO661" s="37"/>
      <c r="FP661" s="37"/>
      <c r="FQ661" s="37"/>
      <c r="FR661" s="37"/>
      <c r="FS661" s="29">
        <f t="shared" si="89"/>
        <v>0</v>
      </c>
      <c r="FT661" s="29"/>
      <c r="FU661" s="8">
        <f t="shared" si="90"/>
        <v>1</v>
      </c>
      <c r="FV661" s="29"/>
    </row>
    <row r="662" spans="1:178">
      <c r="A662" s="8">
        <v>17494</v>
      </c>
      <c r="B662" s="27" t="s">
        <v>67</v>
      </c>
      <c r="C662" s="40">
        <v>102</v>
      </c>
      <c r="D662" s="40" t="s">
        <v>635</v>
      </c>
      <c r="E662" s="40"/>
      <c r="F662" s="40" t="s">
        <v>358</v>
      </c>
      <c r="G662" s="40">
        <v>200</v>
      </c>
      <c r="H662" s="8" t="str">
        <f>VLOOKUP(F662, 'Meslek Grupları'!$E$6:$G$152, 3, FALSE)</f>
        <v>Görevli</v>
      </c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1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2"/>
      <c r="AT662" s="42"/>
      <c r="AU662" s="43"/>
      <c r="AV662" s="40"/>
      <c r="AW662" s="40"/>
      <c r="AX662" s="40"/>
      <c r="AY662" s="40"/>
      <c r="AZ662" s="40"/>
      <c r="BA662" s="42"/>
      <c r="BB662" s="41"/>
      <c r="BC662" s="40"/>
      <c r="BD662" s="40"/>
      <c r="BE662" s="40"/>
      <c r="BF662" s="40"/>
      <c r="BG662" s="40"/>
      <c r="BH662" s="42"/>
      <c r="BI662" s="40"/>
      <c r="BJ662" s="40"/>
      <c r="BK662" s="40"/>
      <c r="BL662" s="40"/>
      <c r="BM662" s="40"/>
      <c r="BN662" s="40"/>
      <c r="BO662" s="41"/>
      <c r="BP662" s="40"/>
      <c r="BQ662" s="40"/>
      <c r="BR662" s="40"/>
      <c r="BS662" s="40"/>
      <c r="BT662" s="40"/>
      <c r="BU662" s="42"/>
      <c r="BV662" s="40"/>
      <c r="BW662" s="41"/>
      <c r="BX662" s="40"/>
      <c r="BY662" s="40"/>
      <c r="BZ662" s="40"/>
      <c r="CA662" s="42"/>
      <c r="CB662" s="41"/>
      <c r="CC662" s="40"/>
      <c r="CD662" s="40"/>
      <c r="CE662" s="40"/>
      <c r="CF662" s="40"/>
      <c r="CG662" s="40"/>
      <c r="CH662" s="42"/>
      <c r="CI662" s="43"/>
      <c r="CJ662" s="41"/>
      <c r="CK662" s="40"/>
      <c r="CL662" s="40"/>
      <c r="CM662" s="40"/>
      <c r="CN662" s="40"/>
      <c r="CO662" s="40"/>
      <c r="CP662" s="40"/>
      <c r="CQ662" s="40"/>
      <c r="CR662" s="40"/>
      <c r="CS662" s="40"/>
      <c r="CT662" s="40"/>
      <c r="CU662" s="40"/>
      <c r="CV662" s="40"/>
      <c r="CW662" s="40"/>
      <c r="CX662" s="40"/>
      <c r="CY662" s="40">
        <v>1</v>
      </c>
      <c r="CZ662" s="40"/>
      <c r="DA662" s="40"/>
      <c r="DB662" s="40"/>
      <c r="DC662" s="40"/>
      <c r="DD662" s="40"/>
      <c r="DE662" s="40"/>
      <c r="DF662" s="40"/>
      <c r="DG662" s="40"/>
      <c r="DH662" s="40"/>
      <c r="DI662" s="40"/>
      <c r="DJ662" s="40"/>
      <c r="DK662" s="40"/>
      <c r="DL662" s="40"/>
      <c r="DM662" s="40"/>
      <c r="DN662" s="40"/>
      <c r="DO662" s="40"/>
      <c r="DP662" s="40"/>
      <c r="DQ662" s="41"/>
      <c r="DR662" s="40"/>
      <c r="DS662" s="40"/>
      <c r="DT662" s="40"/>
      <c r="DU662" s="40"/>
      <c r="DV662" s="42"/>
      <c r="DW662" s="40"/>
      <c r="DX662" s="40"/>
      <c r="DY662" s="40"/>
      <c r="DZ662" s="40"/>
      <c r="EA662" s="40"/>
      <c r="EB662" s="40"/>
      <c r="EC662" s="40"/>
      <c r="ED662" s="41"/>
      <c r="EE662" s="40"/>
      <c r="EF662" s="40"/>
      <c r="EG662" s="41"/>
      <c r="EH662" s="40"/>
      <c r="EI662" s="40"/>
      <c r="EJ662" s="40"/>
      <c r="EK662" s="40"/>
      <c r="EL662" s="42"/>
      <c r="EM662" s="40"/>
      <c r="EN662" s="40"/>
      <c r="EO662" s="40"/>
      <c r="EP662" s="40"/>
      <c r="EQ662" s="40"/>
      <c r="ER662" s="40"/>
      <c r="ES662" s="40"/>
      <c r="ET662" s="40"/>
      <c r="EU662" s="40"/>
      <c r="EV662" s="40"/>
      <c r="EW662" s="42"/>
      <c r="EX662" s="42"/>
      <c r="EY662" s="42"/>
      <c r="EZ662" s="42"/>
      <c r="FA662" s="42"/>
      <c r="FB662" s="42"/>
      <c r="FC662" s="42"/>
      <c r="FD662" s="42"/>
      <c r="FE662" s="42"/>
      <c r="FF662" s="42"/>
      <c r="FG662" s="42"/>
      <c r="FH662" s="42"/>
      <c r="FI662" s="42"/>
      <c r="FJ662" s="42"/>
      <c r="FK662" s="42"/>
      <c r="FL662" s="42"/>
      <c r="FM662" s="42"/>
      <c r="FN662" s="42"/>
      <c r="FO662" s="42"/>
      <c r="FP662" s="42"/>
      <c r="FQ662" s="42"/>
      <c r="FR662" s="42"/>
      <c r="FS662" s="29">
        <f t="shared" si="89"/>
        <v>200</v>
      </c>
      <c r="FT662" s="29">
        <f>FS662</f>
        <v>200</v>
      </c>
      <c r="FU662" s="8">
        <f t="shared" si="90"/>
        <v>0</v>
      </c>
      <c r="FV662" s="29">
        <f>FU662</f>
        <v>0</v>
      </c>
    </row>
    <row r="663" spans="1:178">
      <c r="A663" s="8">
        <v>17494</v>
      </c>
      <c r="B663" s="27" t="s">
        <v>67</v>
      </c>
      <c r="C663" s="40">
        <v>103</v>
      </c>
      <c r="D663" s="40" t="s">
        <v>1092</v>
      </c>
      <c r="E663" s="40"/>
      <c r="F663" s="40" t="s">
        <v>227</v>
      </c>
      <c r="G663" s="40"/>
      <c r="H663" s="8" t="str">
        <f>VLOOKUP(F663, 'Meslek Grupları'!$E$6:$G$152, 3, FALSE)</f>
        <v>Ziraat</v>
      </c>
      <c r="I663" s="40"/>
      <c r="J663" s="40"/>
      <c r="K663" s="40"/>
      <c r="L663" s="40"/>
      <c r="M663" s="40"/>
      <c r="N663" s="40"/>
      <c r="O663" s="40"/>
      <c r="P663" s="40"/>
      <c r="Q663" s="40"/>
      <c r="R663" s="40">
        <v>39</v>
      </c>
      <c r="S663" s="40"/>
      <c r="T663" s="40"/>
      <c r="U663" s="40"/>
      <c r="V663" s="40"/>
      <c r="W663" s="40"/>
      <c r="X663" s="40"/>
      <c r="Y663" s="40"/>
      <c r="Z663" s="41">
        <v>250</v>
      </c>
      <c r="AA663" s="40">
        <v>62.5</v>
      </c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>
        <v>60</v>
      </c>
      <c r="AS663" s="42">
        <v>12</v>
      </c>
      <c r="AT663" s="42">
        <v>74.5</v>
      </c>
      <c r="AU663" s="43"/>
      <c r="AV663" s="40">
        <v>27</v>
      </c>
      <c r="AW663" s="40"/>
      <c r="AX663" s="40">
        <v>74.5</v>
      </c>
      <c r="AY663" s="40"/>
      <c r="AZ663" s="40">
        <v>670.5</v>
      </c>
      <c r="BA663" s="42">
        <v>700</v>
      </c>
      <c r="BB663" s="41"/>
      <c r="BC663" s="40"/>
      <c r="BD663" s="40"/>
      <c r="BE663" s="40"/>
      <c r="BF663" s="40"/>
      <c r="BG663" s="40"/>
      <c r="BH663" s="42"/>
      <c r="BI663" s="40"/>
      <c r="BJ663" s="40"/>
      <c r="BK663" s="40"/>
      <c r="BL663" s="40"/>
      <c r="BM663" s="40"/>
      <c r="BN663" s="40"/>
      <c r="BO663" s="41"/>
      <c r="BP663" s="40"/>
      <c r="BQ663" s="40"/>
      <c r="BR663" s="40"/>
      <c r="BS663" s="40"/>
      <c r="BT663" s="40"/>
      <c r="BU663" s="42"/>
      <c r="BV663" s="40"/>
      <c r="BW663" s="41"/>
      <c r="BX663" s="40"/>
      <c r="BY663" s="40"/>
      <c r="BZ663" s="40"/>
      <c r="CA663" s="42"/>
      <c r="CB663" s="41">
        <v>10</v>
      </c>
      <c r="CC663" s="40"/>
      <c r="CD663" s="40"/>
      <c r="CE663" s="40"/>
      <c r="CF663" s="40"/>
      <c r="CG663" s="40">
        <v>200</v>
      </c>
      <c r="CH663" s="42"/>
      <c r="CI663" s="43">
        <v>1</v>
      </c>
      <c r="CJ663" s="41"/>
      <c r="CK663" s="40"/>
      <c r="CL663" s="40"/>
      <c r="CM663" s="40"/>
      <c r="CN663" s="40"/>
      <c r="CO663" s="40"/>
      <c r="CP663" s="40"/>
      <c r="CQ663" s="40"/>
      <c r="CR663" s="40"/>
      <c r="CS663" s="40"/>
      <c r="CT663" s="40"/>
      <c r="CU663" s="40"/>
      <c r="CV663" s="40"/>
      <c r="CW663" s="40"/>
      <c r="CX663" s="40"/>
      <c r="CY663" s="40"/>
      <c r="CZ663" s="40"/>
      <c r="DA663" s="40"/>
      <c r="DB663" s="40"/>
      <c r="DC663" s="40"/>
      <c r="DD663" s="40"/>
      <c r="DE663" s="40"/>
      <c r="DF663" s="40"/>
      <c r="DG663" s="40"/>
      <c r="DH663" s="40"/>
      <c r="DI663" s="40"/>
      <c r="DJ663" s="40"/>
      <c r="DK663" s="40"/>
      <c r="DL663" s="40"/>
      <c r="DM663" s="40"/>
      <c r="DN663" s="40"/>
      <c r="DO663" s="40"/>
      <c r="DP663" s="40"/>
      <c r="DQ663" s="41"/>
      <c r="DR663" s="40"/>
      <c r="DS663" s="40"/>
      <c r="DT663" s="40"/>
      <c r="DU663" s="40"/>
      <c r="DV663" s="42"/>
      <c r="DW663" s="40"/>
      <c r="DX663" s="40"/>
      <c r="DY663" s="40"/>
      <c r="DZ663" s="40"/>
      <c r="EA663" s="40"/>
      <c r="EB663" s="40"/>
      <c r="EC663" s="40"/>
      <c r="ED663" s="41"/>
      <c r="EE663" s="40"/>
      <c r="EF663" s="40"/>
      <c r="EG663" s="41"/>
      <c r="EH663" s="40"/>
      <c r="EI663" s="40"/>
      <c r="EJ663" s="40"/>
      <c r="EK663" s="40"/>
      <c r="EL663" s="42"/>
      <c r="EM663" s="40"/>
      <c r="EN663" s="40"/>
      <c r="EO663" s="40"/>
      <c r="EP663" s="40"/>
      <c r="EQ663" s="40"/>
      <c r="ER663" s="40"/>
      <c r="ES663" s="40"/>
      <c r="ET663" s="40"/>
      <c r="EU663" s="40"/>
      <c r="EV663" s="40"/>
      <c r="EW663" s="42"/>
      <c r="EX663" s="42"/>
      <c r="EY663" s="42"/>
      <c r="EZ663" s="42"/>
      <c r="FA663" s="42"/>
      <c r="FB663" s="42"/>
      <c r="FC663" s="42"/>
      <c r="FD663" s="42"/>
      <c r="FE663" s="42"/>
      <c r="FF663" s="42"/>
      <c r="FG663" s="42"/>
      <c r="FH663" s="42"/>
      <c r="FI663" s="42"/>
      <c r="FJ663" s="42"/>
      <c r="FK663" s="42"/>
      <c r="FL663" s="42"/>
      <c r="FM663" s="42"/>
      <c r="FN663" s="42"/>
      <c r="FO663" s="42"/>
      <c r="FP663" s="42"/>
      <c r="FQ663" s="42"/>
      <c r="FR663" s="42"/>
      <c r="FS663" s="29">
        <f t="shared" si="89"/>
        <v>870.5</v>
      </c>
      <c r="FT663" s="29">
        <f>FS663</f>
        <v>870.5</v>
      </c>
      <c r="FU663" s="8">
        <f t="shared" si="90"/>
        <v>37</v>
      </c>
      <c r="FV663" s="29">
        <f>FU663</f>
        <v>37</v>
      </c>
    </row>
    <row r="664" spans="1:178">
      <c r="A664" s="8">
        <v>17494</v>
      </c>
      <c r="B664" s="27" t="s">
        <v>67</v>
      </c>
      <c r="C664" s="242">
        <v>104</v>
      </c>
      <c r="D664" s="8" t="s">
        <v>1093</v>
      </c>
      <c r="E664" s="8"/>
      <c r="F664" s="8" t="s">
        <v>349</v>
      </c>
      <c r="H664" s="8" t="str">
        <f>VLOOKUP(F664, 'Meslek Grupları'!$E$6:$G$152, 3, FALSE)</f>
        <v>Mesleksiz</v>
      </c>
      <c r="I664" s="8" t="s">
        <v>1094</v>
      </c>
      <c r="J664" s="8"/>
      <c r="K664" s="8"/>
      <c r="M664" s="8"/>
      <c r="O664" s="8"/>
      <c r="P664" s="8"/>
      <c r="R664">
        <v>4.25</v>
      </c>
      <c r="U664" s="8"/>
      <c r="V664" s="8"/>
      <c r="W664" s="8"/>
      <c r="Z664" s="28">
        <v>20</v>
      </c>
      <c r="AA664" s="8">
        <v>5</v>
      </c>
      <c r="AB664" s="8">
        <v>15</v>
      </c>
      <c r="AC664" s="8">
        <v>3</v>
      </c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>
        <v>30</v>
      </c>
      <c r="AS664" s="27">
        <v>6</v>
      </c>
      <c r="AT664" s="27">
        <v>14</v>
      </c>
      <c r="AU664" s="29"/>
      <c r="AV664" s="8"/>
      <c r="AW664" s="8"/>
      <c r="AX664" s="8"/>
      <c r="AY664" s="8"/>
      <c r="AZ664" s="8"/>
      <c r="BA664" s="27"/>
      <c r="BB664" s="28"/>
      <c r="BC664" s="8"/>
      <c r="BD664" s="8"/>
      <c r="BE664" s="8"/>
      <c r="BF664" s="8"/>
      <c r="BG664" s="8"/>
      <c r="BH664" s="27"/>
      <c r="BI664" s="8">
        <v>8</v>
      </c>
      <c r="BJ664" s="8">
        <v>14</v>
      </c>
      <c r="BK664" s="8">
        <v>14</v>
      </c>
      <c r="BL664" s="8"/>
      <c r="BM664" s="8">
        <v>112</v>
      </c>
      <c r="BN664" s="8">
        <v>125</v>
      </c>
      <c r="BO664" s="28"/>
      <c r="BP664" s="8"/>
      <c r="BQ664" s="8"/>
      <c r="BR664" s="8"/>
      <c r="BS664" s="8"/>
      <c r="BT664" s="8"/>
      <c r="BU664" s="27"/>
      <c r="BV664" s="8"/>
      <c r="BW664" s="28"/>
      <c r="BX664" s="8"/>
      <c r="BY664" s="8"/>
      <c r="BZ664" s="8"/>
      <c r="CA664" s="27"/>
      <c r="CB664" s="28"/>
      <c r="CC664" s="8"/>
      <c r="CD664" s="8"/>
      <c r="CE664" s="8"/>
      <c r="CF664" s="8"/>
      <c r="CG664" s="8"/>
      <c r="CH664" s="27"/>
      <c r="CI664" s="29"/>
      <c r="CJ664" s="2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>
        <v>1</v>
      </c>
      <c r="CX664" s="8">
        <v>10</v>
      </c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28"/>
      <c r="DR664" s="8"/>
      <c r="DS664" s="8"/>
      <c r="DT664" s="8"/>
      <c r="DU664" s="8"/>
      <c r="DV664" s="27"/>
      <c r="DW664" s="8"/>
      <c r="DX664" s="8"/>
      <c r="DY664" s="8"/>
      <c r="DZ664" s="8"/>
      <c r="EA664" s="8"/>
      <c r="EB664" s="8"/>
      <c r="EC664" s="8"/>
      <c r="ED664" s="28"/>
      <c r="EE664" s="8"/>
      <c r="EF664" s="8"/>
      <c r="EG664" s="28"/>
      <c r="EH664" s="8"/>
      <c r="EI664" s="8"/>
      <c r="EJ664" s="8"/>
      <c r="EK664" s="8"/>
      <c r="EL664" s="27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9">
        <f t="shared" si="89"/>
        <v>122</v>
      </c>
      <c r="FT664" s="29">
        <f>SUM(FS664:FS665)</f>
        <v>522</v>
      </c>
      <c r="FU664" s="8">
        <f t="shared" si="90"/>
        <v>8</v>
      </c>
      <c r="FV664" s="29">
        <f>SUM(FU664:FU665)</f>
        <v>8</v>
      </c>
    </row>
    <row r="665" spans="1:178">
      <c r="A665" s="8">
        <v>17494</v>
      </c>
      <c r="B665" s="27" t="s">
        <v>67</v>
      </c>
      <c r="C665" s="243"/>
      <c r="D665" s="31" t="s">
        <v>1095</v>
      </c>
      <c r="E665" s="31"/>
      <c r="F665" s="31" t="s">
        <v>358</v>
      </c>
      <c r="G665" s="31">
        <v>400</v>
      </c>
      <c r="H665" s="8" t="str">
        <f>VLOOKUP(F665, 'Meslek Grupları'!$E$6:$G$152, 3, FALSE)</f>
        <v>Görevli</v>
      </c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8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7"/>
      <c r="AT665" s="37"/>
      <c r="AU665" s="39"/>
      <c r="AV665" s="31"/>
      <c r="AW665" s="31"/>
      <c r="AX665" s="31"/>
      <c r="AY665" s="31"/>
      <c r="AZ665" s="31"/>
      <c r="BA665" s="37"/>
      <c r="BB665" s="38"/>
      <c r="BC665" s="31"/>
      <c r="BD665" s="31"/>
      <c r="BE665" s="31"/>
      <c r="BF665" s="31"/>
      <c r="BG665" s="31"/>
      <c r="BH665" s="37"/>
      <c r="BI665" s="31"/>
      <c r="BJ665" s="31"/>
      <c r="BK665" s="31"/>
      <c r="BL665" s="31"/>
      <c r="BM665" s="31"/>
      <c r="BN665" s="31"/>
      <c r="BO665" s="38"/>
      <c r="BP665" s="31"/>
      <c r="BQ665" s="31"/>
      <c r="BR665" s="31"/>
      <c r="BS665" s="31"/>
      <c r="BT665" s="31"/>
      <c r="BU665" s="37"/>
      <c r="BV665" s="31"/>
      <c r="BW665" s="38"/>
      <c r="BX665" s="31"/>
      <c r="BY665" s="31"/>
      <c r="BZ665" s="31"/>
      <c r="CA665" s="37"/>
      <c r="CB665" s="38"/>
      <c r="CC665" s="31"/>
      <c r="CD665" s="31"/>
      <c r="CE665" s="31"/>
      <c r="CF665" s="31"/>
      <c r="CG665" s="31"/>
      <c r="CH665" s="37"/>
      <c r="CI665" s="39"/>
      <c r="CJ665" s="38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8"/>
      <c r="DR665" s="31"/>
      <c r="DS665" s="31"/>
      <c r="DT665" s="31"/>
      <c r="DU665" s="31"/>
      <c r="DV665" s="37"/>
      <c r="DW665" s="31"/>
      <c r="DX665" s="31"/>
      <c r="DY665" s="31"/>
      <c r="DZ665" s="31"/>
      <c r="EA665" s="31"/>
      <c r="EB665" s="31"/>
      <c r="EC665" s="31"/>
      <c r="ED665" s="38"/>
      <c r="EE665" s="31"/>
      <c r="EF665" s="31"/>
      <c r="EG665" s="38"/>
      <c r="EH665" s="31"/>
      <c r="EI665" s="31"/>
      <c r="EJ665" s="31"/>
      <c r="EK665" s="31"/>
      <c r="EL665" s="37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7"/>
      <c r="EX665" s="37"/>
      <c r="EY665" s="37"/>
      <c r="EZ665" s="37"/>
      <c r="FA665" s="37"/>
      <c r="FB665" s="37"/>
      <c r="FC665" s="37"/>
      <c r="FD665" s="37"/>
      <c r="FE665" s="37"/>
      <c r="FF665" s="37"/>
      <c r="FG665" s="37"/>
      <c r="FH665" s="37"/>
      <c r="FI665" s="37"/>
      <c r="FJ665" s="37"/>
      <c r="FK665" s="37"/>
      <c r="FL665" s="37"/>
      <c r="FM665" s="37"/>
      <c r="FN665" s="37"/>
      <c r="FO665" s="37"/>
      <c r="FP665" s="37"/>
      <c r="FQ665" s="37"/>
      <c r="FR665" s="37"/>
      <c r="FS665" s="29">
        <f t="shared" si="89"/>
        <v>400</v>
      </c>
      <c r="FT665" s="29"/>
      <c r="FU665" s="8">
        <f t="shared" si="90"/>
        <v>0</v>
      </c>
      <c r="FV665" s="29"/>
    </row>
    <row r="666" spans="1:178">
      <c r="A666" s="8">
        <v>17494</v>
      </c>
      <c r="B666" s="27" t="s">
        <v>67</v>
      </c>
      <c r="C666" s="40">
        <v>105</v>
      </c>
      <c r="D666" s="40" t="s">
        <v>1096</v>
      </c>
      <c r="E666" s="40"/>
      <c r="F666" s="40" t="s">
        <v>26</v>
      </c>
      <c r="G666" s="40">
        <v>150</v>
      </c>
      <c r="H666" s="8" t="str">
        <f>VLOOKUP(F666, 'Meslek Grupları'!$E$6:$G$152, 3, FALSE)</f>
        <v>Esnaf</v>
      </c>
      <c r="I666" s="40"/>
      <c r="J666" s="40"/>
      <c r="K666" s="40"/>
      <c r="L666" s="40"/>
      <c r="M666" s="40"/>
      <c r="N666" s="40"/>
      <c r="O666" s="40"/>
      <c r="P666" s="40">
        <v>300</v>
      </c>
      <c r="Q666" s="40"/>
      <c r="R666" s="40">
        <v>4.25</v>
      </c>
      <c r="S666" s="40"/>
      <c r="T666" s="40"/>
      <c r="U666" s="40"/>
      <c r="V666" s="40"/>
      <c r="W666" s="40"/>
      <c r="X666" s="40"/>
      <c r="Y666" s="40"/>
      <c r="Z666" s="41">
        <v>20</v>
      </c>
      <c r="AA666" s="40">
        <v>5</v>
      </c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2"/>
      <c r="AT666" s="42">
        <v>5</v>
      </c>
      <c r="AU666" s="43"/>
      <c r="AV666" s="40"/>
      <c r="AW666" s="40"/>
      <c r="AX666" s="40"/>
      <c r="AY666" s="40"/>
      <c r="AZ666" s="40"/>
      <c r="BA666" s="42"/>
      <c r="BB666" s="41"/>
      <c r="BC666" s="40"/>
      <c r="BD666" s="40"/>
      <c r="BE666" s="40"/>
      <c r="BF666" s="40"/>
      <c r="BG666" s="40"/>
      <c r="BH666" s="42"/>
      <c r="BI666" s="40">
        <v>3</v>
      </c>
      <c r="BJ666" s="40">
        <v>5</v>
      </c>
      <c r="BK666" s="40">
        <v>5</v>
      </c>
      <c r="BL666" s="40"/>
      <c r="BM666" s="40">
        <v>40</v>
      </c>
      <c r="BN666" s="40">
        <v>50</v>
      </c>
      <c r="BO666" s="41"/>
      <c r="BP666" s="40"/>
      <c r="BQ666" s="40"/>
      <c r="BR666" s="40"/>
      <c r="BS666" s="40"/>
      <c r="BT666" s="40"/>
      <c r="BU666" s="42"/>
      <c r="BV666" s="40"/>
      <c r="BW666" s="41"/>
      <c r="BX666" s="40"/>
      <c r="BY666" s="40"/>
      <c r="BZ666" s="40"/>
      <c r="CA666" s="42"/>
      <c r="CB666" s="41"/>
      <c r="CC666" s="40"/>
      <c r="CD666" s="40"/>
      <c r="CE666" s="40"/>
      <c r="CF666" s="40"/>
      <c r="CG666" s="40"/>
      <c r="CH666" s="42"/>
      <c r="CI666" s="43"/>
      <c r="CJ666" s="41"/>
      <c r="CK666" s="40"/>
      <c r="CL666" s="40"/>
      <c r="CM666" s="40"/>
      <c r="CN666" s="40"/>
      <c r="CO666" s="40"/>
      <c r="CP666" s="40"/>
      <c r="CQ666" s="40"/>
      <c r="CR666" s="40"/>
      <c r="CS666" s="40"/>
      <c r="CT666" s="40"/>
      <c r="CU666" s="40"/>
      <c r="CV666" s="40"/>
      <c r="CW666" s="40"/>
      <c r="CX666" s="40"/>
      <c r="CY666" s="40"/>
      <c r="CZ666" s="40"/>
      <c r="DA666" s="40"/>
      <c r="DB666" s="40"/>
      <c r="DC666" s="40"/>
      <c r="DD666" s="40"/>
      <c r="DE666" s="40"/>
      <c r="DF666" s="40"/>
      <c r="DG666" s="40"/>
      <c r="DH666" s="40"/>
      <c r="DI666" s="40"/>
      <c r="DJ666" s="40"/>
      <c r="DK666" s="40"/>
      <c r="DL666" s="40"/>
      <c r="DM666" s="40"/>
      <c r="DN666" s="40"/>
      <c r="DO666" s="40"/>
      <c r="DP666" s="40"/>
      <c r="DQ666" s="41"/>
      <c r="DR666" s="40"/>
      <c r="DS666" s="40"/>
      <c r="DT666" s="40"/>
      <c r="DU666" s="40"/>
      <c r="DV666" s="42"/>
      <c r="DW666" s="40"/>
      <c r="DX666" s="40"/>
      <c r="DY666" s="40"/>
      <c r="DZ666" s="40"/>
      <c r="EA666" s="40"/>
      <c r="EB666" s="40"/>
      <c r="EC666" s="40"/>
      <c r="ED666" s="41"/>
      <c r="EE666" s="40"/>
      <c r="EF666" s="40"/>
      <c r="EG666" s="41"/>
      <c r="EH666" s="40"/>
      <c r="EI666" s="40"/>
      <c r="EJ666" s="40"/>
      <c r="EK666" s="40"/>
      <c r="EL666" s="42"/>
      <c r="EM666" s="40"/>
      <c r="EN666" s="40"/>
      <c r="EO666" s="40"/>
      <c r="EP666" s="40"/>
      <c r="EQ666" s="40"/>
      <c r="ER666" s="40"/>
      <c r="ES666" s="40"/>
      <c r="ET666" s="40"/>
      <c r="EU666" s="40"/>
      <c r="EV666" s="40"/>
      <c r="EW666" s="42"/>
      <c r="EX666" s="42"/>
      <c r="EY666" s="42"/>
      <c r="EZ666" s="42"/>
      <c r="FA666" s="42"/>
      <c r="FB666" s="42"/>
      <c r="FC666" s="42"/>
      <c r="FD666" s="42"/>
      <c r="FE666" s="42"/>
      <c r="FF666" s="42"/>
      <c r="FG666" s="42"/>
      <c r="FH666" s="42"/>
      <c r="FI666" s="42"/>
      <c r="FJ666" s="42"/>
      <c r="FK666" s="42"/>
      <c r="FL666" s="42"/>
      <c r="FM666" s="42"/>
      <c r="FN666" s="42"/>
      <c r="FO666" s="42"/>
      <c r="FP666" s="42"/>
      <c r="FQ666" s="42"/>
      <c r="FR666" s="42"/>
      <c r="FS666" s="29">
        <f t="shared" si="89"/>
        <v>490</v>
      </c>
      <c r="FT666" s="29">
        <f t="shared" ref="FT666:FT699" si="91">FS666</f>
        <v>490</v>
      </c>
      <c r="FU666" s="8">
        <f t="shared" si="90"/>
        <v>3</v>
      </c>
      <c r="FV666" s="29">
        <f t="shared" ref="FV666:FV699" si="92">FU666</f>
        <v>3</v>
      </c>
    </row>
    <row r="667" spans="1:178">
      <c r="A667" s="8">
        <v>17494</v>
      </c>
      <c r="B667" s="27" t="s">
        <v>67</v>
      </c>
      <c r="C667" s="40">
        <v>106</v>
      </c>
      <c r="D667" s="40" t="s">
        <v>929</v>
      </c>
      <c r="E667" s="40"/>
      <c r="F667" s="40" t="s">
        <v>233</v>
      </c>
      <c r="G667" s="40">
        <v>50</v>
      </c>
      <c r="H667" s="8" t="str">
        <f>VLOOKUP(F667, 'Meslek Grupları'!$E$6:$G$152, 3, FALSE)</f>
        <v>Esnaf</v>
      </c>
      <c r="I667" s="40"/>
      <c r="J667" s="40"/>
      <c r="K667" s="40"/>
      <c r="L667" s="40"/>
      <c r="M667" s="40"/>
      <c r="N667" s="40">
        <v>180</v>
      </c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1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2"/>
      <c r="AT667" s="42"/>
      <c r="AU667" s="43"/>
      <c r="AV667" s="40"/>
      <c r="AW667" s="40"/>
      <c r="AX667" s="40"/>
      <c r="AY667" s="40"/>
      <c r="AZ667" s="40"/>
      <c r="BA667" s="42"/>
      <c r="BB667" s="41"/>
      <c r="BC667" s="40"/>
      <c r="BD667" s="40"/>
      <c r="BE667" s="40"/>
      <c r="BF667" s="40"/>
      <c r="BG667" s="40"/>
      <c r="BH667" s="42"/>
      <c r="BI667" s="40"/>
      <c r="BJ667" s="40"/>
      <c r="BK667" s="40"/>
      <c r="BL667" s="40"/>
      <c r="BM667" s="40"/>
      <c r="BN667" s="40"/>
      <c r="BO667" s="41"/>
      <c r="BP667" s="40"/>
      <c r="BQ667" s="40"/>
      <c r="BR667" s="40"/>
      <c r="BS667" s="40"/>
      <c r="BT667" s="40"/>
      <c r="BU667" s="42"/>
      <c r="BV667" s="40"/>
      <c r="BW667" s="41"/>
      <c r="BX667" s="40"/>
      <c r="BY667" s="40"/>
      <c r="BZ667" s="40"/>
      <c r="CA667" s="42"/>
      <c r="CB667" s="41"/>
      <c r="CC667" s="40"/>
      <c r="CD667" s="40"/>
      <c r="CE667" s="40"/>
      <c r="CF667" s="40"/>
      <c r="CG667" s="40"/>
      <c r="CH667" s="42"/>
      <c r="CI667" s="43"/>
      <c r="CJ667" s="41"/>
      <c r="CK667" s="40"/>
      <c r="CL667" s="40"/>
      <c r="CM667" s="40"/>
      <c r="CN667" s="40"/>
      <c r="CO667" s="40"/>
      <c r="CP667" s="40"/>
      <c r="CQ667" s="40"/>
      <c r="CR667" s="40"/>
      <c r="CS667" s="40"/>
      <c r="CT667" s="40"/>
      <c r="CU667" s="40"/>
      <c r="CV667" s="40"/>
      <c r="CW667" s="40"/>
      <c r="CX667" s="40"/>
      <c r="CY667" s="40"/>
      <c r="CZ667" s="40"/>
      <c r="DA667" s="40"/>
      <c r="DB667" s="40"/>
      <c r="DC667" s="40"/>
      <c r="DD667" s="40"/>
      <c r="DE667" s="40"/>
      <c r="DF667" s="40"/>
      <c r="DG667" s="40"/>
      <c r="DH667" s="40"/>
      <c r="DI667" s="40"/>
      <c r="DJ667" s="40"/>
      <c r="DK667" s="40"/>
      <c r="DL667" s="40"/>
      <c r="DM667" s="40"/>
      <c r="DN667" s="40"/>
      <c r="DO667" s="40"/>
      <c r="DP667" s="40"/>
      <c r="DQ667" s="41"/>
      <c r="DR667" s="40"/>
      <c r="DS667" s="40"/>
      <c r="DT667" s="40"/>
      <c r="DU667" s="40"/>
      <c r="DV667" s="42"/>
      <c r="DW667" s="40"/>
      <c r="DX667" s="40"/>
      <c r="DY667" s="40"/>
      <c r="DZ667" s="40"/>
      <c r="EA667" s="40"/>
      <c r="EB667" s="40"/>
      <c r="EC667" s="40"/>
      <c r="ED667" s="41"/>
      <c r="EE667" s="40"/>
      <c r="EF667" s="40"/>
      <c r="EG667" s="41"/>
      <c r="EH667" s="40"/>
      <c r="EI667" s="40"/>
      <c r="EJ667" s="40"/>
      <c r="EK667" s="40"/>
      <c r="EL667" s="42"/>
      <c r="EM667" s="40"/>
      <c r="EN667" s="40"/>
      <c r="EO667" s="40"/>
      <c r="EP667" s="40"/>
      <c r="EQ667" s="40"/>
      <c r="ER667" s="40"/>
      <c r="ES667" s="40"/>
      <c r="ET667" s="40"/>
      <c r="EU667" s="40"/>
      <c r="EV667" s="40"/>
      <c r="EW667" s="42"/>
      <c r="EX667" s="42"/>
      <c r="EY667" s="42"/>
      <c r="EZ667" s="42"/>
      <c r="FA667" s="42"/>
      <c r="FB667" s="42"/>
      <c r="FC667" s="42"/>
      <c r="FD667" s="42"/>
      <c r="FE667" s="42"/>
      <c r="FF667" s="42"/>
      <c r="FG667" s="42"/>
      <c r="FH667" s="42"/>
      <c r="FI667" s="42"/>
      <c r="FJ667" s="42"/>
      <c r="FK667" s="42"/>
      <c r="FL667" s="42"/>
      <c r="FM667" s="42"/>
      <c r="FN667" s="42"/>
      <c r="FO667" s="42"/>
      <c r="FP667" s="42"/>
      <c r="FQ667" s="42"/>
      <c r="FR667" s="42"/>
      <c r="FS667" s="29">
        <f t="shared" si="89"/>
        <v>230</v>
      </c>
      <c r="FT667" s="29">
        <f t="shared" si="91"/>
        <v>230</v>
      </c>
      <c r="FU667" s="8">
        <f t="shared" si="90"/>
        <v>0</v>
      </c>
      <c r="FV667" s="29">
        <f t="shared" si="92"/>
        <v>0</v>
      </c>
    </row>
    <row r="668" spans="1:178">
      <c r="A668" s="8">
        <v>17494</v>
      </c>
      <c r="B668" s="27" t="s">
        <v>67</v>
      </c>
      <c r="C668" s="40">
        <v>107</v>
      </c>
      <c r="D668" s="40" t="s">
        <v>1097</v>
      </c>
      <c r="E668" s="40"/>
      <c r="F668" s="40" t="s">
        <v>253</v>
      </c>
      <c r="G668" s="40"/>
      <c r="H668" s="8" t="str">
        <f>VLOOKUP(F668, 'Meslek Grupları'!$E$6:$G$152, 3, FALSE)</f>
        <v>İşçiler</v>
      </c>
      <c r="I668" s="40" t="s">
        <v>1098</v>
      </c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1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2"/>
      <c r="AT668" s="42"/>
      <c r="AU668" s="43"/>
      <c r="AV668" s="40"/>
      <c r="AW668" s="40"/>
      <c r="AX668" s="40"/>
      <c r="AY668" s="40"/>
      <c r="AZ668" s="40"/>
      <c r="BA668" s="42"/>
      <c r="BB668" s="41"/>
      <c r="BC668" s="40"/>
      <c r="BD668" s="40"/>
      <c r="BE668" s="40"/>
      <c r="BF668" s="40"/>
      <c r="BG668" s="40"/>
      <c r="BH668" s="42"/>
      <c r="BI668" s="40"/>
      <c r="BJ668" s="40"/>
      <c r="BK668" s="40"/>
      <c r="BL668" s="40"/>
      <c r="BM668" s="40"/>
      <c r="BN668" s="40"/>
      <c r="BO668" s="41"/>
      <c r="BP668" s="40"/>
      <c r="BQ668" s="40"/>
      <c r="BR668" s="40"/>
      <c r="BS668" s="40"/>
      <c r="BT668" s="40"/>
      <c r="BU668" s="42"/>
      <c r="BV668" s="40"/>
      <c r="BW668" s="41"/>
      <c r="BX668" s="40"/>
      <c r="BY668" s="40"/>
      <c r="BZ668" s="40"/>
      <c r="CA668" s="42"/>
      <c r="CB668" s="41"/>
      <c r="CC668" s="40"/>
      <c r="CD668" s="40"/>
      <c r="CE668" s="40"/>
      <c r="CF668" s="40"/>
      <c r="CG668" s="40"/>
      <c r="CH668" s="42"/>
      <c r="CI668" s="43"/>
      <c r="CJ668" s="41"/>
      <c r="CK668" s="40"/>
      <c r="CL668" s="40"/>
      <c r="CM668" s="40"/>
      <c r="CN668" s="40"/>
      <c r="CO668" s="40"/>
      <c r="CP668" s="40"/>
      <c r="CQ668" s="40"/>
      <c r="CR668" s="40"/>
      <c r="CS668" s="40"/>
      <c r="CT668" s="40"/>
      <c r="CU668" s="40"/>
      <c r="CV668" s="40"/>
      <c r="CW668" s="40"/>
      <c r="CX668" s="40"/>
      <c r="CY668" s="40"/>
      <c r="CZ668" s="40"/>
      <c r="DA668" s="40"/>
      <c r="DB668" s="40"/>
      <c r="DC668" s="40"/>
      <c r="DD668" s="40"/>
      <c r="DE668" s="40"/>
      <c r="DF668" s="40"/>
      <c r="DG668" s="40"/>
      <c r="DH668" s="40"/>
      <c r="DI668" s="40"/>
      <c r="DJ668" s="40"/>
      <c r="DK668" s="40"/>
      <c r="DL668" s="40"/>
      <c r="DM668" s="40"/>
      <c r="DN668" s="40"/>
      <c r="DO668" s="40"/>
      <c r="DP668" s="40"/>
      <c r="DQ668" s="41"/>
      <c r="DR668" s="40"/>
      <c r="DS668" s="40"/>
      <c r="DT668" s="40"/>
      <c r="DU668" s="40"/>
      <c r="DV668" s="42"/>
      <c r="DW668" s="40"/>
      <c r="DX668" s="40"/>
      <c r="DY668" s="40"/>
      <c r="DZ668" s="40"/>
      <c r="EA668" s="40"/>
      <c r="EB668" s="40"/>
      <c r="EC668" s="40"/>
      <c r="ED668" s="41"/>
      <c r="EE668" s="40"/>
      <c r="EF668" s="40"/>
      <c r="EG668" s="41"/>
      <c r="EH668" s="40"/>
      <c r="EI668" s="40"/>
      <c r="EJ668" s="40"/>
      <c r="EK668" s="40"/>
      <c r="EL668" s="42"/>
      <c r="EM668" s="40"/>
      <c r="EN668" s="40"/>
      <c r="EO668" s="40"/>
      <c r="EP668" s="40"/>
      <c r="EQ668" s="40"/>
      <c r="ER668" s="40"/>
      <c r="ES668" s="40"/>
      <c r="ET668" s="40"/>
      <c r="EU668" s="40"/>
      <c r="EV668" s="40"/>
      <c r="EW668" s="42"/>
      <c r="EX668" s="42"/>
      <c r="EY668" s="42"/>
      <c r="EZ668" s="42"/>
      <c r="FA668" s="42"/>
      <c r="FB668" s="42"/>
      <c r="FC668" s="42"/>
      <c r="FD668" s="42"/>
      <c r="FE668" s="42"/>
      <c r="FF668" s="42"/>
      <c r="FG668" s="42"/>
      <c r="FH668" s="42"/>
      <c r="FI668" s="42"/>
      <c r="FJ668" s="42"/>
      <c r="FK668" s="42"/>
      <c r="FL668" s="42"/>
      <c r="FM668" s="42"/>
      <c r="FN668" s="42"/>
      <c r="FO668" s="42"/>
      <c r="FP668" s="42"/>
      <c r="FQ668" s="42"/>
      <c r="FR668" s="42"/>
      <c r="FS668" s="29">
        <f t="shared" si="89"/>
        <v>0</v>
      </c>
      <c r="FT668" s="29">
        <f t="shared" si="91"/>
        <v>0</v>
      </c>
      <c r="FU668" s="8">
        <f t="shared" si="90"/>
        <v>0</v>
      </c>
      <c r="FV668" s="29">
        <f t="shared" si="92"/>
        <v>0</v>
      </c>
    </row>
    <row r="669" spans="1:178">
      <c r="A669" s="8">
        <v>17494</v>
      </c>
      <c r="B669" s="27" t="s">
        <v>67</v>
      </c>
      <c r="C669" s="40">
        <v>108</v>
      </c>
      <c r="D669" s="40" t="s">
        <v>861</v>
      </c>
      <c r="E669" s="40"/>
      <c r="F669" s="40" t="s">
        <v>233</v>
      </c>
      <c r="G669" s="40">
        <v>50</v>
      </c>
      <c r="H669" s="8" t="str">
        <f>VLOOKUP(F669, 'Meslek Grupları'!$E$6:$G$152, 3, FALSE)</f>
        <v>Esnaf</v>
      </c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1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2"/>
      <c r="AT669" s="42"/>
      <c r="AU669" s="43"/>
      <c r="AV669" s="40"/>
      <c r="AW669" s="40"/>
      <c r="AX669" s="40"/>
      <c r="AY669" s="40"/>
      <c r="AZ669" s="40"/>
      <c r="BA669" s="42"/>
      <c r="BB669" s="41"/>
      <c r="BC669" s="40"/>
      <c r="BD669" s="40"/>
      <c r="BE669" s="40"/>
      <c r="BF669" s="40"/>
      <c r="BG669" s="40"/>
      <c r="BH669" s="42"/>
      <c r="BI669" s="40"/>
      <c r="BJ669" s="40"/>
      <c r="BK669" s="40"/>
      <c r="BL669" s="40"/>
      <c r="BM669" s="40"/>
      <c r="BN669" s="40"/>
      <c r="BO669" s="41"/>
      <c r="BP669" s="40"/>
      <c r="BQ669" s="40"/>
      <c r="BR669" s="40"/>
      <c r="BS669" s="40"/>
      <c r="BT669" s="40"/>
      <c r="BU669" s="42"/>
      <c r="BV669" s="40"/>
      <c r="BW669" s="41"/>
      <c r="BX669" s="40"/>
      <c r="BY669" s="40"/>
      <c r="BZ669" s="40"/>
      <c r="CA669" s="42"/>
      <c r="CB669" s="41"/>
      <c r="CC669" s="40"/>
      <c r="CD669" s="40"/>
      <c r="CE669" s="40"/>
      <c r="CF669" s="40"/>
      <c r="CG669" s="40"/>
      <c r="CH669" s="42"/>
      <c r="CI669" s="43"/>
      <c r="CJ669" s="41"/>
      <c r="CK669" s="40"/>
      <c r="CL669" s="40"/>
      <c r="CM669" s="40"/>
      <c r="CN669" s="40"/>
      <c r="CO669" s="40"/>
      <c r="CP669" s="40"/>
      <c r="CQ669" s="40"/>
      <c r="CR669" s="40"/>
      <c r="CS669" s="40"/>
      <c r="CT669" s="40"/>
      <c r="CU669" s="40"/>
      <c r="CV669" s="40"/>
      <c r="CW669" s="40"/>
      <c r="CX669" s="40"/>
      <c r="CY669" s="40"/>
      <c r="CZ669" s="40"/>
      <c r="DA669" s="40"/>
      <c r="DB669" s="40"/>
      <c r="DC669" s="40"/>
      <c r="DD669" s="40"/>
      <c r="DE669" s="40"/>
      <c r="DF669" s="40"/>
      <c r="DG669" s="40"/>
      <c r="DH669" s="40"/>
      <c r="DI669" s="40"/>
      <c r="DJ669" s="40"/>
      <c r="DK669" s="40"/>
      <c r="DL669" s="40"/>
      <c r="DM669" s="40"/>
      <c r="DN669" s="40"/>
      <c r="DO669" s="40"/>
      <c r="DP669" s="40"/>
      <c r="DQ669" s="41"/>
      <c r="DR669" s="40"/>
      <c r="DS669" s="40"/>
      <c r="DT669" s="40"/>
      <c r="DU669" s="40"/>
      <c r="DV669" s="42"/>
      <c r="DW669" s="40"/>
      <c r="DX669" s="40"/>
      <c r="DY669" s="40"/>
      <c r="DZ669" s="40"/>
      <c r="EA669" s="40"/>
      <c r="EB669" s="40"/>
      <c r="EC669" s="40"/>
      <c r="ED669" s="41"/>
      <c r="EE669" s="40"/>
      <c r="EF669" s="40"/>
      <c r="EG669" s="41"/>
      <c r="EH669" s="40"/>
      <c r="EI669" s="40"/>
      <c r="EJ669" s="40"/>
      <c r="EK669" s="40"/>
      <c r="EL669" s="42"/>
      <c r="EM669" s="40"/>
      <c r="EN669" s="40"/>
      <c r="EO669" s="40"/>
      <c r="EP669" s="40"/>
      <c r="EQ669" s="40"/>
      <c r="ER669" s="40"/>
      <c r="ES669" s="40"/>
      <c r="ET669" s="40"/>
      <c r="EU669" s="40"/>
      <c r="EV669" s="40"/>
      <c r="EW669" s="42"/>
      <c r="EX669" s="42"/>
      <c r="EY669" s="42"/>
      <c r="EZ669" s="42"/>
      <c r="FA669" s="42"/>
      <c r="FB669" s="42"/>
      <c r="FC669" s="42"/>
      <c r="FD669" s="42"/>
      <c r="FE669" s="42"/>
      <c r="FF669" s="42"/>
      <c r="FG669" s="42"/>
      <c r="FH669" s="42"/>
      <c r="FI669" s="42"/>
      <c r="FJ669" s="42"/>
      <c r="FK669" s="42"/>
      <c r="FL669" s="42"/>
      <c r="FM669" s="42"/>
      <c r="FN669" s="42"/>
      <c r="FO669" s="42"/>
      <c r="FP669" s="42"/>
      <c r="FQ669" s="42"/>
      <c r="FR669" s="42"/>
      <c r="FS669" s="29">
        <f t="shared" si="89"/>
        <v>50</v>
      </c>
      <c r="FT669" s="29">
        <f t="shared" si="91"/>
        <v>50</v>
      </c>
      <c r="FU669" s="8">
        <f t="shared" si="90"/>
        <v>0</v>
      </c>
      <c r="FV669" s="29">
        <f t="shared" si="92"/>
        <v>0</v>
      </c>
    </row>
    <row r="670" spans="1:178">
      <c r="A670" s="8">
        <v>17494</v>
      </c>
      <c r="B670" s="27" t="s">
        <v>67</v>
      </c>
      <c r="C670" s="40">
        <v>109</v>
      </c>
      <c r="D670" s="40" t="s">
        <v>966</v>
      </c>
      <c r="E670" s="40"/>
      <c r="F670" s="40" t="s">
        <v>345</v>
      </c>
      <c r="G670" s="40">
        <v>150</v>
      </c>
      <c r="H670" s="8" t="str">
        <f>VLOOKUP(F670, 'Meslek Grupları'!$E$6:$G$152, 3, FALSE)</f>
        <v>Esnaf</v>
      </c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1">
        <v>20</v>
      </c>
      <c r="AA670" s="40">
        <v>5</v>
      </c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>
        <v>30</v>
      </c>
      <c r="AS670" s="42">
        <v>6</v>
      </c>
      <c r="AT670" s="42">
        <v>11</v>
      </c>
      <c r="AU670" s="43"/>
      <c r="AV670" s="40"/>
      <c r="AW670" s="40"/>
      <c r="AX670" s="40"/>
      <c r="AY670" s="40"/>
      <c r="AZ670" s="40"/>
      <c r="BA670" s="42"/>
      <c r="BB670" s="41"/>
      <c r="BC670" s="40"/>
      <c r="BD670" s="40"/>
      <c r="BE670" s="40"/>
      <c r="BF670" s="40"/>
      <c r="BG670" s="40"/>
      <c r="BH670" s="42"/>
      <c r="BI670" s="40">
        <v>4</v>
      </c>
      <c r="BJ670" s="40">
        <v>11</v>
      </c>
      <c r="BK670" s="40">
        <v>11</v>
      </c>
      <c r="BL670" s="40"/>
      <c r="BM670" s="40">
        <v>88</v>
      </c>
      <c r="BN670" s="40">
        <v>90</v>
      </c>
      <c r="BO670" s="41"/>
      <c r="BP670" s="40"/>
      <c r="BQ670" s="40"/>
      <c r="BR670" s="40"/>
      <c r="BS670" s="40"/>
      <c r="BT670" s="40"/>
      <c r="BU670" s="42"/>
      <c r="BV670" s="40"/>
      <c r="BW670" s="41"/>
      <c r="BX670" s="40"/>
      <c r="BY670" s="40"/>
      <c r="BZ670" s="40"/>
      <c r="CA670" s="42"/>
      <c r="CB670" s="41"/>
      <c r="CC670" s="40"/>
      <c r="CD670" s="40"/>
      <c r="CE670" s="40"/>
      <c r="CF670" s="40"/>
      <c r="CG670" s="40"/>
      <c r="CH670" s="42"/>
      <c r="CI670" s="43"/>
      <c r="CJ670" s="41"/>
      <c r="CK670" s="40"/>
      <c r="CL670" s="40"/>
      <c r="CM670" s="40"/>
      <c r="CN670" s="40"/>
      <c r="CO670" s="40"/>
      <c r="CP670" s="40"/>
      <c r="CQ670" s="40"/>
      <c r="CR670" s="40"/>
      <c r="CS670" s="40"/>
      <c r="CT670" s="40"/>
      <c r="CU670" s="40"/>
      <c r="CV670" s="40"/>
      <c r="CW670" s="40"/>
      <c r="CX670" s="40"/>
      <c r="CY670" s="40">
        <v>1</v>
      </c>
      <c r="CZ670" s="40"/>
      <c r="DA670" s="40"/>
      <c r="DB670" s="40"/>
      <c r="DC670" s="40"/>
      <c r="DD670" s="40"/>
      <c r="DE670" s="40"/>
      <c r="DF670" s="40"/>
      <c r="DG670" s="40"/>
      <c r="DH670" s="40"/>
      <c r="DI670" s="40"/>
      <c r="DJ670" s="40"/>
      <c r="DK670" s="40"/>
      <c r="DL670" s="40"/>
      <c r="DM670" s="40"/>
      <c r="DN670" s="40"/>
      <c r="DO670" s="40">
        <v>2</v>
      </c>
      <c r="DP670" s="40"/>
      <c r="DQ670" s="41"/>
      <c r="DR670" s="40"/>
      <c r="DS670" s="40"/>
      <c r="DT670" s="40"/>
      <c r="DU670" s="40"/>
      <c r="DV670" s="42"/>
      <c r="DW670" s="40"/>
      <c r="DX670" s="40"/>
      <c r="DY670" s="40"/>
      <c r="DZ670" s="40"/>
      <c r="EA670" s="40"/>
      <c r="EB670" s="40"/>
      <c r="EC670" s="40"/>
      <c r="ED670" s="41"/>
      <c r="EE670" s="40"/>
      <c r="EF670" s="40"/>
      <c r="EG670" s="41"/>
      <c r="EH670" s="40"/>
      <c r="EI670" s="40"/>
      <c r="EJ670" s="40"/>
      <c r="EK670" s="40"/>
      <c r="EL670" s="42"/>
      <c r="EM670" s="40"/>
      <c r="EN670" s="40"/>
      <c r="EO670" s="40"/>
      <c r="EP670" s="40"/>
      <c r="EQ670" s="40"/>
      <c r="ER670" s="40"/>
      <c r="ES670" s="40"/>
      <c r="ET670" s="40"/>
      <c r="EU670" s="40"/>
      <c r="EV670" s="40"/>
      <c r="EW670" s="42"/>
      <c r="EX670" s="42"/>
      <c r="EY670" s="42"/>
      <c r="EZ670" s="42"/>
      <c r="FA670" s="42"/>
      <c r="FB670" s="42"/>
      <c r="FC670" s="42"/>
      <c r="FD670" s="42"/>
      <c r="FE670" s="42"/>
      <c r="FF670" s="42"/>
      <c r="FG670" s="42"/>
      <c r="FH670" s="42"/>
      <c r="FI670" s="42"/>
      <c r="FJ670" s="42"/>
      <c r="FK670" s="42"/>
      <c r="FL670" s="42"/>
      <c r="FM670" s="42"/>
      <c r="FN670" s="42"/>
      <c r="FO670" s="42"/>
      <c r="FP670" s="42"/>
      <c r="FQ670" s="42"/>
      <c r="FR670" s="42"/>
      <c r="FS670" s="29">
        <f t="shared" si="89"/>
        <v>238</v>
      </c>
      <c r="FT670" s="29">
        <f t="shared" si="91"/>
        <v>238</v>
      </c>
      <c r="FU670" s="8">
        <f t="shared" si="90"/>
        <v>4</v>
      </c>
      <c r="FV670" s="29">
        <f t="shared" si="92"/>
        <v>4</v>
      </c>
    </row>
    <row r="671" spans="1:178">
      <c r="A671" s="8">
        <v>17494</v>
      </c>
      <c r="B671" s="27" t="s">
        <v>67</v>
      </c>
      <c r="C671" s="40">
        <v>110</v>
      </c>
      <c r="D671" s="40" t="s">
        <v>1099</v>
      </c>
      <c r="E671" s="40"/>
      <c r="F671" s="40" t="s">
        <v>316</v>
      </c>
      <c r="G671" s="40"/>
      <c r="H671" s="8" t="str">
        <f>VLOOKUP(F671, 'Meslek Grupları'!$E$6:$G$152, 3, FALSE)</f>
        <v>Mesleksiz</v>
      </c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>
        <v>3</v>
      </c>
      <c r="T671" s="40">
        <v>6</v>
      </c>
      <c r="U671" s="40"/>
      <c r="V671" s="40"/>
      <c r="W671" s="40"/>
      <c r="X671" s="40"/>
      <c r="Y671" s="40"/>
      <c r="Z671" s="41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2"/>
      <c r="AT671" s="42"/>
      <c r="AU671" s="43"/>
      <c r="AV671" s="40"/>
      <c r="AW671" s="40"/>
      <c r="AX671" s="40"/>
      <c r="AY671" s="40"/>
      <c r="AZ671" s="40"/>
      <c r="BA671" s="42"/>
      <c r="BB671" s="41">
        <v>12</v>
      </c>
      <c r="BC671" s="40"/>
      <c r="BD671" s="40"/>
      <c r="BE671" s="40"/>
      <c r="BF671" s="40"/>
      <c r="BG671" s="40">
        <v>25</v>
      </c>
      <c r="BH671" s="42"/>
      <c r="BI671" s="40"/>
      <c r="BJ671" s="40"/>
      <c r="BK671" s="40"/>
      <c r="BL671" s="40"/>
      <c r="BM671" s="40"/>
      <c r="BN671" s="40"/>
      <c r="BO671" s="41"/>
      <c r="BP671" s="40"/>
      <c r="BQ671" s="40"/>
      <c r="BR671" s="40"/>
      <c r="BS671" s="40"/>
      <c r="BT671" s="40"/>
      <c r="BU671" s="42"/>
      <c r="BV671" s="40"/>
      <c r="BW671" s="41">
        <v>3</v>
      </c>
      <c r="BX671" s="40"/>
      <c r="BY671" s="40"/>
      <c r="BZ671" s="40">
        <v>38</v>
      </c>
      <c r="CA671" s="42">
        <v>38</v>
      </c>
      <c r="CB671" s="41"/>
      <c r="CC671" s="40"/>
      <c r="CD671" s="40"/>
      <c r="CE671" s="40"/>
      <c r="CF671" s="40"/>
      <c r="CG671" s="40"/>
      <c r="CH671" s="42"/>
      <c r="CI671" s="43"/>
      <c r="CJ671" s="41"/>
      <c r="CK671" s="40"/>
      <c r="CL671" s="40"/>
      <c r="CM671" s="40"/>
      <c r="CN671" s="40"/>
      <c r="CO671" s="40"/>
      <c r="CP671" s="40"/>
      <c r="CQ671" s="40"/>
      <c r="CR671" s="40"/>
      <c r="CS671" s="40"/>
      <c r="CT671" s="40"/>
      <c r="CU671" s="40"/>
      <c r="CV671" s="40"/>
      <c r="CW671" s="40"/>
      <c r="CX671" s="40"/>
      <c r="CY671" s="40"/>
      <c r="CZ671" s="40"/>
      <c r="DA671" s="40"/>
      <c r="DB671" s="40"/>
      <c r="DC671" s="40"/>
      <c r="DD671" s="40"/>
      <c r="DE671" s="40"/>
      <c r="DF671" s="40"/>
      <c r="DG671" s="40"/>
      <c r="DH671" s="40"/>
      <c r="DI671" s="40"/>
      <c r="DJ671" s="40"/>
      <c r="DK671" s="40"/>
      <c r="DL671" s="40"/>
      <c r="DM671" s="40"/>
      <c r="DN671" s="40"/>
      <c r="DO671" s="40"/>
      <c r="DP671" s="40"/>
      <c r="DQ671" s="41"/>
      <c r="DR671" s="40"/>
      <c r="DS671" s="40"/>
      <c r="DT671" s="40"/>
      <c r="DU671" s="40"/>
      <c r="DV671" s="42"/>
      <c r="DW671" s="40"/>
      <c r="DX671" s="40"/>
      <c r="DY671" s="40"/>
      <c r="DZ671" s="40"/>
      <c r="EA671" s="40"/>
      <c r="EB671" s="40"/>
      <c r="EC671" s="40"/>
      <c r="ED671" s="41"/>
      <c r="EE671" s="40"/>
      <c r="EF671" s="40"/>
      <c r="EG671" s="41"/>
      <c r="EH671" s="40"/>
      <c r="EI671" s="40"/>
      <c r="EJ671" s="40"/>
      <c r="EK671" s="40"/>
      <c r="EL671" s="42"/>
      <c r="EM671" s="40"/>
      <c r="EN671" s="40"/>
      <c r="EO671" s="40"/>
      <c r="EP671" s="40"/>
      <c r="EQ671" s="40"/>
      <c r="ER671" s="40"/>
      <c r="ES671" s="40"/>
      <c r="ET671" s="40"/>
      <c r="EU671" s="40"/>
      <c r="EV671" s="40"/>
      <c r="EW671" s="42"/>
      <c r="EX671" s="42"/>
      <c r="EY671" s="42"/>
      <c r="EZ671" s="42"/>
      <c r="FA671" s="42"/>
      <c r="FB671" s="42"/>
      <c r="FC671" s="42"/>
      <c r="FD671" s="42"/>
      <c r="FE671" s="42"/>
      <c r="FF671" s="42"/>
      <c r="FG671" s="42"/>
      <c r="FH671" s="42"/>
      <c r="FI671" s="42"/>
      <c r="FJ671" s="42"/>
      <c r="FK671" s="42"/>
      <c r="FL671" s="42"/>
      <c r="FM671" s="42"/>
      <c r="FN671" s="42"/>
      <c r="FO671" s="42"/>
      <c r="FP671" s="42"/>
      <c r="FQ671" s="42"/>
      <c r="FR671" s="42"/>
      <c r="FS671" s="29">
        <f t="shared" si="89"/>
        <v>63</v>
      </c>
      <c r="FT671" s="29">
        <f t="shared" si="91"/>
        <v>63</v>
      </c>
      <c r="FU671" s="8">
        <f t="shared" si="90"/>
        <v>15</v>
      </c>
      <c r="FV671" s="29">
        <f t="shared" si="92"/>
        <v>15</v>
      </c>
    </row>
    <row r="672" spans="1:178">
      <c r="A672" s="8">
        <v>17494</v>
      </c>
      <c r="B672" s="27" t="s">
        <v>67</v>
      </c>
      <c r="C672" s="40">
        <v>111</v>
      </c>
      <c r="D672" s="40" t="s">
        <v>1100</v>
      </c>
      <c r="E672" s="40"/>
      <c r="F672" s="40" t="s">
        <v>253</v>
      </c>
      <c r="G672" s="40">
        <v>150</v>
      </c>
      <c r="H672" s="8" t="str">
        <f>VLOOKUP(F672, 'Meslek Grupları'!$E$6:$G$152, 3, FALSE)</f>
        <v>İşçiler</v>
      </c>
      <c r="I672" s="40"/>
      <c r="J672" s="40"/>
      <c r="K672" s="40"/>
      <c r="L672" s="40"/>
      <c r="M672" s="40"/>
      <c r="N672" s="40"/>
      <c r="O672" s="40"/>
      <c r="P672" s="40"/>
      <c r="Q672" s="40"/>
      <c r="R672" s="40">
        <v>4.25</v>
      </c>
      <c r="S672" s="40"/>
      <c r="T672" s="40"/>
      <c r="U672" s="40"/>
      <c r="V672" s="40"/>
      <c r="W672" s="40"/>
      <c r="X672" s="40"/>
      <c r="Y672" s="40"/>
      <c r="Z672" s="41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2"/>
      <c r="AT672" s="42"/>
      <c r="AU672" s="43"/>
      <c r="AV672" s="40"/>
      <c r="AW672" s="40"/>
      <c r="AX672" s="40"/>
      <c r="AY672" s="40"/>
      <c r="AZ672" s="40"/>
      <c r="BA672" s="42"/>
      <c r="BB672" s="41"/>
      <c r="BC672" s="40"/>
      <c r="BD672" s="40"/>
      <c r="BE672" s="40"/>
      <c r="BF672" s="40"/>
      <c r="BG672" s="40"/>
      <c r="BH672" s="42"/>
      <c r="BI672" s="40"/>
      <c r="BJ672" s="40"/>
      <c r="BK672" s="40"/>
      <c r="BL672" s="40"/>
      <c r="BM672" s="40"/>
      <c r="BN672" s="40"/>
      <c r="BO672" s="41"/>
      <c r="BP672" s="40"/>
      <c r="BQ672" s="40"/>
      <c r="BR672" s="40"/>
      <c r="BS672" s="40"/>
      <c r="BT672" s="40"/>
      <c r="BU672" s="42"/>
      <c r="BV672" s="40"/>
      <c r="BW672" s="41"/>
      <c r="BX672" s="40"/>
      <c r="BY672" s="40"/>
      <c r="BZ672" s="40"/>
      <c r="CA672" s="42"/>
      <c r="CB672" s="41"/>
      <c r="CC672" s="40"/>
      <c r="CD672" s="40"/>
      <c r="CE672" s="40"/>
      <c r="CF672" s="40"/>
      <c r="CG672" s="40"/>
      <c r="CH672" s="42"/>
      <c r="CI672" s="43"/>
      <c r="CJ672" s="41"/>
      <c r="CK672" s="40"/>
      <c r="CL672" s="40"/>
      <c r="CM672" s="40"/>
      <c r="CN672" s="40"/>
      <c r="CO672" s="40">
        <v>1</v>
      </c>
      <c r="CP672" s="40">
        <v>12</v>
      </c>
      <c r="CQ672" s="40"/>
      <c r="CR672" s="40"/>
      <c r="CS672" s="40"/>
      <c r="CT672" s="40"/>
      <c r="CU672" s="40"/>
      <c r="CV672" s="40"/>
      <c r="CW672" s="40"/>
      <c r="CX672" s="40"/>
      <c r="CY672" s="40"/>
      <c r="CZ672" s="40"/>
      <c r="DA672" s="40"/>
      <c r="DB672" s="40"/>
      <c r="DC672" s="40"/>
      <c r="DD672" s="40"/>
      <c r="DE672" s="40"/>
      <c r="DF672" s="40"/>
      <c r="DG672" s="40"/>
      <c r="DH672" s="40"/>
      <c r="DI672" s="40"/>
      <c r="DJ672" s="40"/>
      <c r="DK672" s="40"/>
      <c r="DL672" s="40"/>
      <c r="DM672" s="40"/>
      <c r="DN672" s="40"/>
      <c r="DO672" s="40"/>
      <c r="DP672" s="40"/>
      <c r="DQ672" s="41"/>
      <c r="DR672" s="40"/>
      <c r="DS672" s="40"/>
      <c r="DT672" s="40"/>
      <c r="DU672" s="40"/>
      <c r="DV672" s="42"/>
      <c r="DW672" s="40"/>
      <c r="DX672" s="40"/>
      <c r="DY672" s="40"/>
      <c r="DZ672" s="40"/>
      <c r="EA672" s="40"/>
      <c r="EB672" s="40"/>
      <c r="EC672" s="40"/>
      <c r="ED672" s="41"/>
      <c r="EE672" s="40"/>
      <c r="EF672" s="40"/>
      <c r="EG672" s="41"/>
      <c r="EH672" s="40"/>
      <c r="EI672" s="40"/>
      <c r="EJ672" s="40"/>
      <c r="EK672" s="40"/>
      <c r="EL672" s="42"/>
      <c r="EM672" s="40"/>
      <c r="EN672" s="40"/>
      <c r="EO672" s="40"/>
      <c r="EP672" s="40"/>
      <c r="EQ672" s="40"/>
      <c r="ER672" s="40"/>
      <c r="ES672" s="40"/>
      <c r="ET672" s="40"/>
      <c r="EU672" s="40"/>
      <c r="EV672" s="40"/>
      <c r="EW672" s="42"/>
      <c r="EX672" s="42"/>
      <c r="EY672" s="42"/>
      <c r="EZ672" s="42"/>
      <c r="FA672" s="42"/>
      <c r="FB672" s="42"/>
      <c r="FC672" s="42"/>
      <c r="FD672" s="42"/>
      <c r="FE672" s="42"/>
      <c r="FF672" s="42"/>
      <c r="FG672" s="42"/>
      <c r="FH672" s="42"/>
      <c r="FI672" s="42"/>
      <c r="FJ672" s="42"/>
      <c r="FK672" s="42"/>
      <c r="FL672" s="42"/>
      <c r="FM672" s="42"/>
      <c r="FN672" s="42"/>
      <c r="FO672" s="42"/>
      <c r="FP672" s="42"/>
      <c r="FQ672" s="42"/>
      <c r="FR672" s="42"/>
      <c r="FS672" s="29">
        <f t="shared" si="89"/>
        <v>162</v>
      </c>
      <c r="FT672" s="29">
        <f t="shared" si="91"/>
        <v>162</v>
      </c>
      <c r="FU672" s="8">
        <f t="shared" si="90"/>
        <v>0</v>
      </c>
      <c r="FV672" s="29">
        <f t="shared" si="92"/>
        <v>0</v>
      </c>
    </row>
    <row r="673" spans="1:178">
      <c r="A673" s="8">
        <v>17494</v>
      </c>
      <c r="B673" s="27" t="s">
        <v>67</v>
      </c>
      <c r="C673" s="40">
        <v>112</v>
      </c>
      <c r="D673" s="40" t="s">
        <v>1101</v>
      </c>
      <c r="E673" s="40"/>
      <c r="F673" s="40" t="s">
        <v>381</v>
      </c>
      <c r="G673" s="40"/>
      <c r="H673" s="8" t="str">
        <f>VLOOKUP(F673, 'Meslek Grupları'!$E$6:$G$152, 3, FALSE)</f>
        <v>Mesleksiz</v>
      </c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1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2"/>
      <c r="AT673" s="42"/>
      <c r="AU673" s="43"/>
      <c r="AV673" s="40"/>
      <c r="AW673" s="40"/>
      <c r="AX673" s="40"/>
      <c r="AY673" s="40"/>
      <c r="AZ673" s="40"/>
      <c r="BA673" s="42"/>
      <c r="BB673" s="41"/>
      <c r="BC673" s="40"/>
      <c r="BD673" s="40"/>
      <c r="BE673" s="40"/>
      <c r="BF673" s="40"/>
      <c r="BG673" s="40"/>
      <c r="BH673" s="42"/>
      <c r="BI673" s="40"/>
      <c r="BJ673" s="40"/>
      <c r="BK673" s="40"/>
      <c r="BL673" s="40"/>
      <c r="BM673" s="40"/>
      <c r="BN673" s="40"/>
      <c r="BO673" s="41"/>
      <c r="BP673" s="40"/>
      <c r="BQ673" s="40"/>
      <c r="BR673" s="40"/>
      <c r="BS673" s="40"/>
      <c r="BT673" s="40"/>
      <c r="BU673" s="42"/>
      <c r="BV673" s="40"/>
      <c r="BW673" s="41"/>
      <c r="BX673" s="40"/>
      <c r="BY673" s="40"/>
      <c r="BZ673" s="40"/>
      <c r="CA673" s="42"/>
      <c r="CB673" s="41"/>
      <c r="CC673" s="40"/>
      <c r="CD673" s="40"/>
      <c r="CE673" s="40"/>
      <c r="CF673" s="40"/>
      <c r="CG673" s="40"/>
      <c r="CH673" s="42"/>
      <c r="CI673" s="43"/>
      <c r="CJ673" s="41"/>
      <c r="CK673" s="40"/>
      <c r="CL673" s="40"/>
      <c r="CM673" s="40"/>
      <c r="CN673" s="40"/>
      <c r="CO673" s="40"/>
      <c r="CP673" s="40"/>
      <c r="CQ673" s="40"/>
      <c r="CR673" s="40"/>
      <c r="CS673" s="40"/>
      <c r="CT673" s="40"/>
      <c r="CU673" s="40"/>
      <c r="CV673" s="40"/>
      <c r="CW673" s="40"/>
      <c r="CX673" s="40"/>
      <c r="CY673" s="40"/>
      <c r="CZ673" s="40"/>
      <c r="DA673" s="40"/>
      <c r="DB673" s="40"/>
      <c r="DC673" s="40"/>
      <c r="DD673" s="40"/>
      <c r="DE673" s="40"/>
      <c r="DF673" s="40"/>
      <c r="DG673" s="40"/>
      <c r="DH673" s="40"/>
      <c r="DI673" s="40"/>
      <c r="DJ673" s="40"/>
      <c r="DK673" s="40"/>
      <c r="DL673" s="40"/>
      <c r="DM673" s="40"/>
      <c r="DN673" s="40"/>
      <c r="DO673" s="40"/>
      <c r="DP673" s="40"/>
      <c r="DQ673" s="41"/>
      <c r="DR673" s="40"/>
      <c r="DS673" s="40"/>
      <c r="DT673" s="40"/>
      <c r="DU673" s="40"/>
      <c r="DV673" s="42"/>
      <c r="DW673" s="40"/>
      <c r="DX673" s="40"/>
      <c r="DY673" s="40"/>
      <c r="DZ673" s="40"/>
      <c r="EA673" s="40"/>
      <c r="EB673" s="40"/>
      <c r="EC673" s="40"/>
      <c r="ED673" s="41"/>
      <c r="EE673" s="40"/>
      <c r="EF673" s="40"/>
      <c r="EG673" s="41"/>
      <c r="EH673" s="40"/>
      <c r="EI673" s="40"/>
      <c r="EJ673" s="40"/>
      <c r="EK673" s="40"/>
      <c r="EL673" s="42"/>
      <c r="EM673" s="40"/>
      <c r="EN673" s="40"/>
      <c r="EO673" s="40"/>
      <c r="EP673" s="40"/>
      <c r="EQ673" s="40"/>
      <c r="ER673" s="40"/>
      <c r="ES673" s="40"/>
      <c r="ET673" s="40"/>
      <c r="EU673" s="40"/>
      <c r="EV673" s="40"/>
      <c r="EW673" s="42"/>
      <c r="EX673" s="42"/>
      <c r="EY673" s="42"/>
      <c r="EZ673" s="42"/>
      <c r="FA673" s="42"/>
      <c r="FB673" s="42"/>
      <c r="FC673" s="42"/>
      <c r="FD673" s="42"/>
      <c r="FE673" s="42"/>
      <c r="FF673" s="42"/>
      <c r="FG673" s="42"/>
      <c r="FH673" s="42"/>
      <c r="FI673" s="42"/>
      <c r="FJ673" s="42"/>
      <c r="FK673" s="42"/>
      <c r="FL673" s="42"/>
      <c r="FM673" s="42"/>
      <c r="FN673" s="42"/>
      <c r="FO673" s="42"/>
      <c r="FP673" s="42"/>
      <c r="FQ673" s="42"/>
      <c r="FR673" s="42"/>
      <c r="FS673" s="29">
        <f t="shared" si="89"/>
        <v>0</v>
      </c>
      <c r="FT673" s="29">
        <f t="shared" si="91"/>
        <v>0</v>
      </c>
      <c r="FU673" s="8">
        <f t="shared" si="90"/>
        <v>0</v>
      </c>
      <c r="FV673" s="29">
        <f t="shared" si="92"/>
        <v>0</v>
      </c>
    </row>
    <row r="674" spans="1:178">
      <c r="A674" s="8">
        <v>17494</v>
      </c>
      <c r="B674" s="27" t="s">
        <v>67</v>
      </c>
      <c r="C674" s="40">
        <v>113</v>
      </c>
      <c r="D674" s="40" t="s">
        <v>1102</v>
      </c>
      <c r="E674" s="40"/>
      <c r="F674" s="40" t="s">
        <v>253</v>
      </c>
      <c r="G674" s="40">
        <v>150</v>
      </c>
      <c r="H674" s="8" t="str">
        <f>VLOOKUP(F674, 'Meslek Grupları'!$E$6:$G$152, 3, FALSE)</f>
        <v>İşçiler</v>
      </c>
      <c r="I674" s="40"/>
      <c r="J674" s="40"/>
      <c r="K674" s="40"/>
      <c r="L674" s="40"/>
      <c r="M674" s="40"/>
      <c r="N674" s="40"/>
      <c r="O674" s="40"/>
      <c r="P674" s="40"/>
      <c r="Q674" s="40"/>
      <c r="R674" s="40">
        <v>11</v>
      </c>
      <c r="S674" s="40">
        <v>2</v>
      </c>
      <c r="T674" s="40">
        <v>4</v>
      </c>
      <c r="U674" s="40"/>
      <c r="V674" s="40"/>
      <c r="W674" s="40"/>
      <c r="X674" s="40"/>
      <c r="Y674" s="40"/>
      <c r="Z674" s="41">
        <v>50</v>
      </c>
      <c r="AA674" s="40">
        <v>12.5</v>
      </c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2"/>
      <c r="AT674" s="42"/>
      <c r="AU674" s="43"/>
      <c r="AV674" s="40"/>
      <c r="AW674" s="40"/>
      <c r="AX674" s="40"/>
      <c r="AY674" s="40"/>
      <c r="AZ674" s="40"/>
      <c r="BA674" s="42"/>
      <c r="BB674" s="41"/>
      <c r="BC674" s="40"/>
      <c r="BD674" s="40"/>
      <c r="BE674" s="40"/>
      <c r="BF674" s="40"/>
      <c r="BG674" s="40"/>
      <c r="BH674" s="42"/>
      <c r="BI674" s="40">
        <v>5</v>
      </c>
      <c r="BJ674" s="40">
        <v>12.5</v>
      </c>
      <c r="BK674" s="40">
        <v>12.5</v>
      </c>
      <c r="BL674" s="40"/>
      <c r="BM674" s="40">
        <v>100</v>
      </c>
      <c r="BN674" s="40">
        <v>120</v>
      </c>
      <c r="BO674" s="41"/>
      <c r="BP674" s="40"/>
      <c r="BQ674" s="40"/>
      <c r="BR674" s="40"/>
      <c r="BS674" s="40"/>
      <c r="BT674" s="40"/>
      <c r="BU674" s="42"/>
      <c r="BV674" s="40"/>
      <c r="BW674" s="41">
        <v>2</v>
      </c>
      <c r="BX674" s="40"/>
      <c r="BY674" s="40"/>
      <c r="BZ674" s="40">
        <v>24</v>
      </c>
      <c r="CA674" s="42">
        <v>24</v>
      </c>
      <c r="CB674" s="41"/>
      <c r="CC674" s="40"/>
      <c r="CD674" s="40"/>
      <c r="CE674" s="40"/>
      <c r="CF674" s="40"/>
      <c r="CG674" s="40"/>
      <c r="CH674" s="42"/>
      <c r="CI674" s="43"/>
      <c r="CJ674" s="41">
        <v>2</v>
      </c>
      <c r="CK674" s="40"/>
      <c r="CL674" s="40"/>
      <c r="CM674" s="40"/>
      <c r="CN674" s="40"/>
      <c r="CO674" s="40"/>
      <c r="CP674" s="40"/>
      <c r="CQ674" s="40"/>
      <c r="CR674" s="40">
        <v>2</v>
      </c>
      <c r="CS674" s="40"/>
      <c r="CT674" s="40"/>
      <c r="CU674" s="40"/>
      <c r="CV674" s="40"/>
      <c r="CW674" s="40"/>
      <c r="CX674" s="40"/>
      <c r="CY674" s="40"/>
      <c r="CZ674" s="40"/>
      <c r="DA674" s="40"/>
      <c r="DB674" s="40"/>
      <c r="DC674" s="40"/>
      <c r="DD674" s="40"/>
      <c r="DE674" s="40"/>
      <c r="DF674" s="40"/>
      <c r="DG674" s="40"/>
      <c r="DH674" s="40"/>
      <c r="DI674" s="40"/>
      <c r="DJ674" s="40"/>
      <c r="DK674" s="40"/>
      <c r="DL674" s="40"/>
      <c r="DM674" s="40"/>
      <c r="DN674" s="40"/>
      <c r="DO674" s="40"/>
      <c r="DP674" s="40"/>
      <c r="DQ674" s="41"/>
      <c r="DR674" s="40"/>
      <c r="DS674" s="40"/>
      <c r="DT674" s="40"/>
      <c r="DU674" s="40"/>
      <c r="DV674" s="42"/>
      <c r="DW674" s="40"/>
      <c r="DX674" s="40"/>
      <c r="DY674" s="40"/>
      <c r="DZ674" s="40"/>
      <c r="EA674" s="40"/>
      <c r="EB674" s="40"/>
      <c r="EC674" s="40"/>
      <c r="ED674" s="41"/>
      <c r="EE674" s="40"/>
      <c r="EF674" s="40"/>
      <c r="EG674" s="41"/>
      <c r="EH674" s="40"/>
      <c r="EI674" s="40"/>
      <c r="EJ674" s="40"/>
      <c r="EK674" s="40"/>
      <c r="EL674" s="42"/>
      <c r="EM674" s="40"/>
      <c r="EN674" s="40"/>
      <c r="EO674" s="40"/>
      <c r="EP674" s="40"/>
      <c r="EQ674" s="40"/>
      <c r="ER674" s="40"/>
      <c r="ES674" s="40"/>
      <c r="ET674" s="40"/>
      <c r="EU674" s="40"/>
      <c r="EV674" s="40"/>
      <c r="EW674" s="42"/>
      <c r="EX674" s="42"/>
      <c r="EY674" s="42"/>
      <c r="EZ674" s="42"/>
      <c r="FA674" s="42"/>
      <c r="FB674" s="42"/>
      <c r="FC674" s="42"/>
      <c r="FD674" s="42"/>
      <c r="FE674" s="42"/>
      <c r="FF674" s="42"/>
      <c r="FG674" s="42"/>
      <c r="FH674" s="42"/>
      <c r="FI674" s="42"/>
      <c r="FJ674" s="42"/>
      <c r="FK674" s="42"/>
      <c r="FL674" s="42"/>
      <c r="FM674" s="42"/>
      <c r="FN674" s="42"/>
      <c r="FO674" s="42"/>
      <c r="FP674" s="42"/>
      <c r="FQ674" s="42"/>
      <c r="FR674" s="42"/>
      <c r="FS674" s="29">
        <f t="shared" si="89"/>
        <v>274</v>
      </c>
      <c r="FT674" s="29">
        <f t="shared" si="91"/>
        <v>274</v>
      </c>
      <c r="FU674" s="8">
        <f t="shared" si="90"/>
        <v>7</v>
      </c>
      <c r="FV674" s="29">
        <f t="shared" si="92"/>
        <v>7</v>
      </c>
    </row>
    <row r="675" spans="1:178">
      <c r="A675" s="8">
        <v>17494</v>
      </c>
      <c r="B675" s="27" t="s">
        <v>67</v>
      </c>
      <c r="C675" s="40">
        <v>114</v>
      </c>
      <c r="D675" s="40" t="s">
        <v>635</v>
      </c>
      <c r="E675" s="40"/>
      <c r="F675" s="40" t="s">
        <v>381</v>
      </c>
      <c r="G675" s="40"/>
      <c r="H675" s="8" t="str">
        <f>VLOOKUP(F675, 'Meslek Grupları'!$E$6:$G$152, 3, FALSE)</f>
        <v>Mesleksiz</v>
      </c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1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2"/>
      <c r="AT675" s="42"/>
      <c r="AU675" s="43"/>
      <c r="AV675" s="40"/>
      <c r="AW675" s="40"/>
      <c r="AX675" s="40"/>
      <c r="AY675" s="40"/>
      <c r="AZ675" s="40"/>
      <c r="BA675" s="42"/>
      <c r="BB675" s="41"/>
      <c r="BC675" s="40"/>
      <c r="BD675" s="40"/>
      <c r="BE675" s="40"/>
      <c r="BF675" s="40"/>
      <c r="BG675" s="40"/>
      <c r="BH675" s="42"/>
      <c r="BI675" s="40"/>
      <c r="BJ675" s="40"/>
      <c r="BK675" s="40"/>
      <c r="BL675" s="40"/>
      <c r="BM675" s="40"/>
      <c r="BN675" s="40"/>
      <c r="BO675" s="41"/>
      <c r="BP675" s="40"/>
      <c r="BQ675" s="40"/>
      <c r="BR675" s="40"/>
      <c r="BS675" s="40"/>
      <c r="BT675" s="40"/>
      <c r="BU675" s="42"/>
      <c r="BV675" s="40"/>
      <c r="BW675" s="41"/>
      <c r="BX675" s="40"/>
      <c r="BY675" s="40"/>
      <c r="BZ675" s="40"/>
      <c r="CA675" s="42"/>
      <c r="CB675" s="41"/>
      <c r="CC675" s="40"/>
      <c r="CD675" s="40"/>
      <c r="CE675" s="40"/>
      <c r="CF675" s="40"/>
      <c r="CG675" s="40"/>
      <c r="CH675" s="42"/>
      <c r="CI675" s="43"/>
      <c r="CJ675" s="41"/>
      <c r="CK675" s="40"/>
      <c r="CL675" s="40"/>
      <c r="CM675" s="40"/>
      <c r="CN675" s="40"/>
      <c r="CO675" s="40"/>
      <c r="CP675" s="40"/>
      <c r="CQ675" s="40"/>
      <c r="CR675" s="40"/>
      <c r="CS675" s="40"/>
      <c r="CT675" s="40"/>
      <c r="CU675" s="40"/>
      <c r="CV675" s="40"/>
      <c r="CW675" s="40"/>
      <c r="CX675" s="40"/>
      <c r="CY675" s="40"/>
      <c r="CZ675" s="40"/>
      <c r="DA675" s="40"/>
      <c r="DB675" s="40"/>
      <c r="DC675" s="40"/>
      <c r="DD675" s="40"/>
      <c r="DE675" s="40"/>
      <c r="DF675" s="40"/>
      <c r="DG675" s="40"/>
      <c r="DH675" s="40"/>
      <c r="DI675" s="40"/>
      <c r="DJ675" s="40"/>
      <c r="DK675" s="40"/>
      <c r="DL675" s="40"/>
      <c r="DM675" s="40"/>
      <c r="DN675" s="40"/>
      <c r="DO675" s="40"/>
      <c r="DP675" s="40"/>
      <c r="DQ675" s="41"/>
      <c r="DR675" s="40"/>
      <c r="DS675" s="40"/>
      <c r="DT675" s="40"/>
      <c r="DU675" s="40"/>
      <c r="DV675" s="42"/>
      <c r="DW675" s="40"/>
      <c r="DX675" s="40"/>
      <c r="DY675" s="40"/>
      <c r="DZ675" s="40"/>
      <c r="EA675" s="40"/>
      <c r="EB675" s="40"/>
      <c r="EC675" s="40"/>
      <c r="ED675" s="41"/>
      <c r="EE675" s="40"/>
      <c r="EF675" s="40"/>
      <c r="EG675" s="41"/>
      <c r="EH675" s="40"/>
      <c r="EI675" s="40"/>
      <c r="EJ675" s="40"/>
      <c r="EK675" s="40"/>
      <c r="EL675" s="42"/>
      <c r="EM675" s="40"/>
      <c r="EN675" s="40"/>
      <c r="EO675" s="40"/>
      <c r="EP675" s="40"/>
      <c r="EQ675" s="40"/>
      <c r="ER675" s="40"/>
      <c r="ES675" s="40"/>
      <c r="ET675" s="40"/>
      <c r="EU675" s="40"/>
      <c r="EV675" s="40"/>
      <c r="EW675" s="42"/>
      <c r="EX675" s="42"/>
      <c r="EY675" s="42"/>
      <c r="EZ675" s="42"/>
      <c r="FA675" s="42"/>
      <c r="FB675" s="42"/>
      <c r="FC675" s="42"/>
      <c r="FD675" s="42"/>
      <c r="FE675" s="42"/>
      <c r="FF675" s="42"/>
      <c r="FG675" s="42"/>
      <c r="FH675" s="42"/>
      <c r="FI675" s="42"/>
      <c r="FJ675" s="42"/>
      <c r="FK675" s="42"/>
      <c r="FL675" s="42"/>
      <c r="FM675" s="42"/>
      <c r="FN675" s="42"/>
      <c r="FO675" s="42"/>
      <c r="FP675" s="42"/>
      <c r="FQ675" s="42"/>
      <c r="FR675" s="42"/>
      <c r="FS675" s="29">
        <f t="shared" si="89"/>
        <v>0</v>
      </c>
      <c r="FT675" s="29">
        <f t="shared" si="91"/>
        <v>0</v>
      </c>
      <c r="FU675" s="8">
        <f t="shared" si="90"/>
        <v>0</v>
      </c>
      <c r="FV675" s="29">
        <f t="shared" si="92"/>
        <v>0</v>
      </c>
    </row>
    <row r="676" spans="1:178">
      <c r="A676" s="8">
        <v>17494</v>
      </c>
      <c r="B676" s="27" t="s">
        <v>67</v>
      </c>
      <c r="C676" s="40">
        <v>115</v>
      </c>
      <c r="D676" s="40" t="s">
        <v>858</v>
      </c>
      <c r="E676" s="40"/>
      <c r="F676" s="40" t="s">
        <v>331</v>
      </c>
      <c r="G676" s="40">
        <v>100</v>
      </c>
      <c r="H676" s="8" t="str">
        <f>VLOOKUP(F676, 'Meslek Grupları'!$E$6:$G$152, 3, FALSE)</f>
        <v>Görevli</v>
      </c>
      <c r="I676" s="40" t="s">
        <v>919</v>
      </c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1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2"/>
      <c r="AT676" s="42"/>
      <c r="AU676" s="43"/>
      <c r="AV676" s="40"/>
      <c r="AW676" s="40"/>
      <c r="AX676" s="40"/>
      <c r="AY676" s="40"/>
      <c r="AZ676" s="40"/>
      <c r="BA676" s="42"/>
      <c r="BB676" s="41"/>
      <c r="BC676" s="40"/>
      <c r="BD676" s="40"/>
      <c r="BE676" s="40"/>
      <c r="BF676" s="40"/>
      <c r="BG676" s="40"/>
      <c r="BH676" s="42"/>
      <c r="BI676" s="40"/>
      <c r="BJ676" s="40"/>
      <c r="BK676" s="40"/>
      <c r="BL676" s="40"/>
      <c r="BM676" s="40"/>
      <c r="BN676" s="40"/>
      <c r="BO676" s="41"/>
      <c r="BP676" s="40"/>
      <c r="BQ676" s="40"/>
      <c r="BR676" s="40"/>
      <c r="BS676" s="40"/>
      <c r="BT676" s="40"/>
      <c r="BU676" s="42"/>
      <c r="BV676" s="40"/>
      <c r="BW676" s="41"/>
      <c r="BX676" s="40"/>
      <c r="BY676" s="40"/>
      <c r="BZ676" s="40"/>
      <c r="CA676" s="42"/>
      <c r="CB676" s="41"/>
      <c r="CC676" s="40"/>
      <c r="CD676" s="40"/>
      <c r="CE676" s="40"/>
      <c r="CF676" s="40"/>
      <c r="CG676" s="40"/>
      <c r="CH676" s="42"/>
      <c r="CI676" s="43"/>
      <c r="CJ676" s="41"/>
      <c r="CK676" s="40"/>
      <c r="CL676" s="40"/>
      <c r="CM676" s="40"/>
      <c r="CN676" s="40"/>
      <c r="CO676" s="40"/>
      <c r="CP676" s="40"/>
      <c r="CQ676" s="40"/>
      <c r="CR676" s="40"/>
      <c r="CS676" s="40"/>
      <c r="CT676" s="40"/>
      <c r="CU676" s="40"/>
      <c r="CV676" s="40"/>
      <c r="CW676" s="40"/>
      <c r="CX676" s="40"/>
      <c r="CY676" s="40"/>
      <c r="CZ676" s="40"/>
      <c r="DA676" s="40"/>
      <c r="DB676" s="40"/>
      <c r="DC676" s="40"/>
      <c r="DD676" s="40"/>
      <c r="DE676" s="40"/>
      <c r="DF676" s="40"/>
      <c r="DG676" s="40"/>
      <c r="DH676" s="40"/>
      <c r="DI676" s="40"/>
      <c r="DJ676" s="40"/>
      <c r="DK676" s="40"/>
      <c r="DL676" s="40"/>
      <c r="DM676" s="40"/>
      <c r="DN676" s="40"/>
      <c r="DO676" s="40"/>
      <c r="DP676" s="40"/>
      <c r="DQ676" s="41"/>
      <c r="DR676" s="40"/>
      <c r="DS676" s="40"/>
      <c r="DT676" s="40"/>
      <c r="DU676" s="40"/>
      <c r="DV676" s="42"/>
      <c r="DW676" s="40"/>
      <c r="DX676" s="40"/>
      <c r="DY676" s="40"/>
      <c r="DZ676" s="40"/>
      <c r="EA676" s="40"/>
      <c r="EB676" s="40"/>
      <c r="EC676" s="40"/>
      <c r="ED676" s="41"/>
      <c r="EE676" s="40"/>
      <c r="EF676" s="40"/>
      <c r="EG676" s="41"/>
      <c r="EH676" s="40"/>
      <c r="EI676" s="40"/>
      <c r="EJ676" s="40"/>
      <c r="EK676" s="40"/>
      <c r="EL676" s="42"/>
      <c r="EM676" s="40"/>
      <c r="EN676" s="40"/>
      <c r="EO676" s="40"/>
      <c r="EP676" s="40"/>
      <c r="EQ676" s="40"/>
      <c r="ER676" s="40"/>
      <c r="ES676" s="40"/>
      <c r="ET676" s="40"/>
      <c r="EU676" s="40"/>
      <c r="EV676" s="40"/>
      <c r="EW676" s="42"/>
      <c r="EX676" s="42"/>
      <c r="EY676" s="42"/>
      <c r="EZ676" s="42"/>
      <c r="FA676" s="42"/>
      <c r="FB676" s="42"/>
      <c r="FC676" s="42"/>
      <c r="FD676" s="42"/>
      <c r="FE676" s="42"/>
      <c r="FF676" s="42"/>
      <c r="FG676" s="42"/>
      <c r="FH676" s="42"/>
      <c r="FI676" s="42"/>
      <c r="FJ676" s="42"/>
      <c r="FK676" s="42"/>
      <c r="FL676" s="42"/>
      <c r="FM676" s="42"/>
      <c r="FN676" s="42"/>
      <c r="FO676" s="42"/>
      <c r="FP676" s="42"/>
      <c r="FQ676" s="42"/>
      <c r="FR676" s="42"/>
      <c r="FS676" s="29">
        <f t="shared" si="89"/>
        <v>100</v>
      </c>
      <c r="FT676" s="29">
        <f t="shared" si="91"/>
        <v>100</v>
      </c>
      <c r="FU676" s="8">
        <f t="shared" si="90"/>
        <v>0</v>
      </c>
      <c r="FV676" s="29">
        <f t="shared" si="92"/>
        <v>0</v>
      </c>
    </row>
    <row r="677" spans="1:178">
      <c r="A677" s="8">
        <v>17494</v>
      </c>
      <c r="B677" s="27" t="s">
        <v>67</v>
      </c>
      <c r="C677" s="40">
        <v>116</v>
      </c>
      <c r="D677" s="40" t="s">
        <v>945</v>
      </c>
      <c r="E677" s="40"/>
      <c r="F677" s="40" t="s">
        <v>382</v>
      </c>
      <c r="G677" s="40"/>
      <c r="H677" s="8" t="str">
        <f>VLOOKUP(F677, 'Meslek Grupları'!$E$6:$G$152, 3, FALSE)</f>
        <v>Mesleksiz</v>
      </c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1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2"/>
      <c r="AT677" s="42"/>
      <c r="AU677" s="43"/>
      <c r="AV677" s="40"/>
      <c r="AW677" s="40"/>
      <c r="AX677" s="40"/>
      <c r="AY677" s="40"/>
      <c r="AZ677" s="40"/>
      <c r="BA677" s="42"/>
      <c r="BB677" s="41"/>
      <c r="BC677" s="40"/>
      <c r="BD677" s="40"/>
      <c r="BE677" s="40"/>
      <c r="BF677" s="40"/>
      <c r="BG677" s="40"/>
      <c r="BH677" s="42"/>
      <c r="BI677" s="40"/>
      <c r="BJ677" s="40"/>
      <c r="BK677" s="40"/>
      <c r="BL677" s="40"/>
      <c r="BM677" s="40"/>
      <c r="BN677" s="40"/>
      <c r="BO677" s="41"/>
      <c r="BP677" s="40"/>
      <c r="BQ677" s="40"/>
      <c r="BR677" s="40"/>
      <c r="BS677" s="40"/>
      <c r="BT677" s="40"/>
      <c r="BU677" s="42"/>
      <c r="BV677" s="40"/>
      <c r="BW677" s="41"/>
      <c r="BX677" s="40"/>
      <c r="BY677" s="40"/>
      <c r="BZ677" s="40"/>
      <c r="CA677" s="42"/>
      <c r="CB677" s="41"/>
      <c r="CC677" s="40"/>
      <c r="CD677" s="40"/>
      <c r="CE677" s="40"/>
      <c r="CF677" s="40"/>
      <c r="CG677" s="40"/>
      <c r="CH677" s="42"/>
      <c r="CI677" s="43"/>
      <c r="CJ677" s="41"/>
      <c r="CK677" s="40"/>
      <c r="CL677" s="40"/>
      <c r="CM677" s="40"/>
      <c r="CN677" s="40"/>
      <c r="CO677" s="40"/>
      <c r="CP677" s="40"/>
      <c r="CQ677" s="40"/>
      <c r="CR677" s="40"/>
      <c r="CS677" s="40"/>
      <c r="CT677" s="40"/>
      <c r="CU677" s="40"/>
      <c r="CV677" s="40"/>
      <c r="CW677" s="40"/>
      <c r="CX677" s="40"/>
      <c r="CY677" s="40"/>
      <c r="CZ677" s="40"/>
      <c r="DA677" s="40"/>
      <c r="DB677" s="40"/>
      <c r="DC677" s="40"/>
      <c r="DD677" s="40"/>
      <c r="DE677" s="40"/>
      <c r="DF677" s="40"/>
      <c r="DG677" s="40"/>
      <c r="DH677" s="40"/>
      <c r="DI677" s="40"/>
      <c r="DJ677" s="40"/>
      <c r="DK677" s="40"/>
      <c r="DL677" s="40"/>
      <c r="DM677" s="40"/>
      <c r="DN677" s="40"/>
      <c r="DO677" s="40"/>
      <c r="DP677" s="40"/>
      <c r="DQ677" s="41"/>
      <c r="DR677" s="40"/>
      <c r="DS677" s="40"/>
      <c r="DT677" s="40"/>
      <c r="DU677" s="40"/>
      <c r="DV677" s="42"/>
      <c r="DW677" s="40"/>
      <c r="DX677" s="40"/>
      <c r="DY677" s="40"/>
      <c r="DZ677" s="40"/>
      <c r="EA677" s="40"/>
      <c r="EB677" s="40"/>
      <c r="EC677" s="40"/>
      <c r="ED677" s="41"/>
      <c r="EE677" s="40"/>
      <c r="EF677" s="40"/>
      <c r="EG677" s="41"/>
      <c r="EH677" s="40"/>
      <c r="EI677" s="40"/>
      <c r="EJ677" s="40"/>
      <c r="EK677" s="40"/>
      <c r="EL677" s="42"/>
      <c r="EM677" s="40"/>
      <c r="EN677" s="40"/>
      <c r="EO677" s="40"/>
      <c r="EP677" s="40"/>
      <c r="EQ677" s="40"/>
      <c r="ER677" s="40"/>
      <c r="ES677" s="40"/>
      <c r="ET677" s="40"/>
      <c r="EU677" s="40"/>
      <c r="EV677" s="40"/>
      <c r="EW677" s="42"/>
      <c r="EX677" s="42"/>
      <c r="EY677" s="42"/>
      <c r="EZ677" s="42"/>
      <c r="FA677" s="42"/>
      <c r="FB677" s="42"/>
      <c r="FC677" s="42"/>
      <c r="FD677" s="42"/>
      <c r="FE677" s="42"/>
      <c r="FF677" s="42"/>
      <c r="FG677" s="42"/>
      <c r="FH677" s="42"/>
      <c r="FI677" s="42"/>
      <c r="FJ677" s="42"/>
      <c r="FK677" s="42"/>
      <c r="FL677" s="42"/>
      <c r="FM677" s="42"/>
      <c r="FN677" s="42"/>
      <c r="FO677" s="42"/>
      <c r="FP677" s="42"/>
      <c r="FQ677" s="42"/>
      <c r="FR677" s="42"/>
      <c r="FS677" s="29">
        <f t="shared" si="89"/>
        <v>0</v>
      </c>
      <c r="FT677" s="29">
        <f t="shared" si="91"/>
        <v>0</v>
      </c>
      <c r="FU677" s="8">
        <f t="shared" si="90"/>
        <v>0</v>
      </c>
      <c r="FV677" s="29">
        <f t="shared" si="92"/>
        <v>0</v>
      </c>
    </row>
    <row r="678" spans="1:178">
      <c r="A678" s="8">
        <v>17494</v>
      </c>
      <c r="B678" s="27" t="s">
        <v>67</v>
      </c>
      <c r="C678" s="40">
        <v>117</v>
      </c>
      <c r="D678" s="40" t="s">
        <v>1103</v>
      </c>
      <c r="E678" s="40"/>
      <c r="F678" s="40" t="s">
        <v>231</v>
      </c>
      <c r="G678" s="40">
        <v>150</v>
      </c>
      <c r="H678" s="8" t="str">
        <f>VLOOKUP(F678, 'Meslek Grupları'!$E$6:$G$152, 3, FALSE)</f>
        <v>Esnaf</v>
      </c>
      <c r="I678" s="40"/>
      <c r="J678" s="40"/>
      <c r="K678" s="40"/>
      <c r="L678" s="40"/>
      <c r="M678" s="40"/>
      <c r="N678" s="40"/>
      <c r="O678" s="40"/>
      <c r="P678" s="40"/>
      <c r="Q678" s="40"/>
      <c r="R678" s="40">
        <v>5</v>
      </c>
      <c r="S678" s="40"/>
      <c r="T678" s="40"/>
      <c r="U678" s="40"/>
      <c r="V678" s="40"/>
      <c r="W678" s="40"/>
      <c r="X678" s="40"/>
      <c r="Y678" s="40"/>
      <c r="Z678" s="41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2"/>
      <c r="AT678" s="42"/>
      <c r="AU678" s="43"/>
      <c r="AV678" s="40"/>
      <c r="AW678" s="40"/>
      <c r="AX678" s="40"/>
      <c r="AY678" s="40"/>
      <c r="AZ678" s="40"/>
      <c r="BA678" s="42"/>
      <c r="BB678" s="41"/>
      <c r="BC678" s="40"/>
      <c r="BD678" s="40"/>
      <c r="BE678" s="40"/>
      <c r="BF678" s="40"/>
      <c r="BG678" s="40"/>
      <c r="BH678" s="42"/>
      <c r="BI678" s="40"/>
      <c r="BJ678" s="40"/>
      <c r="BK678" s="40"/>
      <c r="BL678" s="40"/>
      <c r="BM678" s="40"/>
      <c r="BN678" s="40"/>
      <c r="BO678" s="41"/>
      <c r="BP678" s="40"/>
      <c r="BQ678" s="40"/>
      <c r="BR678" s="40"/>
      <c r="BS678" s="40"/>
      <c r="BT678" s="40"/>
      <c r="BU678" s="42"/>
      <c r="BV678" s="40"/>
      <c r="BW678" s="41"/>
      <c r="BX678" s="40"/>
      <c r="BY678" s="40"/>
      <c r="BZ678" s="40"/>
      <c r="CA678" s="42"/>
      <c r="CB678" s="41"/>
      <c r="CC678" s="40"/>
      <c r="CD678" s="40"/>
      <c r="CE678" s="40"/>
      <c r="CF678" s="40"/>
      <c r="CG678" s="40"/>
      <c r="CH678" s="42"/>
      <c r="CI678" s="43"/>
      <c r="CJ678" s="41"/>
      <c r="CK678" s="40"/>
      <c r="CL678" s="40"/>
      <c r="CM678" s="40"/>
      <c r="CN678" s="40"/>
      <c r="CO678" s="40"/>
      <c r="CP678" s="40"/>
      <c r="CQ678" s="40"/>
      <c r="CR678" s="40"/>
      <c r="CS678" s="40"/>
      <c r="CT678" s="40"/>
      <c r="CU678" s="40"/>
      <c r="CV678" s="40"/>
      <c r="CW678" s="40"/>
      <c r="CX678" s="40"/>
      <c r="CY678" s="40"/>
      <c r="CZ678" s="40"/>
      <c r="DA678" s="40"/>
      <c r="DB678" s="40"/>
      <c r="DC678" s="40"/>
      <c r="DD678" s="40"/>
      <c r="DE678" s="40"/>
      <c r="DF678" s="40"/>
      <c r="DG678" s="40"/>
      <c r="DH678" s="40"/>
      <c r="DI678" s="40"/>
      <c r="DJ678" s="40"/>
      <c r="DK678" s="40"/>
      <c r="DL678" s="40"/>
      <c r="DM678" s="40"/>
      <c r="DN678" s="40"/>
      <c r="DO678" s="40"/>
      <c r="DP678" s="40"/>
      <c r="DQ678" s="41"/>
      <c r="DR678" s="40"/>
      <c r="DS678" s="40"/>
      <c r="DT678" s="40"/>
      <c r="DU678" s="40"/>
      <c r="DV678" s="42"/>
      <c r="DW678" s="40"/>
      <c r="DX678" s="40"/>
      <c r="DY678" s="40"/>
      <c r="DZ678" s="40"/>
      <c r="EA678" s="40"/>
      <c r="EB678" s="40"/>
      <c r="EC678" s="40"/>
      <c r="ED678" s="41"/>
      <c r="EE678" s="40"/>
      <c r="EF678" s="40"/>
      <c r="EG678" s="41"/>
      <c r="EH678" s="40"/>
      <c r="EI678" s="40"/>
      <c r="EJ678" s="40"/>
      <c r="EK678" s="40"/>
      <c r="EL678" s="42"/>
      <c r="EM678" s="40"/>
      <c r="EN678" s="40"/>
      <c r="EO678" s="40"/>
      <c r="EP678" s="40"/>
      <c r="EQ678" s="40"/>
      <c r="ER678" s="40"/>
      <c r="ES678" s="40"/>
      <c r="ET678" s="40"/>
      <c r="EU678" s="40"/>
      <c r="EV678" s="40"/>
      <c r="EW678" s="42"/>
      <c r="EX678" s="42"/>
      <c r="EY678" s="42"/>
      <c r="EZ678" s="42"/>
      <c r="FA678" s="42"/>
      <c r="FB678" s="42"/>
      <c r="FC678" s="42"/>
      <c r="FD678" s="42"/>
      <c r="FE678" s="42"/>
      <c r="FF678" s="42"/>
      <c r="FG678" s="42"/>
      <c r="FH678" s="42"/>
      <c r="FI678" s="42"/>
      <c r="FJ678" s="42"/>
      <c r="FK678" s="42"/>
      <c r="FL678" s="42"/>
      <c r="FM678" s="42"/>
      <c r="FN678" s="42"/>
      <c r="FO678" s="42"/>
      <c r="FP678" s="42"/>
      <c r="FQ678" s="42"/>
      <c r="FR678" s="42"/>
      <c r="FS678" s="29">
        <f t="shared" si="89"/>
        <v>150</v>
      </c>
      <c r="FT678" s="29">
        <f t="shared" si="91"/>
        <v>150</v>
      </c>
      <c r="FU678" s="8">
        <f t="shared" si="90"/>
        <v>0</v>
      </c>
      <c r="FV678" s="29">
        <f t="shared" si="92"/>
        <v>0</v>
      </c>
    </row>
    <row r="679" spans="1:178">
      <c r="A679" s="8">
        <v>17494</v>
      </c>
      <c r="B679" s="27" t="s">
        <v>67</v>
      </c>
      <c r="C679" s="40">
        <v>118</v>
      </c>
      <c r="D679" s="40" t="s">
        <v>1104</v>
      </c>
      <c r="E679" s="40"/>
      <c r="F679" s="40" t="s">
        <v>1004</v>
      </c>
      <c r="G679" s="40">
        <v>50</v>
      </c>
      <c r="H679" s="286" t="s">
        <v>787</v>
      </c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1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2"/>
      <c r="AT679" s="42"/>
      <c r="AU679" s="43"/>
      <c r="AV679" s="40"/>
      <c r="AW679" s="40"/>
      <c r="AX679" s="40"/>
      <c r="AY679" s="40"/>
      <c r="AZ679" s="40"/>
      <c r="BA679" s="42"/>
      <c r="BB679" s="41"/>
      <c r="BC679" s="40"/>
      <c r="BD679" s="40"/>
      <c r="BE679" s="40"/>
      <c r="BF679" s="40"/>
      <c r="BG679" s="40"/>
      <c r="BH679" s="42"/>
      <c r="BI679" s="40"/>
      <c r="BJ679" s="40"/>
      <c r="BK679" s="40"/>
      <c r="BL679" s="40"/>
      <c r="BM679" s="40"/>
      <c r="BN679" s="40"/>
      <c r="BO679" s="41"/>
      <c r="BP679" s="40"/>
      <c r="BQ679" s="40"/>
      <c r="BR679" s="40"/>
      <c r="BS679" s="40"/>
      <c r="BT679" s="40"/>
      <c r="BU679" s="42"/>
      <c r="BV679" s="40"/>
      <c r="BW679" s="41"/>
      <c r="BX679" s="40"/>
      <c r="BY679" s="40"/>
      <c r="BZ679" s="40"/>
      <c r="CA679" s="42"/>
      <c r="CB679" s="41"/>
      <c r="CC679" s="40"/>
      <c r="CD679" s="40"/>
      <c r="CE679" s="40"/>
      <c r="CF679" s="40"/>
      <c r="CG679" s="40"/>
      <c r="CH679" s="42"/>
      <c r="CI679" s="43"/>
      <c r="CJ679" s="41"/>
      <c r="CK679" s="40"/>
      <c r="CL679" s="40"/>
      <c r="CM679" s="40"/>
      <c r="CN679" s="40"/>
      <c r="CO679" s="40"/>
      <c r="CP679" s="40"/>
      <c r="CQ679" s="40"/>
      <c r="CR679" s="40"/>
      <c r="CS679" s="40"/>
      <c r="CT679" s="40"/>
      <c r="CU679" s="40"/>
      <c r="CV679" s="40"/>
      <c r="CW679" s="40"/>
      <c r="CX679" s="40"/>
      <c r="CY679" s="40"/>
      <c r="CZ679" s="40"/>
      <c r="DA679" s="40"/>
      <c r="DB679" s="40"/>
      <c r="DC679" s="40"/>
      <c r="DD679" s="40"/>
      <c r="DE679" s="40"/>
      <c r="DF679" s="40"/>
      <c r="DG679" s="40"/>
      <c r="DH679" s="40"/>
      <c r="DI679" s="40"/>
      <c r="DJ679" s="40"/>
      <c r="DK679" s="40"/>
      <c r="DL679" s="40"/>
      <c r="DM679" s="40"/>
      <c r="DN679" s="40"/>
      <c r="DO679" s="40"/>
      <c r="DP679" s="40"/>
      <c r="DQ679" s="41"/>
      <c r="DR679" s="40"/>
      <c r="DS679" s="40"/>
      <c r="DT679" s="40"/>
      <c r="DU679" s="40"/>
      <c r="DV679" s="42"/>
      <c r="DW679" s="40"/>
      <c r="DX679" s="40"/>
      <c r="DY679" s="40"/>
      <c r="DZ679" s="40"/>
      <c r="EA679" s="40"/>
      <c r="EB679" s="40"/>
      <c r="EC679" s="40"/>
      <c r="ED679" s="41"/>
      <c r="EE679" s="40"/>
      <c r="EF679" s="40"/>
      <c r="EG679" s="41"/>
      <c r="EH679" s="40"/>
      <c r="EI679" s="40"/>
      <c r="EJ679" s="40"/>
      <c r="EK679" s="40"/>
      <c r="EL679" s="42"/>
      <c r="EM679" s="40"/>
      <c r="EN679" s="40"/>
      <c r="EO679" s="40"/>
      <c r="EP679" s="40"/>
      <c r="EQ679" s="40"/>
      <c r="ER679" s="40"/>
      <c r="ES679" s="40"/>
      <c r="ET679" s="40"/>
      <c r="EU679" s="40"/>
      <c r="EV679" s="40"/>
      <c r="EW679" s="42"/>
      <c r="EX679" s="42"/>
      <c r="EY679" s="42"/>
      <c r="EZ679" s="42"/>
      <c r="FA679" s="42"/>
      <c r="FB679" s="42"/>
      <c r="FC679" s="42"/>
      <c r="FD679" s="42"/>
      <c r="FE679" s="42"/>
      <c r="FF679" s="42"/>
      <c r="FG679" s="42"/>
      <c r="FH679" s="42"/>
      <c r="FI679" s="42"/>
      <c r="FJ679" s="42"/>
      <c r="FK679" s="42"/>
      <c r="FL679" s="42"/>
      <c r="FM679" s="42"/>
      <c r="FN679" s="42"/>
      <c r="FO679" s="42"/>
      <c r="FP679" s="42"/>
      <c r="FQ679" s="42"/>
      <c r="FR679" s="42"/>
      <c r="FS679" s="29">
        <f t="shared" si="89"/>
        <v>50</v>
      </c>
      <c r="FT679" s="29">
        <f t="shared" si="91"/>
        <v>50</v>
      </c>
      <c r="FU679" s="8">
        <f t="shared" si="90"/>
        <v>0</v>
      </c>
      <c r="FV679" s="29">
        <f t="shared" si="92"/>
        <v>0</v>
      </c>
    </row>
    <row r="680" spans="1:178">
      <c r="A680" s="8">
        <v>17494</v>
      </c>
      <c r="B680" s="27" t="s">
        <v>67</v>
      </c>
      <c r="C680" s="40">
        <v>119</v>
      </c>
      <c r="D680" s="40" t="s">
        <v>1105</v>
      </c>
      <c r="E680" s="40"/>
      <c r="F680" s="40" t="s">
        <v>227</v>
      </c>
      <c r="G680" s="40"/>
      <c r="H680" s="8" t="str">
        <f>VLOOKUP(F680, 'Meslek Grupları'!$E$6:$G$152, 3, FALSE)</f>
        <v>Ziraat</v>
      </c>
      <c r="I680" s="40"/>
      <c r="J680" s="40"/>
      <c r="K680" s="40"/>
      <c r="L680" s="40"/>
      <c r="M680" s="40"/>
      <c r="N680" s="40"/>
      <c r="O680" s="40"/>
      <c r="P680" s="40"/>
      <c r="Q680" s="40"/>
      <c r="R680" s="40">
        <v>15</v>
      </c>
      <c r="S680" s="40"/>
      <c r="T680" s="40"/>
      <c r="U680" s="40"/>
      <c r="V680" s="40"/>
      <c r="W680" s="40"/>
      <c r="X680" s="40"/>
      <c r="Y680" s="40"/>
      <c r="Z680" s="41">
        <v>40</v>
      </c>
      <c r="AA680" s="40">
        <v>8</v>
      </c>
      <c r="AB680" s="40">
        <v>30</v>
      </c>
      <c r="AC680" s="40">
        <v>6</v>
      </c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>
        <v>40</v>
      </c>
      <c r="AS680" s="42">
        <v>8</v>
      </c>
      <c r="AT680" s="42">
        <v>74</v>
      </c>
      <c r="AU680" s="43"/>
      <c r="AV680" s="40">
        <v>24</v>
      </c>
      <c r="AW680" s="40"/>
      <c r="AX680" s="40">
        <v>35</v>
      </c>
      <c r="AY680" s="40"/>
      <c r="AZ680" s="40">
        <v>315</v>
      </c>
      <c r="BA680" s="42">
        <v>340</v>
      </c>
      <c r="BB680" s="41"/>
      <c r="BC680" s="40"/>
      <c r="BD680" s="40"/>
      <c r="BE680" s="40"/>
      <c r="BF680" s="40"/>
      <c r="BG680" s="40"/>
      <c r="BH680" s="42"/>
      <c r="BI680" s="40">
        <v>27</v>
      </c>
      <c r="BJ680" s="40">
        <v>39</v>
      </c>
      <c r="BK680" s="40">
        <v>39</v>
      </c>
      <c r="BL680" s="40"/>
      <c r="BM680" s="40">
        <v>312</v>
      </c>
      <c r="BN680" s="40">
        <v>350</v>
      </c>
      <c r="BO680" s="41"/>
      <c r="BP680" s="40"/>
      <c r="BQ680" s="40"/>
      <c r="BR680" s="40"/>
      <c r="BS680" s="40"/>
      <c r="BT680" s="40"/>
      <c r="BU680" s="42"/>
      <c r="BV680" s="40"/>
      <c r="BW680" s="41"/>
      <c r="BX680" s="40"/>
      <c r="BY680" s="40"/>
      <c r="BZ680" s="40"/>
      <c r="CA680" s="42"/>
      <c r="CB680" s="41"/>
      <c r="CC680" s="40"/>
      <c r="CD680" s="40"/>
      <c r="CE680" s="40"/>
      <c r="CF680" s="40"/>
      <c r="CG680" s="40"/>
      <c r="CH680" s="42"/>
      <c r="CI680" s="43"/>
      <c r="CJ680" s="41"/>
      <c r="CK680" s="40"/>
      <c r="CL680" s="40"/>
      <c r="CM680" s="40"/>
      <c r="CN680" s="40"/>
      <c r="CO680" s="40"/>
      <c r="CP680" s="40"/>
      <c r="CQ680" s="40"/>
      <c r="CR680" s="40"/>
      <c r="CS680" s="40"/>
      <c r="CT680" s="40"/>
      <c r="CU680" s="40"/>
      <c r="CV680" s="40"/>
      <c r="CW680" s="40"/>
      <c r="CX680" s="40"/>
      <c r="CY680" s="40"/>
      <c r="CZ680" s="40"/>
      <c r="DA680" s="40"/>
      <c r="DB680" s="40"/>
      <c r="DC680" s="40"/>
      <c r="DD680" s="40"/>
      <c r="DE680" s="40"/>
      <c r="DF680" s="40"/>
      <c r="DG680" s="40"/>
      <c r="DH680" s="40"/>
      <c r="DI680" s="40"/>
      <c r="DJ680" s="40"/>
      <c r="DK680" s="40"/>
      <c r="DL680" s="40"/>
      <c r="DM680" s="40"/>
      <c r="DN680" s="40"/>
      <c r="DO680" s="40">
        <v>2</v>
      </c>
      <c r="DP680" s="40"/>
      <c r="DQ680" s="41">
        <v>4</v>
      </c>
      <c r="DR680" s="40"/>
      <c r="DS680" s="40"/>
      <c r="DT680" s="40" t="s">
        <v>1106</v>
      </c>
      <c r="DU680" s="40">
        <v>16</v>
      </c>
      <c r="DV680" s="42"/>
      <c r="DW680" s="40"/>
      <c r="DX680" s="40"/>
      <c r="DY680" s="40"/>
      <c r="DZ680" s="40"/>
      <c r="EA680" s="40"/>
      <c r="EB680" s="40"/>
      <c r="EC680" s="40"/>
      <c r="ED680" s="41"/>
      <c r="EE680" s="40"/>
      <c r="EF680" s="40"/>
      <c r="EG680" s="41"/>
      <c r="EH680" s="40"/>
      <c r="EI680" s="40"/>
      <c r="EJ680" s="40"/>
      <c r="EK680" s="40"/>
      <c r="EL680" s="42"/>
      <c r="EM680" s="40"/>
      <c r="EN680" s="40"/>
      <c r="EO680" s="40"/>
      <c r="EP680" s="40"/>
      <c r="EQ680" s="40"/>
      <c r="ER680" s="40"/>
      <c r="ES680" s="40"/>
      <c r="ET680" s="40"/>
      <c r="EU680" s="40"/>
      <c r="EV680" s="40"/>
      <c r="EW680" s="42"/>
      <c r="EX680" s="42"/>
      <c r="EY680" s="42"/>
      <c r="EZ680" s="42"/>
      <c r="FA680" s="42"/>
      <c r="FB680" s="42"/>
      <c r="FC680" s="42"/>
      <c r="FD680" s="42"/>
      <c r="FE680" s="42"/>
      <c r="FF680" s="42"/>
      <c r="FG680" s="42"/>
      <c r="FH680" s="42"/>
      <c r="FI680" s="42"/>
      <c r="FJ680" s="42"/>
      <c r="FK680" s="42"/>
      <c r="FL680" s="42"/>
      <c r="FM680" s="42"/>
      <c r="FN680" s="42"/>
      <c r="FO680" s="42"/>
      <c r="FP680" s="42"/>
      <c r="FQ680" s="42"/>
      <c r="FR680" s="42"/>
      <c r="FS680" s="29">
        <f t="shared" si="89"/>
        <v>643</v>
      </c>
      <c r="FT680" s="29">
        <f t="shared" si="91"/>
        <v>643</v>
      </c>
      <c r="FU680" s="8">
        <f t="shared" si="90"/>
        <v>51</v>
      </c>
      <c r="FV680" s="29">
        <f t="shared" si="92"/>
        <v>51</v>
      </c>
    </row>
    <row r="681" spans="1:178">
      <c r="A681" s="8">
        <v>17494</v>
      </c>
      <c r="B681" s="27" t="s">
        <v>67</v>
      </c>
      <c r="C681" s="40">
        <v>120</v>
      </c>
      <c r="D681" s="40" t="s">
        <v>1107</v>
      </c>
      <c r="E681" s="40"/>
      <c r="F681" s="40" t="s">
        <v>565</v>
      </c>
      <c r="G681" s="40">
        <v>100</v>
      </c>
      <c r="H681" s="8" t="str">
        <f>VLOOKUP(F681, 'Meslek Grupları'!$E$6:$G$152, 3, FALSE)</f>
        <v>Esnaf</v>
      </c>
      <c r="I681" s="40"/>
      <c r="J681" s="40"/>
      <c r="K681" s="40"/>
      <c r="L681" s="40"/>
      <c r="M681" s="40"/>
      <c r="N681" s="40"/>
      <c r="O681" s="40"/>
      <c r="P681" s="40"/>
      <c r="Q681" s="40"/>
      <c r="R681" s="40">
        <v>2.5</v>
      </c>
      <c r="S681" s="40"/>
      <c r="T681" s="40"/>
      <c r="U681" s="40"/>
      <c r="V681" s="40"/>
      <c r="W681" s="40"/>
      <c r="X681" s="40"/>
      <c r="Y681" s="40"/>
      <c r="Z681" s="41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2"/>
      <c r="AT681" s="42"/>
      <c r="AU681" s="43"/>
      <c r="AV681" s="40"/>
      <c r="AW681" s="40"/>
      <c r="AX681" s="40"/>
      <c r="AY681" s="40"/>
      <c r="AZ681" s="40"/>
      <c r="BA681" s="42"/>
      <c r="BB681" s="41"/>
      <c r="BC681" s="40"/>
      <c r="BD681" s="40"/>
      <c r="BE681" s="40"/>
      <c r="BF681" s="40"/>
      <c r="BG681" s="40"/>
      <c r="BH681" s="42"/>
      <c r="BI681" s="40"/>
      <c r="BJ681" s="40"/>
      <c r="BK681" s="40"/>
      <c r="BL681" s="40"/>
      <c r="BM681" s="40"/>
      <c r="BN681" s="40"/>
      <c r="BO681" s="41"/>
      <c r="BP681" s="40"/>
      <c r="BQ681" s="40"/>
      <c r="BR681" s="40"/>
      <c r="BS681" s="40"/>
      <c r="BT681" s="40"/>
      <c r="BU681" s="42"/>
      <c r="BV681" s="40"/>
      <c r="BW681" s="41"/>
      <c r="BX681" s="40"/>
      <c r="BY681" s="40"/>
      <c r="BZ681" s="40"/>
      <c r="CA681" s="42"/>
      <c r="CB681" s="41"/>
      <c r="CC681" s="40"/>
      <c r="CD681" s="40"/>
      <c r="CE681" s="40"/>
      <c r="CF681" s="40"/>
      <c r="CG681" s="40"/>
      <c r="CH681" s="42"/>
      <c r="CI681" s="43"/>
      <c r="CJ681" s="41"/>
      <c r="CK681" s="40"/>
      <c r="CL681" s="40"/>
      <c r="CM681" s="40"/>
      <c r="CN681" s="40"/>
      <c r="CO681" s="40"/>
      <c r="CP681" s="40"/>
      <c r="CQ681" s="40"/>
      <c r="CR681" s="40"/>
      <c r="CS681" s="40"/>
      <c r="CT681" s="40"/>
      <c r="CU681" s="40"/>
      <c r="CV681" s="40"/>
      <c r="CW681" s="40"/>
      <c r="CX681" s="40"/>
      <c r="CY681" s="40"/>
      <c r="CZ681" s="40"/>
      <c r="DA681" s="40"/>
      <c r="DB681" s="40"/>
      <c r="DC681" s="40"/>
      <c r="DD681" s="40"/>
      <c r="DE681" s="40"/>
      <c r="DF681" s="40"/>
      <c r="DG681" s="40"/>
      <c r="DH681" s="40"/>
      <c r="DI681" s="40"/>
      <c r="DJ681" s="40"/>
      <c r="DK681" s="40"/>
      <c r="DL681" s="40"/>
      <c r="DM681" s="40"/>
      <c r="DN681" s="40"/>
      <c r="DO681" s="40"/>
      <c r="DP681" s="40"/>
      <c r="DQ681" s="41"/>
      <c r="DR681" s="40"/>
      <c r="DS681" s="40"/>
      <c r="DT681" s="40"/>
      <c r="DU681" s="40"/>
      <c r="DV681" s="42"/>
      <c r="DW681" s="40"/>
      <c r="DX681" s="40"/>
      <c r="DY681" s="40"/>
      <c r="DZ681" s="40"/>
      <c r="EA681" s="40"/>
      <c r="EB681" s="40"/>
      <c r="EC681" s="40"/>
      <c r="ED681" s="41"/>
      <c r="EE681" s="40"/>
      <c r="EF681" s="40"/>
      <c r="EG681" s="41"/>
      <c r="EH681" s="40"/>
      <c r="EI681" s="40"/>
      <c r="EJ681" s="40"/>
      <c r="EK681" s="40"/>
      <c r="EL681" s="42"/>
      <c r="EM681" s="40"/>
      <c r="EN681" s="40"/>
      <c r="EO681" s="40"/>
      <c r="EP681" s="40"/>
      <c r="EQ681" s="40"/>
      <c r="ER681" s="40"/>
      <c r="ES681" s="40"/>
      <c r="ET681" s="40"/>
      <c r="EU681" s="40"/>
      <c r="EV681" s="40"/>
      <c r="EW681" s="42"/>
      <c r="EX681" s="42"/>
      <c r="EY681" s="42"/>
      <c r="EZ681" s="42"/>
      <c r="FA681" s="42"/>
      <c r="FB681" s="42"/>
      <c r="FC681" s="42"/>
      <c r="FD681" s="42"/>
      <c r="FE681" s="42"/>
      <c r="FF681" s="42"/>
      <c r="FG681" s="42"/>
      <c r="FH681" s="42"/>
      <c r="FI681" s="42"/>
      <c r="FJ681" s="42"/>
      <c r="FK681" s="42"/>
      <c r="FL681" s="42"/>
      <c r="FM681" s="42"/>
      <c r="FN681" s="42"/>
      <c r="FO681" s="42"/>
      <c r="FP681" s="42"/>
      <c r="FQ681" s="42"/>
      <c r="FR681" s="42"/>
      <c r="FS681" s="29">
        <f t="shared" si="89"/>
        <v>100</v>
      </c>
      <c r="FT681" s="29">
        <f t="shared" si="91"/>
        <v>100</v>
      </c>
      <c r="FU681" s="8">
        <f t="shared" si="90"/>
        <v>0</v>
      </c>
      <c r="FV681" s="29">
        <f t="shared" si="92"/>
        <v>0</v>
      </c>
    </row>
    <row r="682" spans="1:178">
      <c r="A682" s="8">
        <v>17494</v>
      </c>
      <c r="B682" s="27" t="s">
        <v>67</v>
      </c>
      <c r="C682" s="40">
        <v>121</v>
      </c>
      <c r="D682" s="40" t="s">
        <v>1108</v>
      </c>
      <c r="E682" s="40"/>
      <c r="F682" s="40" t="s">
        <v>565</v>
      </c>
      <c r="G682" s="40">
        <v>100</v>
      </c>
      <c r="H682" s="8" t="str">
        <f>VLOOKUP(F682, 'Meslek Grupları'!$E$6:$G$152, 3, FALSE)</f>
        <v>Esnaf</v>
      </c>
      <c r="I682" s="40"/>
      <c r="J682" s="40"/>
      <c r="K682" s="40"/>
      <c r="L682" s="40"/>
      <c r="M682" s="40"/>
      <c r="N682" s="40"/>
      <c r="O682" s="40"/>
      <c r="P682" s="40"/>
      <c r="Q682" s="40"/>
      <c r="R682" s="40">
        <v>3.5</v>
      </c>
      <c r="S682" s="40"/>
      <c r="T682" s="40"/>
      <c r="U682" s="40"/>
      <c r="V682" s="40"/>
      <c r="W682" s="40"/>
      <c r="X682" s="40"/>
      <c r="Y682" s="40"/>
      <c r="Z682" s="41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2"/>
      <c r="AT682" s="42"/>
      <c r="AU682" s="43"/>
      <c r="AV682" s="40"/>
      <c r="AW682" s="40"/>
      <c r="AX682" s="40"/>
      <c r="AY682" s="40"/>
      <c r="AZ682" s="40"/>
      <c r="BA682" s="42"/>
      <c r="BB682" s="41"/>
      <c r="BC682" s="40"/>
      <c r="BD682" s="40"/>
      <c r="BE682" s="40"/>
      <c r="BF682" s="40"/>
      <c r="BG682" s="40"/>
      <c r="BH682" s="42"/>
      <c r="BI682" s="40"/>
      <c r="BJ682" s="40"/>
      <c r="BK682" s="40"/>
      <c r="BL682" s="40"/>
      <c r="BM682" s="40"/>
      <c r="BN682" s="40"/>
      <c r="BO682" s="41"/>
      <c r="BP682" s="40"/>
      <c r="BQ682" s="40"/>
      <c r="BR682" s="40"/>
      <c r="BS682" s="40"/>
      <c r="BT682" s="40"/>
      <c r="BU682" s="42"/>
      <c r="BV682" s="40"/>
      <c r="BW682" s="41"/>
      <c r="BX682" s="40"/>
      <c r="BY682" s="40"/>
      <c r="BZ682" s="40"/>
      <c r="CA682" s="42"/>
      <c r="CB682" s="41"/>
      <c r="CC682" s="40"/>
      <c r="CD682" s="40"/>
      <c r="CE682" s="40"/>
      <c r="CF682" s="40"/>
      <c r="CG682" s="40"/>
      <c r="CH682" s="42"/>
      <c r="CI682" s="43"/>
      <c r="CJ682" s="41"/>
      <c r="CK682" s="40"/>
      <c r="CL682" s="40"/>
      <c r="CM682" s="40"/>
      <c r="CN682" s="40"/>
      <c r="CO682" s="40"/>
      <c r="CP682" s="40"/>
      <c r="CQ682" s="40"/>
      <c r="CR682" s="40"/>
      <c r="CS682" s="40"/>
      <c r="CT682" s="40"/>
      <c r="CU682" s="40"/>
      <c r="CV682" s="40"/>
      <c r="CW682" s="40"/>
      <c r="CX682" s="40"/>
      <c r="CY682" s="40"/>
      <c r="CZ682" s="40"/>
      <c r="DA682" s="40"/>
      <c r="DB682" s="40"/>
      <c r="DC682" s="40"/>
      <c r="DD682" s="40"/>
      <c r="DE682" s="40"/>
      <c r="DF682" s="40"/>
      <c r="DG682" s="40"/>
      <c r="DH682" s="40"/>
      <c r="DI682" s="40"/>
      <c r="DJ682" s="40"/>
      <c r="DK682" s="40"/>
      <c r="DL682" s="40"/>
      <c r="DM682" s="40"/>
      <c r="DN682" s="40"/>
      <c r="DO682" s="40"/>
      <c r="DP682" s="40"/>
      <c r="DQ682" s="41"/>
      <c r="DR682" s="40"/>
      <c r="DS682" s="40"/>
      <c r="DT682" s="40"/>
      <c r="DU682" s="40"/>
      <c r="DV682" s="42"/>
      <c r="DW682" s="40"/>
      <c r="DX682" s="40"/>
      <c r="DY682" s="40"/>
      <c r="DZ682" s="40"/>
      <c r="EA682" s="40"/>
      <c r="EB682" s="40"/>
      <c r="EC682" s="40"/>
      <c r="ED682" s="41"/>
      <c r="EE682" s="40"/>
      <c r="EF682" s="40"/>
      <c r="EG682" s="41"/>
      <c r="EH682" s="40"/>
      <c r="EI682" s="40"/>
      <c r="EJ682" s="40"/>
      <c r="EK682" s="40"/>
      <c r="EL682" s="42"/>
      <c r="EM682" s="40"/>
      <c r="EN682" s="40"/>
      <c r="EO682" s="40"/>
      <c r="EP682" s="40"/>
      <c r="EQ682" s="40"/>
      <c r="ER682" s="40"/>
      <c r="ES682" s="40"/>
      <c r="ET682" s="40"/>
      <c r="EU682" s="40"/>
      <c r="EV682" s="40"/>
      <c r="EW682" s="42"/>
      <c r="EX682" s="42"/>
      <c r="EY682" s="42"/>
      <c r="EZ682" s="42"/>
      <c r="FA682" s="42"/>
      <c r="FB682" s="42"/>
      <c r="FC682" s="42"/>
      <c r="FD682" s="42"/>
      <c r="FE682" s="42"/>
      <c r="FF682" s="42"/>
      <c r="FG682" s="42"/>
      <c r="FH682" s="42"/>
      <c r="FI682" s="42"/>
      <c r="FJ682" s="42"/>
      <c r="FK682" s="42"/>
      <c r="FL682" s="42"/>
      <c r="FM682" s="42"/>
      <c r="FN682" s="42"/>
      <c r="FO682" s="42"/>
      <c r="FP682" s="42"/>
      <c r="FQ682" s="42"/>
      <c r="FR682" s="42"/>
      <c r="FS682" s="29">
        <f t="shared" si="89"/>
        <v>100</v>
      </c>
      <c r="FT682" s="29">
        <f t="shared" si="91"/>
        <v>100</v>
      </c>
      <c r="FU682" s="8">
        <f t="shared" si="90"/>
        <v>0</v>
      </c>
      <c r="FV682" s="29">
        <f t="shared" si="92"/>
        <v>0</v>
      </c>
    </row>
    <row r="683" spans="1:178">
      <c r="A683" s="8">
        <v>17494</v>
      </c>
      <c r="B683" s="27" t="s">
        <v>67</v>
      </c>
      <c r="C683" s="40">
        <v>122</v>
      </c>
      <c r="D683" s="40" t="s">
        <v>1109</v>
      </c>
      <c r="E683" s="40"/>
      <c r="F683" s="40" t="s">
        <v>331</v>
      </c>
      <c r="G683" s="40">
        <v>50</v>
      </c>
      <c r="H683" s="8" t="str">
        <f>VLOOKUP(F683, 'Meslek Grupları'!$E$6:$G$152, 3, FALSE)</f>
        <v>Görevli</v>
      </c>
      <c r="I683" s="40" t="s">
        <v>676</v>
      </c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1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2"/>
      <c r="AT683" s="42"/>
      <c r="AU683" s="43"/>
      <c r="AV683" s="40"/>
      <c r="AW683" s="40"/>
      <c r="AX683" s="40"/>
      <c r="AY683" s="40"/>
      <c r="AZ683" s="40"/>
      <c r="BA683" s="42"/>
      <c r="BB683" s="41"/>
      <c r="BC683" s="40"/>
      <c r="BD683" s="40"/>
      <c r="BE683" s="40"/>
      <c r="BF683" s="40"/>
      <c r="BG683" s="40"/>
      <c r="BH683" s="42"/>
      <c r="BI683" s="40"/>
      <c r="BJ683" s="40"/>
      <c r="BK683" s="40"/>
      <c r="BL683" s="40"/>
      <c r="BM683" s="40"/>
      <c r="BN683" s="40"/>
      <c r="BO683" s="41"/>
      <c r="BP683" s="40"/>
      <c r="BQ683" s="40"/>
      <c r="BR683" s="40"/>
      <c r="BS683" s="40"/>
      <c r="BT683" s="40"/>
      <c r="BU683" s="42"/>
      <c r="BV683" s="40"/>
      <c r="BW683" s="41"/>
      <c r="BX683" s="40"/>
      <c r="BY683" s="40"/>
      <c r="BZ683" s="40"/>
      <c r="CA683" s="42"/>
      <c r="CB683" s="41"/>
      <c r="CC683" s="40"/>
      <c r="CD683" s="40"/>
      <c r="CE683" s="40"/>
      <c r="CF683" s="40"/>
      <c r="CG683" s="40"/>
      <c r="CH683" s="42"/>
      <c r="CI683" s="43"/>
      <c r="CJ683" s="41"/>
      <c r="CK683" s="40"/>
      <c r="CL683" s="40"/>
      <c r="CM683" s="40"/>
      <c r="CN683" s="40"/>
      <c r="CO683" s="40"/>
      <c r="CP683" s="40"/>
      <c r="CQ683" s="40"/>
      <c r="CR683" s="40"/>
      <c r="CS683" s="40"/>
      <c r="CT683" s="40"/>
      <c r="CU683" s="40"/>
      <c r="CV683" s="40"/>
      <c r="CW683" s="40"/>
      <c r="CX683" s="40"/>
      <c r="CY683" s="40"/>
      <c r="CZ683" s="40"/>
      <c r="DA683" s="40"/>
      <c r="DB683" s="40"/>
      <c r="DC683" s="40"/>
      <c r="DD683" s="40"/>
      <c r="DE683" s="40"/>
      <c r="DF683" s="40"/>
      <c r="DG683" s="40"/>
      <c r="DH683" s="40"/>
      <c r="DI683" s="40"/>
      <c r="DJ683" s="40"/>
      <c r="DK683" s="40"/>
      <c r="DL683" s="40"/>
      <c r="DM683" s="40"/>
      <c r="DN683" s="40"/>
      <c r="DO683" s="40"/>
      <c r="DP683" s="40"/>
      <c r="DQ683" s="41"/>
      <c r="DR683" s="40"/>
      <c r="DS683" s="40"/>
      <c r="DT683" s="40"/>
      <c r="DU683" s="40"/>
      <c r="DV683" s="42"/>
      <c r="DW683" s="40"/>
      <c r="DX683" s="40"/>
      <c r="DY683" s="40"/>
      <c r="DZ683" s="40"/>
      <c r="EA683" s="40"/>
      <c r="EB683" s="40"/>
      <c r="EC683" s="40"/>
      <c r="ED683" s="41"/>
      <c r="EE683" s="40"/>
      <c r="EF683" s="40"/>
      <c r="EG683" s="41"/>
      <c r="EH683" s="40"/>
      <c r="EI683" s="40"/>
      <c r="EJ683" s="40"/>
      <c r="EK683" s="40"/>
      <c r="EL683" s="42"/>
      <c r="EM683" s="40"/>
      <c r="EN683" s="40"/>
      <c r="EO683" s="40"/>
      <c r="EP683" s="40"/>
      <c r="EQ683" s="40"/>
      <c r="ER683" s="40"/>
      <c r="ES683" s="40"/>
      <c r="ET683" s="40"/>
      <c r="EU683" s="40"/>
      <c r="EV683" s="40"/>
      <c r="EW683" s="42"/>
      <c r="EX683" s="42"/>
      <c r="EY683" s="42"/>
      <c r="EZ683" s="42"/>
      <c r="FA683" s="42"/>
      <c r="FB683" s="42"/>
      <c r="FC683" s="42"/>
      <c r="FD683" s="42"/>
      <c r="FE683" s="42"/>
      <c r="FF683" s="42"/>
      <c r="FG683" s="42"/>
      <c r="FH683" s="42"/>
      <c r="FI683" s="42"/>
      <c r="FJ683" s="42"/>
      <c r="FK683" s="42"/>
      <c r="FL683" s="42"/>
      <c r="FM683" s="42"/>
      <c r="FN683" s="42"/>
      <c r="FO683" s="42"/>
      <c r="FP683" s="42"/>
      <c r="FQ683" s="42"/>
      <c r="FR683" s="42"/>
      <c r="FS683" s="29">
        <f t="shared" si="89"/>
        <v>50</v>
      </c>
      <c r="FT683" s="29">
        <f t="shared" si="91"/>
        <v>50</v>
      </c>
      <c r="FU683" s="8">
        <f t="shared" si="90"/>
        <v>0</v>
      </c>
      <c r="FV683" s="29">
        <f t="shared" si="92"/>
        <v>0</v>
      </c>
    </row>
    <row r="684" spans="1:178">
      <c r="A684" s="8">
        <v>17494</v>
      </c>
      <c r="B684" s="27" t="s">
        <v>67</v>
      </c>
      <c r="C684" s="40">
        <v>123</v>
      </c>
      <c r="D684" s="40" t="s">
        <v>1110</v>
      </c>
      <c r="E684" s="40"/>
      <c r="F684" s="40" t="s">
        <v>565</v>
      </c>
      <c r="G684" s="40">
        <v>60</v>
      </c>
      <c r="H684" s="8" t="str">
        <f>VLOOKUP(F684, 'Meslek Grupları'!$E$6:$G$152, 3, FALSE)</f>
        <v>Esnaf</v>
      </c>
      <c r="I684" s="40"/>
      <c r="J684" s="40"/>
      <c r="K684" s="40"/>
      <c r="L684" s="40"/>
      <c r="M684" s="40"/>
      <c r="N684" s="40"/>
      <c r="O684" s="40"/>
      <c r="P684" s="40"/>
      <c r="Q684" s="40"/>
      <c r="R684" s="40">
        <v>4.25</v>
      </c>
      <c r="S684" s="40"/>
      <c r="T684" s="40"/>
      <c r="U684" s="40"/>
      <c r="V684" s="40"/>
      <c r="W684" s="40"/>
      <c r="X684" s="40"/>
      <c r="Y684" s="40"/>
      <c r="Z684" s="41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2"/>
      <c r="AT684" s="42"/>
      <c r="AU684" s="43"/>
      <c r="AV684" s="40"/>
      <c r="AW684" s="40"/>
      <c r="AX684" s="40"/>
      <c r="AY684" s="40"/>
      <c r="AZ684" s="40"/>
      <c r="BA684" s="42"/>
      <c r="BB684" s="41"/>
      <c r="BC684" s="40"/>
      <c r="BD684" s="40"/>
      <c r="BE684" s="40"/>
      <c r="BF684" s="40"/>
      <c r="BG684" s="40"/>
      <c r="BH684" s="42"/>
      <c r="BI684" s="40"/>
      <c r="BJ684" s="40"/>
      <c r="BK684" s="40"/>
      <c r="BL684" s="40"/>
      <c r="BM684" s="40"/>
      <c r="BN684" s="40"/>
      <c r="BO684" s="41"/>
      <c r="BP684" s="40"/>
      <c r="BQ684" s="40"/>
      <c r="BR684" s="40"/>
      <c r="BS684" s="40"/>
      <c r="BT684" s="40"/>
      <c r="BU684" s="42"/>
      <c r="BV684" s="40"/>
      <c r="BW684" s="41"/>
      <c r="BX684" s="40"/>
      <c r="BY684" s="40"/>
      <c r="BZ684" s="40"/>
      <c r="CA684" s="42"/>
      <c r="CB684" s="41"/>
      <c r="CC684" s="40"/>
      <c r="CD684" s="40"/>
      <c r="CE684" s="40"/>
      <c r="CF684" s="40"/>
      <c r="CG684" s="40"/>
      <c r="CH684" s="42"/>
      <c r="CI684" s="43"/>
      <c r="CJ684" s="41"/>
      <c r="CK684" s="40"/>
      <c r="CL684" s="40"/>
      <c r="CM684" s="40"/>
      <c r="CN684" s="40"/>
      <c r="CO684" s="40"/>
      <c r="CP684" s="40"/>
      <c r="CQ684" s="40"/>
      <c r="CR684" s="40"/>
      <c r="CS684" s="40"/>
      <c r="CT684" s="40"/>
      <c r="CU684" s="40"/>
      <c r="CV684" s="40"/>
      <c r="CW684" s="40"/>
      <c r="CX684" s="40"/>
      <c r="CY684" s="40"/>
      <c r="CZ684" s="40"/>
      <c r="DA684" s="40"/>
      <c r="DB684" s="40"/>
      <c r="DC684" s="40"/>
      <c r="DD684" s="40"/>
      <c r="DE684" s="40"/>
      <c r="DF684" s="40"/>
      <c r="DG684" s="40"/>
      <c r="DH684" s="40"/>
      <c r="DI684" s="40"/>
      <c r="DJ684" s="40"/>
      <c r="DK684" s="40"/>
      <c r="DL684" s="40"/>
      <c r="DM684" s="40"/>
      <c r="DN684" s="40"/>
      <c r="DO684" s="40"/>
      <c r="DP684" s="40"/>
      <c r="DQ684" s="41"/>
      <c r="DR684" s="40"/>
      <c r="DS684" s="40"/>
      <c r="DT684" s="40"/>
      <c r="DU684" s="40"/>
      <c r="DV684" s="42"/>
      <c r="DW684" s="40"/>
      <c r="DX684" s="40"/>
      <c r="DY684" s="40"/>
      <c r="DZ684" s="40"/>
      <c r="EA684" s="40"/>
      <c r="EB684" s="40"/>
      <c r="EC684" s="40"/>
      <c r="ED684" s="41"/>
      <c r="EE684" s="40"/>
      <c r="EF684" s="40"/>
      <c r="EG684" s="41"/>
      <c r="EH684" s="40"/>
      <c r="EI684" s="40"/>
      <c r="EJ684" s="40"/>
      <c r="EK684" s="40"/>
      <c r="EL684" s="42"/>
      <c r="EM684" s="40"/>
      <c r="EN684" s="40"/>
      <c r="EO684" s="40"/>
      <c r="EP684" s="40"/>
      <c r="EQ684" s="40"/>
      <c r="ER684" s="40"/>
      <c r="ES684" s="40"/>
      <c r="ET684" s="40"/>
      <c r="EU684" s="40"/>
      <c r="EV684" s="40"/>
      <c r="EW684" s="42"/>
      <c r="EX684" s="42"/>
      <c r="EY684" s="42"/>
      <c r="EZ684" s="42"/>
      <c r="FA684" s="42"/>
      <c r="FB684" s="42"/>
      <c r="FC684" s="42"/>
      <c r="FD684" s="42"/>
      <c r="FE684" s="42"/>
      <c r="FF684" s="42"/>
      <c r="FG684" s="42"/>
      <c r="FH684" s="42"/>
      <c r="FI684" s="42"/>
      <c r="FJ684" s="42"/>
      <c r="FK684" s="42"/>
      <c r="FL684" s="42"/>
      <c r="FM684" s="42"/>
      <c r="FN684" s="42"/>
      <c r="FO684" s="42"/>
      <c r="FP684" s="42"/>
      <c r="FQ684" s="42"/>
      <c r="FR684" s="42"/>
      <c r="FS684" s="29">
        <f t="shared" si="89"/>
        <v>60</v>
      </c>
      <c r="FT684" s="29">
        <f t="shared" si="91"/>
        <v>60</v>
      </c>
      <c r="FU684" s="8">
        <f t="shared" si="90"/>
        <v>0</v>
      </c>
      <c r="FV684" s="29">
        <f t="shared" si="92"/>
        <v>0</v>
      </c>
    </row>
    <row r="685" spans="1:178">
      <c r="A685" s="8">
        <v>17494</v>
      </c>
      <c r="B685" s="27" t="s">
        <v>67</v>
      </c>
      <c r="C685" s="40">
        <v>124</v>
      </c>
      <c r="D685" s="40" t="s">
        <v>1104</v>
      </c>
      <c r="E685" s="40"/>
      <c r="F685" s="40" t="s">
        <v>805</v>
      </c>
      <c r="G685" s="40">
        <v>50</v>
      </c>
      <c r="H685" s="8" t="str">
        <f>VLOOKUP(F685, 'Meslek Grupları'!$E$6:$G$152, 3, FALSE)</f>
        <v>İşçiler</v>
      </c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1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2"/>
      <c r="AT685" s="42"/>
      <c r="AU685" s="43"/>
      <c r="AV685" s="40"/>
      <c r="AW685" s="40"/>
      <c r="AX685" s="40"/>
      <c r="AY685" s="40"/>
      <c r="AZ685" s="40"/>
      <c r="BA685" s="42"/>
      <c r="BB685" s="41"/>
      <c r="BC685" s="40"/>
      <c r="BD685" s="40"/>
      <c r="BE685" s="40"/>
      <c r="BF685" s="40"/>
      <c r="BG685" s="40"/>
      <c r="BH685" s="42"/>
      <c r="BI685" s="40"/>
      <c r="BJ685" s="40"/>
      <c r="BK685" s="40"/>
      <c r="BL685" s="40"/>
      <c r="BM685" s="40"/>
      <c r="BN685" s="40"/>
      <c r="BO685" s="41"/>
      <c r="BP685" s="40"/>
      <c r="BQ685" s="40"/>
      <c r="BR685" s="40"/>
      <c r="BS685" s="40"/>
      <c r="BT685" s="40"/>
      <c r="BU685" s="42"/>
      <c r="BV685" s="40"/>
      <c r="BW685" s="41"/>
      <c r="BX685" s="40"/>
      <c r="BY685" s="40"/>
      <c r="BZ685" s="40"/>
      <c r="CA685" s="42"/>
      <c r="CB685" s="41"/>
      <c r="CC685" s="40"/>
      <c r="CD685" s="40"/>
      <c r="CE685" s="40"/>
      <c r="CF685" s="40"/>
      <c r="CG685" s="40"/>
      <c r="CH685" s="42"/>
      <c r="CI685" s="43"/>
      <c r="CJ685" s="41"/>
      <c r="CK685" s="40"/>
      <c r="CL685" s="40"/>
      <c r="CM685" s="40"/>
      <c r="CN685" s="40"/>
      <c r="CO685" s="40"/>
      <c r="CP685" s="40"/>
      <c r="CQ685" s="40"/>
      <c r="CR685" s="40"/>
      <c r="CS685" s="40"/>
      <c r="CT685" s="40"/>
      <c r="CU685" s="40"/>
      <c r="CV685" s="40"/>
      <c r="CW685" s="40"/>
      <c r="CX685" s="40"/>
      <c r="CY685" s="40"/>
      <c r="CZ685" s="40"/>
      <c r="DA685" s="40"/>
      <c r="DB685" s="40"/>
      <c r="DC685" s="40"/>
      <c r="DD685" s="40"/>
      <c r="DE685" s="40"/>
      <c r="DF685" s="40"/>
      <c r="DG685" s="40"/>
      <c r="DH685" s="40"/>
      <c r="DI685" s="40"/>
      <c r="DJ685" s="40"/>
      <c r="DK685" s="40"/>
      <c r="DL685" s="40"/>
      <c r="DM685" s="40"/>
      <c r="DN685" s="40"/>
      <c r="DO685" s="40"/>
      <c r="DP685" s="40"/>
      <c r="DQ685" s="41"/>
      <c r="DR685" s="40"/>
      <c r="DS685" s="40"/>
      <c r="DT685" s="40"/>
      <c r="DU685" s="40"/>
      <c r="DV685" s="42"/>
      <c r="DW685" s="40"/>
      <c r="DX685" s="40"/>
      <c r="DY685" s="40"/>
      <c r="DZ685" s="40"/>
      <c r="EA685" s="40"/>
      <c r="EB685" s="40"/>
      <c r="EC685" s="40"/>
      <c r="ED685" s="41"/>
      <c r="EE685" s="40"/>
      <c r="EF685" s="40"/>
      <c r="EG685" s="41"/>
      <c r="EH685" s="40"/>
      <c r="EI685" s="40"/>
      <c r="EJ685" s="40"/>
      <c r="EK685" s="40"/>
      <c r="EL685" s="42"/>
      <c r="EM685" s="40"/>
      <c r="EN685" s="40"/>
      <c r="EO685" s="40"/>
      <c r="EP685" s="40"/>
      <c r="EQ685" s="40"/>
      <c r="ER685" s="40"/>
      <c r="ES685" s="40"/>
      <c r="ET685" s="40"/>
      <c r="EU685" s="40"/>
      <c r="EV685" s="40"/>
      <c r="EW685" s="42"/>
      <c r="EX685" s="42"/>
      <c r="EY685" s="42"/>
      <c r="EZ685" s="42"/>
      <c r="FA685" s="42"/>
      <c r="FB685" s="42"/>
      <c r="FC685" s="42"/>
      <c r="FD685" s="42"/>
      <c r="FE685" s="42"/>
      <c r="FF685" s="42"/>
      <c r="FG685" s="42"/>
      <c r="FH685" s="42"/>
      <c r="FI685" s="42"/>
      <c r="FJ685" s="42"/>
      <c r="FK685" s="42"/>
      <c r="FL685" s="42"/>
      <c r="FM685" s="42"/>
      <c r="FN685" s="42"/>
      <c r="FO685" s="42"/>
      <c r="FP685" s="42"/>
      <c r="FQ685" s="42"/>
      <c r="FR685" s="42"/>
      <c r="FS685" s="29">
        <f t="shared" si="89"/>
        <v>50</v>
      </c>
      <c r="FT685" s="29">
        <f t="shared" si="91"/>
        <v>50</v>
      </c>
      <c r="FU685" s="8">
        <f t="shared" si="90"/>
        <v>0</v>
      </c>
      <c r="FV685" s="29">
        <f t="shared" si="92"/>
        <v>0</v>
      </c>
    </row>
    <row r="686" spans="1:178">
      <c r="A686" s="8">
        <v>17494</v>
      </c>
      <c r="B686" s="27" t="s">
        <v>67</v>
      </c>
      <c r="C686" s="40">
        <v>125</v>
      </c>
      <c r="D686" s="40" t="s">
        <v>637</v>
      </c>
      <c r="E686" s="40"/>
      <c r="F686" s="40" t="s">
        <v>253</v>
      </c>
      <c r="G686" s="40">
        <v>150</v>
      </c>
      <c r="H686" s="8" t="str">
        <f>VLOOKUP(F686, 'Meslek Grupları'!$E$6:$G$152, 3, FALSE)</f>
        <v>İşçiler</v>
      </c>
      <c r="I686" s="40"/>
      <c r="J686" s="40"/>
      <c r="K686" s="40"/>
      <c r="L686" s="40"/>
      <c r="M686" s="40"/>
      <c r="N686" s="40"/>
      <c r="O686" s="40"/>
      <c r="P686" s="40"/>
      <c r="Q686" s="40"/>
      <c r="R686" s="40">
        <v>4.25</v>
      </c>
      <c r="S686" s="40"/>
      <c r="T686" s="40"/>
      <c r="U686" s="40"/>
      <c r="V686" s="40"/>
      <c r="W686" s="40"/>
      <c r="X686" s="40"/>
      <c r="Y686" s="40"/>
      <c r="Z686" s="41">
        <v>20</v>
      </c>
      <c r="AA686" s="40">
        <v>5</v>
      </c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2"/>
      <c r="AT686" s="42">
        <v>5</v>
      </c>
      <c r="AU686" s="43"/>
      <c r="AV686" s="40"/>
      <c r="AW686" s="40"/>
      <c r="AX686" s="40"/>
      <c r="AY686" s="40"/>
      <c r="AZ686" s="40"/>
      <c r="BA686" s="42"/>
      <c r="BB686" s="41"/>
      <c r="BC686" s="40"/>
      <c r="BD686" s="40"/>
      <c r="BE686" s="40"/>
      <c r="BF686" s="40"/>
      <c r="BG686" s="40"/>
      <c r="BH686" s="42"/>
      <c r="BI686" s="40">
        <v>2</v>
      </c>
      <c r="BJ686" s="40">
        <v>5</v>
      </c>
      <c r="BK686" s="40">
        <v>5</v>
      </c>
      <c r="BL686" s="40"/>
      <c r="BM686" s="40">
        <v>40</v>
      </c>
      <c r="BN686" s="40">
        <v>80</v>
      </c>
      <c r="BO686" s="41"/>
      <c r="BP686" s="40"/>
      <c r="BQ686" s="40"/>
      <c r="BR686" s="40"/>
      <c r="BS686" s="40"/>
      <c r="BT686" s="40"/>
      <c r="BU686" s="42"/>
      <c r="BV686" s="40"/>
      <c r="BW686" s="41"/>
      <c r="BX686" s="40"/>
      <c r="BY686" s="40"/>
      <c r="BZ686" s="40"/>
      <c r="CA686" s="42"/>
      <c r="CB686" s="41"/>
      <c r="CC686" s="40"/>
      <c r="CD686" s="40"/>
      <c r="CE686" s="40"/>
      <c r="CF686" s="40"/>
      <c r="CG686" s="40"/>
      <c r="CH686" s="42"/>
      <c r="CI686" s="43"/>
      <c r="CJ686" s="41">
        <v>1</v>
      </c>
      <c r="CK686" s="40"/>
      <c r="CL686" s="40"/>
      <c r="CM686" s="40"/>
      <c r="CN686" s="40"/>
      <c r="CO686" s="40"/>
      <c r="CP686" s="40"/>
      <c r="CQ686" s="40"/>
      <c r="CR686" s="40"/>
      <c r="CS686" s="40"/>
      <c r="CT686" s="40"/>
      <c r="CU686" s="40"/>
      <c r="CV686" s="40"/>
      <c r="CW686" s="40"/>
      <c r="CX686" s="40"/>
      <c r="CY686" s="40"/>
      <c r="CZ686" s="40"/>
      <c r="DA686" s="40"/>
      <c r="DB686" s="40"/>
      <c r="DC686" s="40"/>
      <c r="DD686" s="40"/>
      <c r="DE686" s="40"/>
      <c r="DF686" s="40"/>
      <c r="DG686" s="40"/>
      <c r="DH686" s="40"/>
      <c r="DI686" s="40"/>
      <c r="DJ686" s="40"/>
      <c r="DK686" s="40"/>
      <c r="DL686" s="40"/>
      <c r="DM686" s="40"/>
      <c r="DN686" s="40"/>
      <c r="DO686" s="40"/>
      <c r="DP686" s="40"/>
      <c r="DQ686" s="41"/>
      <c r="DR686" s="40"/>
      <c r="DS686" s="40"/>
      <c r="DT686" s="40"/>
      <c r="DU686" s="40"/>
      <c r="DV686" s="42"/>
      <c r="DW686" s="40"/>
      <c r="DX686" s="40"/>
      <c r="DY686" s="40"/>
      <c r="DZ686" s="40"/>
      <c r="EA686" s="40"/>
      <c r="EB686" s="40"/>
      <c r="EC686" s="40"/>
      <c r="ED686" s="41"/>
      <c r="EE686" s="40"/>
      <c r="EF686" s="40"/>
      <c r="EG686" s="41"/>
      <c r="EH686" s="40"/>
      <c r="EI686" s="40"/>
      <c r="EJ686" s="40"/>
      <c r="EK686" s="40"/>
      <c r="EL686" s="42"/>
      <c r="EM686" s="40"/>
      <c r="EN686" s="40"/>
      <c r="EO686" s="40"/>
      <c r="EP686" s="40"/>
      <c r="EQ686" s="40"/>
      <c r="ER686" s="40"/>
      <c r="ES686" s="40"/>
      <c r="ET686" s="40"/>
      <c r="EU686" s="40"/>
      <c r="EV686" s="40"/>
      <c r="EW686" s="42"/>
      <c r="EX686" s="42"/>
      <c r="EY686" s="42"/>
      <c r="EZ686" s="42"/>
      <c r="FA686" s="42"/>
      <c r="FB686" s="42"/>
      <c r="FC686" s="42"/>
      <c r="FD686" s="42"/>
      <c r="FE686" s="42"/>
      <c r="FF686" s="42"/>
      <c r="FG686" s="42"/>
      <c r="FH686" s="42"/>
      <c r="FI686" s="42"/>
      <c r="FJ686" s="42"/>
      <c r="FK686" s="42"/>
      <c r="FL686" s="42"/>
      <c r="FM686" s="42"/>
      <c r="FN686" s="42"/>
      <c r="FO686" s="42"/>
      <c r="FP686" s="42"/>
      <c r="FQ686" s="42"/>
      <c r="FR686" s="42"/>
      <c r="FS686" s="29">
        <f t="shared" si="89"/>
        <v>190</v>
      </c>
      <c r="FT686" s="29">
        <f t="shared" si="91"/>
        <v>190</v>
      </c>
      <c r="FU686" s="8">
        <f t="shared" si="90"/>
        <v>2</v>
      </c>
      <c r="FV686" s="29">
        <f t="shared" si="92"/>
        <v>2</v>
      </c>
    </row>
    <row r="687" spans="1:178">
      <c r="A687" s="8">
        <v>17494</v>
      </c>
      <c r="B687" s="27" t="s">
        <v>67</v>
      </c>
      <c r="C687" s="40">
        <v>126</v>
      </c>
      <c r="D687" s="40" t="s">
        <v>1111</v>
      </c>
      <c r="E687" s="40"/>
      <c r="F687" s="40" t="s">
        <v>358</v>
      </c>
      <c r="G687" s="40">
        <v>150</v>
      </c>
      <c r="H687" s="8" t="str">
        <f>VLOOKUP(F687, 'Meslek Grupları'!$E$6:$G$152, 3, FALSE)</f>
        <v>Görevli</v>
      </c>
      <c r="I687" s="40"/>
      <c r="J687" s="40"/>
      <c r="K687" s="40"/>
      <c r="L687" s="40"/>
      <c r="M687" s="40"/>
      <c r="N687" s="40"/>
      <c r="O687" s="40"/>
      <c r="P687" s="40"/>
      <c r="Q687" s="40"/>
      <c r="R687" s="40">
        <v>2.5</v>
      </c>
      <c r="S687" s="40"/>
      <c r="T687" s="40"/>
      <c r="U687" s="40"/>
      <c r="V687" s="40"/>
      <c r="W687" s="40"/>
      <c r="X687" s="40"/>
      <c r="Y687" s="40"/>
      <c r="Z687" s="41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2"/>
      <c r="AT687" s="42"/>
      <c r="AU687" s="43"/>
      <c r="AV687" s="40"/>
      <c r="AW687" s="40"/>
      <c r="AX687" s="40"/>
      <c r="AY687" s="40"/>
      <c r="AZ687" s="40"/>
      <c r="BA687" s="42"/>
      <c r="BB687" s="41"/>
      <c r="BC687" s="40"/>
      <c r="BD687" s="40"/>
      <c r="BE687" s="40"/>
      <c r="BF687" s="40"/>
      <c r="BG687" s="40"/>
      <c r="BH687" s="42"/>
      <c r="BI687" s="40"/>
      <c r="BJ687" s="40"/>
      <c r="BK687" s="40"/>
      <c r="BL687" s="40"/>
      <c r="BM687" s="40"/>
      <c r="BN687" s="40"/>
      <c r="BO687" s="41"/>
      <c r="BP687" s="40"/>
      <c r="BQ687" s="40"/>
      <c r="BR687" s="40"/>
      <c r="BS687" s="40"/>
      <c r="BT687" s="40"/>
      <c r="BU687" s="42"/>
      <c r="BV687" s="40"/>
      <c r="BW687" s="41"/>
      <c r="BX687" s="40"/>
      <c r="BY687" s="40"/>
      <c r="BZ687" s="40"/>
      <c r="CA687" s="42"/>
      <c r="CB687" s="41"/>
      <c r="CC687" s="40"/>
      <c r="CD687" s="40"/>
      <c r="CE687" s="40"/>
      <c r="CF687" s="40"/>
      <c r="CG687" s="40"/>
      <c r="CH687" s="42"/>
      <c r="CI687" s="43"/>
      <c r="CJ687" s="41"/>
      <c r="CK687" s="40"/>
      <c r="CL687" s="40"/>
      <c r="CM687" s="40"/>
      <c r="CN687" s="40"/>
      <c r="CO687" s="40"/>
      <c r="CP687" s="40"/>
      <c r="CQ687" s="40"/>
      <c r="CR687" s="40"/>
      <c r="CS687" s="40"/>
      <c r="CT687" s="40"/>
      <c r="CU687" s="40"/>
      <c r="CV687" s="40"/>
      <c r="CW687" s="40"/>
      <c r="CX687" s="40"/>
      <c r="CY687" s="40"/>
      <c r="CZ687" s="40"/>
      <c r="DA687" s="40"/>
      <c r="DB687" s="40"/>
      <c r="DC687" s="40"/>
      <c r="DD687" s="40"/>
      <c r="DE687" s="40"/>
      <c r="DF687" s="40"/>
      <c r="DG687" s="40"/>
      <c r="DH687" s="40"/>
      <c r="DI687" s="40"/>
      <c r="DJ687" s="40"/>
      <c r="DK687" s="40"/>
      <c r="DL687" s="40"/>
      <c r="DM687" s="40"/>
      <c r="DN687" s="40"/>
      <c r="DO687" s="40"/>
      <c r="DP687" s="40"/>
      <c r="DQ687" s="41"/>
      <c r="DR687" s="40"/>
      <c r="DS687" s="40"/>
      <c r="DT687" s="40"/>
      <c r="DU687" s="40"/>
      <c r="DV687" s="42"/>
      <c r="DW687" s="40"/>
      <c r="DX687" s="40"/>
      <c r="DY687" s="40"/>
      <c r="DZ687" s="40"/>
      <c r="EA687" s="40"/>
      <c r="EB687" s="40"/>
      <c r="EC687" s="40"/>
      <c r="ED687" s="41"/>
      <c r="EE687" s="40"/>
      <c r="EF687" s="40"/>
      <c r="EG687" s="41"/>
      <c r="EH687" s="40"/>
      <c r="EI687" s="40"/>
      <c r="EJ687" s="40"/>
      <c r="EK687" s="40"/>
      <c r="EL687" s="42"/>
      <c r="EM687" s="40"/>
      <c r="EN687" s="40"/>
      <c r="EO687" s="40"/>
      <c r="EP687" s="40"/>
      <c r="EQ687" s="40"/>
      <c r="ER687" s="40"/>
      <c r="ES687" s="40"/>
      <c r="ET687" s="40"/>
      <c r="EU687" s="40"/>
      <c r="EV687" s="40"/>
      <c r="EW687" s="42"/>
      <c r="EX687" s="42"/>
      <c r="EY687" s="42"/>
      <c r="EZ687" s="42"/>
      <c r="FA687" s="42"/>
      <c r="FB687" s="42"/>
      <c r="FC687" s="42"/>
      <c r="FD687" s="42"/>
      <c r="FE687" s="42"/>
      <c r="FF687" s="42"/>
      <c r="FG687" s="42"/>
      <c r="FH687" s="42"/>
      <c r="FI687" s="42"/>
      <c r="FJ687" s="42"/>
      <c r="FK687" s="42"/>
      <c r="FL687" s="42"/>
      <c r="FM687" s="42"/>
      <c r="FN687" s="42"/>
      <c r="FO687" s="42"/>
      <c r="FP687" s="42"/>
      <c r="FQ687" s="42"/>
      <c r="FR687" s="42"/>
      <c r="FS687" s="29">
        <f t="shared" si="89"/>
        <v>150</v>
      </c>
      <c r="FT687" s="29">
        <f t="shared" si="91"/>
        <v>150</v>
      </c>
      <c r="FU687" s="8">
        <f t="shared" si="90"/>
        <v>0</v>
      </c>
      <c r="FV687" s="29">
        <f t="shared" si="92"/>
        <v>0</v>
      </c>
    </row>
    <row r="688" spans="1:178">
      <c r="A688" s="8">
        <v>17494</v>
      </c>
      <c r="B688" s="27" t="s">
        <v>67</v>
      </c>
      <c r="C688" s="40">
        <v>127</v>
      </c>
      <c r="D688" s="40" t="s">
        <v>1112</v>
      </c>
      <c r="E688" s="40"/>
      <c r="F688" s="40" t="s">
        <v>565</v>
      </c>
      <c r="G688" s="40">
        <v>100</v>
      </c>
      <c r="H688" s="8" t="str">
        <f>VLOOKUP(F688, 'Meslek Grupları'!$E$6:$G$152, 3, FALSE)</f>
        <v>Esnaf</v>
      </c>
      <c r="I688" s="40"/>
      <c r="J688" s="40"/>
      <c r="K688" s="40"/>
      <c r="L688" s="40">
        <v>120</v>
      </c>
      <c r="M688" s="40"/>
      <c r="N688" s="40"/>
      <c r="O688" s="40"/>
      <c r="P688" s="40"/>
      <c r="Q688" s="40"/>
      <c r="R688" s="40">
        <v>4.25</v>
      </c>
      <c r="S688" s="40"/>
      <c r="T688" s="40"/>
      <c r="U688" s="40"/>
      <c r="V688" s="40"/>
      <c r="W688" s="40"/>
      <c r="X688" s="40"/>
      <c r="Y688" s="40"/>
      <c r="Z688" s="41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2"/>
      <c r="AT688" s="42"/>
      <c r="AU688" s="43"/>
      <c r="AV688" s="40"/>
      <c r="AW688" s="40"/>
      <c r="AX688" s="40"/>
      <c r="AY688" s="40"/>
      <c r="AZ688" s="40"/>
      <c r="BA688" s="42"/>
      <c r="BB688" s="41"/>
      <c r="BC688" s="40"/>
      <c r="BD688" s="40"/>
      <c r="BE688" s="40"/>
      <c r="BF688" s="40"/>
      <c r="BG688" s="40"/>
      <c r="BH688" s="42"/>
      <c r="BI688" s="40"/>
      <c r="BJ688" s="40"/>
      <c r="BK688" s="40"/>
      <c r="BL688" s="40"/>
      <c r="BM688" s="40"/>
      <c r="BN688" s="40"/>
      <c r="BO688" s="41"/>
      <c r="BP688" s="40"/>
      <c r="BQ688" s="40"/>
      <c r="BR688" s="40"/>
      <c r="BS688" s="40"/>
      <c r="BT688" s="40"/>
      <c r="BU688" s="42"/>
      <c r="BV688" s="40"/>
      <c r="BW688" s="41"/>
      <c r="BX688" s="40"/>
      <c r="BY688" s="40"/>
      <c r="BZ688" s="40"/>
      <c r="CA688" s="42"/>
      <c r="CB688" s="41"/>
      <c r="CC688" s="40"/>
      <c r="CD688" s="40"/>
      <c r="CE688" s="40"/>
      <c r="CF688" s="40"/>
      <c r="CG688" s="40"/>
      <c r="CH688" s="42"/>
      <c r="CI688" s="43"/>
      <c r="CJ688" s="41"/>
      <c r="CK688" s="40"/>
      <c r="CL688" s="40"/>
      <c r="CM688" s="40"/>
      <c r="CN688" s="40"/>
      <c r="CO688" s="40"/>
      <c r="CP688" s="40"/>
      <c r="CQ688" s="40"/>
      <c r="CR688" s="40"/>
      <c r="CS688" s="40"/>
      <c r="CT688" s="40"/>
      <c r="CU688" s="40"/>
      <c r="CV688" s="40"/>
      <c r="CW688" s="40"/>
      <c r="CX688" s="40"/>
      <c r="CY688" s="40"/>
      <c r="CZ688" s="40"/>
      <c r="DA688" s="40"/>
      <c r="DB688" s="40"/>
      <c r="DC688" s="40"/>
      <c r="DD688" s="40"/>
      <c r="DE688" s="40"/>
      <c r="DF688" s="40"/>
      <c r="DG688" s="40"/>
      <c r="DH688" s="40"/>
      <c r="DI688" s="40"/>
      <c r="DJ688" s="40"/>
      <c r="DK688" s="40"/>
      <c r="DL688" s="40"/>
      <c r="DM688" s="40"/>
      <c r="DN688" s="40"/>
      <c r="DO688" s="40"/>
      <c r="DP688" s="40"/>
      <c r="DQ688" s="41"/>
      <c r="DR688" s="40"/>
      <c r="DS688" s="40"/>
      <c r="DT688" s="40"/>
      <c r="DU688" s="40"/>
      <c r="DV688" s="42"/>
      <c r="DW688" s="40"/>
      <c r="DX688" s="40"/>
      <c r="DY688" s="40"/>
      <c r="DZ688" s="40"/>
      <c r="EA688" s="40"/>
      <c r="EB688" s="40"/>
      <c r="EC688" s="40"/>
      <c r="ED688" s="41"/>
      <c r="EE688" s="40"/>
      <c r="EF688" s="40"/>
      <c r="EG688" s="41"/>
      <c r="EH688" s="40"/>
      <c r="EI688" s="40"/>
      <c r="EJ688" s="40"/>
      <c r="EK688" s="40"/>
      <c r="EL688" s="42"/>
      <c r="EM688" s="40"/>
      <c r="EN688" s="40"/>
      <c r="EO688" s="40"/>
      <c r="EP688" s="40"/>
      <c r="EQ688" s="40"/>
      <c r="ER688" s="40"/>
      <c r="ES688" s="40"/>
      <c r="ET688" s="40"/>
      <c r="EU688" s="40"/>
      <c r="EV688" s="40"/>
      <c r="EW688" s="42"/>
      <c r="EX688" s="42"/>
      <c r="EY688" s="42"/>
      <c r="EZ688" s="42"/>
      <c r="FA688" s="42"/>
      <c r="FB688" s="42"/>
      <c r="FC688" s="42"/>
      <c r="FD688" s="42"/>
      <c r="FE688" s="42"/>
      <c r="FF688" s="42"/>
      <c r="FG688" s="42"/>
      <c r="FH688" s="42"/>
      <c r="FI688" s="42"/>
      <c r="FJ688" s="42"/>
      <c r="FK688" s="42"/>
      <c r="FL688" s="42"/>
      <c r="FM688" s="42"/>
      <c r="FN688" s="42"/>
      <c r="FO688" s="42"/>
      <c r="FP688" s="42"/>
      <c r="FQ688" s="42"/>
      <c r="FR688" s="42"/>
      <c r="FS688" s="29">
        <f t="shared" si="89"/>
        <v>220</v>
      </c>
      <c r="FT688" s="29">
        <f t="shared" si="91"/>
        <v>220</v>
      </c>
      <c r="FU688" s="8">
        <f t="shared" si="90"/>
        <v>0</v>
      </c>
      <c r="FV688" s="29">
        <f t="shared" si="92"/>
        <v>0</v>
      </c>
    </row>
    <row r="689" spans="1:178">
      <c r="A689" s="8">
        <v>17494</v>
      </c>
      <c r="B689" s="27" t="s">
        <v>67</v>
      </c>
      <c r="C689" s="40">
        <v>128</v>
      </c>
      <c r="D689" s="40" t="s">
        <v>1113</v>
      </c>
      <c r="E689" s="40"/>
      <c r="F689" s="40" t="s">
        <v>282</v>
      </c>
      <c r="G689" s="40">
        <v>80</v>
      </c>
      <c r="H689" s="8" t="str">
        <f>VLOOKUP(F689, 'Meslek Grupları'!$E$6:$G$152, 3, FALSE)</f>
        <v>Ticaret</v>
      </c>
      <c r="I689" s="40"/>
      <c r="J689" s="40"/>
      <c r="K689" s="40"/>
      <c r="L689" s="40"/>
      <c r="M689" s="40"/>
      <c r="N689" s="40"/>
      <c r="O689" s="40"/>
      <c r="P689" s="40"/>
      <c r="Q689" s="40"/>
      <c r="R689" s="40">
        <v>2</v>
      </c>
      <c r="S689" s="40"/>
      <c r="T689" s="40"/>
      <c r="U689" s="40"/>
      <c r="V689" s="40"/>
      <c r="W689" s="40"/>
      <c r="X689" s="40"/>
      <c r="Y689" s="40"/>
      <c r="Z689" s="41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2"/>
      <c r="AT689" s="42"/>
      <c r="AU689" s="43"/>
      <c r="AV689" s="40"/>
      <c r="AW689" s="40"/>
      <c r="AX689" s="40"/>
      <c r="AY689" s="40"/>
      <c r="AZ689" s="40"/>
      <c r="BA689" s="42"/>
      <c r="BB689" s="41"/>
      <c r="BC689" s="40"/>
      <c r="BD689" s="40"/>
      <c r="BE689" s="40"/>
      <c r="BF689" s="40"/>
      <c r="BG689" s="40"/>
      <c r="BH689" s="42"/>
      <c r="BI689" s="40"/>
      <c r="BJ689" s="40"/>
      <c r="BK689" s="40"/>
      <c r="BL689" s="40"/>
      <c r="BM689" s="40"/>
      <c r="BN689" s="40"/>
      <c r="BO689" s="41"/>
      <c r="BP689" s="40"/>
      <c r="BQ689" s="40"/>
      <c r="BR689" s="40"/>
      <c r="BS689" s="40"/>
      <c r="BT689" s="40"/>
      <c r="BU689" s="42"/>
      <c r="BV689" s="40"/>
      <c r="BW689" s="41"/>
      <c r="BX689" s="40"/>
      <c r="BY689" s="40"/>
      <c r="BZ689" s="40"/>
      <c r="CA689" s="42"/>
      <c r="CB689" s="41"/>
      <c r="CC689" s="40"/>
      <c r="CD689" s="40"/>
      <c r="CE689" s="40"/>
      <c r="CF689" s="40"/>
      <c r="CG689" s="40"/>
      <c r="CH689" s="42"/>
      <c r="CI689" s="43"/>
      <c r="CJ689" s="41"/>
      <c r="CK689" s="40"/>
      <c r="CL689" s="40"/>
      <c r="CM689" s="40"/>
      <c r="CN689" s="40"/>
      <c r="CO689" s="40"/>
      <c r="CP689" s="40"/>
      <c r="CQ689" s="40"/>
      <c r="CR689" s="40"/>
      <c r="CS689" s="40"/>
      <c r="CT689" s="40"/>
      <c r="CU689" s="40"/>
      <c r="CV689" s="40"/>
      <c r="CW689" s="40"/>
      <c r="CX689" s="40"/>
      <c r="CY689" s="40"/>
      <c r="CZ689" s="40"/>
      <c r="DA689" s="40"/>
      <c r="DB689" s="40"/>
      <c r="DC689" s="40"/>
      <c r="DD689" s="40"/>
      <c r="DE689" s="40"/>
      <c r="DF689" s="40"/>
      <c r="DG689" s="40"/>
      <c r="DH689" s="40"/>
      <c r="DI689" s="40"/>
      <c r="DJ689" s="40"/>
      <c r="DK689" s="40"/>
      <c r="DL689" s="40"/>
      <c r="DM689" s="40"/>
      <c r="DN689" s="40"/>
      <c r="DO689" s="40"/>
      <c r="DP689" s="40"/>
      <c r="DQ689" s="41"/>
      <c r="DR689" s="40"/>
      <c r="DS689" s="40"/>
      <c r="DT689" s="40"/>
      <c r="DU689" s="40"/>
      <c r="DV689" s="42"/>
      <c r="DW689" s="40"/>
      <c r="DX689" s="40"/>
      <c r="DY689" s="40"/>
      <c r="DZ689" s="40"/>
      <c r="EA689" s="40"/>
      <c r="EB689" s="40"/>
      <c r="EC689" s="40"/>
      <c r="ED689" s="41"/>
      <c r="EE689" s="40"/>
      <c r="EF689" s="40"/>
      <c r="EG689" s="41"/>
      <c r="EH689" s="40"/>
      <c r="EI689" s="40"/>
      <c r="EJ689" s="40"/>
      <c r="EK689" s="40"/>
      <c r="EL689" s="42"/>
      <c r="EM689" s="40"/>
      <c r="EN689" s="40"/>
      <c r="EO689" s="40"/>
      <c r="EP689" s="40"/>
      <c r="EQ689" s="40"/>
      <c r="ER689" s="40"/>
      <c r="ES689" s="40"/>
      <c r="ET689" s="40"/>
      <c r="EU689" s="40"/>
      <c r="EV689" s="40"/>
      <c r="EW689" s="42"/>
      <c r="EX689" s="42"/>
      <c r="EY689" s="42"/>
      <c r="EZ689" s="42"/>
      <c r="FA689" s="42"/>
      <c r="FB689" s="42"/>
      <c r="FC689" s="42"/>
      <c r="FD689" s="42"/>
      <c r="FE689" s="42"/>
      <c r="FF689" s="42"/>
      <c r="FG689" s="42"/>
      <c r="FH689" s="42"/>
      <c r="FI689" s="42"/>
      <c r="FJ689" s="42"/>
      <c r="FK689" s="42"/>
      <c r="FL689" s="42"/>
      <c r="FM689" s="42"/>
      <c r="FN689" s="42"/>
      <c r="FO689" s="42"/>
      <c r="FP689" s="42"/>
      <c r="FQ689" s="42"/>
      <c r="FR689" s="42"/>
      <c r="FS689" s="29">
        <f t="shared" si="89"/>
        <v>80</v>
      </c>
      <c r="FT689" s="29">
        <f t="shared" si="91"/>
        <v>80</v>
      </c>
      <c r="FU689" s="8">
        <f t="shared" si="90"/>
        <v>0</v>
      </c>
      <c r="FV689" s="29">
        <f t="shared" si="92"/>
        <v>0</v>
      </c>
    </row>
    <row r="690" spans="1:178">
      <c r="A690" s="8">
        <v>17494</v>
      </c>
      <c r="B690" s="27" t="s">
        <v>67</v>
      </c>
      <c r="C690" s="40">
        <v>129</v>
      </c>
      <c r="D690" s="40" t="s">
        <v>1114</v>
      </c>
      <c r="E690" s="40"/>
      <c r="F690" s="40" t="s">
        <v>331</v>
      </c>
      <c r="G690" s="40">
        <v>100</v>
      </c>
      <c r="H690" s="8" t="str">
        <f>VLOOKUP(F690, 'Meslek Grupları'!$E$6:$G$152, 3, FALSE)</f>
        <v>Görevli</v>
      </c>
      <c r="I690" s="40" t="s">
        <v>1115</v>
      </c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1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2"/>
      <c r="AT690" s="42"/>
      <c r="AU690" s="43"/>
      <c r="AV690" s="40"/>
      <c r="AW690" s="40"/>
      <c r="AX690" s="40"/>
      <c r="AY690" s="40"/>
      <c r="AZ690" s="40"/>
      <c r="BA690" s="42"/>
      <c r="BB690" s="41"/>
      <c r="BC690" s="40"/>
      <c r="BD690" s="40"/>
      <c r="BE690" s="40"/>
      <c r="BF690" s="40"/>
      <c r="BG690" s="40"/>
      <c r="BH690" s="42"/>
      <c r="BI690" s="40"/>
      <c r="BJ690" s="40"/>
      <c r="BK690" s="40"/>
      <c r="BL690" s="40"/>
      <c r="BM690" s="40"/>
      <c r="BN690" s="40"/>
      <c r="BO690" s="41"/>
      <c r="BP690" s="40"/>
      <c r="BQ690" s="40"/>
      <c r="BR690" s="40"/>
      <c r="BS690" s="40"/>
      <c r="BT690" s="40"/>
      <c r="BU690" s="42"/>
      <c r="BV690" s="40"/>
      <c r="BW690" s="41"/>
      <c r="BX690" s="40"/>
      <c r="BY690" s="40"/>
      <c r="BZ690" s="40"/>
      <c r="CA690" s="42"/>
      <c r="CB690" s="41"/>
      <c r="CC690" s="40"/>
      <c r="CD690" s="40"/>
      <c r="CE690" s="40"/>
      <c r="CF690" s="40"/>
      <c r="CG690" s="40"/>
      <c r="CH690" s="42"/>
      <c r="CI690" s="43"/>
      <c r="CJ690" s="41"/>
      <c r="CK690" s="40"/>
      <c r="CL690" s="40"/>
      <c r="CM690" s="40"/>
      <c r="CN690" s="40"/>
      <c r="CO690" s="40"/>
      <c r="CP690" s="40"/>
      <c r="CQ690" s="40"/>
      <c r="CR690" s="40"/>
      <c r="CS690" s="40"/>
      <c r="CT690" s="40"/>
      <c r="CU690" s="40"/>
      <c r="CV690" s="40"/>
      <c r="CW690" s="40"/>
      <c r="CX690" s="40"/>
      <c r="CY690" s="40"/>
      <c r="CZ690" s="40"/>
      <c r="DA690" s="40"/>
      <c r="DB690" s="40"/>
      <c r="DC690" s="40"/>
      <c r="DD690" s="40"/>
      <c r="DE690" s="40"/>
      <c r="DF690" s="40"/>
      <c r="DG690" s="40"/>
      <c r="DH690" s="40"/>
      <c r="DI690" s="40"/>
      <c r="DJ690" s="40"/>
      <c r="DK690" s="40"/>
      <c r="DL690" s="40"/>
      <c r="DM690" s="40"/>
      <c r="DN690" s="40"/>
      <c r="DO690" s="40"/>
      <c r="DP690" s="40"/>
      <c r="DQ690" s="41"/>
      <c r="DR690" s="40"/>
      <c r="DS690" s="40"/>
      <c r="DT690" s="40"/>
      <c r="DU690" s="40"/>
      <c r="DV690" s="42"/>
      <c r="DW690" s="40"/>
      <c r="DX690" s="40"/>
      <c r="DY690" s="40"/>
      <c r="DZ690" s="40"/>
      <c r="EA690" s="40"/>
      <c r="EB690" s="40"/>
      <c r="EC690" s="40"/>
      <c r="ED690" s="41"/>
      <c r="EE690" s="40"/>
      <c r="EF690" s="40"/>
      <c r="EG690" s="41"/>
      <c r="EH690" s="40"/>
      <c r="EI690" s="40"/>
      <c r="EJ690" s="40"/>
      <c r="EK690" s="40"/>
      <c r="EL690" s="42"/>
      <c r="EM690" s="40"/>
      <c r="EN690" s="40"/>
      <c r="EO690" s="40"/>
      <c r="EP690" s="40"/>
      <c r="EQ690" s="40"/>
      <c r="ER690" s="40"/>
      <c r="ES690" s="40"/>
      <c r="ET690" s="40"/>
      <c r="EU690" s="40"/>
      <c r="EV690" s="40"/>
      <c r="EW690" s="42"/>
      <c r="EX690" s="42"/>
      <c r="EY690" s="42"/>
      <c r="EZ690" s="42"/>
      <c r="FA690" s="42"/>
      <c r="FB690" s="42"/>
      <c r="FC690" s="42"/>
      <c r="FD690" s="42"/>
      <c r="FE690" s="42"/>
      <c r="FF690" s="42"/>
      <c r="FG690" s="42"/>
      <c r="FH690" s="42"/>
      <c r="FI690" s="42"/>
      <c r="FJ690" s="42"/>
      <c r="FK690" s="42"/>
      <c r="FL690" s="42"/>
      <c r="FM690" s="42"/>
      <c r="FN690" s="42"/>
      <c r="FO690" s="42"/>
      <c r="FP690" s="42"/>
      <c r="FQ690" s="42"/>
      <c r="FR690" s="42"/>
      <c r="FS690" s="29">
        <f t="shared" si="89"/>
        <v>100</v>
      </c>
      <c r="FT690" s="29">
        <f t="shared" si="91"/>
        <v>100</v>
      </c>
      <c r="FU690" s="8">
        <f t="shared" si="90"/>
        <v>0</v>
      </c>
      <c r="FV690" s="29">
        <f t="shared" si="92"/>
        <v>0</v>
      </c>
    </row>
    <row r="691" spans="1:178">
      <c r="A691" s="8">
        <v>17494</v>
      </c>
      <c r="B691" s="27" t="s">
        <v>67</v>
      </c>
      <c r="C691" s="40">
        <v>130</v>
      </c>
      <c r="D691" s="40" t="s">
        <v>1116</v>
      </c>
      <c r="E691" s="40"/>
      <c r="F691" s="40" t="s">
        <v>253</v>
      </c>
      <c r="G691" s="40">
        <v>100</v>
      </c>
      <c r="H691" s="8" t="str">
        <f>VLOOKUP(F691, 'Meslek Grupları'!$E$6:$G$152, 3, FALSE)</f>
        <v>İşçiler</v>
      </c>
      <c r="I691" s="40"/>
      <c r="J691" s="40"/>
      <c r="K691" s="40"/>
      <c r="L691" s="40"/>
      <c r="M691" s="40"/>
      <c r="N691" s="40"/>
      <c r="O691" s="40"/>
      <c r="P691" s="40"/>
      <c r="Q691" s="40"/>
      <c r="R691" s="40">
        <v>3.5</v>
      </c>
      <c r="S691" s="40"/>
      <c r="T691" s="40"/>
      <c r="U691" s="40"/>
      <c r="V691" s="40"/>
      <c r="W691" s="40"/>
      <c r="X691" s="40"/>
      <c r="Y691" s="40"/>
      <c r="Z691" s="41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2"/>
      <c r="AT691" s="42"/>
      <c r="AU691" s="43"/>
      <c r="AV691" s="40"/>
      <c r="AW691" s="40"/>
      <c r="AX691" s="40"/>
      <c r="AY691" s="40"/>
      <c r="AZ691" s="40"/>
      <c r="BA691" s="42"/>
      <c r="BB691" s="41"/>
      <c r="BC691" s="40"/>
      <c r="BD691" s="40"/>
      <c r="BE691" s="40"/>
      <c r="BF691" s="40"/>
      <c r="BG691" s="40"/>
      <c r="BH691" s="42"/>
      <c r="BI691" s="40"/>
      <c r="BJ691" s="40"/>
      <c r="BK691" s="40"/>
      <c r="BL691" s="40"/>
      <c r="BM691" s="40"/>
      <c r="BN691" s="40"/>
      <c r="BO691" s="41"/>
      <c r="BP691" s="40"/>
      <c r="BQ691" s="40"/>
      <c r="BR691" s="40"/>
      <c r="BS691" s="40"/>
      <c r="BT691" s="40"/>
      <c r="BU691" s="42"/>
      <c r="BV691" s="40"/>
      <c r="BW691" s="41"/>
      <c r="BX691" s="40"/>
      <c r="BY691" s="40"/>
      <c r="BZ691" s="40"/>
      <c r="CA691" s="42"/>
      <c r="CB691" s="41"/>
      <c r="CC691" s="40"/>
      <c r="CD691" s="40"/>
      <c r="CE691" s="40"/>
      <c r="CF691" s="40"/>
      <c r="CG691" s="40"/>
      <c r="CH691" s="42"/>
      <c r="CI691" s="43"/>
      <c r="CJ691" s="41"/>
      <c r="CK691" s="40"/>
      <c r="CL691" s="40"/>
      <c r="CM691" s="40"/>
      <c r="CN691" s="40"/>
      <c r="CO691" s="40"/>
      <c r="CP691" s="40"/>
      <c r="CQ691" s="40"/>
      <c r="CR691" s="40"/>
      <c r="CS691" s="40"/>
      <c r="CT691" s="40"/>
      <c r="CU691" s="40"/>
      <c r="CV691" s="40"/>
      <c r="CW691" s="40"/>
      <c r="CX691" s="40"/>
      <c r="CY691" s="40"/>
      <c r="CZ691" s="40"/>
      <c r="DA691" s="40"/>
      <c r="DB691" s="40"/>
      <c r="DC691" s="40"/>
      <c r="DD691" s="40"/>
      <c r="DE691" s="40"/>
      <c r="DF691" s="40"/>
      <c r="DG691" s="40"/>
      <c r="DH691" s="40"/>
      <c r="DI691" s="40"/>
      <c r="DJ691" s="40"/>
      <c r="DK691" s="40"/>
      <c r="DL691" s="40"/>
      <c r="DM691" s="40"/>
      <c r="DN691" s="40"/>
      <c r="DO691" s="40"/>
      <c r="DP691" s="40"/>
      <c r="DQ691" s="41"/>
      <c r="DR691" s="40"/>
      <c r="DS691" s="40"/>
      <c r="DT691" s="40"/>
      <c r="DU691" s="40"/>
      <c r="DV691" s="42"/>
      <c r="DW691" s="40"/>
      <c r="DX691" s="40"/>
      <c r="DY691" s="40"/>
      <c r="DZ691" s="40"/>
      <c r="EA691" s="40"/>
      <c r="EB691" s="40"/>
      <c r="EC691" s="40"/>
      <c r="ED691" s="41"/>
      <c r="EE691" s="40"/>
      <c r="EF691" s="40"/>
      <c r="EG691" s="41"/>
      <c r="EH691" s="40"/>
      <c r="EI691" s="40"/>
      <c r="EJ691" s="40"/>
      <c r="EK691" s="40"/>
      <c r="EL691" s="42"/>
      <c r="EM691" s="40"/>
      <c r="EN691" s="40"/>
      <c r="EO691" s="40"/>
      <c r="EP691" s="40"/>
      <c r="EQ691" s="40"/>
      <c r="ER691" s="40"/>
      <c r="ES691" s="40"/>
      <c r="ET691" s="40"/>
      <c r="EU691" s="40"/>
      <c r="EV691" s="40"/>
      <c r="EW691" s="42"/>
      <c r="EX691" s="42"/>
      <c r="EY691" s="42"/>
      <c r="EZ691" s="42"/>
      <c r="FA691" s="42"/>
      <c r="FB691" s="42"/>
      <c r="FC691" s="42"/>
      <c r="FD691" s="42"/>
      <c r="FE691" s="42"/>
      <c r="FF691" s="42"/>
      <c r="FG691" s="42"/>
      <c r="FH691" s="42"/>
      <c r="FI691" s="42"/>
      <c r="FJ691" s="42"/>
      <c r="FK691" s="42"/>
      <c r="FL691" s="42"/>
      <c r="FM691" s="42"/>
      <c r="FN691" s="42"/>
      <c r="FO691" s="42"/>
      <c r="FP691" s="42"/>
      <c r="FQ691" s="42"/>
      <c r="FR691" s="42"/>
      <c r="FS691" s="29">
        <f t="shared" si="89"/>
        <v>100</v>
      </c>
      <c r="FT691" s="29">
        <f t="shared" si="91"/>
        <v>100</v>
      </c>
      <c r="FU691" s="8">
        <f t="shared" si="90"/>
        <v>0</v>
      </c>
      <c r="FV691" s="29">
        <f t="shared" si="92"/>
        <v>0</v>
      </c>
    </row>
    <row r="692" spans="1:178">
      <c r="A692" s="8">
        <v>17494</v>
      </c>
      <c r="B692" s="27" t="s">
        <v>67</v>
      </c>
      <c r="C692" s="40">
        <v>131</v>
      </c>
      <c r="D692" s="40" t="s">
        <v>1117</v>
      </c>
      <c r="E692" s="40"/>
      <c r="F692" s="40" t="s">
        <v>565</v>
      </c>
      <c r="G692" s="40">
        <v>100</v>
      </c>
      <c r="H692" s="8" t="str">
        <f>VLOOKUP(F692, 'Meslek Grupları'!$E$6:$G$152, 3, FALSE)</f>
        <v>Esnaf</v>
      </c>
      <c r="I692" s="40"/>
      <c r="J692" s="40"/>
      <c r="K692" s="40"/>
      <c r="L692" s="40">
        <v>120</v>
      </c>
      <c r="M692" s="40"/>
      <c r="N692" s="40"/>
      <c r="O692" s="40"/>
      <c r="P692" s="40"/>
      <c r="Q692" s="40"/>
      <c r="R692" s="40">
        <v>4.25</v>
      </c>
      <c r="S692" s="40"/>
      <c r="T692" s="40"/>
      <c r="U692" s="40"/>
      <c r="V692" s="40"/>
      <c r="W692" s="40"/>
      <c r="X692" s="40"/>
      <c r="Y692" s="40"/>
      <c r="Z692" s="41">
        <v>25</v>
      </c>
      <c r="AA692" s="40">
        <v>6.25</v>
      </c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2"/>
      <c r="AT692" s="42"/>
      <c r="AU692" s="43"/>
      <c r="AV692" s="40"/>
      <c r="AW692" s="40"/>
      <c r="AX692" s="40"/>
      <c r="AY692" s="40"/>
      <c r="AZ692" s="40"/>
      <c r="BA692" s="42"/>
      <c r="BB692" s="41"/>
      <c r="BC692" s="40"/>
      <c r="BD692" s="40"/>
      <c r="BE692" s="40"/>
      <c r="BF692" s="40"/>
      <c r="BG692" s="40"/>
      <c r="BH692" s="42"/>
      <c r="BI692" s="40">
        <v>3</v>
      </c>
      <c r="BJ692" s="40">
        <v>6.25</v>
      </c>
      <c r="BK692" s="40">
        <v>6.25</v>
      </c>
      <c r="BL692" s="40"/>
      <c r="BM692" s="40">
        <v>50</v>
      </c>
      <c r="BN692" s="40">
        <v>80</v>
      </c>
      <c r="BO692" s="41"/>
      <c r="BP692" s="40"/>
      <c r="BQ692" s="40"/>
      <c r="BR692" s="40"/>
      <c r="BS692" s="40"/>
      <c r="BT692" s="40"/>
      <c r="BU692" s="42"/>
      <c r="BV692" s="40"/>
      <c r="BW692" s="41"/>
      <c r="BX692" s="40"/>
      <c r="BY692" s="40"/>
      <c r="BZ692" s="40"/>
      <c r="CA692" s="42"/>
      <c r="CB692" s="41"/>
      <c r="CC692" s="40"/>
      <c r="CD692" s="40"/>
      <c r="CE692" s="40"/>
      <c r="CF692" s="40"/>
      <c r="CG692" s="40"/>
      <c r="CH692" s="42"/>
      <c r="CI692" s="43"/>
      <c r="CJ692" s="41"/>
      <c r="CK692" s="40"/>
      <c r="CL692" s="40"/>
      <c r="CM692" s="40"/>
      <c r="CN692" s="40"/>
      <c r="CO692" s="40"/>
      <c r="CP692" s="40"/>
      <c r="CQ692" s="40"/>
      <c r="CR692" s="40"/>
      <c r="CS692" s="40"/>
      <c r="CT692" s="40"/>
      <c r="CU692" s="40"/>
      <c r="CV692" s="40"/>
      <c r="CW692" s="40"/>
      <c r="CX692" s="40"/>
      <c r="CY692" s="40"/>
      <c r="CZ692" s="40"/>
      <c r="DA692" s="40"/>
      <c r="DB692" s="40"/>
      <c r="DC692" s="40"/>
      <c r="DD692" s="40"/>
      <c r="DE692" s="40"/>
      <c r="DF692" s="40"/>
      <c r="DG692" s="40"/>
      <c r="DH692" s="40"/>
      <c r="DI692" s="40"/>
      <c r="DJ692" s="40"/>
      <c r="DK692" s="40"/>
      <c r="DL692" s="40"/>
      <c r="DM692" s="40"/>
      <c r="DN692" s="40"/>
      <c r="DO692" s="40"/>
      <c r="DP692" s="40"/>
      <c r="DQ692" s="41"/>
      <c r="DR692" s="40"/>
      <c r="DS692" s="40"/>
      <c r="DT692" s="40"/>
      <c r="DU692" s="40"/>
      <c r="DV692" s="42"/>
      <c r="DW692" s="40"/>
      <c r="DX692" s="40"/>
      <c r="DY692" s="40"/>
      <c r="DZ692" s="40"/>
      <c r="EA692" s="40"/>
      <c r="EB692" s="40"/>
      <c r="EC692" s="40"/>
      <c r="ED692" s="41"/>
      <c r="EE692" s="40"/>
      <c r="EF692" s="40"/>
      <c r="EG692" s="41"/>
      <c r="EH692" s="40"/>
      <c r="EI692" s="40"/>
      <c r="EJ692" s="40"/>
      <c r="EK692" s="40"/>
      <c r="EL692" s="42"/>
      <c r="EM692" s="40"/>
      <c r="EN692" s="40"/>
      <c r="EO692" s="40"/>
      <c r="EP692" s="40"/>
      <c r="EQ692" s="40"/>
      <c r="ER692" s="40"/>
      <c r="ES692" s="40"/>
      <c r="ET692" s="40"/>
      <c r="EU692" s="40"/>
      <c r="EV692" s="40"/>
      <c r="EW692" s="42"/>
      <c r="EX692" s="42"/>
      <c r="EY692" s="42"/>
      <c r="EZ692" s="42"/>
      <c r="FA692" s="42"/>
      <c r="FB692" s="42"/>
      <c r="FC692" s="42"/>
      <c r="FD692" s="42"/>
      <c r="FE692" s="42"/>
      <c r="FF692" s="42"/>
      <c r="FG692" s="42"/>
      <c r="FH692" s="42"/>
      <c r="FI692" s="42"/>
      <c r="FJ692" s="42"/>
      <c r="FK692" s="42"/>
      <c r="FL692" s="42"/>
      <c r="FM692" s="42"/>
      <c r="FN692" s="42"/>
      <c r="FO692" s="42"/>
      <c r="FP692" s="42"/>
      <c r="FQ692" s="42"/>
      <c r="FR692" s="42"/>
      <c r="FS692" s="29">
        <f t="shared" si="89"/>
        <v>270</v>
      </c>
      <c r="FT692" s="29">
        <f t="shared" si="91"/>
        <v>270</v>
      </c>
      <c r="FU692" s="8">
        <f t="shared" si="90"/>
        <v>3</v>
      </c>
      <c r="FV692" s="29">
        <f t="shared" si="92"/>
        <v>3</v>
      </c>
    </row>
    <row r="693" spans="1:178">
      <c r="A693" s="8">
        <v>17494</v>
      </c>
      <c r="B693" s="27" t="s">
        <v>67</v>
      </c>
      <c r="C693" s="40">
        <v>132</v>
      </c>
      <c r="D693" s="40" t="s">
        <v>1118</v>
      </c>
      <c r="E693" s="40"/>
      <c r="F693" s="40" t="s">
        <v>345</v>
      </c>
      <c r="G693" s="40">
        <v>100</v>
      </c>
      <c r="H693" s="8" t="str">
        <f>VLOOKUP(F693, 'Meslek Grupları'!$E$6:$G$152, 3, FALSE)</f>
        <v>Esnaf</v>
      </c>
      <c r="I693" s="40"/>
      <c r="J693" s="40"/>
      <c r="K693" s="40"/>
      <c r="L693" s="40"/>
      <c r="M693" s="40"/>
      <c r="N693" s="40"/>
      <c r="O693" s="40"/>
      <c r="P693" s="40"/>
      <c r="Q693" s="40"/>
      <c r="R693" s="40">
        <v>2.5</v>
      </c>
      <c r="S693" s="40"/>
      <c r="T693" s="40"/>
      <c r="U693" s="40"/>
      <c r="V693" s="40"/>
      <c r="W693" s="40"/>
      <c r="X693" s="40"/>
      <c r="Y693" s="40"/>
      <c r="Z693" s="41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2"/>
      <c r="AT693" s="42"/>
      <c r="AU693" s="43"/>
      <c r="AV693" s="40"/>
      <c r="AW693" s="40"/>
      <c r="AX693" s="40"/>
      <c r="AY693" s="40"/>
      <c r="AZ693" s="40"/>
      <c r="BA693" s="42"/>
      <c r="BB693" s="41"/>
      <c r="BC693" s="40"/>
      <c r="BD693" s="40"/>
      <c r="BE693" s="40"/>
      <c r="BF693" s="40"/>
      <c r="BG693" s="40"/>
      <c r="BH693" s="42"/>
      <c r="BI693" s="40"/>
      <c r="BJ693" s="40"/>
      <c r="BK693" s="40"/>
      <c r="BL693" s="40"/>
      <c r="BM693" s="40"/>
      <c r="BN693" s="40"/>
      <c r="BO693" s="41"/>
      <c r="BP693" s="40"/>
      <c r="BQ693" s="40"/>
      <c r="BR693" s="40"/>
      <c r="BS693" s="40"/>
      <c r="BT693" s="40"/>
      <c r="BU693" s="42"/>
      <c r="BV693" s="40"/>
      <c r="BW693" s="41"/>
      <c r="BX693" s="40"/>
      <c r="BY693" s="40"/>
      <c r="BZ693" s="40"/>
      <c r="CA693" s="42"/>
      <c r="CB693" s="41"/>
      <c r="CC693" s="40"/>
      <c r="CD693" s="40"/>
      <c r="CE693" s="40"/>
      <c r="CF693" s="40"/>
      <c r="CG693" s="40"/>
      <c r="CH693" s="42"/>
      <c r="CI693" s="43"/>
      <c r="CJ693" s="41"/>
      <c r="CK693" s="40"/>
      <c r="CL693" s="40"/>
      <c r="CM693" s="40"/>
      <c r="CN693" s="40"/>
      <c r="CO693" s="40"/>
      <c r="CP693" s="40"/>
      <c r="CQ693" s="40"/>
      <c r="CR693" s="40"/>
      <c r="CS693" s="40"/>
      <c r="CT693" s="40"/>
      <c r="CU693" s="40"/>
      <c r="CV693" s="40"/>
      <c r="CW693" s="40">
        <v>1</v>
      </c>
      <c r="CX693" s="40">
        <v>10</v>
      </c>
      <c r="CY693" s="40"/>
      <c r="CZ693" s="40"/>
      <c r="DA693" s="40"/>
      <c r="DB693" s="40"/>
      <c r="DC693" s="40"/>
      <c r="DD693" s="40"/>
      <c r="DE693" s="40"/>
      <c r="DF693" s="40"/>
      <c r="DG693" s="40"/>
      <c r="DH693" s="40"/>
      <c r="DI693" s="40"/>
      <c r="DJ693" s="40"/>
      <c r="DK693" s="40"/>
      <c r="DL693" s="40"/>
      <c r="DM693" s="40"/>
      <c r="DN693" s="40"/>
      <c r="DO693" s="40"/>
      <c r="DP693" s="40"/>
      <c r="DQ693" s="41"/>
      <c r="DR693" s="40"/>
      <c r="DS693" s="40"/>
      <c r="DT693" s="40"/>
      <c r="DU693" s="40"/>
      <c r="DV693" s="42"/>
      <c r="DW693" s="40"/>
      <c r="DX693" s="40"/>
      <c r="DY693" s="40"/>
      <c r="DZ693" s="40"/>
      <c r="EA693" s="40"/>
      <c r="EB693" s="40"/>
      <c r="EC693" s="40"/>
      <c r="ED693" s="41"/>
      <c r="EE693" s="40"/>
      <c r="EF693" s="40"/>
      <c r="EG693" s="41"/>
      <c r="EH693" s="40"/>
      <c r="EI693" s="40"/>
      <c r="EJ693" s="40"/>
      <c r="EK693" s="40"/>
      <c r="EL693" s="42"/>
      <c r="EM693" s="40"/>
      <c r="EN693" s="40"/>
      <c r="EO693" s="40"/>
      <c r="EP693" s="40"/>
      <c r="EQ693" s="40"/>
      <c r="ER693" s="40"/>
      <c r="ES693" s="40"/>
      <c r="ET693" s="40"/>
      <c r="EU693" s="40"/>
      <c r="EV693" s="40"/>
      <c r="EW693" s="42"/>
      <c r="EX693" s="42"/>
      <c r="EY693" s="42"/>
      <c r="EZ693" s="42"/>
      <c r="FA693" s="42"/>
      <c r="FB693" s="42"/>
      <c r="FC693" s="42"/>
      <c r="FD693" s="42"/>
      <c r="FE693" s="42"/>
      <c r="FF693" s="42"/>
      <c r="FG693" s="42"/>
      <c r="FH693" s="42"/>
      <c r="FI693" s="42"/>
      <c r="FJ693" s="42"/>
      <c r="FK693" s="42"/>
      <c r="FL693" s="42"/>
      <c r="FM693" s="42"/>
      <c r="FN693" s="42"/>
      <c r="FO693" s="42"/>
      <c r="FP693" s="42"/>
      <c r="FQ693" s="42"/>
      <c r="FR693" s="42"/>
      <c r="FS693" s="29">
        <f t="shared" si="89"/>
        <v>110</v>
      </c>
      <c r="FT693" s="29">
        <f t="shared" si="91"/>
        <v>110</v>
      </c>
      <c r="FU693" s="8">
        <f t="shared" si="90"/>
        <v>0</v>
      </c>
      <c r="FV693" s="29">
        <f t="shared" si="92"/>
        <v>0</v>
      </c>
    </row>
    <row r="694" spans="1:178">
      <c r="A694" s="8">
        <v>17494</v>
      </c>
      <c r="B694" s="27" t="s">
        <v>67</v>
      </c>
      <c r="C694" s="40">
        <v>133</v>
      </c>
      <c r="D694" s="40" t="s">
        <v>1119</v>
      </c>
      <c r="E694" s="40"/>
      <c r="F694" s="40" t="s">
        <v>355</v>
      </c>
      <c r="G694" s="40">
        <v>200</v>
      </c>
      <c r="H694" s="8" t="str">
        <f>VLOOKUP(F694, 'Meslek Grupları'!$E$6:$G$152, 3, FALSE)</f>
        <v>Görevli</v>
      </c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1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2"/>
      <c r="AT694" s="42"/>
      <c r="AU694" s="43"/>
      <c r="AV694" s="40"/>
      <c r="AW694" s="40"/>
      <c r="AX694" s="40"/>
      <c r="AY694" s="40"/>
      <c r="AZ694" s="40"/>
      <c r="BA694" s="42"/>
      <c r="BB694" s="41"/>
      <c r="BC694" s="40"/>
      <c r="BD694" s="40"/>
      <c r="BE694" s="40"/>
      <c r="BF694" s="40"/>
      <c r="BG694" s="40"/>
      <c r="BH694" s="42"/>
      <c r="BI694" s="40"/>
      <c r="BJ694" s="40"/>
      <c r="BK694" s="40"/>
      <c r="BL694" s="40"/>
      <c r="BM694" s="40"/>
      <c r="BN694" s="40"/>
      <c r="BO694" s="41"/>
      <c r="BP694" s="40"/>
      <c r="BQ694" s="40"/>
      <c r="BR694" s="40"/>
      <c r="BS694" s="40"/>
      <c r="BT694" s="40"/>
      <c r="BU694" s="42"/>
      <c r="BV694" s="40"/>
      <c r="BW694" s="41"/>
      <c r="BX694" s="40"/>
      <c r="BY694" s="40"/>
      <c r="BZ694" s="40"/>
      <c r="CA694" s="42"/>
      <c r="CB694" s="41"/>
      <c r="CC694" s="40"/>
      <c r="CD694" s="40"/>
      <c r="CE694" s="40"/>
      <c r="CF694" s="40"/>
      <c r="CG694" s="40"/>
      <c r="CH694" s="42"/>
      <c r="CI694" s="43"/>
      <c r="CJ694" s="41"/>
      <c r="CK694" s="40"/>
      <c r="CL694" s="40"/>
      <c r="CM694" s="40"/>
      <c r="CN694" s="40"/>
      <c r="CO694" s="40"/>
      <c r="CP694" s="40"/>
      <c r="CQ694" s="40"/>
      <c r="CR694" s="40"/>
      <c r="CS694" s="40"/>
      <c r="CT694" s="40"/>
      <c r="CU694" s="40"/>
      <c r="CV694" s="40"/>
      <c r="CW694" s="40"/>
      <c r="CX694" s="40"/>
      <c r="CY694" s="40"/>
      <c r="CZ694" s="40"/>
      <c r="DA694" s="40"/>
      <c r="DB694" s="40"/>
      <c r="DC694" s="40"/>
      <c r="DD694" s="40"/>
      <c r="DE694" s="40"/>
      <c r="DF694" s="40"/>
      <c r="DG694" s="40"/>
      <c r="DH694" s="40"/>
      <c r="DI694" s="40"/>
      <c r="DJ694" s="40"/>
      <c r="DK694" s="40"/>
      <c r="DL694" s="40"/>
      <c r="DM694" s="40"/>
      <c r="DN694" s="40"/>
      <c r="DO694" s="40"/>
      <c r="DP694" s="40"/>
      <c r="DQ694" s="41"/>
      <c r="DR694" s="40"/>
      <c r="DS694" s="40"/>
      <c r="DT694" s="40"/>
      <c r="DU694" s="40"/>
      <c r="DV694" s="42"/>
      <c r="DW694" s="40"/>
      <c r="DX694" s="40"/>
      <c r="DY694" s="40"/>
      <c r="DZ694" s="40"/>
      <c r="EA694" s="40"/>
      <c r="EB694" s="40"/>
      <c r="EC694" s="40"/>
      <c r="ED694" s="41"/>
      <c r="EE694" s="40"/>
      <c r="EF694" s="40"/>
      <c r="EG694" s="41"/>
      <c r="EH694" s="40"/>
      <c r="EI694" s="40"/>
      <c r="EJ694" s="40"/>
      <c r="EK694" s="40"/>
      <c r="EL694" s="42"/>
      <c r="EM694" s="40"/>
      <c r="EN694" s="40"/>
      <c r="EO694" s="40"/>
      <c r="EP694" s="40"/>
      <c r="EQ694" s="40"/>
      <c r="ER694" s="40"/>
      <c r="ES694" s="40"/>
      <c r="ET694" s="40"/>
      <c r="EU694" s="40"/>
      <c r="EV694" s="40"/>
      <c r="EW694" s="42"/>
      <c r="EX694" s="42"/>
      <c r="EY694" s="42"/>
      <c r="EZ694" s="42"/>
      <c r="FA694" s="42"/>
      <c r="FB694" s="42"/>
      <c r="FC694" s="42"/>
      <c r="FD694" s="42"/>
      <c r="FE694" s="42"/>
      <c r="FF694" s="42"/>
      <c r="FG694" s="42"/>
      <c r="FH694" s="42"/>
      <c r="FI694" s="42"/>
      <c r="FJ694" s="42"/>
      <c r="FK694" s="42"/>
      <c r="FL694" s="42"/>
      <c r="FM694" s="42"/>
      <c r="FN694" s="42"/>
      <c r="FO694" s="42"/>
      <c r="FP694" s="42"/>
      <c r="FQ694" s="42"/>
      <c r="FR694" s="42"/>
      <c r="FS694" s="29">
        <f t="shared" si="89"/>
        <v>200</v>
      </c>
      <c r="FT694" s="29">
        <f t="shared" si="91"/>
        <v>200</v>
      </c>
      <c r="FU694" s="8">
        <f t="shared" si="90"/>
        <v>0</v>
      </c>
      <c r="FV694" s="29">
        <f t="shared" si="92"/>
        <v>0</v>
      </c>
    </row>
    <row r="695" spans="1:178">
      <c r="A695" s="8">
        <v>17494</v>
      </c>
      <c r="B695" s="27" t="s">
        <v>67</v>
      </c>
      <c r="C695" s="40">
        <v>134</v>
      </c>
      <c r="D695" s="40" t="s">
        <v>622</v>
      </c>
      <c r="E695" s="40"/>
      <c r="F695" s="40" t="s">
        <v>316</v>
      </c>
      <c r="G695" s="40"/>
      <c r="H695" s="8" t="str">
        <f>VLOOKUP(F695, 'Meslek Grupları'!$E$6:$G$152, 3, FALSE)</f>
        <v>Mesleksiz</v>
      </c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1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2"/>
      <c r="AT695" s="42"/>
      <c r="AU695" s="43"/>
      <c r="AV695" s="40"/>
      <c r="AW695" s="40"/>
      <c r="AX695" s="40"/>
      <c r="AY695" s="40"/>
      <c r="AZ695" s="40"/>
      <c r="BA695" s="42"/>
      <c r="BB695" s="41"/>
      <c r="BC695" s="40"/>
      <c r="BD695" s="40"/>
      <c r="BE695" s="40"/>
      <c r="BF695" s="40"/>
      <c r="BG695" s="40"/>
      <c r="BH695" s="42"/>
      <c r="BI695" s="40"/>
      <c r="BJ695" s="40"/>
      <c r="BK695" s="40"/>
      <c r="BL695" s="40"/>
      <c r="BM695" s="40"/>
      <c r="BN695" s="40"/>
      <c r="BO695" s="41"/>
      <c r="BP695" s="40"/>
      <c r="BQ695" s="40"/>
      <c r="BR695" s="40"/>
      <c r="BS695" s="40"/>
      <c r="BT695" s="40"/>
      <c r="BU695" s="42"/>
      <c r="BV695" s="40"/>
      <c r="BW695" s="41"/>
      <c r="BX695" s="40"/>
      <c r="BY695" s="40"/>
      <c r="BZ695" s="40"/>
      <c r="CA695" s="42"/>
      <c r="CB695" s="41"/>
      <c r="CC695" s="40"/>
      <c r="CD695" s="40"/>
      <c r="CE695" s="40"/>
      <c r="CF695" s="40"/>
      <c r="CG695" s="40"/>
      <c r="CH695" s="42"/>
      <c r="CI695" s="43"/>
      <c r="CJ695" s="41"/>
      <c r="CK695" s="40"/>
      <c r="CL695" s="40"/>
      <c r="CM695" s="40"/>
      <c r="CN695" s="40"/>
      <c r="CO695" s="40"/>
      <c r="CP695" s="40"/>
      <c r="CQ695" s="40"/>
      <c r="CR695" s="40"/>
      <c r="CS695" s="40"/>
      <c r="CT695" s="40"/>
      <c r="CU695" s="40"/>
      <c r="CV695" s="40"/>
      <c r="CW695" s="40"/>
      <c r="CX695" s="40"/>
      <c r="CY695" s="40"/>
      <c r="CZ695" s="40"/>
      <c r="DA695" s="40"/>
      <c r="DB695" s="40"/>
      <c r="DC695" s="40"/>
      <c r="DD695" s="40"/>
      <c r="DE695" s="40"/>
      <c r="DF695" s="40"/>
      <c r="DG695" s="40"/>
      <c r="DH695" s="40"/>
      <c r="DI695" s="40"/>
      <c r="DJ695" s="40"/>
      <c r="DK695" s="40"/>
      <c r="DL695" s="40"/>
      <c r="DM695" s="40"/>
      <c r="DN695" s="40"/>
      <c r="DO695" s="40"/>
      <c r="DP695" s="40"/>
      <c r="DQ695" s="41"/>
      <c r="DR695" s="40"/>
      <c r="DS695" s="40"/>
      <c r="DT695" s="40"/>
      <c r="DU695" s="40"/>
      <c r="DV695" s="42"/>
      <c r="DW695" s="40"/>
      <c r="DX695" s="40"/>
      <c r="DY695" s="40"/>
      <c r="DZ695" s="40"/>
      <c r="EA695" s="40"/>
      <c r="EB695" s="40"/>
      <c r="EC695" s="40"/>
      <c r="ED695" s="41"/>
      <c r="EE695" s="40"/>
      <c r="EF695" s="40"/>
      <c r="EG695" s="41"/>
      <c r="EH695" s="40"/>
      <c r="EI695" s="40"/>
      <c r="EJ695" s="40"/>
      <c r="EK695" s="40"/>
      <c r="EL695" s="42"/>
      <c r="EM695" s="40"/>
      <c r="EN695" s="40"/>
      <c r="EO695" s="40"/>
      <c r="EP695" s="40"/>
      <c r="EQ695" s="40"/>
      <c r="ER695" s="40"/>
      <c r="ES695" s="40"/>
      <c r="ET695" s="40"/>
      <c r="EU695" s="40"/>
      <c r="EV695" s="40"/>
      <c r="EW695" s="42"/>
      <c r="EX695" s="42"/>
      <c r="EY695" s="42"/>
      <c r="EZ695" s="42"/>
      <c r="FA695" s="42"/>
      <c r="FB695" s="42"/>
      <c r="FC695" s="42"/>
      <c r="FD695" s="42"/>
      <c r="FE695" s="42"/>
      <c r="FF695" s="42"/>
      <c r="FG695" s="42"/>
      <c r="FH695" s="42"/>
      <c r="FI695" s="42"/>
      <c r="FJ695" s="42"/>
      <c r="FK695" s="42"/>
      <c r="FL695" s="42"/>
      <c r="FM695" s="42"/>
      <c r="FN695" s="42"/>
      <c r="FO695" s="42"/>
      <c r="FP695" s="42"/>
      <c r="FQ695" s="42"/>
      <c r="FR695" s="42"/>
      <c r="FS695" s="29">
        <f t="shared" si="89"/>
        <v>0</v>
      </c>
      <c r="FT695" s="29">
        <f t="shared" si="91"/>
        <v>0</v>
      </c>
      <c r="FU695" s="8">
        <f t="shared" si="90"/>
        <v>0</v>
      </c>
      <c r="FV695" s="29">
        <f t="shared" si="92"/>
        <v>0</v>
      </c>
    </row>
    <row r="696" spans="1:178">
      <c r="A696" s="8">
        <v>17494</v>
      </c>
      <c r="B696" s="27" t="s">
        <v>67</v>
      </c>
      <c r="C696" s="40">
        <v>135</v>
      </c>
      <c r="D696" s="40" t="s">
        <v>1120</v>
      </c>
      <c r="E696" s="40"/>
      <c r="F696" s="40" t="s">
        <v>358</v>
      </c>
      <c r="G696" s="40">
        <v>200</v>
      </c>
      <c r="H696" s="8" t="str">
        <f>VLOOKUP(F696, 'Meslek Grupları'!$E$6:$G$152, 3, FALSE)</f>
        <v>Görevli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>
        <v>3.5</v>
      </c>
      <c r="S696" s="40"/>
      <c r="T696" s="40"/>
      <c r="U696" s="40"/>
      <c r="V696" s="40"/>
      <c r="W696" s="40"/>
      <c r="X696" s="40"/>
      <c r="Y696" s="40"/>
      <c r="Z696" s="41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2"/>
      <c r="AT696" s="42"/>
      <c r="AU696" s="43"/>
      <c r="AV696" s="40"/>
      <c r="AW696" s="40"/>
      <c r="AX696" s="40"/>
      <c r="AY696" s="40"/>
      <c r="AZ696" s="40"/>
      <c r="BA696" s="42"/>
      <c r="BB696" s="41"/>
      <c r="BC696" s="40"/>
      <c r="BD696" s="40"/>
      <c r="BE696" s="40"/>
      <c r="BF696" s="40"/>
      <c r="BG696" s="40"/>
      <c r="BH696" s="42"/>
      <c r="BI696" s="40"/>
      <c r="BJ696" s="40"/>
      <c r="BK696" s="40"/>
      <c r="BL696" s="40"/>
      <c r="BM696" s="40"/>
      <c r="BN696" s="40"/>
      <c r="BO696" s="41"/>
      <c r="BP696" s="40"/>
      <c r="BQ696" s="40"/>
      <c r="BR696" s="40"/>
      <c r="BS696" s="40"/>
      <c r="BT696" s="40"/>
      <c r="BU696" s="42"/>
      <c r="BV696" s="40"/>
      <c r="BW696" s="41"/>
      <c r="BX696" s="40"/>
      <c r="BY696" s="40"/>
      <c r="BZ696" s="40"/>
      <c r="CA696" s="42"/>
      <c r="CB696" s="41"/>
      <c r="CC696" s="40"/>
      <c r="CD696" s="40"/>
      <c r="CE696" s="40"/>
      <c r="CF696" s="40"/>
      <c r="CG696" s="40"/>
      <c r="CH696" s="42"/>
      <c r="CI696" s="43"/>
      <c r="CJ696" s="41">
        <v>1</v>
      </c>
      <c r="CK696" s="40"/>
      <c r="CL696" s="40"/>
      <c r="CM696" s="40"/>
      <c r="CN696" s="40"/>
      <c r="CO696" s="40"/>
      <c r="CP696" s="40"/>
      <c r="CQ696" s="40"/>
      <c r="CR696" s="40"/>
      <c r="CS696" s="40"/>
      <c r="CT696" s="40"/>
      <c r="CU696" s="40"/>
      <c r="CV696" s="40"/>
      <c r="CW696" s="40"/>
      <c r="CX696" s="40"/>
      <c r="CY696" s="40"/>
      <c r="CZ696" s="40"/>
      <c r="DA696" s="40"/>
      <c r="DB696" s="40"/>
      <c r="DC696" s="40"/>
      <c r="DD696" s="40"/>
      <c r="DE696" s="40"/>
      <c r="DF696" s="40"/>
      <c r="DG696" s="40"/>
      <c r="DH696" s="40"/>
      <c r="DI696" s="40"/>
      <c r="DJ696" s="40"/>
      <c r="DK696" s="40"/>
      <c r="DL696" s="40"/>
      <c r="DM696" s="40"/>
      <c r="DN696" s="40"/>
      <c r="DO696" s="40"/>
      <c r="DP696" s="40"/>
      <c r="DQ696" s="41"/>
      <c r="DR696" s="40"/>
      <c r="DS696" s="40"/>
      <c r="DT696" s="40"/>
      <c r="DU696" s="40"/>
      <c r="DV696" s="42"/>
      <c r="DW696" s="40"/>
      <c r="DX696" s="40"/>
      <c r="DY696" s="40"/>
      <c r="DZ696" s="40"/>
      <c r="EA696" s="40"/>
      <c r="EB696" s="40"/>
      <c r="EC696" s="40"/>
      <c r="ED696" s="41"/>
      <c r="EE696" s="40"/>
      <c r="EF696" s="40"/>
      <c r="EG696" s="41"/>
      <c r="EH696" s="40"/>
      <c r="EI696" s="40"/>
      <c r="EJ696" s="40"/>
      <c r="EK696" s="40"/>
      <c r="EL696" s="42"/>
      <c r="EM696" s="40"/>
      <c r="EN696" s="40"/>
      <c r="EO696" s="40"/>
      <c r="EP696" s="40"/>
      <c r="EQ696" s="40"/>
      <c r="ER696" s="40"/>
      <c r="ES696" s="40"/>
      <c r="ET696" s="40"/>
      <c r="EU696" s="40"/>
      <c r="EV696" s="40"/>
      <c r="EW696" s="42"/>
      <c r="EX696" s="42"/>
      <c r="EY696" s="42"/>
      <c r="EZ696" s="42"/>
      <c r="FA696" s="42"/>
      <c r="FB696" s="42"/>
      <c r="FC696" s="42"/>
      <c r="FD696" s="42"/>
      <c r="FE696" s="42"/>
      <c r="FF696" s="42"/>
      <c r="FG696" s="42"/>
      <c r="FH696" s="42"/>
      <c r="FI696" s="42"/>
      <c r="FJ696" s="42"/>
      <c r="FK696" s="42"/>
      <c r="FL696" s="42"/>
      <c r="FM696" s="42"/>
      <c r="FN696" s="42"/>
      <c r="FO696" s="42"/>
      <c r="FP696" s="42"/>
      <c r="FQ696" s="42"/>
      <c r="FR696" s="42"/>
      <c r="FS696" s="29">
        <f t="shared" si="89"/>
        <v>200</v>
      </c>
      <c r="FT696" s="29">
        <f t="shared" si="91"/>
        <v>200</v>
      </c>
      <c r="FU696" s="8">
        <f t="shared" si="90"/>
        <v>0</v>
      </c>
      <c r="FV696" s="29">
        <f t="shared" si="92"/>
        <v>0</v>
      </c>
    </row>
    <row r="697" spans="1:178">
      <c r="A697" s="8">
        <v>17494</v>
      </c>
      <c r="B697" s="27" t="s">
        <v>67</v>
      </c>
      <c r="C697" s="40">
        <v>136</v>
      </c>
      <c r="D697" s="40" t="s">
        <v>1121</v>
      </c>
      <c r="E697" s="40"/>
      <c r="F697" s="40"/>
      <c r="G697" s="40"/>
      <c r="H697" s="8">
        <f>VLOOKUP(F697, 'Meslek Grupları'!$E$6:$G$152, 3, FALSE)</f>
        <v>0</v>
      </c>
      <c r="I697" s="40"/>
      <c r="J697" s="40"/>
      <c r="K697" s="40"/>
      <c r="L697" s="40">
        <v>120</v>
      </c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1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2"/>
      <c r="AT697" s="42"/>
      <c r="AU697" s="43"/>
      <c r="AV697" s="40"/>
      <c r="AW697" s="40"/>
      <c r="AX697" s="40"/>
      <c r="AY697" s="40"/>
      <c r="AZ697" s="40"/>
      <c r="BA697" s="42"/>
      <c r="BB697" s="41"/>
      <c r="BC697" s="40"/>
      <c r="BD697" s="40"/>
      <c r="BE697" s="40"/>
      <c r="BF697" s="40"/>
      <c r="BG697" s="40"/>
      <c r="BH697" s="42"/>
      <c r="BI697" s="40"/>
      <c r="BJ697" s="40"/>
      <c r="BK697" s="40"/>
      <c r="BL697" s="40"/>
      <c r="BM697" s="40"/>
      <c r="BN697" s="40"/>
      <c r="BO697" s="41"/>
      <c r="BP697" s="40"/>
      <c r="BQ697" s="40"/>
      <c r="BR697" s="40"/>
      <c r="BS697" s="40"/>
      <c r="BT697" s="40"/>
      <c r="BU697" s="42"/>
      <c r="BV697" s="40"/>
      <c r="BW697" s="41"/>
      <c r="BX697" s="40"/>
      <c r="BY697" s="40"/>
      <c r="BZ697" s="40"/>
      <c r="CA697" s="42"/>
      <c r="CB697" s="41"/>
      <c r="CC697" s="40"/>
      <c r="CD697" s="40"/>
      <c r="CE697" s="40"/>
      <c r="CF697" s="40"/>
      <c r="CG697" s="40"/>
      <c r="CH697" s="42"/>
      <c r="CI697" s="43"/>
      <c r="CJ697" s="41"/>
      <c r="CK697" s="40"/>
      <c r="CL697" s="40"/>
      <c r="CM697" s="40"/>
      <c r="CN697" s="40"/>
      <c r="CO697" s="40"/>
      <c r="CP697" s="40"/>
      <c r="CQ697" s="40"/>
      <c r="CR697" s="40"/>
      <c r="CS697" s="40"/>
      <c r="CT697" s="40"/>
      <c r="CU697" s="40"/>
      <c r="CV697" s="40"/>
      <c r="CW697" s="40"/>
      <c r="CX697" s="40"/>
      <c r="CY697" s="40"/>
      <c r="CZ697" s="40"/>
      <c r="DA697" s="40"/>
      <c r="DB697" s="40"/>
      <c r="DC697" s="40"/>
      <c r="DD697" s="40"/>
      <c r="DE697" s="40"/>
      <c r="DF697" s="40"/>
      <c r="DG697" s="40"/>
      <c r="DH697" s="40"/>
      <c r="DI697" s="40"/>
      <c r="DJ697" s="40"/>
      <c r="DK697" s="40"/>
      <c r="DL697" s="40"/>
      <c r="DM697" s="40"/>
      <c r="DN697" s="40"/>
      <c r="DO697" s="40"/>
      <c r="DP697" s="40"/>
      <c r="DQ697" s="41"/>
      <c r="DR697" s="40"/>
      <c r="DS697" s="40"/>
      <c r="DT697" s="40"/>
      <c r="DU697" s="40"/>
      <c r="DV697" s="42"/>
      <c r="DW697" s="40"/>
      <c r="DX697" s="40"/>
      <c r="DY697" s="40"/>
      <c r="DZ697" s="40"/>
      <c r="EA697" s="40"/>
      <c r="EB697" s="40"/>
      <c r="EC697" s="40"/>
      <c r="ED697" s="41"/>
      <c r="EE697" s="40"/>
      <c r="EF697" s="40"/>
      <c r="EG697" s="41"/>
      <c r="EH697" s="40"/>
      <c r="EI697" s="40"/>
      <c r="EJ697" s="40"/>
      <c r="EK697" s="40"/>
      <c r="EL697" s="42"/>
      <c r="EM697" s="40"/>
      <c r="EN697" s="40"/>
      <c r="EO697" s="40"/>
      <c r="EP697" s="40"/>
      <c r="EQ697" s="40"/>
      <c r="ER697" s="40"/>
      <c r="ES697" s="40"/>
      <c r="ET697" s="40"/>
      <c r="EU697" s="40"/>
      <c r="EV697" s="40"/>
      <c r="EW697" s="42"/>
      <c r="EX697" s="42"/>
      <c r="EY697" s="42"/>
      <c r="EZ697" s="42"/>
      <c r="FA697" s="42"/>
      <c r="FB697" s="42"/>
      <c r="FC697" s="42"/>
      <c r="FD697" s="42"/>
      <c r="FE697" s="42"/>
      <c r="FF697" s="42"/>
      <c r="FG697" s="42"/>
      <c r="FH697" s="42"/>
      <c r="FI697" s="42"/>
      <c r="FJ697" s="42"/>
      <c r="FK697" s="42"/>
      <c r="FL697" s="42"/>
      <c r="FM697" s="42"/>
      <c r="FN697" s="42"/>
      <c r="FO697" s="42"/>
      <c r="FP697" s="42"/>
      <c r="FQ697" s="42"/>
      <c r="FR697" s="42"/>
      <c r="FS697" s="29">
        <f t="shared" si="89"/>
        <v>120</v>
      </c>
      <c r="FT697" s="29">
        <f t="shared" si="91"/>
        <v>120</v>
      </c>
      <c r="FU697" s="8">
        <f t="shared" si="90"/>
        <v>0</v>
      </c>
      <c r="FV697" s="29">
        <f t="shared" si="92"/>
        <v>0</v>
      </c>
    </row>
    <row r="698" spans="1:178">
      <c r="A698" s="8">
        <v>17494</v>
      </c>
      <c r="B698" s="27" t="s">
        <v>67</v>
      </c>
      <c r="C698" s="40">
        <v>137</v>
      </c>
      <c r="D698" s="40" t="s">
        <v>1122</v>
      </c>
      <c r="E698" s="40"/>
      <c r="F698" s="40" t="s">
        <v>14</v>
      </c>
      <c r="G698" s="40">
        <v>200</v>
      </c>
      <c r="H698" s="8" t="str">
        <f>VLOOKUP(F698, 'Meslek Grupları'!$E$6:$G$152, 3, FALSE)</f>
        <v>Esnaf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>
        <v>9.5</v>
      </c>
      <c r="S698" s="40">
        <v>2</v>
      </c>
      <c r="T698" s="40">
        <v>4</v>
      </c>
      <c r="U698" s="40"/>
      <c r="V698" s="40"/>
      <c r="W698" s="40"/>
      <c r="X698" s="40"/>
      <c r="Y698" s="40"/>
      <c r="Z698" s="41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2"/>
      <c r="AT698" s="42"/>
      <c r="AU698" s="43"/>
      <c r="AV698" s="40"/>
      <c r="AW698" s="40"/>
      <c r="AX698" s="40"/>
      <c r="AY698" s="40"/>
      <c r="AZ698" s="40"/>
      <c r="BA698" s="42"/>
      <c r="BB698" s="41"/>
      <c r="BC698" s="40"/>
      <c r="BD698" s="40"/>
      <c r="BE698" s="40"/>
      <c r="BF698" s="40"/>
      <c r="BG698" s="40"/>
      <c r="BH698" s="42"/>
      <c r="BI698" s="40"/>
      <c r="BJ698" s="40"/>
      <c r="BK698" s="40"/>
      <c r="BL698" s="40"/>
      <c r="BM698" s="40"/>
      <c r="BN698" s="40"/>
      <c r="BO698" s="41"/>
      <c r="BP698" s="40"/>
      <c r="BQ698" s="40"/>
      <c r="BR698" s="40"/>
      <c r="BS698" s="40"/>
      <c r="BT698" s="40"/>
      <c r="BU698" s="42"/>
      <c r="BV698" s="40"/>
      <c r="BW698" s="41">
        <v>2</v>
      </c>
      <c r="BX698" s="40"/>
      <c r="BY698" s="40"/>
      <c r="BZ698" s="40">
        <v>24</v>
      </c>
      <c r="CA698" s="42">
        <v>24</v>
      </c>
      <c r="CB698" s="41"/>
      <c r="CC698" s="40"/>
      <c r="CD698" s="40"/>
      <c r="CE698" s="40"/>
      <c r="CF698" s="40"/>
      <c r="CG698" s="40"/>
      <c r="CH698" s="42"/>
      <c r="CI698" s="43"/>
      <c r="CJ698" s="41"/>
      <c r="CK698" s="40"/>
      <c r="CL698" s="40"/>
      <c r="CM698" s="40"/>
      <c r="CN698" s="40"/>
      <c r="CO698" s="40"/>
      <c r="CP698" s="40"/>
      <c r="CQ698" s="40"/>
      <c r="CR698" s="40"/>
      <c r="CS698" s="40"/>
      <c r="CT698" s="40"/>
      <c r="CU698" s="40"/>
      <c r="CV698" s="40"/>
      <c r="CW698" s="40">
        <v>1</v>
      </c>
      <c r="CX698" s="40">
        <v>10</v>
      </c>
      <c r="CY698" s="40"/>
      <c r="CZ698" s="40"/>
      <c r="DA698" s="40"/>
      <c r="DB698" s="40"/>
      <c r="DC698" s="40"/>
      <c r="DD698" s="40"/>
      <c r="DE698" s="40"/>
      <c r="DF698" s="40"/>
      <c r="DG698" s="40"/>
      <c r="DH698" s="40"/>
      <c r="DI698" s="40"/>
      <c r="DJ698" s="40"/>
      <c r="DK698" s="40"/>
      <c r="DL698" s="40"/>
      <c r="DM698" s="40"/>
      <c r="DN698" s="40"/>
      <c r="DO698" s="40"/>
      <c r="DP698" s="40"/>
      <c r="DQ698" s="41"/>
      <c r="DR698" s="40"/>
      <c r="DS698" s="40"/>
      <c r="DT698" s="40"/>
      <c r="DU698" s="40"/>
      <c r="DV698" s="42"/>
      <c r="DW698" s="40"/>
      <c r="DX698" s="40"/>
      <c r="DY698" s="40"/>
      <c r="DZ698" s="40"/>
      <c r="EA698" s="40"/>
      <c r="EB698" s="40"/>
      <c r="EC698" s="40"/>
      <c r="ED698" s="41"/>
      <c r="EE698" s="40"/>
      <c r="EF698" s="40"/>
      <c r="EG698" s="41"/>
      <c r="EH698" s="40"/>
      <c r="EI698" s="40"/>
      <c r="EJ698" s="40"/>
      <c r="EK698" s="40"/>
      <c r="EL698" s="42"/>
      <c r="EM698" s="40"/>
      <c r="EN698" s="40"/>
      <c r="EO698" s="40"/>
      <c r="EP698" s="40"/>
      <c r="EQ698" s="40"/>
      <c r="ER698" s="40"/>
      <c r="ES698" s="40"/>
      <c r="ET698" s="40"/>
      <c r="EU698" s="40"/>
      <c r="EV698" s="40"/>
      <c r="EW698" s="42"/>
      <c r="EX698" s="42"/>
      <c r="EY698" s="42"/>
      <c r="EZ698" s="42"/>
      <c r="FA698" s="42"/>
      <c r="FB698" s="42"/>
      <c r="FC698" s="42"/>
      <c r="FD698" s="42"/>
      <c r="FE698" s="42"/>
      <c r="FF698" s="42"/>
      <c r="FG698" s="42"/>
      <c r="FH698" s="42"/>
      <c r="FI698" s="42"/>
      <c r="FJ698" s="42"/>
      <c r="FK698" s="42"/>
      <c r="FL698" s="42"/>
      <c r="FM698" s="42"/>
      <c r="FN698" s="42"/>
      <c r="FO698" s="42"/>
      <c r="FP698" s="42"/>
      <c r="FQ698" s="42"/>
      <c r="FR698" s="42"/>
      <c r="FS698" s="29">
        <f t="shared" si="89"/>
        <v>234</v>
      </c>
      <c r="FT698" s="29">
        <f t="shared" si="91"/>
        <v>234</v>
      </c>
      <c r="FU698" s="8">
        <f t="shared" si="90"/>
        <v>2</v>
      </c>
      <c r="FV698" s="29">
        <f t="shared" si="92"/>
        <v>2</v>
      </c>
    </row>
    <row r="699" spans="1:178">
      <c r="A699" s="8">
        <v>17494</v>
      </c>
      <c r="B699" s="27" t="s">
        <v>67</v>
      </c>
      <c r="C699" s="40">
        <v>138</v>
      </c>
      <c r="D699" s="40" t="s">
        <v>1123</v>
      </c>
      <c r="E699" s="40"/>
      <c r="F699" s="40" t="s">
        <v>565</v>
      </c>
      <c r="G699" s="40">
        <v>100</v>
      </c>
      <c r="H699" s="8" t="str">
        <f>VLOOKUP(F699, 'Meslek Grupları'!$E$6:$G$152, 3, FALSE)</f>
        <v>Esnaf</v>
      </c>
      <c r="I699" s="40"/>
      <c r="J699" s="40"/>
      <c r="K699" s="40"/>
      <c r="L699" s="40">
        <v>120</v>
      </c>
      <c r="M699" s="40"/>
      <c r="N699" s="40"/>
      <c r="O699" s="40"/>
      <c r="P699" s="40"/>
      <c r="Q699" s="40"/>
      <c r="R699" s="40">
        <v>7.5</v>
      </c>
      <c r="S699" s="40">
        <v>1</v>
      </c>
      <c r="T699" s="40">
        <v>2</v>
      </c>
      <c r="U699" s="40"/>
      <c r="V699" s="40"/>
      <c r="W699" s="40"/>
      <c r="X699" s="40"/>
      <c r="Y699" s="40"/>
      <c r="Z699" s="41">
        <v>15</v>
      </c>
      <c r="AA699" s="40">
        <v>3.75</v>
      </c>
      <c r="AB699" s="40">
        <v>15</v>
      </c>
      <c r="AC699" s="40">
        <v>3</v>
      </c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2"/>
      <c r="AT699" s="42">
        <v>6.75</v>
      </c>
      <c r="AU699" s="43"/>
      <c r="AV699" s="40">
        <v>3</v>
      </c>
      <c r="AW699" s="40"/>
      <c r="AX699" s="40">
        <v>6.75</v>
      </c>
      <c r="AY699" s="40"/>
      <c r="AZ699" s="40">
        <v>60.75</v>
      </c>
      <c r="BA699" s="42">
        <v>80</v>
      </c>
      <c r="BB699" s="41"/>
      <c r="BC699" s="40"/>
      <c r="BD699" s="40"/>
      <c r="BE699" s="40"/>
      <c r="BF699" s="40"/>
      <c r="BG699" s="40"/>
      <c r="BH699" s="42"/>
      <c r="BI699" s="40"/>
      <c r="BJ699" s="40"/>
      <c r="BK699" s="40"/>
      <c r="BL699" s="40"/>
      <c r="BM699" s="40"/>
      <c r="BN699" s="40"/>
      <c r="BO699" s="41"/>
      <c r="BP699" s="40"/>
      <c r="BQ699" s="40"/>
      <c r="BR699" s="40"/>
      <c r="BS699" s="40"/>
      <c r="BT699" s="40"/>
      <c r="BU699" s="42"/>
      <c r="BV699" s="40"/>
      <c r="BW699" s="41">
        <v>1</v>
      </c>
      <c r="BX699" s="40"/>
      <c r="BY699" s="40"/>
      <c r="BZ699" s="40">
        <v>12</v>
      </c>
      <c r="CA699" s="42">
        <v>12</v>
      </c>
      <c r="CB699" s="41"/>
      <c r="CC699" s="40"/>
      <c r="CD699" s="40"/>
      <c r="CE699" s="40"/>
      <c r="CF699" s="40"/>
      <c r="CG699" s="40"/>
      <c r="CH699" s="42"/>
      <c r="CI699" s="43"/>
      <c r="CJ699" s="41"/>
      <c r="CK699" s="40"/>
      <c r="CL699" s="40"/>
      <c r="CM699" s="40"/>
      <c r="CN699" s="40"/>
      <c r="CO699" s="40"/>
      <c r="CP699" s="40"/>
      <c r="CQ699" s="40"/>
      <c r="CR699" s="40"/>
      <c r="CS699" s="40"/>
      <c r="CT699" s="40"/>
      <c r="CU699" s="40"/>
      <c r="CV699" s="40"/>
      <c r="CW699" s="40"/>
      <c r="CX699" s="40"/>
      <c r="CY699" s="40"/>
      <c r="CZ699" s="40"/>
      <c r="DA699" s="40"/>
      <c r="DB699" s="40"/>
      <c r="DC699" s="40"/>
      <c r="DD699" s="40"/>
      <c r="DE699" s="40"/>
      <c r="DF699" s="40"/>
      <c r="DG699" s="40"/>
      <c r="DH699" s="40"/>
      <c r="DI699" s="40"/>
      <c r="DJ699" s="40"/>
      <c r="DK699" s="40"/>
      <c r="DL699" s="40"/>
      <c r="DM699" s="40"/>
      <c r="DN699" s="40"/>
      <c r="DO699" s="40"/>
      <c r="DP699" s="40"/>
      <c r="DQ699" s="41"/>
      <c r="DR699" s="40"/>
      <c r="DS699" s="40"/>
      <c r="DT699" s="40"/>
      <c r="DU699" s="40"/>
      <c r="DV699" s="42"/>
      <c r="DW699" s="40"/>
      <c r="DX699" s="40"/>
      <c r="DY699" s="40"/>
      <c r="DZ699" s="40"/>
      <c r="EA699" s="40"/>
      <c r="EB699" s="40"/>
      <c r="EC699" s="40"/>
      <c r="ED699" s="41"/>
      <c r="EE699" s="40"/>
      <c r="EF699" s="40"/>
      <c r="EG699" s="41"/>
      <c r="EH699" s="40"/>
      <c r="EI699" s="40"/>
      <c r="EJ699" s="40"/>
      <c r="EK699" s="40"/>
      <c r="EL699" s="42"/>
      <c r="EM699" s="40"/>
      <c r="EN699" s="40"/>
      <c r="EO699" s="40"/>
      <c r="EP699" s="40"/>
      <c r="EQ699" s="40"/>
      <c r="ER699" s="40"/>
      <c r="ES699" s="40"/>
      <c r="ET699" s="40"/>
      <c r="EU699" s="40"/>
      <c r="EV699" s="40"/>
      <c r="EW699" s="42"/>
      <c r="EX699" s="42"/>
      <c r="EY699" s="42"/>
      <c r="EZ699" s="42"/>
      <c r="FA699" s="42"/>
      <c r="FB699" s="42"/>
      <c r="FC699" s="42"/>
      <c r="FD699" s="42"/>
      <c r="FE699" s="42"/>
      <c r="FF699" s="42"/>
      <c r="FG699" s="42"/>
      <c r="FH699" s="42"/>
      <c r="FI699" s="42"/>
      <c r="FJ699" s="42"/>
      <c r="FK699" s="42"/>
      <c r="FL699" s="42"/>
      <c r="FM699" s="42"/>
      <c r="FN699" s="42"/>
      <c r="FO699" s="42"/>
      <c r="FP699" s="42"/>
      <c r="FQ699" s="42"/>
      <c r="FR699" s="42"/>
      <c r="FS699" s="29">
        <f t="shared" si="89"/>
        <v>292.75</v>
      </c>
      <c r="FT699" s="29">
        <f t="shared" si="91"/>
        <v>292.75</v>
      </c>
      <c r="FU699" s="8">
        <f t="shared" si="90"/>
        <v>4</v>
      </c>
      <c r="FV699" s="29">
        <f t="shared" si="92"/>
        <v>4</v>
      </c>
    </row>
    <row r="700" spans="1:178">
      <c r="A700" s="8">
        <v>17494</v>
      </c>
      <c r="B700" s="27" t="s">
        <v>67</v>
      </c>
      <c r="C700" s="242">
        <v>139</v>
      </c>
      <c r="D700" s="8" t="s">
        <v>1124</v>
      </c>
      <c r="E700" s="8"/>
      <c r="F700" s="8" t="s">
        <v>358</v>
      </c>
      <c r="H700" s="8" t="str">
        <f>VLOOKUP(F700, 'Meslek Grupları'!$E$6:$G$152, 3, FALSE)</f>
        <v>Görevli</v>
      </c>
      <c r="I700" s="8"/>
      <c r="J700" s="8"/>
      <c r="K700" s="8"/>
      <c r="M700" s="8"/>
      <c r="O700" s="8"/>
      <c r="P700" s="8"/>
      <c r="R700" s="8">
        <v>5</v>
      </c>
      <c r="S700">
        <v>2</v>
      </c>
      <c r="T700">
        <v>4</v>
      </c>
      <c r="U700" s="8"/>
      <c r="V700" s="8"/>
      <c r="W700" s="8"/>
      <c r="Z700" s="2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27"/>
      <c r="AT700" s="27"/>
      <c r="AU700" s="29"/>
      <c r="AV700" s="8"/>
      <c r="AW700" s="8"/>
      <c r="AX700" s="8"/>
      <c r="AY700" s="8"/>
      <c r="AZ700" s="8"/>
      <c r="BA700" s="27"/>
      <c r="BB700" s="28"/>
      <c r="BC700" s="8"/>
      <c r="BD700" s="8"/>
      <c r="BE700" s="8"/>
      <c r="BF700" s="8"/>
      <c r="BG700" s="8"/>
      <c r="BH700" s="27"/>
      <c r="BI700" s="8"/>
      <c r="BJ700" s="8"/>
      <c r="BK700" s="8"/>
      <c r="BL700" s="8"/>
      <c r="BM700" s="8"/>
      <c r="BN700" s="8"/>
      <c r="BO700" s="28"/>
      <c r="BP700" s="8"/>
      <c r="BQ700" s="8"/>
      <c r="BR700" s="8"/>
      <c r="BS700" s="8"/>
      <c r="BT700" s="8"/>
      <c r="BU700" s="27"/>
      <c r="BV700" s="8"/>
      <c r="BW700" s="28">
        <v>2</v>
      </c>
      <c r="BX700" s="8"/>
      <c r="BY700" s="8"/>
      <c r="BZ700" s="8">
        <v>20</v>
      </c>
      <c r="CA700" s="27">
        <v>24</v>
      </c>
      <c r="CB700" s="28"/>
      <c r="CC700" s="8"/>
      <c r="CD700" s="8"/>
      <c r="CE700" s="8"/>
      <c r="CF700" s="8"/>
      <c r="CG700" s="8"/>
      <c r="CH700" s="27"/>
      <c r="CI700" s="29"/>
      <c r="CJ700" s="28">
        <v>1</v>
      </c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28"/>
      <c r="DR700" s="8"/>
      <c r="DS700" s="8"/>
      <c r="DT700" s="8"/>
      <c r="DU700" s="8"/>
      <c r="DV700" s="27"/>
      <c r="DW700" s="8"/>
      <c r="DX700" s="8"/>
      <c r="DY700" s="8"/>
      <c r="DZ700" s="8"/>
      <c r="EA700" s="8"/>
      <c r="EB700" s="8"/>
      <c r="EC700" s="8"/>
      <c r="ED700" s="28"/>
      <c r="EE700" s="8"/>
      <c r="EF700" s="8"/>
      <c r="EG700" s="28"/>
      <c r="EH700" s="8"/>
      <c r="EI700" s="8"/>
      <c r="EJ700" s="8"/>
      <c r="EK700" s="8"/>
      <c r="EL700" s="27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9">
        <f t="shared" si="89"/>
        <v>20</v>
      </c>
      <c r="FT700" s="29">
        <f>SUM(FS700:FS701)</f>
        <v>120</v>
      </c>
      <c r="FU700" s="8">
        <f t="shared" si="90"/>
        <v>2</v>
      </c>
      <c r="FV700" s="29">
        <f>SUM(FU700:FU701)</f>
        <v>2</v>
      </c>
    </row>
    <row r="701" spans="1:178">
      <c r="A701" s="8">
        <v>17494</v>
      </c>
      <c r="B701" s="27" t="s">
        <v>67</v>
      </c>
      <c r="C701" s="243"/>
      <c r="D701" s="31"/>
      <c r="E701" s="31"/>
      <c r="F701" s="31" t="s">
        <v>253</v>
      </c>
      <c r="G701" s="31">
        <v>100</v>
      </c>
      <c r="H701" s="8" t="str">
        <f>VLOOKUP(F701, 'Meslek Grupları'!$E$6:$G$152, 3, FALSE)</f>
        <v>İşçiler</v>
      </c>
      <c r="I701" s="31" t="s">
        <v>1125</v>
      </c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8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7"/>
      <c r="AT701" s="37"/>
      <c r="AU701" s="39"/>
      <c r="AV701" s="31"/>
      <c r="AW701" s="31"/>
      <c r="AX701" s="31"/>
      <c r="AY701" s="31"/>
      <c r="AZ701" s="31"/>
      <c r="BA701" s="37"/>
      <c r="BB701" s="38"/>
      <c r="BC701" s="31"/>
      <c r="BD701" s="31"/>
      <c r="BE701" s="31"/>
      <c r="BF701" s="31"/>
      <c r="BG701" s="31"/>
      <c r="BH701" s="37"/>
      <c r="BI701" s="31"/>
      <c r="BJ701" s="31"/>
      <c r="BK701" s="31"/>
      <c r="BL701" s="31"/>
      <c r="BM701" s="31"/>
      <c r="BN701" s="31"/>
      <c r="BO701" s="38"/>
      <c r="BP701" s="31"/>
      <c r="BQ701" s="31"/>
      <c r="BR701" s="31"/>
      <c r="BS701" s="31"/>
      <c r="BT701" s="31"/>
      <c r="BU701" s="37"/>
      <c r="BV701" s="31"/>
      <c r="BW701" s="38"/>
      <c r="BX701" s="31"/>
      <c r="BY701" s="31"/>
      <c r="BZ701" s="31"/>
      <c r="CA701" s="37"/>
      <c r="CB701" s="38"/>
      <c r="CC701" s="31"/>
      <c r="CD701" s="31"/>
      <c r="CE701" s="31"/>
      <c r="CF701" s="31"/>
      <c r="CG701" s="31"/>
      <c r="CH701" s="37"/>
      <c r="CI701" s="39"/>
      <c r="CJ701" s="38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8"/>
      <c r="DR701" s="31"/>
      <c r="DS701" s="31"/>
      <c r="DT701" s="31"/>
      <c r="DU701" s="31"/>
      <c r="DV701" s="37"/>
      <c r="DW701" s="31"/>
      <c r="DX701" s="31"/>
      <c r="DY701" s="31"/>
      <c r="DZ701" s="31"/>
      <c r="EA701" s="31"/>
      <c r="EB701" s="31"/>
      <c r="EC701" s="31"/>
      <c r="ED701" s="38"/>
      <c r="EE701" s="31"/>
      <c r="EF701" s="31"/>
      <c r="EG701" s="38"/>
      <c r="EH701" s="31"/>
      <c r="EI701" s="31"/>
      <c r="EJ701" s="31"/>
      <c r="EK701" s="31"/>
      <c r="EL701" s="37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7"/>
      <c r="EX701" s="37"/>
      <c r="EY701" s="37"/>
      <c r="EZ701" s="37"/>
      <c r="FA701" s="37"/>
      <c r="FB701" s="37"/>
      <c r="FC701" s="37"/>
      <c r="FD701" s="37"/>
      <c r="FE701" s="37"/>
      <c r="FF701" s="37"/>
      <c r="FG701" s="37"/>
      <c r="FH701" s="37"/>
      <c r="FI701" s="37"/>
      <c r="FJ701" s="37"/>
      <c r="FK701" s="37"/>
      <c r="FL701" s="37"/>
      <c r="FM701" s="37"/>
      <c r="FN701" s="37"/>
      <c r="FO701" s="37"/>
      <c r="FP701" s="37"/>
      <c r="FQ701" s="37"/>
      <c r="FR701" s="37"/>
      <c r="FS701" s="29">
        <f t="shared" si="89"/>
        <v>100</v>
      </c>
      <c r="FT701" s="29"/>
      <c r="FU701" s="8">
        <f t="shared" si="90"/>
        <v>0</v>
      </c>
      <c r="FV701" s="29"/>
    </row>
    <row r="702" spans="1:178">
      <c r="A702" s="8">
        <v>17494</v>
      </c>
      <c r="B702" s="27" t="s">
        <v>67</v>
      </c>
      <c r="C702" s="40">
        <v>140</v>
      </c>
      <c r="D702" s="40" t="s">
        <v>1126</v>
      </c>
      <c r="E702" s="40"/>
      <c r="F702" s="40" t="s">
        <v>1042</v>
      </c>
      <c r="G702" s="40">
        <v>100</v>
      </c>
      <c r="H702" s="8" t="str">
        <f>VLOOKUP(F702, 'Meslek Grupları'!$E$6:$G$152, 3, FALSE)</f>
        <v>Esnaf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>
        <v>2.5</v>
      </c>
      <c r="S702" s="40"/>
      <c r="T702" s="40"/>
      <c r="U702" s="40"/>
      <c r="V702" s="40"/>
      <c r="W702" s="40"/>
      <c r="X702" s="40"/>
      <c r="Y702" s="40"/>
      <c r="Z702" s="41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2"/>
      <c r="AT702" s="42"/>
      <c r="AU702" s="43"/>
      <c r="AV702" s="40"/>
      <c r="AW702" s="40"/>
      <c r="AX702" s="40"/>
      <c r="AY702" s="40"/>
      <c r="AZ702" s="40"/>
      <c r="BA702" s="42"/>
      <c r="BB702" s="41"/>
      <c r="BC702" s="40"/>
      <c r="BD702" s="40"/>
      <c r="BE702" s="40"/>
      <c r="BF702" s="40"/>
      <c r="BG702" s="40"/>
      <c r="BH702" s="42"/>
      <c r="BI702" s="40"/>
      <c r="BJ702" s="40"/>
      <c r="BK702" s="40"/>
      <c r="BL702" s="40"/>
      <c r="BM702" s="40"/>
      <c r="BN702" s="40"/>
      <c r="BO702" s="41"/>
      <c r="BP702" s="40"/>
      <c r="BQ702" s="40"/>
      <c r="BR702" s="40"/>
      <c r="BS702" s="40"/>
      <c r="BT702" s="40"/>
      <c r="BU702" s="42"/>
      <c r="BV702" s="40"/>
      <c r="BW702" s="41"/>
      <c r="BX702" s="40"/>
      <c r="BY702" s="40"/>
      <c r="BZ702" s="40"/>
      <c r="CA702" s="42"/>
      <c r="CB702" s="41"/>
      <c r="CC702" s="40"/>
      <c r="CD702" s="40"/>
      <c r="CE702" s="40"/>
      <c r="CF702" s="40"/>
      <c r="CG702" s="40"/>
      <c r="CH702" s="42"/>
      <c r="CI702" s="43"/>
      <c r="CJ702" s="41"/>
      <c r="CK702" s="40"/>
      <c r="CL702" s="40"/>
      <c r="CM702" s="40"/>
      <c r="CN702" s="40"/>
      <c r="CO702" s="40"/>
      <c r="CP702" s="40"/>
      <c r="CQ702" s="40"/>
      <c r="CR702" s="40"/>
      <c r="CS702" s="40"/>
      <c r="CT702" s="40"/>
      <c r="CU702" s="40"/>
      <c r="CV702" s="40"/>
      <c r="CW702" s="40">
        <v>1</v>
      </c>
      <c r="CX702" s="40">
        <v>10</v>
      </c>
      <c r="CY702" s="40"/>
      <c r="CZ702" s="40"/>
      <c r="DA702" s="40"/>
      <c r="DB702" s="40"/>
      <c r="DC702" s="40"/>
      <c r="DD702" s="40"/>
      <c r="DE702" s="40"/>
      <c r="DF702" s="40"/>
      <c r="DG702" s="40"/>
      <c r="DH702" s="40"/>
      <c r="DI702" s="40"/>
      <c r="DJ702" s="40"/>
      <c r="DK702" s="40"/>
      <c r="DL702" s="40"/>
      <c r="DM702" s="40"/>
      <c r="DN702" s="40"/>
      <c r="DO702" s="40">
        <v>2</v>
      </c>
      <c r="DP702" s="40"/>
      <c r="DQ702" s="41"/>
      <c r="DR702" s="40"/>
      <c r="DS702" s="40"/>
      <c r="DT702" s="40"/>
      <c r="DU702" s="40"/>
      <c r="DV702" s="42"/>
      <c r="DW702" s="40"/>
      <c r="DX702" s="40"/>
      <c r="DY702" s="40"/>
      <c r="DZ702" s="40"/>
      <c r="EA702" s="40"/>
      <c r="EB702" s="40"/>
      <c r="EC702" s="40"/>
      <c r="ED702" s="41"/>
      <c r="EE702" s="40"/>
      <c r="EF702" s="40"/>
      <c r="EG702" s="41"/>
      <c r="EH702" s="40"/>
      <c r="EI702" s="40"/>
      <c r="EJ702" s="40"/>
      <c r="EK702" s="40"/>
      <c r="EL702" s="42"/>
      <c r="EM702" s="40"/>
      <c r="EN702" s="40"/>
      <c r="EO702" s="40"/>
      <c r="EP702" s="40"/>
      <c r="EQ702" s="40"/>
      <c r="ER702" s="40"/>
      <c r="ES702" s="40"/>
      <c r="ET702" s="40"/>
      <c r="EU702" s="40"/>
      <c r="EV702" s="40"/>
      <c r="EW702" s="42"/>
      <c r="EX702" s="42"/>
      <c r="EY702" s="42"/>
      <c r="EZ702" s="42"/>
      <c r="FA702" s="42"/>
      <c r="FB702" s="42"/>
      <c r="FC702" s="42"/>
      <c r="FD702" s="42"/>
      <c r="FE702" s="42"/>
      <c r="FF702" s="42"/>
      <c r="FG702" s="42"/>
      <c r="FH702" s="42"/>
      <c r="FI702" s="42"/>
      <c r="FJ702" s="42"/>
      <c r="FK702" s="42"/>
      <c r="FL702" s="42"/>
      <c r="FM702" s="42"/>
      <c r="FN702" s="42"/>
      <c r="FO702" s="42"/>
      <c r="FP702" s="42"/>
      <c r="FQ702" s="42"/>
      <c r="FR702" s="42"/>
      <c r="FS702" s="29">
        <f t="shared" si="89"/>
        <v>110</v>
      </c>
      <c r="FT702" s="29">
        <f>FS702</f>
        <v>110</v>
      </c>
      <c r="FU702" s="8">
        <f t="shared" si="90"/>
        <v>0</v>
      </c>
      <c r="FV702" s="29">
        <f>FU702</f>
        <v>0</v>
      </c>
    </row>
    <row r="703" spans="1:178">
      <c r="A703" s="8">
        <v>17494</v>
      </c>
      <c r="B703" s="27" t="s">
        <v>67</v>
      </c>
      <c r="C703" s="40">
        <v>141</v>
      </c>
      <c r="D703" s="40" t="s">
        <v>1085</v>
      </c>
      <c r="E703" s="40"/>
      <c r="F703" s="40" t="s">
        <v>1042</v>
      </c>
      <c r="G703" s="40">
        <v>100</v>
      </c>
      <c r="H703" s="8" t="str">
        <f>VLOOKUP(F703, 'Meslek Grupları'!$E$6:$G$152, 3, FALSE)</f>
        <v>Esnaf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>
        <v>5</v>
      </c>
      <c r="S703" s="40"/>
      <c r="T703" s="40"/>
      <c r="U703" s="40"/>
      <c r="V703" s="40"/>
      <c r="W703" s="40"/>
      <c r="X703" s="40"/>
      <c r="Y703" s="40"/>
      <c r="Z703" s="41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2"/>
      <c r="AT703" s="42"/>
      <c r="AU703" s="43"/>
      <c r="AV703" s="40"/>
      <c r="AW703" s="40"/>
      <c r="AX703" s="40"/>
      <c r="AY703" s="40"/>
      <c r="AZ703" s="40"/>
      <c r="BA703" s="42"/>
      <c r="BB703" s="41"/>
      <c r="BC703" s="40"/>
      <c r="BD703" s="40"/>
      <c r="BE703" s="40"/>
      <c r="BF703" s="40"/>
      <c r="BG703" s="40"/>
      <c r="BH703" s="42"/>
      <c r="BI703" s="40"/>
      <c r="BJ703" s="40"/>
      <c r="BK703" s="40"/>
      <c r="BL703" s="40"/>
      <c r="BM703" s="40"/>
      <c r="BN703" s="40"/>
      <c r="BO703" s="41"/>
      <c r="BP703" s="40"/>
      <c r="BQ703" s="40"/>
      <c r="BR703" s="40"/>
      <c r="BS703" s="40"/>
      <c r="BT703" s="40"/>
      <c r="BU703" s="42"/>
      <c r="BV703" s="40"/>
      <c r="BW703" s="41"/>
      <c r="BX703" s="40"/>
      <c r="BY703" s="40"/>
      <c r="BZ703" s="40"/>
      <c r="CA703" s="42"/>
      <c r="CB703" s="41"/>
      <c r="CC703" s="40"/>
      <c r="CD703" s="40"/>
      <c r="CE703" s="40"/>
      <c r="CF703" s="40"/>
      <c r="CG703" s="40"/>
      <c r="CH703" s="42"/>
      <c r="CI703" s="43"/>
      <c r="CJ703" s="41"/>
      <c r="CK703" s="40"/>
      <c r="CL703" s="40"/>
      <c r="CM703" s="40"/>
      <c r="CN703" s="40"/>
      <c r="CO703" s="40"/>
      <c r="CP703" s="40"/>
      <c r="CQ703" s="40"/>
      <c r="CR703" s="40"/>
      <c r="CS703" s="40">
        <v>2</v>
      </c>
      <c r="CT703" s="40"/>
      <c r="CU703" s="40"/>
      <c r="CV703" s="40"/>
      <c r="CW703" s="40"/>
      <c r="CX703" s="40"/>
      <c r="CY703" s="40"/>
      <c r="CZ703" s="40"/>
      <c r="DA703" s="40"/>
      <c r="DB703" s="40"/>
      <c r="DC703" s="40"/>
      <c r="DD703" s="40"/>
      <c r="DE703" s="40"/>
      <c r="DF703" s="40"/>
      <c r="DG703" s="40"/>
      <c r="DH703" s="40"/>
      <c r="DI703" s="40"/>
      <c r="DJ703" s="40"/>
      <c r="DK703" s="40"/>
      <c r="DL703" s="40"/>
      <c r="DM703" s="40"/>
      <c r="DN703" s="40"/>
      <c r="DO703" s="40"/>
      <c r="DP703" s="40"/>
      <c r="DQ703" s="41"/>
      <c r="DR703" s="40"/>
      <c r="DS703" s="40"/>
      <c r="DT703" s="40"/>
      <c r="DU703" s="40"/>
      <c r="DV703" s="42"/>
      <c r="DW703" s="40"/>
      <c r="DX703" s="40"/>
      <c r="DY703" s="40"/>
      <c r="DZ703" s="40"/>
      <c r="EA703" s="40"/>
      <c r="EB703" s="40"/>
      <c r="EC703" s="40"/>
      <c r="ED703" s="41"/>
      <c r="EE703" s="40"/>
      <c r="EF703" s="40"/>
      <c r="EG703" s="41"/>
      <c r="EH703" s="40"/>
      <c r="EI703" s="40"/>
      <c r="EJ703" s="40"/>
      <c r="EK703" s="40"/>
      <c r="EL703" s="42"/>
      <c r="EM703" s="40"/>
      <c r="EN703" s="40"/>
      <c r="EO703" s="40"/>
      <c r="EP703" s="40"/>
      <c r="EQ703" s="40"/>
      <c r="ER703" s="40"/>
      <c r="ES703" s="40"/>
      <c r="ET703" s="40"/>
      <c r="EU703" s="40"/>
      <c r="EV703" s="40"/>
      <c r="EW703" s="42"/>
      <c r="EX703" s="42"/>
      <c r="EY703" s="42"/>
      <c r="EZ703" s="42"/>
      <c r="FA703" s="42"/>
      <c r="FB703" s="42"/>
      <c r="FC703" s="42"/>
      <c r="FD703" s="42"/>
      <c r="FE703" s="42"/>
      <c r="FF703" s="42"/>
      <c r="FG703" s="42"/>
      <c r="FH703" s="42"/>
      <c r="FI703" s="42"/>
      <c r="FJ703" s="42"/>
      <c r="FK703" s="42"/>
      <c r="FL703" s="42"/>
      <c r="FM703" s="42"/>
      <c r="FN703" s="42"/>
      <c r="FO703" s="42"/>
      <c r="FP703" s="42"/>
      <c r="FQ703" s="42"/>
      <c r="FR703" s="42"/>
      <c r="FS703" s="29">
        <f t="shared" si="89"/>
        <v>100</v>
      </c>
      <c r="FT703" s="29">
        <f>FS703</f>
        <v>100</v>
      </c>
      <c r="FU703" s="8">
        <f t="shared" si="90"/>
        <v>0</v>
      </c>
      <c r="FV703" s="29">
        <f>FU703</f>
        <v>0</v>
      </c>
    </row>
    <row r="704" spans="1:178">
      <c r="A704" s="8">
        <v>17494</v>
      </c>
      <c r="B704" s="27" t="s">
        <v>67</v>
      </c>
      <c r="C704" s="40">
        <v>142</v>
      </c>
      <c r="D704" s="40" t="s">
        <v>1127</v>
      </c>
      <c r="E704" s="40"/>
      <c r="F704" s="40" t="s">
        <v>253</v>
      </c>
      <c r="G704" s="40">
        <v>60</v>
      </c>
      <c r="H704" s="8" t="str">
        <f>VLOOKUP(F704, 'Meslek Grupları'!$E$6:$G$152, 3, FALSE)</f>
        <v>İşçiler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>
        <v>2</v>
      </c>
      <c r="S704" s="40"/>
      <c r="T704" s="40"/>
      <c r="U704" s="40"/>
      <c r="V704" s="40"/>
      <c r="W704" s="40"/>
      <c r="X704" s="40"/>
      <c r="Y704" s="40"/>
      <c r="Z704" s="41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2"/>
      <c r="AT704" s="42"/>
      <c r="AU704" s="43"/>
      <c r="AV704" s="40"/>
      <c r="AW704" s="40"/>
      <c r="AX704" s="40"/>
      <c r="AY704" s="40"/>
      <c r="AZ704" s="40"/>
      <c r="BA704" s="42"/>
      <c r="BB704" s="41"/>
      <c r="BC704" s="40"/>
      <c r="BD704" s="40"/>
      <c r="BE704" s="40"/>
      <c r="BF704" s="40"/>
      <c r="BG704" s="40"/>
      <c r="BH704" s="42"/>
      <c r="BI704" s="40"/>
      <c r="BJ704" s="40"/>
      <c r="BK704" s="40"/>
      <c r="BL704" s="40"/>
      <c r="BM704" s="40"/>
      <c r="BN704" s="40"/>
      <c r="BO704" s="41"/>
      <c r="BP704" s="40"/>
      <c r="BQ704" s="40"/>
      <c r="BR704" s="40"/>
      <c r="BS704" s="40"/>
      <c r="BT704" s="40"/>
      <c r="BU704" s="42"/>
      <c r="BV704" s="40"/>
      <c r="BW704" s="41"/>
      <c r="BX704" s="40"/>
      <c r="BY704" s="40"/>
      <c r="BZ704" s="40"/>
      <c r="CA704" s="42"/>
      <c r="CB704" s="41"/>
      <c r="CC704" s="40"/>
      <c r="CD704" s="40"/>
      <c r="CE704" s="40"/>
      <c r="CF704" s="40"/>
      <c r="CG704" s="40"/>
      <c r="CH704" s="42"/>
      <c r="CI704" s="43"/>
      <c r="CJ704" s="41"/>
      <c r="CK704" s="40"/>
      <c r="CL704" s="40"/>
      <c r="CM704" s="40"/>
      <c r="CN704" s="40"/>
      <c r="CO704" s="40"/>
      <c r="CP704" s="40"/>
      <c r="CQ704" s="40"/>
      <c r="CR704" s="40"/>
      <c r="CS704" s="40"/>
      <c r="CT704" s="40"/>
      <c r="CU704" s="40"/>
      <c r="CV704" s="40"/>
      <c r="CW704" s="40"/>
      <c r="CX704" s="40"/>
      <c r="CY704" s="40">
        <v>1</v>
      </c>
      <c r="CZ704" s="40"/>
      <c r="DA704" s="40"/>
      <c r="DB704" s="40"/>
      <c r="DC704" s="40"/>
      <c r="DD704" s="40"/>
      <c r="DE704" s="40"/>
      <c r="DF704" s="40"/>
      <c r="DG704" s="40"/>
      <c r="DH704" s="40"/>
      <c r="DI704" s="40"/>
      <c r="DJ704" s="40"/>
      <c r="DK704" s="40"/>
      <c r="DL704" s="40"/>
      <c r="DM704" s="40"/>
      <c r="DN704" s="40"/>
      <c r="DO704" s="40"/>
      <c r="DP704" s="40"/>
      <c r="DQ704" s="41"/>
      <c r="DR704" s="40"/>
      <c r="DS704" s="40"/>
      <c r="DT704" s="40"/>
      <c r="DU704" s="40"/>
      <c r="DV704" s="42"/>
      <c r="DW704" s="40"/>
      <c r="DX704" s="40"/>
      <c r="DY704" s="40"/>
      <c r="DZ704" s="40"/>
      <c r="EA704" s="40"/>
      <c r="EB704" s="40"/>
      <c r="EC704" s="40"/>
      <c r="ED704" s="41"/>
      <c r="EE704" s="40"/>
      <c r="EF704" s="40"/>
      <c r="EG704" s="41"/>
      <c r="EH704" s="40"/>
      <c r="EI704" s="40"/>
      <c r="EJ704" s="40"/>
      <c r="EK704" s="40"/>
      <c r="EL704" s="42"/>
      <c r="EM704" s="40"/>
      <c r="EN704" s="40"/>
      <c r="EO704" s="40"/>
      <c r="EP704" s="40"/>
      <c r="EQ704" s="40"/>
      <c r="ER704" s="40"/>
      <c r="ES704" s="40"/>
      <c r="ET704" s="40"/>
      <c r="EU704" s="40"/>
      <c r="EV704" s="40"/>
      <c r="EW704" s="42"/>
      <c r="EX704" s="42"/>
      <c r="EY704" s="42"/>
      <c r="EZ704" s="42"/>
      <c r="FA704" s="42"/>
      <c r="FB704" s="42"/>
      <c r="FC704" s="42"/>
      <c r="FD704" s="42"/>
      <c r="FE704" s="42"/>
      <c r="FF704" s="42"/>
      <c r="FG704" s="42"/>
      <c r="FH704" s="42"/>
      <c r="FI704" s="42"/>
      <c r="FJ704" s="42"/>
      <c r="FK704" s="42"/>
      <c r="FL704" s="42"/>
      <c r="FM704" s="42"/>
      <c r="FN704" s="42"/>
      <c r="FO704" s="42"/>
      <c r="FP704" s="42"/>
      <c r="FQ704" s="42"/>
      <c r="FR704" s="42"/>
      <c r="FS704" s="29">
        <f t="shared" si="89"/>
        <v>60</v>
      </c>
      <c r="FT704" s="29">
        <f>FS704</f>
        <v>60</v>
      </c>
      <c r="FU704" s="8">
        <f t="shared" si="90"/>
        <v>0</v>
      </c>
      <c r="FV704" s="29">
        <f>FU704</f>
        <v>0</v>
      </c>
    </row>
    <row r="705" spans="1:179">
      <c r="A705" s="8">
        <v>17494</v>
      </c>
      <c r="B705" s="27" t="s">
        <v>67</v>
      </c>
      <c r="C705" s="40">
        <v>143</v>
      </c>
      <c r="D705" s="40" t="s">
        <v>660</v>
      </c>
      <c r="E705" s="40"/>
      <c r="F705" s="40" t="s">
        <v>227</v>
      </c>
      <c r="G705" s="40"/>
      <c r="H705" s="8" t="str">
        <f>VLOOKUP(F705, 'Meslek Grupları'!$E$6:$G$152, 3, FALSE)</f>
        <v>Ziraat</v>
      </c>
      <c r="I705" s="40" t="s">
        <v>1128</v>
      </c>
      <c r="J705" s="40"/>
      <c r="K705" s="40"/>
      <c r="L705" s="40"/>
      <c r="M705" s="40"/>
      <c r="N705" s="40"/>
      <c r="O705" s="40"/>
      <c r="P705" s="40"/>
      <c r="Q705" s="40"/>
      <c r="R705" s="40">
        <v>12</v>
      </c>
      <c r="S705" s="40"/>
      <c r="T705" s="40"/>
      <c r="U705" s="40"/>
      <c r="V705" s="40"/>
      <c r="W705" s="40"/>
      <c r="X705" s="40"/>
      <c r="Y705" s="40"/>
      <c r="Z705" s="41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2"/>
      <c r="AT705" s="42"/>
      <c r="AU705" s="43"/>
      <c r="AV705" s="40"/>
      <c r="AW705" s="40"/>
      <c r="AX705" s="40"/>
      <c r="AY705" s="40"/>
      <c r="AZ705" s="40"/>
      <c r="BA705" s="42"/>
      <c r="BB705" s="41"/>
      <c r="BC705" s="40"/>
      <c r="BD705" s="40"/>
      <c r="BE705" s="40"/>
      <c r="BF705" s="40"/>
      <c r="BG705" s="40"/>
      <c r="BH705" s="42"/>
      <c r="BI705" s="40"/>
      <c r="BJ705" s="40"/>
      <c r="BK705" s="40"/>
      <c r="BL705" s="40"/>
      <c r="BM705" s="40"/>
      <c r="BN705" s="40"/>
      <c r="BO705" s="41"/>
      <c r="BP705" s="40"/>
      <c r="BQ705" s="40"/>
      <c r="BR705" s="40"/>
      <c r="BS705" s="40"/>
      <c r="BT705" s="40"/>
      <c r="BU705" s="42"/>
      <c r="BV705" s="40"/>
      <c r="BW705" s="41"/>
      <c r="BX705" s="40"/>
      <c r="BY705" s="40"/>
      <c r="BZ705" s="40"/>
      <c r="CA705" s="42"/>
      <c r="CB705" s="41"/>
      <c r="CC705" s="40"/>
      <c r="CD705" s="40"/>
      <c r="CE705" s="40"/>
      <c r="CF705" s="40"/>
      <c r="CG705" s="40"/>
      <c r="CH705" s="42"/>
      <c r="CI705" s="43"/>
      <c r="CJ705" s="41"/>
      <c r="CK705" s="40"/>
      <c r="CL705" s="40"/>
      <c r="CM705" s="40"/>
      <c r="CN705" s="40"/>
      <c r="CO705" s="40"/>
      <c r="CP705" s="40"/>
      <c r="CQ705" s="40"/>
      <c r="CR705" s="40"/>
      <c r="CS705" s="40"/>
      <c r="CT705" s="40"/>
      <c r="CU705" s="40"/>
      <c r="CV705" s="40"/>
      <c r="CW705" s="40"/>
      <c r="CX705" s="40"/>
      <c r="CY705" s="40"/>
      <c r="CZ705" s="40"/>
      <c r="DA705" s="40"/>
      <c r="DB705" s="40"/>
      <c r="DC705" s="40"/>
      <c r="DD705" s="40"/>
      <c r="DE705" s="40"/>
      <c r="DF705" s="40"/>
      <c r="DG705" s="40"/>
      <c r="DH705" s="40"/>
      <c r="DI705" s="40"/>
      <c r="DJ705" s="40"/>
      <c r="DK705" s="40"/>
      <c r="DL705" s="40"/>
      <c r="DM705" s="40"/>
      <c r="DN705" s="40"/>
      <c r="DO705" s="40"/>
      <c r="DP705" s="40"/>
      <c r="DQ705" s="41"/>
      <c r="DR705" s="40"/>
      <c r="DS705" s="40"/>
      <c r="DT705" s="40"/>
      <c r="DU705" s="40"/>
      <c r="DV705" s="42"/>
      <c r="DW705" s="40"/>
      <c r="DX705" s="40"/>
      <c r="DY705" s="40"/>
      <c r="DZ705" s="40"/>
      <c r="EA705" s="40"/>
      <c r="EB705" s="40"/>
      <c r="EC705" s="40"/>
      <c r="ED705" s="41"/>
      <c r="EE705" s="40"/>
      <c r="EF705" s="40"/>
      <c r="EG705" s="41"/>
      <c r="EH705" s="40"/>
      <c r="EI705" s="40"/>
      <c r="EJ705" s="40"/>
      <c r="EK705" s="40"/>
      <c r="EL705" s="42"/>
      <c r="EM705" s="40"/>
      <c r="EN705" s="40"/>
      <c r="EO705" s="40"/>
      <c r="EP705" s="40"/>
      <c r="EQ705" s="40"/>
      <c r="ER705" s="40"/>
      <c r="ES705" s="40"/>
      <c r="ET705" s="40"/>
      <c r="EU705" s="40"/>
      <c r="EV705" s="40"/>
      <c r="EW705" s="42"/>
      <c r="EX705" s="42"/>
      <c r="EY705" s="42"/>
      <c r="EZ705" s="42"/>
      <c r="FA705" s="42"/>
      <c r="FB705" s="42"/>
      <c r="FC705" s="42"/>
      <c r="FD705" s="42"/>
      <c r="FE705" s="42"/>
      <c r="FF705" s="42"/>
      <c r="FG705" s="42"/>
      <c r="FH705" s="42"/>
      <c r="FI705" s="42"/>
      <c r="FJ705" s="42"/>
      <c r="FK705" s="42"/>
      <c r="FL705" s="42"/>
      <c r="FM705" s="42"/>
      <c r="FN705" s="42"/>
      <c r="FO705" s="42"/>
      <c r="FP705" s="42"/>
      <c r="FQ705" s="42"/>
      <c r="FR705" s="42"/>
      <c r="FS705" s="29">
        <f t="shared" si="89"/>
        <v>0</v>
      </c>
      <c r="FT705" s="29">
        <f>FS705</f>
        <v>0</v>
      </c>
      <c r="FU705" s="8">
        <f t="shared" si="90"/>
        <v>0</v>
      </c>
      <c r="FV705" s="29">
        <f>FU705</f>
        <v>0</v>
      </c>
    </row>
    <row r="706" spans="1:179">
      <c r="A706" s="8">
        <v>17494</v>
      </c>
      <c r="B706" s="27" t="s">
        <v>67</v>
      </c>
      <c r="C706" s="40">
        <v>144</v>
      </c>
      <c r="D706" s="40" t="s">
        <v>964</v>
      </c>
      <c r="E706" s="40"/>
      <c r="F706" s="40" t="s">
        <v>1042</v>
      </c>
      <c r="G706" s="40">
        <v>50</v>
      </c>
      <c r="H706" s="8" t="str">
        <f>VLOOKUP(F706, 'Meslek Grupları'!$E$6:$G$152, 3, FALSE)</f>
        <v>Esnaf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>
        <v>2</v>
      </c>
      <c r="S706" s="40"/>
      <c r="T706" s="40"/>
      <c r="U706" s="40"/>
      <c r="V706" s="40"/>
      <c r="W706" s="40"/>
      <c r="X706" s="40"/>
      <c r="Y706" s="40"/>
      <c r="Z706" s="41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2"/>
      <c r="AT706" s="42"/>
      <c r="AU706" s="43"/>
      <c r="AV706" s="40"/>
      <c r="AW706" s="40"/>
      <c r="AX706" s="40"/>
      <c r="AY706" s="40"/>
      <c r="AZ706" s="40"/>
      <c r="BA706" s="42"/>
      <c r="BB706" s="41"/>
      <c r="BC706" s="40"/>
      <c r="BD706" s="40"/>
      <c r="BE706" s="40"/>
      <c r="BF706" s="40"/>
      <c r="BG706" s="40"/>
      <c r="BH706" s="42"/>
      <c r="BI706" s="40"/>
      <c r="BJ706" s="40"/>
      <c r="BK706" s="40"/>
      <c r="BL706" s="40"/>
      <c r="BM706" s="40"/>
      <c r="BN706" s="40"/>
      <c r="BO706" s="41"/>
      <c r="BP706" s="40"/>
      <c r="BQ706" s="40"/>
      <c r="BR706" s="40"/>
      <c r="BS706" s="40"/>
      <c r="BT706" s="40"/>
      <c r="BU706" s="42"/>
      <c r="BV706" s="40"/>
      <c r="BW706" s="41"/>
      <c r="BX706" s="40"/>
      <c r="BY706" s="40"/>
      <c r="BZ706" s="40"/>
      <c r="CA706" s="42"/>
      <c r="CB706" s="41"/>
      <c r="CC706" s="40"/>
      <c r="CD706" s="40"/>
      <c r="CE706" s="40"/>
      <c r="CF706" s="40"/>
      <c r="CG706" s="40"/>
      <c r="CH706" s="42"/>
      <c r="CI706" s="43"/>
      <c r="CJ706" s="41"/>
      <c r="CK706" s="40"/>
      <c r="CL706" s="40"/>
      <c r="CM706" s="40"/>
      <c r="CN706" s="40"/>
      <c r="CO706" s="40"/>
      <c r="CP706" s="40"/>
      <c r="CQ706" s="40"/>
      <c r="CR706" s="40"/>
      <c r="CS706" s="40"/>
      <c r="CT706" s="40"/>
      <c r="CU706" s="40"/>
      <c r="CV706" s="40"/>
      <c r="CW706" s="40"/>
      <c r="CX706" s="40"/>
      <c r="CY706" s="40"/>
      <c r="CZ706" s="40"/>
      <c r="DA706" s="40"/>
      <c r="DB706" s="40"/>
      <c r="DC706" s="40"/>
      <c r="DD706" s="40"/>
      <c r="DE706" s="40"/>
      <c r="DF706" s="40"/>
      <c r="DG706" s="40"/>
      <c r="DH706" s="40"/>
      <c r="DI706" s="40"/>
      <c r="DJ706" s="40"/>
      <c r="DK706" s="40"/>
      <c r="DL706" s="40"/>
      <c r="DM706" s="40"/>
      <c r="DN706" s="40"/>
      <c r="DO706" s="40">
        <v>2</v>
      </c>
      <c r="DP706" s="40"/>
      <c r="DQ706" s="41"/>
      <c r="DR706" s="40"/>
      <c r="DS706" s="40"/>
      <c r="DT706" s="40"/>
      <c r="DU706" s="40"/>
      <c r="DV706" s="42"/>
      <c r="DW706" s="40"/>
      <c r="DX706" s="40"/>
      <c r="DY706" s="40"/>
      <c r="DZ706" s="40"/>
      <c r="EA706" s="40"/>
      <c r="EB706" s="40"/>
      <c r="EC706" s="40"/>
      <c r="ED706" s="41"/>
      <c r="EE706" s="40"/>
      <c r="EF706" s="40"/>
      <c r="EG706" s="41"/>
      <c r="EH706" s="40"/>
      <c r="EI706" s="40"/>
      <c r="EJ706" s="40"/>
      <c r="EK706" s="40"/>
      <c r="EL706" s="42"/>
      <c r="EM706" s="40"/>
      <c r="EN706" s="40"/>
      <c r="EO706" s="40"/>
      <c r="EP706" s="40"/>
      <c r="EQ706" s="40"/>
      <c r="ER706" s="40"/>
      <c r="ES706" s="40"/>
      <c r="ET706" s="40"/>
      <c r="EU706" s="40"/>
      <c r="EV706" s="40"/>
      <c r="EW706" s="42"/>
      <c r="EX706" s="42"/>
      <c r="EY706" s="42"/>
      <c r="EZ706" s="42"/>
      <c r="FA706" s="42"/>
      <c r="FB706" s="42"/>
      <c r="FC706" s="42"/>
      <c r="FD706" s="42"/>
      <c r="FE706" s="42"/>
      <c r="FF706" s="42"/>
      <c r="FG706" s="42"/>
      <c r="FH706" s="42"/>
      <c r="FI706" s="42"/>
      <c r="FJ706" s="42"/>
      <c r="FK706" s="42"/>
      <c r="FL706" s="42"/>
      <c r="FM706" s="42"/>
      <c r="FN706" s="42"/>
      <c r="FO706" s="42"/>
      <c r="FP706" s="42"/>
      <c r="FQ706" s="42"/>
      <c r="FR706" s="42"/>
      <c r="FS706" s="29">
        <f t="shared" si="89"/>
        <v>50</v>
      </c>
      <c r="FT706" s="29">
        <f>FS706</f>
        <v>50</v>
      </c>
      <c r="FU706" s="8">
        <f t="shared" si="90"/>
        <v>0</v>
      </c>
      <c r="FV706" s="29">
        <f>FU706</f>
        <v>0</v>
      </c>
    </row>
    <row r="707" spans="1:179">
      <c r="A707" s="8">
        <v>17494</v>
      </c>
      <c r="B707" s="27" t="s">
        <v>67</v>
      </c>
      <c r="C707" s="242">
        <v>145</v>
      </c>
      <c r="D707" s="8" t="s">
        <v>1129</v>
      </c>
      <c r="E707" s="8"/>
      <c r="F707" s="8" t="s">
        <v>261</v>
      </c>
      <c r="H707" s="8" t="str">
        <f>VLOOKUP(F707, 'Meslek Grupları'!$E$6:$G$152, 3, FALSE)</f>
        <v>Esnaf</v>
      </c>
      <c r="I707" s="8"/>
      <c r="J707" s="8"/>
      <c r="K707" s="8"/>
      <c r="L707">
        <v>120</v>
      </c>
      <c r="M707" s="8"/>
      <c r="O707" s="8"/>
      <c r="P707" s="8"/>
      <c r="R707" s="8">
        <v>14</v>
      </c>
      <c r="U707" s="8"/>
      <c r="V707" s="8"/>
      <c r="W707" s="8"/>
      <c r="Z707" s="28">
        <v>70</v>
      </c>
      <c r="AA707" s="8">
        <v>17.5</v>
      </c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27"/>
      <c r="AT707" s="27">
        <v>17.5</v>
      </c>
      <c r="AU707" s="29"/>
      <c r="AV707" s="8"/>
      <c r="AW707" s="8"/>
      <c r="AX707" s="8"/>
      <c r="AY707" s="8"/>
      <c r="AZ707" s="8"/>
      <c r="BA707" s="27"/>
      <c r="BB707" s="28"/>
      <c r="BC707" s="8"/>
      <c r="BD707" s="8"/>
      <c r="BE707" s="8"/>
      <c r="BF707" s="8"/>
      <c r="BG707" s="8"/>
      <c r="BH707" s="27"/>
      <c r="BI707" s="8">
        <v>7</v>
      </c>
      <c r="BJ707" s="8">
        <v>17.5</v>
      </c>
      <c r="BK707" s="8">
        <v>17.5</v>
      </c>
      <c r="BL707" s="8"/>
      <c r="BM707" s="8">
        <v>140</v>
      </c>
      <c r="BN707" s="8">
        <v>180</v>
      </c>
      <c r="BO707" s="28"/>
      <c r="BP707" s="8"/>
      <c r="BQ707" s="8"/>
      <c r="BR707" s="8"/>
      <c r="BS707" s="8"/>
      <c r="BT707" s="8"/>
      <c r="BU707" s="27"/>
      <c r="BV707" s="8"/>
      <c r="BW707" s="28"/>
      <c r="BX707" s="8"/>
      <c r="BY707" s="8"/>
      <c r="BZ707" s="8"/>
      <c r="CA707" s="27"/>
      <c r="CB707" s="28"/>
      <c r="CC707" s="8"/>
      <c r="CD707" s="8"/>
      <c r="CE707" s="8"/>
      <c r="CF707" s="8"/>
      <c r="CG707" s="8"/>
      <c r="CH707" s="27"/>
      <c r="CI707" s="29"/>
      <c r="CJ707" s="2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28"/>
      <c r="DR707" s="8"/>
      <c r="DS707" s="8"/>
      <c r="DT707" s="8"/>
      <c r="DU707" s="8"/>
      <c r="DV707" s="27"/>
      <c r="DW707" s="8"/>
      <c r="DX707" s="8"/>
      <c r="DY707" s="8"/>
      <c r="DZ707" s="8"/>
      <c r="EA707" s="8"/>
      <c r="EB707" s="8"/>
      <c r="EC707" s="8"/>
      <c r="ED707" s="28"/>
      <c r="EE707" s="8"/>
      <c r="EF707" s="8"/>
      <c r="EG707" s="28">
        <v>1</v>
      </c>
      <c r="EH707" s="8" t="s">
        <v>390</v>
      </c>
      <c r="EI707" s="8"/>
      <c r="EJ707" s="8"/>
      <c r="EK707" s="8"/>
      <c r="EL707" s="27">
        <v>160</v>
      </c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9">
        <f t="shared" si="89"/>
        <v>420</v>
      </c>
      <c r="FT707" s="29">
        <f>SUM(FS707:FS708)</f>
        <v>520</v>
      </c>
      <c r="FU707" s="8">
        <f t="shared" si="90"/>
        <v>7</v>
      </c>
      <c r="FV707" s="29">
        <f>SUM(FU707:FU708)</f>
        <v>7</v>
      </c>
    </row>
    <row r="708" spans="1:179">
      <c r="A708" s="8">
        <v>17494</v>
      </c>
      <c r="B708" s="27" t="s">
        <v>67</v>
      </c>
      <c r="C708" s="243"/>
      <c r="D708" s="31"/>
      <c r="E708" s="31"/>
      <c r="F708" s="31"/>
      <c r="G708" s="31"/>
      <c r="H708" s="8">
        <f>VLOOKUP(F708, 'Meslek Grupları'!$E$6:$G$152, 3, FALSE)</f>
        <v>0</v>
      </c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8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7"/>
      <c r="AT708" s="37"/>
      <c r="AU708" s="39"/>
      <c r="AV708" s="31"/>
      <c r="AW708" s="31"/>
      <c r="AX708" s="31"/>
      <c r="AY708" s="31"/>
      <c r="AZ708" s="31"/>
      <c r="BA708" s="37"/>
      <c r="BB708" s="38"/>
      <c r="BC708" s="31"/>
      <c r="BD708" s="31"/>
      <c r="BE708" s="31"/>
      <c r="BF708" s="31"/>
      <c r="BG708" s="31"/>
      <c r="BH708" s="37"/>
      <c r="BI708" s="31"/>
      <c r="BJ708" s="31"/>
      <c r="BK708" s="31"/>
      <c r="BL708" s="31"/>
      <c r="BM708" s="31"/>
      <c r="BN708" s="31"/>
      <c r="BO708" s="38"/>
      <c r="BP708" s="31"/>
      <c r="BQ708" s="31"/>
      <c r="BR708" s="31"/>
      <c r="BS708" s="31"/>
      <c r="BT708" s="31"/>
      <c r="BU708" s="37"/>
      <c r="BV708" s="31"/>
      <c r="BW708" s="38"/>
      <c r="BX708" s="31"/>
      <c r="BY708" s="31"/>
      <c r="BZ708" s="31"/>
      <c r="CA708" s="37"/>
      <c r="CB708" s="38"/>
      <c r="CC708" s="31"/>
      <c r="CD708" s="31"/>
      <c r="CE708" s="31"/>
      <c r="CF708" s="31"/>
      <c r="CG708" s="31"/>
      <c r="CH708" s="37"/>
      <c r="CI708" s="39"/>
      <c r="CJ708" s="38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8"/>
      <c r="DR708" s="31"/>
      <c r="DS708" s="31"/>
      <c r="DT708" s="31"/>
      <c r="DU708" s="31"/>
      <c r="DV708" s="37"/>
      <c r="DW708" s="31"/>
      <c r="DX708" s="31"/>
      <c r="DY708" s="31"/>
      <c r="DZ708" s="31"/>
      <c r="EA708" s="31"/>
      <c r="EB708" s="31"/>
      <c r="EC708" s="31"/>
      <c r="ED708" s="38"/>
      <c r="EE708" s="31"/>
      <c r="EF708" s="31"/>
      <c r="EG708" s="38">
        <v>1</v>
      </c>
      <c r="EH708" s="31" t="s">
        <v>389</v>
      </c>
      <c r="EI708" s="31" t="s">
        <v>45</v>
      </c>
      <c r="EJ708" s="31"/>
      <c r="EK708" s="31"/>
      <c r="EL708" s="37">
        <v>100</v>
      </c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7"/>
      <c r="EX708" s="37"/>
      <c r="EY708" s="37"/>
      <c r="EZ708" s="37"/>
      <c r="FA708" s="37"/>
      <c r="FB708" s="37"/>
      <c r="FC708" s="37"/>
      <c r="FD708" s="37"/>
      <c r="FE708" s="37"/>
      <c r="FF708" s="37"/>
      <c r="FG708" s="37"/>
      <c r="FH708" s="37"/>
      <c r="FI708" s="37"/>
      <c r="FJ708" s="37"/>
      <c r="FK708" s="37"/>
      <c r="FL708" s="37"/>
      <c r="FM708" s="37"/>
      <c r="FN708" s="37"/>
      <c r="FO708" s="37"/>
      <c r="FP708" s="37"/>
      <c r="FQ708" s="37"/>
      <c r="FR708" s="37"/>
      <c r="FS708" s="29">
        <f t="shared" si="89"/>
        <v>100</v>
      </c>
      <c r="FT708" s="29"/>
      <c r="FU708" s="8">
        <f t="shared" si="90"/>
        <v>0</v>
      </c>
      <c r="FV708" s="29"/>
    </row>
    <row r="709" spans="1:179">
      <c r="A709" s="8">
        <v>17494</v>
      </c>
      <c r="B709" s="27" t="s">
        <v>67</v>
      </c>
      <c r="C709" s="40">
        <v>146</v>
      </c>
      <c r="D709" s="40" t="s">
        <v>1130</v>
      </c>
      <c r="E709" s="40"/>
      <c r="F709" s="40" t="s">
        <v>807</v>
      </c>
      <c r="G709" s="40">
        <v>50</v>
      </c>
      <c r="H709" s="8" t="str">
        <f>VLOOKUP(F709, 'Meslek Grupları'!$E$6:$G$152, 3, FALSE)</f>
        <v>Esnaf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1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2"/>
      <c r="AT709" s="42"/>
      <c r="AU709" s="43"/>
      <c r="AV709" s="40"/>
      <c r="AW709" s="40"/>
      <c r="AX709" s="40"/>
      <c r="AY709" s="40"/>
      <c r="AZ709" s="40"/>
      <c r="BA709" s="42"/>
      <c r="BB709" s="41"/>
      <c r="BC709" s="40"/>
      <c r="BD709" s="40"/>
      <c r="BE709" s="40"/>
      <c r="BF709" s="40"/>
      <c r="BG709" s="40"/>
      <c r="BH709" s="42"/>
      <c r="BI709" s="40"/>
      <c r="BJ709" s="40"/>
      <c r="BK709" s="40"/>
      <c r="BL709" s="40"/>
      <c r="BM709" s="40"/>
      <c r="BN709" s="40"/>
      <c r="BO709" s="41"/>
      <c r="BP709" s="40"/>
      <c r="BQ709" s="40"/>
      <c r="BR709" s="40"/>
      <c r="BS709" s="40"/>
      <c r="BT709" s="40"/>
      <c r="BU709" s="42"/>
      <c r="BV709" s="40"/>
      <c r="BW709" s="41"/>
      <c r="BX709" s="40"/>
      <c r="BY709" s="40"/>
      <c r="BZ709" s="40"/>
      <c r="CA709" s="42"/>
      <c r="CB709" s="41"/>
      <c r="CC709" s="40"/>
      <c r="CD709" s="40"/>
      <c r="CE709" s="40"/>
      <c r="CF709" s="40"/>
      <c r="CG709" s="40"/>
      <c r="CH709" s="42"/>
      <c r="CI709" s="43"/>
      <c r="CJ709" s="41"/>
      <c r="CK709" s="40"/>
      <c r="CL709" s="40"/>
      <c r="CM709" s="40"/>
      <c r="CN709" s="40"/>
      <c r="CO709" s="40"/>
      <c r="CP709" s="40"/>
      <c r="CQ709" s="40"/>
      <c r="CR709" s="40"/>
      <c r="CS709" s="40"/>
      <c r="CT709" s="40"/>
      <c r="CU709" s="40"/>
      <c r="CV709" s="40"/>
      <c r="CW709" s="40"/>
      <c r="CX709" s="40"/>
      <c r="CY709" s="40"/>
      <c r="CZ709" s="40"/>
      <c r="DA709" s="40"/>
      <c r="DB709" s="40"/>
      <c r="DC709" s="40"/>
      <c r="DD709" s="40"/>
      <c r="DE709" s="40"/>
      <c r="DF709" s="40"/>
      <c r="DG709" s="40"/>
      <c r="DH709" s="40"/>
      <c r="DI709" s="40"/>
      <c r="DJ709" s="40"/>
      <c r="DK709" s="40"/>
      <c r="DL709" s="40"/>
      <c r="DM709" s="40"/>
      <c r="DN709" s="40"/>
      <c r="DO709" s="40"/>
      <c r="DP709" s="40"/>
      <c r="DQ709" s="41"/>
      <c r="DR709" s="40"/>
      <c r="DS709" s="40"/>
      <c r="DT709" s="40"/>
      <c r="DU709" s="40"/>
      <c r="DV709" s="42"/>
      <c r="DW709" s="40"/>
      <c r="DX709" s="40"/>
      <c r="DY709" s="40"/>
      <c r="DZ709" s="40"/>
      <c r="EA709" s="40"/>
      <c r="EB709" s="40"/>
      <c r="EC709" s="40"/>
      <c r="ED709" s="41"/>
      <c r="EE709" s="40"/>
      <c r="EF709" s="40"/>
      <c r="EG709" s="41"/>
      <c r="EH709" s="40"/>
      <c r="EI709" s="40"/>
      <c r="EJ709" s="40"/>
      <c r="EK709" s="40"/>
      <c r="EL709" s="42"/>
      <c r="EM709" s="40"/>
      <c r="EN709" s="40"/>
      <c r="EO709" s="40"/>
      <c r="EP709" s="40"/>
      <c r="EQ709" s="40"/>
      <c r="ER709" s="40"/>
      <c r="ES709" s="40"/>
      <c r="ET709" s="40"/>
      <c r="EU709" s="40"/>
      <c r="EV709" s="40"/>
      <c r="EW709" s="42"/>
      <c r="EX709" s="42"/>
      <c r="EY709" s="42"/>
      <c r="EZ709" s="42"/>
      <c r="FA709" s="42"/>
      <c r="FB709" s="42"/>
      <c r="FC709" s="42"/>
      <c r="FD709" s="42"/>
      <c r="FE709" s="42"/>
      <c r="FF709" s="42"/>
      <c r="FG709" s="42"/>
      <c r="FH709" s="42"/>
      <c r="FI709" s="42"/>
      <c r="FJ709" s="42"/>
      <c r="FK709" s="42"/>
      <c r="FL709" s="42"/>
      <c r="FM709" s="42"/>
      <c r="FN709" s="42"/>
      <c r="FO709" s="42"/>
      <c r="FP709" s="42"/>
      <c r="FQ709" s="42"/>
      <c r="FR709" s="42"/>
      <c r="FS709" s="29">
        <f t="shared" si="89"/>
        <v>50</v>
      </c>
      <c r="FT709" s="29">
        <f t="shared" ref="FT709:FT725" si="93">FS709</f>
        <v>50</v>
      </c>
      <c r="FU709" s="8">
        <f t="shared" si="90"/>
        <v>0</v>
      </c>
      <c r="FV709" s="29">
        <f t="shared" ref="FV709:FV725" si="94">FU709</f>
        <v>0</v>
      </c>
    </row>
    <row r="710" spans="1:179">
      <c r="A710" s="8">
        <v>17494</v>
      </c>
      <c r="B710" s="27" t="s">
        <v>67</v>
      </c>
      <c r="C710" s="40">
        <v>147</v>
      </c>
      <c r="D710" s="40" t="s">
        <v>1131</v>
      </c>
      <c r="E710" s="40"/>
      <c r="F710" s="40" t="s">
        <v>331</v>
      </c>
      <c r="G710" s="40">
        <v>50</v>
      </c>
      <c r="H710" s="8" t="str">
        <f>VLOOKUP(F710, 'Meslek Grupları'!$E$6:$G$152, 3, FALSE)</f>
        <v>Görevli</v>
      </c>
      <c r="I710" s="40" t="s">
        <v>1132</v>
      </c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1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2"/>
      <c r="AT710" s="42"/>
      <c r="AU710" s="43"/>
      <c r="AV710" s="40"/>
      <c r="AW710" s="40"/>
      <c r="AX710" s="40"/>
      <c r="AY710" s="40"/>
      <c r="AZ710" s="40"/>
      <c r="BA710" s="42"/>
      <c r="BB710" s="41"/>
      <c r="BC710" s="40"/>
      <c r="BD710" s="40"/>
      <c r="BE710" s="40"/>
      <c r="BF710" s="40"/>
      <c r="BG710" s="40"/>
      <c r="BH710" s="42"/>
      <c r="BI710" s="40"/>
      <c r="BJ710" s="40"/>
      <c r="BK710" s="40"/>
      <c r="BL710" s="40"/>
      <c r="BM710" s="40"/>
      <c r="BN710" s="40"/>
      <c r="BO710" s="41"/>
      <c r="BP710" s="40"/>
      <c r="BQ710" s="40"/>
      <c r="BR710" s="40"/>
      <c r="BS710" s="40"/>
      <c r="BT710" s="40"/>
      <c r="BU710" s="42"/>
      <c r="BV710" s="40"/>
      <c r="BW710" s="41"/>
      <c r="BX710" s="40"/>
      <c r="BY710" s="40"/>
      <c r="BZ710" s="40"/>
      <c r="CA710" s="42"/>
      <c r="CB710" s="41"/>
      <c r="CC710" s="40"/>
      <c r="CD710" s="40"/>
      <c r="CE710" s="40"/>
      <c r="CF710" s="40"/>
      <c r="CG710" s="40"/>
      <c r="CH710" s="42"/>
      <c r="CI710" s="43"/>
      <c r="CJ710" s="41"/>
      <c r="CK710" s="40"/>
      <c r="CL710" s="40"/>
      <c r="CM710" s="40"/>
      <c r="CN710" s="40"/>
      <c r="CO710" s="40"/>
      <c r="CP710" s="40"/>
      <c r="CQ710" s="40"/>
      <c r="CR710" s="40"/>
      <c r="CS710" s="40"/>
      <c r="CT710" s="40"/>
      <c r="CU710" s="40"/>
      <c r="CV710" s="40"/>
      <c r="CW710" s="40"/>
      <c r="CX710" s="40"/>
      <c r="CY710" s="40"/>
      <c r="CZ710" s="40"/>
      <c r="DA710" s="40"/>
      <c r="DB710" s="40"/>
      <c r="DC710" s="40"/>
      <c r="DD710" s="40"/>
      <c r="DE710" s="40"/>
      <c r="DF710" s="40"/>
      <c r="DG710" s="40"/>
      <c r="DH710" s="40"/>
      <c r="DI710" s="40"/>
      <c r="DJ710" s="40"/>
      <c r="DK710" s="40"/>
      <c r="DL710" s="40"/>
      <c r="DM710" s="40"/>
      <c r="DN710" s="40"/>
      <c r="DO710" s="40"/>
      <c r="DP710" s="40"/>
      <c r="DQ710" s="41"/>
      <c r="DR710" s="40"/>
      <c r="DS710" s="40"/>
      <c r="DT710" s="40"/>
      <c r="DU710" s="40"/>
      <c r="DV710" s="42"/>
      <c r="DW710" s="40"/>
      <c r="DX710" s="40"/>
      <c r="DY710" s="40"/>
      <c r="DZ710" s="40"/>
      <c r="EA710" s="40"/>
      <c r="EB710" s="40"/>
      <c r="EC710" s="40"/>
      <c r="ED710" s="41"/>
      <c r="EE710" s="40"/>
      <c r="EF710" s="40"/>
      <c r="EG710" s="41"/>
      <c r="EH710" s="40"/>
      <c r="EI710" s="40"/>
      <c r="EJ710" s="40"/>
      <c r="EK710" s="40"/>
      <c r="EL710" s="42"/>
      <c r="EM710" s="40"/>
      <c r="EN710" s="40"/>
      <c r="EO710" s="40"/>
      <c r="EP710" s="40"/>
      <c r="EQ710" s="40"/>
      <c r="ER710" s="40"/>
      <c r="ES710" s="40"/>
      <c r="ET710" s="40"/>
      <c r="EU710" s="40"/>
      <c r="EV710" s="40"/>
      <c r="EW710" s="42"/>
      <c r="EX710" s="42"/>
      <c r="EY710" s="42"/>
      <c r="EZ710" s="42"/>
      <c r="FA710" s="42"/>
      <c r="FB710" s="42"/>
      <c r="FC710" s="42"/>
      <c r="FD710" s="42"/>
      <c r="FE710" s="42"/>
      <c r="FF710" s="42"/>
      <c r="FG710" s="42"/>
      <c r="FH710" s="42"/>
      <c r="FI710" s="42"/>
      <c r="FJ710" s="42"/>
      <c r="FK710" s="42"/>
      <c r="FL710" s="42"/>
      <c r="FM710" s="42"/>
      <c r="FN710" s="42"/>
      <c r="FO710" s="42"/>
      <c r="FP710" s="42"/>
      <c r="FQ710" s="42"/>
      <c r="FR710" s="42"/>
      <c r="FS710" s="29">
        <f t="shared" ref="FS710:FS773" si="95">FQ710+FO710+FL710+FI710+FC710+EW710+EP710+EL710+EF710+EC710+DX710+DU710+DK710+DJ710+DG710+DE710+DD710+CX710+CP710+CG710+BZ710+BU710+BM710+BG710+AZ710+P710+O710+N710+L710+J710+G710+BT710</f>
        <v>50</v>
      </c>
      <c r="FT710" s="29">
        <f t="shared" si="93"/>
        <v>50</v>
      </c>
      <c r="FU710" s="8">
        <f t="shared" si="90"/>
        <v>0</v>
      </c>
      <c r="FV710" s="29">
        <f t="shared" si="94"/>
        <v>0</v>
      </c>
    </row>
    <row r="711" spans="1:179">
      <c r="A711" s="8">
        <v>17494</v>
      </c>
      <c r="B711" s="27" t="s">
        <v>67</v>
      </c>
      <c r="C711" s="40">
        <v>148</v>
      </c>
      <c r="D711" s="40" t="s">
        <v>1133</v>
      </c>
      <c r="E711" s="40"/>
      <c r="F711" s="40" t="s">
        <v>357</v>
      </c>
      <c r="G711" s="40">
        <v>100</v>
      </c>
      <c r="H711" s="8" t="str">
        <f>VLOOKUP(F711, 'Meslek Grupları'!$E$6:$G$152, 3, FALSE)</f>
        <v>Görevli</v>
      </c>
      <c r="I711" s="40" t="s">
        <v>1134</v>
      </c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1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2"/>
      <c r="AT711" s="42"/>
      <c r="AU711" s="43"/>
      <c r="AV711" s="40"/>
      <c r="AW711" s="40"/>
      <c r="AX711" s="40"/>
      <c r="AY711" s="40"/>
      <c r="AZ711" s="40"/>
      <c r="BA711" s="42"/>
      <c r="BB711" s="41"/>
      <c r="BC711" s="40"/>
      <c r="BD711" s="40"/>
      <c r="BE711" s="40"/>
      <c r="BF711" s="40"/>
      <c r="BG711" s="40"/>
      <c r="BH711" s="42"/>
      <c r="BI711" s="40"/>
      <c r="BJ711" s="40"/>
      <c r="BK711" s="40"/>
      <c r="BL711" s="40"/>
      <c r="BM711" s="40"/>
      <c r="BN711" s="40"/>
      <c r="BO711" s="41"/>
      <c r="BP711" s="40"/>
      <c r="BQ711" s="40"/>
      <c r="BR711" s="40"/>
      <c r="BS711" s="40"/>
      <c r="BT711" s="40"/>
      <c r="BU711" s="42"/>
      <c r="BV711" s="40"/>
      <c r="BW711" s="41"/>
      <c r="BX711" s="40"/>
      <c r="BY711" s="40"/>
      <c r="BZ711" s="40"/>
      <c r="CA711" s="42"/>
      <c r="CB711" s="41"/>
      <c r="CC711" s="40"/>
      <c r="CD711" s="40"/>
      <c r="CE711" s="40"/>
      <c r="CF711" s="40"/>
      <c r="CG711" s="40"/>
      <c r="CH711" s="42"/>
      <c r="CI711" s="43"/>
      <c r="CJ711" s="41"/>
      <c r="CK711" s="40"/>
      <c r="CL711" s="40"/>
      <c r="CM711" s="40"/>
      <c r="CN711" s="40"/>
      <c r="CO711" s="40"/>
      <c r="CP711" s="40"/>
      <c r="CQ711" s="40"/>
      <c r="CR711" s="40"/>
      <c r="CS711" s="40"/>
      <c r="CT711" s="40"/>
      <c r="CU711" s="40"/>
      <c r="CV711" s="40"/>
      <c r="CW711" s="40"/>
      <c r="CX711" s="40"/>
      <c r="CY711" s="40"/>
      <c r="CZ711" s="40"/>
      <c r="DA711" s="40"/>
      <c r="DB711" s="40"/>
      <c r="DC711" s="40"/>
      <c r="DD711" s="40"/>
      <c r="DE711" s="40"/>
      <c r="DF711" s="40"/>
      <c r="DG711" s="40"/>
      <c r="DH711" s="40"/>
      <c r="DI711" s="40"/>
      <c r="DJ711" s="40"/>
      <c r="DK711" s="40"/>
      <c r="DL711" s="40"/>
      <c r="DM711" s="40"/>
      <c r="DN711" s="40"/>
      <c r="DO711" s="40"/>
      <c r="DP711" s="40"/>
      <c r="DQ711" s="41"/>
      <c r="DR711" s="40"/>
      <c r="DS711" s="40"/>
      <c r="DT711" s="40"/>
      <c r="DU711" s="40"/>
      <c r="DV711" s="42"/>
      <c r="DW711" s="40"/>
      <c r="DX711" s="40"/>
      <c r="DY711" s="40"/>
      <c r="DZ711" s="40"/>
      <c r="EA711" s="40"/>
      <c r="EB711" s="40"/>
      <c r="EC711" s="40"/>
      <c r="ED711" s="41"/>
      <c r="EE711" s="40"/>
      <c r="EF711" s="40"/>
      <c r="EG711" s="41"/>
      <c r="EH711" s="40"/>
      <c r="EI711" s="40"/>
      <c r="EJ711" s="40"/>
      <c r="EK711" s="40"/>
      <c r="EL711" s="42"/>
      <c r="EM711" s="40"/>
      <c r="EN711" s="40"/>
      <c r="EO711" s="40"/>
      <c r="EP711" s="40"/>
      <c r="EQ711" s="40"/>
      <c r="ER711" s="40"/>
      <c r="ES711" s="40"/>
      <c r="ET711" s="40"/>
      <c r="EU711" s="40"/>
      <c r="EV711" s="40"/>
      <c r="EW711" s="42"/>
      <c r="EX711" s="42"/>
      <c r="EY711" s="42"/>
      <c r="EZ711" s="42"/>
      <c r="FA711" s="42"/>
      <c r="FB711" s="42"/>
      <c r="FC711" s="42"/>
      <c r="FD711" s="42"/>
      <c r="FE711" s="42"/>
      <c r="FF711" s="42"/>
      <c r="FG711" s="42"/>
      <c r="FH711" s="42"/>
      <c r="FI711" s="42"/>
      <c r="FJ711" s="42"/>
      <c r="FK711" s="42"/>
      <c r="FL711" s="42"/>
      <c r="FM711" s="42"/>
      <c r="FN711" s="42"/>
      <c r="FO711" s="42"/>
      <c r="FP711" s="42"/>
      <c r="FQ711" s="42"/>
      <c r="FR711" s="42"/>
      <c r="FS711" s="29">
        <f t="shared" si="95"/>
        <v>100</v>
      </c>
      <c r="FT711" s="29">
        <f t="shared" si="93"/>
        <v>100</v>
      </c>
      <c r="FU711" s="8">
        <f t="shared" si="90"/>
        <v>0</v>
      </c>
      <c r="FV711" s="29">
        <f t="shared" si="94"/>
        <v>0</v>
      </c>
    </row>
    <row r="712" spans="1:179">
      <c r="A712" s="8">
        <v>17494</v>
      </c>
      <c r="B712" s="27" t="s">
        <v>67</v>
      </c>
      <c r="C712" s="40">
        <v>149</v>
      </c>
      <c r="D712" s="40" t="s">
        <v>1135</v>
      </c>
      <c r="E712" s="40"/>
      <c r="F712" s="40" t="s">
        <v>282</v>
      </c>
      <c r="G712" s="40">
        <v>100</v>
      </c>
      <c r="H712" s="8" t="str">
        <f>VLOOKUP(F712, 'Meslek Grupları'!$E$6:$G$152, 3, FALSE)</f>
        <v>Ticaret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1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2"/>
      <c r="AT712" s="42"/>
      <c r="AU712" s="43"/>
      <c r="AV712" s="40"/>
      <c r="AW712" s="40"/>
      <c r="AX712" s="40"/>
      <c r="AY712" s="40"/>
      <c r="AZ712" s="40"/>
      <c r="BA712" s="42"/>
      <c r="BB712" s="41"/>
      <c r="BC712" s="40"/>
      <c r="BD712" s="40"/>
      <c r="BE712" s="40"/>
      <c r="BF712" s="40"/>
      <c r="BG712" s="40"/>
      <c r="BH712" s="42"/>
      <c r="BI712" s="40"/>
      <c r="BJ712" s="40"/>
      <c r="BK712" s="40"/>
      <c r="BL712" s="40"/>
      <c r="BM712" s="40"/>
      <c r="BN712" s="40"/>
      <c r="BO712" s="41"/>
      <c r="BP712" s="40"/>
      <c r="BQ712" s="40"/>
      <c r="BR712" s="40"/>
      <c r="BS712" s="40"/>
      <c r="BT712" s="40"/>
      <c r="BU712" s="42"/>
      <c r="BV712" s="40"/>
      <c r="BW712" s="41"/>
      <c r="BX712" s="40"/>
      <c r="BY712" s="40"/>
      <c r="BZ712" s="40"/>
      <c r="CA712" s="42"/>
      <c r="CB712" s="41"/>
      <c r="CC712" s="40"/>
      <c r="CD712" s="40"/>
      <c r="CE712" s="40"/>
      <c r="CF712" s="40"/>
      <c r="CG712" s="40"/>
      <c r="CH712" s="42"/>
      <c r="CI712" s="43"/>
      <c r="CJ712" s="41"/>
      <c r="CK712" s="40"/>
      <c r="CL712" s="40"/>
      <c r="CM712" s="40"/>
      <c r="CN712" s="40"/>
      <c r="CO712" s="40"/>
      <c r="CP712" s="40"/>
      <c r="CQ712" s="40"/>
      <c r="CR712" s="40"/>
      <c r="CS712" s="40"/>
      <c r="CT712" s="40"/>
      <c r="CU712" s="40"/>
      <c r="CV712" s="40"/>
      <c r="CW712" s="40"/>
      <c r="CX712" s="40"/>
      <c r="CY712" s="40"/>
      <c r="CZ712" s="40"/>
      <c r="DA712" s="40"/>
      <c r="DB712" s="40"/>
      <c r="DC712" s="40"/>
      <c r="DD712" s="40"/>
      <c r="DE712" s="40"/>
      <c r="DF712" s="40"/>
      <c r="DG712" s="40"/>
      <c r="DH712" s="40"/>
      <c r="DI712" s="40"/>
      <c r="DJ712" s="40"/>
      <c r="DK712" s="40"/>
      <c r="DL712" s="40"/>
      <c r="DM712" s="40"/>
      <c r="DN712" s="40"/>
      <c r="DO712" s="40"/>
      <c r="DP712" s="40"/>
      <c r="DQ712" s="41"/>
      <c r="DR712" s="40"/>
      <c r="DS712" s="40"/>
      <c r="DT712" s="40"/>
      <c r="DU712" s="40"/>
      <c r="DV712" s="42"/>
      <c r="DW712" s="40"/>
      <c r="DX712" s="40"/>
      <c r="DY712" s="40"/>
      <c r="DZ712" s="40"/>
      <c r="EA712" s="40"/>
      <c r="EB712" s="40"/>
      <c r="EC712" s="40"/>
      <c r="ED712" s="41"/>
      <c r="EE712" s="40"/>
      <c r="EF712" s="40"/>
      <c r="EG712" s="41"/>
      <c r="EH712" s="40"/>
      <c r="EI712" s="40"/>
      <c r="EJ712" s="40"/>
      <c r="EK712" s="40"/>
      <c r="EL712" s="42"/>
      <c r="EM712" s="40"/>
      <c r="EN712" s="40"/>
      <c r="EO712" s="40"/>
      <c r="EP712" s="40"/>
      <c r="EQ712" s="40"/>
      <c r="ER712" s="40"/>
      <c r="ES712" s="40"/>
      <c r="ET712" s="40"/>
      <c r="EU712" s="40"/>
      <c r="EV712" s="40"/>
      <c r="EW712" s="42"/>
      <c r="EX712" s="42"/>
      <c r="EY712" s="42"/>
      <c r="EZ712" s="42"/>
      <c r="FA712" s="42"/>
      <c r="FB712" s="42"/>
      <c r="FC712" s="42"/>
      <c r="FD712" s="42"/>
      <c r="FE712" s="42"/>
      <c r="FF712" s="42"/>
      <c r="FG712" s="42"/>
      <c r="FH712" s="42"/>
      <c r="FI712" s="42"/>
      <c r="FJ712" s="42"/>
      <c r="FK712" s="42"/>
      <c r="FL712" s="42"/>
      <c r="FM712" s="42"/>
      <c r="FN712" s="42"/>
      <c r="FO712" s="42"/>
      <c r="FP712" s="42"/>
      <c r="FQ712" s="42"/>
      <c r="FR712" s="42"/>
      <c r="FS712" s="29">
        <f t="shared" si="95"/>
        <v>100</v>
      </c>
      <c r="FT712" s="29">
        <f t="shared" si="93"/>
        <v>100</v>
      </c>
      <c r="FU712" s="8">
        <f t="shared" si="90"/>
        <v>0</v>
      </c>
      <c r="FV712" s="29">
        <f t="shared" si="94"/>
        <v>0</v>
      </c>
    </row>
    <row r="713" spans="1:179">
      <c r="A713" s="8">
        <v>17494</v>
      </c>
      <c r="B713" s="27" t="s">
        <v>67</v>
      </c>
      <c r="C713" s="40">
        <v>150</v>
      </c>
      <c r="D713" s="40" t="s">
        <v>1136</v>
      </c>
      <c r="E713" s="40"/>
      <c r="F713" s="40" t="s">
        <v>14</v>
      </c>
      <c r="G713" s="40">
        <v>100</v>
      </c>
      <c r="H713" s="8" t="str">
        <f>VLOOKUP(F713, 'Meslek Grupları'!$E$6:$G$152, 3, FALSE)</f>
        <v>Esnaf</v>
      </c>
      <c r="I713" s="40"/>
      <c r="J713" s="40"/>
      <c r="K713" s="40"/>
      <c r="L713" s="40">
        <v>120</v>
      </c>
      <c r="M713" s="40"/>
      <c r="N713" s="40"/>
      <c r="O713" s="40"/>
      <c r="P713" s="40"/>
      <c r="Q713" s="40"/>
      <c r="R713" s="40">
        <v>3.5</v>
      </c>
      <c r="S713" s="40"/>
      <c r="T713" s="40"/>
      <c r="U713" s="40"/>
      <c r="V713" s="40"/>
      <c r="W713" s="40"/>
      <c r="X713" s="40"/>
      <c r="Y713" s="40"/>
      <c r="Z713" s="41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2"/>
      <c r="AT713" s="42"/>
      <c r="AU713" s="43"/>
      <c r="AV713" s="40"/>
      <c r="AW713" s="40"/>
      <c r="AX713" s="40"/>
      <c r="AY713" s="40"/>
      <c r="AZ713" s="40"/>
      <c r="BA713" s="42"/>
      <c r="BB713" s="41"/>
      <c r="BC713" s="40"/>
      <c r="BD713" s="40"/>
      <c r="BE713" s="40"/>
      <c r="BF713" s="40"/>
      <c r="BG713" s="40"/>
      <c r="BH713" s="42"/>
      <c r="BI713" s="40"/>
      <c r="BJ713" s="40"/>
      <c r="BK713" s="40"/>
      <c r="BL713" s="40"/>
      <c r="BM713" s="40"/>
      <c r="BN713" s="40"/>
      <c r="BO713" s="41"/>
      <c r="BP713" s="40"/>
      <c r="BQ713" s="40"/>
      <c r="BR713" s="40"/>
      <c r="BS713" s="40"/>
      <c r="BT713" s="40"/>
      <c r="BU713" s="42"/>
      <c r="BV713" s="40"/>
      <c r="BW713" s="41"/>
      <c r="BX713" s="40"/>
      <c r="BY713" s="40"/>
      <c r="BZ713" s="40"/>
      <c r="CA713" s="42"/>
      <c r="CB713" s="41"/>
      <c r="CC713" s="40"/>
      <c r="CD713" s="40"/>
      <c r="CE713" s="40"/>
      <c r="CF713" s="40"/>
      <c r="CG713" s="40"/>
      <c r="CH713" s="42"/>
      <c r="CI713" s="43"/>
      <c r="CJ713" s="41"/>
      <c r="CK713" s="40"/>
      <c r="CL713" s="40"/>
      <c r="CM713" s="40"/>
      <c r="CN713" s="40"/>
      <c r="CO713" s="40"/>
      <c r="CP713" s="40"/>
      <c r="CQ713" s="40"/>
      <c r="CR713" s="40"/>
      <c r="CS713" s="40"/>
      <c r="CT713" s="40"/>
      <c r="CU713" s="40"/>
      <c r="CV713" s="40"/>
      <c r="CW713" s="40"/>
      <c r="CX713" s="40"/>
      <c r="CY713" s="40"/>
      <c r="CZ713" s="40"/>
      <c r="DA713" s="40"/>
      <c r="DB713" s="40"/>
      <c r="DC713" s="40"/>
      <c r="DD713" s="40"/>
      <c r="DE713" s="40"/>
      <c r="DF713" s="40"/>
      <c r="DG713" s="40"/>
      <c r="DH713" s="40"/>
      <c r="DI713" s="40"/>
      <c r="DJ713" s="40"/>
      <c r="DK713" s="40"/>
      <c r="DL713" s="40"/>
      <c r="DM713" s="40"/>
      <c r="DN713" s="40"/>
      <c r="DO713" s="40"/>
      <c r="DP713" s="40"/>
      <c r="DQ713" s="41"/>
      <c r="DR713" s="40"/>
      <c r="DS713" s="40"/>
      <c r="DT713" s="40"/>
      <c r="DU713" s="40"/>
      <c r="DV713" s="42"/>
      <c r="DW713" s="40"/>
      <c r="DX713" s="40"/>
      <c r="DY713" s="40"/>
      <c r="DZ713" s="40"/>
      <c r="EA713" s="40"/>
      <c r="EB713" s="40"/>
      <c r="EC713" s="40"/>
      <c r="ED713" s="41"/>
      <c r="EE713" s="40"/>
      <c r="EF713" s="40"/>
      <c r="EG713" s="41"/>
      <c r="EH713" s="40"/>
      <c r="EI713" s="40"/>
      <c r="EJ713" s="40"/>
      <c r="EK713" s="40"/>
      <c r="EL713" s="42"/>
      <c r="EM713" s="40"/>
      <c r="EN713" s="40"/>
      <c r="EO713" s="40"/>
      <c r="EP713" s="40"/>
      <c r="EQ713" s="40"/>
      <c r="ER713" s="40"/>
      <c r="ES713" s="40"/>
      <c r="ET713" s="40"/>
      <c r="EU713" s="40"/>
      <c r="EV713" s="40"/>
      <c r="EW713" s="42"/>
      <c r="EX713" s="42"/>
      <c r="EY713" s="42"/>
      <c r="EZ713" s="42"/>
      <c r="FA713" s="42"/>
      <c r="FB713" s="42"/>
      <c r="FC713" s="42"/>
      <c r="FD713" s="42"/>
      <c r="FE713" s="42"/>
      <c r="FF713" s="42"/>
      <c r="FG713" s="42"/>
      <c r="FH713" s="42"/>
      <c r="FI713" s="42"/>
      <c r="FJ713" s="42"/>
      <c r="FK713" s="42"/>
      <c r="FL713" s="42"/>
      <c r="FM713" s="42"/>
      <c r="FN713" s="42"/>
      <c r="FO713" s="42"/>
      <c r="FP713" s="42"/>
      <c r="FQ713" s="42"/>
      <c r="FR713" s="42"/>
      <c r="FS713" s="29">
        <f t="shared" si="95"/>
        <v>220</v>
      </c>
      <c r="FT713" s="29">
        <f t="shared" si="93"/>
        <v>220</v>
      </c>
      <c r="FU713" s="8">
        <f t="shared" si="90"/>
        <v>0</v>
      </c>
      <c r="FV713" s="29">
        <f t="shared" si="94"/>
        <v>0</v>
      </c>
    </row>
    <row r="714" spans="1:179">
      <c r="A714" s="8">
        <v>17494</v>
      </c>
      <c r="B714" s="27" t="s">
        <v>67</v>
      </c>
      <c r="C714" s="40">
        <v>151</v>
      </c>
      <c r="D714" s="40" t="s">
        <v>1137</v>
      </c>
      <c r="E714" s="40"/>
      <c r="F714" s="40" t="s">
        <v>14</v>
      </c>
      <c r="G714" s="40">
        <v>200</v>
      </c>
      <c r="H714" s="8" t="str">
        <f>VLOOKUP(F714, 'Meslek Grupları'!$E$6:$G$152, 3, FALSE)</f>
        <v>Esnaf</v>
      </c>
      <c r="I714" s="40"/>
      <c r="J714" s="40"/>
      <c r="K714" s="40"/>
      <c r="L714" s="40">
        <v>120</v>
      </c>
      <c r="M714" s="40"/>
      <c r="N714" s="40"/>
      <c r="O714" s="40"/>
      <c r="P714" s="40"/>
      <c r="Q714" s="40"/>
      <c r="R714" s="40">
        <v>11.25</v>
      </c>
      <c r="S714" s="40">
        <v>1</v>
      </c>
      <c r="T714" s="40">
        <v>2</v>
      </c>
      <c r="U714" s="40"/>
      <c r="V714" s="40"/>
      <c r="W714" s="40"/>
      <c r="X714" s="40"/>
      <c r="Y714" s="40"/>
      <c r="Z714" s="41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2"/>
      <c r="AT714" s="42"/>
      <c r="AU714" s="43"/>
      <c r="AV714" s="40"/>
      <c r="AW714" s="40"/>
      <c r="AX714" s="40"/>
      <c r="AY714" s="40"/>
      <c r="AZ714" s="40"/>
      <c r="BA714" s="42"/>
      <c r="BB714" s="41"/>
      <c r="BC714" s="40"/>
      <c r="BD714" s="40"/>
      <c r="BE714" s="40"/>
      <c r="BF714" s="40"/>
      <c r="BG714" s="40"/>
      <c r="BH714" s="42"/>
      <c r="BI714" s="40"/>
      <c r="BJ714" s="40"/>
      <c r="BK714" s="40"/>
      <c r="BL714" s="40"/>
      <c r="BM714" s="40"/>
      <c r="BN714" s="40"/>
      <c r="BO714" s="41"/>
      <c r="BP714" s="40"/>
      <c r="BQ714" s="40"/>
      <c r="BR714" s="40"/>
      <c r="BS714" s="40"/>
      <c r="BT714" s="40"/>
      <c r="BU714" s="42"/>
      <c r="BV714" s="40"/>
      <c r="BW714" s="41">
        <v>1</v>
      </c>
      <c r="BX714" s="40"/>
      <c r="BY714" s="40"/>
      <c r="BZ714" s="40">
        <v>12</v>
      </c>
      <c r="CA714" s="42">
        <v>12</v>
      </c>
      <c r="CB714" s="41"/>
      <c r="CC714" s="40"/>
      <c r="CD714" s="40"/>
      <c r="CE714" s="40"/>
      <c r="CF714" s="40"/>
      <c r="CG714" s="40"/>
      <c r="CH714" s="42"/>
      <c r="CI714" s="43"/>
      <c r="CJ714" s="41"/>
      <c r="CK714" s="40"/>
      <c r="CL714" s="40"/>
      <c r="CM714" s="40"/>
      <c r="CN714" s="40"/>
      <c r="CO714" s="40"/>
      <c r="CP714" s="40"/>
      <c r="CQ714" s="40"/>
      <c r="CR714" s="40"/>
      <c r="CS714" s="40"/>
      <c r="CT714" s="40"/>
      <c r="CU714" s="40"/>
      <c r="CV714" s="40"/>
      <c r="CW714" s="40"/>
      <c r="CX714" s="40"/>
      <c r="CY714" s="40"/>
      <c r="CZ714" s="40"/>
      <c r="DA714" s="40"/>
      <c r="DB714" s="40"/>
      <c r="DC714" s="40"/>
      <c r="DD714" s="40"/>
      <c r="DE714" s="40"/>
      <c r="DF714" s="40"/>
      <c r="DG714" s="40"/>
      <c r="DH714" s="40"/>
      <c r="DI714" s="40"/>
      <c r="DJ714" s="40"/>
      <c r="DK714" s="40"/>
      <c r="DL714" s="40"/>
      <c r="DM714" s="40"/>
      <c r="DN714" s="40"/>
      <c r="DO714" s="40"/>
      <c r="DP714" s="40"/>
      <c r="DQ714" s="41"/>
      <c r="DR714" s="40"/>
      <c r="DS714" s="40"/>
      <c r="DT714" s="40"/>
      <c r="DU714" s="40"/>
      <c r="DV714" s="42"/>
      <c r="DW714" s="40"/>
      <c r="DX714" s="40"/>
      <c r="DY714" s="40"/>
      <c r="DZ714" s="40"/>
      <c r="EA714" s="40"/>
      <c r="EB714" s="40"/>
      <c r="EC714" s="40"/>
      <c r="ED714" s="41"/>
      <c r="EE714" s="40"/>
      <c r="EF714" s="40"/>
      <c r="EG714" s="41">
        <v>1</v>
      </c>
      <c r="EH714" s="40" t="s">
        <v>401</v>
      </c>
      <c r="EI714" s="40" t="s">
        <v>45</v>
      </c>
      <c r="EJ714" s="40"/>
      <c r="EK714" s="40"/>
      <c r="EL714" s="42">
        <v>30</v>
      </c>
      <c r="EM714" s="40"/>
      <c r="EN714" s="40"/>
      <c r="EO714" s="40"/>
      <c r="EP714" s="40"/>
      <c r="EQ714" s="40"/>
      <c r="ER714" s="40"/>
      <c r="ES714" s="40"/>
      <c r="ET714" s="40"/>
      <c r="EU714" s="40"/>
      <c r="EV714" s="40"/>
      <c r="EW714" s="42"/>
      <c r="EX714" s="42"/>
      <c r="EY714" s="42"/>
      <c r="EZ714" s="42"/>
      <c r="FA714" s="42"/>
      <c r="FB714" s="42"/>
      <c r="FC714" s="42"/>
      <c r="FD714" s="42"/>
      <c r="FE714" s="42"/>
      <c r="FF714" s="42"/>
      <c r="FG714" s="42"/>
      <c r="FH714" s="42"/>
      <c r="FI714" s="42"/>
      <c r="FJ714" s="42"/>
      <c r="FK714" s="42"/>
      <c r="FL714" s="42"/>
      <c r="FM714" s="42"/>
      <c r="FN714" s="42"/>
      <c r="FO714" s="42"/>
      <c r="FP714" s="42"/>
      <c r="FQ714" s="42"/>
      <c r="FR714" s="42"/>
      <c r="FS714" s="29">
        <f t="shared" si="95"/>
        <v>362</v>
      </c>
      <c r="FT714" s="29">
        <f t="shared" si="93"/>
        <v>362</v>
      </c>
      <c r="FU714" s="8">
        <f t="shared" si="90"/>
        <v>1</v>
      </c>
      <c r="FV714" s="29">
        <f t="shared" si="94"/>
        <v>1</v>
      </c>
    </row>
    <row r="715" spans="1:179">
      <c r="A715" s="8">
        <v>17494</v>
      </c>
      <c r="B715" s="27" t="s">
        <v>67</v>
      </c>
      <c r="C715" s="40">
        <v>152</v>
      </c>
      <c r="D715" s="40" t="s">
        <v>1138</v>
      </c>
      <c r="E715" s="40"/>
      <c r="F715" s="40" t="s">
        <v>253</v>
      </c>
      <c r="G715" s="40">
        <v>120</v>
      </c>
      <c r="H715" s="8" t="str">
        <f>VLOOKUP(F715, 'Meslek Grupları'!$E$6:$G$152, 3, FALSE)</f>
        <v>İşçiler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1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2"/>
      <c r="AT715" s="42"/>
      <c r="AU715" s="43"/>
      <c r="AV715" s="40"/>
      <c r="AW715" s="40"/>
      <c r="AX715" s="40"/>
      <c r="AY715" s="40"/>
      <c r="AZ715" s="40"/>
      <c r="BA715" s="42"/>
      <c r="BB715" s="41"/>
      <c r="BC715" s="40"/>
      <c r="BD715" s="40"/>
      <c r="BE715" s="40"/>
      <c r="BF715" s="40"/>
      <c r="BG715" s="40"/>
      <c r="BH715" s="42"/>
      <c r="BI715" s="40"/>
      <c r="BJ715" s="40"/>
      <c r="BK715" s="40"/>
      <c r="BL715" s="40"/>
      <c r="BM715" s="40"/>
      <c r="BN715" s="40"/>
      <c r="BO715" s="41"/>
      <c r="BP715" s="40"/>
      <c r="BQ715" s="40"/>
      <c r="BR715" s="40"/>
      <c r="BS715" s="40"/>
      <c r="BT715" s="40"/>
      <c r="BU715" s="42"/>
      <c r="BV715" s="40"/>
      <c r="BW715" s="41"/>
      <c r="BX715" s="40"/>
      <c r="BY715" s="40"/>
      <c r="BZ715" s="40"/>
      <c r="CA715" s="42"/>
      <c r="CB715" s="41"/>
      <c r="CC715" s="40"/>
      <c r="CD715" s="40"/>
      <c r="CE715" s="40"/>
      <c r="CF715" s="40"/>
      <c r="CG715" s="40"/>
      <c r="CH715" s="42"/>
      <c r="CI715" s="43"/>
      <c r="CJ715" s="41"/>
      <c r="CK715" s="40"/>
      <c r="CL715" s="40"/>
      <c r="CM715" s="40"/>
      <c r="CN715" s="40"/>
      <c r="CO715" s="40"/>
      <c r="CP715" s="40"/>
      <c r="CQ715" s="40"/>
      <c r="CR715" s="40"/>
      <c r="CS715" s="40"/>
      <c r="CT715" s="40"/>
      <c r="CU715" s="40"/>
      <c r="CV715" s="40"/>
      <c r="CW715" s="40"/>
      <c r="CX715" s="40"/>
      <c r="CY715" s="40"/>
      <c r="CZ715" s="40"/>
      <c r="DA715" s="40"/>
      <c r="DB715" s="40"/>
      <c r="DC715" s="40"/>
      <c r="DD715" s="40"/>
      <c r="DE715" s="40"/>
      <c r="DF715" s="40"/>
      <c r="DG715" s="40"/>
      <c r="DH715" s="40"/>
      <c r="DI715" s="40"/>
      <c r="DJ715" s="40"/>
      <c r="DK715" s="40"/>
      <c r="DL715" s="40"/>
      <c r="DM715" s="40"/>
      <c r="DN715" s="40"/>
      <c r="DO715" s="40"/>
      <c r="DP715" s="40"/>
      <c r="DQ715" s="41"/>
      <c r="DR715" s="40"/>
      <c r="DS715" s="40"/>
      <c r="DT715" s="40"/>
      <c r="DU715" s="40"/>
      <c r="DV715" s="42"/>
      <c r="DW715" s="40"/>
      <c r="DX715" s="40"/>
      <c r="DY715" s="40"/>
      <c r="DZ715" s="40"/>
      <c r="EA715" s="40"/>
      <c r="EB715" s="40"/>
      <c r="EC715" s="40"/>
      <c r="ED715" s="41"/>
      <c r="EE715" s="40"/>
      <c r="EF715" s="40"/>
      <c r="EG715" s="41"/>
      <c r="EH715" s="40"/>
      <c r="EI715" s="40"/>
      <c r="EJ715" s="40"/>
      <c r="EK715" s="40"/>
      <c r="EL715" s="42"/>
      <c r="EM715" s="40"/>
      <c r="EN715" s="40"/>
      <c r="EO715" s="40"/>
      <c r="EP715" s="40"/>
      <c r="EQ715" s="40"/>
      <c r="ER715" s="40"/>
      <c r="ES715" s="40"/>
      <c r="ET715" s="40"/>
      <c r="EU715" s="40"/>
      <c r="EV715" s="40"/>
      <c r="EW715" s="42"/>
      <c r="EX715" s="42"/>
      <c r="EY715" s="42"/>
      <c r="EZ715" s="42"/>
      <c r="FA715" s="42"/>
      <c r="FB715" s="42"/>
      <c r="FC715" s="42"/>
      <c r="FD715" s="42"/>
      <c r="FE715" s="42"/>
      <c r="FF715" s="42"/>
      <c r="FG715" s="42"/>
      <c r="FH715" s="42"/>
      <c r="FI715" s="42"/>
      <c r="FJ715" s="42"/>
      <c r="FK715" s="42"/>
      <c r="FL715" s="42"/>
      <c r="FM715" s="42"/>
      <c r="FN715" s="42"/>
      <c r="FO715" s="42"/>
      <c r="FP715" s="42"/>
      <c r="FQ715" s="42"/>
      <c r="FR715" s="42"/>
      <c r="FS715" s="29">
        <f t="shared" si="95"/>
        <v>120</v>
      </c>
      <c r="FT715" s="29">
        <f t="shared" si="93"/>
        <v>120</v>
      </c>
      <c r="FU715" s="8">
        <f t="shared" si="90"/>
        <v>0</v>
      </c>
      <c r="FV715" s="29">
        <f t="shared" si="94"/>
        <v>0</v>
      </c>
    </row>
    <row r="716" spans="1:179">
      <c r="A716" s="8">
        <v>17494</v>
      </c>
      <c r="B716" s="27" t="s">
        <v>67</v>
      </c>
      <c r="C716" s="40">
        <v>153</v>
      </c>
      <c r="D716" s="40" t="s">
        <v>1139</v>
      </c>
      <c r="E716" s="40"/>
      <c r="F716" s="40" t="s">
        <v>331</v>
      </c>
      <c r="G716" s="40">
        <v>100</v>
      </c>
      <c r="H716" s="8" t="str">
        <f>VLOOKUP(F716, 'Meslek Grupları'!$E$6:$G$152, 3, FALSE)</f>
        <v>Görevli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>
        <v>2.5</v>
      </c>
      <c r="S716" s="40"/>
      <c r="T716" s="40"/>
      <c r="U716" s="40"/>
      <c r="V716" s="40"/>
      <c r="W716" s="40"/>
      <c r="X716" s="40"/>
      <c r="Y716" s="40"/>
      <c r="Z716" s="41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2"/>
      <c r="AT716" s="42"/>
      <c r="AU716" s="43"/>
      <c r="AV716" s="40"/>
      <c r="AW716" s="40"/>
      <c r="AX716" s="40"/>
      <c r="AY716" s="40"/>
      <c r="AZ716" s="40"/>
      <c r="BA716" s="42"/>
      <c r="BB716" s="41"/>
      <c r="BC716" s="40"/>
      <c r="BD716" s="40"/>
      <c r="BE716" s="40"/>
      <c r="BF716" s="40"/>
      <c r="BG716" s="40"/>
      <c r="BH716" s="42"/>
      <c r="BI716" s="40"/>
      <c r="BJ716" s="40"/>
      <c r="BK716" s="40"/>
      <c r="BL716" s="40"/>
      <c r="BM716" s="40"/>
      <c r="BN716" s="40"/>
      <c r="BO716" s="41"/>
      <c r="BP716" s="40"/>
      <c r="BQ716" s="40"/>
      <c r="BR716" s="40"/>
      <c r="BS716" s="40"/>
      <c r="BT716" s="40"/>
      <c r="BU716" s="42"/>
      <c r="BV716" s="40"/>
      <c r="BW716" s="41"/>
      <c r="BX716" s="40"/>
      <c r="BY716" s="40"/>
      <c r="BZ716" s="40"/>
      <c r="CA716" s="42"/>
      <c r="CB716" s="41"/>
      <c r="CC716" s="40"/>
      <c r="CD716" s="40"/>
      <c r="CE716" s="40"/>
      <c r="CF716" s="40"/>
      <c r="CG716" s="40"/>
      <c r="CH716" s="42"/>
      <c r="CI716" s="43"/>
      <c r="CJ716" s="41"/>
      <c r="CK716" s="40"/>
      <c r="CL716" s="40"/>
      <c r="CM716" s="40"/>
      <c r="CN716" s="40"/>
      <c r="CO716" s="40"/>
      <c r="CP716" s="40"/>
      <c r="CQ716" s="40"/>
      <c r="CR716" s="40"/>
      <c r="CS716" s="40"/>
      <c r="CT716" s="40"/>
      <c r="CU716" s="40"/>
      <c r="CV716" s="40"/>
      <c r="CW716" s="40"/>
      <c r="CX716" s="40"/>
      <c r="CY716" s="40"/>
      <c r="CZ716" s="40"/>
      <c r="DA716" s="40"/>
      <c r="DB716" s="40"/>
      <c r="DC716" s="40"/>
      <c r="DD716" s="40"/>
      <c r="DE716" s="40"/>
      <c r="DF716" s="40"/>
      <c r="DG716" s="40"/>
      <c r="DH716" s="40"/>
      <c r="DI716" s="40"/>
      <c r="DJ716" s="40"/>
      <c r="DK716" s="40"/>
      <c r="DL716" s="40"/>
      <c r="DM716" s="40"/>
      <c r="DN716" s="40"/>
      <c r="DO716" s="40"/>
      <c r="DP716" s="40"/>
      <c r="DQ716" s="41"/>
      <c r="DR716" s="40"/>
      <c r="DS716" s="40"/>
      <c r="DT716" s="40"/>
      <c r="DU716" s="40"/>
      <c r="DV716" s="42"/>
      <c r="DW716" s="40"/>
      <c r="DX716" s="40"/>
      <c r="DY716" s="40"/>
      <c r="DZ716" s="40"/>
      <c r="EA716" s="40"/>
      <c r="EB716" s="40"/>
      <c r="EC716" s="40"/>
      <c r="ED716" s="41"/>
      <c r="EE716" s="40"/>
      <c r="EF716" s="40"/>
      <c r="EG716" s="41"/>
      <c r="EH716" s="40"/>
      <c r="EI716" s="40"/>
      <c r="EJ716" s="40"/>
      <c r="EK716" s="40"/>
      <c r="EL716" s="42"/>
      <c r="EM716" s="40"/>
      <c r="EN716" s="40"/>
      <c r="EO716" s="40"/>
      <c r="EP716" s="40"/>
      <c r="EQ716" s="40"/>
      <c r="ER716" s="40"/>
      <c r="ES716" s="40"/>
      <c r="ET716" s="40"/>
      <c r="EU716" s="40"/>
      <c r="EV716" s="40"/>
      <c r="EW716" s="42"/>
      <c r="EX716" s="42"/>
      <c r="EY716" s="42"/>
      <c r="EZ716" s="42"/>
      <c r="FA716" s="42"/>
      <c r="FB716" s="42"/>
      <c r="FC716" s="42"/>
      <c r="FD716" s="42"/>
      <c r="FE716" s="42"/>
      <c r="FF716" s="42"/>
      <c r="FG716" s="42"/>
      <c r="FH716" s="42"/>
      <c r="FI716" s="42"/>
      <c r="FJ716" s="42"/>
      <c r="FK716" s="42"/>
      <c r="FL716" s="42"/>
      <c r="FM716" s="42"/>
      <c r="FN716" s="42"/>
      <c r="FO716" s="42"/>
      <c r="FP716" s="42"/>
      <c r="FQ716" s="42"/>
      <c r="FR716" s="42"/>
      <c r="FS716" s="29">
        <f t="shared" si="95"/>
        <v>100</v>
      </c>
      <c r="FT716" s="29">
        <f t="shared" si="93"/>
        <v>100</v>
      </c>
      <c r="FU716" s="8">
        <f t="shared" si="90"/>
        <v>0</v>
      </c>
      <c r="FV716" s="29">
        <f t="shared" si="94"/>
        <v>0</v>
      </c>
    </row>
    <row r="717" spans="1:179">
      <c r="A717" s="8">
        <v>17494</v>
      </c>
      <c r="B717" s="27" t="s">
        <v>67</v>
      </c>
      <c r="C717" s="40">
        <v>154</v>
      </c>
      <c r="D717" s="40" t="s">
        <v>1140</v>
      </c>
      <c r="E717" s="40"/>
      <c r="F717" s="40" t="s">
        <v>253</v>
      </c>
      <c r="G717" s="40">
        <v>80</v>
      </c>
      <c r="H717" s="8" t="str">
        <f>VLOOKUP(F717, 'Meslek Grupları'!$E$6:$G$152, 3, FALSE)</f>
        <v>İşçiler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1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2"/>
      <c r="AT717" s="42"/>
      <c r="AU717" s="43"/>
      <c r="AV717" s="40"/>
      <c r="AW717" s="40"/>
      <c r="AX717" s="40"/>
      <c r="AY717" s="40"/>
      <c r="AZ717" s="40"/>
      <c r="BA717" s="42"/>
      <c r="BB717" s="41"/>
      <c r="BC717" s="40"/>
      <c r="BD717" s="40"/>
      <c r="BE717" s="40"/>
      <c r="BF717" s="40"/>
      <c r="BG717" s="40"/>
      <c r="BH717" s="42"/>
      <c r="BI717" s="40"/>
      <c r="BJ717" s="40"/>
      <c r="BK717" s="40"/>
      <c r="BL717" s="40"/>
      <c r="BM717" s="40"/>
      <c r="BN717" s="40"/>
      <c r="BO717" s="41"/>
      <c r="BP717" s="40"/>
      <c r="BQ717" s="40"/>
      <c r="BR717" s="40"/>
      <c r="BS717" s="40"/>
      <c r="BT717" s="40"/>
      <c r="BU717" s="42"/>
      <c r="BV717" s="40"/>
      <c r="BW717" s="41"/>
      <c r="BX717" s="40"/>
      <c r="BY717" s="40"/>
      <c r="BZ717" s="40"/>
      <c r="CA717" s="42"/>
      <c r="CB717" s="41"/>
      <c r="CC717" s="40"/>
      <c r="CD717" s="40"/>
      <c r="CE717" s="40"/>
      <c r="CF717" s="40"/>
      <c r="CG717" s="40"/>
      <c r="CH717" s="42"/>
      <c r="CI717" s="43"/>
      <c r="CJ717" s="41"/>
      <c r="CK717" s="40"/>
      <c r="CL717" s="40"/>
      <c r="CM717" s="40"/>
      <c r="CN717" s="40"/>
      <c r="CO717" s="40"/>
      <c r="CP717" s="40"/>
      <c r="CQ717" s="40"/>
      <c r="CR717" s="40"/>
      <c r="CS717" s="40"/>
      <c r="CT717" s="40"/>
      <c r="CU717" s="40"/>
      <c r="CV717" s="40"/>
      <c r="CW717" s="40"/>
      <c r="CX717" s="40"/>
      <c r="CY717" s="40"/>
      <c r="CZ717" s="40"/>
      <c r="DA717" s="40"/>
      <c r="DB717" s="40"/>
      <c r="DC717" s="40"/>
      <c r="DD717" s="40"/>
      <c r="DE717" s="40"/>
      <c r="DF717" s="40"/>
      <c r="DG717" s="40"/>
      <c r="DH717" s="40"/>
      <c r="DI717" s="40"/>
      <c r="DJ717" s="40"/>
      <c r="DK717" s="40"/>
      <c r="DL717" s="40"/>
      <c r="DM717" s="40"/>
      <c r="DN717" s="40"/>
      <c r="DO717" s="40"/>
      <c r="DP717" s="40"/>
      <c r="DQ717" s="41"/>
      <c r="DR717" s="40"/>
      <c r="DS717" s="40"/>
      <c r="DT717" s="40"/>
      <c r="DU717" s="40"/>
      <c r="DV717" s="42"/>
      <c r="DW717" s="40"/>
      <c r="DX717" s="40"/>
      <c r="DY717" s="40"/>
      <c r="DZ717" s="40"/>
      <c r="EA717" s="40"/>
      <c r="EB717" s="40"/>
      <c r="EC717" s="40"/>
      <c r="ED717" s="41"/>
      <c r="EE717" s="40"/>
      <c r="EF717" s="40"/>
      <c r="EG717" s="41"/>
      <c r="EH717" s="40"/>
      <c r="EI717" s="40"/>
      <c r="EJ717" s="40"/>
      <c r="EK717" s="40"/>
      <c r="EL717" s="42"/>
      <c r="EM717" s="40"/>
      <c r="EN717" s="40"/>
      <c r="EO717" s="40"/>
      <c r="EP717" s="40"/>
      <c r="EQ717" s="40"/>
      <c r="ER717" s="40"/>
      <c r="ES717" s="40"/>
      <c r="ET717" s="40"/>
      <c r="EU717" s="40"/>
      <c r="EV717" s="40"/>
      <c r="EW717" s="42"/>
      <c r="EX717" s="42"/>
      <c r="EY717" s="42"/>
      <c r="EZ717" s="42"/>
      <c r="FA717" s="42"/>
      <c r="FB717" s="42"/>
      <c r="FC717" s="42"/>
      <c r="FD717" s="42"/>
      <c r="FE717" s="42"/>
      <c r="FF717" s="42"/>
      <c r="FG717" s="42"/>
      <c r="FH717" s="42"/>
      <c r="FI717" s="42"/>
      <c r="FJ717" s="42"/>
      <c r="FK717" s="42"/>
      <c r="FL717" s="42"/>
      <c r="FM717" s="42"/>
      <c r="FN717" s="42"/>
      <c r="FO717" s="42"/>
      <c r="FP717" s="42"/>
      <c r="FQ717" s="42"/>
      <c r="FR717" s="42"/>
      <c r="FS717" s="29">
        <f t="shared" si="95"/>
        <v>80</v>
      </c>
      <c r="FT717" s="29">
        <f t="shared" si="93"/>
        <v>80</v>
      </c>
      <c r="FU717" s="8">
        <f t="shared" si="90"/>
        <v>0</v>
      </c>
      <c r="FV717" s="29">
        <f t="shared" si="94"/>
        <v>0</v>
      </c>
    </row>
    <row r="718" spans="1:179">
      <c r="A718" s="8">
        <v>17494</v>
      </c>
      <c r="B718" s="27" t="s">
        <v>67</v>
      </c>
      <c r="C718" s="40">
        <v>155</v>
      </c>
      <c r="D718" s="40" t="s">
        <v>2078</v>
      </c>
      <c r="E718" s="40"/>
      <c r="F718" s="40" t="s">
        <v>253</v>
      </c>
      <c r="G718" s="40">
        <v>150</v>
      </c>
      <c r="H718" s="8" t="str">
        <f>VLOOKUP(F718, 'Meslek Grupları'!$E$6:$G$152, 3, FALSE)</f>
        <v>İşçiler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>
        <v>5</v>
      </c>
      <c r="S718" s="40"/>
      <c r="T718" s="40"/>
      <c r="U718" s="40"/>
      <c r="V718" s="40"/>
      <c r="W718" s="40"/>
      <c r="X718" s="40"/>
      <c r="Y718" s="40"/>
      <c r="Z718" s="41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2"/>
      <c r="AT718" s="42"/>
      <c r="AU718" s="43"/>
      <c r="AV718" s="40"/>
      <c r="AW718" s="40"/>
      <c r="AX718" s="40"/>
      <c r="AY718" s="40"/>
      <c r="AZ718" s="40"/>
      <c r="BA718" s="42"/>
      <c r="BB718" s="41"/>
      <c r="BC718" s="40"/>
      <c r="BD718" s="40"/>
      <c r="BE718" s="40"/>
      <c r="BF718" s="40"/>
      <c r="BG718" s="40"/>
      <c r="BH718" s="42"/>
      <c r="BI718" s="40"/>
      <c r="BJ718" s="40"/>
      <c r="BK718" s="40"/>
      <c r="BL718" s="40"/>
      <c r="BM718" s="40"/>
      <c r="BN718" s="40"/>
      <c r="BO718" s="41"/>
      <c r="BP718" s="40"/>
      <c r="BQ718" s="40"/>
      <c r="BR718" s="40"/>
      <c r="BS718" s="40"/>
      <c r="BT718" s="40"/>
      <c r="BU718" s="42"/>
      <c r="BV718" s="40"/>
      <c r="BW718" s="41"/>
      <c r="BX718" s="40"/>
      <c r="BY718" s="40"/>
      <c r="BZ718" s="40"/>
      <c r="CA718" s="42"/>
      <c r="CB718" s="41"/>
      <c r="CC718" s="40"/>
      <c r="CD718" s="40"/>
      <c r="CE718" s="40"/>
      <c r="CF718" s="40"/>
      <c r="CG718" s="40"/>
      <c r="CH718" s="42"/>
      <c r="CI718" s="43"/>
      <c r="CJ718" s="41"/>
      <c r="CK718" s="40"/>
      <c r="CL718" s="40"/>
      <c r="CM718" s="40"/>
      <c r="CN718" s="40"/>
      <c r="CO718" s="40">
        <v>1</v>
      </c>
      <c r="CP718" s="40">
        <v>12</v>
      </c>
      <c r="CQ718" s="40"/>
      <c r="CR718" s="40"/>
      <c r="CS718" s="40"/>
      <c r="CT718" s="40"/>
      <c r="CU718" s="40"/>
      <c r="CV718" s="40"/>
      <c r="CW718" s="40"/>
      <c r="CX718" s="40"/>
      <c r="CY718" s="40"/>
      <c r="CZ718" s="40"/>
      <c r="DA718" s="40"/>
      <c r="DB718" s="40"/>
      <c r="DC718" s="40"/>
      <c r="DD718" s="40"/>
      <c r="DE718" s="40"/>
      <c r="DF718" s="40"/>
      <c r="DG718" s="40"/>
      <c r="DH718" s="40"/>
      <c r="DI718" s="40"/>
      <c r="DJ718" s="40"/>
      <c r="DK718" s="40"/>
      <c r="DL718" s="40"/>
      <c r="DM718" s="40"/>
      <c r="DN718" s="40"/>
      <c r="DO718" s="40"/>
      <c r="DP718" s="40"/>
      <c r="DQ718" s="41"/>
      <c r="DR718" s="40"/>
      <c r="DS718" s="40"/>
      <c r="DT718" s="40"/>
      <c r="DU718" s="40"/>
      <c r="DV718" s="42"/>
      <c r="DW718" s="40"/>
      <c r="DX718" s="40"/>
      <c r="DY718" s="40"/>
      <c r="DZ718" s="40"/>
      <c r="EA718" s="40"/>
      <c r="EB718" s="40"/>
      <c r="EC718" s="40"/>
      <c r="ED718" s="41"/>
      <c r="EE718" s="40"/>
      <c r="EF718" s="40"/>
      <c r="EG718" s="41"/>
      <c r="EH718" s="40"/>
      <c r="EI718" s="40"/>
      <c r="EJ718" s="40"/>
      <c r="EK718" s="40"/>
      <c r="EL718" s="42"/>
      <c r="EM718" s="40"/>
      <c r="EN718" s="40"/>
      <c r="EO718" s="40"/>
      <c r="EP718" s="40"/>
      <c r="EQ718" s="40"/>
      <c r="ER718" s="40"/>
      <c r="ES718" s="40"/>
      <c r="ET718" s="40"/>
      <c r="EU718" s="40"/>
      <c r="EV718" s="40"/>
      <c r="EW718" s="42"/>
      <c r="EX718" s="42"/>
      <c r="EY718" s="42"/>
      <c r="EZ718" s="42"/>
      <c r="FA718" s="42"/>
      <c r="FB718" s="42"/>
      <c r="FC718" s="42"/>
      <c r="FD718" s="42"/>
      <c r="FE718" s="42"/>
      <c r="FF718" s="42"/>
      <c r="FG718" s="42"/>
      <c r="FH718" s="42"/>
      <c r="FI718" s="42"/>
      <c r="FJ718" s="42"/>
      <c r="FK718" s="42"/>
      <c r="FL718" s="42"/>
      <c r="FM718" s="42"/>
      <c r="FN718" s="42"/>
      <c r="FO718" s="42"/>
      <c r="FP718" s="42"/>
      <c r="FQ718" s="42"/>
      <c r="FR718" s="42"/>
      <c r="FS718" s="29">
        <f t="shared" si="95"/>
        <v>162</v>
      </c>
      <c r="FT718" s="29">
        <f t="shared" si="93"/>
        <v>162</v>
      </c>
      <c r="FU718" s="8">
        <f t="shared" si="90"/>
        <v>0</v>
      </c>
      <c r="FV718" s="29">
        <f t="shared" si="94"/>
        <v>0</v>
      </c>
    </row>
    <row r="719" spans="1:179">
      <c r="A719" s="8">
        <v>17494</v>
      </c>
      <c r="B719" s="27" t="s">
        <v>67</v>
      </c>
      <c r="C719" s="40">
        <v>156</v>
      </c>
      <c r="D719" s="40" t="s">
        <v>1141</v>
      </c>
      <c r="E719" s="40"/>
      <c r="F719" s="40" t="s">
        <v>253</v>
      </c>
      <c r="G719" s="40">
        <v>100</v>
      </c>
      <c r="H719" s="8" t="str">
        <f>VLOOKUP(F719, 'Meslek Grupları'!$E$6:$G$152, 3, FALSE)</f>
        <v>İşçiler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>
        <v>2.5</v>
      </c>
      <c r="S719" s="40"/>
      <c r="T719" s="40"/>
      <c r="U719" s="40"/>
      <c r="V719" s="40"/>
      <c r="W719" s="40"/>
      <c r="X719" s="40"/>
      <c r="Y719" s="40"/>
      <c r="Z719" s="41">
        <v>20</v>
      </c>
      <c r="AA719" s="40">
        <v>5</v>
      </c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>
        <v>20</v>
      </c>
      <c r="AS719" s="42">
        <v>4</v>
      </c>
      <c r="AT719" s="42">
        <v>9</v>
      </c>
      <c r="AU719" s="43"/>
      <c r="AV719" s="40"/>
      <c r="AW719" s="40"/>
      <c r="AX719" s="40"/>
      <c r="AY719" s="40"/>
      <c r="AZ719" s="40"/>
      <c r="BA719" s="42"/>
      <c r="BB719" s="41"/>
      <c r="BC719" s="40"/>
      <c r="BD719" s="40"/>
      <c r="BE719" s="40"/>
      <c r="BF719" s="40"/>
      <c r="BG719" s="40"/>
      <c r="BH719" s="42"/>
      <c r="BI719" s="40">
        <v>4</v>
      </c>
      <c r="BJ719" s="40">
        <v>9</v>
      </c>
      <c r="BK719" s="40">
        <v>9</v>
      </c>
      <c r="BL719" s="40"/>
      <c r="BM719" s="40">
        <v>72</v>
      </c>
      <c r="BN719" s="40">
        <v>90</v>
      </c>
      <c r="BO719" s="41"/>
      <c r="BP719" s="40"/>
      <c r="BQ719" s="40"/>
      <c r="BR719" s="40"/>
      <c r="BS719" s="40"/>
      <c r="BT719" s="40"/>
      <c r="BU719" s="42"/>
      <c r="BV719" s="40"/>
      <c r="BW719" s="41"/>
      <c r="BX719" s="40"/>
      <c r="BY719" s="40"/>
      <c r="BZ719" s="40"/>
      <c r="CA719" s="42"/>
      <c r="CB719" s="41"/>
      <c r="CC719" s="40"/>
      <c r="CD719" s="40"/>
      <c r="CE719" s="40"/>
      <c r="CF719" s="40"/>
      <c r="CG719" s="40"/>
      <c r="CH719" s="42"/>
      <c r="CI719" s="43"/>
      <c r="CJ719" s="41">
        <v>1</v>
      </c>
      <c r="CK719" s="40"/>
      <c r="CL719" s="40"/>
      <c r="CM719" s="40"/>
      <c r="CN719" s="40"/>
      <c r="CO719" s="40"/>
      <c r="CP719" s="40"/>
      <c r="CQ719" s="40"/>
      <c r="CR719" s="40"/>
      <c r="CS719" s="40"/>
      <c r="CT719" s="40"/>
      <c r="CU719" s="40"/>
      <c r="CV719" s="40"/>
      <c r="CW719" s="40"/>
      <c r="CX719" s="40"/>
      <c r="CY719" s="40"/>
      <c r="CZ719" s="40"/>
      <c r="DA719" s="40"/>
      <c r="DB719" s="40"/>
      <c r="DC719" s="40"/>
      <c r="DD719" s="40"/>
      <c r="DE719" s="40"/>
      <c r="DF719" s="40"/>
      <c r="DG719" s="40"/>
      <c r="DH719" s="40"/>
      <c r="DI719" s="40"/>
      <c r="DJ719" s="40"/>
      <c r="DK719" s="40"/>
      <c r="DL719" s="40"/>
      <c r="DM719" s="40"/>
      <c r="DN719" s="40"/>
      <c r="DO719" s="40"/>
      <c r="DP719" s="40"/>
      <c r="DQ719" s="41"/>
      <c r="DR719" s="40"/>
      <c r="DS719" s="40"/>
      <c r="DT719" s="40"/>
      <c r="DU719" s="40"/>
      <c r="DV719" s="42"/>
      <c r="DW719" s="40"/>
      <c r="DX719" s="40"/>
      <c r="DY719" s="40"/>
      <c r="DZ719" s="40"/>
      <c r="EA719" s="40"/>
      <c r="EB719" s="40"/>
      <c r="EC719" s="40"/>
      <c r="ED719" s="41"/>
      <c r="EE719" s="40"/>
      <c r="EF719" s="40"/>
      <c r="EG719" s="41"/>
      <c r="EH719" s="40"/>
      <c r="EI719" s="40"/>
      <c r="EJ719" s="40"/>
      <c r="EK719" s="40"/>
      <c r="EL719" s="42"/>
      <c r="EM719" s="40"/>
      <c r="EN719" s="40"/>
      <c r="EO719" s="40"/>
      <c r="EP719" s="40"/>
      <c r="EQ719" s="40"/>
      <c r="ER719" s="40"/>
      <c r="ES719" s="40"/>
      <c r="ET719" s="40"/>
      <c r="EU719" s="40"/>
      <c r="EV719" s="40"/>
      <c r="EW719" s="42"/>
      <c r="EX719" s="42"/>
      <c r="EY719" s="42"/>
      <c r="EZ719" s="42"/>
      <c r="FA719" s="42"/>
      <c r="FB719" s="42"/>
      <c r="FC719" s="42"/>
      <c r="FD719" s="42"/>
      <c r="FE719" s="42"/>
      <c r="FF719" s="42"/>
      <c r="FG719" s="42"/>
      <c r="FH719" s="42"/>
      <c r="FI719" s="42"/>
      <c r="FJ719" s="42"/>
      <c r="FK719" s="42"/>
      <c r="FL719" s="42"/>
      <c r="FM719" s="42"/>
      <c r="FN719" s="42"/>
      <c r="FO719" s="42"/>
      <c r="FP719" s="42"/>
      <c r="FQ719" s="42"/>
      <c r="FR719" s="42"/>
      <c r="FS719" s="29">
        <f t="shared" si="95"/>
        <v>172</v>
      </c>
      <c r="FT719" s="29">
        <f t="shared" si="93"/>
        <v>172</v>
      </c>
      <c r="FU719" s="8">
        <f t="shared" si="90"/>
        <v>4</v>
      </c>
      <c r="FV719" s="29">
        <f t="shared" si="94"/>
        <v>4</v>
      </c>
    </row>
    <row r="720" spans="1:179">
      <c r="A720" s="8">
        <v>17494</v>
      </c>
      <c r="B720" s="27" t="s">
        <v>67</v>
      </c>
      <c r="C720" s="40">
        <v>157</v>
      </c>
      <c r="D720" s="40" t="s">
        <v>1142</v>
      </c>
      <c r="E720" s="40"/>
      <c r="F720" s="40" t="s">
        <v>1000</v>
      </c>
      <c r="G720" s="40">
        <v>100</v>
      </c>
      <c r="H720" s="286" t="s">
        <v>787</v>
      </c>
      <c r="I720" s="40"/>
      <c r="J720" s="40"/>
      <c r="K720" s="40"/>
      <c r="L720" s="40">
        <v>120</v>
      </c>
      <c r="M720" s="40"/>
      <c r="N720" s="40"/>
      <c r="O720" s="40"/>
      <c r="P720" s="40"/>
      <c r="Q720" s="40"/>
      <c r="R720" s="40">
        <v>4.25</v>
      </c>
      <c r="S720" s="40">
        <v>2</v>
      </c>
      <c r="T720" s="40">
        <v>4</v>
      </c>
      <c r="U720" s="40"/>
      <c r="V720" s="40"/>
      <c r="W720" s="40"/>
      <c r="X720" s="40"/>
      <c r="Y720" s="40"/>
      <c r="Z720" s="41">
        <v>20</v>
      </c>
      <c r="AA720" s="40">
        <v>5</v>
      </c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>
        <v>20</v>
      </c>
      <c r="AS720" s="42">
        <v>4</v>
      </c>
      <c r="AT720" s="42">
        <v>9</v>
      </c>
      <c r="AU720" s="43"/>
      <c r="AV720" s="40"/>
      <c r="AW720" s="40"/>
      <c r="AX720" s="40"/>
      <c r="AY720" s="40"/>
      <c r="AZ720" s="40"/>
      <c r="BA720" s="42"/>
      <c r="BB720" s="41"/>
      <c r="BC720" s="40"/>
      <c r="BD720" s="40"/>
      <c r="BE720" s="40"/>
      <c r="BF720" s="40"/>
      <c r="BG720" s="40"/>
      <c r="BH720" s="42"/>
      <c r="BI720" s="40">
        <v>4</v>
      </c>
      <c r="BJ720" s="40">
        <v>9</v>
      </c>
      <c r="BK720" s="40">
        <v>9</v>
      </c>
      <c r="BL720" s="40"/>
      <c r="BM720" s="40">
        <v>72</v>
      </c>
      <c r="BN720" s="40">
        <v>90</v>
      </c>
      <c r="BO720" s="41"/>
      <c r="BP720" s="40"/>
      <c r="BQ720" s="40"/>
      <c r="BR720" s="40"/>
      <c r="BS720" s="40"/>
      <c r="BT720" s="40"/>
      <c r="BU720" s="42"/>
      <c r="BV720" s="40"/>
      <c r="BW720" s="41">
        <v>2</v>
      </c>
      <c r="BX720" s="40"/>
      <c r="BY720" s="40"/>
      <c r="BZ720" s="40">
        <v>24</v>
      </c>
      <c r="CA720" s="42">
        <v>24</v>
      </c>
      <c r="CB720" s="41"/>
      <c r="CC720" s="40"/>
      <c r="CD720" s="40"/>
      <c r="CE720" s="40"/>
      <c r="CF720" s="40"/>
      <c r="CG720" s="40"/>
      <c r="CH720" s="42"/>
      <c r="CI720" s="43"/>
      <c r="CJ720" s="41"/>
      <c r="CK720" s="40"/>
      <c r="CL720" s="40"/>
      <c r="CM720" s="40"/>
      <c r="CN720" s="40"/>
      <c r="CO720" s="40">
        <v>1</v>
      </c>
      <c r="CP720" s="40">
        <v>12</v>
      </c>
      <c r="CQ720" s="40"/>
      <c r="CR720" s="40"/>
      <c r="CS720" s="40"/>
      <c r="CT720" s="40"/>
      <c r="CU720" s="40"/>
      <c r="CV720" s="40"/>
      <c r="CW720" s="40"/>
      <c r="CX720" s="40"/>
      <c r="CY720" s="40"/>
      <c r="CZ720" s="40"/>
      <c r="DA720" s="40"/>
      <c r="DB720" s="40"/>
      <c r="DC720" s="40"/>
      <c r="DD720" s="40"/>
      <c r="DE720" s="40"/>
      <c r="DF720" s="40"/>
      <c r="DG720" s="40"/>
      <c r="DH720" s="40"/>
      <c r="DI720" s="40"/>
      <c r="DJ720" s="40"/>
      <c r="DK720" s="40"/>
      <c r="DL720" s="40"/>
      <c r="DM720" s="40"/>
      <c r="DN720" s="40"/>
      <c r="DO720" s="40"/>
      <c r="DP720" s="40"/>
      <c r="DQ720" s="41"/>
      <c r="DR720" s="40"/>
      <c r="DS720" s="40"/>
      <c r="DT720" s="40"/>
      <c r="DU720" s="40"/>
      <c r="DV720" s="42"/>
      <c r="DW720" s="40"/>
      <c r="DX720" s="40"/>
      <c r="DY720" s="40"/>
      <c r="DZ720" s="40"/>
      <c r="EA720" s="40"/>
      <c r="EB720" s="40"/>
      <c r="EC720" s="40"/>
      <c r="ED720" s="41"/>
      <c r="EE720" s="40"/>
      <c r="EF720" s="40"/>
      <c r="EG720" s="41">
        <v>1</v>
      </c>
      <c r="EH720" s="40"/>
      <c r="EI720" s="40"/>
      <c r="EJ720" s="40">
        <v>0.5</v>
      </c>
      <c r="EK720" s="40"/>
      <c r="EL720" s="42">
        <v>45</v>
      </c>
      <c r="EM720" s="40"/>
      <c r="EN720" s="40"/>
      <c r="EO720" s="40"/>
      <c r="EP720" s="40"/>
      <c r="EQ720" s="40"/>
      <c r="ER720" s="40"/>
      <c r="ES720" s="40"/>
      <c r="ET720" s="40"/>
      <c r="EU720" s="40"/>
      <c r="EV720" s="40"/>
      <c r="EW720" s="42"/>
      <c r="EX720" s="42"/>
      <c r="EY720" s="42"/>
      <c r="EZ720" s="42"/>
      <c r="FA720" s="42"/>
      <c r="FB720" s="42"/>
      <c r="FC720" s="42"/>
      <c r="FD720" s="42"/>
      <c r="FE720" s="42"/>
      <c r="FF720" s="42"/>
      <c r="FG720" s="42"/>
      <c r="FH720" s="42"/>
      <c r="FI720" s="42"/>
      <c r="FJ720" s="42"/>
      <c r="FK720" s="42"/>
      <c r="FL720" s="42"/>
      <c r="FM720" s="42"/>
      <c r="FN720" s="42"/>
      <c r="FO720" s="42"/>
      <c r="FP720" s="42"/>
      <c r="FQ720" s="42"/>
      <c r="FR720" s="42"/>
      <c r="FS720" s="29">
        <f t="shared" si="95"/>
        <v>373</v>
      </c>
      <c r="FT720" s="29">
        <f t="shared" si="93"/>
        <v>373</v>
      </c>
      <c r="FU720" s="8">
        <f t="shared" si="90"/>
        <v>6</v>
      </c>
      <c r="FV720" s="29">
        <f t="shared" si="94"/>
        <v>6</v>
      </c>
      <c r="FW720" t="s">
        <v>1143</v>
      </c>
    </row>
    <row r="721" spans="1:178">
      <c r="A721" s="8">
        <v>17494</v>
      </c>
      <c r="B721" s="27" t="s">
        <v>67</v>
      </c>
      <c r="C721" s="40">
        <v>158</v>
      </c>
      <c r="D721" s="40" t="s">
        <v>1144</v>
      </c>
      <c r="E721" s="40"/>
      <c r="F721" s="40" t="s">
        <v>253</v>
      </c>
      <c r="G721" s="40">
        <v>50</v>
      </c>
      <c r="H721" s="8" t="str">
        <f>VLOOKUP(F721, 'Meslek Grupları'!$E$6:$G$152, 3, FALSE)</f>
        <v>İşçiler</v>
      </c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1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2"/>
      <c r="AT721" s="42"/>
      <c r="AU721" s="43"/>
      <c r="AV721" s="40"/>
      <c r="AW721" s="40"/>
      <c r="AX721" s="40"/>
      <c r="AY721" s="40"/>
      <c r="AZ721" s="40"/>
      <c r="BA721" s="42"/>
      <c r="BB721" s="41"/>
      <c r="BC721" s="40"/>
      <c r="BD721" s="40"/>
      <c r="BE721" s="40"/>
      <c r="BF721" s="40"/>
      <c r="BG721" s="40"/>
      <c r="BH721" s="42"/>
      <c r="BI721" s="40"/>
      <c r="BJ721" s="40"/>
      <c r="BK721" s="40"/>
      <c r="BL721" s="40"/>
      <c r="BM721" s="40"/>
      <c r="BN721" s="40"/>
      <c r="BO721" s="41"/>
      <c r="BP721" s="40"/>
      <c r="BQ721" s="40"/>
      <c r="BR721" s="40"/>
      <c r="BS721" s="40"/>
      <c r="BT721" s="40"/>
      <c r="BU721" s="42"/>
      <c r="BV721" s="40"/>
      <c r="BW721" s="41"/>
      <c r="BX721" s="40"/>
      <c r="BY721" s="40"/>
      <c r="BZ721" s="40"/>
      <c r="CA721" s="42"/>
      <c r="CB721" s="41"/>
      <c r="CC721" s="40"/>
      <c r="CD721" s="40"/>
      <c r="CE721" s="40"/>
      <c r="CF721" s="40"/>
      <c r="CG721" s="40"/>
      <c r="CH721" s="42"/>
      <c r="CI721" s="43"/>
      <c r="CJ721" s="41"/>
      <c r="CK721" s="40"/>
      <c r="CL721" s="40"/>
      <c r="CM721" s="40"/>
      <c r="CN721" s="40"/>
      <c r="CO721" s="40"/>
      <c r="CP721" s="40"/>
      <c r="CQ721" s="40"/>
      <c r="CR721" s="40"/>
      <c r="CS721" s="40"/>
      <c r="CT721" s="40"/>
      <c r="CU721" s="40"/>
      <c r="CV721" s="40"/>
      <c r="CW721" s="40"/>
      <c r="CX721" s="40"/>
      <c r="CY721" s="40"/>
      <c r="CZ721" s="40"/>
      <c r="DA721" s="40"/>
      <c r="DB721" s="40"/>
      <c r="DC721" s="40"/>
      <c r="DD721" s="40"/>
      <c r="DE721" s="40"/>
      <c r="DF721" s="40"/>
      <c r="DG721" s="40"/>
      <c r="DH721" s="40"/>
      <c r="DI721" s="40"/>
      <c r="DJ721" s="40"/>
      <c r="DK721" s="40"/>
      <c r="DL721" s="40"/>
      <c r="DM721" s="40"/>
      <c r="DN721" s="40"/>
      <c r="DO721" s="40"/>
      <c r="DP721" s="40"/>
      <c r="DQ721" s="41"/>
      <c r="DR721" s="40"/>
      <c r="DS721" s="40"/>
      <c r="DT721" s="40"/>
      <c r="DU721" s="40"/>
      <c r="DV721" s="42"/>
      <c r="DW721" s="40"/>
      <c r="DX721" s="40"/>
      <c r="DY721" s="40"/>
      <c r="DZ721" s="40"/>
      <c r="EA721" s="40"/>
      <c r="EB721" s="40"/>
      <c r="EC721" s="40"/>
      <c r="ED721" s="41"/>
      <c r="EE721" s="40"/>
      <c r="EF721" s="40"/>
      <c r="EG721" s="41"/>
      <c r="EH721" s="40"/>
      <c r="EI721" s="40"/>
      <c r="EJ721" s="40"/>
      <c r="EK721" s="40"/>
      <c r="EL721" s="42"/>
      <c r="EM721" s="40"/>
      <c r="EN721" s="40"/>
      <c r="EO721" s="40"/>
      <c r="EP721" s="40"/>
      <c r="EQ721" s="40"/>
      <c r="ER721" s="40"/>
      <c r="ES721" s="40"/>
      <c r="ET721" s="40"/>
      <c r="EU721" s="40"/>
      <c r="EV721" s="40"/>
      <c r="EW721" s="42"/>
      <c r="EX721" s="42"/>
      <c r="EY721" s="42"/>
      <c r="EZ721" s="42"/>
      <c r="FA721" s="42"/>
      <c r="FB721" s="42"/>
      <c r="FC721" s="42"/>
      <c r="FD721" s="42"/>
      <c r="FE721" s="42"/>
      <c r="FF721" s="42"/>
      <c r="FG721" s="42"/>
      <c r="FH721" s="42"/>
      <c r="FI721" s="42"/>
      <c r="FJ721" s="42"/>
      <c r="FK721" s="42"/>
      <c r="FL721" s="42"/>
      <c r="FM721" s="42"/>
      <c r="FN721" s="42"/>
      <c r="FO721" s="42"/>
      <c r="FP721" s="42"/>
      <c r="FQ721" s="42"/>
      <c r="FR721" s="42"/>
      <c r="FS721" s="29">
        <f t="shared" si="95"/>
        <v>50</v>
      </c>
      <c r="FT721" s="29">
        <f t="shared" si="93"/>
        <v>50</v>
      </c>
      <c r="FU721" s="8">
        <f t="shared" ref="FU721:FU784" si="96">CB721+BW721+BO721+BI721+BB721+AV721+AU721</f>
        <v>0</v>
      </c>
      <c r="FV721" s="29">
        <f t="shared" si="94"/>
        <v>0</v>
      </c>
    </row>
    <row r="722" spans="1:178">
      <c r="A722" s="8">
        <v>17494</v>
      </c>
      <c r="B722" s="27" t="s">
        <v>67</v>
      </c>
      <c r="C722" s="40">
        <v>159</v>
      </c>
      <c r="D722" s="40" t="s">
        <v>1145</v>
      </c>
      <c r="E722" s="40"/>
      <c r="F722" s="40" t="s">
        <v>381</v>
      </c>
      <c r="G722" s="40"/>
      <c r="H722" s="8" t="str">
        <f>VLOOKUP(F722, 'Meslek Grupları'!$E$6:$G$152, 3, FALSE)</f>
        <v>Mesleksiz</v>
      </c>
      <c r="I722" s="40" t="s">
        <v>1146</v>
      </c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1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2"/>
      <c r="AT722" s="42"/>
      <c r="AU722" s="43"/>
      <c r="AV722" s="40"/>
      <c r="AW722" s="40"/>
      <c r="AX722" s="40"/>
      <c r="AY722" s="40"/>
      <c r="AZ722" s="40"/>
      <c r="BA722" s="42"/>
      <c r="BB722" s="41"/>
      <c r="BC722" s="40"/>
      <c r="BD722" s="40"/>
      <c r="BE722" s="40"/>
      <c r="BF722" s="40"/>
      <c r="BG722" s="40"/>
      <c r="BH722" s="42"/>
      <c r="BI722" s="40"/>
      <c r="BJ722" s="40"/>
      <c r="BK722" s="40"/>
      <c r="BL722" s="40"/>
      <c r="BM722" s="40"/>
      <c r="BN722" s="40"/>
      <c r="BO722" s="41"/>
      <c r="BP722" s="40"/>
      <c r="BQ722" s="40"/>
      <c r="BR722" s="40"/>
      <c r="BS722" s="40"/>
      <c r="BT722" s="40"/>
      <c r="BU722" s="42"/>
      <c r="BV722" s="40"/>
      <c r="BW722" s="41"/>
      <c r="BX722" s="40"/>
      <c r="BY722" s="40"/>
      <c r="BZ722" s="40"/>
      <c r="CA722" s="42"/>
      <c r="CB722" s="41"/>
      <c r="CC722" s="40"/>
      <c r="CD722" s="40"/>
      <c r="CE722" s="40"/>
      <c r="CF722" s="40"/>
      <c r="CG722" s="40"/>
      <c r="CH722" s="42"/>
      <c r="CI722" s="43"/>
      <c r="CJ722" s="41"/>
      <c r="CK722" s="40"/>
      <c r="CL722" s="40"/>
      <c r="CM722" s="40"/>
      <c r="CN722" s="40"/>
      <c r="CO722" s="40"/>
      <c r="CP722" s="40"/>
      <c r="CQ722" s="40"/>
      <c r="CR722" s="40"/>
      <c r="CS722" s="40"/>
      <c r="CT722" s="40"/>
      <c r="CU722" s="40"/>
      <c r="CV722" s="40"/>
      <c r="CW722" s="40"/>
      <c r="CX722" s="40"/>
      <c r="CY722" s="40"/>
      <c r="CZ722" s="40"/>
      <c r="DA722" s="40"/>
      <c r="DB722" s="40"/>
      <c r="DC722" s="40"/>
      <c r="DD722" s="40"/>
      <c r="DE722" s="40"/>
      <c r="DF722" s="40"/>
      <c r="DG722" s="40"/>
      <c r="DH722" s="40"/>
      <c r="DI722" s="40"/>
      <c r="DJ722" s="40"/>
      <c r="DK722" s="40"/>
      <c r="DL722" s="40"/>
      <c r="DM722" s="40"/>
      <c r="DN722" s="40"/>
      <c r="DO722" s="40"/>
      <c r="DP722" s="40"/>
      <c r="DQ722" s="41"/>
      <c r="DR722" s="40"/>
      <c r="DS722" s="40"/>
      <c r="DT722" s="40"/>
      <c r="DU722" s="40"/>
      <c r="DV722" s="42"/>
      <c r="DW722" s="40"/>
      <c r="DX722" s="40"/>
      <c r="DY722" s="40"/>
      <c r="DZ722" s="40"/>
      <c r="EA722" s="40"/>
      <c r="EB722" s="40"/>
      <c r="EC722" s="40"/>
      <c r="ED722" s="41"/>
      <c r="EE722" s="40"/>
      <c r="EF722" s="40"/>
      <c r="EG722" s="41"/>
      <c r="EH722" s="40"/>
      <c r="EI722" s="40"/>
      <c r="EJ722" s="40"/>
      <c r="EK722" s="40"/>
      <c r="EL722" s="42"/>
      <c r="EM722" s="40"/>
      <c r="EN722" s="40"/>
      <c r="EO722" s="40"/>
      <c r="EP722" s="40"/>
      <c r="EQ722" s="40"/>
      <c r="ER722" s="40"/>
      <c r="ES722" s="40"/>
      <c r="ET722" s="40"/>
      <c r="EU722" s="40"/>
      <c r="EV722" s="40"/>
      <c r="EW722" s="42"/>
      <c r="EX722" s="42"/>
      <c r="EY722" s="42"/>
      <c r="EZ722" s="42"/>
      <c r="FA722" s="42"/>
      <c r="FB722" s="42"/>
      <c r="FC722" s="42"/>
      <c r="FD722" s="42"/>
      <c r="FE722" s="42"/>
      <c r="FF722" s="42"/>
      <c r="FG722" s="42"/>
      <c r="FH722" s="42"/>
      <c r="FI722" s="42"/>
      <c r="FJ722" s="42"/>
      <c r="FK722" s="42"/>
      <c r="FL722" s="42"/>
      <c r="FM722" s="42"/>
      <c r="FN722" s="42"/>
      <c r="FO722" s="42"/>
      <c r="FP722" s="42"/>
      <c r="FQ722" s="42"/>
      <c r="FR722" s="42"/>
      <c r="FS722" s="29">
        <f t="shared" si="95"/>
        <v>0</v>
      </c>
      <c r="FT722" s="29">
        <f t="shared" si="93"/>
        <v>0</v>
      </c>
      <c r="FU722" s="8">
        <f t="shared" si="96"/>
        <v>0</v>
      </c>
      <c r="FV722" s="29">
        <f t="shared" si="94"/>
        <v>0</v>
      </c>
    </row>
    <row r="723" spans="1:178">
      <c r="A723" s="8">
        <v>17494</v>
      </c>
      <c r="B723" s="27" t="s">
        <v>67</v>
      </c>
      <c r="C723" s="40">
        <v>160</v>
      </c>
      <c r="D723" s="40" t="s">
        <v>1148</v>
      </c>
      <c r="E723" s="40"/>
      <c r="F723" s="40" t="s">
        <v>805</v>
      </c>
      <c r="G723" s="40">
        <v>50</v>
      </c>
      <c r="H723" s="8" t="str">
        <f>VLOOKUP(F723, 'Meslek Grupları'!$E$6:$G$152, 3, FALSE)</f>
        <v>İşçiler</v>
      </c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1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2"/>
      <c r="AT723" s="42"/>
      <c r="AU723" s="43"/>
      <c r="AV723" s="40"/>
      <c r="AW723" s="40"/>
      <c r="AX723" s="40"/>
      <c r="AY723" s="40"/>
      <c r="AZ723" s="40"/>
      <c r="BA723" s="42"/>
      <c r="BB723" s="41"/>
      <c r="BC723" s="40"/>
      <c r="BD723" s="40"/>
      <c r="BE723" s="40"/>
      <c r="BF723" s="40"/>
      <c r="BG723" s="40"/>
      <c r="BH723" s="42"/>
      <c r="BI723" s="40"/>
      <c r="BJ723" s="40"/>
      <c r="BK723" s="40"/>
      <c r="BL723" s="40"/>
      <c r="BM723" s="40"/>
      <c r="BN723" s="40"/>
      <c r="BO723" s="41"/>
      <c r="BP723" s="40"/>
      <c r="BQ723" s="40"/>
      <c r="BR723" s="40"/>
      <c r="BS723" s="40"/>
      <c r="BT723" s="40"/>
      <c r="BU723" s="42"/>
      <c r="BV723" s="40"/>
      <c r="BW723" s="41"/>
      <c r="BX723" s="40"/>
      <c r="BY723" s="40"/>
      <c r="BZ723" s="40"/>
      <c r="CA723" s="42"/>
      <c r="CB723" s="41"/>
      <c r="CC723" s="40"/>
      <c r="CD723" s="40"/>
      <c r="CE723" s="40"/>
      <c r="CF723" s="40"/>
      <c r="CG723" s="40"/>
      <c r="CH723" s="42"/>
      <c r="CI723" s="43"/>
      <c r="CJ723" s="41"/>
      <c r="CK723" s="40"/>
      <c r="CL723" s="40"/>
      <c r="CM723" s="40"/>
      <c r="CN723" s="40"/>
      <c r="CO723" s="40"/>
      <c r="CP723" s="40"/>
      <c r="CQ723" s="40"/>
      <c r="CR723" s="40"/>
      <c r="CS723" s="40"/>
      <c r="CT723" s="40"/>
      <c r="CU723" s="40"/>
      <c r="CV723" s="40"/>
      <c r="CW723" s="40"/>
      <c r="CX723" s="40"/>
      <c r="CY723" s="40"/>
      <c r="CZ723" s="40"/>
      <c r="DA723" s="40"/>
      <c r="DB723" s="40"/>
      <c r="DC723" s="40"/>
      <c r="DD723" s="40"/>
      <c r="DE723" s="40"/>
      <c r="DF723" s="40"/>
      <c r="DG723" s="40"/>
      <c r="DH723" s="40"/>
      <c r="DI723" s="40"/>
      <c r="DJ723" s="40"/>
      <c r="DK723" s="40"/>
      <c r="DL723" s="40"/>
      <c r="DM723" s="40"/>
      <c r="DN723" s="40"/>
      <c r="DO723" s="40"/>
      <c r="DP723" s="40"/>
      <c r="DQ723" s="41"/>
      <c r="DR723" s="40"/>
      <c r="DS723" s="40"/>
      <c r="DT723" s="40"/>
      <c r="DU723" s="40"/>
      <c r="DV723" s="42"/>
      <c r="DW723" s="40"/>
      <c r="DX723" s="40"/>
      <c r="DY723" s="40"/>
      <c r="DZ723" s="40"/>
      <c r="EA723" s="40"/>
      <c r="EB723" s="40"/>
      <c r="EC723" s="40"/>
      <c r="ED723" s="41"/>
      <c r="EE723" s="40"/>
      <c r="EF723" s="40"/>
      <c r="EG723" s="41"/>
      <c r="EH723" s="40"/>
      <c r="EI723" s="40"/>
      <c r="EJ723" s="40"/>
      <c r="EK723" s="40"/>
      <c r="EL723" s="42"/>
      <c r="EM723" s="40"/>
      <c r="EN723" s="40"/>
      <c r="EO723" s="40"/>
      <c r="EP723" s="40"/>
      <c r="EQ723" s="40"/>
      <c r="ER723" s="40"/>
      <c r="ES723" s="40"/>
      <c r="ET723" s="40"/>
      <c r="EU723" s="40"/>
      <c r="EV723" s="40"/>
      <c r="EW723" s="42"/>
      <c r="EX723" s="42"/>
      <c r="EY723" s="42"/>
      <c r="EZ723" s="42"/>
      <c r="FA723" s="42"/>
      <c r="FB723" s="42"/>
      <c r="FC723" s="42"/>
      <c r="FD723" s="42"/>
      <c r="FE723" s="42"/>
      <c r="FF723" s="42"/>
      <c r="FG723" s="42"/>
      <c r="FH723" s="42"/>
      <c r="FI723" s="42"/>
      <c r="FJ723" s="42"/>
      <c r="FK723" s="42"/>
      <c r="FL723" s="42"/>
      <c r="FM723" s="42"/>
      <c r="FN723" s="42"/>
      <c r="FO723" s="42"/>
      <c r="FP723" s="42"/>
      <c r="FQ723" s="42"/>
      <c r="FR723" s="42"/>
      <c r="FS723" s="29">
        <f t="shared" si="95"/>
        <v>50</v>
      </c>
      <c r="FT723" s="29">
        <f t="shared" si="93"/>
        <v>50</v>
      </c>
      <c r="FU723" s="8">
        <f t="shared" si="96"/>
        <v>0</v>
      </c>
      <c r="FV723" s="29">
        <f t="shared" si="94"/>
        <v>0</v>
      </c>
    </row>
    <row r="724" spans="1:178">
      <c r="A724" s="8">
        <v>17494</v>
      </c>
      <c r="B724" s="27" t="s">
        <v>67</v>
      </c>
      <c r="C724" s="40">
        <v>161</v>
      </c>
      <c r="D724" s="40" t="s">
        <v>1149</v>
      </c>
      <c r="E724" s="40"/>
      <c r="F724" s="40" t="s">
        <v>214</v>
      </c>
      <c r="G724" s="40">
        <v>50</v>
      </c>
      <c r="H724" s="8" t="str">
        <f>VLOOKUP(F724, 'Meslek Grupları'!$E$6:$G$152, 3, FALSE)</f>
        <v>Esnaf</v>
      </c>
      <c r="I724" s="40"/>
      <c r="J724" s="40"/>
      <c r="K724" s="40"/>
      <c r="L724" s="40">
        <v>120</v>
      </c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1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2"/>
      <c r="AT724" s="42"/>
      <c r="AU724" s="43"/>
      <c r="AV724" s="40"/>
      <c r="AW724" s="40"/>
      <c r="AX724" s="40"/>
      <c r="AY724" s="40"/>
      <c r="AZ724" s="40"/>
      <c r="BA724" s="42"/>
      <c r="BB724" s="41"/>
      <c r="BC724" s="40"/>
      <c r="BD724" s="40"/>
      <c r="BE724" s="40"/>
      <c r="BF724" s="40"/>
      <c r="BG724" s="40"/>
      <c r="BH724" s="42"/>
      <c r="BI724" s="40"/>
      <c r="BJ724" s="40"/>
      <c r="BK724" s="40"/>
      <c r="BL724" s="40"/>
      <c r="BM724" s="40"/>
      <c r="BN724" s="40"/>
      <c r="BO724" s="41"/>
      <c r="BP724" s="40"/>
      <c r="BQ724" s="40"/>
      <c r="BR724" s="40"/>
      <c r="BS724" s="40"/>
      <c r="BT724" s="40"/>
      <c r="BU724" s="42"/>
      <c r="BV724" s="40"/>
      <c r="BW724" s="41"/>
      <c r="BX724" s="40"/>
      <c r="BY724" s="40"/>
      <c r="BZ724" s="40"/>
      <c r="CA724" s="42"/>
      <c r="CB724" s="41"/>
      <c r="CC724" s="40"/>
      <c r="CD724" s="40"/>
      <c r="CE724" s="40"/>
      <c r="CF724" s="40"/>
      <c r="CG724" s="40"/>
      <c r="CH724" s="42"/>
      <c r="CI724" s="43"/>
      <c r="CJ724" s="41"/>
      <c r="CK724" s="40"/>
      <c r="CL724" s="40"/>
      <c r="CM724" s="40"/>
      <c r="CN724" s="40"/>
      <c r="CO724" s="40"/>
      <c r="CP724" s="40"/>
      <c r="CQ724" s="40"/>
      <c r="CR724" s="40"/>
      <c r="CS724" s="40"/>
      <c r="CT724" s="40"/>
      <c r="CU724" s="40"/>
      <c r="CV724" s="40"/>
      <c r="CW724" s="40"/>
      <c r="CX724" s="40"/>
      <c r="CY724" s="40"/>
      <c r="CZ724" s="40"/>
      <c r="DA724" s="40"/>
      <c r="DB724" s="40"/>
      <c r="DC724" s="40"/>
      <c r="DD724" s="40"/>
      <c r="DE724" s="40"/>
      <c r="DF724" s="40"/>
      <c r="DG724" s="40"/>
      <c r="DH724" s="40"/>
      <c r="DI724" s="40"/>
      <c r="DJ724" s="40"/>
      <c r="DK724" s="40"/>
      <c r="DL724" s="40"/>
      <c r="DM724" s="40"/>
      <c r="DN724" s="40"/>
      <c r="DO724" s="40"/>
      <c r="DP724" s="40"/>
      <c r="DQ724" s="41"/>
      <c r="DR724" s="40"/>
      <c r="DS724" s="40"/>
      <c r="DT724" s="40"/>
      <c r="DU724" s="40"/>
      <c r="DV724" s="42"/>
      <c r="DW724" s="40"/>
      <c r="DX724" s="40"/>
      <c r="DY724" s="40"/>
      <c r="DZ724" s="40"/>
      <c r="EA724" s="40"/>
      <c r="EB724" s="40"/>
      <c r="EC724" s="40"/>
      <c r="ED724" s="41"/>
      <c r="EE724" s="40"/>
      <c r="EF724" s="40"/>
      <c r="EG724" s="41"/>
      <c r="EH724" s="40"/>
      <c r="EI724" s="40"/>
      <c r="EJ724" s="40"/>
      <c r="EK724" s="40"/>
      <c r="EL724" s="42"/>
      <c r="EM724" s="40"/>
      <c r="EN724" s="40"/>
      <c r="EO724" s="40"/>
      <c r="EP724" s="40"/>
      <c r="EQ724" s="40"/>
      <c r="ER724" s="40"/>
      <c r="ES724" s="40"/>
      <c r="ET724" s="40"/>
      <c r="EU724" s="40"/>
      <c r="EV724" s="40"/>
      <c r="EW724" s="42"/>
      <c r="EX724" s="42"/>
      <c r="EY724" s="42"/>
      <c r="EZ724" s="42"/>
      <c r="FA724" s="42"/>
      <c r="FB724" s="42"/>
      <c r="FC724" s="42"/>
      <c r="FD724" s="42"/>
      <c r="FE724" s="42"/>
      <c r="FF724" s="42"/>
      <c r="FG724" s="42"/>
      <c r="FH724" s="42"/>
      <c r="FI724" s="42"/>
      <c r="FJ724" s="42"/>
      <c r="FK724" s="42"/>
      <c r="FL724" s="42"/>
      <c r="FM724" s="42"/>
      <c r="FN724" s="42"/>
      <c r="FO724" s="42"/>
      <c r="FP724" s="42"/>
      <c r="FQ724" s="42"/>
      <c r="FR724" s="42"/>
      <c r="FS724" s="29">
        <f t="shared" si="95"/>
        <v>170</v>
      </c>
      <c r="FT724" s="29">
        <f t="shared" si="93"/>
        <v>170</v>
      </c>
      <c r="FU724" s="8">
        <f t="shared" si="96"/>
        <v>0</v>
      </c>
      <c r="FV724" s="29">
        <f t="shared" si="94"/>
        <v>0</v>
      </c>
    </row>
    <row r="725" spans="1:178">
      <c r="A725" s="8">
        <v>17494</v>
      </c>
      <c r="B725" s="27" t="s">
        <v>67</v>
      </c>
      <c r="C725" s="40">
        <v>162</v>
      </c>
      <c r="D725" s="40" t="s">
        <v>944</v>
      </c>
      <c r="E725" s="40"/>
      <c r="F725" s="40" t="s">
        <v>267</v>
      </c>
      <c r="G725" s="40">
        <v>50</v>
      </c>
      <c r="H725" s="8" t="str">
        <f>VLOOKUP(F725, 'Meslek Grupları'!$E$6:$G$152, 3, FALSE)</f>
        <v>Esnaf</v>
      </c>
      <c r="I725" s="40"/>
      <c r="J725" s="40"/>
      <c r="K725" s="40"/>
      <c r="L725" s="40">
        <v>120</v>
      </c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1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2"/>
      <c r="AT725" s="42"/>
      <c r="AU725" s="43"/>
      <c r="AV725" s="40"/>
      <c r="AW725" s="40"/>
      <c r="AX725" s="40"/>
      <c r="AY725" s="40"/>
      <c r="AZ725" s="40"/>
      <c r="BA725" s="42"/>
      <c r="BB725" s="41"/>
      <c r="BC725" s="40"/>
      <c r="BD725" s="40"/>
      <c r="BE725" s="40"/>
      <c r="BF725" s="40"/>
      <c r="BG725" s="40"/>
      <c r="BH725" s="42"/>
      <c r="BI725" s="40"/>
      <c r="BJ725" s="40"/>
      <c r="BK725" s="40"/>
      <c r="BL725" s="40"/>
      <c r="BM725" s="40"/>
      <c r="BN725" s="40"/>
      <c r="BO725" s="41"/>
      <c r="BP725" s="40"/>
      <c r="BQ725" s="40"/>
      <c r="BR725" s="40"/>
      <c r="BS725" s="40"/>
      <c r="BT725" s="40"/>
      <c r="BU725" s="42"/>
      <c r="BV725" s="40"/>
      <c r="BW725" s="41"/>
      <c r="BX725" s="40"/>
      <c r="BY725" s="40"/>
      <c r="BZ725" s="40"/>
      <c r="CA725" s="42"/>
      <c r="CB725" s="41"/>
      <c r="CC725" s="40"/>
      <c r="CD725" s="40"/>
      <c r="CE725" s="40"/>
      <c r="CF725" s="40"/>
      <c r="CG725" s="40"/>
      <c r="CH725" s="42"/>
      <c r="CI725" s="43"/>
      <c r="CJ725" s="41"/>
      <c r="CK725" s="40"/>
      <c r="CL725" s="40"/>
      <c r="CM725" s="40"/>
      <c r="CN725" s="40"/>
      <c r="CO725" s="40"/>
      <c r="CP725" s="40"/>
      <c r="CQ725" s="40"/>
      <c r="CR725" s="40"/>
      <c r="CS725" s="40"/>
      <c r="CT725" s="40"/>
      <c r="CU725" s="40"/>
      <c r="CV725" s="40"/>
      <c r="CW725" s="40"/>
      <c r="CX725" s="40"/>
      <c r="CY725" s="40"/>
      <c r="CZ725" s="40"/>
      <c r="DA725" s="40"/>
      <c r="DB725" s="40"/>
      <c r="DC725" s="40"/>
      <c r="DD725" s="40"/>
      <c r="DE725" s="40"/>
      <c r="DF725" s="40"/>
      <c r="DG725" s="40"/>
      <c r="DH725" s="40"/>
      <c r="DI725" s="40"/>
      <c r="DJ725" s="40"/>
      <c r="DK725" s="40"/>
      <c r="DL725" s="40"/>
      <c r="DM725" s="40"/>
      <c r="DN725" s="40"/>
      <c r="DO725" s="40"/>
      <c r="DP725" s="40"/>
      <c r="DQ725" s="41"/>
      <c r="DR725" s="40"/>
      <c r="DS725" s="40"/>
      <c r="DT725" s="40"/>
      <c r="DU725" s="40"/>
      <c r="DV725" s="42"/>
      <c r="DW725" s="40"/>
      <c r="DX725" s="40"/>
      <c r="DY725" s="40"/>
      <c r="DZ725" s="40"/>
      <c r="EA725" s="40"/>
      <c r="EB725" s="40"/>
      <c r="EC725" s="40"/>
      <c r="ED725" s="41"/>
      <c r="EE725" s="40"/>
      <c r="EF725" s="40"/>
      <c r="EG725" s="41"/>
      <c r="EH725" s="40"/>
      <c r="EI725" s="40"/>
      <c r="EJ725" s="40"/>
      <c r="EK725" s="40"/>
      <c r="EL725" s="42"/>
      <c r="EM725" s="40"/>
      <c r="EN725" s="40"/>
      <c r="EO725" s="40"/>
      <c r="EP725" s="40"/>
      <c r="EQ725" s="40"/>
      <c r="ER725" s="40"/>
      <c r="ES725" s="40"/>
      <c r="ET725" s="40"/>
      <c r="EU725" s="40"/>
      <c r="EV725" s="40"/>
      <c r="EW725" s="42"/>
      <c r="EX725" s="42"/>
      <c r="EY725" s="42"/>
      <c r="EZ725" s="42"/>
      <c r="FA725" s="42"/>
      <c r="FB725" s="42"/>
      <c r="FC725" s="42"/>
      <c r="FD725" s="42"/>
      <c r="FE725" s="42"/>
      <c r="FF725" s="42"/>
      <c r="FG725" s="42"/>
      <c r="FH725" s="42"/>
      <c r="FI725" s="42"/>
      <c r="FJ725" s="42"/>
      <c r="FK725" s="42"/>
      <c r="FL725" s="42"/>
      <c r="FM725" s="42"/>
      <c r="FN725" s="42"/>
      <c r="FO725" s="42"/>
      <c r="FP725" s="42"/>
      <c r="FQ725" s="42"/>
      <c r="FR725" s="42"/>
      <c r="FS725" s="29">
        <f t="shared" si="95"/>
        <v>170</v>
      </c>
      <c r="FT725" s="29">
        <f t="shared" si="93"/>
        <v>170</v>
      </c>
      <c r="FU725" s="8">
        <f t="shared" si="96"/>
        <v>0</v>
      </c>
      <c r="FV725" s="29">
        <f t="shared" si="94"/>
        <v>0</v>
      </c>
    </row>
    <row r="726" spans="1:178">
      <c r="A726" s="8">
        <v>17494</v>
      </c>
      <c r="B726" s="27" t="s">
        <v>67</v>
      </c>
      <c r="C726" s="242">
        <v>163</v>
      </c>
      <c r="D726" s="8" t="s">
        <v>1150</v>
      </c>
      <c r="E726" s="8"/>
      <c r="F726" s="8" t="s">
        <v>227</v>
      </c>
      <c r="H726" s="8" t="str">
        <f>VLOOKUP(F726, 'Meslek Grupları'!$E$6:$G$152, 3, FALSE)</f>
        <v>Ziraat</v>
      </c>
      <c r="I726" s="8" t="s">
        <v>1151</v>
      </c>
      <c r="J726" s="8"/>
      <c r="K726" s="8"/>
      <c r="L726">
        <v>120</v>
      </c>
      <c r="M726" s="8" t="s">
        <v>1152</v>
      </c>
      <c r="O726" s="8"/>
      <c r="P726" s="8"/>
      <c r="R726">
        <v>4.25</v>
      </c>
      <c r="U726" s="8"/>
      <c r="V726" s="8"/>
      <c r="W726" s="8"/>
      <c r="Z726" s="28">
        <v>20</v>
      </c>
      <c r="AA726" s="8">
        <v>5</v>
      </c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27"/>
      <c r="AT726" s="27">
        <v>5</v>
      </c>
      <c r="AU726" s="29"/>
      <c r="AV726" s="8"/>
      <c r="AW726" s="8"/>
      <c r="AX726" s="8"/>
      <c r="AY726" s="8"/>
      <c r="AZ726" s="8"/>
      <c r="BA726" s="27"/>
      <c r="BB726" s="28"/>
      <c r="BC726" s="8"/>
      <c r="BD726" s="8"/>
      <c r="BE726" s="8"/>
      <c r="BF726" s="8"/>
      <c r="BG726" s="8"/>
      <c r="BH726" s="27"/>
      <c r="BI726" s="8">
        <v>2</v>
      </c>
      <c r="BJ726" s="8">
        <v>5</v>
      </c>
      <c r="BK726" s="8">
        <v>5</v>
      </c>
      <c r="BL726" s="8"/>
      <c r="BM726" s="8">
        <v>40</v>
      </c>
      <c r="BN726" s="8">
        <v>80</v>
      </c>
      <c r="BO726" s="28"/>
      <c r="BP726" s="8"/>
      <c r="BQ726" s="8"/>
      <c r="BR726" s="8"/>
      <c r="BS726" s="8"/>
      <c r="BT726" s="8"/>
      <c r="BU726" s="27"/>
      <c r="BV726" s="8"/>
      <c r="BW726" s="28"/>
      <c r="BX726" s="8"/>
      <c r="BY726" s="8"/>
      <c r="BZ726" s="8"/>
      <c r="CA726" s="27"/>
      <c r="CB726" s="28"/>
      <c r="CC726" s="8"/>
      <c r="CD726" s="8"/>
      <c r="CE726" s="8"/>
      <c r="CF726" s="8"/>
      <c r="CG726" s="8"/>
      <c r="CH726" s="27"/>
      <c r="CI726" s="29"/>
      <c r="CJ726" s="28">
        <v>1</v>
      </c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28"/>
      <c r="DR726" s="8"/>
      <c r="DS726" s="8"/>
      <c r="DT726" s="8"/>
      <c r="DU726" s="8"/>
      <c r="DV726" s="27"/>
      <c r="DW726" s="8"/>
      <c r="DX726" s="8"/>
      <c r="DY726" s="8"/>
      <c r="DZ726" s="8"/>
      <c r="EA726" s="8"/>
      <c r="EB726" s="8"/>
      <c r="EC726" s="8"/>
      <c r="ED726" s="28"/>
      <c r="EE726" s="8"/>
      <c r="EF726" s="8"/>
      <c r="EG726" s="28"/>
      <c r="EH726" s="8"/>
      <c r="EI726" s="8"/>
      <c r="EJ726" s="8"/>
      <c r="EK726" s="8"/>
      <c r="EL726" s="27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9">
        <f t="shared" si="95"/>
        <v>160</v>
      </c>
      <c r="FT726" s="29">
        <f>SUM(FS726:FS727)</f>
        <v>360</v>
      </c>
      <c r="FU726" s="8">
        <f t="shared" si="96"/>
        <v>2</v>
      </c>
      <c r="FV726" s="29">
        <f>SUM(FU726:FU727)</f>
        <v>2</v>
      </c>
    </row>
    <row r="727" spans="1:178">
      <c r="A727" s="8">
        <v>17494</v>
      </c>
      <c r="B727" s="27" t="s">
        <v>67</v>
      </c>
      <c r="C727" s="243"/>
      <c r="D727" s="31"/>
      <c r="E727" s="31" t="s">
        <v>1153</v>
      </c>
      <c r="F727" s="31" t="s">
        <v>357</v>
      </c>
      <c r="G727" s="31">
        <v>200</v>
      </c>
      <c r="H727" s="8" t="str">
        <f>VLOOKUP(F727, 'Meslek Grupları'!$E$6:$G$152, 3, FALSE)</f>
        <v>Görevli</v>
      </c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8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7"/>
      <c r="AT727" s="37"/>
      <c r="AU727" s="39"/>
      <c r="AV727" s="31"/>
      <c r="AW727" s="31"/>
      <c r="AX727" s="31"/>
      <c r="AY727" s="31"/>
      <c r="AZ727" s="31"/>
      <c r="BA727" s="37"/>
      <c r="BB727" s="38"/>
      <c r="BC727" s="31"/>
      <c r="BD727" s="31"/>
      <c r="BE727" s="31"/>
      <c r="BF727" s="31"/>
      <c r="BG727" s="31"/>
      <c r="BH727" s="37"/>
      <c r="BI727" s="31"/>
      <c r="BJ727" s="31"/>
      <c r="BK727" s="31"/>
      <c r="BL727" s="31"/>
      <c r="BM727" s="31"/>
      <c r="BN727" s="31"/>
      <c r="BO727" s="38"/>
      <c r="BP727" s="31"/>
      <c r="BQ727" s="31"/>
      <c r="BR727" s="31"/>
      <c r="BS727" s="31"/>
      <c r="BT727" s="31"/>
      <c r="BU727" s="37"/>
      <c r="BV727" s="31"/>
      <c r="BW727" s="38"/>
      <c r="BX727" s="31"/>
      <c r="BY727" s="31"/>
      <c r="BZ727" s="31"/>
      <c r="CA727" s="37"/>
      <c r="CB727" s="38"/>
      <c r="CC727" s="31"/>
      <c r="CD727" s="31"/>
      <c r="CE727" s="31"/>
      <c r="CF727" s="31"/>
      <c r="CG727" s="31"/>
      <c r="CH727" s="37"/>
      <c r="CI727" s="39"/>
      <c r="CJ727" s="38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8"/>
      <c r="DR727" s="31"/>
      <c r="DS727" s="31"/>
      <c r="DT727" s="31"/>
      <c r="DU727" s="31"/>
      <c r="DV727" s="37"/>
      <c r="DW727" s="31"/>
      <c r="DX727" s="31"/>
      <c r="DY727" s="31"/>
      <c r="DZ727" s="31"/>
      <c r="EA727" s="31"/>
      <c r="EB727" s="31"/>
      <c r="EC727" s="31"/>
      <c r="ED727" s="38"/>
      <c r="EE727" s="31"/>
      <c r="EF727" s="31"/>
      <c r="EG727" s="38"/>
      <c r="EH727" s="31"/>
      <c r="EI727" s="31"/>
      <c r="EJ727" s="31"/>
      <c r="EK727" s="31"/>
      <c r="EL727" s="37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7"/>
      <c r="EX727" s="37"/>
      <c r="EY727" s="37"/>
      <c r="EZ727" s="37"/>
      <c r="FA727" s="37"/>
      <c r="FB727" s="37"/>
      <c r="FC727" s="37"/>
      <c r="FD727" s="37"/>
      <c r="FE727" s="37"/>
      <c r="FF727" s="37"/>
      <c r="FG727" s="37"/>
      <c r="FH727" s="37"/>
      <c r="FI727" s="37"/>
      <c r="FJ727" s="37"/>
      <c r="FK727" s="37"/>
      <c r="FL727" s="37"/>
      <c r="FM727" s="37"/>
      <c r="FN727" s="37"/>
      <c r="FO727" s="37"/>
      <c r="FP727" s="37"/>
      <c r="FQ727" s="37"/>
      <c r="FR727" s="37"/>
      <c r="FS727" s="29">
        <f t="shared" si="95"/>
        <v>200</v>
      </c>
      <c r="FT727" s="29"/>
      <c r="FU727" s="8">
        <f t="shared" si="96"/>
        <v>0</v>
      </c>
      <c r="FV727" s="29"/>
    </row>
    <row r="728" spans="1:178">
      <c r="A728" s="8">
        <v>17494</v>
      </c>
      <c r="B728" s="27" t="s">
        <v>67</v>
      </c>
      <c r="C728" s="40">
        <v>164</v>
      </c>
      <c r="D728" s="40" t="s">
        <v>1154</v>
      </c>
      <c r="E728" s="40"/>
      <c r="F728" s="40" t="s">
        <v>267</v>
      </c>
      <c r="G728" s="40">
        <v>80</v>
      </c>
      <c r="H728" s="8" t="str">
        <f>VLOOKUP(F728, 'Meslek Grupları'!$E$6:$G$152, 3, FALSE)</f>
        <v>Esnaf</v>
      </c>
      <c r="I728" s="40"/>
      <c r="J728" s="40"/>
      <c r="K728" s="40"/>
      <c r="L728" s="40">
        <v>120</v>
      </c>
      <c r="M728" s="40" t="s">
        <v>1155</v>
      </c>
      <c r="N728" s="40"/>
      <c r="O728" s="40"/>
      <c r="P728" s="40"/>
      <c r="Q728" s="40"/>
      <c r="R728" s="40">
        <v>2</v>
      </c>
      <c r="S728" s="40"/>
      <c r="T728" s="40"/>
      <c r="U728" s="40"/>
      <c r="V728" s="40"/>
      <c r="W728" s="40"/>
      <c r="X728" s="40"/>
      <c r="Y728" s="40"/>
      <c r="Z728" s="41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2"/>
      <c r="AT728" s="42"/>
      <c r="AU728" s="43"/>
      <c r="AV728" s="40"/>
      <c r="AW728" s="40"/>
      <c r="AX728" s="40"/>
      <c r="AY728" s="40"/>
      <c r="AZ728" s="40"/>
      <c r="BA728" s="42"/>
      <c r="BB728" s="41"/>
      <c r="BC728" s="40"/>
      <c r="BD728" s="40"/>
      <c r="BE728" s="40"/>
      <c r="BF728" s="40"/>
      <c r="BG728" s="40"/>
      <c r="BH728" s="42"/>
      <c r="BI728" s="40"/>
      <c r="BJ728" s="40"/>
      <c r="BK728" s="40"/>
      <c r="BL728" s="40"/>
      <c r="BM728" s="40"/>
      <c r="BN728" s="40"/>
      <c r="BO728" s="41"/>
      <c r="BP728" s="40"/>
      <c r="BQ728" s="40"/>
      <c r="BR728" s="40"/>
      <c r="BS728" s="40"/>
      <c r="BT728" s="40"/>
      <c r="BU728" s="42"/>
      <c r="BV728" s="40"/>
      <c r="BW728" s="41"/>
      <c r="BX728" s="40"/>
      <c r="BY728" s="40"/>
      <c r="BZ728" s="40"/>
      <c r="CA728" s="42"/>
      <c r="CB728" s="41"/>
      <c r="CC728" s="40"/>
      <c r="CD728" s="40"/>
      <c r="CE728" s="40"/>
      <c r="CF728" s="40"/>
      <c r="CG728" s="40"/>
      <c r="CH728" s="42"/>
      <c r="CI728" s="43"/>
      <c r="CJ728" s="41"/>
      <c r="CK728" s="40"/>
      <c r="CL728" s="40"/>
      <c r="CM728" s="40"/>
      <c r="CN728" s="40"/>
      <c r="CO728" s="40"/>
      <c r="CP728" s="40"/>
      <c r="CQ728" s="40"/>
      <c r="CR728" s="40"/>
      <c r="CS728" s="40"/>
      <c r="CT728" s="40"/>
      <c r="CU728" s="40"/>
      <c r="CV728" s="40"/>
      <c r="CW728" s="40"/>
      <c r="CX728" s="40"/>
      <c r="CY728" s="40"/>
      <c r="CZ728" s="40"/>
      <c r="DA728" s="40"/>
      <c r="DB728" s="40"/>
      <c r="DC728" s="40"/>
      <c r="DD728" s="40"/>
      <c r="DE728" s="40"/>
      <c r="DF728" s="40"/>
      <c r="DG728" s="40"/>
      <c r="DH728" s="40"/>
      <c r="DI728" s="40"/>
      <c r="DJ728" s="40"/>
      <c r="DK728" s="40"/>
      <c r="DL728" s="40"/>
      <c r="DM728" s="40"/>
      <c r="DN728" s="40"/>
      <c r="DO728" s="40"/>
      <c r="DP728" s="40"/>
      <c r="DQ728" s="41"/>
      <c r="DR728" s="40"/>
      <c r="DS728" s="40"/>
      <c r="DT728" s="40"/>
      <c r="DU728" s="40"/>
      <c r="DV728" s="42"/>
      <c r="DW728" s="40"/>
      <c r="DX728" s="40"/>
      <c r="DY728" s="40"/>
      <c r="DZ728" s="40"/>
      <c r="EA728" s="40"/>
      <c r="EB728" s="40"/>
      <c r="EC728" s="40"/>
      <c r="ED728" s="41"/>
      <c r="EE728" s="40"/>
      <c r="EF728" s="40"/>
      <c r="EG728" s="41"/>
      <c r="EH728" s="40"/>
      <c r="EI728" s="40"/>
      <c r="EJ728" s="40"/>
      <c r="EK728" s="40"/>
      <c r="EL728" s="42"/>
      <c r="EM728" s="40"/>
      <c r="EN728" s="40"/>
      <c r="EO728" s="40"/>
      <c r="EP728" s="40"/>
      <c r="EQ728" s="40"/>
      <c r="ER728" s="40"/>
      <c r="ES728" s="40"/>
      <c r="ET728" s="40"/>
      <c r="EU728" s="40"/>
      <c r="EV728" s="40"/>
      <c r="EW728" s="42"/>
      <c r="EX728" s="42"/>
      <c r="EY728" s="42"/>
      <c r="EZ728" s="42"/>
      <c r="FA728" s="42"/>
      <c r="FB728" s="42"/>
      <c r="FC728" s="42"/>
      <c r="FD728" s="42"/>
      <c r="FE728" s="42"/>
      <c r="FF728" s="42"/>
      <c r="FG728" s="42"/>
      <c r="FH728" s="42"/>
      <c r="FI728" s="42"/>
      <c r="FJ728" s="42"/>
      <c r="FK728" s="42"/>
      <c r="FL728" s="42"/>
      <c r="FM728" s="42"/>
      <c r="FN728" s="42"/>
      <c r="FO728" s="42"/>
      <c r="FP728" s="42"/>
      <c r="FQ728" s="42"/>
      <c r="FR728" s="42"/>
      <c r="FS728" s="29">
        <f t="shared" si="95"/>
        <v>200</v>
      </c>
      <c r="FT728" s="29">
        <f>FS728</f>
        <v>200</v>
      </c>
      <c r="FU728" s="8">
        <f t="shared" si="96"/>
        <v>0</v>
      </c>
      <c r="FV728" s="29">
        <f>FU728</f>
        <v>0</v>
      </c>
    </row>
    <row r="729" spans="1:178">
      <c r="A729" s="8">
        <v>17494</v>
      </c>
      <c r="B729" s="27" t="s">
        <v>67</v>
      </c>
      <c r="C729" s="40">
        <v>165</v>
      </c>
      <c r="D729" s="40" t="s">
        <v>1157</v>
      </c>
      <c r="E729" s="40"/>
      <c r="F729" s="40" t="s">
        <v>850</v>
      </c>
      <c r="G729" s="40">
        <v>50</v>
      </c>
      <c r="H729" s="8" t="str">
        <f>VLOOKUP(F729, 'Meslek Grupları'!$E$6:$G$152, 3, FALSE)</f>
        <v>Esnaf</v>
      </c>
      <c r="I729" s="40"/>
      <c r="J729" s="40"/>
      <c r="K729" s="40"/>
      <c r="L729" s="40"/>
      <c r="M729" s="40"/>
      <c r="N729" s="40"/>
      <c r="O729" s="40"/>
      <c r="P729" s="40"/>
      <c r="Q729" s="40"/>
      <c r="R729" s="40">
        <v>2.5</v>
      </c>
      <c r="S729" s="40"/>
      <c r="T729" s="40"/>
      <c r="U729" s="40"/>
      <c r="V729" s="40"/>
      <c r="W729" s="40">
        <v>3</v>
      </c>
      <c r="X729" s="40"/>
      <c r="Y729" s="40"/>
      <c r="Z729" s="41">
        <v>20</v>
      </c>
      <c r="AA729" s="40">
        <v>5</v>
      </c>
      <c r="AB729" s="40">
        <v>20</v>
      </c>
      <c r="AC729" s="40">
        <v>4</v>
      </c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2"/>
      <c r="AT729" s="42">
        <v>9</v>
      </c>
      <c r="AU729" s="43"/>
      <c r="AV729" s="40"/>
      <c r="AW729" s="40"/>
      <c r="AX729" s="40"/>
      <c r="AY729" s="40"/>
      <c r="AZ729" s="40"/>
      <c r="BA729" s="42"/>
      <c r="BB729" s="41"/>
      <c r="BC729" s="40"/>
      <c r="BD729" s="40"/>
      <c r="BE729" s="40"/>
      <c r="BF729" s="40"/>
      <c r="BG729" s="40"/>
      <c r="BH729" s="42"/>
      <c r="BI729" s="40">
        <v>4</v>
      </c>
      <c r="BJ729" s="40">
        <v>9</v>
      </c>
      <c r="BK729" s="40">
        <v>9</v>
      </c>
      <c r="BL729" s="40"/>
      <c r="BM729" s="40">
        <v>72</v>
      </c>
      <c r="BN729" s="40">
        <v>90</v>
      </c>
      <c r="BO729" s="41">
        <v>3</v>
      </c>
      <c r="BP729" s="40"/>
      <c r="BQ729" s="40"/>
      <c r="BR729" s="40"/>
      <c r="BS729" s="40">
        <v>3</v>
      </c>
      <c r="BT729" s="40"/>
      <c r="BU729" s="42">
        <v>27</v>
      </c>
      <c r="BV729" s="40"/>
      <c r="BW729" s="41"/>
      <c r="BX729" s="40"/>
      <c r="BY729" s="40"/>
      <c r="BZ729" s="40"/>
      <c r="CA729" s="42"/>
      <c r="CB729" s="41"/>
      <c r="CC729" s="40"/>
      <c r="CD729" s="40"/>
      <c r="CE729" s="40"/>
      <c r="CF729" s="40"/>
      <c r="CG729" s="40"/>
      <c r="CH729" s="42"/>
      <c r="CI729" s="43"/>
      <c r="CJ729" s="41"/>
      <c r="CK729" s="40"/>
      <c r="CL729" s="40"/>
      <c r="CM729" s="40"/>
      <c r="CN729" s="40"/>
      <c r="CO729" s="40"/>
      <c r="CP729" s="40"/>
      <c r="CQ729" s="40"/>
      <c r="CR729" s="40"/>
      <c r="CS729" s="40"/>
      <c r="CT729" s="40"/>
      <c r="CU729" s="40"/>
      <c r="CV729" s="40"/>
      <c r="CW729" s="40"/>
      <c r="CX729" s="40"/>
      <c r="CY729" s="40"/>
      <c r="CZ729" s="40"/>
      <c r="DA729" s="40"/>
      <c r="DB729" s="40"/>
      <c r="DC729" s="40"/>
      <c r="DD729" s="40"/>
      <c r="DE729" s="40"/>
      <c r="DF729" s="40"/>
      <c r="DG729" s="40"/>
      <c r="DH729" s="40"/>
      <c r="DI729" s="40"/>
      <c r="DJ729" s="40"/>
      <c r="DK729" s="40"/>
      <c r="DL729" s="40"/>
      <c r="DM729" s="40"/>
      <c r="DN729" s="40"/>
      <c r="DO729" s="40"/>
      <c r="DP729" s="40"/>
      <c r="DQ729" s="41"/>
      <c r="DR729" s="40"/>
      <c r="DS729" s="40"/>
      <c r="DT729" s="40"/>
      <c r="DU729" s="40"/>
      <c r="DV729" s="42"/>
      <c r="DW729" s="40"/>
      <c r="DX729" s="40"/>
      <c r="DY729" s="40"/>
      <c r="DZ729" s="40"/>
      <c r="EA729" s="40"/>
      <c r="EB729" s="40"/>
      <c r="EC729" s="40"/>
      <c r="ED729" s="41"/>
      <c r="EE729" s="40"/>
      <c r="EF729" s="40"/>
      <c r="EG729" s="41"/>
      <c r="EH729" s="40"/>
      <c r="EI729" s="40"/>
      <c r="EJ729" s="40"/>
      <c r="EK729" s="40"/>
      <c r="EL729" s="42"/>
      <c r="EM729" s="40"/>
      <c r="EN729" s="40"/>
      <c r="EO729" s="40"/>
      <c r="EP729" s="40"/>
      <c r="EQ729" s="40"/>
      <c r="ER729" s="40"/>
      <c r="ES729" s="40"/>
      <c r="ET729" s="40"/>
      <c r="EU729" s="40"/>
      <c r="EV729" s="40"/>
      <c r="EW729" s="42"/>
      <c r="EX729" s="42"/>
      <c r="EY729" s="42"/>
      <c r="EZ729" s="42"/>
      <c r="FA729" s="42"/>
      <c r="FB729" s="42"/>
      <c r="FC729" s="42"/>
      <c r="FD729" s="42"/>
      <c r="FE729" s="42"/>
      <c r="FF729" s="42"/>
      <c r="FG729" s="42"/>
      <c r="FH729" s="42"/>
      <c r="FI729" s="42"/>
      <c r="FJ729" s="42"/>
      <c r="FK729" s="42"/>
      <c r="FL729" s="42"/>
      <c r="FM729" s="42"/>
      <c r="FN729" s="42"/>
      <c r="FO729" s="42"/>
      <c r="FP729" s="42"/>
      <c r="FQ729" s="42"/>
      <c r="FR729" s="42"/>
      <c r="FS729" s="29">
        <f t="shared" si="95"/>
        <v>149</v>
      </c>
      <c r="FT729" s="29">
        <f>FS729</f>
        <v>149</v>
      </c>
      <c r="FU729" s="8">
        <f t="shared" si="96"/>
        <v>7</v>
      </c>
      <c r="FV729" s="29">
        <f>FU729</f>
        <v>7</v>
      </c>
    </row>
    <row r="730" spans="1:178">
      <c r="A730" s="8">
        <v>17494</v>
      </c>
      <c r="B730" s="27" t="s">
        <v>67</v>
      </c>
      <c r="C730" s="40">
        <v>166</v>
      </c>
      <c r="D730" s="40" t="s">
        <v>1158</v>
      </c>
      <c r="E730" s="40"/>
      <c r="F730" s="40" t="s">
        <v>253</v>
      </c>
      <c r="G730" s="40"/>
      <c r="H730" s="8" t="str">
        <f>VLOOKUP(F730, 'Meslek Grupları'!$E$6:$G$152, 3, FALSE)</f>
        <v>İşçiler</v>
      </c>
      <c r="I730" s="40" t="s">
        <v>1159</v>
      </c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1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2"/>
      <c r="AT730" s="42"/>
      <c r="AU730" s="43"/>
      <c r="AV730" s="40"/>
      <c r="AW730" s="40"/>
      <c r="AX730" s="40"/>
      <c r="AY730" s="40"/>
      <c r="AZ730" s="40"/>
      <c r="BA730" s="42"/>
      <c r="BB730" s="41"/>
      <c r="BC730" s="40"/>
      <c r="BD730" s="40"/>
      <c r="BE730" s="40"/>
      <c r="BF730" s="40"/>
      <c r="BG730" s="40"/>
      <c r="BH730" s="42"/>
      <c r="BI730" s="40"/>
      <c r="BJ730" s="40"/>
      <c r="BK730" s="40"/>
      <c r="BL730" s="40"/>
      <c r="BM730" s="40"/>
      <c r="BN730" s="40"/>
      <c r="BO730" s="41"/>
      <c r="BP730" s="40"/>
      <c r="BQ730" s="40"/>
      <c r="BR730" s="40"/>
      <c r="BS730" s="40"/>
      <c r="BT730" s="40"/>
      <c r="BU730" s="42"/>
      <c r="BV730" s="40"/>
      <c r="BW730" s="41"/>
      <c r="BX730" s="40"/>
      <c r="BY730" s="40"/>
      <c r="BZ730" s="40"/>
      <c r="CA730" s="42"/>
      <c r="CB730" s="41"/>
      <c r="CC730" s="40"/>
      <c r="CD730" s="40"/>
      <c r="CE730" s="40"/>
      <c r="CF730" s="40"/>
      <c r="CG730" s="40"/>
      <c r="CH730" s="42"/>
      <c r="CI730" s="43"/>
      <c r="CJ730" s="41"/>
      <c r="CK730" s="40"/>
      <c r="CL730" s="40"/>
      <c r="CM730" s="40"/>
      <c r="CN730" s="40"/>
      <c r="CO730" s="40"/>
      <c r="CP730" s="40"/>
      <c r="CQ730" s="40"/>
      <c r="CR730" s="40"/>
      <c r="CS730" s="40"/>
      <c r="CT730" s="40"/>
      <c r="CU730" s="40"/>
      <c r="CV730" s="40"/>
      <c r="CW730" s="40"/>
      <c r="CX730" s="40"/>
      <c r="CY730" s="40"/>
      <c r="CZ730" s="40"/>
      <c r="DA730" s="40"/>
      <c r="DB730" s="40"/>
      <c r="DC730" s="40"/>
      <c r="DD730" s="40"/>
      <c r="DE730" s="40"/>
      <c r="DF730" s="40"/>
      <c r="DG730" s="40"/>
      <c r="DH730" s="40"/>
      <c r="DI730" s="40"/>
      <c r="DJ730" s="40"/>
      <c r="DK730" s="40"/>
      <c r="DL730" s="40"/>
      <c r="DM730" s="40"/>
      <c r="DN730" s="40"/>
      <c r="DO730" s="40"/>
      <c r="DP730" s="40"/>
      <c r="DQ730" s="41"/>
      <c r="DR730" s="40"/>
      <c r="DS730" s="40"/>
      <c r="DT730" s="40"/>
      <c r="DU730" s="40"/>
      <c r="DV730" s="42"/>
      <c r="DW730" s="40"/>
      <c r="DX730" s="40"/>
      <c r="DY730" s="40"/>
      <c r="DZ730" s="40"/>
      <c r="EA730" s="40"/>
      <c r="EB730" s="40"/>
      <c r="EC730" s="40"/>
      <c r="ED730" s="41"/>
      <c r="EE730" s="40"/>
      <c r="EF730" s="40"/>
      <c r="EG730" s="41"/>
      <c r="EH730" s="40"/>
      <c r="EI730" s="40"/>
      <c r="EJ730" s="40"/>
      <c r="EK730" s="40"/>
      <c r="EL730" s="42"/>
      <c r="EM730" s="40"/>
      <c r="EN730" s="40"/>
      <c r="EO730" s="40"/>
      <c r="EP730" s="40"/>
      <c r="EQ730" s="40"/>
      <c r="ER730" s="40"/>
      <c r="ES730" s="40"/>
      <c r="ET730" s="40"/>
      <c r="EU730" s="40"/>
      <c r="EV730" s="40"/>
      <c r="EW730" s="42"/>
      <c r="EX730" s="42"/>
      <c r="EY730" s="42"/>
      <c r="EZ730" s="42"/>
      <c r="FA730" s="42"/>
      <c r="FB730" s="42"/>
      <c r="FC730" s="42"/>
      <c r="FD730" s="42"/>
      <c r="FE730" s="42"/>
      <c r="FF730" s="42"/>
      <c r="FG730" s="42"/>
      <c r="FH730" s="42"/>
      <c r="FI730" s="42"/>
      <c r="FJ730" s="42"/>
      <c r="FK730" s="42"/>
      <c r="FL730" s="42"/>
      <c r="FM730" s="42"/>
      <c r="FN730" s="42"/>
      <c r="FO730" s="42"/>
      <c r="FP730" s="42"/>
      <c r="FQ730" s="42"/>
      <c r="FR730" s="42"/>
      <c r="FS730" s="29">
        <f t="shared" si="95"/>
        <v>0</v>
      </c>
      <c r="FT730" s="29">
        <f>FS730</f>
        <v>0</v>
      </c>
      <c r="FU730" s="8">
        <f t="shared" si="96"/>
        <v>0</v>
      </c>
      <c r="FV730" s="29">
        <f>FU730</f>
        <v>0</v>
      </c>
    </row>
    <row r="731" spans="1:178">
      <c r="A731" s="8">
        <v>17494</v>
      </c>
      <c r="B731" s="27" t="s">
        <v>67</v>
      </c>
      <c r="C731" s="40">
        <v>167</v>
      </c>
      <c r="D731" s="40" t="s">
        <v>1160</v>
      </c>
      <c r="E731" s="40"/>
      <c r="F731" s="40" t="s">
        <v>253</v>
      </c>
      <c r="G731" s="40">
        <v>100</v>
      </c>
      <c r="H731" s="8" t="str">
        <f>VLOOKUP(F731, 'Meslek Grupları'!$E$6:$G$152, 3, FALSE)</f>
        <v>İşçiler</v>
      </c>
      <c r="I731" s="40"/>
      <c r="J731" s="40"/>
      <c r="K731" s="40"/>
      <c r="L731" s="40"/>
      <c r="M731" s="40"/>
      <c r="N731" s="40"/>
      <c r="O731" s="40"/>
      <c r="P731" s="40"/>
      <c r="Q731" s="40"/>
      <c r="R731" s="40">
        <v>2.5</v>
      </c>
      <c r="S731" s="40"/>
      <c r="T731" s="40"/>
      <c r="U731" s="40"/>
      <c r="V731" s="40"/>
      <c r="W731" s="40"/>
      <c r="X731" s="40"/>
      <c r="Y731" s="40"/>
      <c r="Z731" s="41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2"/>
      <c r="AT731" s="42"/>
      <c r="AU731" s="43"/>
      <c r="AV731" s="40"/>
      <c r="AW731" s="40"/>
      <c r="AX731" s="40"/>
      <c r="AY731" s="40"/>
      <c r="AZ731" s="40"/>
      <c r="BA731" s="42"/>
      <c r="BB731" s="41"/>
      <c r="BC731" s="40"/>
      <c r="BD731" s="40"/>
      <c r="BE731" s="40"/>
      <c r="BF731" s="40"/>
      <c r="BG731" s="40"/>
      <c r="BH731" s="42"/>
      <c r="BI731" s="40"/>
      <c r="BJ731" s="40"/>
      <c r="BK731" s="40"/>
      <c r="BL731" s="40"/>
      <c r="BM731" s="40"/>
      <c r="BN731" s="40"/>
      <c r="BO731" s="41"/>
      <c r="BP731" s="40"/>
      <c r="BQ731" s="40"/>
      <c r="BR731" s="40"/>
      <c r="BS731" s="40"/>
      <c r="BT731" s="40"/>
      <c r="BU731" s="42"/>
      <c r="BV731" s="40"/>
      <c r="BW731" s="41"/>
      <c r="BX731" s="40"/>
      <c r="BY731" s="40"/>
      <c r="BZ731" s="40"/>
      <c r="CA731" s="42"/>
      <c r="CB731" s="41"/>
      <c r="CC731" s="40"/>
      <c r="CD731" s="40"/>
      <c r="CE731" s="40"/>
      <c r="CF731" s="40"/>
      <c r="CG731" s="40"/>
      <c r="CH731" s="42"/>
      <c r="CI731" s="43"/>
      <c r="CJ731" s="41"/>
      <c r="CK731" s="40"/>
      <c r="CL731" s="40"/>
      <c r="CM731" s="40"/>
      <c r="CN731" s="40"/>
      <c r="CO731" s="40"/>
      <c r="CP731" s="40"/>
      <c r="CQ731" s="40"/>
      <c r="CR731" s="40"/>
      <c r="CS731" s="40"/>
      <c r="CT731" s="40"/>
      <c r="CU731" s="40"/>
      <c r="CV731" s="40"/>
      <c r="CW731" s="40">
        <v>1</v>
      </c>
      <c r="CX731" s="40">
        <v>10</v>
      </c>
      <c r="CY731" s="40"/>
      <c r="CZ731" s="40"/>
      <c r="DA731" s="40"/>
      <c r="DB731" s="40"/>
      <c r="DC731" s="40"/>
      <c r="DD731" s="40"/>
      <c r="DE731" s="40"/>
      <c r="DF731" s="40"/>
      <c r="DG731" s="40"/>
      <c r="DH731" s="40"/>
      <c r="DI731" s="40"/>
      <c r="DJ731" s="40"/>
      <c r="DK731" s="40"/>
      <c r="DL731" s="40"/>
      <c r="DM731" s="40"/>
      <c r="DN731" s="40"/>
      <c r="DO731" s="40"/>
      <c r="DP731" s="40"/>
      <c r="DQ731" s="41"/>
      <c r="DR731" s="40"/>
      <c r="DS731" s="40"/>
      <c r="DT731" s="40"/>
      <c r="DU731" s="40"/>
      <c r="DV731" s="42"/>
      <c r="DW731" s="40"/>
      <c r="DX731" s="40"/>
      <c r="DY731" s="40"/>
      <c r="DZ731" s="40"/>
      <c r="EA731" s="40"/>
      <c r="EB731" s="40"/>
      <c r="EC731" s="40"/>
      <c r="ED731" s="41"/>
      <c r="EE731" s="40"/>
      <c r="EF731" s="40"/>
      <c r="EG731" s="41"/>
      <c r="EH731" s="40"/>
      <c r="EI731" s="40"/>
      <c r="EJ731" s="40"/>
      <c r="EK731" s="40"/>
      <c r="EL731" s="42"/>
      <c r="EM731" s="40"/>
      <c r="EN731" s="40"/>
      <c r="EO731" s="40"/>
      <c r="EP731" s="40"/>
      <c r="EQ731" s="40"/>
      <c r="ER731" s="40"/>
      <c r="ES731" s="40"/>
      <c r="ET731" s="40"/>
      <c r="EU731" s="40"/>
      <c r="EV731" s="40"/>
      <c r="EW731" s="42"/>
      <c r="EX731" s="42"/>
      <c r="EY731" s="42"/>
      <c r="EZ731" s="42"/>
      <c r="FA731" s="42"/>
      <c r="FB731" s="42"/>
      <c r="FC731" s="42"/>
      <c r="FD731" s="42"/>
      <c r="FE731" s="42"/>
      <c r="FF731" s="42"/>
      <c r="FG731" s="42"/>
      <c r="FH731" s="42"/>
      <c r="FI731" s="42"/>
      <c r="FJ731" s="42"/>
      <c r="FK731" s="42"/>
      <c r="FL731" s="42"/>
      <c r="FM731" s="42"/>
      <c r="FN731" s="42"/>
      <c r="FO731" s="42"/>
      <c r="FP731" s="42"/>
      <c r="FQ731" s="42"/>
      <c r="FR731" s="42"/>
      <c r="FS731" s="29">
        <f t="shared" si="95"/>
        <v>110</v>
      </c>
      <c r="FT731" s="29">
        <f>FS731</f>
        <v>110</v>
      </c>
      <c r="FU731" s="8">
        <f t="shared" si="96"/>
        <v>0</v>
      </c>
      <c r="FV731" s="29">
        <f>FU731</f>
        <v>0</v>
      </c>
    </row>
    <row r="732" spans="1:178">
      <c r="A732" s="8">
        <v>17494</v>
      </c>
      <c r="B732" s="27" t="s">
        <v>67</v>
      </c>
      <c r="C732" s="242">
        <v>168</v>
      </c>
      <c r="D732" s="8" t="s">
        <v>1162</v>
      </c>
      <c r="E732" s="8"/>
      <c r="F732" s="8" t="s">
        <v>357</v>
      </c>
      <c r="G732" s="8">
        <v>200</v>
      </c>
      <c r="H732" s="8" t="str">
        <f>VLOOKUP(F732, 'Meslek Grupları'!$E$6:$G$152, 3, FALSE)</f>
        <v>Görevli</v>
      </c>
      <c r="I732" s="8"/>
      <c r="J732" s="8"/>
      <c r="K732" s="8"/>
      <c r="M732" s="8"/>
      <c r="O732" s="8"/>
      <c r="P732" s="8"/>
      <c r="R732" s="8">
        <v>2.5</v>
      </c>
      <c r="U732" s="8"/>
      <c r="V732" s="8"/>
      <c r="W732" s="8"/>
      <c r="Z732" s="2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27"/>
      <c r="AT732" s="27"/>
      <c r="AU732" s="29"/>
      <c r="AV732" s="8"/>
      <c r="AW732" s="8"/>
      <c r="AX732" s="8"/>
      <c r="AY732" s="8"/>
      <c r="AZ732" s="8"/>
      <c r="BA732" s="27"/>
      <c r="BB732" s="28"/>
      <c r="BC732" s="8"/>
      <c r="BD732" s="8"/>
      <c r="BE732" s="8"/>
      <c r="BF732" s="8"/>
      <c r="BG732" s="8"/>
      <c r="BH732" s="27"/>
      <c r="BI732" s="8"/>
      <c r="BJ732" s="8"/>
      <c r="BK732" s="8"/>
      <c r="BL732" s="8"/>
      <c r="BM732" s="8"/>
      <c r="BN732" s="8"/>
      <c r="BO732" s="28"/>
      <c r="BP732" s="8"/>
      <c r="BQ732" s="8"/>
      <c r="BR732" s="8"/>
      <c r="BS732" s="8"/>
      <c r="BT732" s="8"/>
      <c r="BU732" s="27"/>
      <c r="BV732" s="8"/>
      <c r="BW732" s="28"/>
      <c r="BX732" s="8"/>
      <c r="BY732" s="8"/>
      <c r="BZ732" s="8"/>
      <c r="CA732" s="27"/>
      <c r="CB732" s="28"/>
      <c r="CC732" s="8"/>
      <c r="CD732" s="8"/>
      <c r="CE732" s="8"/>
      <c r="CF732" s="8"/>
      <c r="CG732" s="8"/>
      <c r="CH732" s="27"/>
      <c r="CI732" s="29"/>
      <c r="CJ732" s="28"/>
      <c r="CK732" s="8"/>
      <c r="CL732" s="8"/>
      <c r="CM732" s="8"/>
      <c r="CN732" s="8"/>
      <c r="CO732" s="8">
        <v>1</v>
      </c>
      <c r="CP732" s="8">
        <v>12</v>
      </c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28"/>
      <c r="DR732" s="8"/>
      <c r="DS732" s="8"/>
      <c r="DT732" s="8"/>
      <c r="DU732" s="8"/>
      <c r="DV732" s="27"/>
      <c r="DW732" s="8"/>
      <c r="DX732" s="8"/>
      <c r="DY732" s="8"/>
      <c r="DZ732" s="8"/>
      <c r="EA732" s="8"/>
      <c r="EB732" s="8"/>
      <c r="EC732" s="8"/>
      <c r="ED732" s="28"/>
      <c r="EE732" s="8"/>
      <c r="EF732" s="8"/>
      <c r="EG732" s="28"/>
      <c r="EH732" s="8"/>
      <c r="EI732" s="8"/>
      <c r="EJ732" s="8"/>
      <c r="EK732" s="8"/>
      <c r="EL732" s="27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9">
        <f t="shared" si="95"/>
        <v>212</v>
      </c>
      <c r="FT732" s="29">
        <f>SUM(FS732:FS733)</f>
        <v>412</v>
      </c>
      <c r="FU732" s="8">
        <f t="shared" si="96"/>
        <v>0</v>
      </c>
      <c r="FV732" s="29">
        <f>SUM(FU732:FU733)</f>
        <v>0</v>
      </c>
    </row>
    <row r="733" spans="1:178">
      <c r="A733" s="8">
        <v>17494</v>
      </c>
      <c r="B733" s="27" t="s">
        <v>67</v>
      </c>
      <c r="C733" s="243"/>
      <c r="D733" s="31"/>
      <c r="E733" s="31" t="s">
        <v>1163</v>
      </c>
      <c r="F733" s="31" t="s">
        <v>357</v>
      </c>
      <c r="G733" s="31">
        <v>200</v>
      </c>
      <c r="H733" s="8" t="str">
        <f>VLOOKUP(F733, 'Meslek Grupları'!$E$6:$G$152, 3, FALSE)</f>
        <v>Görevli</v>
      </c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8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7"/>
      <c r="AT733" s="37"/>
      <c r="AU733" s="39"/>
      <c r="AV733" s="31"/>
      <c r="AW733" s="31"/>
      <c r="AX733" s="31"/>
      <c r="AY733" s="31"/>
      <c r="AZ733" s="31"/>
      <c r="BA733" s="37"/>
      <c r="BB733" s="38"/>
      <c r="BC733" s="31"/>
      <c r="BD733" s="31"/>
      <c r="BE733" s="31"/>
      <c r="BF733" s="31"/>
      <c r="BG733" s="31"/>
      <c r="BH733" s="37"/>
      <c r="BI733" s="31"/>
      <c r="BJ733" s="31"/>
      <c r="BK733" s="31"/>
      <c r="BL733" s="31"/>
      <c r="BM733" s="31"/>
      <c r="BN733" s="31"/>
      <c r="BO733" s="38"/>
      <c r="BP733" s="31"/>
      <c r="BQ733" s="31"/>
      <c r="BR733" s="31"/>
      <c r="BS733" s="31"/>
      <c r="BT733" s="31"/>
      <c r="BU733" s="37"/>
      <c r="BV733" s="31"/>
      <c r="BW733" s="38"/>
      <c r="BX733" s="31"/>
      <c r="BY733" s="31"/>
      <c r="BZ733" s="31"/>
      <c r="CA733" s="37"/>
      <c r="CB733" s="38"/>
      <c r="CC733" s="31"/>
      <c r="CD733" s="31"/>
      <c r="CE733" s="31"/>
      <c r="CF733" s="31"/>
      <c r="CG733" s="31"/>
      <c r="CH733" s="37"/>
      <c r="CI733" s="39"/>
      <c r="CJ733" s="38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8"/>
      <c r="DR733" s="31"/>
      <c r="DS733" s="31"/>
      <c r="DT733" s="31"/>
      <c r="DU733" s="31"/>
      <c r="DV733" s="37"/>
      <c r="DW733" s="31"/>
      <c r="DX733" s="31"/>
      <c r="DY733" s="31"/>
      <c r="DZ733" s="31"/>
      <c r="EA733" s="31"/>
      <c r="EB733" s="31"/>
      <c r="EC733" s="31"/>
      <c r="ED733" s="38"/>
      <c r="EE733" s="31"/>
      <c r="EF733" s="31"/>
      <c r="EG733" s="38"/>
      <c r="EH733" s="31"/>
      <c r="EI733" s="31"/>
      <c r="EJ733" s="31"/>
      <c r="EK733" s="31"/>
      <c r="EL733" s="37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7"/>
      <c r="EX733" s="37"/>
      <c r="EY733" s="37"/>
      <c r="EZ733" s="37"/>
      <c r="FA733" s="37"/>
      <c r="FB733" s="37"/>
      <c r="FC733" s="37"/>
      <c r="FD733" s="37"/>
      <c r="FE733" s="37"/>
      <c r="FF733" s="37"/>
      <c r="FG733" s="37"/>
      <c r="FH733" s="37"/>
      <c r="FI733" s="37"/>
      <c r="FJ733" s="37"/>
      <c r="FK733" s="37"/>
      <c r="FL733" s="37"/>
      <c r="FM733" s="37"/>
      <c r="FN733" s="37"/>
      <c r="FO733" s="37"/>
      <c r="FP733" s="37"/>
      <c r="FQ733" s="37"/>
      <c r="FR733" s="37"/>
      <c r="FS733" s="29">
        <f t="shared" si="95"/>
        <v>200</v>
      </c>
      <c r="FT733" s="29"/>
      <c r="FU733" s="8">
        <f t="shared" si="96"/>
        <v>0</v>
      </c>
      <c r="FV733" s="29"/>
    </row>
    <row r="734" spans="1:178">
      <c r="A734" s="8">
        <v>17494</v>
      </c>
      <c r="B734" s="27" t="s">
        <v>67</v>
      </c>
      <c r="C734" s="40">
        <v>169</v>
      </c>
      <c r="D734" s="40" t="s">
        <v>1164</v>
      </c>
      <c r="E734" s="40"/>
      <c r="F734" s="40" t="s">
        <v>565</v>
      </c>
      <c r="G734" s="40">
        <v>60</v>
      </c>
      <c r="H734" s="8" t="str">
        <f>VLOOKUP(F734, 'Meslek Grupları'!$E$6:$G$152, 3, FALSE)</f>
        <v>Esnaf</v>
      </c>
      <c r="I734" s="40"/>
      <c r="J734" s="40"/>
      <c r="K734" s="40"/>
      <c r="L734" s="40"/>
      <c r="M734" s="40"/>
      <c r="N734" s="40"/>
      <c r="O734" s="40"/>
      <c r="P734" s="40"/>
      <c r="Q734" s="40"/>
      <c r="R734" s="40">
        <v>2.5</v>
      </c>
      <c r="S734" s="40">
        <v>2</v>
      </c>
      <c r="T734" s="40">
        <v>4</v>
      </c>
      <c r="U734" s="40"/>
      <c r="V734" s="40"/>
      <c r="W734" s="40"/>
      <c r="X734" s="40"/>
      <c r="Y734" s="40"/>
      <c r="Z734" s="41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2"/>
      <c r="AT734" s="42"/>
      <c r="AU734" s="43"/>
      <c r="AV734" s="40"/>
      <c r="AW734" s="40"/>
      <c r="AX734" s="40"/>
      <c r="AY734" s="40"/>
      <c r="AZ734" s="40"/>
      <c r="BA734" s="42"/>
      <c r="BB734" s="41"/>
      <c r="BC734" s="40"/>
      <c r="BD734" s="40"/>
      <c r="BE734" s="40"/>
      <c r="BF734" s="40"/>
      <c r="BG734" s="40"/>
      <c r="BH734" s="42"/>
      <c r="BI734" s="40"/>
      <c r="BJ734" s="40"/>
      <c r="BK734" s="40"/>
      <c r="BL734" s="40"/>
      <c r="BM734" s="40"/>
      <c r="BN734" s="40"/>
      <c r="BO734" s="41"/>
      <c r="BP734" s="40"/>
      <c r="BQ734" s="40"/>
      <c r="BR734" s="40"/>
      <c r="BS734" s="40"/>
      <c r="BT734" s="40"/>
      <c r="BU734" s="42"/>
      <c r="BV734" s="40"/>
      <c r="BW734" s="41">
        <v>2</v>
      </c>
      <c r="BX734" s="40"/>
      <c r="BY734" s="40"/>
      <c r="BZ734" s="40">
        <v>24</v>
      </c>
      <c r="CA734" s="42">
        <v>24</v>
      </c>
      <c r="CB734" s="41"/>
      <c r="CC734" s="40"/>
      <c r="CD734" s="40"/>
      <c r="CE734" s="40"/>
      <c r="CF734" s="40"/>
      <c r="CG734" s="40"/>
      <c r="CH734" s="42"/>
      <c r="CI734" s="43"/>
      <c r="CJ734" s="41"/>
      <c r="CK734" s="40"/>
      <c r="CL734" s="40"/>
      <c r="CM734" s="40"/>
      <c r="CN734" s="40"/>
      <c r="CO734" s="40"/>
      <c r="CP734" s="40"/>
      <c r="CQ734" s="40"/>
      <c r="CR734" s="40"/>
      <c r="CS734" s="40"/>
      <c r="CT734" s="40"/>
      <c r="CU734" s="40"/>
      <c r="CV734" s="40"/>
      <c r="CW734" s="40"/>
      <c r="CX734" s="40"/>
      <c r="CY734" s="40"/>
      <c r="CZ734" s="40"/>
      <c r="DA734" s="40"/>
      <c r="DB734" s="40"/>
      <c r="DC734" s="40"/>
      <c r="DD734" s="40"/>
      <c r="DE734" s="40"/>
      <c r="DF734" s="40"/>
      <c r="DG734" s="40"/>
      <c r="DH734" s="40"/>
      <c r="DI734" s="40"/>
      <c r="DJ734" s="40"/>
      <c r="DK734" s="40"/>
      <c r="DL734" s="40"/>
      <c r="DM734" s="40"/>
      <c r="DN734" s="40"/>
      <c r="DO734" s="40"/>
      <c r="DP734" s="40"/>
      <c r="DQ734" s="41"/>
      <c r="DR734" s="40"/>
      <c r="DS734" s="40"/>
      <c r="DT734" s="40"/>
      <c r="DU734" s="40"/>
      <c r="DV734" s="42"/>
      <c r="DW734" s="40"/>
      <c r="DX734" s="40"/>
      <c r="DY734" s="40"/>
      <c r="DZ734" s="40"/>
      <c r="EA734" s="40"/>
      <c r="EB734" s="40"/>
      <c r="EC734" s="40"/>
      <c r="ED734" s="41"/>
      <c r="EE734" s="40"/>
      <c r="EF734" s="40"/>
      <c r="EG734" s="41"/>
      <c r="EH734" s="40"/>
      <c r="EI734" s="40"/>
      <c r="EJ734" s="40"/>
      <c r="EK734" s="40"/>
      <c r="EL734" s="42"/>
      <c r="EM734" s="40"/>
      <c r="EN734" s="40"/>
      <c r="EO734" s="40"/>
      <c r="EP734" s="40"/>
      <c r="EQ734" s="40"/>
      <c r="ER734" s="40"/>
      <c r="ES734" s="40"/>
      <c r="ET734" s="40"/>
      <c r="EU734" s="40"/>
      <c r="EV734" s="40"/>
      <c r="EW734" s="42"/>
      <c r="EX734" s="42"/>
      <c r="EY734" s="42"/>
      <c r="EZ734" s="42"/>
      <c r="FA734" s="42"/>
      <c r="FB734" s="42"/>
      <c r="FC734" s="42"/>
      <c r="FD734" s="42"/>
      <c r="FE734" s="42"/>
      <c r="FF734" s="42"/>
      <c r="FG734" s="42"/>
      <c r="FH734" s="42"/>
      <c r="FI734" s="42"/>
      <c r="FJ734" s="42"/>
      <c r="FK734" s="42"/>
      <c r="FL734" s="42"/>
      <c r="FM734" s="42"/>
      <c r="FN734" s="42"/>
      <c r="FO734" s="42"/>
      <c r="FP734" s="42"/>
      <c r="FQ734" s="42"/>
      <c r="FR734" s="42"/>
      <c r="FS734" s="29">
        <f t="shared" si="95"/>
        <v>84</v>
      </c>
      <c r="FT734" s="29">
        <f>FS734</f>
        <v>84</v>
      </c>
      <c r="FU734" s="8">
        <f t="shared" si="96"/>
        <v>2</v>
      </c>
      <c r="FV734" s="29">
        <f t="shared" ref="FV734:FV778" si="97">FU734</f>
        <v>2</v>
      </c>
    </row>
    <row r="735" spans="1:178">
      <c r="A735" s="8">
        <v>17494</v>
      </c>
      <c r="B735" s="27" t="s">
        <v>67</v>
      </c>
      <c r="C735" s="242">
        <v>170</v>
      </c>
      <c r="D735" s="8" t="s">
        <v>1165</v>
      </c>
      <c r="E735" s="8"/>
      <c r="H735" s="8">
        <f>VLOOKUP(F735, 'Meslek Grupları'!$E$6:$G$152, 3, FALSE)</f>
        <v>0</v>
      </c>
      <c r="I735" s="8" t="s">
        <v>1166</v>
      </c>
      <c r="J735" s="8"/>
      <c r="K735" s="8"/>
      <c r="M735" s="8"/>
      <c r="O735" s="8"/>
      <c r="P735" s="8"/>
      <c r="U735" s="8"/>
      <c r="V735" s="8"/>
      <c r="W735" s="8"/>
      <c r="Z735" s="2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27"/>
      <c r="AT735" s="27"/>
      <c r="AU735" s="29"/>
      <c r="AV735" s="8"/>
      <c r="AW735" s="8"/>
      <c r="AX735" s="8"/>
      <c r="AY735" s="8"/>
      <c r="AZ735" s="8"/>
      <c r="BA735" s="27"/>
      <c r="BB735" s="28"/>
      <c r="BC735" s="8"/>
      <c r="BD735" s="8"/>
      <c r="BE735" s="8"/>
      <c r="BF735" s="8"/>
      <c r="BG735" s="8"/>
      <c r="BH735" s="27"/>
      <c r="BI735" s="8"/>
      <c r="BJ735" s="8"/>
      <c r="BK735" s="8"/>
      <c r="BL735" s="8"/>
      <c r="BM735" s="8"/>
      <c r="BN735" s="8"/>
      <c r="BO735" s="28"/>
      <c r="BP735" s="8"/>
      <c r="BQ735" s="8"/>
      <c r="BR735" s="8"/>
      <c r="BS735" s="8"/>
      <c r="BT735" s="8"/>
      <c r="BU735" s="27"/>
      <c r="BV735" s="8"/>
      <c r="BW735" s="28"/>
      <c r="BX735" s="8"/>
      <c r="BY735" s="8"/>
      <c r="BZ735" s="8"/>
      <c r="CA735" s="27"/>
      <c r="CB735" s="28"/>
      <c r="CC735" s="8"/>
      <c r="CD735" s="8"/>
      <c r="CE735" s="8"/>
      <c r="CF735" s="8"/>
      <c r="CG735" s="8"/>
      <c r="CH735" s="27"/>
      <c r="CI735" s="29"/>
      <c r="CJ735" s="2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28"/>
      <c r="DR735" s="8"/>
      <c r="DS735" s="8"/>
      <c r="DT735" s="8"/>
      <c r="DU735" s="8"/>
      <c r="DV735" s="27"/>
      <c r="DW735" s="8"/>
      <c r="DX735" s="8"/>
      <c r="DY735" s="8"/>
      <c r="DZ735" s="8"/>
      <c r="EA735" s="8"/>
      <c r="EB735" s="8"/>
      <c r="EC735" s="8"/>
      <c r="ED735" s="28"/>
      <c r="EE735" s="8"/>
      <c r="EF735" s="8"/>
      <c r="EG735" s="28"/>
      <c r="EH735" s="8"/>
      <c r="EI735" s="8"/>
      <c r="EJ735" s="8"/>
      <c r="EK735" s="8"/>
      <c r="EL735" s="27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9">
        <f t="shared" si="95"/>
        <v>0</v>
      </c>
      <c r="FT735" s="29">
        <f>SUM(FS735:FS736)</f>
        <v>0</v>
      </c>
      <c r="FU735" s="8">
        <f t="shared" si="96"/>
        <v>0</v>
      </c>
      <c r="FV735" s="29">
        <f t="shared" si="97"/>
        <v>0</v>
      </c>
    </row>
    <row r="736" spans="1:178">
      <c r="A736" s="8">
        <v>17494</v>
      </c>
      <c r="B736" s="27" t="s">
        <v>67</v>
      </c>
      <c r="C736" s="243"/>
      <c r="D736" s="31"/>
      <c r="E736" s="31"/>
      <c r="F736" s="31"/>
      <c r="G736" s="31"/>
      <c r="H736" s="8">
        <f>VLOOKUP(F736, 'Meslek Grupları'!$E$6:$G$152, 3, FALSE)</f>
        <v>0</v>
      </c>
      <c r="I736" s="31" t="s">
        <v>1167</v>
      </c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8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7"/>
      <c r="AT736" s="37"/>
      <c r="AU736" s="39"/>
      <c r="AV736" s="31"/>
      <c r="AW736" s="31"/>
      <c r="AX736" s="31"/>
      <c r="AY736" s="31"/>
      <c r="AZ736" s="31"/>
      <c r="BA736" s="37"/>
      <c r="BB736" s="38"/>
      <c r="BC736" s="31"/>
      <c r="BD736" s="31"/>
      <c r="BE736" s="31"/>
      <c r="BF736" s="31"/>
      <c r="BG736" s="31"/>
      <c r="BH736" s="37"/>
      <c r="BI736" s="31"/>
      <c r="BJ736" s="31"/>
      <c r="BK736" s="31"/>
      <c r="BL736" s="31"/>
      <c r="BM736" s="31"/>
      <c r="BN736" s="31"/>
      <c r="BO736" s="38"/>
      <c r="BP736" s="31"/>
      <c r="BQ736" s="31"/>
      <c r="BR736" s="31"/>
      <c r="BS736" s="31"/>
      <c r="BT736" s="31"/>
      <c r="BU736" s="37"/>
      <c r="BV736" s="31"/>
      <c r="BW736" s="38"/>
      <c r="BX736" s="31"/>
      <c r="BY736" s="31"/>
      <c r="BZ736" s="31"/>
      <c r="CA736" s="37"/>
      <c r="CB736" s="38"/>
      <c r="CC736" s="31"/>
      <c r="CD736" s="31"/>
      <c r="CE736" s="31"/>
      <c r="CF736" s="31"/>
      <c r="CG736" s="31"/>
      <c r="CH736" s="37"/>
      <c r="CI736" s="39"/>
      <c r="CJ736" s="38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8"/>
      <c r="DR736" s="31"/>
      <c r="DS736" s="31"/>
      <c r="DT736" s="31"/>
      <c r="DU736" s="31"/>
      <c r="DV736" s="37"/>
      <c r="DW736" s="31"/>
      <c r="DX736" s="31"/>
      <c r="DY736" s="31"/>
      <c r="DZ736" s="31"/>
      <c r="EA736" s="31"/>
      <c r="EB736" s="31"/>
      <c r="EC736" s="31"/>
      <c r="ED736" s="38"/>
      <c r="EE736" s="31"/>
      <c r="EF736" s="31"/>
      <c r="EG736" s="38"/>
      <c r="EH736" s="31"/>
      <c r="EI736" s="31"/>
      <c r="EJ736" s="31"/>
      <c r="EK736" s="31"/>
      <c r="EL736" s="37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7"/>
      <c r="EX736" s="37"/>
      <c r="EY736" s="37"/>
      <c r="EZ736" s="37"/>
      <c r="FA736" s="37"/>
      <c r="FB736" s="37"/>
      <c r="FC736" s="37"/>
      <c r="FD736" s="37"/>
      <c r="FE736" s="37"/>
      <c r="FF736" s="37"/>
      <c r="FG736" s="37"/>
      <c r="FH736" s="37"/>
      <c r="FI736" s="37"/>
      <c r="FJ736" s="37"/>
      <c r="FK736" s="37"/>
      <c r="FL736" s="37"/>
      <c r="FM736" s="37"/>
      <c r="FN736" s="37"/>
      <c r="FO736" s="37"/>
      <c r="FP736" s="37"/>
      <c r="FQ736" s="37"/>
      <c r="FR736" s="37"/>
      <c r="FS736" s="29">
        <f t="shared" si="95"/>
        <v>0</v>
      </c>
      <c r="FT736" s="29"/>
      <c r="FU736" s="8">
        <f t="shared" si="96"/>
        <v>0</v>
      </c>
      <c r="FV736" s="29">
        <f t="shared" si="97"/>
        <v>0</v>
      </c>
    </row>
    <row r="737" spans="1:178">
      <c r="A737" s="8">
        <v>17494</v>
      </c>
      <c r="B737" s="27" t="s">
        <v>67</v>
      </c>
      <c r="C737" s="40">
        <v>171</v>
      </c>
      <c r="D737" s="40" t="s">
        <v>1060</v>
      </c>
      <c r="E737" s="40"/>
      <c r="F737" s="40" t="s">
        <v>1042</v>
      </c>
      <c r="G737" s="40">
        <v>150</v>
      </c>
      <c r="H737" s="8" t="str">
        <f>VLOOKUP(F737, 'Meslek Grupları'!$E$6:$G$152, 3, FALSE)</f>
        <v>Esnaf</v>
      </c>
      <c r="I737" s="40"/>
      <c r="J737" s="40"/>
      <c r="K737" s="40"/>
      <c r="L737" s="40"/>
      <c r="M737" s="40"/>
      <c r="N737" s="40"/>
      <c r="O737" s="40"/>
      <c r="P737" s="40"/>
      <c r="Q737" s="40"/>
      <c r="R737" s="40">
        <v>7</v>
      </c>
      <c r="S737" s="40"/>
      <c r="T737" s="40"/>
      <c r="U737" s="40"/>
      <c r="V737" s="40"/>
      <c r="W737" s="40"/>
      <c r="X737" s="40"/>
      <c r="Y737" s="40"/>
      <c r="Z737" s="41">
        <v>60</v>
      </c>
      <c r="AA737" s="40">
        <v>15</v>
      </c>
      <c r="AB737" s="40">
        <v>20</v>
      </c>
      <c r="AC737" s="40">
        <v>4</v>
      </c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>
        <v>50</v>
      </c>
      <c r="AS737" s="42">
        <v>10</v>
      </c>
      <c r="AT737" s="42">
        <v>29</v>
      </c>
      <c r="AU737" s="43"/>
      <c r="AV737" s="40"/>
      <c r="AW737" s="40"/>
      <c r="AX737" s="40"/>
      <c r="AY737" s="40"/>
      <c r="AZ737" s="40"/>
      <c r="BA737" s="42"/>
      <c r="BB737" s="41"/>
      <c r="BC737" s="40"/>
      <c r="BD737" s="40"/>
      <c r="BE737" s="40"/>
      <c r="BF737" s="40"/>
      <c r="BG737" s="40"/>
      <c r="BH737" s="42"/>
      <c r="BI737" s="40">
        <v>12</v>
      </c>
      <c r="BJ737" s="40">
        <v>29</v>
      </c>
      <c r="BK737" s="40">
        <v>29</v>
      </c>
      <c r="BL737" s="40"/>
      <c r="BM737" s="40">
        <v>232</v>
      </c>
      <c r="BN737" s="40">
        <v>250</v>
      </c>
      <c r="BO737" s="41"/>
      <c r="BP737" s="40"/>
      <c r="BQ737" s="40"/>
      <c r="BR737" s="40"/>
      <c r="BS737" s="40"/>
      <c r="BT737" s="40"/>
      <c r="BU737" s="42"/>
      <c r="BV737" s="40"/>
      <c r="BW737" s="41"/>
      <c r="BX737" s="40"/>
      <c r="BY737" s="40"/>
      <c r="BZ737" s="40"/>
      <c r="CA737" s="42"/>
      <c r="CB737" s="41"/>
      <c r="CC737" s="40"/>
      <c r="CD737" s="40"/>
      <c r="CE737" s="40"/>
      <c r="CF737" s="40"/>
      <c r="CG737" s="40"/>
      <c r="CH737" s="42"/>
      <c r="CI737" s="43"/>
      <c r="CJ737" s="41"/>
      <c r="CK737" s="40"/>
      <c r="CL737" s="40"/>
      <c r="CM737" s="40"/>
      <c r="CN737" s="40"/>
      <c r="CO737" s="40"/>
      <c r="CP737" s="40"/>
      <c r="CQ737" s="40"/>
      <c r="CR737" s="40"/>
      <c r="CS737" s="40"/>
      <c r="CT737" s="40"/>
      <c r="CU737" s="40"/>
      <c r="CV737" s="40"/>
      <c r="CW737" s="40">
        <v>1</v>
      </c>
      <c r="CX737" s="40">
        <v>10</v>
      </c>
      <c r="CY737" s="40"/>
      <c r="CZ737" s="40"/>
      <c r="DA737" s="40"/>
      <c r="DB737" s="40"/>
      <c r="DC737" s="40"/>
      <c r="DD737" s="40"/>
      <c r="DE737" s="40"/>
      <c r="DF737" s="40"/>
      <c r="DG737" s="40"/>
      <c r="DH737" s="40"/>
      <c r="DI737" s="40"/>
      <c r="DJ737" s="40"/>
      <c r="DK737" s="40"/>
      <c r="DL737" s="40"/>
      <c r="DM737" s="40"/>
      <c r="DN737" s="40"/>
      <c r="DO737" s="40">
        <v>2</v>
      </c>
      <c r="DP737" s="40"/>
      <c r="DQ737" s="41"/>
      <c r="DR737" s="40"/>
      <c r="DS737" s="40"/>
      <c r="DT737" s="40"/>
      <c r="DU737" s="40"/>
      <c r="DV737" s="42"/>
      <c r="DW737" s="40"/>
      <c r="DX737" s="40"/>
      <c r="DY737" s="40"/>
      <c r="DZ737" s="40"/>
      <c r="EA737" s="40"/>
      <c r="EB737" s="40"/>
      <c r="EC737" s="40"/>
      <c r="ED737" s="41"/>
      <c r="EE737" s="40"/>
      <c r="EF737" s="40"/>
      <c r="EG737" s="41"/>
      <c r="EH737" s="40"/>
      <c r="EI737" s="40"/>
      <c r="EJ737" s="40"/>
      <c r="EK737" s="40"/>
      <c r="EL737" s="42"/>
      <c r="EM737" s="40"/>
      <c r="EN737" s="40"/>
      <c r="EO737" s="40"/>
      <c r="EP737" s="40"/>
      <c r="EQ737" s="40"/>
      <c r="ER737" s="40"/>
      <c r="ES737" s="40"/>
      <c r="ET737" s="40"/>
      <c r="EU737" s="40"/>
      <c r="EV737" s="40"/>
      <c r="EW737" s="42"/>
      <c r="EX737" s="42"/>
      <c r="EY737" s="42"/>
      <c r="EZ737" s="42"/>
      <c r="FA737" s="42"/>
      <c r="FB737" s="42"/>
      <c r="FC737" s="42"/>
      <c r="FD737" s="42"/>
      <c r="FE737" s="42"/>
      <c r="FF737" s="42"/>
      <c r="FG737" s="42"/>
      <c r="FH737" s="42"/>
      <c r="FI737" s="42"/>
      <c r="FJ737" s="42"/>
      <c r="FK737" s="42"/>
      <c r="FL737" s="42"/>
      <c r="FM737" s="42"/>
      <c r="FN737" s="42"/>
      <c r="FO737" s="42"/>
      <c r="FP737" s="42"/>
      <c r="FQ737" s="42"/>
      <c r="FR737" s="42"/>
      <c r="FS737" s="29">
        <f t="shared" si="95"/>
        <v>392</v>
      </c>
      <c r="FT737" s="29">
        <f t="shared" ref="FT737:FT778" si="98">FS737</f>
        <v>392</v>
      </c>
      <c r="FU737" s="8">
        <f t="shared" si="96"/>
        <v>12</v>
      </c>
      <c r="FV737" s="29">
        <f t="shared" si="97"/>
        <v>12</v>
      </c>
    </row>
    <row r="738" spans="1:178">
      <c r="A738" s="8">
        <v>17494</v>
      </c>
      <c r="B738" s="27" t="s">
        <v>67</v>
      </c>
      <c r="C738" s="40">
        <v>172</v>
      </c>
      <c r="D738" s="40" t="s">
        <v>1169</v>
      </c>
      <c r="E738" s="40"/>
      <c r="F738" s="40" t="s">
        <v>231</v>
      </c>
      <c r="G738" s="40">
        <v>100</v>
      </c>
      <c r="H738" s="8" t="str">
        <f>VLOOKUP(F738, 'Meslek Grupları'!$E$6:$G$152, 3, FALSE)</f>
        <v>Esnaf</v>
      </c>
      <c r="I738" s="40"/>
      <c r="J738" s="40"/>
      <c r="K738" s="40"/>
      <c r="L738" s="40">
        <v>120</v>
      </c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1">
        <v>30</v>
      </c>
      <c r="AA738" s="40">
        <v>7.5</v>
      </c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2"/>
      <c r="AT738" s="42">
        <v>7.5</v>
      </c>
      <c r="AU738" s="43"/>
      <c r="AV738" s="40"/>
      <c r="AW738" s="40"/>
      <c r="AX738" s="40"/>
      <c r="AY738" s="40"/>
      <c r="AZ738" s="40"/>
      <c r="BA738" s="42"/>
      <c r="BB738" s="41"/>
      <c r="BC738" s="40"/>
      <c r="BD738" s="40"/>
      <c r="BE738" s="40"/>
      <c r="BF738" s="40"/>
      <c r="BG738" s="40"/>
      <c r="BH738" s="42"/>
      <c r="BI738" s="40">
        <v>3</v>
      </c>
      <c r="BJ738" s="40">
        <v>7</v>
      </c>
      <c r="BK738" s="40">
        <v>7</v>
      </c>
      <c r="BL738" s="40"/>
      <c r="BM738" s="40">
        <v>60</v>
      </c>
      <c r="BN738" s="40">
        <v>80</v>
      </c>
      <c r="BO738" s="41"/>
      <c r="BP738" s="40"/>
      <c r="BQ738" s="40"/>
      <c r="BR738" s="40"/>
      <c r="BS738" s="40"/>
      <c r="BT738" s="40"/>
      <c r="BU738" s="42"/>
      <c r="BV738" s="40"/>
      <c r="BW738" s="41"/>
      <c r="BX738" s="40"/>
      <c r="BY738" s="40"/>
      <c r="BZ738" s="40"/>
      <c r="CA738" s="42"/>
      <c r="CB738" s="41"/>
      <c r="CC738" s="40"/>
      <c r="CD738" s="40"/>
      <c r="CE738" s="40"/>
      <c r="CF738" s="40"/>
      <c r="CG738" s="40"/>
      <c r="CH738" s="42"/>
      <c r="CI738" s="43"/>
      <c r="CJ738" s="41">
        <v>1</v>
      </c>
      <c r="CK738" s="40"/>
      <c r="CL738" s="40"/>
      <c r="CM738" s="40"/>
      <c r="CN738" s="40"/>
      <c r="CO738" s="40"/>
      <c r="CP738" s="40"/>
      <c r="CQ738" s="40"/>
      <c r="CR738" s="40"/>
      <c r="CS738" s="40"/>
      <c r="CT738" s="40"/>
      <c r="CU738" s="40"/>
      <c r="CV738" s="40"/>
      <c r="CW738" s="40"/>
      <c r="CX738" s="40"/>
      <c r="CY738" s="40"/>
      <c r="CZ738" s="40"/>
      <c r="DA738" s="40"/>
      <c r="DB738" s="40"/>
      <c r="DC738" s="40"/>
      <c r="DD738" s="40"/>
      <c r="DE738" s="40"/>
      <c r="DF738" s="40"/>
      <c r="DG738" s="40"/>
      <c r="DH738" s="40"/>
      <c r="DI738" s="40"/>
      <c r="DJ738" s="40"/>
      <c r="DK738" s="40"/>
      <c r="DL738" s="40"/>
      <c r="DM738" s="40"/>
      <c r="DN738" s="40"/>
      <c r="DO738" s="40"/>
      <c r="DP738" s="40"/>
      <c r="DQ738" s="41"/>
      <c r="DR738" s="40"/>
      <c r="DS738" s="40"/>
      <c r="DT738" s="40"/>
      <c r="DU738" s="40"/>
      <c r="DV738" s="42"/>
      <c r="DW738" s="40"/>
      <c r="DX738" s="40"/>
      <c r="DY738" s="40"/>
      <c r="DZ738" s="40"/>
      <c r="EA738" s="40"/>
      <c r="EB738" s="40"/>
      <c r="EC738" s="40"/>
      <c r="ED738" s="41"/>
      <c r="EE738" s="40"/>
      <c r="EF738" s="40"/>
      <c r="EG738" s="41"/>
      <c r="EH738" s="40"/>
      <c r="EI738" s="40"/>
      <c r="EJ738" s="40"/>
      <c r="EK738" s="40"/>
      <c r="EL738" s="42"/>
      <c r="EM738" s="40"/>
      <c r="EN738" s="40"/>
      <c r="EO738" s="40"/>
      <c r="EP738" s="40"/>
      <c r="EQ738" s="40"/>
      <c r="ER738" s="40"/>
      <c r="ES738" s="40"/>
      <c r="ET738" s="40"/>
      <c r="EU738" s="40"/>
      <c r="EV738" s="40"/>
      <c r="EW738" s="42"/>
      <c r="EX738" s="42"/>
      <c r="EY738" s="42"/>
      <c r="EZ738" s="42"/>
      <c r="FA738" s="42"/>
      <c r="FB738" s="42"/>
      <c r="FC738" s="42"/>
      <c r="FD738" s="42"/>
      <c r="FE738" s="42"/>
      <c r="FF738" s="42"/>
      <c r="FG738" s="42"/>
      <c r="FH738" s="42"/>
      <c r="FI738" s="42"/>
      <c r="FJ738" s="42"/>
      <c r="FK738" s="42"/>
      <c r="FL738" s="42"/>
      <c r="FM738" s="42"/>
      <c r="FN738" s="42"/>
      <c r="FO738" s="42"/>
      <c r="FP738" s="42"/>
      <c r="FQ738" s="42"/>
      <c r="FR738" s="42"/>
      <c r="FS738" s="29">
        <f t="shared" si="95"/>
        <v>280</v>
      </c>
      <c r="FT738" s="29">
        <f t="shared" si="98"/>
        <v>280</v>
      </c>
      <c r="FU738" s="8">
        <f t="shared" si="96"/>
        <v>3</v>
      </c>
      <c r="FV738" s="29">
        <f t="shared" si="97"/>
        <v>3</v>
      </c>
    </row>
    <row r="739" spans="1:178">
      <c r="A739" s="8">
        <v>17494</v>
      </c>
      <c r="B739" s="27" t="s">
        <v>67</v>
      </c>
      <c r="C739" s="40">
        <v>173</v>
      </c>
      <c r="D739" s="40" t="s">
        <v>1170</v>
      </c>
      <c r="E739" s="40"/>
      <c r="F739" s="40" t="s">
        <v>253</v>
      </c>
      <c r="G739" s="40">
        <v>150</v>
      </c>
      <c r="H739" s="8" t="str">
        <f>VLOOKUP(F739, 'Meslek Grupları'!$E$6:$G$152, 3, FALSE)</f>
        <v>İşçiler</v>
      </c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1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2"/>
      <c r="AT739" s="42"/>
      <c r="AU739" s="43"/>
      <c r="AV739" s="40"/>
      <c r="AW739" s="40"/>
      <c r="AX739" s="40"/>
      <c r="AY739" s="40"/>
      <c r="AZ739" s="40"/>
      <c r="BA739" s="42"/>
      <c r="BB739" s="41"/>
      <c r="BC739" s="40"/>
      <c r="BD739" s="40"/>
      <c r="BE739" s="40"/>
      <c r="BF739" s="40"/>
      <c r="BG739" s="40"/>
      <c r="BH739" s="42"/>
      <c r="BI739" s="40"/>
      <c r="BJ739" s="40"/>
      <c r="BK739" s="40"/>
      <c r="BL739" s="40"/>
      <c r="BM739" s="40"/>
      <c r="BN739" s="40"/>
      <c r="BO739" s="41"/>
      <c r="BP739" s="40"/>
      <c r="BQ739" s="40"/>
      <c r="BR739" s="40"/>
      <c r="BS739" s="40"/>
      <c r="BT739" s="40"/>
      <c r="BU739" s="42"/>
      <c r="BV739" s="40"/>
      <c r="BW739" s="41"/>
      <c r="BX739" s="40"/>
      <c r="BY739" s="40"/>
      <c r="BZ739" s="40"/>
      <c r="CA739" s="42"/>
      <c r="CB739" s="41"/>
      <c r="CC739" s="40"/>
      <c r="CD739" s="40"/>
      <c r="CE739" s="40"/>
      <c r="CF739" s="40"/>
      <c r="CG739" s="40"/>
      <c r="CH739" s="42"/>
      <c r="CI739" s="43"/>
      <c r="CJ739" s="41">
        <v>1</v>
      </c>
      <c r="CK739" s="40"/>
      <c r="CL739" s="40"/>
      <c r="CM739" s="40"/>
      <c r="CN739" s="40"/>
      <c r="CO739" s="40"/>
      <c r="CP739" s="40"/>
      <c r="CQ739" s="40"/>
      <c r="CR739" s="40"/>
      <c r="CS739" s="40"/>
      <c r="CT739" s="40"/>
      <c r="CU739" s="40"/>
      <c r="CV739" s="40"/>
      <c r="CW739" s="40"/>
      <c r="CX739" s="40"/>
      <c r="CY739" s="40"/>
      <c r="CZ739" s="40"/>
      <c r="DA739" s="40"/>
      <c r="DB739" s="40"/>
      <c r="DC739" s="40"/>
      <c r="DD739" s="40"/>
      <c r="DE739" s="40"/>
      <c r="DF739" s="40"/>
      <c r="DG739" s="40"/>
      <c r="DH739" s="40"/>
      <c r="DI739" s="40"/>
      <c r="DJ739" s="40"/>
      <c r="DK739" s="40"/>
      <c r="DL739" s="40"/>
      <c r="DM739" s="40"/>
      <c r="DN739" s="40"/>
      <c r="DO739" s="40"/>
      <c r="DP739" s="40"/>
      <c r="DQ739" s="41"/>
      <c r="DR739" s="40"/>
      <c r="DS739" s="40"/>
      <c r="DT739" s="40"/>
      <c r="DU739" s="40"/>
      <c r="DV739" s="42"/>
      <c r="DW739" s="40"/>
      <c r="DX739" s="40"/>
      <c r="DY739" s="40"/>
      <c r="DZ739" s="40"/>
      <c r="EA739" s="40"/>
      <c r="EB739" s="40"/>
      <c r="EC739" s="40"/>
      <c r="ED739" s="41"/>
      <c r="EE739" s="40"/>
      <c r="EF739" s="40"/>
      <c r="EG739" s="41"/>
      <c r="EH739" s="40"/>
      <c r="EI739" s="40"/>
      <c r="EJ739" s="40"/>
      <c r="EK739" s="40"/>
      <c r="EL739" s="42"/>
      <c r="EM739" s="40"/>
      <c r="EN739" s="40"/>
      <c r="EO739" s="40"/>
      <c r="EP739" s="40"/>
      <c r="EQ739" s="40"/>
      <c r="ER739" s="40"/>
      <c r="ES739" s="40"/>
      <c r="ET739" s="40"/>
      <c r="EU739" s="40"/>
      <c r="EV739" s="40"/>
      <c r="EW739" s="42"/>
      <c r="EX739" s="42"/>
      <c r="EY739" s="42"/>
      <c r="EZ739" s="42"/>
      <c r="FA739" s="42"/>
      <c r="FB739" s="42"/>
      <c r="FC739" s="42"/>
      <c r="FD739" s="42"/>
      <c r="FE739" s="42"/>
      <c r="FF739" s="42"/>
      <c r="FG739" s="42"/>
      <c r="FH739" s="42"/>
      <c r="FI739" s="42"/>
      <c r="FJ739" s="42"/>
      <c r="FK739" s="42"/>
      <c r="FL739" s="42"/>
      <c r="FM739" s="42"/>
      <c r="FN739" s="42"/>
      <c r="FO739" s="42"/>
      <c r="FP739" s="42"/>
      <c r="FQ739" s="42"/>
      <c r="FR739" s="42"/>
      <c r="FS739" s="29">
        <f t="shared" si="95"/>
        <v>150</v>
      </c>
      <c r="FT739" s="29">
        <f t="shared" si="98"/>
        <v>150</v>
      </c>
      <c r="FU739" s="8">
        <f t="shared" si="96"/>
        <v>0</v>
      </c>
      <c r="FV739" s="29">
        <f t="shared" si="97"/>
        <v>0</v>
      </c>
    </row>
    <row r="740" spans="1:178">
      <c r="A740" s="8">
        <v>17494</v>
      </c>
      <c r="B740" s="27" t="s">
        <v>67</v>
      </c>
      <c r="C740" s="40">
        <v>174</v>
      </c>
      <c r="D740" s="40" t="s">
        <v>1171</v>
      </c>
      <c r="E740" s="40"/>
      <c r="F740" s="40" t="s">
        <v>267</v>
      </c>
      <c r="G740" s="40">
        <v>50</v>
      </c>
      <c r="H740" s="8" t="str">
        <f>VLOOKUP(F740, 'Meslek Grupları'!$E$6:$G$152, 3, FALSE)</f>
        <v>Esnaf</v>
      </c>
      <c r="I740" s="40"/>
      <c r="J740" s="40"/>
      <c r="K740" s="40"/>
      <c r="L740" s="40">
        <v>120</v>
      </c>
      <c r="M740" s="40"/>
      <c r="N740" s="40"/>
      <c r="O740" s="40"/>
      <c r="P740" s="40"/>
      <c r="Q740" s="40"/>
      <c r="R740" s="40">
        <v>2</v>
      </c>
      <c r="S740" s="40"/>
      <c r="T740" s="40"/>
      <c r="U740" s="40"/>
      <c r="V740" s="40"/>
      <c r="W740" s="40"/>
      <c r="X740" s="40"/>
      <c r="Y740" s="40"/>
      <c r="Z740" s="41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2"/>
      <c r="AT740" s="42"/>
      <c r="AU740" s="43"/>
      <c r="AV740" s="40"/>
      <c r="AW740" s="40"/>
      <c r="AX740" s="40"/>
      <c r="AY740" s="40"/>
      <c r="AZ740" s="40"/>
      <c r="BA740" s="42"/>
      <c r="BB740" s="41"/>
      <c r="BC740" s="40"/>
      <c r="BD740" s="40"/>
      <c r="BE740" s="40"/>
      <c r="BF740" s="40"/>
      <c r="BG740" s="40"/>
      <c r="BH740" s="42"/>
      <c r="BI740" s="40"/>
      <c r="BJ740" s="40"/>
      <c r="BK740" s="40"/>
      <c r="BL740" s="40"/>
      <c r="BM740" s="40"/>
      <c r="BN740" s="40"/>
      <c r="BO740" s="41"/>
      <c r="BP740" s="40"/>
      <c r="BQ740" s="40"/>
      <c r="BR740" s="40"/>
      <c r="BS740" s="40"/>
      <c r="BT740" s="40"/>
      <c r="BU740" s="42"/>
      <c r="BV740" s="40"/>
      <c r="BW740" s="41"/>
      <c r="BX740" s="40"/>
      <c r="BY740" s="40"/>
      <c r="BZ740" s="40"/>
      <c r="CA740" s="42"/>
      <c r="CB740" s="41"/>
      <c r="CC740" s="40"/>
      <c r="CD740" s="40"/>
      <c r="CE740" s="40"/>
      <c r="CF740" s="40"/>
      <c r="CG740" s="40"/>
      <c r="CH740" s="42"/>
      <c r="CI740" s="43"/>
      <c r="CJ740" s="41"/>
      <c r="CK740" s="40"/>
      <c r="CL740" s="40"/>
      <c r="CM740" s="40"/>
      <c r="CN740" s="40"/>
      <c r="CO740" s="40"/>
      <c r="CP740" s="40"/>
      <c r="CQ740" s="40"/>
      <c r="CR740" s="40"/>
      <c r="CS740" s="40"/>
      <c r="CT740" s="40"/>
      <c r="CU740" s="40"/>
      <c r="CV740" s="40"/>
      <c r="CW740" s="40"/>
      <c r="CX740" s="40"/>
      <c r="CY740" s="40"/>
      <c r="CZ740" s="40"/>
      <c r="DA740" s="40"/>
      <c r="DB740" s="40"/>
      <c r="DC740" s="40"/>
      <c r="DD740" s="40"/>
      <c r="DE740" s="40"/>
      <c r="DF740" s="40"/>
      <c r="DG740" s="40"/>
      <c r="DH740" s="40"/>
      <c r="DI740" s="40"/>
      <c r="DJ740" s="40"/>
      <c r="DK740" s="40"/>
      <c r="DL740" s="40"/>
      <c r="DM740" s="40"/>
      <c r="DN740" s="40"/>
      <c r="DO740" s="40"/>
      <c r="DP740" s="40"/>
      <c r="DQ740" s="41"/>
      <c r="DR740" s="40"/>
      <c r="DS740" s="40"/>
      <c r="DT740" s="40"/>
      <c r="DU740" s="40"/>
      <c r="DV740" s="42"/>
      <c r="DW740" s="40"/>
      <c r="DX740" s="40"/>
      <c r="DY740" s="40"/>
      <c r="DZ740" s="40"/>
      <c r="EA740" s="40"/>
      <c r="EB740" s="40"/>
      <c r="EC740" s="40"/>
      <c r="ED740" s="41"/>
      <c r="EE740" s="40"/>
      <c r="EF740" s="40"/>
      <c r="EG740" s="41"/>
      <c r="EH740" s="40"/>
      <c r="EI740" s="40"/>
      <c r="EJ740" s="40"/>
      <c r="EK740" s="40"/>
      <c r="EL740" s="42"/>
      <c r="EM740" s="40"/>
      <c r="EN740" s="40"/>
      <c r="EO740" s="40"/>
      <c r="EP740" s="40"/>
      <c r="EQ740" s="40"/>
      <c r="ER740" s="40"/>
      <c r="ES740" s="40"/>
      <c r="ET740" s="40"/>
      <c r="EU740" s="40"/>
      <c r="EV740" s="40"/>
      <c r="EW740" s="42"/>
      <c r="EX740" s="42"/>
      <c r="EY740" s="42"/>
      <c r="EZ740" s="42"/>
      <c r="FA740" s="42"/>
      <c r="FB740" s="42"/>
      <c r="FC740" s="42"/>
      <c r="FD740" s="42"/>
      <c r="FE740" s="42"/>
      <c r="FF740" s="42"/>
      <c r="FG740" s="42"/>
      <c r="FH740" s="42"/>
      <c r="FI740" s="42"/>
      <c r="FJ740" s="42"/>
      <c r="FK740" s="42"/>
      <c r="FL740" s="42"/>
      <c r="FM740" s="42"/>
      <c r="FN740" s="42"/>
      <c r="FO740" s="42"/>
      <c r="FP740" s="42"/>
      <c r="FQ740" s="42"/>
      <c r="FR740" s="42"/>
      <c r="FS740" s="29">
        <f t="shared" si="95"/>
        <v>170</v>
      </c>
      <c r="FT740" s="29">
        <f t="shared" si="98"/>
        <v>170</v>
      </c>
      <c r="FU740" s="8">
        <f t="shared" si="96"/>
        <v>0</v>
      </c>
      <c r="FV740" s="29">
        <f t="shared" si="97"/>
        <v>0</v>
      </c>
    </row>
    <row r="741" spans="1:178">
      <c r="A741" s="8">
        <v>17494</v>
      </c>
      <c r="B741" s="27" t="s">
        <v>67</v>
      </c>
      <c r="C741" s="40">
        <v>175</v>
      </c>
      <c r="D741" s="40" t="s">
        <v>1172</v>
      </c>
      <c r="E741" s="40"/>
      <c r="F741" s="40" t="s">
        <v>376</v>
      </c>
      <c r="G741" s="40"/>
      <c r="H741" s="8" t="str">
        <f>VLOOKUP(F741, 'Meslek Grupları'!$E$6:$G$152, 3, FALSE)</f>
        <v>Mesleksiz</v>
      </c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1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2"/>
      <c r="AT741" s="42"/>
      <c r="AU741" s="43"/>
      <c r="AV741" s="40"/>
      <c r="AW741" s="40"/>
      <c r="AX741" s="40"/>
      <c r="AY741" s="40"/>
      <c r="AZ741" s="40"/>
      <c r="BA741" s="42"/>
      <c r="BB741" s="41"/>
      <c r="BC741" s="40"/>
      <c r="BD741" s="40"/>
      <c r="BE741" s="40"/>
      <c r="BF741" s="40"/>
      <c r="BG741" s="40"/>
      <c r="BH741" s="42"/>
      <c r="BI741" s="40"/>
      <c r="BJ741" s="40"/>
      <c r="BK741" s="40"/>
      <c r="BL741" s="40"/>
      <c r="BM741" s="40"/>
      <c r="BN741" s="40"/>
      <c r="BO741" s="41"/>
      <c r="BP741" s="40"/>
      <c r="BQ741" s="40"/>
      <c r="BR741" s="40"/>
      <c r="BS741" s="40"/>
      <c r="BT741" s="40"/>
      <c r="BU741" s="42"/>
      <c r="BV741" s="40"/>
      <c r="BW741" s="41"/>
      <c r="BX741" s="40"/>
      <c r="BY741" s="40"/>
      <c r="BZ741" s="40"/>
      <c r="CA741" s="42"/>
      <c r="CB741" s="41"/>
      <c r="CC741" s="40"/>
      <c r="CD741" s="40"/>
      <c r="CE741" s="40"/>
      <c r="CF741" s="40"/>
      <c r="CG741" s="40"/>
      <c r="CH741" s="42"/>
      <c r="CI741" s="43"/>
      <c r="CJ741" s="41"/>
      <c r="CK741" s="40"/>
      <c r="CL741" s="40"/>
      <c r="CM741" s="40"/>
      <c r="CN741" s="40"/>
      <c r="CO741" s="40"/>
      <c r="CP741" s="40"/>
      <c r="CQ741" s="40"/>
      <c r="CR741" s="40"/>
      <c r="CS741" s="40"/>
      <c r="CT741" s="40"/>
      <c r="CU741" s="40"/>
      <c r="CV741" s="40"/>
      <c r="CW741" s="40"/>
      <c r="CX741" s="40"/>
      <c r="CY741" s="40"/>
      <c r="CZ741" s="40"/>
      <c r="DA741" s="40"/>
      <c r="DB741" s="40"/>
      <c r="DC741" s="40"/>
      <c r="DD741" s="40"/>
      <c r="DE741" s="40"/>
      <c r="DF741" s="40"/>
      <c r="DG741" s="40"/>
      <c r="DH741" s="40"/>
      <c r="DI741" s="40"/>
      <c r="DJ741" s="40"/>
      <c r="DK741" s="40"/>
      <c r="DL741" s="40"/>
      <c r="DM741" s="40"/>
      <c r="DN741" s="40"/>
      <c r="DO741" s="40"/>
      <c r="DP741" s="40"/>
      <c r="DQ741" s="41"/>
      <c r="DR741" s="40"/>
      <c r="DS741" s="40"/>
      <c r="DT741" s="40"/>
      <c r="DU741" s="40"/>
      <c r="DV741" s="42"/>
      <c r="DW741" s="40"/>
      <c r="DX741" s="40"/>
      <c r="DY741" s="40"/>
      <c r="DZ741" s="40"/>
      <c r="EA741" s="40"/>
      <c r="EB741" s="40"/>
      <c r="EC741" s="40"/>
      <c r="ED741" s="41"/>
      <c r="EE741" s="40"/>
      <c r="EF741" s="40"/>
      <c r="EG741" s="41"/>
      <c r="EH741" s="40"/>
      <c r="EI741" s="40"/>
      <c r="EJ741" s="40"/>
      <c r="EK741" s="40"/>
      <c r="EL741" s="42"/>
      <c r="EM741" s="40"/>
      <c r="EN741" s="40"/>
      <c r="EO741" s="40"/>
      <c r="EP741" s="40"/>
      <c r="EQ741" s="40"/>
      <c r="ER741" s="40"/>
      <c r="ES741" s="40"/>
      <c r="ET741" s="40"/>
      <c r="EU741" s="40"/>
      <c r="EV741" s="40"/>
      <c r="EW741" s="42"/>
      <c r="EX741" s="42"/>
      <c r="EY741" s="42"/>
      <c r="EZ741" s="42"/>
      <c r="FA741" s="42"/>
      <c r="FB741" s="42"/>
      <c r="FC741" s="42"/>
      <c r="FD741" s="42"/>
      <c r="FE741" s="42"/>
      <c r="FF741" s="42"/>
      <c r="FG741" s="42"/>
      <c r="FH741" s="42"/>
      <c r="FI741" s="42"/>
      <c r="FJ741" s="42"/>
      <c r="FK741" s="42"/>
      <c r="FL741" s="42"/>
      <c r="FM741" s="42"/>
      <c r="FN741" s="42"/>
      <c r="FO741" s="42"/>
      <c r="FP741" s="42"/>
      <c r="FQ741" s="42"/>
      <c r="FR741" s="42"/>
      <c r="FS741" s="29">
        <f t="shared" si="95"/>
        <v>0</v>
      </c>
      <c r="FT741" s="29">
        <f t="shared" si="98"/>
        <v>0</v>
      </c>
      <c r="FU741" s="8">
        <f t="shared" si="96"/>
        <v>0</v>
      </c>
      <c r="FV741" s="29">
        <f t="shared" si="97"/>
        <v>0</v>
      </c>
    </row>
    <row r="742" spans="1:178">
      <c r="A742" s="8">
        <v>17494</v>
      </c>
      <c r="B742" s="27" t="s">
        <v>67</v>
      </c>
      <c r="C742" s="40">
        <v>176</v>
      </c>
      <c r="D742" s="40" t="s">
        <v>1173</v>
      </c>
      <c r="E742" s="40"/>
      <c r="F742" s="40" t="s">
        <v>331</v>
      </c>
      <c r="G742" s="40">
        <v>100</v>
      </c>
      <c r="H742" s="8" t="str">
        <f>VLOOKUP(F742, 'Meslek Grupları'!$E$6:$G$152, 3, FALSE)</f>
        <v>Görevli</v>
      </c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1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2"/>
      <c r="AT742" s="42"/>
      <c r="AU742" s="43"/>
      <c r="AV742" s="40"/>
      <c r="AW742" s="40"/>
      <c r="AX742" s="40"/>
      <c r="AY742" s="40"/>
      <c r="AZ742" s="40"/>
      <c r="BA742" s="42"/>
      <c r="BB742" s="41"/>
      <c r="BC742" s="40"/>
      <c r="BD742" s="40"/>
      <c r="BE742" s="40"/>
      <c r="BF742" s="40"/>
      <c r="BG742" s="40"/>
      <c r="BH742" s="42"/>
      <c r="BI742" s="40"/>
      <c r="BJ742" s="40"/>
      <c r="BK742" s="40"/>
      <c r="BL742" s="40"/>
      <c r="BM742" s="40"/>
      <c r="BN742" s="40"/>
      <c r="BO742" s="41"/>
      <c r="BP742" s="40"/>
      <c r="BQ742" s="40"/>
      <c r="BR742" s="40"/>
      <c r="BS742" s="40"/>
      <c r="BT742" s="40"/>
      <c r="BU742" s="42"/>
      <c r="BV742" s="40"/>
      <c r="BW742" s="41"/>
      <c r="BX742" s="40"/>
      <c r="BY742" s="40"/>
      <c r="BZ742" s="40"/>
      <c r="CA742" s="42"/>
      <c r="CB742" s="41"/>
      <c r="CC742" s="40"/>
      <c r="CD742" s="40"/>
      <c r="CE742" s="40"/>
      <c r="CF742" s="40"/>
      <c r="CG742" s="40"/>
      <c r="CH742" s="42"/>
      <c r="CI742" s="43"/>
      <c r="CJ742" s="41">
        <v>1</v>
      </c>
      <c r="CK742" s="40"/>
      <c r="CL742" s="40"/>
      <c r="CM742" s="40"/>
      <c r="CN742" s="40"/>
      <c r="CO742" s="40"/>
      <c r="CP742" s="40"/>
      <c r="CQ742" s="40"/>
      <c r="CR742" s="40"/>
      <c r="CS742" s="40"/>
      <c r="CT742" s="40"/>
      <c r="CU742" s="40"/>
      <c r="CV742" s="40"/>
      <c r="CW742" s="40"/>
      <c r="CX742" s="40"/>
      <c r="CY742" s="40"/>
      <c r="CZ742" s="40"/>
      <c r="DA742" s="40"/>
      <c r="DB742" s="40"/>
      <c r="DC742" s="40"/>
      <c r="DD742" s="40"/>
      <c r="DE742" s="40"/>
      <c r="DF742" s="40"/>
      <c r="DG742" s="40"/>
      <c r="DH742" s="40"/>
      <c r="DI742" s="40"/>
      <c r="DJ742" s="40"/>
      <c r="DK742" s="40"/>
      <c r="DL742" s="40"/>
      <c r="DM742" s="40"/>
      <c r="DN742" s="40"/>
      <c r="DO742" s="40"/>
      <c r="DP742" s="40"/>
      <c r="DQ742" s="41"/>
      <c r="DR742" s="40"/>
      <c r="DS742" s="40"/>
      <c r="DT742" s="40"/>
      <c r="DU742" s="40"/>
      <c r="DV742" s="42"/>
      <c r="DW742" s="40"/>
      <c r="DX742" s="40"/>
      <c r="DY742" s="40"/>
      <c r="DZ742" s="40"/>
      <c r="EA742" s="40"/>
      <c r="EB742" s="40"/>
      <c r="EC742" s="40"/>
      <c r="ED742" s="41"/>
      <c r="EE742" s="40"/>
      <c r="EF742" s="40"/>
      <c r="EG742" s="41"/>
      <c r="EH742" s="40"/>
      <c r="EI742" s="40"/>
      <c r="EJ742" s="40"/>
      <c r="EK742" s="40"/>
      <c r="EL742" s="42"/>
      <c r="EM742" s="40"/>
      <c r="EN742" s="40"/>
      <c r="EO742" s="40"/>
      <c r="EP742" s="40"/>
      <c r="EQ742" s="40"/>
      <c r="ER742" s="40"/>
      <c r="ES742" s="40"/>
      <c r="ET742" s="40"/>
      <c r="EU742" s="40"/>
      <c r="EV742" s="40"/>
      <c r="EW742" s="42"/>
      <c r="EX742" s="42"/>
      <c r="EY742" s="42"/>
      <c r="EZ742" s="42"/>
      <c r="FA742" s="42"/>
      <c r="FB742" s="42"/>
      <c r="FC742" s="42"/>
      <c r="FD742" s="42"/>
      <c r="FE742" s="42"/>
      <c r="FF742" s="42"/>
      <c r="FG742" s="42"/>
      <c r="FH742" s="42"/>
      <c r="FI742" s="42"/>
      <c r="FJ742" s="42"/>
      <c r="FK742" s="42"/>
      <c r="FL742" s="42"/>
      <c r="FM742" s="42"/>
      <c r="FN742" s="42"/>
      <c r="FO742" s="42"/>
      <c r="FP742" s="42"/>
      <c r="FQ742" s="42"/>
      <c r="FR742" s="42"/>
      <c r="FS742" s="29">
        <f t="shared" si="95"/>
        <v>100</v>
      </c>
      <c r="FT742" s="29">
        <f t="shared" si="98"/>
        <v>100</v>
      </c>
      <c r="FU742" s="8">
        <f t="shared" si="96"/>
        <v>0</v>
      </c>
      <c r="FV742" s="29">
        <f t="shared" si="97"/>
        <v>0</v>
      </c>
    </row>
    <row r="743" spans="1:178">
      <c r="A743" s="8">
        <v>17494</v>
      </c>
      <c r="B743" s="27" t="s">
        <v>67</v>
      </c>
      <c r="C743" s="40">
        <v>177</v>
      </c>
      <c r="D743" s="40" t="s">
        <v>1174</v>
      </c>
      <c r="E743" s="40"/>
      <c r="F743" s="40" t="s">
        <v>358</v>
      </c>
      <c r="G743" s="40">
        <v>200</v>
      </c>
      <c r="H743" s="8" t="str">
        <f>VLOOKUP(F743, 'Meslek Grupları'!$E$6:$G$152, 3, FALSE)</f>
        <v>Görevli</v>
      </c>
      <c r="I743" s="40"/>
      <c r="J743" s="40"/>
      <c r="K743" s="40"/>
      <c r="L743" s="40"/>
      <c r="M743" s="40"/>
      <c r="N743" s="40"/>
      <c r="O743" s="40"/>
      <c r="P743" s="40"/>
      <c r="Q743" s="40"/>
      <c r="R743" s="40">
        <v>2</v>
      </c>
      <c r="S743" s="40"/>
      <c r="T743" s="40"/>
      <c r="U743" s="40"/>
      <c r="V743" s="40"/>
      <c r="W743" s="40"/>
      <c r="X743" s="40"/>
      <c r="Y743" s="40"/>
      <c r="Z743" s="41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2"/>
      <c r="AT743" s="42"/>
      <c r="AU743" s="43"/>
      <c r="AV743" s="40"/>
      <c r="AW743" s="40"/>
      <c r="AX743" s="40"/>
      <c r="AY743" s="40"/>
      <c r="AZ743" s="40"/>
      <c r="BA743" s="42"/>
      <c r="BB743" s="41"/>
      <c r="BC743" s="40"/>
      <c r="BD743" s="40"/>
      <c r="BE743" s="40"/>
      <c r="BF743" s="40"/>
      <c r="BG743" s="40"/>
      <c r="BH743" s="42"/>
      <c r="BI743" s="40"/>
      <c r="BJ743" s="40"/>
      <c r="BK743" s="40"/>
      <c r="BL743" s="40"/>
      <c r="BM743" s="40"/>
      <c r="BN743" s="40"/>
      <c r="BO743" s="41"/>
      <c r="BP743" s="40"/>
      <c r="BQ743" s="40"/>
      <c r="BR743" s="40"/>
      <c r="BS743" s="40"/>
      <c r="BT743" s="40"/>
      <c r="BU743" s="42"/>
      <c r="BV743" s="40"/>
      <c r="BW743" s="41"/>
      <c r="BX743" s="40"/>
      <c r="BY743" s="40"/>
      <c r="BZ743" s="40"/>
      <c r="CA743" s="42"/>
      <c r="CB743" s="41"/>
      <c r="CC743" s="40"/>
      <c r="CD743" s="40"/>
      <c r="CE743" s="40"/>
      <c r="CF743" s="40"/>
      <c r="CG743" s="40"/>
      <c r="CH743" s="42"/>
      <c r="CI743" s="43"/>
      <c r="CJ743" s="41"/>
      <c r="CK743" s="40"/>
      <c r="CL743" s="40"/>
      <c r="CM743" s="40"/>
      <c r="CN743" s="40"/>
      <c r="CO743" s="40"/>
      <c r="CP743" s="40"/>
      <c r="CQ743" s="40"/>
      <c r="CR743" s="40"/>
      <c r="CS743" s="40"/>
      <c r="CT743" s="40"/>
      <c r="CU743" s="40"/>
      <c r="CV743" s="40"/>
      <c r="CW743" s="40"/>
      <c r="CX743" s="40"/>
      <c r="CY743" s="40"/>
      <c r="CZ743" s="40"/>
      <c r="DA743" s="40"/>
      <c r="DB743" s="40"/>
      <c r="DC743" s="40"/>
      <c r="DD743" s="40"/>
      <c r="DE743" s="40"/>
      <c r="DF743" s="40"/>
      <c r="DG743" s="40"/>
      <c r="DH743" s="40"/>
      <c r="DI743" s="40"/>
      <c r="DJ743" s="40"/>
      <c r="DK743" s="40"/>
      <c r="DL743" s="40"/>
      <c r="DM743" s="40"/>
      <c r="DN743" s="40"/>
      <c r="DO743" s="40"/>
      <c r="DP743" s="40"/>
      <c r="DQ743" s="41"/>
      <c r="DR743" s="40"/>
      <c r="DS743" s="40"/>
      <c r="DT743" s="40"/>
      <c r="DU743" s="40"/>
      <c r="DV743" s="42"/>
      <c r="DW743" s="40"/>
      <c r="DX743" s="40"/>
      <c r="DY743" s="40"/>
      <c r="DZ743" s="40"/>
      <c r="EA743" s="40"/>
      <c r="EB743" s="40"/>
      <c r="EC743" s="40"/>
      <c r="ED743" s="41"/>
      <c r="EE743" s="40"/>
      <c r="EF743" s="40"/>
      <c r="EG743" s="41"/>
      <c r="EH743" s="40"/>
      <c r="EI743" s="40"/>
      <c r="EJ743" s="40"/>
      <c r="EK743" s="40"/>
      <c r="EL743" s="42"/>
      <c r="EM743" s="40"/>
      <c r="EN743" s="40"/>
      <c r="EO743" s="40"/>
      <c r="EP743" s="40"/>
      <c r="EQ743" s="40"/>
      <c r="ER743" s="40"/>
      <c r="ES743" s="40"/>
      <c r="ET743" s="40"/>
      <c r="EU743" s="40"/>
      <c r="EV743" s="40"/>
      <c r="EW743" s="42"/>
      <c r="EX743" s="42"/>
      <c r="EY743" s="42"/>
      <c r="EZ743" s="42"/>
      <c r="FA743" s="42"/>
      <c r="FB743" s="42"/>
      <c r="FC743" s="42"/>
      <c r="FD743" s="42"/>
      <c r="FE743" s="42"/>
      <c r="FF743" s="42"/>
      <c r="FG743" s="42"/>
      <c r="FH743" s="42"/>
      <c r="FI743" s="42"/>
      <c r="FJ743" s="42"/>
      <c r="FK743" s="42"/>
      <c r="FL743" s="42"/>
      <c r="FM743" s="42"/>
      <c r="FN743" s="42"/>
      <c r="FO743" s="42"/>
      <c r="FP743" s="42"/>
      <c r="FQ743" s="42"/>
      <c r="FR743" s="42"/>
      <c r="FS743" s="29">
        <f t="shared" si="95"/>
        <v>200</v>
      </c>
      <c r="FT743" s="29">
        <f t="shared" si="98"/>
        <v>200</v>
      </c>
      <c r="FU743" s="8">
        <f t="shared" si="96"/>
        <v>0</v>
      </c>
      <c r="FV743" s="29">
        <f t="shared" si="97"/>
        <v>0</v>
      </c>
    </row>
    <row r="744" spans="1:178">
      <c r="A744" s="8">
        <v>17494</v>
      </c>
      <c r="B744" s="27" t="s">
        <v>67</v>
      </c>
      <c r="C744" s="40">
        <v>178</v>
      </c>
      <c r="D744" s="40" t="s">
        <v>1175</v>
      </c>
      <c r="E744" s="40"/>
      <c r="F744" s="40" t="s">
        <v>846</v>
      </c>
      <c r="G744" s="40">
        <v>50</v>
      </c>
      <c r="H744" s="8" t="str">
        <f>VLOOKUP(F744, 'Meslek Grupları'!$E$6:$G$152, 3, FALSE)</f>
        <v>Esnaf</v>
      </c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1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2"/>
      <c r="AT744" s="42"/>
      <c r="AU744" s="43"/>
      <c r="AV744" s="40"/>
      <c r="AW744" s="40"/>
      <c r="AX744" s="40"/>
      <c r="AY744" s="40"/>
      <c r="AZ744" s="40"/>
      <c r="BA744" s="42"/>
      <c r="BB744" s="41"/>
      <c r="BC744" s="40"/>
      <c r="BD744" s="40"/>
      <c r="BE744" s="40"/>
      <c r="BF744" s="40"/>
      <c r="BG744" s="40"/>
      <c r="BH744" s="42"/>
      <c r="BI744" s="40"/>
      <c r="BJ744" s="40"/>
      <c r="BK744" s="40"/>
      <c r="BL744" s="40"/>
      <c r="BM744" s="40"/>
      <c r="BN744" s="40"/>
      <c r="BO744" s="41"/>
      <c r="BP744" s="40"/>
      <c r="BQ744" s="40"/>
      <c r="BR744" s="40"/>
      <c r="BS744" s="40"/>
      <c r="BT744" s="40"/>
      <c r="BU744" s="42"/>
      <c r="BV744" s="40"/>
      <c r="BW744" s="41"/>
      <c r="BX744" s="40"/>
      <c r="BY744" s="40"/>
      <c r="BZ744" s="40"/>
      <c r="CA744" s="42"/>
      <c r="CB744" s="41"/>
      <c r="CC744" s="40"/>
      <c r="CD744" s="40"/>
      <c r="CE744" s="40"/>
      <c r="CF744" s="40"/>
      <c r="CG744" s="40"/>
      <c r="CH744" s="42"/>
      <c r="CI744" s="43"/>
      <c r="CJ744" s="41"/>
      <c r="CK744" s="40"/>
      <c r="CL744" s="40"/>
      <c r="CM744" s="40"/>
      <c r="CN744" s="40"/>
      <c r="CO744" s="40"/>
      <c r="CP744" s="40"/>
      <c r="CQ744" s="40"/>
      <c r="CR744" s="40"/>
      <c r="CS744" s="40"/>
      <c r="CT744" s="40"/>
      <c r="CU744" s="40"/>
      <c r="CV744" s="40"/>
      <c r="CW744" s="40"/>
      <c r="CX744" s="40"/>
      <c r="CY744" s="40"/>
      <c r="CZ744" s="40"/>
      <c r="DA744" s="40"/>
      <c r="DB744" s="40"/>
      <c r="DC744" s="40"/>
      <c r="DD744" s="40"/>
      <c r="DE744" s="40"/>
      <c r="DF744" s="40"/>
      <c r="DG744" s="40"/>
      <c r="DH744" s="40"/>
      <c r="DI744" s="40"/>
      <c r="DJ744" s="40"/>
      <c r="DK744" s="40"/>
      <c r="DL744" s="40"/>
      <c r="DM744" s="40"/>
      <c r="DN744" s="40"/>
      <c r="DO744" s="40"/>
      <c r="DP744" s="40"/>
      <c r="DQ744" s="41"/>
      <c r="DR744" s="40"/>
      <c r="DS744" s="40"/>
      <c r="DT744" s="40"/>
      <c r="DU744" s="40"/>
      <c r="DV744" s="42"/>
      <c r="DW744" s="40"/>
      <c r="DX744" s="40"/>
      <c r="DY744" s="40"/>
      <c r="DZ744" s="40"/>
      <c r="EA744" s="40"/>
      <c r="EB744" s="40"/>
      <c r="EC744" s="40"/>
      <c r="ED744" s="41"/>
      <c r="EE744" s="40"/>
      <c r="EF744" s="40"/>
      <c r="EG744" s="41"/>
      <c r="EH744" s="40"/>
      <c r="EI744" s="40"/>
      <c r="EJ744" s="40"/>
      <c r="EK744" s="40"/>
      <c r="EL744" s="42"/>
      <c r="EM744" s="40"/>
      <c r="EN744" s="40"/>
      <c r="EO744" s="40"/>
      <c r="EP744" s="40"/>
      <c r="EQ744" s="40"/>
      <c r="ER744" s="40"/>
      <c r="ES744" s="40"/>
      <c r="ET744" s="40"/>
      <c r="EU744" s="40"/>
      <c r="EV744" s="40"/>
      <c r="EW744" s="42"/>
      <c r="EX744" s="42"/>
      <c r="EY744" s="42"/>
      <c r="EZ744" s="42"/>
      <c r="FA744" s="42"/>
      <c r="FB744" s="42"/>
      <c r="FC744" s="42"/>
      <c r="FD744" s="42"/>
      <c r="FE744" s="42"/>
      <c r="FF744" s="42"/>
      <c r="FG744" s="42"/>
      <c r="FH744" s="42"/>
      <c r="FI744" s="42"/>
      <c r="FJ744" s="42"/>
      <c r="FK744" s="42"/>
      <c r="FL744" s="42"/>
      <c r="FM744" s="42"/>
      <c r="FN744" s="42"/>
      <c r="FO744" s="42"/>
      <c r="FP744" s="42"/>
      <c r="FQ744" s="42"/>
      <c r="FR744" s="42"/>
      <c r="FS744" s="29">
        <f t="shared" si="95"/>
        <v>50</v>
      </c>
      <c r="FT744" s="29">
        <f t="shared" si="98"/>
        <v>50</v>
      </c>
      <c r="FU744" s="8">
        <f t="shared" si="96"/>
        <v>0</v>
      </c>
      <c r="FV744" s="29">
        <f t="shared" si="97"/>
        <v>0</v>
      </c>
    </row>
    <row r="745" spans="1:178">
      <c r="A745" s="8">
        <v>17494</v>
      </c>
      <c r="B745" s="27" t="s">
        <v>67</v>
      </c>
      <c r="C745" s="40">
        <v>179</v>
      </c>
      <c r="D745" s="40" t="s">
        <v>1176</v>
      </c>
      <c r="E745" s="40"/>
      <c r="F745" s="40" t="s">
        <v>231</v>
      </c>
      <c r="G745" s="40">
        <v>150</v>
      </c>
      <c r="H745" s="8" t="str">
        <f>VLOOKUP(F745, 'Meslek Grupları'!$E$6:$G$152, 3, FALSE)</f>
        <v>Esnaf</v>
      </c>
      <c r="I745" s="40" t="s">
        <v>1177</v>
      </c>
      <c r="J745" s="40"/>
      <c r="K745" s="40"/>
      <c r="L745" s="40"/>
      <c r="M745" s="40"/>
      <c r="N745" s="40"/>
      <c r="O745" s="40"/>
      <c r="P745" s="40"/>
      <c r="Q745" s="40"/>
      <c r="R745" s="40">
        <v>4.25</v>
      </c>
      <c r="S745" s="40"/>
      <c r="T745" s="40"/>
      <c r="U745" s="40"/>
      <c r="V745" s="40"/>
      <c r="W745" s="40"/>
      <c r="X745" s="40"/>
      <c r="Y745" s="40"/>
      <c r="Z745" s="41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2"/>
      <c r="AT745" s="42"/>
      <c r="AU745" s="43"/>
      <c r="AV745" s="40"/>
      <c r="AW745" s="40"/>
      <c r="AX745" s="40"/>
      <c r="AY745" s="40"/>
      <c r="AZ745" s="40"/>
      <c r="BA745" s="42"/>
      <c r="BB745" s="41"/>
      <c r="BC745" s="40"/>
      <c r="BD745" s="40"/>
      <c r="BE745" s="40"/>
      <c r="BF745" s="40"/>
      <c r="BG745" s="40"/>
      <c r="BH745" s="42"/>
      <c r="BI745" s="40"/>
      <c r="BJ745" s="40"/>
      <c r="BK745" s="40"/>
      <c r="BL745" s="40"/>
      <c r="BM745" s="40"/>
      <c r="BN745" s="40"/>
      <c r="BO745" s="41"/>
      <c r="BP745" s="40"/>
      <c r="BQ745" s="40"/>
      <c r="BR745" s="40"/>
      <c r="BS745" s="40"/>
      <c r="BT745" s="40"/>
      <c r="BU745" s="42"/>
      <c r="BV745" s="40"/>
      <c r="BW745" s="41"/>
      <c r="BX745" s="40"/>
      <c r="BY745" s="40"/>
      <c r="BZ745" s="40"/>
      <c r="CA745" s="42"/>
      <c r="CB745" s="41"/>
      <c r="CC745" s="40"/>
      <c r="CD745" s="40"/>
      <c r="CE745" s="40"/>
      <c r="CF745" s="40"/>
      <c r="CG745" s="40"/>
      <c r="CH745" s="42"/>
      <c r="CI745" s="43"/>
      <c r="CJ745" s="41"/>
      <c r="CK745" s="40"/>
      <c r="CL745" s="40"/>
      <c r="CM745" s="40"/>
      <c r="CN745" s="40"/>
      <c r="CO745" s="40"/>
      <c r="CP745" s="40"/>
      <c r="CQ745" s="40"/>
      <c r="CR745" s="40"/>
      <c r="CS745" s="40"/>
      <c r="CT745" s="40"/>
      <c r="CU745" s="40"/>
      <c r="CV745" s="40"/>
      <c r="CW745" s="40"/>
      <c r="CX745" s="40"/>
      <c r="CY745" s="40"/>
      <c r="CZ745" s="40"/>
      <c r="DA745" s="40"/>
      <c r="DB745" s="40"/>
      <c r="DC745" s="40"/>
      <c r="DD745" s="40"/>
      <c r="DE745" s="40"/>
      <c r="DF745" s="40"/>
      <c r="DG745" s="40"/>
      <c r="DH745" s="40"/>
      <c r="DI745" s="40"/>
      <c r="DJ745" s="40"/>
      <c r="DK745" s="40"/>
      <c r="DL745" s="40"/>
      <c r="DM745" s="40"/>
      <c r="DN745" s="40"/>
      <c r="DO745" s="40"/>
      <c r="DP745" s="40"/>
      <c r="DQ745" s="41"/>
      <c r="DR745" s="40"/>
      <c r="DS745" s="40"/>
      <c r="DT745" s="40"/>
      <c r="DU745" s="40"/>
      <c r="DV745" s="42"/>
      <c r="DW745" s="40"/>
      <c r="DX745" s="40"/>
      <c r="DY745" s="40"/>
      <c r="DZ745" s="40"/>
      <c r="EA745" s="40"/>
      <c r="EB745" s="40"/>
      <c r="EC745" s="40"/>
      <c r="ED745" s="41"/>
      <c r="EE745" s="40"/>
      <c r="EF745" s="40"/>
      <c r="EG745" s="41"/>
      <c r="EH745" s="40"/>
      <c r="EI745" s="40"/>
      <c r="EJ745" s="40"/>
      <c r="EK745" s="40"/>
      <c r="EL745" s="42"/>
      <c r="EM745" s="40"/>
      <c r="EN745" s="40"/>
      <c r="EO745" s="40"/>
      <c r="EP745" s="40"/>
      <c r="EQ745" s="40"/>
      <c r="ER745" s="40"/>
      <c r="ES745" s="40"/>
      <c r="ET745" s="40"/>
      <c r="EU745" s="40"/>
      <c r="EV745" s="40"/>
      <c r="EW745" s="42"/>
      <c r="EX745" s="42"/>
      <c r="EY745" s="42"/>
      <c r="EZ745" s="42"/>
      <c r="FA745" s="42"/>
      <c r="FB745" s="42"/>
      <c r="FC745" s="42"/>
      <c r="FD745" s="42"/>
      <c r="FE745" s="42"/>
      <c r="FF745" s="42"/>
      <c r="FG745" s="42"/>
      <c r="FH745" s="42"/>
      <c r="FI745" s="42"/>
      <c r="FJ745" s="42"/>
      <c r="FK745" s="42"/>
      <c r="FL745" s="42"/>
      <c r="FM745" s="42"/>
      <c r="FN745" s="42"/>
      <c r="FO745" s="42"/>
      <c r="FP745" s="42"/>
      <c r="FQ745" s="42"/>
      <c r="FR745" s="42"/>
      <c r="FS745" s="29">
        <f t="shared" si="95"/>
        <v>150</v>
      </c>
      <c r="FT745" s="29">
        <f t="shared" si="98"/>
        <v>150</v>
      </c>
      <c r="FU745" s="8">
        <f t="shared" si="96"/>
        <v>0</v>
      </c>
      <c r="FV745" s="29">
        <f t="shared" si="97"/>
        <v>0</v>
      </c>
    </row>
    <row r="746" spans="1:178">
      <c r="A746" s="8">
        <v>17494</v>
      </c>
      <c r="B746" s="27" t="s">
        <v>67</v>
      </c>
      <c r="C746" s="40">
        <v>180</v>
      </c>
      <c r="D746" s="40" t="s">
        <v>1178</v>
      </c>
      <c r="E746" s="40"/>
      <c r="F746" s="40" t="s">
        <v>282</v>
      </c>
      <c r="G746" s="40">
        <v>100</v>
      </c>
      <c r="H746" s="8" t="str">
        <f>VLOOKUP(F746, 'Meslek Grupları'!$E$6:$G$152, 3, FALSE)</f>
        <v>Ticaret</v>
      </c>
      <c r="I746" s="40"/>
      <c r="J746" s="40"/>
      <c r="K746" s="40"/>
      <c r="L746" s="40"/>
      <c r="M746" s="40"/>
      <c r="N746" s="40"/>
      <c r="O746" s="40"/>
      <c r="P746" s="40"/>
      <c r="Q746" s="40"/>
      <c r="R746" s="40">
        <v>4.25</v>
      </c>
      <c r="S746" s="40"/>
      <c r="T746" s="40"/>
      <c r="U746" s="40"/>
      <c r="V746" s="40"/>
      <c r="W746" s="40"/>
      <c r="X746" s="40"/>
      <c r="Y746" s="40"/>
      <c r="Z746" s="41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2"/>
      <c r="AT746" s="42"/>
      <c r="AU746" s="43"/>
      <c r="AV746" s="40"/>
      <c r="AW746" s="40"/>
      <c r="AX746" s="40"/>
      <c r="AY746" s="40"/>
      <c r="AZ746" s="40"/>
      <c r="BA746" s="42"/>
      <c r="BB746" s="41"/>
      <c r="BC746" s="40"/>
      <c r="BD746" s="40"/>
      <c r="BE746" s="40"/>
      <c r="BF746" s="40"/>
      <c r="BG746" s="40"/>
      <c r="BH746" s="42"/>
      <c r="BI746" s="40"/>
      <c r="BJ746" s="40"/>
      <c r="BK746" s="40"/>
      <c r="BL746" s="40"/>
      <c r="BM746" s="40"/>
      <c r="BN746" s="40"/>
      <c r="BO746" s="41"/>
      <c r="BP746" s="40"/>
      <c r="BQ746" s="40"/>
      <c r="BR746" s="40"/>
      <c r="BS746" s="40"/>
      <c r="BT746" s="40"/>
      <c r="BU746" s="42"/>
      <c r="BV746" s="40"/>
      <c r="BW746" s="41"/>
      <c r="BX746" s="40"/>
      <c r="BY746" s="40"/>
      <c r="BZ746" s="40"/>
      <c r="CA746" s="42"/>
      <c r="CB746" s="41"/>
      <c r="CC746" s="40"/>
      <c r="CD746" s="40"/>
      <c r="CE746" s="40"/>
      <c r="CF746" s="40"/>
      <c r="CG746" s="40"/>
      <c r="CH746" s="42"/>
      <c r="CI746" s="43"/>
      <c r="CJ746" s="41"/>
      <c r="CK746" s="40"/>
      <c r="CL746" s="40"/>
      <c r="CM746" s="40"/>
      <c r="CN746" s="40"/>
      <c r="CO746" s="40"/>
      <c r="CP746" s="40"/>
      <c r="CQ746" s="40"/>
      <c r="CR746" s="40"/>
      <c r="CS746" s="40"/>
      <c r="CT746" s="40"/>
      <c r="CU746" s="40"/>
      <c r="CV746" s="40"/>
      <c r="CW746" s="40"/>
      <c r="CX746" s="40"/>
      <c r="CY746" s="40"/>
      <c r="CZ746" s="40"/>
      <c r="DA746" s="40"/>
      <c r="DB746" s="40"/>
      <c r="DC746" s="40"/>
      <c r="DD746" s="40"/>
      <c r="DE746" s="40"/>
      <c r="DF746" s="40"/>
      <c r="DG746" s="40"/>
      <c r="DH746" s="40"/>
      <c r="DI746" s="40"/>
      <c r="DJ746" s="40"/>
      <c r="DK746" s="40"/>
      <c r="DL746" s="40"/>
      <c r="DM746" s="40"/>
      <c r="DN746" s="40"/>
      <c r="DO746" s="40"/>
      <c r="DP746" s="40"/>
      <c r="DQ746" s="41"/>
      <c r="DR746" s="40"/>
      <c r="DS746" s="40"/>
      <c r="DT746" s="40"/>
      <c r="DU746" s="40"/>
      <c r="DV746" s="42"/>
      <c r="DW746" s="40"/>
      <c r="DX746" s="40"/>
      <c r="DY746" s="40"/>
      <c r="DZ746" s="40"/>
      <c r="EA746" s="40"/>
      <c r="EB746" s="40"/>
      <c r="EC746" s="40"/>
      <c r="ED746" s="41"/>
      <c r="EE746" s="40"/>
      <c r="EF746" s="40"/>
      <c r="EG746" s="41"/>
      <c r="EH746" s="40"/>
      <c r="EI746" s="40"/>
      <c r="EJ746" s="40"/>
      <c r="EK746" s="40"/>
      <c r="EL746" s="42"/>
      <c r="EM746" s="40"/>
      <c r="EN746" s="40"/>
      <c r="EO746" s="40"/>
      <c r="EP746" s="40"/>
      <c r="EQ746" s="40"/>
      <c r="ER746" s="40"/>
      <c r="ES746" s="40"/>
      <c r="ET746" s="40"/>
      <c r="EU746" s="40"/>
      <c r="EV746" s="40"/>
      <c r="EW746" s="42"/>
      <c r="EX746" s="42"/>
      <c r="EY746" s="42"/>
      <c r="EZ746" s="42"/>
      <c r="FA746" s="42"/>
      <c r="FB746" s="42"/>
      <c r="FC746" s="42"/>
      <c r="FD746" s="42"/>
      <c r="FE746" s="42"/>
      <c r="FF746" s="42"/>
      <c r="FG746" s="42"/>
      <c r="FH746" s="42"/>
      <c r="FI746" s="42"/>
      <c r="FJ746" s="42"/>
      <c r="FK746" s="42"/>
      <c r="FL746" s="42"/>
      <c r="FM746" s="42"/>
      <c r="FN746" s="42"/>
      <c r="FO746" s="42"/>
      <c r="FP746" s="42"/>
      <c r="FQ746" s="42"/>
      <c r="FR746" s="42"/>
      <c r="FS746" s="29">
        <f t="shared" si="95"/>
        <v>100</v>
      </c>
      <c r="FT746" s="29">
        <f t="shared" si="98"/>
        <v>100</v>
      </c>
      <c r="FU746" s="8">
        <f t="shared" si="96"/>
        <v>0</v>
      </c>
      <c r="FV746" s="29">
        <f t="shared" si="97"/>
        <v>0</v>
      </c>
    </row>
    <row r="747" spans="1:178">
      <c r="A747" s="8">
        <v>17494</v>
      </c>
      <c r="B747" s="27" t="s">
        <v>67</v>
      </c>
      <c r="C747" s="40">
        <v>181</v>
      </c>
      <c r="D747" s="40" t="s">
        <v>1179</v>
      </c>
      <c r="E747" s="40"/>
      <c r="F747" s="40"/>
      <c r="G747" s="40"/>
      <c r="H747" s="8">
        <f>VLOOKUP(F747, 'Meslek Grupları'!$E$6:$G$152, 3, FALSE)</f>
        <v>0</v>
      </c>
      <c r="I747" s="40" t="s">
        <v>1180</v>
      </c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1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2"/>
      <c r="AT747" s="42"/>
      <c r="AU747" s="43"/>
      <c r="AV747" s="40"/>
      <c r="AW747" s="40"/>
      <c r="AX747" s="40"/>
      <c r="AY747" s="40"/>
      <c r="AZ747" s="40"/>
      <c r="BA747" s="42"/>
      <c r="BB747" s="41"/>
      <c r="BC747" s="40"/>
      <c r="BD747" s="40"/>
      <c r="BE747" s="40"/>
      <c r="BF747" s="40"/>
      <c r="BG747" s="40"/>
      <c r="BH747" s="42"/>
      <c r="BI747" s="40"/>
      <c r="BJ747" s="40"/>
      <c r="BK747" s="40"/>
      <c r="BL747" s="40"/>
      <c r="BM747" s="40"/>
      <c r="BN747" s="40"/>
      <c r="BO747" s="41"/>
      <c r="BP747" s="40"/>
      <c r="BQ747" s="40"/>
      <c r="BR747" s="40"/>
      <c r="BS747" s="40"/>
      <c r="BT747" s="40"/>
      <c r="BU747" s="42"/>
      <c r="BV747" s="40"/>
      <c r="BW747" s="41"/>
      <c r="BX747" s="40"/>
      <c r="BY747" s="40"/>
      <c r="BZ747" s="40"/>
      <c r="CA747" s="42"/>
      <c r="CB747" s="41"/>
      <c r="CC747" s="40"/>
      <c r="CD747" s="40"/>
      <c r="CE747" s="40"/>
      <c r="CF747" s="40"/>
      <c r="CG747" s="40"/>
      <c r="CH747" s="42"/>
      <c r="CI747" s="43"/>
      <c r="CJ747" s="41"/>
      <c r="CK747" s="40"/>
      <c r="CL747" s="40"/>
      <c r="CM747" s="40"/>
      <c r="CN747" s="40"/>
      <c r="CO747" s="40"/>
      <c r="CP747" s="40"/>
      <c r="CQ747" s="40"/>
      <c r="CR747" s="40"/>
      <c r="CS747" s="40"/>
      <c r="CT747" s="40"/>
      <c r="CU747" s="40"/>
      <c r="CV747" s="40"/>
      <c r="CW747" s="40"/>
      <c r="CX747" s="40"/>
      <c r="CY747" s="40"/>
      <c r="CZ747" s="40"/>
      <c r="DA747" s="40"/>
      <c r="DB747" s="40"/>
      <c r="DC747" s="40"/>
      <c r="DD747" s="40"/>
      <c r="DE747" s="40"/>
      <c r="DF747" s="40"/>
      <c r="DG747" s="40"/>
      <c r="DH747" s="40"/>
      <c r="DI747" s="40"/>
      <c r="DJ747" s="40"/>
      <c r="DK747" s="40"/>
      <c r="DL747" s="40"/>
      <c r="DM747" s="40"/>
      <c r="DN747" s="40"/>
      <c r="DO747" s="40"/>
      <c r="DP747" s="40"/>
      <c r="DQ747" s="41"/>
      <c r="DR747" s="40"/>
      <c r="DS747" s="40"/>
      <c r="DT747" s="40"/>
      <c r="DU747" s="40"/>
      <c r="DV747" s="42"/>
      <c r="DW747" s="40"/>
      <c r="DX747" s="40"/>
      <c r="DY747" s="40"/>
      <c r="DZ747" s="40"/>
      <c r="EA747" s="40"/>
      <c r="EB747" s="40"/>
      <c r="EC747" s="40"/>
      <c r="ED747" s="41"/>
      <c r="EE747" s="40"/>
      <c r="EF747" s="40"/>
      <c r="EG747" s="41"/>
      <c r="EH747" s="40"/>
      <c r="EI747" s="40"/>
      <c r="EJ747" s="40"/>
      <c r="EK747" s="40"/>
      <c r="EL747" s="42"/>
      <c r="EM747" s="40"/>
      <c r="EN747" s="40"/>
      <c r="EO747" s="40"/>
      <c r="EP747" s="40"/>
      <c r="EQ747" s="40"/>
      <c r="ER747" s="40"/>
      <c r="ES747" s="40"/>
      <c r="ET747" s="40"/>
      <c r="EU747" s="40"/>
      <c r="EV747" s="40"/>
      <c r="EW747" s="42"/>
      <c r="EX747" s="42"/>
      <c r="EY747" s="42"/>
      <c r="EZ747" s="42"/>
      <c r="FA747" s="42"/>
      <c r="FB747" s="42"/>
      <c r="FC747" s="42"/>
      <c r="FD747" s="42"/>
      <c r="FE747" s="42"/>
      <c r="FF747" s="42"/>
      <c r="FG747" s="42"/>
      <c r="FH747" s="42"/>
      <c r="FI747" s="42"/>
      <c r="FJ747" s="42"/>
      <c r="FK747" s="42"/>
      <c r="FL747" s="42"/>
      <c r="FM747" s="42"/>
      <c r="FN747" s="42"/>
      <c r="FO747" s="42"/>
      <c r="FP747" s="42"/>
      <c r="FQ747" s="42"/>
      <c r="FR747" s="42"/>
      <c r="FS747" s="29">
        <f t="shared" si="95"/>
        <v>0</v>
      </c>
      <c r="FT747" s="29">
        <f t="shared" si="98"/>
        <v>0</v>
      </c>
      <c r="FU747" s="8">
        <f t="shared" si="96"/>
        <v>0</v>
      </c>
      <c r="FV747" s="29">
        <f t="shared" si="97"/>
        <v>0</v>
      </c>
    </row>
    <row r="748" spans="1:178">
      <c r="A748" s="8">
        <v>17494</v>
      </c>
      <c r="B748" s="27" t="s">
        <v>67</v>
      </c>
      <c r="C748" s="40">
        <v>182</v>
      </c>
      <c r="D748" s="40" t="s">
        <v>1181</v>
      </c>
      <c r="E748" s="40"/>
      <c r="F748" s="40" t="s">
        <v>565</v>
      </c>
      <c r="G748" s="40">
        <v>100</v>
      </c>
      <c r="H748" s="8" t="str">
        <f>VLOOKUP(F748, 'Meslek Grupları'!$E$6:$G$152, 3, FALSE)</f>
        <v>Esnaf</v>
      </c>
      <c r="I748" s="40"/>
      <c r="J748" s="40"/>
      <c r="K748" s="40"/>
      <c r="L748" s="40"/>
      <c r="M748" s="40"/>
      <c r="N748" s="40"/>
      <c r="O748" s="40"/>
      <c r="P748" s="40"/>
      <c r="Q748" s="40"/>
      <c r="R748" s="40">
        <v>5</v>
      </c>
      <c r="S748" s="40"/>
      <c r="T748" s="40"/>
      <c r="U748" s="40"/>
      <c r="V748" s="40"/>
      <c r="W748" s="40"/>
      <c r="X748" s="40"/>
      <c r="Y748" s="40"/>
      <c r="Z748" s="41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2"/>
      <c r="AT748" s="42"/>
      <c r="AU748" s="43"/>
      <c r="AV748" s="40"/>
      <c r="AW748" s="40"/>
      <c r="AX748" s="40"/>
      <c r="AY748" s="40"/>
      <c r="AZ748" s="40"/>
      <c r="BA748" s="42"/>
      <c r="BB748" s="41"/>
      <c r="BC748" s="40"/>
      <c r="BD748" s="40"/>
      <c r="BE748" s="40"/>
      <c r="BF748" s="40"/>
      <c r="BG748" s="40"/>
      <c r="BH748" s="42"/>
      <c r="BI748" s="40"/>
      <c r="BJ748" s="40"/>
      <c r="BK748" s="40"/>
      <c r="BL748" s="40"/>
      <c r="BM748" s="40"/>
      <c r="BN748" s="40"/>
      <c r="BO748" s="41"/>
      <c r="BP748" s="40"/>
      <c r="BQ748" s="40"/>
      <c r="BR748" s="40"/>
      <c r="BS748" s="40"/>
      <c r="BT748" s="40"/>
      <c r="BU748" s="42"/>
      <c r="BV748" s="40"/>
      <c r="BW748" s="41"/>
      <c r="BX748" s="40"/>
      <c r="BY748" s="40"/>
      <c r="BZ748" s="40"/>
      <c r="CA748" s="42"/>
      <c r="CB748" s="41"/>
      <c r="CC748" s="40"/>
      <c r="CD748" s="40"/>
      <c r="CE748" s="40"/>
      <c r="CF748" s="40"/>
      <c r="CG748" s="40"/>
      <c r="CH748" s="42"/>
      <c r="CI748" s="43"/>
      <c r="CJ748" s="41"/>
      <c r="CK748" s="40"/>
      <c r="CL748" s="40"/>
      <c r="CM748" s="40"/>
      <c r="CN748" s="40"/>
      <c r="CO748" s="40"/>
      <c r="CP748" s="40"/>
      <c r="CQ748" s="40"/>
      <c r="CR748" s="40"/>
      <c r="CS748" s="40"/>
      <c r="CT748" s="40"/>
      <c r="CU748" s="40"/>
      <c r="CV748" s="40"/>
      <c r="CW748" s="40"/>
      <c r="CX748" s="40"/>
      <c r="CY748" s="40"/>
      <c r="CZ748" s="40"/>
      <c r="DA748" s="40"/>
      <c r="DB748" s="40"/>
      <c r="DC748" s="40"/>
      <c r="DD748" s="40"/>
      <c r="DE748" s="40"/>
      <c r="DF748" s="40"/>
      <c r="DG748" s="40"/>
      <c r="DH748" s="40"/>
      <c r="DI748" s="40"/>
      <c r="DJ748" s="40"/>
      <c r="DK748" s="40"/>
      <c r="DL748" s="40"/>
      <c r="DM748" s="40"/>
      <c r="DN748" s="40"/>
      <c r="DO748" s="40"/>
      <c r="DP748" s="40"/>
      <c r="DQ748" s="41"/>
      <c r="DR748" s="40"/>
      <c r="DS748" s="40"/>
      <c r="DT748" s="40"/>
      <c r="DU748" s="40"/>
      <c r="DV748" s="42"/>
      <c r="DW748" s="40"/>
      <c r="DX748" s="40"/>
      <c r="DY748" s="40"/>
      <c r="DZ748" s="40"/>
      <c r="EA748" s="40"/>
      <c r="EB748" s="40"/>
      <c r="EC748" s="40"/>
      <c r="ED748" s="41"/>
      <c r="EE748" s="40"/>
      <c r="EF748" s="40"/>
      <c r="EG748" s="41"/>
      <c r="EH748" s="40"/>
      <c r="EI748" s="40"/>
      <c r="EJ748" s="40"/>
      <c r="EK748" s="40"/>
      <c r="EL748" s="42"/>
      <c r="EM748" s="40"/>
      <c r="EN748" s="40"/>
      <c r="EO748" s="40"/>
      <c r="EP748" s="40"/>
      <c r="EQ748" s="40"/>
      <c r="ER748" s="40"/>
      <c r="ES748" s="40"/>
      <c r="ET748" s="40"/>
      <c r="EU748" s="40"/>
      <c r="EV748" s="40"/>
      <c r="EW748" s="42"/>
      <c r="EX748" s="42"/>
      <c r="EY748" s="42"/>
      <c r="EZ748" s="42"/>
      <c r="FA748" s="42"/>
      <c r="FB748" s="42"/>
      <c r="FC748" s="42"/>
      <c r="FD748" s="42"/>
      <c r="FE748" s="42"/>
      <c r="FF748" s="42"/>
      <c r="FG748" s="42"/>
      <c r="FH748" s="42"/>
      <c r="FI748" s="42"/>
      <c r="FJ748" s="42"/>
      <c r="FK748" s="42"/>
      <c r="FL748" s="42"/>
      <c r="FM748" s="42"/>
      <c r="FN748" s="42"/>
      <c r="FO748" s="42"/>
      <c r="FP748" s="42"/>
      <c r="FQ748" s="42"/>
      <c r="FR748" s="42"/>
      <c r="FS748" s="29">
        <f t="shared" si="95"/>
        <v>100</v>
      </c>
      <c r="FT748" s="29">
        <f t="shared" si="98"/>
        <v>100</v>
      </c>
      <c r="FU748" s="8">
        <f t="shared" si="96"/>
        <v>0</v>
      </c>
      <c r="FV748" s="29">
        <f t="shared" si="97"/>
        <v>0</v>
      </c>
    </row>
    <row r="749" spans="1:178">
      <c r="A749" s="8">
        <v>17494</v>
      </c>
      <c r="B749" s="27" t="s">
        <v>67</v>
      </c>
      <c r="C749" s="40">
        <v>183</v>
      </c>
      <c r="D749" s="40" t="s">
        <v>1182</v>
      </c>
      <c r="E749" s="40"/>
      <c r="F749" s="40" t="s">
        <v>850</v>
      </c>
      <c r="G749" s="40"/>
      <c r="H749" s="8" t="str">
        <f>VLOOKUP(F749, 'Meslek Grupları'!$E$6:$G$152, 3, FALSE)</f>
        <v>Esnaf</v>
      </c>
      <c r="I749" s="40" t="s">
        <v>1183</v>
      </c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1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2"/>
      <c r="AT749" s="42"/>
      <c r="AU749" s="43"/>
      <c r="AV749" s="40"/>
      <c r="AW749" s="40"/>
      <c r="AX749" s="40"/>
      <c r="AY749" s="40"/>
      <c r="AZ749" s="40"/>
      <c r="BA749" s="42"/>
      <c r="BB749" s="41"/>
      <c r="BC749" s="40"/>
      <c r="BD749" s="40"/>
      <c r="BE749" s="40"/>
      <c r="BF749" s="40"/>
      <c r="BG749" s="40"/>
      <c r="BH749" s="42"/>
      <c r="BI749" s="40"/>
      <c r="BJ749" s="40"/>
      <c r="BK749" s="40"/>
      <c r="BL749" s="40"/>
      <c r="BM749" s="40"/>
      <c r="BN749" s="40"/>
      <c r="BO749" s="41"/>
      <c r="BP749" s="40"/>
      <c r="BQ749" s="40"/>
      <c r="BR749" s="40"/>
      <c r="BS749" s="40"/>
      <c r="BT749" s="40"/>
      <c r="BU749" s="42"/>
      <c r="BV749" s="40"/>
      <c r="BW749" s="41"/>
      <c r="BX749" s="40"/>
      <c r="BY749" s="40"/>
      <c r="BZ749" s="40"/>
      <c r="CA749" s="42"/>
      <c r="CB749" s="41"/>
      <c r="CC749" s="40"/>
      <c r="CD749" s="40"/>
      <c r="CE749" s="40"/>
      <c r="CF749" s="40"/>
      <c r="CG749" s="40"/>
      <c r="CH749" s="42"/>
      <c r="CI749" s="43"/>
      <c r="CJ749" s="41"/>
      <c r="CK749" s="40"/>
      <c r="CL749" s="40"/>
      <c r="CM749" s="40"/>
      <c r="CN749" s="40"/>
      <c r="CO749" s="40"/>
      <c r="CP749" s="40"/>
      <c r="CQ749" s="40"/>
      <c r="CR749" s="40"/>
      <c r="CS749" s="40"/>
      <c r="CT749" s="40"/>
      <c r="CU749" s="40"/>
      <c r="CV749" s="40"/>
      <c r="CW749" s="40"/>
      <c r="CX749" s="40"/>
      <c r="CY749" s="40"/>
      <c r="CZ749" s="40"/>
      <c r="DA749" s="40"/>
      <c r="DB749" s="40"/>
      <c r="DC749" s="40"/>
      <c r="DD749" s="40"/>
      <c r="DE749" s="40"/>
      <c r="DF749" s="40"/>
      <c r="DG749" s="40"/>
      <c r="DH749" s="40"/>
      <c r="DI749" s="40"/>
      <c r="DJ749" s="40"/>
      <c r="DK749" s="40"/>
      <c r="DL749" s="40"/>
      <c r="DM749" s="40"/>
      <c r="DN749" s="40"/>
      <c r="DO749" s="40"/>
      <c r="DP749" s="40"/>
      <c r="DQ749" s="41"/>
      <c r="DR749" s="40"/>
      <c r="DS749" s="40"/>
      <c r="DT749" s="40"/>
      <c r="DU749" s="40"/>
      <c r="DV749" s="42"/>
      <c r="DW749" s="40"/>
      <c r="DX749" s="40"/>
      <c r="DY749" s="40"/>
      <c r="DZ749" s="40"/>
      <c r="EA749" s="40"/>
      <c r="EB749" s="40"/>
      <c r="EC749" s="40"/>
      <c r="ED749" s="41"/>
      <c r="EE749" s="40"/>
      <c r="EF749" s="40"/>
      <c r="EG749" s="41"/>
      <c r="EH749" s="40"/>
      <c r="EI749" s="40"/>
      <c r="EJ749" s="40"/>
      <c r="EK749" s="40"/>
      <c r="EL749" s="42"/>
      <c r="EM749" s="40"/>
      <c r="EN749" s="40"/>
      <c r="EO749" s="40"/>
      <c r="EP749" s="40"/>
      <c r="EQ749" s="40"/>
      <c r="ER749" s="40"/>
      <c r="ES749" s="40"/>
      <c r="ET749" s="40"/>
      <c r="EU749" s="40"/>
      <c r="EV749" s="40"/>
      <c r="EW749" s="42"/>
      <c r="EX749" s="42"/>
      <c r="EY749" s="42"/>
      <c r="EZ749" s="42"/>
      <c r="FA749" s="42"/>
      <c r="FB749" s="42"/>
      <c r="FC749" s="42"/>
      <c r="FD749" s="42"/>
      <c r="FE749" s="42"/>
      <c r="FF749" s="42"/>
      <c r="FG749" s="42"/>
      <c r="FH749" s="42"/>
      <c r="FI749" s="42"/>
      <c r="FJ749" s="42"/>
      <c r="FK749" s="42"/>
      <c r="FL749" s="42"/>
      <c r="FM749" s="42"/>
      <c r="FN749" s="42"/>
      <c r="FO749" s="42"/>
      <c r="FP749" s="42"/>
      <c r="FQ749" s="42"/>
      <c r="FR749" s="42"/>
      <c r="FS749" s="29">
        <f t="shared" si="95"/>
        <v>0</v>
      </c>
      <c r="FT749" s="29">
        <f t="shared" si="98"/>
        <v>0</v>
      </c>
      <c r="FU749" s="8">
        <f t="shared" si="96"/>
        <v>0</v>
      </c>
      <c r="FV749" s="29">
        <f t="shared" si="97"/>
        <v>0</v>
      </c>
    </row>
    <row r="750" spans="1:178">
      <c r="A750" s="8">
        <v>17494</v>
      </c>
      <c r="B750" s="27" t="s">
        <v>67</v>
      </c>
      <c r="C750" s="40">
        <v>184</v>
      </c>
      <c r="D750" s="40" t="s">
        <v>1184</v>
      </c>
      <c r="E750" s="40"/>
      <c r="F750" s="40" t="s">
        <v>359</v>
      </c>
      <c r="G750" s="40">
        <v>200</v>
      </c>
      <c r="H750" s="8" t="str">
        <f>VLOOKUP(F750, 'Meslek Grupları'!$E$6:$G$152, 3, FALSE)</f>
        <v>Görevli</v>
      </c>
      <c r="I750" s="40" t="s">
        <v>299</v>
      </c>
      <c r="J750" s="40"/>
      <c r="K750" s="40"/>
      <c r="L750" s="40"/>
      <c r="M750" s="40"/>
      <c r="N750" s="40"/>
      <c r="O750" s="40"/>
      <c r="P750" s="40"/>
      <c r="Q750" s="40"/>
      <c r="R750" s="40">
        <v>2</v>
      </c>
      <c r="S750" s="40"/>
      <c r="T750" s="40"/>
      <c r="U750" s="40"/>
      <c r="V750" s="40"/>
      <c r="W750" s="40"/>
      <c r="X750" s="40"/>
      <c r="Y750" s="40"/>
      <c r="Z750" s="41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2"/>
      <c r="AT750" s="42"/>
      <c r="AU750" s="43"/>
      <c r="AV750" s="40"/>
      <c r="AW750" s="40"/>
      <c r="AX750" s="40"/>
      <c r="AY750" s="40"/>
      <c r="AZ750" s="40"/>
      <c r="BA750" s="42"/>
      <c r="BB750" s="41"/>
      <c r="BC750" s="40"/>
      <c r="BD750" s="40"/>
      <c r="BE750" s="40"/>
      <c r="BF750" s="40"/>
      <c r="BG750" s="40"/>
      <c r="BH750" s="42"/>
      <c r="BI750" s="40"/>
      <c r="BJ750" s="40"/>
      <c r="BK750" s="40"/>
      <c r="BL750" s="40"/>
      <c r="BM750" s="40"/>
      <c r="BN750" s="40"/>
      <c r="BO750" s="41"/>
      <c r="BP750" s="40"/>
      <c r="BQ750" s="40"/>
      <c r="BR750" s="40"/>
      <c r="BS750" s="40"/>
      <c r="BT750" s="40"/>
      <c r="BU750" s="42"/>
      <c r="BV750" s="40"/>
      <c r="BW750" s="41"/>
      <c r="BX750" s="40"/>
      <c r="BY750" s="40"/>
      <c r="BZ750" s="40"/>
      <c r="CA750" s="42"/>
      <c r="CB750" s="41"/>
      <c r="CC750" s="40"/>
      <c r="CD750" s="40"/>
      <c r="CE750" s="40"/>
      <c r="CF750" s="40"/>
      <c r="CG750" s="40"/>
      <c r="CH750" s="42"/>
      <c r="CI750" s="43"/>
      <c r="CJ750" s="41">
        <v>1</v>
      </c>
      <c r="CK750" s="40"/>
      <c r="CL750" s="40"/>
      <c r="CM750" s="40"/>
      <c r="CN750" s="40"/>
      <c r="CO750" s="40">
        <v>1</v>
      </c>
      <c r="CP750" s="40">
        <v>12</v>
      </c>
      <c r="CQ750" s="40"/>
      <c r="CR750" s="40"/>
      <c r="CS750" s="40"/>
      <c r="CT750" s="40"/>
      <c r="CU750" s="40"/>
      <c r="CV750" s="40"/>
      <c r="CW750" s="40"/>
      <c r="CX750" s="40"/>
      <c r="CY750" s="40"/>
      <c r="CZ750" s="40"/>
      <c r="DA750" s="40"/>
      <c r="DB750" s="40"/>
      <c r="DC750" s="40"/>
      <c r="DD750" s="40"/>
      <c r="DE750" s="40"/>
      <c r="DF750" s="40"/>
      <c r="DG750" s="40"/>
      <c r="DH750" s="40"/>
      <c r="DI750" s="40"/>
      <c r="DJ750" s="40"/>
      <c r="DK750" s="40"/>
      <c r="DL750" s="40"/>
      <c r="DM750" s="40"/>
      <c r="DN750" s="40"/>
      <c r="DO750" s="40"/>
      <c r="DP750" s="40"/>
      <c r="DQ750" s="41"/>
      <c r="DR750" s="40"/>
      <c r="DS750" s="40"/>
      <c r="DT750" s="40"/>
      <c r="DU750" s="40"/>
      <c r="DV750" s="42"/>
      <c r="DW750" s="40"/>
      <c r="DX750" s="40"/>
      <c r="DY750" s="40"/>
      <c r="DZ750" s="40"/>
      <c r="EA750" s="40"/>
      <c r="EB750" s="40"/>
      <c r="EC750" s="40"/>
      <c r="ED750" s="41"/>
      <c r="EE750" s="40"/>
      <c r="EF750" s="40"/>
      <c r="EG750" s="41"/>
      <c r="EH750" s="40"/>
      <c r="EI750" s="40"/>
      <c r="EJ750" s="40"/>
      <c r="EK750" s="40"/>
      <c r="EL750" s="42"/>
      <c r="EM750" s="40"/>
      <c r="EN750" s="40"/>
      <c r="EO750" s="40"/>
      <c r="EP750" s="40"/>
      <c r="EQ750" s="40"/>
      <c r="ER750" s="40"/>
      <c r="ES750" s="40"/>
      <c r="ET750" s="40"/>
      <c r="EU750" s="40"/>
      <c r="EV750" s="40"/>
      <c r="EW750" s="42"/>
      <c r="EX750" s="42"/>
      <c r="EY750" s="42"/>
      <c r="EZ750" s="42"/>
      <c r="FA750" s="42"/>
      <c r="FB750" s="42"/>
      <c r="FC750" s="42"/>
      <c r="FD750" s="42"/>
      <c r="FE750" s="42"/>
      <c r="FF750" s="42"/>
      <c r="FG750" s="42"/>
      <c r="FH750" s="42"/>
      <c r="FI750" s="42"/>
      <c r="FJ750" s="42"/>
      <c r="FK750" s="42"/>
      <c r="FL750" s="42"/>
      <c r="FM750" s="42"/>
      <c r="FN750" s="42"/>
      <c r="FO750" s="42"/>
      <c r="FP750" s="42"/>
      <c r="FQ750" s="42"/>
      <c r="FR750" s="42"/>
      <c r="FS750" s="29">
        <f t="shared" si="95"/>
        <v>212</v>
      </c>
      <c r="FT750" s="29">
        <f t="shared" si="98"/>
        <v>212</v>
      </c>
      <c r="FU750" s="8">
        <f t="shared" si="96"/>
        <v>0</v>
      </c>
      <c r="FV750" s="29">
        <f t="shared" si="97"/>
        <v>0</v>
      </c>
    </row>
    <row r="751" spans="1:178">
      <c r="A751" s="8">
        <v>17494</v>
      </c>
      <c r="B751" s="27" t="s">
        <v>67</v>
      </c>
      <c r="C751" s="40">
        <v>185</v>
      </c>
      <c r="D751" s="40" t="s">
        <v>1185</v>
      </c>
      <c r="E751" s="40"/>
      <c r="F751" s="40" t="s">
        <v>565</v>
      </c>
      <c r="G751" s="40">
        <v>50</v>
      </c>
      <c r="H751" s="8" t="str">
        <f>VLOOKUP(F751, 'Meslek Grupları'!$E$6:$G$152, 3, FALSE)</f>
        <v>Esnaf</v>
      </c>
      <c r="I751" s="40"/>
      <c r="J751" s="40"/>
      <c r="K751" s="40"/>
      <c r="L751" s="40">
        <v>120</v>
      </c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1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2"/>
      <c r="AT751" s="42"/>
      <c r="AU751" s="43"/>
      <c r="AV751" s="40"/>
      <c r="AW751" s="40"/>
      <c r="AX751" s="40"/>
      <c r="AY751" s="40"/>
      <c r="AZ751" s="40"/>
      <c r="BA751" s="42"/>
      <c r="BB751" s="41"/>
      <c r="BC751" s="40"/>
      <c r="BD751" s="40"/>
      <c r="BE751" s="40"/>
      <c r="BF751" s="40"/>
      <c r="BG751" s="40"/>
      <c r="BH751" s="42"/>
      <c r="BI751" s="40"/>
      <c r="BJ751" s="40"/>
      <c r="BK751" s="40"/>
      <c r="BL751" s="40"/>
      <c r="BM751" s="40"/>
      <c r="BN751" s="40"/>
      <c r="BO751" s="41"/>
      <c r="BP751" s="40"/>
      <c r="BQ751" s="40"/>
      <c r="BR751" s="40"/>
      <c r="BS751" s="40"/>
      <c r="BT751" s="40"/>
      <c r="BU751" s="42"/>
      <c r="BV751" s="40"/>
      <c r="BW751" s="41"/>
      <c r="BX751" s="40"/>
      <c r="BY751" s="40"/>
      <c r="BZ751" s="40"/>
      <c r="CA751" s="42"/>
      <c r="CB751" s="41"/>
      <c r="CC751" s="40"/>
      <c r="CD751" s="40"/>
      <c r="CE751" s="40"/>
      <c r="CF751" s="40"/>
      <c r="CG751" s="40"/>
      <c r="CH751" s="42"/>
      <c r="CI751" s="43"/>
      <c r="CJ751" s="41"/>
      <c r="CK751" s="40"/>
      <c r="CL751" s="40"/>
      <c r="CM751" s="40"/>
      <c r="CN751" s="40"/>
      <c r="CO751" s="40"/>
      <c r="CP751" s="40"/>
      <c r="CQ751" s="40"/>
      <c r="CR751" s="40">
        <v>1</v>
      </c>
      <c r="CS751" s="40"/>
      <c r="CT751" s="40"/>
      <c r="CU751" s="40"/>
      <c r="CV751" s="40"/>
      <c r="CW751" s="40"/>
      <c r="CX751" s="40"/>
      <c r="CY751" s="40"/>
      <c r="CZ751" s="40"/>
      <c r="DA751" s="40"/>
      <c r="DB751" s="40"/>
      <c r="DC751" s="40"/>
      <c r="DD751" s="40"/>
      <c r="DE751" s="40"/>
      <c r="DF751" s="40"/>
      <c r="DG751" s="40"/>
      <c r="DH751" s="40"/>
      <c r="DI751" s="40"/>
      <c r="DJ751" s="40"/>
      <c r="DK751" s="40"/>
      <c r="DL751" s="40"/>
      <c r="DM751" s="40"/>
      <c r="DN751" s="40"/>
      <c r="DO751" s="40"/>
      <c r="DP751" s="40"/>
      <c r="DQ751" s="41"/>
      <c r="DR751" s="40"/>
      <c r="DS751" s="40"/>
      <c r="DT751" s="40"/>
      <c r="DU751" s="40"/>
      <c r="DV751" s="42"/>
      <c r="DW751" s="40"/>
      <c r="DX751" s="40"/>
      <c r="DY751" s="40"/>
      <c r="DZ751" s="40"/>
      <c r="EA751" s="40"/>
      <c r="EB751" s="40"/>
      <c r="EC751" s="40"/>
      <c r="ED751" s="41"/>
      <c r="EE751" s="40"/>
      <c r="EF751" s="40"/>
      <c r="EG751" s="41"/>
      <c r="EH751" s="40"/>
      <c r="EI751" s="40"/>
      <c r="EJ751" s="40"/>
      <c r="EK751" s="40"/>
      <c r="EL751" s="42"/>
      <c r="EM751" s="40"/>
      <c r="EN751" s="40"/>
      <c r="EO751" s="40"/>
      <c r="EP751" s="40"/>
      <c r="EQ751" s="40"/>
      <c r="ER751" s="40"/>
      <c r="ES751" s="40"/>
      <c r="ET751" s="40"/>
      <c r="EU751" s="40"/>
      <c r="EV751" s="40"/>
      <c r="EW751" s="42"/>
      <c r="EX751" s="42"/>
      <c r="EY751" s="42"/>
      <c r="EZ751" s="42"/>
      <c r="FA751" s="42"/>
      <c r="FB751" s="42"/>
      <c r="FC751" s="42"/>
      <c r="FD751" s="42"/>
      <c r="FE751" s="42"/>
      <c r="FF751" s="42"/>
      <c r="FG751" s="42"/>
      <c r="FH751" s="42"/>
      <c r="FI751" s="42"/>
      <c r="FJ751" s="42"/>
      <c r="FK751" s="42"/>
      <c r="FL751" s="42"/>
      <c r="FM751" s="42"/>
      <c r="FN751" s="42"/>
      <c r="FO751" s="42"/>
      <c r="FP751" s="42"/>
      <c r="FQ751" s="42"/>
      <c r="FR751" s="42"/>
      <c r="FS751" s="29">
        <f t="shared" si="95"/>
        <v>170</v>
      </c>
      <c r="FT751" s="29">
        <f t="shared" si="98"/>
        <v>170</v>
      </c>
      <c r="FU751" s="8">
        <f t="shared" si="96"/>
        <v>0</v>
      </c>
      <c r="FV751" s="29">
        <f t="shared" si="97"/>
        <v>0</v>
      </c>
    </row>
    <row r="752" spans="1:178">
      <c r="A752" s="8">
        <v>17494</v>
      </c>
      <c r="B752" s="27" t="s">
        <v>67</v>
      </c>
      <c r="C752" s="40">
        <v>186</v>
      </c>
      <c r="D752" s="40" t="s">
        <v>1186</v>
      </c>
      <c r="E752" s="40"/>
      <c r="F752" s="40" t="s">
        <v>253</v>
      </c>
      <c r="G752" s="40">
        <v>200</v>
      </c>
      <c r="H752" s="8" t="str">
        <f>VLOOKUP(F752, 'Meslek Grupları'!$E$6:$G$152, 3, FALSE)</f>
        <v>İşçiler</v>
      </c>
      <c r="I752" s="40"/>
      <c r="J752" s="40"/>
      <c r="K752" s="40"/>
      <c r="L752" s="40">
        <v>120</v>
      </c>
      <c r="M752" s="40" t="s">
        <v>1187</v>
      </c>
      <c r="N752" s="40"/>
      <c r="O752" s="40"/>
      <c r="P752" s="40"/>
      <c r="Q752" s="40"/>
      <c r="R752" s="40">
        <v>4.25</v>
      </c>
      <c r="S752" s="40"/>
      <c r="T752" s="40"/>
      <c r="U752" s="40"/>
      <c r="V752" s="40"/>
      <c r="W752" s="40"/>
      <c r="X752" s="40"/>
      <c r="Y752" s="40"/>
      <c r="Z752" s="41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2"/>
      <c r="AT752" s="42"/>
      <c r="AU752" s="43"/>
      <c r="AV752" s="40"/>
      <c r="AW752" s="40"/>
      <c r="AX752" s="40"/>
      <c r="AY752" s="40"/>
      <c r="AZ752" s="40"/>
      <c r="BA752" s="42"/>
      <c r="BB752" s="41"/>
      <c r="BC752" s="40"/>
      <c r="BD752" s="40"/>
      <c r="BE752" s="40"/>
      <c r="BF752" s="40"/>
      <c r="BG752" s="40"/>
      <c r="BH752" s="42"/>
      <c r="BI752" s="40"/>
      <c r="BJ752" s="40"/>
      <c r="BK752" s="40"/>
      <c r="BL752" s="40"/>
      <c r="BM752" s="40"/>
      <c r="BN752" s="40"/>
      <c r="BO752" s="41"/>
      <c r="BP752" s="40"/>
      <c r="BQ752" s="40"/>
      <c r="BR752" s="40"/>
      <c r="BS752" s="40"/>
      <c r="BT752" s="40"/>
      <c r="BU752" s="42"/>
      <c r="BV752" s="40"/>
      <c r="BW752" s="41"/>
      <c r="BX752" s="40"/>
      <c r="BY752" s="40"/>
      <c r="BZ752" s="40"/>
      <c r="CA752" s="42"/>
      <c r="CB752" s="41"/>
      <c r="CC752" s="40"/>
      <c r="CD752" s="40"/>
      <c r="CE752" s="40"/>
      <c r="CF752" s="40"/>
      <c r="CG752" s="40"/>
      <c r="CH752" s="42"/>
      <c r="CI752" s="43"/>
      <c r="CJ752" s="41"/>
      <c r="CK752" s="40"/>
      <c r="CL752" s="40"/>
      <c r="CM752" s="40"/>
      <c r="CN752" s="40"/>
      <c r="CO752" s="40"/>
      <c r="CP752" s="40"/>
      <c r="CQ752" s="40"/>
      <c r="CR752" s="40"/>
      <c r="CS752" s="40"/>
      <c r="CT752" s="40"/>
      <c r="CU752" s="40"/>
      <c r="CV752" s="40"/>
      <c r="CW752" s="40"/>
      <c r="CX752" s="40"/>
      <c r="CY752" s="40"/>
      <c r="CZ752" s="40"/>
      <c r="DA752" s="40"/>
      <c r="DB752" s="40"/>
      <c r="DC752" s="40"/>
      <c r="DD752" s="40"/>
      <c r="DE752" s="40"/>
      <c r="DF752" s="40"/>
      <c r="DG752" s="40"/>
      <c r="DH752" s="40"/>
      <c r="DI752" s="40"/>
      <c r="DJ752" s="40"/>
      <c r="DK752" s="40"/>
      <c r="DL752" s="40"/>
      <c r="DM752" s="40"/>
      <c r="DN752" s="40"/>
      <c r="DO752" s="40"/>
      <c r="DP752" s="40"/>
      <c r="DQ752" s="41"/>
      <c r="DR752" s="40"/>
      <c r="DS752" s="40"/>
      <c r="DT752" s="40"/>
      <c r="DU752" s="40"/>
      <c r="DV752" s="42"/>
      <c r="DW752" s="40"/>
      <c r="DX752" s="40"/>
      <c r="DY752" s="40"/>
      <c r="DZ752" s="40"/>
      <c r="EA752" s="40"/>
      <c r="EB752" s="40"/>
      <c r="EC752" s="40"/>
      <c r="ED752" s="41"/>
      <c r="EE752" s="40"/>
      <c r="EF752" s="40"/>
      <c r="EG752" s="41"/>
      <c r="EH752" s="40"/>
      <c r="EI752" s="40"/>
      <c r="EJ752" s="40"/>
      <c r="EK752" s="40"/>
      <c r="EL752" s="42"/>
      <c r="EM752" s="40"/>
      <c r="EN752" s="40"/>
      <c r="EO752" s="40"/>
      <c r="EP752" s="40"/>
      <c r="EQ752" s="40"/>
      <c r="ER752" s="40"/>
      <c r="ES752" s="40"/>
      <c r="ET752" s="40"/>
      <c r="EU752" s="40"/>
      <c r="EV752" s="40"/>
      <c r="EW752" s="42"/>
      <c r="EX752" s="42"/>
      <c r="EY752" s="42"/>
      <c r="EZ752" s="42"/>
      <c r="FA752" s="42"/>
      <c r="FB752" s="42"/>
      <c r="FC752" s="42"/>
      <c r="FD752" s="42"/>
      <c r="FE752" s="42"/>
      <c r="FF752" s="42"/>
      <c r="FG752" s="42"/>
      <c r="FH752" s="42"/>
      <c r="FI752" s="42"/>
      <c r="FJ752" s="42"/>
      <c r="FK752" s="42"/>
      <c r="FL752" s="42"/>
      <c r="FM752" s="42"/>
      <c r="FN752" s="42"/>
      <c r="FO752" s="42"/>
      <c r="FP752" s="42"/>
      <c r="FQ752" s="42"/>
      <c r="FR752" s="42"/>
      <c r="FS752" s="29">
        <f t="shared" si="95"/>
        <v>320</v>
      </c>
      <c r="FT752" s="29">
        <f t="shared" si="98"/>
        <v>320</v>
      </c>
      <c r="FU752" s="8">
        <f t="shared" si="96"/>
        <v>0</v>
      </c>
      <c r="FV752" s="29">
        <f t="shared" si="97"/>
        <v>0</v>
      </c>
    </row>
    <row r="753" spans="1:178">
      <c r="A753" s="8">
        <v>17494</v>
      </c>
      <c r="B753" s="27" t="s">
        <v>67</v>
      </c>
      <c r="C753" s="40">
        <v>187</v>
      </c>
      <c r="D753" s="40" t="s">
        <v>1188</v>
      </c>
      <c r="E753" s="40"/>
      <c r="F753" s="40" t="s">
        <v>111</v>
      </c>
      <c r="G753" s="40">
        <v>150</v>
      </c>
      <c r="H753" s="8" t="str">
        <f>VLOOKUP(F753, 'Meslek Grupları'!$E$6:$G$152, 3, FALSE)</f>
        <v>Esnaf</v>
      </c>
      <c r="I753" s="40"/>
      <c r="J753" s="40"/>
      <c r="K753" s="40"/>
      <c r="L753" s="40"/>
      <c r="M753" s="40"/>
      <c r="N753" s="40"/>
      <c r="O753" s="40"/>
      <c r="P753" s="40"/>
      <c r="Q753" s="40"/>
      <c r="R753" s="40">
        <v>6</v>
      </c>
      <c r="S753" s="40"/>
      <c r="T753" s="40"/>
      <c r="U753" s="40"/>
      <c r="V753" s="40"/>
      <c r="W753" s="40"/>
      <c r="X753" s="40"/>
      <c r="Y753" s="40"/>
      <c r="Z753" s="41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2"/>
      <c r="AT753" s="42"/>
      <c r="AU753" s="43"/>
      <c r="AV753" s="40"/>
      <c r="AW753" s="40"/>
      <c r="AX753" s="40"/>
      <c r="AY753" s="40"/>
      <c r="AZ753" s="40"/>
      <c r="BA753" s="42"/>
      <c r="BB753" s="41"/>
      <c r="BC753" s="40"/>
      <c r="BD753" s="40"/>
      <c r="BE753" s="40"/>
      <c r="BF753" s="40"/>
      <c r="BG753" s="40"/>
      <c r="BH753" s="42"/>
      <c r="BI753" s="40"/>
      <c r="BJ753" s="40"/>
      <c r="BK753" s="40"/>
      <c r="BL753" s="40"/>
      <c r="BM753" s="40"/>
      <c r="BN753" s="40"/>
      <c r="BO753" s="41"/>
      <c r="BP753" s="40"/>
      <c r="BQ753" s="40"/>
      <c r="BR753" s="40"/>
      <c r="BS753" s="40"/>
      <c r="BT753" s="40"/>
      <c r="BU753" s="42"/>
      <c r="BV753" s="40"/>
      <c r="BW753" s="41"/>
      <c r="BX753" s="40"/>
      <c r="BY753" s="40"/>
      <c r="BZ753" s="40"/>
      <c r="CA753" s="42"/>
      <c r="CB753" s="41"/>
      <c r="CC753" s="40"/>
      <c r="CD753" s="40"/>
      <c r="CE753" s="40"/>
      <c r="CF753" s="40"/>
      <c r="CG753" s="40"/>
      <c r="CH753" s="42"/>
      <c r="CI753" s="43"/>
      <c r="CJ753" s="41"/>
      <c r="CK753" s="40"/>
      <c r="CL753" s="40"/>
      <c r="CM753" s="40"/>
      <c r="CN753" s="40"/>
      <c r="CO753" s="40"/>
      <c r="CP753" s="40"/>
      <c r="CQ753" s="40"/>
      <c r="CR753" s="40"/>
      <c r="CS753" s="40"/>
      <c r="CT753" s="40"/>
      <c r="CU753" s="40"/>
      <c r="CV753" s="40"/>
      <c r="CW753" s="40"/>
      <c r="CX753" s="40"/>
      <c r="CY753" s="40"/>
      <c r="CZ753" s="40"/>
      <c r="DA753" s="40"/>
      <c r="DB753" s="40"/>
      <c r="DC753" s="40"/>
      <c r="DD753" s="40"/>
      <c r="DE753" s="40"/>
      <c r="DF753" s="40"/>
      <c r="DG753" s="40"/>
      <c r="DH753" s="40"/>
      <c r="DI753" s="40"/>
      <c r="DJ753" s="40"/>
      <c r="DK753" s="40"/>
      <c r="DL753" s="40"/>
      <c r="DM753" s="40"/>
      <c r="DN753" s="40"/>
      <c r="DO753" s="40"/>
      <c r="DP753" s="40"/>
      <c r="DQ753" s="41"/>
      <c r="DR753" s="40"/>
      <c r="DS753" s="40"/>
      <c r="DT753" s="40"/>
      <c r="DU753" s="40"/>
      <c r="DV753" s="42"/>
      <c r="DW753" s="40"/>
      <c r="DX753" s="40"/>
      <c r="DY753" s="40"/>
      <c r="DZ753" s="40"/>
      <c r="EA753" s="40"/>
      <c r="EB753" s="40"/>
      <c r="EC753" s="40"/>
      <c r="ED753" s="41"/>
      <c r="EE753" s="40"/>
      <c r="EF753" s="40"/>
      <c r="EG753" s="41"/>
      <c r="EH753" s="40"/>
      <c r="EI753" s="40"/>
      <c r="EJ753" s="40"/>
      <c r="EK753" s="40"/>
      <c r="EL753" s="42"/>
      <c r="EM753" s="40"/>
      <c r="EN753" s="40"/>
      <c r="EO753" s="40"/>
      <c r="EP753" s="40"/>
      <c r="EQ753" s="40"/>
      <c r="ER753" s="40"/>
      <c r="ES753" s="40"/>
      <c r="ET753" s="40"/>
      <c r="EU753" s="40"/>
      <c r="EV753" s="40"/>
      <c r="EW753" s="42"/>
      <c r="EX753" s="42"/>
      <c r="EY753" s="42"/>
      <c r="EZ753" s="42"/>
      <c r="FA753" s="42"/>
      <c r="FB753" s="42"/>
      <c r="FC753" s="42"/>
      <c r="FD753" s="42"/>
      <c r="FE753" s="42"/>
      <c r="FF753" s="42"/>
      <c r="FG753" s="42"/>
      <c r="FH753" s="42"/>
      <c r="FI753" s="42"/>
      <c r="FJ753" s="42"/>
      <c r="FK753" s="42"/>
      <c r="FL753" s="42"/>
      <c r="FM753" s="42"/>
      <c r="FN753" s="42"/>
      <c r="FO753" s="42"/>
      <c r="FP753" s="42"/>
      <c r="FQ753" s="42"/>
      <c r="FR753" s="42"/>
      <c r="FS753" s="29">
        <f t="shared" si="95"/>
        <v>150</v>
      </c>
      <c r="FT753" s="29">
        <f t="shared" si="98"/>
        <v>150</v>
      </c>
      <c r="FU753" s="8">
        <f t="shared" si="96"/>
        <v>0</v>
      </c>
      <c r="FV753" s="29">
        <f t="shared" si="97"/>
        <v>0</v>
      </c>
    </row>
    <row r="754" spans="1:178">
      <c r="A754" s="8">
        <v>17494</v>
      </c>
      <c r="B754" s="27" t="s">
        <v>67</v>
      </c>
      <c r="C754" s="40">
        <v>188</v>
      </c>
      <c r="D754" s="40" t="s">
        <v>1122</v>
      </c>
      <c r="E754" s="40"/>
      <c r="F754" s="40" t="s">
        <v>111</v>
      </c>
      <c r="G754" s="40">
        <v>150</v>
      </c>
      <c r="H754" s="8" t="str">
        <f>VLOOKUP(F754, 'Meslek Grupları'!$E$6:$G$152, 3, FALSE)</f>
        <v>Esnaf</v>
      </c>
      <c r="I754" s="40"/>
      <c r="J754" s="40"/>
      <c r="K754" s="40"/>
      <c r="L754" s="40"/>
      <c r="M754" s="40"/>
      <c r="N754" s="40"/>
      <c r="O754" s="40"/>
      <c r="P754" s="40"/>
      <c r="Q754" s="40"/>
      <c r="R754" s="40">
        <v>5</v>
      </c>
      <c r="S754" s="40"/>
      <c r="T754" s="40"/>
      <c r="U754" s="40"/>
      <c r="V754" s="40"/>
      <c r="W754" s="40"/>
      <c r="X754" s="40"/>
      <c r="Y754" s="40"/>
      <c r="Z754" s="41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2"/>
      <c r="AT754" s="42"/>
      <c r="AU754" s="43"/>
      <c r="AV754" s="40"/>
      <c r="AW754" s="40"/>
      <c r="AX754" s="40"/>
      <c r="AY754" s="40"/>
      <c r="AZ754" s="40"/>
      <c r="BA754" s="42"/>
      <c r="BB754" s="41"/>
      <c r="BC754" s="40"/>
      <c r="BD754" s="40"/>
      <c r="BE754" s="40"/>
      <c r="BF754" s="40"/>
      <c r="BG754" s="40"/>
      <c r="BH754" s="42"/>
      <c r="BI754" s="40"/>
      <c r="BJ754" s="40"/>
      <c r="BK754" s="40"/>
      <c r="BL754" s="40"/>
      <c r="BM754" s="40"/>
      <c r="BN754" s="40"/>
      <c r="BO754" s="41"/>
      <c r="BP754" s="40"/>
      <c r="BQ754" s="40"/>
      <c r="BR754" s="40"/>
      <c r="BS754" s="40"/>
      <c r="BT754" s="40"/>
      <c r="BU754" s="42"/>
      <c r="BV754" s="40"/>
      <c r="BW754" s="41"/>
      <c r="BX754" s="40"/>
      <c r="BY754" s="40"/>
      <c r="BZ754" s="40"/>
      <c r="CA754" s="42"/>
      <c r="CB754" s="41"/>
      <c r="CC754" s="40"/>
      <c r="CD754" s="40"/>
      <c r="CE754" s="40"/>
      <c r="CF754" s="40"/>
      <c r="CG754" s="40"/>
      <c r="CH754" s="42"/>
      <c r="CI754" s="43"/>
      <c r="CJ754" s="41"/>
      <c r="CK754" s="40"/>
      <c r="CL754" s="40"/>
      <c r="CM754" s="40"/>
      <c r="CN754" s="40"/>
      <c r="CO754" s="40"/>
      <c r="CP754" s="40"/>
      <c r="CQ754" s="40"/>
      <c r="CR754" s="40"/>
      <c r="CS754" s="40"/>
      <c r="CT754" s="40"/>
      <c r="CU754" s="40"/>
      <c r="CV754" s="40"/>
      <c r="CW754" s="40"/>
      <c r="CX754" s="40"/>
      <c r="CY754" s="40"/>
      <c r="CZ754" s="40"/>
      <c r="DA754" s="40"/>
      <c r="DB754" s="40"/>
      <c r="DC754" s="40"/>
      <c r="DD754" s="40"/>
      <c r="DE754" s="40"/>
      <c r="DF754" s="40"/>
      <c r="DG754" s="40"/>
      <c r="DH754" s="40"/>
      <c r="DI754" s="40"/>
      <c r="DJ754" s="40"/>
      <c r="DK754" s="40"/>
      <c r="DL754" s="40"/>
      <c r="DM754" s="40"/>
      <c r="DN754" s="40"/>
      <c r="DO754" s="40"/>
      <c r="DP754" s="40"/>
      <c r="DQ754" s="41"/>
      <c r="DR754" s="40"/>
      <c r="DS754" s="40"/>
      <c r="DT754" s="40"/>
      <c r="DU754" s="40"/>
      <c r="DV754" s="42"/>
      <c r="DW754" s="40"/>
      <c r="DX754" s="40"/>
      <c r="DY754" s="40"/>
      <c r="DZ754" s="40"/>
      <c r="EA754" s="40"/>
      <c r="EB754" s="40"/>
      <c r="EC754" s="40"/>
      <c r="ED754" s="41"/>
      <c r="EE754" s="40"/>
      <c r="EF754" s="40"/>
      <c r="EG754" s="41"/>
      <c r="EH754" s="40"/>
      <c r="EI754" s="40"/>
      <c r="EJ754" s="40"/>
      <c r="EK754" s="40"/>
      <c r="EL754" s="42"/>
      <c r="EM754" s="40"/>
      <c r="EN754" s="40"/>
      <c r="EO754" s="40"/>
      <c r="EP754" s="40"/>
      <c r="EQ754" s="40"/>
      <c r="ER754" s="40"/>
      <c r="ES754" s="40"/>
      <c r="ET754" s="40"/>
      <c r="EU754" s="40"/>
      <c r="EV754" s="40"/>
      <c r="EW754" s="42"/>
      <c r="EX754" s="42"/>
      <c r="EY754" s="42"/>
      <c r="EZ754" s="42"/>
      <c r="FA754" s="42"/>
      <c r="FB754" s="42"/>
      <c r="FC754" s="42"/>
      <c r="FD754" s="42"/>
      <c r="FE754" s="42"/>
      <c r="FF754" s="42"/>
      <c r="FG754" s="42"/>
      <c r="FH754" s="42"/>
      <c r="FI754" s="42"/>
      <c r="FJ754" s="42"/>
      <c r="FK754" s="42"/>
      <c r="FL754" s="42"/>
      <c r="FM754" s="42"/>
      <c r="FN754" s="42"/>
      <c r="FO754" s="42"/>
      <c r="FP754" s="42"/>
      <c r="FQ754" s="42"/>
      <c r="FR754" s="42"/>
      <c r="FS754" s="29">
        <f t="shared" si="95"/>
        <v>150</v>
      </c>
      <c r="FT754" s="29">
        <f t="shared" si="98"/>
        <v>150</v>
      </c>
      <c r="FU754" s="8">
        <f t="shared" si="96"/>
        <v>0</v>
      </c>
      <c r="FV754" s="29">
        <f t="shared" si="97"/>
        <v>0</v>
      </c>
    </row>
    <row r="755" spans="1:178">
      <c r="A755" s="8">
        <v>17494</v>
      </c>
      <c r="B755" s="27" t="s">
        <v>67</v>
      </c>
      <c r="C755" s="40">
        <v>189</v>
      </c>
      <c r="D755" s="40" t="s">
        <v>1189</v>
      </c>
      <c r="E755" s="40"/>
      <c r="F755" s="40" t="s">
        <v>475</v>
      </c>
      <c r="G755" s="40">
        <v>50</v>
      </c>
      <c r="H755" s="8" t="str">
        <f>VLOOKUP(F755, 'Meslek Grupları'!$E$6:$G$152, 3, FALSE)</f>
        <v>Esnaf</v>
      </c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1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2"/>
      <c r="AT755" s="42"/>
      <c r="AU755" s="43"/>
      <c r="AV755" s="40"/>
      <c r="AW755" s="40"/>
      <c r="AX755" s="40"/>
      <c r="AY755" s="40"/>
      <c r="AZ755" s="40"/>
      <c r="BA755" s="42"/>
      <c r="BB755" s="41"/>
      <c r="BC755" s="40"/>
      <c r="BD755" s="40"/>
      <c r="BE755" s="40"/>
      <c r="BF755" s="40"/>
      <c r="BG755" s="40"/>
      <c r="BH755" s="42"/>
      <c r="BI755" s="40"/>
      <c r="BJ755" s="40"/>
      <c r="BK755" s="40"/>
      <c r="BL755" s="40"/>
      <c r="BM755" s="40"/>
      <c r="BN755" s="40"/>
      <c r="BO755" s="41"/>
      <c r="BP755" s="40"/>
      <c r="BQ755" s="40"/>
      <c r="BR755" s="40"/>
      <c r="BS755" s="40"/>
      <c r="BT755" s="40"/>
      <c r="BU755" s="42"/>
      <c r="BV755" s="40"/>
      <c r="BW755" s="41"/>
      <c r="BX755" s="40"/>
      <c r="BY755" s="40"/>
      <c r="BZ755" s="40"/>
      <c r="CA755" s="42"/>
      <c r="CB755" s="41"/>
      <c r="CC755" s="40"/>
      <c r="CD755" s="40"/>
      <c r="CE755" s="40"/>
      <c r="CF755" s="40"/>
      <c r="CG755" s="40"/>
      <c r="CH755" s="42"/>
      <c r="CI755" s="43"/>
      <c r="CJ755" s="41"/>
      <c r="CK755" s="40"/>
      <c r="CL755" s="40"/>
      <c r="CM755" s="40"/>
      <c r="CN755" s="40"/>
      <c r="CO755" s="40"/>
      <c r="CP755" s="40"/>
      <c r="CQ755" s="40"/>
      <c r="CR755" s="40"/>
      <c r="CS755" s="40"/>
      <c r="CT755" s="40"/>
      <c r="CU755" s="40"/>
      <c r="CV755" s="40"/>
      <c r="CW755" s="40"/>
      <c r="CX755" s="40"/>
      <c r="CY755" s="40"/>
      <c r="CZ755" s="40"/>
      <c r="DA755" s="40"/>
      <c r="DB755" s="40"/>
      <c r="DC755" s="40"/>
      <c r="DD755" s="40"/>
      <c r="DE755" s="40"/>
      <c r="DF755" s="40"/>
      <c r="DG755" s="40"/>
      <c r="DH755" s="40"/>
      <c r="DI755" s="40"/>
      <c r="DJ755" s="40"/>
      <c r="DK755" s="40"/>
      <c r="DL755" s="40"/>
      <c r="DM755" s="40"/>
      <c r="DN755" s="40"/>
      <c r="DO755" s="40"/>
      <c r="DP755" s="40"/>
      <c r="DQ755" s="41"/>
      <c r="DR755" s="40"/>
      <c r="DS755" s="40"/>
      <c r="DT755" s="40"/>
      <c r="DU755" s="40"/>
      <c r="DV755" s="42"/>
      <c r="DW755" s="40"/>
      <c r="DX755" s="40"/>
      <c r="DY755" s="40"/>
      <c r="DZ755" s="40"/>
      <c r="EA755" s="40"/>
      <c r="EB755" s="40"/>
      <c r="EC755" s="40"/>
      <c r="ED755" s="41"/>
      <c r="EE755" s="40"/>
      <c r="EF755" s="40"/>
      <c r="EG755" s="41"/>
      <c r="EH755" s="40"/>
      <c r="EI755" s="40"/>
      <c r="EJ755" s="40"/>
      <c r="EK755" s="40"/>
      <c r="EL755" s="42"/>
      <c r="EM755" s="40"/>
      <c r="EN755" s="40"/>
      <c r="EO755" s="40"/>
      <c r="EP755" s="40"/>
      <c r="EQ755" s="40"/>
      <c r="ER755" s="40"/>
      <c r="ES755" s="40"/>
      <c r="ET755" s="40"/>
      <c r="EU755" s="40"/>
      <c r="EV755" s="40"/>
      <c r="EW755" s="42"/>
      <c r="EX755" s="42"/>
      <c r="EY755" s="42"/>
      <c r="EZ755" s="42"/>
      <c r="FA755" s="42"/>
      <c r="FB755" s="42"/>
      <c r="FC755" s="42"/>
      <c r="FD755" s="42"/>
      <c r="FE755" s="42"/>
      <c r="FF755" s="42"/>
      <c r="FG755" s="42"/>
      <c r="FH755" s="42"/>
      <c r="FI755" s="42"/>
      <c r="FJ755" s="42"/>
      <c r="FK755" s="42"/>
      <c r="FL755" s="42"/>
      <c r="FM755" s="42"/>
      <c r="FN755" s="42"/>
      <c r="FO755" s="42"/>
      <c r="FP755" s="42"/>
      <c r="FQ755" s="42"/>
      <c r="FR755" s="42"/>
      <c r="FS755" s="29">
        <f t="shared" si="95"/>
        <v>50</v>
      </c>
      <c r="FT755" s="29">
        <f t="shared" si="98"/>
        <v>50</v>
      </c>
      <c r="FU755" s="8">
        <f t="shared" si="96"/>
        <v>0</v>
      </c>
      <c r="FV755" s="29">
        <f t="shared" si="97"/>
        <v>0</v>
      </c>
    </row>
    <row r="756" spans="1:178">
      <c r="A756" s="8">
        <v>17494</v>
      </c>
      <c r="B756" s="27" t="s">
        <v>67</v>
      </c>
      <c r="C756" s="40">
        <v>190</v>
      </c>
      <c r="D756" s="40" t="s">
        <v>1190</v>
      </c>
      <c r="E756" s="40"/>
      <c r="F756" s="40" t="s">
        <v>345</v>
      </c>
      <c r="G756" s="40">
        <v>100</v>
      </c>
      <c r="H756" s="8" t="str">
        <f>VLOOKUP(F756, 'Meslek Grupları'!$E$6:$G$152, 3, FALSE)</f>
        <v>Esnaf</v>
      </c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1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2"/>
      <c r="AT756" s="42"/>
      <c r="AU756" s="43"/>
      <c r="AV756" s="40"/>
      <c r="AW756" s="40"/>
      <c r="AX756" s="40"/>
      <c r="AY756" s="40"/>
      <c r="AZ756" s="40"/>
      <c r="BA756" s="42"/>
      <c r="BB756" s="41"/>
      <c r="BC756" s="40"/>
      <c r="BD756" s="40"/>
      <c r="BE756" s="40"/>
      <c r="BF756" s="40"/>
      <c r="BG756" s="40"/>
      <c r="BH756" s="42"/>
      <c r="BI756" s="40"/>
      <c r="BJ756" s="40"/>
      <c r="BK756" s="40"/>
      <c r="BL756" s="40"/>
      <c r="BM756" s="40"/>
      <c r="BN756" s="40"/>
      <c r="BO756" s="41"/>
      <c r="BP756" s="40"/>
      <c r="BQ756" s="40"/>
      <c r="BR756" s="40"/>
      <c r="BS756" s="40"/>
      <c r="BT756" s="40"/>
      <c r="BU756" s="42"/>
      <c r="BV756" s="40"/>
      <c r="BW756" s="41"/>
      <c r="BX756" s="40"/>
      <c r="BY756" s="40"/>
      <c r="BZ756" s="40"/>
      <c r="CA756" s="42"/>
      <c r="CB756" s="41"/>
      <c r="CC756" s="40"/>
      <c r="CD756" s="40"/>
      <c r="CE756" s="40"/>
      <c r="CF756" s="40"/>
      <c r="CG756" s="40"/>
      <c r="CH756" s="42"/>
      <c r="CI756" s="43"/>
      <c r="CJ756" s="41"/>
      <c r="CK756" s="40"/>
      <c r="CL756" s="40"/>
      <c r="CM756" s="40"/>
      <c r="CN756" s="40"/>
      <c r="CO756" s="40"/>
      <c r="CP756" s="40"/>
      <c r="CQ756" s="40"/>
      <c r="CR756" s="40"/>
      <c r="CS756" s="40"/>
      <c r="CT756" s="40"/>
      <c r="CU756" s="40"/>
      <c r="CV756" s="40"/>
      <c r="CW756" s="40"/>
      <c r="CX756" s="40"/>
      <c r="CY756" s="40"/>
      <c r="CZ756" s="40"/>
      <c r="DA756" s="40"/>
      <c r="DB756" s="40"/>
      <c r="DC756" s="40"/>
      <c r="DD756" s="40"/>
      <c r="DE756" s="40"/>
      <c r="DF756" s="40"/>
      <c r="DG756" s="40"/>
      <c r="DH756" s="40"/>
      <c r="DI756" s="40"/>
      <c r="DJ756" s="40"/>
      <c r="DK756" s="40"/>
      <c r="DL756" s="40"/>
      <c r="DM756" s="40"/>
      <c r="DN756" s="40"/>
      <c r="DO756" s="40">
        <v>2</v>
      </c>
      <c r="DP756" s="40"/>
      <c r="DQ756" s="41"/>
      <c r="DR756" s="40"/>
      <c r="DS756" s="40"/>
      <c r="DT756" s="40"/>
      <c r="DU756" s="40"/>
      <c r="DV756" s="42"/>
      <c r="DW756" s="40"/>
      <c r="DX756" s="40"/>
      <c r="DY756" s="40"/>
      <c r="DZ756" s="40"/>
      <c r="EA756" s="40"/>
      <c r="EB756" s="40"/>
      <c r="EC756" s="40"/>
      <c r="ED756" s="41"/>
      <c r="EE756" s="40"/>
      <c r="EF756" s="40"/>
      <c r="EG756" s="41"/>
      <c r="EH756" s="40"/>
      <c r="EI756" s="40"/>
      <c r="EJ756" s="40"/>
      <c r="EK756" s="40"/>
      <c r="EL756" s="42"/>
      <c r="EM756" s="40"/>
      <c r="EN756" s="40"/>
      <c r="EO756" s="40"/>
      <c r="EP756" s="40"/>
      <c r="EQ756" s="40"/>
      <c r="ER756" s="40"/>
      <c r="ES756" s="40"/>
      <c r="ET756" s="40"/>
      <c r="EU756" s="40"/>
      <c r="EV756" s="40"/>
      <c r="EW756" s="42"/>
      <c r="EX756" s="42"/>
      <c r="EY756" s="42"/>
      <c r="EZ756" s="42"/>
      <c r="FA756" s="42"/>
      <c r="FB756" s="42"/>
      <c r="FC756" s="42"/>
      <c r="FD756" s="42"/>
      <c r="FE756" s="42"/>
      <c r="FF756" s="42"/>
      <c r="FG756" s="42"/>
      <c r="FH756" s="42"/>
      <c r="FI756" s="42"/>
      <c r="FJ756" s="42"/>
      <c r="FK756" s="42"/>
      <c r="FL756" s="42"/>
      <c r="FM756" s="42"/>
      <c r="FN756" s="42"/>
      <c r="FO756" s="42"/>
      <c r="FP756" s="42"/>
      <c r="FQ756" s="42"/>
      <c r="FR756" s="42"/>
      <c r="FS756" s="29">
        <f t="shared" si="95"/>
        <v>100</v>
      </c>
      <c r="FT756" s="29">
        <f t="shared" si="98"/>
        <v>100</v>
      </c>
      <c r="FU756" s="8">
        <f t="shared" si="96"/>
        <v>0</v>
      </c>
      <c r="FV756" s="29">
        <f t="shared" si="97"/>
        <v>0</v>
      </c>
    </row>
    <row r="757" spans="1:178">
      <c r="A757" s="8">
        <v>17494</v>
      </c>
      <c r="B757" s="27" t="s">
        <v>67</v>
      </c>
      <c r="C757" s="40">
        <v>191</v>
      </c>
      <c r="D757" s="40" t="s">
        <v>1191</v>
      </c>
      <c r="E757" s="40"/>
      <c r="F757" s="40" t="s">
        <v>111</v>
      </c>
      <c r="G757" s="40"/>
      <c r="H757" s="8" t="str">
        <f>VLOOKUP(F757, 'Meslek Grupları'!$E$6:$G$152, 3, FALSE)</f>
        <v>Esnaf</v>
      </c>
      <c r="I757" s="40" t="s">
        <v>1192</v>
      </c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1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2"/>
      <c r="AT757" s="42"/>
      <c r="AU757" s="43"/>
      <c r="AV757" s="40"/>
      <c r="AW757" s="40"/>
      <c r="AX757" s="40"/>
      <c r="AY757" s="40"/>
      <c r="AZ757" s="40"/>
      <c r="BA757" s="42"/>
      <c r="BB757" s="41"/>
      <c r="BC757" s="40"/>
      <c r="BD757" s="40"/>
      <c r="BE757" s="40"/>
      <c r="BF757" s="40"/>
      <c r="BG757" s="40"/>
      <c r="BH757" s="42"/>
      <c r="BI757" s="40"/>
      <c r="BJ757" s="40"/>
      <c r="BK757" s="40"/>
      <c r="BL757" s="40"/>
      <c r="BM757" s="40"/>
      <c r="BN757" s="40"/>
      <c r="BO757" s="41"/>
      <c r="BP757" s="40"/>
      <c r="BQ757" s="40"/>
      <c r="BR757" s="40"/>
      <c r="BS757" s="40"/>
      <c r="BT757" s="40"/>
      <c r="BU757" s="42"/>
      <c r="BV757" s="40"/>
      <c r="BW757" s="41"/>
      <c r="BX757" s="40"/>
      <c r="BY757" s="40"/>
      <c r="BZ757" s="40"/>
      <c r="CA757" s="42"/>
      <c r="CB757" s="41"/>
      <c r="CC757" s="40"/>
      <c r="CD757" s="40"/>
      <c r="CE757" s="40"/>
      <c r="CF757" s="40"/>
      <c r="CG757" s="40"/>
      <c r="CH757" s="42"/>
      <c r="CI757" s="43"/>
      <c r="CJ757" s="41"/>
      <c r="CK757" s="40"/>
      <c r="CL757" s="40"/>
      <c r="CM757" s="40"/>
      <c r="CN757" s="40"/>
      <c r="CO757" s="40"/>
      <c r="CP757" s="40"/>
      <c r="CQ757" s="40"/>
      <c r="CR757" s="40"/>
      <c r="CS757" s="40"/>
      <c r="CT757" s="40"/>
      <c r="CU757" s="40"/>
      <c r="CV757" s="40"/>
      <c r="CW757" s="40"/>
      <c r="CX757" s="40"/>
      <c r="CY757" s="40"/>
      <c r="CZ757" s="40"/>
      <c r="DA757" s="40"/>
      <c r="DB757" s="40"/>
      <c r="DC757" s="40"/>
      <c r="DD757" s="40"/>
      <c r="DE757" s="40"/>
      <c r="DF757" s="40"/>
      <c r="DG757" s="40"/>
      <c r="DH757" s="40"/>
      <c r="DI757" s="40"/>
      <c r="DJ757" s="40"/>
      <c r="DK757" s="40"/>
      <c r="DL757" s="40"/>
      <c r="DM757" s="40"/>
      <c r="DN757" s="40"/>
      <c r="DO757" s="40"/>
      <c r="DP757" s="40"/>
      <c r="DQ757" s="41"/>
      <c r="DR757" s="40"/>
      <c r="DS757" s="40"/>
      <c r="DT757" s="40"/>
      <c r="DU757" s="40"/>
      <c r="DV757" s="42"/>
      <c r="DW757" s="40"/>
      <c r="DX757" s="40"/>
      <c r="DY757" s="40"/>
      <c r="DZ757" s="40"/>
      <c r="EA757" s="40"/>
      <c r="EB757" s="40"/>
      <c r="EC757" s="40"/>
      <c r="ED757" s="41"/>
      <c r="EE757" s="40"/>
      <c r="EF757" s="40"/>
      <c r="EG757" s="41"/>
      <c r="EH757" s="40"/>
      <c r="EI757" s="40"/>
      <c r="EJ757" s="40"/>
      <c r="EK757" s="40"/>
      <c r="EL757" s="42"/>
      <c r="EM757" s="40"/>
      <c r="EN757" s="40"/>
      <c r="EO757" s="40"/>
      <c r="EP757" s="40"/>
      <c r="EQ757" s="40"/>
      <c r="ER757" s="40"/>
      <c r="ES757" s="40"/>
      <c r="ET757" s="40"/>
      <c r="EU757" s="40"/>
      <c r="EV757" s="40"/>
      <c r="EW757" s="42"/>
      <c r="EX757" s="42"/>
      <c r="EY757" s="42"/>
      <c r="EZ757" s="42"/>
      <c r="FA757" s="42"/>
      <c r="FB757" s="42"/>
      <c r="FC757" s="42"/>
      <c r="FD757" s="42"/>
      <c r="FE757" s="42"/>
      <c r="FF757" s="42"/>
      <c r="FG757" s="42"/>
      <c r="FH757" s="42"/>
      <c r="FI757" s="42"/>
      <c r="FJ757" s="42"/>
      <c r="FK757" s="42"/>
      <c r="FL757" s="42"/>
      <c r="FM757" s="42"/>
      <c r="FN757" s="42"/>
      <c r="FO757" s="42"/>
      <c r="FP757" s="42"/>
      <c r="FQ757" s="42"/>
      <c r="FR757" s="42"/>
      <c r="FS757" s="29">
        <f t="shared" si="95"/>
        <v>0</v>
      </c>
      <c r="FT757" s="29">
        <f t="shared" si="98"/>
        <v>0</v>
      </c>
      <c r="FU757" s="8">
        <f t="shared" si="96"/>
        <v>0</v>
      </c>
      <c r="FV757" s="29">
        <f t="shared" si="97"/>
        <v>0</v>
      </c>
    </row>
    <row r="758" spans="1:178">
      <c r="A758" s="8">
        <v>17494</v>
      </c>
      <c r="B758" s="27" t="s">
        <v>67</v>
      </c>
      <c r="C758" s="40">
        <v>192</v>
      </c>
      <c r="D758" s="40" t="s">
        <v>1133</v>
      </c>
      <c r="E758" s="40"/>
      <c r="F758" s="40" t="s">
        <v>253</v>
      </c>
      <c r="G758" s="40">
        <v>100</v>
      </c>
      <c r="H758" s="8" t="str">
        <f>VLOOKUP(F758, 'Meslek Grupları'!$E$6:$G$152, 3, FALSE)</f>
        <v>İşçiler</v>
      </c>
      <c r="I758" s="40"/>
      <c r="J758" s="40"/>
      <c r="K758" s="40"/>
      <c r="L758" s="40"/>
      <c r="M758" s="40"/>
      <c r="N758" s="40"/>
      <c r="O758" s="40"/>
      <c r="P758" s="40"/>
      <c r="Q758" s="40"/>
      <c r="R758" s="40">
        <v>3.5</v>
      </c>
      <c r="S758" s="40"/>
      <c r="T758" s="40"/>
      <c r="U758" s="40"/>
      <c r="V758" s="40"/>
      <c r="W758" s="40"/>
      <c r="X758" s="40"/>
      <c r="Y758" s="40"/>
      <c r="Z758" s="41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2"/>
      <c r="AT758" s="42"/>
      <c r="AU758" s="43"/>
      <c r="AV758" s="40"/>
      <c r="AW758" s="40"/>
      <c r="AX758" s="40"/>
      <c r="AY758" s="40"/>
      <c r="AZ758" s="40"/>
      <c r="BA758" s="42"/>
      <c r="BB758" s="41"/>
      <c r="BC758" s="40"/>
      <c r="BD758" s="40"/>
      <c r="BE758" s="40"/>
      <c r="BF758" s="40"/>
      <c r="BG758" s="40"/>
      <c r="BH758" s="42"/>
      <c r="BI758" s="40"/>
      <c r="BJ758" s="40"/>
      <c r="BK758" s="40"/>
      <c r="BL758" s="40"/>
      <c r="BM758" s="40"/>
      <c r="BN758" s="40"/>
      <c r="BO758" s="41"/>
      <c r="BP758" s="40"/>
      <c r="BQ758" s="40"/>
      <c r="BR758" s="40"/>
      <c r="BS758" s="40"/>
      <c r="BT758" s="40"/>
      <c r="BU758" s="42"/>
      <c r="BV758" s="40"/>
      <c r="BW758" s="41"/>
      <c r="BX758" s="40"/>
      <c r="BY758" s="40"/>
      <c r="BZ758" s="40"/>
      <c r="CA758" s="42"/>
      <c r="CB758" s="41"/>
      <c r="CC758" s="40"/>
      <c r="CD758" s="40"/>
      <c r="CE758" s="40"/>
      <c r="CF758" s="40"/>
      <c r="CG758" s="40"/>
      <c r="CH758" s="42"/>
      <c r="CI758" s="43"/>
      <c r="CJ758" s="41"/>
      <c r="CK758" s="40"/>
      <c r="CL758" s="40"/>
      <c r="CM758" s="40"/>
      <c r="CN758" s="40"/>
      <c r="CO758" s="40"/>
      <c r="CP758" s="40"/>
      <c r="CQ758" s="40"/>
      <c r="CR758" s="40"/>
      <c r="CS758" s="40"/>
      <c r="CT758" s="40"/>
      <c r="CU758" s="40"/>
      <c r="CV758" s="40"/>
      <c r="CW758" s="40">
        <v>1</v>
      </c>
      <c r="CX758" s="40">
        <v>10</v>
      </c>
      <c r="CY758" s="40"/>
      <c r="CZ758" s="40"/>
      <c r="DA758" s="40"/>
      <c r="DB758" s="40"/>
      <c r="DC758" s="40"/>
      <c r="DD758" s="40"/>
      <c r="DE758" s="40"/>
      <c r="DF758" s="40"/>
      <c r="DG758" s="40"/>
      <c r="DH758" s="40"/>
      <c r="DI758" s="40"/>
      <c r="DJ758" s="40"/>
      <c r="DK758" s="40"/>
      <c r="DL758" s="40"/>
      <c r="DM758" s="40"/>
      <c r="DN758" s="40"/>
      <c r="DO758" s="40"/>
      <c r="DP758" s="40"/>
      <c r="DQ758" s="41"/>
      <c r="DR758" s="40"/>
      <c r="DS758" s="40"/>
      <c r="DT758" s="40"/>
      <c r="DU758" s="40"/>
      <c r="DV758" s="42"/>
      <c r="DW758" s="40"/>
      <c r="DX758" s="40"/>
      <c r="DY758" s="40"/>
      <c r="DZ758" s="40"/>
      <c r="EA758" s="40"/>
      <c r="EB758" s="40"/>
      <c r="EC758" s="40"/>
      <c r="ED758" s="41"/>
      <c r="EE758" s="40"/>
      <c r="EF758" s="40"/>
      <c r="EG758" s="41"/>
      <c r="EH758" s="40"/>
      <c r="EI758" s="40"/>
      <c r="EJ758" s="40"/>
      <c r="EK758" s="40"/>
      <c r="EL758" s="42"/>
      <c r="EM758" s="40"/>
      <c r="EN758" s="40"/>
      <c r="EO758" s="40"/>
      <c r="EP758" s="40"/>
      <c r="EQ758" s="40"/>
      <c r="ER758" s="40"/>
      <c r="ES758" s="40"/>
      <c r="ET758" s="40"/>
      <c r="EU758" s="40"/>
      <c r="EV758" s="40"/>
      <c r="EW758" s="42"/>
      <c r="EX758" s="42"/>
      <c r="EY758" s="42"/>
      <c r="EZ758" s="42"/>
      <c r="FA758" s="42"/>
      <c r="FB758" s="42"/>
      <c r="FC758" s="42"/>
      <c r="FD758" s="42"/>
      <c r="FE758" s="42"/>
      <c r="FF758" s="42"/>
      <c r="FG758" s="42"/>
      <c r="FH758" s="42"/>
      <c r="FI758" s="42"/>
      <c r="FJ758" s="42"/>
      <c r="FK758" s="42"/>
      <c r="FL758" s="42"/>
      <c r="FM758" s="42"/>
      <c r="FN758" s="42"/>
      <c r="FO758" s="42"/>
      <c r="FP758" s="42"/>
      <c r="FQ758" s="42"/>
      <c r="FR758" s="42"/>
      <c r="FS758" s="29">
        <f t="shared" si="95"/>
        <v>110</v>
      </c>
      <c r="FT758" s="29">
        <f t="shared" si="98"/>
        <v>110</v>
      </c>
      <c r="FU758" s="8">
        <f t="shared" si="96"/>
        <v>0</v>
      </c>
      <c r="FV758" s="29">
        <f t="shared" si="97"/>
        <v>0</v>
      </c>
    </row>
    <row r="759" spans="1:178">
      <c r="A759" s="8">
        <v>17494</v>
      </c>
      <c r="B759" s="27" t="s">
        <v>67</v>
      </c>
      <c r="C759" s="40">
        <v>193</v>
      </c>
      <c r="D759" s="40" t="s">
        <v>1193</v>
      </c>
      <c r="E759" s="40"/>
      <c r="F759" s="40" t="s">
        <v>267</v>
      </c>
      <c r="G759" s="40">
        <v>30</v>
      </c>
      <c r="H759" s="8" t="str">
        <f>VLOOKUP(F759, 'Meslek Grupları'!$E$6:$G$152, 3, FALSE)</f>
        <v>Esnaf</v>
      </c>
      <c r="I759" s="40"/>
      <c r="J759" s="40"/>
      <c r="K759" s="40"/>
      <c r="L759" s="40">
        <v>120</v>
      </c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1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2"/>
      <c r="AT759" s="42"/>
      <c r="AU759" s="43"/>
      <c r="AV759" s="40"/>
      <c r="AW759" s="40"/>
      <c r="AX759" s="40"/>
      <c r="AY759" s="40"/>
      <c r="AZ759" s="40"/>
      <c r="BA759" s="42"/>
      <c r="BB759" s="41"/>
      <c r="BC759" s="40"/>
      <c r="BD759" s="40"/>
      <c r="BE759" s="40"/>
      <c r="BF759" s="40"/>
      <c r="BG759" s="40"/>
      <c r="BH759" s="42"/>
      <c r="BI759" s="40"/>
      <c r="BJ759" s="40"/>
      <c r="BK759" s="40"/>
      <c r="BL759" s="40"/>
      <c r="BM759" s="40"/>
      <c r="BN759" s="40"/>
      <c r="BO759" s="41"/>
      <c r="BP759" s="40"/>
      <c r="BQ759" s="40"/>
      <c r="BR759" s="40"/>
      <c r="BS759" s="40"/>
      <c r="BT759" s="40"/>
      <c r="BU759" s="42"/>
      <c r="BV759" s="40"/>
      <c r="BW759" s="41"/>
      <c r="BX759" s="40"/>
      <c r="BY759" s="40"/>
      <c r="BZ759" s="40"/>
      <c r="CA759" s="42"/>
      <c r="CB759" s="41"/>
      <c r="CC759" s="40"/>
      <c r="CD759" s="40"/>
      <c r="CE759" s="40"/>
      <c r="CF759" s="40"/>
      <c r="CG759" s="40"/>
      <c r="CH759" s="42"/>
      <c r="CI759" s="43"/>
      <c r="CJ759" s="41"/>
      <c r="CK759" s="40"/>
      <c r="CL759" s="40"/>
      <c r="CM759" s="40"/>
      <c r="CN759" s="40"/>
      <c r="CO759" s="40"/>
      <c r="CP759" s="40"/>
      <c r="CQ759" s="40"/>
      <c r="CR759" s="40"/>
      <c r="CS759" s="40"/>
      <c r="CT759" s="40"/>
      <c r="CU759" s="40"/>
      <c r="CV759" s="40"/>
      <c r="CW759" s="40"/>
      <c r="CX759" s="40"/>
      <c r="CY759" s="40"/>
      <c r="CZ759" s="40"/>
      <c r="DA759" s="40"/>
      <c r="DB759" s="40"/>
      <c r="DC759" s="40"/>
      <c r="DD759" s="40"/>
      <c r="DE759" s="40"/>
      <c r="DF759" s="40"/>
      <c r="DG759" s="40"/>
      <c r="DH759" s="40"/>
      <c r="DI759" s="40"/>
      <c r="DJ759" s="40"/>
      <c r="DK759" s="40"/>
      <c r="DL759" s="40"/>
      <c r="DM759" s="40"/>
      <c r="DN759" s="40"/>
      <c r="DO759" s="40"/>
      <c r="DP759" s="40"/>
      <c r="DQ759" s="41"/>
      <c r="DR759" s="40"/>
      <c r="DS759" s="40"/>
      <c r="DT759" s="40"/>
      <c r="DU759" s="40"/>
      <c r="DV759" s="42"/>
      <c r="DW759" s="40"/>
      <c r="DX759" s="40"/>
      <c r="DY759" s="40"/>
      <c r="DZ759" s="40"/>
      <c r="EA759" s="40"/>
      <c r="EB759" s="40"/>
      <c r="EC759" s="40"/>
      <c r="ED759" s="41"/>
      <c r="EE759" s="40"/>
      <c r="EF759" s="40"/>
      <c r="EG759" s="41"/>
      <c r="EH759" s="40"/>
      <c r="EI759" s="40"/>
      <c r="EJ759" s="40"/>
      <c r="EK759" s="40"/>
      <c r="EL759" s="42"/>
      <c r="EM759" s="40"/>
      <c r="EN759" s="40"/>
      <c r="EO759" s="40"/>
      <c r="EP759" s="40"/>
      <c r="EQ759" s="40"/>
      <c r="ER759" s="40"/>
      <c r="ES759" s="40"/>
      <c r="ET759" s="40"/>
      <c r="EU759" s="40"/>
      <c r="EV759" s="40"/>
      <c r="EW759" s="42"/>
      <c r="EX759" s="42"/>
      <c r="EY759" s="42"/>
      <c r="EZ759" s="42"/>
      <c r="FA759" s="42"/>
      <c r="FB759" s="42"/>
      <c r="FC759" s="42"/>
      <c r="FD759" s="42"/>
      <c r="FE759" s="42"/>
      <c r="FF759" s="42"/>
      <c r="FG759" s="42"/>
      <c r="FH759" s="42"/>
      <c r="FI759" s="42"/>
      <c r="FJ759" s="42"/>
      <c r="FK759" s="42"/>
      <c r="FL759" s="42"/>
      <c r="FM759" s="42"/>
      <c r="FN759" s="42"/>
      <c r="FO759" s="42"/>
      <c r="FP759" s="42"/>
      <c r="FQ759" s="42"/>
      <c r="FR759" s="42"/>
      <c r="FS759" s="29">
        <f t="shared" si="95"/>
        <v>150</v>
      </c>
      <c r="FT759" s="29">
        <f t="shared" si="98"/>
        <v>150</v>
      </c>
      <c r="FU759" s="8">
        <f t="shared" si="96"/>
        <v>0</v>
      </c>
      <c r="FV759" s="29">
        <f t="shared" si="97"/>
        <v>0</v>
      </c>
    </row>
    <row r="760" spans="1:178">
      <c r="A760" s="8">
        <v>17494</v>
      </c>
      <c r="B760" s="27" t="s">
        <v>67</v>
      </c>
      <c r="C760" s="40">
        <v>194</v>
      </c>
      <c r="D760" s="40" t="s">
        <v>1194</v>
      </c>
      <c r="E760" s="40"/>
      <c r="F760" s="40"/>
      <c r="G760" s="40"/>
      <c r="H760" s="8">
        <f>VLOOKUP(F760, 'Meslek Grupları'!$E$6:$G$152, 3, FALSE)</f>
        <v>0</v>
      </c>
      <c r="I760" s="40" t="s">
        <v>1195</v>
      </c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1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2"/>
      <c r="AT760" s="42"/>
      <c r="AU760" s="43"/>
      <c r="AV760" s="40"/>
      <c r="AW760" s="40"/>
      <c r="AX760" s="40"/>
      <c r="AY760" s="40"/>
      <c r="AZ760" s="40"/>
      <c r="BA760" s="42"/>
      <c r="BB760" s="41"/>
      <c r="BC760" s="40"/>
      <c r="BD760" s="40"/>
      <c r="BE760" s="40"/>
      <c r="BF760" s="40"/>
      <c r="BG760" s="40"/>
      <c r="BH760" s="42"/>
      <c r="BI760" s="40"/>
      <c r="BJ760" s="40"/>
      <c r="BK760" s="40"/>
      <c r="BL760" s="40"/>
      <c r="BM760" s="40"/>
      <c r="BN760" s="40"/>
      <c r="BO760" s="41"/>
      <c r="BP760" s="40"/>
      <c r="BQ760" s="40"/>
      <c r="BR760" s="40"/>
      <c r="BS760" s="40"/>
      <c r="BT760" s="40"/>
      <c r="BU760" s="42"/>
      <c r="BV760" s="40"/>
      <c r="BW760" s="41"/>
      <c r="BX760" s="40"/>
      <c r="BY760" s="40"/>
      <c r="BZ760" s="40"/>
      <c r="CA760" s="42"/>
      <c r="CB760" s="41"/>
      <c r="CC760" s="40"/>
      <c r="CD760" s="40"/>
      <c r="CE760" s="40"/>
      <c r="CF760" s="40"/>
      <c r="CG760" s="40"/>
      <c r="CH760" s="42"/>
      <c r="CI760" s="43"/>
      <c r="CJ760" s="41"/>
      <c r="CK760" s="40"/>
      <c r="CL760" s="40"/>
      <c r="CM760" s="40"/>
      <c r="CN760" s="40"/>
      <c r="CO760" s="40"/>
      <c r="CP760" s="40"/>
      <c r="CQ760" s="40"/>
      <c r="CR760" s="40"/>
      <c r="CS760" s="40"/>
      <c r="CT760" s="40"/>
      <c r="CU760" s="40"/>
      <c r="CV760" s="40"/>
      <c r="CW760" s="40"/>
      <c r="CX760" s="40"/>
      <c r="CY760" s="40"/>
      <c r="CZ760" s="40"/>
      <c r="DA760" s="40"/>
      <c r="DB760" s="40"/>
      <c r="DC760" s="40"/>
      <c r="DD760" s="40"/>
      <c r="DE760" s="40"/>
      <c r="DF760" s="40"/>
      <c r="DG760" s="40"/>
      <c r="DH760" s="40"/>
      <c r="DI760" s="40"/>
      <c r="DJ760" s="40"/>
      <c r="DK760" s="40"/>
      <c r="DL760" s="40"/>
      <c r="DM760" s="40"/>
      <c r="DN760" s="40"/>
      <c r="DO760" s="40"/>
      <c r="DP760" s="40"/>
      <c r="DQ760" s="41"/>
      <c r="DR760" s="40"/>
      <c r="DS760" s="40"/>
      <c r="DT760" s="40"/>
      <c r="DU760" s="40"/>
      <c r="DV760" s="42"/>
      <c r="DW760" s="40"/>
      <c r="DX760" s="40"/>
      <c r="DY760" s="40"/>
      <c r="DZ760" s="40"/>
      <c r="EA760" s="40"/>
      <c r="EB760" s="40"/>
      <c r="EC760" s="40"/>
      <c r="ED760" s="41"/>
      <c r="EE760" s="40"/>
      <c r="EF760" s="40"/>
      <c r="EG760" s="41"/>
      <c r="EH760" s="40"/>
      <c r="EI760" s="40"/>
      <c r="EJ760" s="40"/>
      <c r="EK760" s="40"/>
      <c r="EL760" s="42"/>
      <c r="EM760" s="40"/>
      <c r="EN760" s="40"/>
      <c r="EO760" s="40"/>
      <c r="EP760" s="40"/>
      <c r="EQ760" s="40"/>
      <c r="ER760" s="40"/>
      <c r="ES760" s="40"/>
      <c r="ET760" s="40"/>
      <c r="EU760" s="40"/>
      <c r="EV760" s="40"/>
      <c r="EW760" s="42"/>
      <c r="EX760" s="42"/>
      <c r="EY760" s="42"/>
      <c r="EZ760" s="42"/>
      <c r="FA760" s="42"/>
      <c r="FB760" s="42"/>
      <c r="FC760" s="42"/>
      <c r="FD760" s="42"/>
      <c r="FE760" s="42"/>
      <c r="FF760" s="42"/>
      <c r="FG760" s="42"/>
      <c r="FH760" s="42"/>
      <c r="FI760" s="42"/>
      <c r="FJ760" s="42"/>
      <c r="FK760" s="42"/>
      <c r="FL760" s="42"/>
      <c r="FM760" s="42"/>
      <c r="FN760" s="42"/>
      <c r="FO760" s="42"/>
      <c r="FP760" s="42"/>
      <c r="FQ760" s="42"/>
      <c r="FR760" s="42"/>
      <c r="FS760" s="29">
        <f t="shared" si="95"/>
        <v>0</v>
      </c>
      <c r="FT760" s="29">
        <f t="shared" si="98"/>
        <v>0</v>
      </c>
      <c r="FU760" s="8">
        <f t="shared" si="96"/>
        <v>0</v>
      </c>
      <c r="FV760" s="29">
        <f t="shared" si="97"/>
        <v>0</v>
      </c>
    </row>
    <row r="761" spans="1:178">
      <c r="A761" s="8">
        <v>17494</v>
      </c>
      <c r="B761" s="27" t="s">
        <v>67</v>
      </c>
      <c r="C761" s="40">
        <v>195</v>
      </c>
      <c r="D761" s="40" t="s">
        <v>1196</v>
      </c>
      <c r="E761" s="40"/>
      <c r="F761" s="40" t="s">
        <v>253</v>
      </c>
      <c r="G761" s="40">
        <v>60</v>
      </c>
      <c r="H761" s="8" t="str">
        <f>VLOOKUP(F761, 'Meslek Grupları'!$E$6:$G$152, 3, FALSE)</f>
        <v>İşçiler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>
        <v>4.25</v>
      </c>
      <c r="S761" s="40"/>
      <c r="T761" s="40"/>
      <c r="U761" s="40"/>
      <c r="V761" s="40"/>
      <c r="W761" s="40"/>
      <c r="X761" s="40"/>
      <c r="Y761" s="40"/>
      <c r="Z761" s="41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2"/>
      <c r="AT761" s="42"/>
      <c r="AU761" s="43"/>
      <c r="AV761" s="40"/>
      <c r="AW761" s="40"/>
      <c r="AX761" s="40"/>
      <c r="AY761" s="40"/>
      <c r="AZ761" s="40"/>
      <c r="BA761" s="42"/>
      <c r="BB761" s="41"/>
      <c r="BC761" s="40"/>
      <c r="BD761" s="40"/>
      <c r="BE761" s="40"/>
      <c r="BF761" s="40"/>
      <c r="BG761" s="40"/>
      <c r="BH761" s="42"/>
      <c r="BI761" s="40"/>
      <c r="BJ761" s="40"/>
      <c r="BK761" s="40"/>
      <c r="BL761" s="40"/>
      <c r="BM761" s="40"/>
      <c r="BN761" s="40"/>
      <c r="BO761" s="41"/>
      <c r="BP761" s="40"/>
      <c r="BQ761" s="40"/>
      <c r="BR761" s="40"/>
      <c r="BS761" s="40"/>
      <c r="BT761" s="40"/>
      <c r="BU761" s="42"/>
      <c r="BV761" s="40"/>
      <c r="BW761" s="41"/>
      <c r="BX761" s="40"/>
      <c r="BY761" s="40"/>
      <c r="BZ761" s="40"/>
      <c r="CA761" s="42"/>
      <c r="CB761" s="41"/>
      <c r="CC761" s="40"/>
      <c r="CD761" s="40"/>
      <c r="CE761" s="40"/>
      <c r="CF761" s="40"/>
      <c r="CG761" s="40"/>
      <c r="CH761" s="42"/>
      <c r="CI761" s="43"/>
      <c r="CJ761" s="41"/>
      <c r="CK761" s="40"/>
      <c r="CL761" s="40"/>
      <c r="CM761" s="40"/>
      <c r="CN761" s="40"/>
      <c r="CO761" s="40"/>
      <c r="CP761" s="40"/>
      <c r="CQ761" s="40"/>
      <c r="CR761" s="40"/>
      <c r="CS761" s="40"/>
      <c r="CT761" s="40"/>
      <c r="CU761" s="40"/>
      <c r="CV761" s="40"/>
      <c r="CW761" s="40">
        <v>1</v>
      </c>
      <c r="CX761" s="40">
        <v>10</v>
      </c>
      <c r="CY761" s="40"/>
      <c r="CZ761" s="40"/>
      <c r="DA761" s="40"/>
      <c r="DB761" s="40"/>
      <c r="DC761" s="40"/>
      <c r="DD761" s="40"/>
      <c r="DE761" s="40"/>
      <c r="DF761" s="40"/>
      <c r="DG761" s="40"/>
      <c r="DH761" s="40"/>
      <c r="DI761" s="40"/>
      <c r="DJ761" s="40"/>
      <c r="DK761" s="40"/>
      <c r="DL761" s="40"/>
      <c r="DM761" s="40"/>
      <c r="DN761" s="40"/>
      <c r="DO761" s="40"/>
      <c r="DP761" s="40"/>
      <c r="DQ761" s="41"/>
      <c r="DR761" s="40"/>
      <c r="DS761" s="40"/>
      <c r="DT761" s="40"/>
      <c r="DU761" s="40"/>
      <c r="DV761" s="42"/>
      <c r="DW761" s="40"/>
      <c r="DX761" s="40"/>
      <c r="DY761" s="40"/>
      <c r="DZ761" s="40"/>
      <c r="EA761" s="40"/>
      <c r="EB761" s="40"/>
      <c r="EC761" s="40"/>
      <c r="ED761" s="41"/>
      <c r="EE761" s="40"/>
      <c r="EF761" s="40"/>
      <c r="EG761" s="41"/>
      <c r="EH761" s="40"/>
      <c r="EI761" s="40"/>
      <c r="EJ761" s="40"/>
      <c r="EK761" s="40"/>
      <c r="EL761" s="42"/>
      <c r="EM761" s="40"/>
      <c r="EN761" s="40"/>
      <c r="EO761" s="40"/>
      <c r="EP761" s="40"/>
      <c r="EQ761" s="40"/>
      <c r="ER761" s="40"/>
      <c r="ES761" s="40"/>
      <c r="ET761" s="40"/>
      <c r="EU761" s="40"/>
      <c r="EV761" s="40"/>
      <c r="EW761" s="42"/>
      <c r="EX761" s="42"/>
      <c r="EY761" s="42"/>
      <c r="EZ761" s="42"/>
      <c r="FA761" s="42"/>
      <c r="FB761" s="42"/>
      <c r="FC761" s="42"/>
      <c r="FD761" s="42"/>
      <c r="FE761" s="42"/>
      <c r="FF761" s="42"/>
      <c r="FG761" s="42"/>
      <c r="FH761" s="42"/>
      <c r="FI761" s="42"/>
      <c r="FJ761" s="42"/>
      <c r="FK761" s="42"/>
      <c r="FL761" s="42"/>
      <c r="FM761" s="42"/>
      <c r="FN761" s="42"/>
      <c r="FO761" s="42"/>
      <c r="FP761" s="42"/>
      <c r="FQ761" s="42"/>
      <c r="FR761" s="42"/>
      <c r="FS761" s="29">
        <f t="shared" si="95"/>
        <v>70</v>
      </c>
      <c r="FT761" s="29">
        <f t="shared" si="98"/>
        <v>70</v>
      </c>
      <c r="FU761" s="8">
        <f t="shared" si="96"/>
        <v>0</v>
      </c>
      <c r="FV761" s="29">
        <f t="shared" si="97"/>
        <v>0</v>
      </c>
    </row>
    <row r="762" spans="1:178">
      <c r="A762" s="8">
        <v>17494</v>
      </c>
      <c r="B762" s="27" t="s">
        <v>67</v>
      </c>
      <c r="C762" s="40">
        <v>196</v>
      </c>
      <c r="D762" s="40" t="s">
        <v>1197</v>
      </c>
      <c r="E762" s="40"/>
      <c r="F762" s="40" t="s">
        <v>267</v>
      </c>
      <c r="G762" s="40">
        <v>50</v>
      </c>
      <c r="H762" s="8" t="str">
        <f>VLOOKUP(F762, 'Meslek Grupları'!$E$6:$G$152, 3, FALSE)</f>
        <v>Esnaf</v>
      </c>
      <c r="I762" s="40"/>
      <c r="J762" s="40"/>
      <c r="K762" s="40"/>
      <c r="L762" s="40">
        <v>120</v>
      </c>
      <c r="M762" s="40" t="s">
        <v>1187</v>
      </c>
      <c r="N762" s="40"/>
      <c r="O762" s="40"/>
      <c r="P762" s="40"/>
      <c r="Q762" s="40"/>
      <c r="R762" s="40">
        <v>4.25</v>
      </c>
      <c r="S762" s="40"/>
      <c r="T762" s="40"/>
      <c r="U762" s="40"/>
      <c r="V762" s="40"/>
      <c r="W762" s="40"/>
      <c r="X762" s="40"/>
      <c r="Y762" s="40"/>
      <c r="Z762" s="41">
        <v>20</v>
      </c>
      <c r="AA762" s="40">
        <v>5</v>
      </c>
      <c r="AB762" s="40">
        <v>20</v>
      </c>
      <c r="AC762" s="40">
        <v>4</v>
      </c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>
        <v>20</v>
      </c>
      <c r="AS762" s="42">
        <v>4</v>
      </c>
      <c r="AT762" s="42">
        <v>13</v>
      </c>
      <c r="AU762" s="43"/>
      <c r="AV762" s="40"/>
      <c r="AW762" s="40"/>
      <c r="AX762" s="40"/>
      <c r="AY762" s="40"/>
      <c r="AZ762" s="40"/>
      <c r="BA762" s="42"/>
      <c r="BB762" s="41"/>
      <c r="BC762" s="40"/>
      <c r="BD762" s="40"/>
      <c r="BE762" s="40"/>
      <c r="BF762" s="40"/>
      <c r="BG762" s="40"/>
      <c r="BH762" s="42"/>
      <c r="BI762" s="40">
        <v>6</v>
      </c>
      <c r="BJ762" s="40">
        <v>13</v>
      </c>
      <c r="BK762" s="40">
        <v>13</v>
      </c>
      <c r="BL762" s="40"/>
      <c r="BM762" s="40">
        <v>104</v>
      </c>
      <c r="BN762" s="40">
        <v>140</v>
      </c>
      <c r="BO762" s="41"/>
      <c r="BP762" s="40"/>
      <c r="BQ762" s="40"/>
      <c r="BR762" s="40"/>
      <c r="BS762" s="40"/>
      <c r="BT762" s="40"/>
      <c r="BU762" s="42"/>
      <c r="BV762" s="40"/>
      <c r="BW762" s="41"/>
      <c r="BX762" s="40"/>
      <c r="BY762" s="40"/>
      <c r="BZ762" s="40"/>
      <c r="CA762" s="42"/>
      <c r="CB762" s="41"/>
      <c r="CC762" s="40"/>
      <c r="CD762" s="40"/>
      <c r="CE762" s="40"/>
      <c r="CF762" s="40"/>
      <c r="CG762" s="40"/>
      <c r="CH762" s="42"/>
      <c r="CI762" s="43"/>
      <c r="CJ762" s="41"/>
      <c r="CK762" s="40"/>
      <c r="CL762" s="40"/>
      <c r="CM762" s="40"/>
      <c r="CN762" s="40"/>
      <c r="CO762" s="40"/>
      <c r="CP762" s="40"/>
      <c r="CQ762" s="40"/>
      <c r="CR762" s="40"/>
      <c r="CS762" s="40"/>
      <c r="CT762" s="40"/>
      <c r="CU762" s="40"/>
      <c r="CV762" s="40"/>
      <c r="CW762" s="40"/>
      <c r="CX762" s="40"/>
      <c r="CY762" s="40"/>
      <c r="CZ762" s="40"/>
      <c r="DA762" s="40"/>
      <c r="DB762" s="40"/>
      <c r="DC762" s="40"/>
      <c r="DD762" s="40"/>
      <c r="DE762" s="40"/>
      <c r="DF762" s="40"/>
      <c r="DG762" s="40"/>
      <c r="DH762" s="40"/>
      <c r="DI762" s="40"/>
      <c r="DJ762" s="40"/>
      <c r="DK762" s="40"/>
      <c r="DL762" s="40"/>
      <c r="DM762" s="40"/>
      <c r="DN762" s="40"/>
      <c r="DO762" s="40"/>
      <c r="DP762" s="40"/>
      <c r="DQ762" s="41"/>
      <c r="DR762" s="40"/>
      <c r="DS762" s="40"/>
      <c r="DT762" s="40"/>
      <c r="DU762" s="40"/>
      <c r="DV762" s="42"/>
      <c r="DW762" s="40"/>
      <c r="DX762" s="40"/>
      <c r="DY762" s="40"/>
      <c r="DZ762" s="40"/>
      <c r="EA762" s="40"/>
      <c r="EB762" s="40"/>
      <c r="EC762" s="40"/>
      <c r="ED762" s="41"/>
      <c r="EE762" s="40"/>
      <c r="EF762" s="40"/>
      <c r="EG762" s="41"/>
      <c r="EH762" s="40"/>
      <c r="EI762" s="40"/>
      <c r="EJ762" s="40"/>
      <c r="EK762" s="40"/>
      <c r="EL762" s="42"/>
      <c r="EM762" s="40"/>
      <c r="EN762" s="40"/>
      <c r="EO762" s="40"/>
      <c r="EP762" s="40"/>
      <c r="EQ762" s="40"/>
      <c r="ER762" s="40"/>
      <c r="ES762" s="40"/>
      <c r="ET762" s="40"/>
      <c r="EU762" s="40"/>
      <c r="EV762" s="40"/>
      <c r="EW762" s="42"/>
      <c r="EX762" s="42"/>
      <c r="EY762" s="42"/>
      <c r="EZ762" s="42"/>
      <c r="FA762" s="42"/>
      <c r="FB762" s="42"/>
      <c r="FC762" s="42"/>
      <c r="FD762" s="42"/>
      <c r="FE762" s="42"/>
      <c r="FF762" s="42"/>
      <c r="FG762" s="42"/>
      <c r="FH762" s="42"/>
      <c r="FI762" s="42"/>
      <c r="FJ762" s="42"/>
      <c r="FK762" s="42"/>
      <c r="FL762" s="42"/>
      <c r="FM762" s="42"/>
      <c r="FN762" s="42"/>
      <c r="FO762" s="42"/>
      <c r="FP762" s="42"/>
      <c r="FQ762" s="42"/>
      <c r="FR762" s="42"/>
      <c r="FS762" s="29">
        <f t="shared" si="95"/>
        <v>274</v>
      </c>
      <c r="FT762" s="29">
        <f t="shared" si="98"/>
        <v>274</v>
      </c>
      <c r="FU762" s="8">
        <f t="shared" si="96"/>
        <v>6</v>
      </c>
      <c r="FV762" s="29">
        <f t="shared" si="97"/>
        <v>6</v>
      </c>
    </row>
    <row r="763" spans="1:178">
      <c r="A763" s="8">
        <v>17494</v>
      </c>
      <c r="B763" s="27" t="s">
        <v>67</v>
      </c>
      <c r="C763" s="40">
        <v>197</v>
      </c>
      <c r="D763" s="40" t="s">
        <v>1198</v>
      </c>
      <c r="E763" s="40"/>
      <c r="F763" s="40" t="s">
        <v>565</v>
      </c>
      <c r="G763" s="40">
        <v>60</v>
      </c>
      <c r="H763" s="8" t="str">
        <f>VLOOKUP(F763, 'Meslek Grupları'!$E$6:$G$152, 3, FALSE)</f>
        <v>Esnaf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>
        <v>2.5</v>
      </c>
      <c r="S763" s="40"/>
      <c r="T763" s="40"/>
      <c r="U763" s="40"/>
      <c r="V763" s="40"/>
      <c r="W763" s="40"/>
      <c r="X763" s="40"/>
      <c r="Y763" s="40"/>
      <c r="Z763" s="41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2"/>
      <c r="AT763" s="42"/>
      <c r="AU763" s="43"/>
      <c r="AV763" s="40"/>
      <c r="AW763" s="40"/>
      <c r="AX763" s="40"/>
      <c r="AY763" s="40"/>
      <c r="AZ763" s="40"/>
      <c r="BA763" s="42"/>
      <c r="BB763" s="41"/>
      <c r="BC763" s="40"/>
      <c r="BD763" s="40"/>
      <c r="BE763" s="40"/>
      <c r="BF763" s="40"/>
      <c r="BG763" s="40"/>
      <c r="BH763" s="42"/>
      <c r="BI763" s="40"/>
      <c r="BJ763" s="40"/>
      <c r="BK763" s="40"/>
      <c r="BL763" s="40"/>
      <c r="BM763" s="40"/>
      <c r="BN763" s="40"/>
      <c r="BO763" s="41"/>
      <c r="BP763" s="40"/>
      <c r="BQ763" s="40"/>
      <c r="BR763" s="40"/>
      <c r="BS763" s="40"/>
      <c r="BT763" s="40"/>
      <c r="BU763" s="42"/>
      <c r="BV763" s="40"/>
      <c r="BW763" s="41"/>
      <c r="BX763" s="40"/>
      <c r="BY763" s="40"/>
      <c r="BZ763" s="40"/>
      <c r="CA763" s="42"/>
      <c r="CB763" s="41"/>
      <c r="CC763" s="40"/>
      <c r="CD763" s="40"/>
      <c r="CE763" s="40"/>
      <c r="CF763" s="40"/>
      <c r="CG763" s="40"/>
      <c r="CH763" s="42"/>
      <c r="CI763" s="43"/>
      <c r="CJ763" s="41"/>
      <c r="CK763" s="40"/>
      <c r="CL763" s="40"/>
      <c r="CM763" s="40"/>
      <c r="CN763" s="40"/>
      <c r="CO763" s="40"/>
      <c r="CP763" s="40"/>
      <c r="CQ763" s="40"/>
      <c r="CR763" s="40"/>
      <c r="CS763" s="40"/>
      <c r="CT763" s="40"/>
      <c r="CU763" s="40"/>
      <c r="CV763" s="40"/>
      <c r="CW763" s="40"/>
      <c r="CX763" s="40"/>
      <c r="CY763" s="40"/>
      <c r="CZ763" s="40"/>
      <c r="DA763" s="40"/>
      <c r="DB763" s="40"/>
      <c r="DC763" s="40"/>
      <c r="DD763" s="40"/>
      <c r="DE763" s="40"/>
      <c r="DF763" s="40"/>
      <c r="DG763" s="40"/>
      <c r="DH763" s="40"/>
      <c r="DI763" s="40"/>
      <c r="DJ763" s="40"/>
      <c r="DK763" s="40"/>
      <c r="DL763" s="40"/>
      <c r="DM763" s="40"/>
      <c r="DN763" s="40"/>
      <c r="DO763" s="40"/>
      <c r="DP763" s="40"/>
      <c r="DQ763" s="41"/>
      <c r="DR763" s="40"/>
      <c r="DS763" s="40"/>
      <c r="DT763" s="40"/>
      <c r="DU763" s="40"/>
      <c r="DV763" s="42"/>
      <c r="DW763" s="40"/>
      <c r="DX763" s="40"/>
      <c r="DY763" s="40"/>
      <c r="DZ763" s="40"/>
      <c r="EA763" s="40"/>
      <c r="EB763" s="40"/>
      <c r="EC763" s="40"/>
      <c r="ED763" s="41"/>
      <c r="EE763" s="40"/>
      <c r="EF763" s="40"/>
      <c r="EG763" s="41"/>
      <c r="EH763" s="40"/>
      <c r="EI763" s="40"/>
      <c r="EJ763" s="40"/>
      <c r="EK763" s="40"/>
      <c r="EL763" s="42"/>
      <c r="EM763" s="40"/>
      <c r="EN763" s="40"/>
      <c r="EO763" s="40"/>
      <c r="EP763" s="40"/>
      <c r="EQ763" s="40"/>
      <c r="ER763" s="40"/>
      <c r="ES763" s="40"/>
      <c r="ET763" s="40"/>
      <c r="EU763" s="40"/>
      <c r="EV763" s="40"/>
      <c r="EW763" s="42"/>
      <c r="EX763" s="42"/>
      <c r="EY763" s="42"/>
      <c r="EZ763" s="42"/>
      <c r="FA763" s="42"/>
      <c r="FB763" s="42"/>
      <c r="FC763" s="42"/>
      <c r="FD763" s="42"/>
      <c r="FE763" s="42"/>
      <c r="FF763" s="42"/>
      <c r="FG763" s="42"/>
      <c r="FH763" s="42"/>
      <c r="FI763" s="42"/>
      <c r="FJ763" s="42"/>
      <c r="FK763" s="42"/>
      <c r="FL763" s="42"/>
      <c r="FM763" s="42"/>
      <c r="FN763" s="42"/>
      <c r="FO763" s="42"/>
      <c r="FP763" s="42"/>
      <c r="FQ763" s="42"/>
      <c r="FR763" s="42"/>
      <c r="FS763" s="29">
        <f t="shared" si="95"/>
        <v>60</v>
      </c>
      <c r="FT763" s="29">
        <f t="shared" si="98"/>
        <v>60</v>
      </c>
      <c r="FU763" s="8">
        <f t="shared" si="96"/>
        <v>0</v>
      </c>
      <c r="FV763" s="29">
        <f t="shared" si="97"/>
        <v>0</v>
      </c>
    </row>
    <row r="764" spans="1:178">
      <c r="A764" s="8">
        <v>17494</v>
      </c>
      <c r="B764" s="27" t="s">
        <v>67</v>
      </c>
      <c r="C764" s="40">
        <v>198</v>
      </c>
      <c r="D764" s="40" t="s">
        <v>1199</v>
      </c>
      <c r="E764" s="40"/>
      <c r="F764" s="40" t="s">
        <v>253</v>
      </c>
      <c r="G764" s="40">
        <v>100</v>
      </c>
      <c r="H764" s="8" t="str">
        <f>VLOOKUP(F764, 'Meslek Grupları'!$E$6:$G$152, 3, FALSE)</f>
        <v>İşçiler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>
        <v>4.25</v>
      </c>
      <c r="S764" s="40"/>
      <c r="T764" s="40"/>
      <c r="U764" s="40"/>
      <c r="V764" s="40"/>
      <c r="W764" s="40"/>
      <c r="X764" s="40"/>
      <c r="Y764" s="40"/>
      <c r="Z764" s="41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2"/>
      <c r="AT764" s="42"/>
      <c r="AU764" s="43"/>
      <c r="AV764" s="40"/>
      <c r="AW764" s="40"/>
      <c r="AX764" s="40"/>
      <c r="AY764" s="40"/>
      <c r="AZ764" s="40"/>
      <c r="BA764" s="42"/>
      <c r="BB764" s="41"/>
      <c r="BC764" s="40"/>
      <c r="BD764" s="40"/>
      <c r="BE764" s="40"/>
      <c r="BF764" s="40"/>
      <c r="BG764" s="40"/>
      <c r="BH764" s="42"/>
      <c r="BI764" s="40"/>
      <c r="BJ764" s="40"/>
      <c r="BK764" s="40"/>
      <c r="BL764" s="40"/>
      <c r="BM764" s="40"/>
      <c r="BN764" s="40"/>
      <c r="BO764" s="41"/>
      <c r="BP764" s="40"/>
      <c r="BQ764" s="40"/>
      <c r="BR764" s="40"/>
      <c r="BS764" s="40"/>
      <c r="BT764" s="40"/>
      <c r="BU764" s="42"/>
      <c r="BV764" s="40"/>
      <c r="BW764" s="41"/>
      <c r="BX764" s="40"/>
      <c r="BY764" s="40"/>
      <c r="BZ764" s="40"/>
      <c r="CA764" s="42"/>
      <c r="CB764" s="41"/>
      <c r="CC764" s="40"/>
      <c r="CD764" s="40"/>
      <c r="CE764" s="40"/>
      <c r="CF764" s="40"/>
      <c r="CG764" s="40"/>
      <c r="CH764" s="42"/>
      <c r="CI764" s="43"/>
      <c r="CJ764" s="41"/>
      <c r="CK764" s="40"/>
      <c r="CL764" s="40"/>
      <c r="CM764" s="40"/>
      <c r="CN764" s="40"/>
      <c r="CO764" s="40"/>
      <c r="CP764" s="40"/>
      <c r="CQ764" s="40"/>
      <c r="CR764" s="40"/>
      <c r="CS764" s="40"/>
      <c r="CT764" s="40"/>
      <c r="CU764" s="40"/>
      <c r="CV764" s="40"/>
      <c r="CW764" s="40"/>
      <c r="CX764" s="40"/>
      <c r="CY764" s="40"/>
      <c r="CZ764" s="40"/>
      <c r="DA764" s="40"/>
      <c r="DB764" s="40"/>
      <c r="DC764" s="40"/>
      <c r="DD764" s="40"/>
      <c r="DE764" s="40"/>
      <c r="DF764" s="40"/>
      <c r="DG764" s="40"/>
      <c r="DH764" s="40"/>
      <c r="DI764" s="40"/>
      <c r="DJ764" s="40"/>
      <c r="DK764" s="40"/>
      <c r="DL764" s="40"/>
      <c r="DM764" s="40"/>
      <c r="DN764" s="40"/>
      <c r="DO764" s="40"/>
      <c r="DP764" s="40"/>
      <c r="DQ764" s="41"/>
      <c r="DR764" s="40"/>
      <c r="DS764" s="40"/>
      <c r="DT764" s="40"/>
      <c r="DU764" s="40"/>
      <c r="DV764" s="42"/>
      <c r="DW764" s="40"/>
      <c r="DX764" s="40"/>
      <c r="DY764" s="40"/>
      <c r="DZ764" s="40"/>
      <c r="EA764" s="40"/>
      <c r="EB764" s="40"/>
      <c r="EC764" s="40"/>
      <c r="ED764" s="41"/>
      <c r="EE764" s="40"/>
      <c r="EF764" s="40"/>
      <c r="EG764" s="41"/>
      <c r="EH764" s="40"/>
      <c r="EI764" s="40"/>
      <c r="EJ764" s="40"/>
      <c r="EK764" s="40"/>
      <c r="EL764" s="42"/>
      <c r="EM764" s="40"/>
      <c r="EN764" s="40"/>
      <c r="EO764" s="40"/>
      <c r="EP764" s="40"/>
      <c r="EQ764" s="40"/>
      <c r="ER764" s="40"/>
      <c r="ES764" s="40"/>
      <c r="ET764" s="40"/>
      <c r="EU764" s="40"/>
      <c r="EV764" s="40"/>
      <c r="EW764" s="42"/>
      <c r="EX764" s="42"/>
      <c r="EY764" s="42"/>
      <c r="EZ764" s="42"/>
      <c r="FA764" s="42"/>
      <c r="FB764" s="42"/>
      <c r="FC764" s="42"/>
      <c r="FD764" s="42"/>
      <c r="FE764" s="42"/>
      <c r="FF764" s="42"/>
      <c r="FG764" s="42"/>
      <c r="FH764" s="42"/>
      <c r="FI764" s="42"/>
      <c r="FJ764" s="42"/>
      <c r="FK764" s="42"/>
      <c r="FL764" s="42"/>
      <c r="FM764" s="42"/>
      <c r="FN764" s="42"/>
      <c r="FO764" s="42"/>
      <c r="FP764" s="42"/>
      <c r="FQ764" s="42"/>
      <c r="FR764" s="42"/>
      <c r="FS764" s="29">
        <f t="shared" si="95"/>
        <v>100</v>
      </c>
      <c r="FT764" s="29">
        <f t="shared" si="98"/>
        <v>100</v>
      </c>
      <c r="FU764" s="8">
        <f t="shared" si="96"/>
        <v>0</v>
      </c>
      <c r="FV764" s="29">
        <f t="shared" si="97"/>
        <v>0</v>
      </c>
    </row>
    <row r="765" spans="1:178">
      <c r="A765" s="8">
        <v>17494</v>
      </c>
      <c r="B765" s="27" t="s">
        <v>67</v>
      </c>
      <c r="C765" s="40">
        <v>199</v>
      </c>
      <c r="D765" s="40" t="s">
        <v>651</v>
      </c>
      <c r="E765" s="40"/>
      <c r="F765" s="40"/>
      <c r="G765" s="40"/>
      <c r="H765" s="8">
        <f>VLOOKUP(F765, 'Meslek Grupları'!$E$6:$G$152, 3, FALSE)</f>
        <v>0</v>
      </c>
      <c r="I765" s="40"/>
      <c r="J765" s="40"/>
      <c r="K765" s="40"/>
      <c r="L765" s="40">
        <v>120</v>
      </c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1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2"/>
      <c r="AT765" s="42"/>
      <c r="AU765" s="43"/>
      <c r="AV765" s="40"/>
      <c r="AW765" s="40"/>
      <c r="AX765" s="40"/>
      <c r="AY765" s="40"/>
      <c r="AZ765" s="40"/>
      <c r="BA765" s="42"/>
      <c r="BB765" s="41"/>
      <c r="BC765" s="40"/>
      <c r="BD765" s="40"/>
      <c r="BE765" s="40"/>
      <c r="BF765" s="40"/>
      <c r="BG765" s="40"/>
      <c r="BH765" s="42"/>
      <c r="BI765" s="40"/>
      <c r="BJ765" s="40"/>
      <c r="BK765" s="40"/>
      <c r="BL765" s="40"/>
      <c r="BM765" s="40"/>
      <c r="BN765" s="40"/>
      <c r="BO765" s="41"/>
      <c r="BP765" s="40"/>
      <c r="BQ765" s="40"/>
      <c r="BR765" s="40"/>
      <c r="BS765" s="40"/>
      <c r="BT765" s="40"/>
      <c r="BU765" s="42"/>
      <c r="BV765" s="40"/>
      <c r="BW765" s="41"/>
      <c r="BX765" s="40"/>
      <c r="BY765" s="40"/>
      <c r="BZ765" s="40"/>
      <c r="CA765" s="42"/>
      <c r="CB765" s="41"/>
      <c r="CC765" s="40"/>
      <c r="CD765" s="40"/>
      <c r="CE765" s="40"/>
      <c r="CF765" s="40"/>
      <c r="CG765" s="40"/>
      <c r="CH765" s="42"/>
      <c r="CI765" s="43"/>
      <c r="CJ765" s="41"/>
      <c r="CK765" s="40"/>
      <c r="CL765" s="40"/>
      <c r="CM765" s="40"/>
      <c r="CN765" s="40"/>
      <c r="CO765" s="40"/>
      <c r="CP765" s="40"/>
      <c r="CQ765" s="40"/>
      <c r="CR765" s="40"/>
      <c r="CS765" s="40"/>
      <c r="CT765" s="40"/>
      <c r="CU765" s="40"/>
      <c r="CV765" s="40"/>
      <c r="CW765" s="40"/>
      <c r="CX765" s="40"/>
      <c r="CY765" s="40"/>
      <c r="CZ765" s="40"/>
      <c r="DA765" s="40"/>
      <c r="DB765" s="40"/>
      <c r="DC765" s="40"/>
      <c r="DD765" s="40"/>
      <c r="DE765" s="40"/>
      <c r="DF765" s="40"/>
      <c r="DG765" s="40"/>
      <c r="DH765" s="40"/>
      <c r="DI765" s="40"/>
      <c r="DJ765" s="40"/>
      <c r="DK765" s="40"/>
      <c r="DL765" s="40"/>
      <c r="DM765" s="40"/>
      <c r="DN765" s="40"/>
      <c r="DO765" s="40"/>
      <c r="DP765" s="40"/>
      <c r="DQ765" s="41"/>
      <c r="DR765" s="40"/>
      <c r="DS765" s="40"/>
      <c r="DT765" s="40"/>
      <c r="DU765" s="40"/>
      <c r="DV765" s="42"/>
      <c r="DW765" s="40"/>
      <c r="DX765" s="40"/>
      <c r="DY765" s="40"/>
      <c r="DZ765" s="40"/>
      <c r="EA765" s="40"/>
      <c r="EB765" s="40"/>
      <c r="EC765" s="40"/>
      <c r="ED765" s="41"/>
      <c r="EE765" s="40"/>
      <c r="EF765" s="40"/>
      <c r="EG765" s="41"/>
      <c r="EH765" s="40"/>
      <c r="EI765" s="40"/>
      <c r="EJ765" s="40"/>
      <c r="EK765" s="40"/>
      <c r="EL765" s="42"/>
      <c r="EM765" s="40"/>
      <c r="EN765" s="40"/>
      <c r="EO765" s="40"/>
      <c r="EP765" s="40"/>
      <c r="EQ765" s="40"/>
      <c r="ER765" s="40"/>
      <c r="ES765" s="40"/>
      <c r="ET765" s="40"/>
      <c r="EU765" s="40"/>
      <c r="EV765" s="40"/>
      <c r="EW765" s="42"/>
      <c r="EX765" s="42"/>
      <c r="EY765" s="42"/>
      <c r="EZ765" s="42"/>
      <c r="FA765" s="42"/>
      <c r="FB765" s="42"/>
      <c r="FC765" s="42"/>
      <c r="FD765" s="42"/>
      <c r="FE765" s="42"/>
      <c r="FF765" s="42"/>
      <c r="FG765" s="42"/>
      <c r="FH765" s="42"/>
      <c r="FI765" s="42"/>
      <c r="FJ765" s="42"/>
      <c r="FK765" s="42"/>
      <c r="FL765" s="42"/>
      <c r="FM765" s="42"/>
      <c r="FN765" s="42"/>
      <c r="FO765" s="42"/>
      <c r="FP765" s="42"/>
      <c r="FQ765" s="42"/>
      <c r="FR765" s="42"/>
      <c r="FS765" s="29">
        <f t="shared" si="95"/>
        <v>120</v>
      </c>
      <c r="FT765" s="29">
        <f t="shared" si="98"/>
        <v>120</v>
      </c>
      <c r="FU765" s="8">
        <f t="shared" si="96"/>
        <v>0</v>
      </c>
      <c r="FV765" s="29">
        <f t="shared" si="97"/>
        <v>0</v>
      </c>
    </row>
    <row r="766" spans="1:178">
      <c r="A766" s="8">
        <v>17494</v>
      </c>
      <c r="B766" s="27" t="s">
        <v>67</v>
      </c>
      <c r="C766" s="40">
        <v>200</v>
      </c>
      <c r="D766" s="40" t="s">
        <v>1200</v>
      </c>
      <c r="E766" s="40"/>
      <c r="F766" s="40" t="s">
        <v>205</v>
      </c>
      <c r="G766" s="40">
        <v>50</v>
      </c>
      <c r="H766" s="8" t="str">
        <f>VLOOKUP(F766, 'Meslek Grupları'!$E$6:$G$152, 3, FALSE)</f>
        <v>Esnaf</v>
      </c>
      <c r="I766" s="40"/>
      <c r="J766" s="40"/>
      <c r="K766" s="40"/>
      <c r="L766" s="40">
        <v>120</v>
      </c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1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2"/>
      <c r="AT766" s="42"/>
      <c r="AU766" s="43"/>
      <c r="AV766" s="40"/>
      <c r="AW766" s="40"/>
      <c r="AX766" s="40"/>
      <c r="AY766" s="40"/>
      <c r="AZ766" s="40"/>
      <c r="BA766" s="42"/>
      <c r="BB766" s="41"/>
      <c r="BC766" s="40"/>
      <c r="BD766" s="40"/>
      <c r="BE766" s="40"/>
      <c r="BF766" s="40"/>
      <c r="BG766" s="40"/>
      <c r="BH766" s="42"/>
      <c r="BI766" s="40"/>
      <c r="BJ766" s="40"/>
      <c r="BK766" s="40"/>
      <c r="BL766" s="40"/>
      <c r="BM766" s="40"/>
      <c r="BN766" s="40"/>
      <c r="BO766" s="41"/>
      <c r="BP766" s="40"/>
      <c r="BQ766" s="40"/>
      <c r="BR766" s="40"/>
      <c r="BS766" s="40"/>
      <c r="BT766" s="40"/>
      <c r="BU766" s="42"/>
      <c r="BV766" s="40"/>
      <c r="BW766" s="41"/>
      <c r="BX766" s="40"/>
      <c r="BY766" s="40"/>
      <c r="BZ766" s="40"/>
      <c r="CA766" s="42"/>
      <c r="CB766" s="41"/>
      <c r="CC766" s="40"/>
      <c r="CD766" s="40"/>
      <c r="CE766" s="40"/>
      <c r="CF766" s="40"/>
      <c r="CG766" s="40"/>
      <c r="CH766" s="42"/>
      <c r="CI766" s="43"/>
      <c r="CJ766" s="41"/>
      <c r="CK766" s="40"/>
      <c r="CL766" s="40"/>
      <c r="CM766" s="40"/>
      <c r="CN766" s="40"/>
      <c r="CO766" s="40"/>
      <c r="CP766" s="40"/>
      <c r="CQ766" s="40"/>
      <c r="CR766" s="40"/>
      <c r="CS766" s="40"/>
      <c r="CT766" s="40"/>
      <c r="CU766" s="40"/>
      <c r="CV766" s="40"/>
      <c r="CW766" s="40"/>
      <c r="CX766" s="40"/>
      <c r="CY766" s="40"/>
      <c r="CZ766" s="40"/>
      <c r="DA766" s="40"/>
      <c r="DB766" s="40"/>
      <c r="DC766" s="40"/>
      <c r="DD766" s="40"/>
      <c r="DE766" s="40"/>
      <c r="DF766" s="40"/>
      <c r="DG766" s="40"/>
      <c r="DH766" s="40"/>
      <c r="DI766" s="40"/>
      <c r="DJ766" s="40"/>
      <c r="DK766" s="40"/>
      <c r="DL766" s="40"/>
      <c r="DM766" s="40"/>
      <c r="DN766" s="40"/>
      <c r="DO766" s="40"/>
      <c r="DP766" s="40"/>
      <c r="DQ766" s="41"/>
      <c r="DR766" s="40"/>
      <c r="DS766" s="40"/>
      <c r="DT766" s="40"/>
      <c r="DU766" s="40"/>
      <c r="DV766" s="42"/>
      <c r="DW766" s="40"/>
      <c r="DX766" s="40"/>
      <c r="DY766" s="40"/>
      <c r="DZ766" s="40"/>
      <c r="EA766" s="40"/>
      <c r="EB766" s="40"/>
      <c r="EC766" s="40"/>
      <c r="ED766" s="41"/>
      <c r="EE766" s="40"/>
      <c r="EF766" s="40"/>
      <c r="EG766" s="41"/>
      <c r="EH766" s="40"/>
      <c r="EI766" s="40"/>
      <c r="EJ766" s="40"/>
      <c r="EK766" s="40"/>
      <c r="EL766" s="42"/>
      <c r="EM766" s="40"/>
      <c r="EN766" s="40"/>
      <c r="EO766" s="40"/>
      <c r="EP766" s="40"/>
      <c r="EQ766" s="40"/>
      <c r="ER766" s="40"/>
      <c r="ES766" s="40"/>
      <c r="ET766" s="40"/>
      <c r="EU766" s="40"/>
      <c r="EV766" s="40"/>
      <c r="EW766" s="42"/>
      <c r="EX766" s="42"/>
      <c r="EY766" s="42"/>
      <c r="EZ766" s="42"/>
      <c r="FA766" s="42"/>
      <c r="FB766" s="42"/>
      <c r="FC766" s="42"/>
      <c r="FD766" s="42"/>
      <c r="FE766" s="42"/>
      <c r="FF766" s="42"/>
      <c r="FG766" s="42"/>
      <c r="FH766" s="42"/>
      <c r="FI766" s="42"/>
      <c r="FJ766" s="42"/>
      <c r="FK766" s="42"/>
      <c r="FL766" s="42"/>
      <c r="FM766" s="42"/>
      <c r="FN766" s="42"/>
      <c r="FO766" s="42"/>
      <c r="FP766" s="42"/>
      <c r="FQ766" s="42"/>
      <c r="FR766" s="42"/>
      <c r="FS766" s="29">
        <f t="shared" si="95"/>
        <v>170</v>
      </c>
      <c r="FT766" s="29">
        <f t="shared" si="98"/>
        <v>170</v>
      </c>
      <c r="FU766" s="8">
        <f t="shared" si="96"/>
        <v>0</v>
      </c>
      <c r="FV766" s="29">
        <f t="shared" si="97"/>
        <v>0</v>
      </c>
    </row>
    <row r="767" spans="1:178">
      <c r="A767" s="8">
        <v>17494</v>
      </c>
      <c r="B767" s="27" t="s">
        <v>67</v>
      </c>
      <c r="C767" s="40">
        <v>201</v>
      </c>
      <c r="D767" s="40" t="s">
        <v>940</v>
      </c>
      <c r="E767" s="40"/>
      <c r="F767" s="40" t="s">
        <v>850</v>
      </c>
      <c r="G767" s="40">
        <v>50</v>
      </c>
      <c r="H767" s="8" t="str">
        <f>VLOOKUP(F767, 'Meslek Grupları'!$E$6:$G$152, 3, FALSE)</f>
        <v>Esnaf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>
        <v>3</v>
      </c>
      <c r="S767" s="40"/>
      <c r="T767" s="40"/>
      <c r="U767" s="40"/>
      <c r="V767" s="40"/>
      <c r="W767" s="40"/>
      <c r="X767" s="40"/>
      <c r="Y767" s="40"/>
      <c r="Z767" s="41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2"/>
      <c r="AT767" s="42"/>
      <c r="AU767" s="43"/>
      <c r="AV767" s="40"/>
      <c r="AW767" s="40"/>
      <c r="AX767" s="40"/>
      <c r="AY767" s="40"/>
      <c r="AZ767" s="40"/>
      <c r="BA767" s="42"/>
      <c r="BB767" s="41">
        <v>6</v>
      </c>
      <c r="BC767" s="40"/>
      <c r="BD767" s="40"/>
      <c r="BE767" s="40"/>
      <c r="BF767" s="40"/>
      <c r="BG767" s="40">
        <v>18</v>
      </c>
      <c r="BH767" s="42"/>
      <c r="BI767" s="40"/>
      <c r="BJ767" s="40"/>
      <c r="BK767" s="40"/>
      <c r="BL767" s="40"/>
      <c r="BM767" s="40"/>
      <c r="BN767" s="40"/>
      <c r="BO767" s="41"/>
      <c r="BP767" s="40"/>
      <c r="BQ767" s="40"/>
      <c r="BR767" s="40"/>
      <c r="BS767" s="40"/>
      <c r="BT767" s="40"/>
      <c r="BU767" s="42"/>
      <c r="BV767" s="40"/>
      <c r="BW767" s="41"/>
      <c r="BX767" s="40"/>
      <c r="BY767" s="40"/>
      <c r="BZ767" s="40"/>
      <c r="CA767" s="42"/>
      <c r="CB767" s="41"/>
      <c r="CC767" s="40"/>
      <c r="CD767" s="40"/>
      <c r="CE767" s="40"/>
      <c r="CF767" s="40"/>
      <c r="CG767" s="40"/>
      <c r="CH767" s="42"/>
      <c r="CI767" s="43"/>
      <c r="CJ767" s="41">
        <v>1</v>
      </c>
      <c r="CK767" s="40"/>
      <c r="CL767" s="40"/>
      <c r="CM767" s="40"/>
      <c r="CN767" s="40"/>
      <c r="CO767" s="40"/>
      <c r="CP767" s="40"/>
      <c r="CQ767" s="40"/>
      <c r="CR767" s="40"/>
      <c r="CS767" s="40"/>
      <c r="CT767" s="40"/>
      <c r="CU767" s="40"/>
      <c r="CV767" s="40"/>
      <c r="CW767" s="40"/>
      <c r="CX767" s="40"/>
      <c r="CY767" s="40">
        <v>1</v>
      </c>
      <c r="CZ767" s="40"/>
      <c r="DA767" s="40"/>
      <c r="DB767" s="40"/>
      <c r="DC767" s="40"/>
      <c r="DD767" s="40"/>
      <c r="DE767" s="40"/>
      <c r="DF767" s="40"/>
      <c r="DG767" s="40"/>
      <c r="DH767" s="40"/>
      <c r="DI767" s="40"/>
      <c r="DJ767" s="40"/>
      <c r="DK767" s="40"/>
      <c r="DL767" s="40"/>
      <c r="DM767" s="40"/>
      <c r="DN767" s="40"/>
      <c r="DO767" s="40"/>
      <c r="DP767" s="40"/>
      <c r="DQ767" s="41"/>
      <c r="DR767" s="40"/>
      <c r="DS767" s="40"/>
      <c r="DT767" s="40"/>
      <c r="DU767" s="40"/>
      <c r="DV767" s="42"/>
      <c r="DW767" s="40"/>
      <c r="DX767" s="40"/>
      <c r="DY767" s="40"/>
      <c r="DZ767" s="40"/>
      <c r="EA767" s="40"/>
      <c r="EB767" s="40"/>
      <c r="EC767" s="40"/>
      <c r="ED767" s="41"/>
      <c r="EE767" s="40"/>
      <c r="EF767" s="40"/>
      <c r="EG767" s="41"/>
      <c r="EH767" s="40"/>
      <c r="EI767" s="40"/>
      <c r="EJ767" s="40"/>
      <c r="EK767" s="40"/>
      <c r="EL767" s="42"/>
      <c r="EM767" s="40"/>
      <c r="EN767" s="40"/>
      <c r="EO767" s="40"/>
      <c r="EP767" s="40"/>
      <c r="EQ767" s="40"/>
      <c r="ER767" s="40"/>
      <c r="ES767" s="40"/>
      <c r="ET767" s="40"/>
      <c r="EU767" s="40"/>
      <c r="EV767" s="40"/>
      <c r="EW767" s="42"/>
      <c r="EX767" s="42"/>
      <c r="EY767" s="42"/>
      <c r="EZ767" s="42"/>
      <c r="FA767" s="42"/>
      <c r="FB767" s="42"/>
      <c r="FC767" s="42"/>
      <c r="FD767" s="42"/>
      <c r="FE767" s="42"/>
      <c r="FF767" s="42"/>
      <c r="FG767" s="42"/>
      <c r="FH767" s="42"/>
      <c r="FI767" s="42"/>
      <c r="FJ767" s="42"/>
      <c r="FK767" s="42"/>
      <c r="FL767" s="42"/>
      <c r="FM767" s="42"/>
      <c r="FN767" s="42"/>
      <c r="FO767" s="42"/>
      <c r="FP767" s="42"/>
      <c r="FQ767" s="42"/>
      <c r="FR767" s="42"/>
      <c r="FS767" s="29">
        <f t="shared" si="95"/>
        <v>68</v>
      </c>
      <c r="FT767" s="29">
        <f t="shared" si="98"/>
        <v>68</v>
      </c>
      <c r="FU767" s="8">
        <f t="shared" si="96"/>
        <v>6</v>
      </c>
      <c r="FV767" s="29">
        <f t="shared" si="97"/>
        <v>6</v>
      </c>
    </row>
    <row r="768" spans="1:178">
      <c r="A768" s="8">
        <v>17494</v>
      </c>
      <c r="B768" s="27" t="s">
        <v>67</v>
      </c>
      <c r="C768" s="40">
        <v>202</v>
      </c>
      <c r="D768" s="40" t="s">
        <v>1065</v>
      </c>
      <c r="E768" s="40"/>
      <c r="F768" s="40" t="s">
        <v>381</v>
      </c>
      <c r="G768" s="40"/>
      <c r="H768" s="8" t="str">
        <f>VLOOKUP(F768, 'Meslek Grupları'!$E$6:$G$152, 3, FALSE)</f>
        <v>Mesleksiz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1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2"/>
      <c r="AT768" s="42"/>
      <c r="AU768" s="43"/>
      <c r="AV768" s="40"/>
      <c r="AW768" s="40"/>
      <c r="AX768" s="40"/>
      <c r="AY768" s="40"/>
      <c r="AZ768" s="40"/>
      <c r="BA768" s="42"/>
      <c r="BB768" s="41"/>
      <c r="BC768" s="40"/>
      <c r="BD768" s="40"/>
      <c r="BE768" s="40"/>
      <c r="BF768" s="40"/>
      <c r="BG768" s="40"/>
      <c r="BH768" s="42"/>
      <c r="BI768" s="40"/>
      <c r="BJ768" s="40"/>
      <c r="BK768" s="40"/>
      <c r="BL768" s="40"/>
      <c r="BM768" s="40"/>
      <c r="BN768" s="40"/>
      <c r="BO768" s="41"/>
      <c r="BP768" s="40"/>
      <c r="BQ768" s="40"/>
      <c r="BR768" s="40"/>
      <c r="BS768" s="40"/>
      <c r="BT768" s="40"/>
      <c r="BU768" s="42"/>
      <c r="BV768" s="40"/>
      <c r="BW768" s="41"/>
      <c r="BX768" s="40"/>
      <c r="BY768" s="40"/>
      <c r="BZ768" s="40"/>
      <c r="CA768" s="42"/>
      <c r="CB768" s="41"/>
      <c r="CC768" s="40"/>
      <c r="CD768" s="40"/>
      <c r="CE768" s="40"/>
      <c r="CF768" s="40"/>
      <c r="CG768" s="40"/>
      <c r="CH768" s="42"/>
      <c r="CI768" s="43"/>
      <c r="CJ768" s="41"/>
      <c r="CK768" s="40"/>
      <c r="CL768" s="40"/>
      <c r="CM768" s="40"/>
      <c r="CN768" s="40"/>
      <c r="CO768" s="40"/>
      <c r="CP768" s="40"/>
      <c r="CQ768" s="40"/>
      <c r="CR768" s="40"/>
      <c r="CS768" s="40"/>
      <c r="CT768" s="40"/>
      <c r="CU768" s="40"/>
      <c r="CV768" s="40"/>
      <c r="CW768" s="40"/>
      <c r="CX768" s="40"/>
      <c r="CY768" s="40"/>
      <c r="CZ768" s="40"/>
      <c r="DA768" s="40"/>
      <c r="DB768" s="40"/>
      <c r="DC768" s="40"/>
      <c r="DD768" s="40"/>
      <c r="DE768" s="40"/>
      <c r="DF768" s="40"/>
      <c r="DG768" s="40"/>
      <c r="DH768" s="40"/>
      <c r="DI768" s="40"/>
      <c r="DJ768" s="40"/>
      <c r="DK768" s="40"/>
      <c r="DL768" s="40"/>
      <c r="DM768" s="40"/>
      <c r="DN768" s="40"/>
      <c r="DO768" s="40"/>
      <c r="DP768" s="40"/>
      <c r="DQ768" s="41"/>
      <c r="DR768" s="40"/>
      <c r="DS768" s="40"/>
      <c r="DT768" s="40"/>
      <c r="DU768" s="40"/>
      <c r="DV768" s="42"/>
      <c r="DW768" s="40"/>
      <c r="DX768" s="40"/>
      <c r="DY768" s="40"/>
      <c r="DZ768" s="40"/>
      <c r="EA768" s="40"/>
      <c r="EB768" s="40"/>
      <c r="EC768" s="40"/>
      <c r="ED768" s="41"/>
      <c r="EE768" s="40"/>
      <c r="EF768" s="40"/>
      <c r="EG768" s="41"/>
      <c r="EH768" s="40"/>
      <c r="EI768" s="40"/>
      <c r="EJ768" s="40"/>
      <c r="EK768" s="40"/>
      <c r="EL768" s="42"/>
      <c r="EM768" s="40"/>
      <c r="EN768" s="40"/>
      <c r="EO768" s="40"/>
      <c r="EP768" s="40"/>
      <c r="EQ768" s="40"/>
      <c r="ER768" s="40"/>
      <c r="ES768" s="40"/>
      <c r="ET768" s="40"/>
      <c r="EU768" s="40"/>
      <c r="EV768" s="40"/>
      <c r="EW768" s="42"/>
      <c r="EX768" s="42"/>
      <c r="EY768" s="42"/>
      <c r="EZ768" s="42"/>
      <c r="FA768" s="42"/>
      <c r="FB768" s="42"/>
      <c r="FC768" s="42"/>
      <c r="FD768" s="42"/>
      <c r="FE768" s="42"/>
      <c r="FF768" s="42"/>
      <c r="FG768" s="42"/>
      <c r="FH768" s="42"/>
      <c r="FI768" s="42"/>
      <c r="FJ768" s="42"/>
      <c r="FK768" s="42"/>
      <c r="FL768" s="42"/>
      <c r="FM768" s="42"/>
      <c r="FN768" s="42"/>
      <c r="FO768" s="42"/>
      <c r="FP768" s="42"/>
      <c r="FQ768" s="42"/>
      <c r="FR768" s="42"/>
      <c r="FS768" s="29">
        <f t="shared" si="95"/>
        <v>0</v>
      </c>
      <c r="FT768" s="29">
        <f t="shared" si="98"/>
        <v>0</v>
      </c>
      <c r="FU768" s="8">
        <f t="shared" si="96"/>
        <v>0</v>
      </c>
      <c r="FV768" s="29">
        <f t="shared" si="97"/>
        <v>0</v>
      </c>
    </row>
    <row r="769" spans="1:178">
      <c r="A769" s="8">
        <v>17494</v>
      </c>
      <c r="B769" s="27" t="s">
        <v>67</v>
      </c>
      <c r="C769" s="40">
        <v>203</v>
      </c>
      <c r="D769" s="40" t="s">
        <v>1201</v>
      </c>
      <c r="E769" s="40"/>
      <c r="F769" s="40" t="s">
        <v>282</v>
      </c>
      <c r="G769" s="40">
        <v>60</v>
      </c>
      <c r="H769" s="8" t="str">
        <f>VLOOKUP(F769, 'Meslek Grupları'!$E$6:$G$152, 3, FALSE)</f>
        <v>Ticaret</v>
      </c>
      <c r="I769" s="40" t="s">
        <v>1202</v>
      </c>
      <c r="J769" s="40"/>
      <c r="K769" s="40"/>
      <c r="L769" s="40"/>
      <c r="M769" s="40"/>
      <c r="N769" s="40"/>
      <c r="O769" s="40"/>
      <c r="P769" s="40"/>
      <c r="Q769" s="40"/>
      <c r="R769" s="40">
        <v>2.5</v>
      </c>
      <c r="S769" s="40"/>
      <c r="T769" s="40"/>
      <c r="U769" s="40"/>
      <c r="V769" s="40"/>
      <c r="W769" s="40"/>
      <c r="X769" s="40"/>
      <c r="Y769" s="40"/>
      <c r="Z769" s="41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2"/>
      <c r="AT769" s="42"/>
      <c r="AU769" s="43"/>
      <c r="AV769" s="40"/>
      <c r="AW769" s="40"/>
      <c r="AX769" s="40"/>
      <c r="AY769" s="40"/>
      <c r="AZ769" s="40"/>
      <c r="BA769" s="42"/>
      <c r="BB769" s="41"/>
      <c r="BC769" s="40"/>
      <c r="BD769" s="40"/>
      <c r="BE769" s="40"/>
      <c r="BF769" s="40"/>
      <c r="BG769" s="40"/>
      <c r="BH769" s="42"/>
      <c r="BI769" s="40"/>
      <c r="BJ769" s="40"/>
      <c r="BK769" s="40"/>
      <c r="BL769" s="40"/>
      <c r="BM769" s="40"/>
      <c r="BN769" s="40"/>
      <c r="BO769" s="41"/>
      <c r="BP769" s="40"/>
      <c r="BQ769" s="40"/>
      <c r="BR769" s="40"/>
      <c r="BS769" s="40"/>
      <c r="BT769" s="40"/>
      <c r="BU769" s="42"/>
      <c r="BV769" s="40"/>
      <c r="BW769" s="41"/>
      <c r="BX769" s="40"/>
      <c r="BY769" s="40"/>
      <c r="BZ769" s="40"/>
      <c r="CA769" s="42"/>
      <c r="CB769" s="41"/>
      <c r="CC769" s="40"/>
      <c r="CD769" s="40"/>
      <c r="CE769" s="40"/>
      <c r="CF769" s="40"/>
      <c r="CG769" s="40"/>
      <c r="CH769" s="42"/>
      <c r="CI769" s="43"/>
      <c r="CJ769" s="41">
        <v>1</v>
      </c>
      <c r="CK769" s="40"/>
      <c r="CL769" s="40"/>
      <c r="CM769" s="40"/>
      <c r="CN769" s="40"/>
      <c r="CO769" s="40"/>
      <c r="CP769" s="40"/>
      <c r="CQ769" s="40"/>
      <c r="CR769" s="40"/>
      <c r="CS769" s="40"/>
      <c r="CT769" s="40"/>
      <c r="CU769" s="40"/>
      <c r="CV769" s="40"/>
      <c r="CW769" s="40"/>
      <c r="CX769" s="40"/>
      <c r="CY769" s="40"/>
      <c r="CZ769" s="40"/>
      <c r="DA769" s="40"/>
      <c r="DB769" s="40"/>
      <c r="DC769" s="40"/>
      <c r="DD769" s="40"/>
      <c r="DE769" s="40"/>
      <c r="DF769" s="40"/>
      <c r="DG769" s="40"/>
      <c r="DH769" s="40"/>
      <c r="DI769" s="40"/>
      <c r="DJ769" s="40"/>
      <c r="DK769" s="40"/>
      <c r="DL769" s="40"/>
      <c r="DM769" s="40"/>
      <c r="DN769" s="40"/>
      <c r="DO769" s="40"/>
      <c r="DP769" s="40"/>
      <c r="DQ769" s="41"/>
      <c r="DR769" s="40"/>
      <c r="DS769" s="40"/>
      <c r="DT769" s="40"/>
      <c r="DU769" s="40"/>
      <c r="DV769" s="42"/>
      <c r="DW769" s="40"/>
      <c r="DX769" s="40"/>
      <c r="DY769" s="40"/>
      <c r="DZ769" s="40"/>
      <c r="EA769" s="40"/>
      <c r="EB769" s="40"/>
      <c r="EC769" s="40"/>
      <c r="ED769" s="41"/>
      <c r="EE769" s="40"/>
      <c r="EF769" s="40"/>
      <c r="EG769" s="41"/>
      <c r="EH769" s="40"/>
      <c r="EI769" s="40"/>
      <c r="EJ769" s="40"/>
      <c r="EK769" s="40"/>
      <c r="EL769" s="42"/>
      <c r="EM769" s="40"/>
      <c r="EN769" s="40"/>
      <c r="EO769" s="40"/>
      <c r="EP769" s="40"/>
      <c r="EQ769" s="40"/>
      <c r="ER769" s="40"/>
      <c r="ES769" s="40"/>
      <c r="ET769" s="40"/>
      <c r="EU769" s="40"/>
      <c r="EV769" s="40"/>
      <c r="EW769" s="42"/>
      <c r="EX769" s="42"/>
      <c r="EY769" s="42"/>
      <c r="EZ769" s="42"/>
      <c r="FA769" s="42"/>
      <c r="FB769" s="42"/>
      <c r="FC769" s="42"/>
      <c r="FD769" s="42"/>
      <c r="FE769" s="42"/>
      <c r="FF769" s="42"/>
      <c r="FG769" s="42"/>
      <c r="FH769" s="42"/>
      <c r="FI769" s="42"/>
      <c r="FJ769" s="42"/>
      <c r="FK769" s="42"/>
      <c r="FL769" s="42"/>
      <c r="FM769" s="42"/>
      <c r="FN769" s="42"/>
      <c r="FO769" s="42"/>
      <c r="FP769" s="42"/>
      <c r="FQ769" s="42"/>
      <c r="FR769" s="42"/>
      <c r="FS769" s="29">
        <f t="shared" si="95"/>
        <v>60</v>
      </c>
      <c r="FT769" s="29">
        <f t="shared" si="98"/>
        <v>60</v>
      </c>
      <c r="FU769" s="8">
        <f t="shared" si="96"/>
        <v>0</v>
      </c>
      <c r="FV769" s="29">
        <f t="shared" si="97"/>
        <v>0</v>
      </c>
    </row>
    <row r="770" spans="1:178">
      <c r="A770" s="8">
        <v>17494</v>
      </c>
      <c r="B770" s="27" t="s">
        <v>67</v>
      </c>
      <c r="C770" s="40">
        <v>204</v>
      </c>
      <c r="D770" s="40" t="s">
        <v>1203</v>
      </c>
      <c r="E770" s="40"/>
      <c r="F770" s="40" t="s">
        <v>253</v>
      </c>
      <c r="G770" s="40">
        <v>150</v>
      </c>
      <c r="H770" s="8" t="str">
        <f>VLOOKUP(F770, 'Meslek Grupları'!$E$6:$G$152, 3, FALSE)</f>
        <v>İşçiler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>
        <v>5</v>
      </c>
      <c r="S770" s="40"/>
      <c r="T770" s="40"/>
      <c r="U770" s="40"/>
      <c r="V770" s="40"/>
      <c r="W770" s="40"/>
      <c r="X770" s="40"/>
      <c r="Y770" s="40"/>
      <c r="Z770" s="41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2"/>
      <c r="AT770" s="42"/>
      <c r="AU770" s="43"/>
      <c r="AV770" s="40"/>
      <c r="AW770" s="40"/>
      <c r="AX770" s="40"/>
      <c r="AY770" s="40"/>
      <c r="AZ770" s="40"/>
      <c r="BA770" s="42"/>
      <c r="BB770" s="41"/>
      <c r="BC770" s="40"/>
      <c r="BD770" s="40"/>
      <c r="BE770" s="40"/>
      <c r="BF770" s="40"/>
      <c r="BG770" s="40"/>
      <c r="BH770" s="42"/>
      <c r="BI770" s="40"/>
      <c r="BJ770" s="40"/>
      <c r="BK770" s="40"/>
      <c r="BL770" s="40"/>
      <c r="BM770" s="40"/>
      <c r="BN770" s="40"/>
      <c r="BO770" s="41"/>
      <c r="BP770" s="40"/>
      <c r="BQ770" s="40"/>
      <c r="BR770" s="40"/>
      <c r="BS770" s="40"/>
      <c r="BT770" s="40"/>
      <c r="BU770" s="42"/>
      <c r="BV770" s="40"/>
      <c r="BW770" s="41"/>
      <c r="BX770" s="40"/>
      <c r="BY770" s="40"/>
      <c r="BZ770" s="40"/>
      <c r="CA770" s="42"/>
      <c r="CB770" s="41"/>
      <c r="CC770" s="40"/>
      <c r="CD770" s="40"/>
      <c r="CE770" s="40"/>
      <c r="CF770" s="40"/>
      <c r="CG770" s="40"/>
      <c r="CH770" s="42"/>
      <c r="CI770" s="43"/>
      <c r="CJ770" s="41"/>
      <c r="CK770" s="40"/>
      <c r="CL770" s="40"/>
      <c r="CM770" s="40"/>
      <c r="CN770" s="40"/>
      <c r="CO770" s="40"/>
      <c r="CP770" s="40"/>
      <c r="CQ770" s="40"/>
      <c r="CR770" s="40"/>
      <c r="CS770" s="40"/>
      <c r="CT770" s="40"/>
      <c r="CU770" s="40"/>
      <c r="CV770" s="40"/>
      <c r="CW770" s="40"/>
      <c r="CX770" s="40"/>
      <c r="CY770" s="40"/>
      <c r="CZ770" s="40"/>
      <c r="DA770" s="40"/>
      <c r="DB770" s="40"/>
      <c r="DC770" s="40"/>
      <c r="DD770" s="40"/>
      <c r="DE770" s="40"/>
      <c r="DF770" s="40"/>
      <c r="DG770" s="40"/>
      <c r="DH770" s="40"/>
      <c r="DI770" s="40"/>
      <c r="DJ770" s="40"/>
      <c r="DK770" s="40"/>
      <c r="DL770" s="40"/>
      <c r="DM770" s="40"/>
      <c r="DN770" s="40"/>
      <c r="DO770" s="40"/>
      <c r="DP770" s="40"/>
      <c r="DQ770" s="41"/>
      <c r="DR770" s="40"/>
      <c r="DS770" s="40"/>
      <c r="DT770" s="40"/>
      <c r="DU770" s="40"/>
      <c r="DV770" s="42"/>
      <c r="DW770" s="40"/>
      <c r="DX770" s="40"/>
      <c r="DY770" s="40"/>
      <c r="DZ770" s="40"/>
      <c r="EA770" s="40"/>
      <c r="EB770" s="40"/>
      <c r="EC770" s="40"/>
      <c r="ED770" s="41"/>
      <c r="EE770" s="40"/>
      <c r="EF770" s="40"/>
      <c r="EG770" s="41"/>
      <c r="EH770" s="40"/>
      <c r="EI770" s="40"/>
      <c r="EJ770" s="40"/>
      <c r="EK770" s="40"/>
      <c r="EL770" s="42"/>
      <c r="EM770" s="40"/>
      <c r="EN770" s="40"/>
      <c r="EO770" s="40"/>
      <c r="EP770" s="40"/>
      <c r="EQ770" s="40"/>
      <c r="ER770" s="40"/>
      <c r="ES770" s="40"/>
      <c r="ET770" s="40"/>
      <c r="EU770" s="40"/>
      <c r="EV770" s="40"/>
      <c r="EW770" s="42"/>
      <c r="EX770" s="42"/>
      <c r="EY770" s="42"/>
      <c r="EZ770" s="42"/>
      <c r="FA770" s="42"/>
      <c r="FB770" s="42"/>
      <c r="FC770" s="42"/>
      <c r="FD770" s="42"/>
      <c r="FE770" s="42"/>
      <c r="FF770" s="42"/>
      <c r="FG770" s="42"/>
      <c r="FH770" s="42"/>
      <c r="FI770" s="42"/>
      <c r="FJ770" s="42"/>
      <c r="FK770" s="42"/>
      <c r="FL770" s="42"/>
      <c r="FM770" s="42"/>
      <c r="FN770" s="42"/>
      <c r="FO770" s="42"/>
      <c r="FP770" s="42"/>
      <c r="FQ770" s="42"/>
      <c r="FR770" s="42"/>
      <c r="FS770" s="29">
        <f t="shared" si="95"/>
        <v>150</v>
      </c>
      <c r="FT770" s="29">
        <f t="shared" si="98"/>
        <v>150</v>
      </c>
      <c r="FU770" s="8">
        <f t="shared" si="96"/>
        <v>0</v>
      </c>
      <c r="FV770" s="29">
        <f t="shared" si="97"/>
        <v>0</v>
      </c>
    </row>
    <row r="771" spans="1:178">
      <c r="A771" s="8">
        <v>17494</v>
      </c>
      <c r="B771" s="27" t="s">
        <v>67</v>
      </c>
      <c r="C771" s="40">
        <v>205</v>
      </c>
      <c r="D771" s="40" t="s">
        <v>1204</v>
      </c>
      <c r="E771" s="40"/>
      <c r="F771" s="40" t="s">
        <v>282</v>
      </c>
      <c r="G771" s="40">
        <v>100</v>
      </c>
      <c r="H771" s="8" t="str">
        <f>VLOOKUP(F771, 'Meslek Grupları'!$E$6:$G$152, 3, FALSE)</f>
        <v>Ticaret</v>
      </c>
      <c r="I771" s="40"/>
      <c r="J771" s="40"/>
      <c r="K771" s="40"/>
      <c r="L771" s="40">
        <v>120</v>
      </c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1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2"/>
      <c r="AT771" s="42"/>
      <c r="AU771" s="43"/>
      <c r="AV771" s="40"/>
      <c r="AW771" s="40"/>
      <c r="AX771" s="40"/>
      <c r="AY771" s="40"/>
      <c r="AZ771" s="40"/>
      <c r="BA771" s="42"/>
      <c r="BB771" s="41"/>
      <c r="BC771" s="40"/>
      <c r="BD771" s="40"/>
      <c r="BE771" s="40"/>
      <c r="BF771" s="40"/>
      <c r="BG771" s="40"/>
      <c r="BH771" s="42"/>
      <c r="BI771" s="40"/>
      <c r="BJ771" s="40"/>
      <c r="BK771" s="40"/>
      <c r="BL771" s="40"/>
      <c r="BM771" s="40"/>
      <c r="BN771" s="40"/>
      <c r="BO771" s="41"/>
      <c r="BP771" s="40"/>
      <c r="BQ771" s="40"/>
      <c r="BR771" s="40"/>
      <c r="BS771" s="40"/>
      <c r="BT771" s="40"/>
      <c r="BU771" s="42"/>
      <c r="BV771" s="40"/>
      <c r="BW771" s="41"/>
      <c r="BX771" s="40"/>
      <c r="BY771" s="40"/>
      <c r="BZ771" s="40"/>
      <c r="CA771" s="42"/>
      <c r="CB771" s="41"/>
      <c r="CC771" s="40"/>
      <c r="CD771" s="40"/>
      <c r="CE771" s="40"/>
      <c r="CF771" s="40"/>
      <c r="CG771" s="40"/>
      <c r="CH771" s="42"/>
      <c r="CI771" s="43"/>
      <c r="CJ771" s="41"/>
      <c r="CK771" s="40"/>
      <c r="CL771" s="40"/>
      <c r="CM771" s="40"/>
      <c r="CN771" s="40"/>
      <c r="CO771" s="40"/>
      <c r="CP771" s="40"/>
      <c r="CQ771" s="40"/>
      <c r="CR771" s="40"/>
      <c r="CS771" s="40"/>
      <c r="CT771" s="40"/>
      <c r="CU771" s="40"/>
      <c r="CV771" s="40"/>
      <c r="CW771" s="40"/>
      <c r="CX771" s="40"/>
      <c r="CY771" s="40"/>
      <c r="CZ771" s="40"/>
      <c r="DA771" s="40"/>
      <c r="DB771" s="40"/>
      <c r="DC771" s="40"/>
      <c r="DD771" s="40"/>
      <c r="DE771" s="40"/>
      <c r="DF771" s="40"/>
      <c r="DG771" s="40"/>
      <c r="DH771" s="40"/>
      <c r="DI771" s="40"/>
      <c r="DJ771" s="40"/>
      <c r="DK771" s="40"/>
      <c r="DL771" s="40"/>
      <c r="DM771" s="40"/>
      <c r="DN771" s="40"/>
      <c r="DO771" s="40"/>
      <c r="DP771" s="40"/>
      <c r="DQ771" s="41"/>
      <c r="DR771" s="40"/>
      <c r="DS771" s="40"/>
      <c r="DT771" s="40"/>
      <c r="DU771" s="40"/>
      <c r="DV771" s="42"/>
      <c r="DW771" s="40"/>
      <c r="DX771" s="40"/>
      <c r="DY771" s="40"/>
      <c r="DZ771" s="40"/>
      <c r="EA771" s="40"/>
      <c r="EB771" s="40"/>
      <c r="EC771" s="40"/>
      <c r="ED771" s="41"/>
      <c r="EE771" s="40"/>
      <c r="EF771" s="40"/>
      <c r="EG771" s="41"/>
      <c r="EH771" s="40"/>
      <c r="EI771" s="40"/>
      <c r="EJ771" s="40"/>
      <c r="EK771" s="40"/>
      <c r="EL771" s="42"/>
      <c r="EM771" s="40"/>
      <c r="EN771" s="40"/>
      <c r="EO771" s="40"/>
      <c r="EP771" s="40"/>
      <c r="EQ771" s="40"/>
      <c r="ER771" s="40"/>
      <c r="ES771" s="40"/>
      <c r="ET771" s="40"/>
      <c r="EU771" s="40"/>
      <c r="EV771" s="40"/>
      <c r="EW771" s="42"/>
      <c r="EX771" s="42"/>
      <c r="EY771" s="42"/>
      <c r="EZ771" s="42"/>
      <c r="FA771" s="42"/>
      <c r="FB771" s="42"/>
      <c r="FC771" s="42"/>
      <c r="FD771" s="42"/>
      <c r="FE771" s="42"/>
      <c r="FF771" s="42"/>
      <c r="FG771" s="42"/>
      <c r="FH771" s="42"/>
      <c r="FI771" s="42"/>
      <c r="FJ771" s="42"/>
      <c r="FK771" s="42"/>
      <c r="FL771" s="42"/>
      <c r="FM771" s="42"/>
      <c r="FN771" s="42"/>
      <c r="FO771" s="42"/>
      <c r="FP771" s="42"/>
      <c r="FQ771" s="42"/>
      <c r="FR771" s="42"/>
      <c r="FS771" s="29">
        <f t="shared" si="95"/>
        <v>220</v>
      </c>
      <c r="FT771" s="29">
        <f t="shared" si="98"/>
        <v>220</v>
      </c>
      <c r="FU771" s="8">
        <f t="shared" si="96"/>
        <v>0</v>
      </c>
      <c r="FV771" s="29">
        <f t="shared" si="97"/>
        <v>0</v>
      </c>
    </row>
    <row r="772" spans="1:178">
      <c r="A772" s="8">
        <v>17494</v>
      </c>
      <c r="B772" s="27" t="s">
        <v>67</v>
      </c>
      <c r="C772" s="40">
        <v>206</v>
      </c>
      <c r="D772" s="40" t="s">
        <v>1205</v>
      </c>
      <c r="E772" s="40"/>
      <c r="F772" s="40" t="s">
        <v>309</v>
      </c>
      <c r="G772" s="40"/>
      <c r="H772" s="8" t="str">
        <f>VLOOKUP(F772, 'Meslek Grupları'!$E$6:$G$152, 3, FALSE)</f>
        <v>Görevli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1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2"/>
      <c r="AT772" s="42"/>
      <c r="AU772" s="43"/>
      <c r="AV772" s="40"/>
      <c r="AW772" s="40"/>
      <c r="AX772" s="40"/>
      <c r="AY772" s="40"/>
      <c r="AZ772" s="40"/>
      <c r="BA772" s="42"/>
      <c r="BB772" s="41"/>
      <c r="BC772" s="40"/>
      <c r="BD772" s="40"/>
      <c r="BE772" s="40"/>
      <c r="BF772" s="40"/>
      <c r="BG772" s="40"/>
      <c r="BH772" s="42"/>
      <c r="BI772" s="40"/>
      <c r="BJ772" s="40"/>
      <c r="BK772" s="40"/>
      <c r="BL772" s="40"/>
      <c r="BM772" s="40"/>
      <c r="BN772" s="40"/>
      <c r="BO772" s="41"/>
      <c r="BP772" s="40"/>
      <c r="BQ772" s="40"/>
      <c r="BR772" s="40"/>
      <c r="BS772" s="40"/>
      <c r="BT772" s="40"/>
      <c r="BU772" s="42"/>
      <c r="BV772" s="40"/>
      <c r="BW772" s="41"/>
      <c r="BX772" s="40"/>
      <c r="BY772" s="40"/>
      <c r="BZ772" s="40"/>
      <c r="CA772" s="42"/>
      <c r="CB772" s="41"/>
      <c r="CC772" s="40"/>
      <c r="CD772" s="40"/>
      <c r="CE772" s="40"/>
      <c r="CF772" s="40"/>
      <c r="CG772" s="40"/>
      <c r="CH772" s="42"/>
      <c r="CI772" s="43"/>
      <c r="CJ772" s="41"/>
      <c r="CK772" s="40"/>
      <c r="CL772" s="40"/>
      <c r="CM772" s="40"/>
      <c r="CN772" s="40"/>
      <c r="CO772" s="40"/>
      <c r="CP772" s="40"/>
      <c r="CQ772" s="40"/>
      <c r="CR772" s="40"/>
      <c r="CS772" s="40"/>
      <c r="CT772" s="40"/>
      <c r="CU772" s="40"/>
      <c r="CV772" s="40"/>
      <c r="CW772" s="40"/>
      <c r="CX772" s="40"/>
      <c r="CY772" s="40"/>
      <c r="CZ772" s="40"/>
      <c r="DA772" s="40"/>
      <c r="DB772" s="40"/>
      <c r="DC772" s="40"/>
      <c r="DD772" s="40"/>
      <c r="DE772" s="40"/>
      <c r="DF772" s="40"/>
      <c r="DG772" s="40"/>
      <c r="DH772" s="40"/>
      <c r="DI772" s="40"/>
      <c r="DJ772" s="40"/>
      <c r="DK772" s="40"/>
      <c r="DL772" s="40"/>
      <c r="DM772" s="40"/>
      <c r="DN772" s="40"/>
      <c r="DO772" s="40"/>
      <c r="DP772" s="40"/>
      <c r="DQ772" s="41"/>
      <c r="DR772" s="40"/>
      <c r="DS772" s="40"/>
      <c r="DT772" s="40"/>
      <c r="DU772" s="40"/>
      <c r="DV772" s="42"/>
      <c r="DW772" s="40"/>
      <c r="DX772" s="40"/>
      <c r="DY772" s="40"/>
      <c r="DZ772" s="40"/>
      <c r="EA772" s="40"/>
      <c r="EB772" s="40"/>
      <c r="EC772" s="40"/>
      <c r="ED772" s="41"/>
      <c r="EE772" s="40"/>
      <c r="EF772" s="40"/>
      <c r="EG772" s="41"/>
      <c r="EH772" s="40"/>
      <c r="EI772" s="40"/>
      <c r="EJ772" s="40"/>
      <c r="EK772" s="40"/>
      <c r="EL772" s="42"/>
      <c r="EM772" s="40"/>
      <c r="EN772" s="40"/>
      <c r="EO772" s="40"/>
      <c r="EP772" s="40"/>
      <c r="EQ772" s="40"/>
      <c r="ER772" s="40"/>
      <c r="ES772" s="40"/>
      <c r="ET772" s="40"/>
      <c r="EU772" s="40"/>
      <c r="EV772" s="40"/>
      <c r="EW772" s="42"/>
      <c r="EX772" s="42"/>
      <c r="EY772" s="42"/>
      <c r="EZ772" s="42"/>
      <c r="FA772" s="42"/>
      <c r="FB772" s="42"/>
      <c r="FC772" s="42"/>
      <c r="FD772" s="42"/>
      <c r="FE772" s="42"/>
      <c r="FF772" s="42"/>
      <c r="FG772" s="42"/>
      <c r="FH772" s="42"/>
      <c r="FI772" s="42"/>
      <c r="FJ772" s="42"/>
      <c r="FK772" s="42"/>
      <c r="FL772" s="42"/>
      <c r="FM772" s="42"/>
      <c r="FN772" s="42"/>
      <c r="FO772" s="42"/>
      <c r="FP772" s="42"/>
      <c r="FQ772" s="42"/>
      <c r="FR772" s="42"/>
      <c r="FS772" s="29">
        <f t="shared" si="95"/>
        <v>0</v>
      </c>
      <c r="FT772" s="29">
        <f t="shared" si="98"/>
        <v>0</v>
      </c>
      <c r="FU772" s="8">
        <f t="shared" si="96"/>
        <v>0</v>
      </c>
      <c r="FV772" s="29">
        <f t="shared" si="97"/>
        <v>0</v>
      </c>
    </row>
    <row r="773" spans="1:178">
      <c r="A773" s="8">
        <v>17494</v>
      </c>
      <c r="B773" s="27" t="s">
        <v>67</v>
      </c>
      <c r="C773" s="40">
        <v>207</v>
      </c>
      <c r="D773" s="40" t="s">
        <v>1206</v>
      </c>
      <c r="E773" s="40"/>
      <c r="F773" s="40" t="s">
        <v>216</v>
      </c>
      <c r="G773" s="40">
        <v>80</v>
      </c>
      <c r="H773" s="8" t="str">
        <f>VLOOKUP(F773, 'Meslek Grupları'!$E$6:$G$152, 3, FALSE)</f>
        <v>Esnaf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1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2"/>
      <c r="AT773" s="42"/>
      <c r="AU773" s="43"/>
      <c r="AV773" s="40"/>
      <c r="AW773" s="40"/>
      <c r="AX773" s="40"/>
      <c r="AY773" s="40"/>
      <c r="AZ773" s="40"/>
      <c r="BA773" s="42"/>
      <c r="BB773" s="41"/>
      <c r="BC773" s="40"/>
      <c r="BD773" s="40"/>
      <c r="BE773" s="40"/>
      <c r="BF773" s="40"/>
      <c r="BG773" s="40"/>
      <c r="BH773" s="42"/>
      <c r="BI773" s="40"/>
      <c r="BJ773" s="40"/>
      <c r="BK773" s="40"/>
      <c r="BL773" s="40"/>
      <c r="BM773" s="40"/>
      <c r="BN773" s="40"/>
      <c r="BO773" s="41"/>
      <c r="BP773" s="40"/>
      <c r="BQ773" s="40"/>
      <c r="BR773" s="40"/>
      <c r="BS773" s="40"/>
      <c r="BT773" s="40"/>
      <c r="BU773" s="42"/>
      <c r="BV773" s="40"/>
      <c r="BW773" s="41"/>
      <c r="BX773" s="40"/>
      <c r="BY773" s="40"/>
      <c r="BZ773" s="40"/>
      <c r="CA773" s="42"/>
      <c r="CB773" s="41"/>
      <c r="CC773" s="40"/>
      <c r="CD773" s="40"/>
      <c r="CE773" s="40"/>
      <c r="CF773" s="40"/>
      <c r="CG773" s="40"/>
      <c r="CH773" s="42"/>
      <c r="CI773" s="43"/>
      <c r="CJ773" s="41"/>
      <c r="CK773" s="40"/>
      <c r="CL773" s="40"/>
      <c r="CM773" s="40"/>
      <c r="CN773" s="40"/>
      <c r="CO773" s="40"/>
      <c r="CP773" s="40"/>
      <c r="CQ773" s="40"/>
      <c r="CR773" s="40"/>
      <c r="CS773" s="40"/>
      <c r="CT773" s="40"/>
      <c r="CU773" s="40"/>
      <c r="CV773" s="40"/>
      <c r="CW773" s="40"/>
      <c r="CX773" s="40"/>
      <c r="CY773" s="40"/>
      <c r="CZ773" s="40"/>
      <c r="DA773" s="40"/>
      <c r="DB773" s="40"/>
      <c r="DC773" s="40"/>
      <c r="DD773" s="40"/>
      <c r="DE773" s="40"/>
      <c r="DF773" s="40"/>
      <c r="DG773" s="40"/>
      <c r="DH773" s="40"/>
      <c r="DI773" s="40"/>
      <c r="DJ773" s="40"/>
      <c r="DK773" s="40"/>
      <c r="DL773" s="40"/>
      <c r="DM773" s="40"/>
      <c r="DN773" s="40"/>
      <c r="DO773" s="40"/>
      <c r="DP773" s="40"/>
      <c r="DQ773" s="41"/>
      <c r="DR773" s="40"/>
      <c r="DS773" s="40"/>
      <c r="DT773" s="40"/>
      <c r="DU773" s="40"/>
      <c r="DV773" s="42"/>
      <c r="DW773" s="40"/>
      <c r="DX773" s="40"/>
      <c r="DY773" s="40"/>
      <c r="DZ773" s="40"/>
      <c r="EA773" s="40"/>
      <c r="EB773" s="40"/>
      <c r="EC773" s="40"/>
      <c r="ED773" s="41"/>
      <c r="EE773" s="40"/>
      <c r="EF773" s="40"/>
      <c r="EG773" s="41"/>
      <c r="EH773" s="40"/>
      <c r="EI773" s="40"/>
      <c r="EJ773" s="40"/>
      <c r="EK773" s="40"/>
      <c r="EL773" s="42"/>
      <c r="EM773" s="40"/>
      <c r="EN773" s="40"/>
      <c r="EO773" s="40"/>
      <c r="EP773" s="40"/>
      <c r="EQ773" s="40"/>
      <c r="ER773" s="40"/>
      <c r="ES773" s="40"/>
      <c r="ET773" s="40"/>
      <c r="EU773" s="40"/>
      <c r="EV773" s="40"/>
      <c r="EW773" s="42"/>
      <c r="EX773" s="42"/>
      <c r="EY773" s="42"/>
      <c r="EZ773" s="42"/>
      <c r="FA773" s="42"/>
      <c r="FB773" s="42"/>
      <c r="FC773" s="42"/>
      <c r="FD773" s="42"/>
      <c r="FE773" s="42"/>
      <c r="FF773" s="42"/>
      <c r="FG773" s="42"/>
      <c r="FH773" s="42"/>
      <c r="FI773" s="42"/>
      <c r="FJ773" s="42"/>
      <c r="FK773" s="42"/>
      <c r="FL773" s="42"/>
      <c r="FM773" s="42"/>
      <c r="FN773" s="42"/>
      <c r="FO773" s="42"/>
      <c r="FP773" s="42"/>
      <c r="FQ773" s="42"/>
      <c r="FR773" s="42"/>
      <c r="FS773" s="29">
        <f t="shared" si="95"/>
        <v>80</v>
      </c>
      <c r="FT773" s="29">
        <f t="shared" si="98"/>
        <v>80</v>
      </c>
      <c r="FU773" s="8">
        <f t="shared" si="96"/>
        <v>0</v>
      </c>
      <c r="FV773" s="29">
        <f t="shared" si="97"/>
        <v>0</v>
      </c>
    </row>
    <row r="774" spans="1:178">
      <c r="A774" s="8">
        <v>17494</v>
      </c>
      <c r="B774" s="27" t="s">
        <v>67</v>
      </c>
      <c r="C774" s="40">
        <v>208</v>
      </c>
      <c r="D774" s="40" t="s">
        <v>1207</v>
      </c>
      <c r="E774" s="40"/>
      <c r="F774" s="40" t="s">
        <v>214</v>
      </c>
      <c r="G774" s="40">
        <v>60</v>
      </c>
      <c r="H774" s="8" t="str">
        <f>VLOOKUP(F774, 'Meslek Grupları'!$E$6:$G$152, 3, FALSE)</f>
        <v>Esnaf</v>
      </c>
      <c r="I774" s="40"/>
      <c r="J774" s="40"/>
      <c r="K774" s="40"/>
      <c r="L774" s="40"/>
      <c r="M774" s="40"/>
      <c r="N774" s="40">
        <v>180</v>
      </c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1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2"/>
      <c r="AT774" s="42"/>
      <c r="AU774" s="43"/>
      <c r="AV774" s="40"/>
      <c r="AW774" s="40"/>
      <c r="AX774" s="40"/>
      <c r="AY774" s="40"/>
      <c r="AZ774" s="40"/>
      <c r="BA774" s="42"/>
      <c r="BB774" s="41"/>
      <c r="BC774" s="40"/>
      <c r="BD774" s="40"/>
      <c r="BE774" s="40"/>
      <c r="BF774" s="40"/>
      <c r="BG774" s="40"/>
      <c r="BH774" s="42"/>
      <c r="BI774" s="40"/>
      <c r="BJ774" s="40"/>
      <c r="BK774" s="40"/>
      <c r="BL774" s="40"/>
      <c r="BM774" s="40"/>
      <c r="BN774" s="40"/>
      <c r="BO774" s="41"/>
      <c r="BP774" s="40"/>
      <c r="BQ774" s="40"/>
      <c r="BR774" s="40"/>
      <c r="BS774" s="40"/>
      <c r="BT774" s="40"/>
      <c r="BU774" s="42"/>
      <c r="BV774" s="40"/>
      <c r="BW774" s="41"/>
      <c r="BX774" s="40"/>
      <c r="BY774" s="40"/>
      <c r="BZ774" s="40"/>
      <c r="CA774" s="42"/>
      <c r="CB774" s="41"/>
      <c r="CC774" s="40"/>
      <c r="CD774" s="40"/>
      <c r="CE774" s="40"/>
      <c r="CF774" s="40"/>
      <c r="CG774" s="40"/>
      <c r="CH774" s="42"/>
      <c r="CI774" s="43"/>
      <c r="CJ774" s="41"/>
      <c r="CK774" s="40"/>
      <c r="CL774" s="40"/>
      <c r="CM774" s="40"/>
      <c r="CN774" s="40"/>
      <c r="CO774" s="40"/>
      <c r="CP774" s="40"/>
      <c r="CQ774" s="40"/>
      <c r="CR774" s="40"/>
      <c r="CS774" s="40"/>
      <c r="CT774" s="40"/>
      <c r="CU774" s="40"/>
      <c r="CV774" s="40"/>
      <c r="CW774" s="40"/>
      <c r="CX774" s="40"/>
      <c r="CY774" s="40"/>
      <c r="CZ774" s="40"/>
      <c r="DA774" s="40"/>
      <c r="DB774" s="40"/>
      <c r="DC774" s="40"/>
      <c r="DD774" s="40"/>
      <c r="DE774" s="40"/>
      <c r="DF774" s="40"/>
      <c r="DG774" s="40"/>
      <c r="DH774" s="40"/>
      <c r="DI774" s="40"/>
      <c r="DJ774" s="40"/>
      <c r="DK774" s="40"/>
      <c r="DL774" s="40"/>
      <c r="DM774" s="40"/>
      <c r="DN774" s="40"/>
      <c r="DO774" s="40"/>
      <c r="DP774" s="40"/>
      <c r="DQ774" s="41"/>
      <c r="DR774" s="40"/>
      <c r="DS774" s="40"/>
      <c r="DT774" s="40"/>
      <c r="DU774" s="40"/>
      <c r="DV774" s="42"/>
      <c r="DW774" s="40"/>
      <c r="DX774" s="40"/>
      <c r="DY774" s="40"/>
      <c r="DZ774" s="40"/>
      <c r="EA774" s="40"/>
      <c r="EB774" s="40"/>
      <c r="EC774" s="40"/>
      <c r="ED774" s="41"/>
      <c r="EE774" s="40"/>
      <c r="EF774" s="40"/>
      <c r="EG774" s="41"/>
      <c r="EH774" s="40"/>
      <c r="EI774" s="40"/>
      <c r="EJ774" s="40"/>
      <c r="EK774" s="40"/>
      <c r="EL774" s="42"/>
      <c r="EM774" s="40"/>
      <c r="EN774" s="40"/>
      <c r="EO774" s="40"/>
      <c r="EP774" s="40"/>
      <c r="EQ774" s="40"/>
      <c r="ER774" s="40"/>
      <c r="ES774" s="40"/>
      <c r="ET774" s="40"/>
      <c r="EU774" s="40"/>
      <c r="EV774" s="40"/>
      <c r="EW774" s="42"/>
      <c r="EX774" s="42"/>
      <c r="EY774" s="42"/>
      <c r="EZ774" s="42"/>
      <c r="FA774" s="42"/>
      <c r="FB774" s="42"/>
      <c r="FC774" s="42"/>
      <c r="FD774" s="42"/>
      <c r="FE774" s="42"/>
      <c r="FF774" s="42"/>
      <c r="FG774" s="42"/>
      <c r="FH774" s="42"/>
      <c r="FI774" s="42"/>
      <c r="FJ774" s="42"/>
      <c r="FK774" s="42"/>
      <c r="FL774" s="42"/>
      <c r="FM774" s="42"/>
      <c r="FN774" s="42"/>
      <c r="FO774" s="42"/>
      <c r="FP774" s="42"/>
      <c r="FQ774" s="42"/>
      <c r="FR774" s="42"/>
      <c r="FS774" s="29">
        <f t="shared" ref="FS774:FS837" si="99">FQ774+FO774+FL774+FI774+FC774+EW774+EP774+EL774+EF774+EC774+DX774+DU774+DK774+DJ774+DG774+DE774+DD774+CX774+CP774+CG774+BZ774+BU774+BM774+BG774+AZ774+P774+O774+N774+L774+J774+G774+BT774</f>
        <v>240</v>
      </c>
      <c r="FT774" s="29">
        <f t="shared" si="98"/>
        <v>240</v>
      </c>
      <c r="FU774" s="8">
        <f t="shared" si="96"/>
        <v>0</v>
      </c>
      <c r="FV774" s="29">
        <f t="shared" si="97"/>
        <v>0</v>
      </c>
    </row>
    <row r="775" spans="1:178">
      <c r="A775" s="8">
        <v>17494</v>
      </c>
      <c r="B775" s="27" t="s">
        <v>67</v>
      </c>
      <c r="C775" s="40">
        <v>209</v>
      </c>
      <c r="D775" s="40" t="s">
        <v>1208</v>
      </c>
      <c r="E775" s="40"/>
      <c r="F775" s="40" t="s">
        <v>565</v>
      </c>
      <c r="G775" s="40">
        <v>80</v>
      </c>
      <c r="H775" s="8" t="str">
        <f>VLOOKUP(F775, 'Meslek Grupları'!$E$6:$G$152, 3, FALSE)</f>
        <v>Esnaf</v>
      </c>
      <c r="I775" s="40"/>
      <c r="J775" s="40"/>
      <c r="K775" s="40"/>
      <c r="L775" s="40">
        <v>120</v>
      </c>
      <c r="M775" s="40"/>
      <c r="N775" s="40"/>
      <c r="O775" s="40"/>
      <c r="P775" s="40"/>
      <c r="Q775" s="40"/>
      <c r="R775" s="40">
        <v>4.25</v>
      </c>
      <c r="S775" s="40"/>
      <c r="T775" s="40"/>
      <c r="U775" s="40"/>
      <c r="V775" s="40"/>
      <c r="W775" s="40"/>
      <c r="X775" s="40"/>
      <c r="Y775" s="40"/>
      <c r="Z775" s="41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2"/>
      <c r="AT775" s="42"/>
      <c r="AU775" s="43"/>
      <c r="AV775" s="40"/>
      <c r="AW775" s="40"/>
      <c r="AX775" s="40"/>
      <c r="AY775" s="40"/>
      <c r="AZ775" s="40"/>
      <c r="BA775" s="42"/>
      <c r="BB775" s="41"/>
      <c r="BC775" s="40"/>
      <c r="BD775" s="40"/>
      <c r="BE775" s="40"/>
      <c r="BF775" s="40"/>
      <c r="BG775" s="40"/>
      <c r="BH775" s="42"/>
      <c r="BI775" s="40"/>
      <c r="BJ775" s="40"/>
      <c r="BK775" s="40"/>
      <c r="BL775" s="40"/>
      <c r="BM775" s="40"/>
      <c r="BN775" s="40"/>
      <c r="BO775" s="41"/>
      <c r="BP775" s="40"/>
      <c r="BQ775" s="40"/>
      <c r="BR775" s="40"/>
      <c r="BS775" s="40"/>
      <c r="BT775" s="40"/>
      <c r="BU775" s="42"/>
      <c r="BV775" s="40"/>
      <c r="BW775" s="41"/>
      <c r="BX775" s="40"/>
      <c r="BY775" s="40"/>
      <c r="BZ775" s="40"/>
      <c r="CA775" s="42"/>
      <c r="CB775" s="41"/>
      <c r="CC775" s="40"/>
      <c r="CD775" s="40"/>
      <c r="CE775" s="40"/>
      <c r="CF775" s="40"/>
      <c r="CG775" s="40"/>
      <c r="CH775" s="42"/>
      <c r="CI775" s="43"/>
      <c r="CJ775" s="41"/>
      <c r="CK775" s="40"/>
      <c r="CL775" s="40"/>
      <c r="CM775" s="40"/>
      <c r="CN775" s="40"/>
      <c r="CO775" s="40"/>
      <c r="CP775" s="40"/>
      <c r="CQ775" s="40"/>
      <c r="CR775" s="40"/>
      <c r="CS775" s="40"/>
      <c r="CT775" s="40"/>
      <c r="CU775" s="40"/>
      <c r="CV775" s="40"/>
      <c r="CW775" s="40"/>
      <c r="CX775" s="40"/>
      <c r="CY775" s="40"/>
      <c r="CZ775" s="40"/>
      <c r="DA775" s="40"/>
      <c r="DB775" s="40"/>
      <c r="DC775" s="40"/>
      <c r="DD775" s="40"/>
      <c r="DE775" s="40"/>
      <c r="DF775" s="40"/>
      <c r="DG775" s="40"/>
      <c r="DH775" s="40"/>
      <c r="DI775" s="40"/>
      <c r="DJ775" s="40"/>
      <c r="DK775" s="40"/>
      <c r="DL775" s="40"/>
      <c r="DM775" s="40"/>
      <c r="DN775" s="40"/>
      <c r="DO775" s="40"/>
      <c r="DP775" s="40"/>
      <c r="DQ775" s="41"/>
      <c r="DR775" s="40"/>
      <c r="DS775" s="40"/>
      <c r="DT775" s="40"/>
      <c r="DU775" s="40"/>
      <c r="DV775" s="42"/>
      <c r="DW775" s="40"/>
      <c r="DX775" s="40"/>
      <c r="DY775" s="40"/>
      <c r="DZ775" s="40"/>
      <c r="EA775" s="40"/>
      <c r="EB775" s="40"/>
      <c r="EC775" s="40"/>
      <c r="ED775" s="41"/>
      <c r="EE775" s="40"/>
      <c r="EF775" s="40"/>
      <c r="EG775" s="41"/>
      <c r="EH775" s="40"/>
      <c r="EI775" s="40"/>
      <c r="EJ775" s="40"/>
      <c r="EK775" s="40"/>
      <c r="EL775" s="42"/>
      <c r="EM775" s="40"/>
      <c r="EN775" s="40"/>
      <c r="EO775" s="40"/>
      <c r="EP775" s="40"/>
      <c r="EQ775" s="40"/>
      <c r="ER775" s="40"/>
      <c r="ES775" s="40"/>
      <c r="ET775" s="40"/>
      <c r="EU775" s="40"/>
      <c r="EV775" s="40"/>
      <c r="EW775" s="42"/>
      <c r="EX775" s="42"/>
      <c r="EY775" s="42"/>
      <c r="EZ775" s="42"/>
      <c r="FA775" s="42"/>
      <c r="FB775" s="42"/>
      <c r="FC775" s="42"/>
      <c r="FD775" s="42"/>
      <c r="FE775" s="42"/>
      <c r="FF775" s="42"/>
      <c r="FG775" s="42"/>
      <c r="FH775" s="42"/>
      <c r="FI775" s="42"/>
      <c r="FJ775" s="42"/>
      <c r="FK775" s="42"/>
      <c r="FL775" s="42"/>
      <c r="FM775" s="42"/>
      <c r="FN775" s="42"/>
      <c r="FO775" s="42"/>
      <c r="FP775" s="42"/>
      <c r="FQ775" s="42"/>
      <c r="FR775" s="42"/>
      <c r="FS775" s="29">
        <f t="shared" si="99"/>
        <v>200</v>
      </c>
      <c r="FT775" s="29">
        <f t="shared" si="98"/>
        <v>200</v>
      </c>
      <c r="FU775" s="8">
        <f t="shared" si="96"/>
        <v>0</v>
      </c>
      <c r="FV775" s="29">
        <f t="shared" si="97"/>
        <v>0</v>
      </c>
    </row>
    <row r="776" spans="1:178">
      <c r="A776" s="8">
        <v>17494</v>
      </c>
      <c r="B776" s="27" t="s">
        <v>67</v>
      </c>
      <c r="C776" s="40">
        <v>210</v>
      </c>
      <c r="D776" s="40" t="s">
        <v>1209</v>
      </c>
      <c r="E776" s="40"/>
      <c r="F776" s="40" t="s">
        <v>331</v>
      </c>
      <c r="G776" s="40">
        <v>60</v>
      </c>
      <c r="H776" s="8" t="str">
        <f>VLOOKUP(F776, 'Meslek Grupları'!$E$6:$G$152, 3, FALSE)</f>
        <v>Görevli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>
        <v>2</v>
      </c>
      <c r="S776" s="40"/>
      <c r="T776" s="40"/>
      <c r="U776" s="40"/>
      <c r="V776" s="40"/>
      <c r="W776" s="40"/>
      <c r="X776" s="40"/>
      <c r="Y776" s="40"/>
      <c r="Z776" s="41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2"/>
      <c r="AT776" s="42"/>
      <c r="AU776" s="43"/>
      <c r="AV776" s="40"/>
      <c r="AW776" s="40"/>
      <c r="AX776" s="40"/>
      <c r="AY776" s="40"/>
      <c r="AZ776" s="40"/>
      <c r="BA776" s="42"/>
      <c r="BB776" s="41"/>
      <c r="BC776" s="40"/>
      <c r="BD776" s="40"/>
      <c r="BE776" s="40"/>
      <c r="BF776" s="40"/>
      <c r="BG776" s="40"/>
      <c r="BH776" s="42"/>
      <c r="BI776" s="40"/>
      <c r="BJ776" s="40"/>
      <c r="BK776" s="40"/>
      <c r="BL776" s="40"/>
      <c r="BM776" s="40"/>
      <c r="BN776" s="40"/>
      <c r="BO776" s="41"/>
      <c r="BP776" s="40"/>
      <c r="BQ776" s="40"/>
      <c r="BR776" s="40"/>
      <c r="BS776" s="40"/>
      <c r="BT776" s="40"/>
      <c r="BU776" s="42"/>
      <c r="BV776" s="40"/>
      <c r="BW776" s="41"/>
      <c r="BX776" s="40"/>
      <c r="BY776" s="40"/>
      <c r="BZ776" s="40"/>
      <c r="CA776" s="42"/>
      <c r="CB776" s="41"/>
      <c r="CC776" s="40"/>
      <c r="CD776" s="40"/>
      <c r="CE776" s="40"/>
      <c r="CF776" s="40"/>
      <c r="CG776" s="40"/>
      <c r="CH776" s="42"/>
      <c r="CI776" s="43"/>
      <c r="CJ776" s="41"/>
      <c r="CK776" s="40"/>
      <c r="CL776" s="40"/>
      <c r="CM776" s="40"/>
      <c r="CN776" s="40"/>
      <c r="CO776" s="40"/>
      <c r="CP776" s="40"/>
      <c r="CQ776" s="40"/>
      <c r="CR776" s="40"/>
      <c r="CS776" s="40"/>
      <c r="CT776" s="40"/>
      <c r="CU776" s="40"/>
      <c r="CV776" s="40"/>
      <c r="CW776" s="40"/>
      <c r="CX776" s="40"/>
      <c r="CY776" s="40"/>
      <c r="CZ776" s="40"/>
      <c r="DA776" s="40"/>
      <c r="DB776" s="40"/>
      <c r="DC776" s="40"/>
      <c r="DD776" s="40"/>
      <c r="DE776" s="40"/>
      <c r="DF776" s="40"/>
      <c r="DG776" s="40"/>
      <c r="DH776" s="40"/>
      <c r="DI776" s="40"/>
      <c r="DJ776" s="40"/>
      <c r="DK776" s="40"/>
      <c r="DL776" s="40"/>
      <c r="DM776" s="40"/>
      <c r="DN776" s="40"/>
      <c r="DO776" s="40"/>
      <c r="DP776" s="40"/>
      <c r="DQ776" s="41"/>
      <c r="DR776" s="40"/>
      <c r="DS776" s="40"/>
      <c r="DT776" s="40"/>
      <c r="DU776" s="40"/>
      <c r="DV776" s="42"/>
      <c r="DW776" s="40"/>
      <c r="DX776" s="40"/>
      <c r="DY776" s="40"/>
      <c r="DZ776" s="40"/>
      <c r="EA776" s="40"/>
      <c r="EB776" s="40"/>
      <c r="EC776" s="40"/>
      <c r="ED776" s="41"/>
      <c r="EE776" s="40"/>
      <c r="EF776" s="40"/>
      <c r="EG776" s="41"/>
      <c r="EH776" s="40"/>
      <c r="EI776" s="40"/>
      <c r="EJ776" s="40"/>
      <c r="EK776" s="40"/>
      <c r="EL776" s="42"/>
      <c r="EM776" s="40"/>
      <c r="EN776" s="40"/>
      <c r="EO776" s="40"/>
      <c r="EP776" s="40"/>
      <c r="EQ776" s="40"/>
      <c r="ER776" s="40"/>
      <c r="ES776" s="40"/>
      <c r="ET776" s="40"/>
      <c r="EU776" s="40"/>
      <c r="EV776" s="40"/>
      <c r="EW776" s="42"/>
      <c r="EX776" s="42"/>
      <c r="EY776" s="42"/>
      <c r="EZ776" s="42"/>
      <c r="FA776" s="42"/>
      <c r="FB776" s="42"/>
      <c r="FC776" s="42"/>
      <c r="FD776" s="42"/>
      <c r="FE776" s="42"/>
      <c r="FF776" s="42"/>
      <c r="FG776" s="42"/>
      <c r="FH776" s="42"/>
      <c r="FI776" s="42"/>
      <c r="FJ776" s="42"/>
      <c r="FK776" s="42"/>
      <c r="FL776" s="42"/>
      <c r="FM776" s="42"/>
      <c r="FN776" s="42"/>
      <c r="FO776" s="42"/>
      <c r="FP776" s="42"/>
      <c r="FQ776" s="42"/>
      <c r="FR776" s="42"/>
      <c r="FS776" s="29">
        <f t="shared" si="99"/>
        <v>60</v>
      </c>
      <c r="FT776" s="29">
        <f t="shared" si="98"/>
        <v>60</v>
      </c>
      <c r="FU776" s="8">
        <f t="shared" si="96"/>
        <v>0</v>
      </c>
      <c r="FV776" s="29">
        <f t="shared" si="97"/>
        <v>0</v>
      </c>
    </row>
    <row r="777" spans="1:178">
      <c r="A777" s="8">
        <v>17494</v>
      </c>
      <c r="B777" s="27" t="s">
        <v>67</v>
      </c>
      <c r="C777" s="40">
        <v>211</v>
      </c>
      <c r="D777" s="40" t="s">
        <v>1210</v>
      </c>
      <c r="E777" s="40"/>
      <c r="F777" s="40" t="s">
        <v>267</v>
      </c>
      <c r="G777" s="40">
        <v>50</v>
      </c>
      <c r="H777" s="8" t="str">
        <f>VLOOKUP(F777, 'Meslek Grupları'!$E$6:$G$152, 3, FALSE)</f>
        <v>Esnaf</v>
      </c>
      <c r="I777" s="40"/>
      <c r="J777" s="40"/>
      <c r="K777" s="40"/>
      <c r="L777" s="40">
        <v>120</v>
      </c>
      <c r="M777" s="40"/>
      <c r="N777" s="40"/>
      <c r="O777" s="40"/>
      <c r="P777" s="40"/>
      <c r="Q777" s="40"/>
      <c r="R777" s="40">
        <v>2.5</v>
      </c>
      <c r="S777" s="40">
        <v>1.5</v>
      </c>
      <c r="T777" s="40">
        <v>3</v>
      </c>
      <c r="U777" s="40"/>
      <c r="V777" s="40"/>
      <c r="W777" s="40"/>
      <c r="X777" s="40"/>
      <c r="Y777" s="40"/>
      <c r="Z777" s="41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2"/>
      <c r="AT777" s="42"/>
      <c r="AU777" s="43"/>
      <c r="AV777" s="40"/>
      <c r="AW777" s="40"/>
      <c r="AX777" s="40"/>
      <c r="AY777" s="40"/>
      <c r="AZ777" s="40"/>
      <c r="BA777" s="42"/>
      <c r="BB777" s="41"/>
      <c r="BC777" s="40"/>
      <c r="BD777" s="40"/>
      <c r="BE777" s="40"/>
      <c r="BF777" s="40"/>
      <c r="BG777" s="40"/>
      <c r="BH777" s="42"/>
      <c r="BI777" s="40"/>
      <c r="BJ777" s="40"/>
      <c r="BK777" s="40"/>
      <c r="BL777" s="40"/>
      <c r="BM777" s="40"/>
      <c r="BN777" s="40"/>
      <c r="BO777" s="41"/>
      <c r="BP777" s="40"/>
      <c r="BQ777" s="40"/>
      <c r="BR777" s="40"/>
      <c r="BS777" s="40"/>
      <c r="BT777" s="40"/>
      <c r="BU777" s="42"/>
      <c r="BV777" s="40"/>
      <c r="BW777" s="41">
        <v>1.5</v>
      </c>
      <c r="BX777" s="40"/>
      <c r="BY777" s="40"/>
      <c r="BZ777" s="40">
        <v>18</v>
      </c>
      <c r="CA777" s="42">
        <v>18</v>
      </c>
      <c r="CB777" s="41"/>
      <c r="CC777" s="40"/>
      <c r="CD777" s="40"/>
      <c r="CE777" s="40"/>
      <c r="CF777" s="40"/>
      <c r="CG777" s="40"/>
      <c r="CH777" s="42"/>
      <c r="CI777" s="43"/>
      <c r="CJ777" s="41"/>
      <c r="CK777" s="40"/>
      <c r="CL777" s="40"/>
      <c r="CM777" s="40"/>
      <c r="CN777" s="40"/>
      <c r="CO777" s="40"/>
      <c r="CP777" s="40"/>
      <c r="CQ777" s="40"/>
      <c r="CR777" s="40"/>
      <c r="CS777" s="40"/>
      <c r="CT777" s="40"/>
      <c r="CU777" s="40"/>
      <c r="CV777" s="40"/>
      <c r="CW777" s="40"/>
      <c r="CX777" s="40"/>
      <c r="CY777" s="40"/>
      <c r="CZ777" s="40"/>
      <c r="DA777" s="40"/>
      <c r="DB777" s="40"/>
      <c r="DC777" s="40"/>
      <c r="DD777" s="40"/>
      <c r="DE777" s="40"/>
      <c r="DF777" s="40"/>
      <c r="DG777" s="40"/>
      <c r="DH777" s="40"/>
      <c r="DI777" s="40"/>
      <c r="DJ777" s="40"/>
      <c r="DK777" s="40"/>
      <c r="DL777" s="40"/>
      <c r="DM777" s="40"/>
      <c r="DN777" s="40"/>
      <c r="DO777" s="40"/>
      <c r="DP777" s="40"/>
      <c r="DQ777" s="41"/>
      <c r="DR777" s="40"/>
      <c r="DS777" s="40"/>
      <c r="DT777" s="40"/>
      <c r="DU777" s="40"/>
      <c r="DV777" s="42"/>
      <c r="DW777" s="40"/>
      <c r="DX777" s="40"/>
      <c r="DY777" s="40"/>
      <c r="DZ777" s="40"/>
      <c r="EA777" s="40"/>
      <c r="EB777" s="40"/>
      <c r="EC777" s="40"/>
      <c r="ED777" s="41"/>
      <c r="EE777" s="40"/>
      <c r="EF777" s="40"/>
      <c r="EG777" s="41"/>
      <c r="EH777" s="40"/>
      <c r="EI777" s="40"/>
      <c r="EJ777" s="40"/>
      <c r="EK777" s="40"/>
      <c r="EL777" s="42"/>
      <c r="EM777" s="40"/>
      <c r="EN777" s="40"/>
      <c r="EO777" s="40"/>
      <c r="EP777" s="40"/>
      <c r="EQ777" s="40"/>
      <c r="ER777" s="40"/>
      <c r="ES777" s="40"/>
      <c r="ET777" s="40"/>
      <c r="EU777" s="40"/>
      <c r="EV777" s="40"/>
      <c r="EW777" s="42"/>
      <c r="EX777" s="42"/>
      <c r="EY777" s="42"/>
      <c r="EZ777" s="42"/>
      <c r="FA777" s="42"/>
      <c r="FB777" s="42"/>
      <c r="FC777" s="42"/>
      <c r="FD777" s="42"/>
      <c r="FE777" s="42"/>
      <c r="FF777" s="42"/>
      <c r="FG777" s="42"/>
      <c r="FH777" s="42"/>
      <c r="FI777" s="42"/>
      <c r="FJ777" s="42"/>
      <c r="FK777" s="42"/>
      <c r="FL777" s="42"/>
      <c r="FM777" s="42"/>
      <c r="FN777" s="42"/>
      <c r="FO777" s="42"/>
      <c r="FP777" s="42"/>
      <c r="FQ777" s="42"/>
      <c r="FR777" s="42"/>
      <c r="FS777" s="29">
        <f t="shared" si="99"/>
        <v>188</v>
      </c>
      <c r="FT777" s="29">
        <f t="shared" si="98"/>
        <v>188</v>
      </c>
      <c r="FU777" s="8">
        <f t="shared" si="96"/>
        <v>1.5</v>
      </c>
      <c r="FV777" s="29">
        <f t="shared" si="97"/>
        <v>1.5</v>
      </c>
    </row>
    <row r="778" spans="1:178">
      <c r="A778" s="8">
        <v>17494</v>
      </c>
      <c r="B778" s="27" t="s">
        <v>67</v>
      </c>
      <c r="C778" s="40">
        <v>212</v>
      </c>
      <c r="D778" s="40" t="s">
        <v>1211</v>
      </c>
      <c r="E778" s="40"/>
      <c r="F778" s="40" t="s">
        <v>303</v>
      </c>
      <c r="G778" s="40">
        <v>520</v>
      </c>
      <c r="H778" s="8" t="str">
        <f>VLOOKUP(F778, 'Meslek Grupları'!$E$6:$G$152, 3, FALSE)</f>
        <v>Görevli</v>
      </c>
      <c r="I778" s="40" t="s">
        <v>684</v>
      </c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1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2"/>
      <c r="AT778" s="42"/>
      <c r="AU778" s="43"/>
      <c r="AV778" s="40"/>
      <c r="AW778" s="40"/>
      <c r="AX778" s="40"/>
      <c r="AY778" s="40"/>
      <c r="AZ778" s="40"/>
      <c r="BA778" s="42"/>
      <c r="BB778" s="41"/>
      <c r="BC778" s="40"/>
      <c r="BD778" s="40"/>
      <c r="BE778" s="40"/>
      <c r="BF778" s="40"/>
      <c r="BG778" s="40"/>
      <c r="BH778" s="42"/>
      <c r="BI778" s="40"/>
      <c r="BJ778" s="40"/>
      <c r="BK778" s="40"/>
      <c r="BL778" s="40"/>
      <c r="BM778" s="40"/>
      <c r="BN778" s="40"/>
      <c r="BO778" s="41"/>
      <c r="BP778" s="40"/>
      <c r="BQ778" s="40"/>
      <c r="BR778" s="40"/>
      <c r="BS778" s="40"/>
      <c r="BT778" s="40"/>
      <c r="BU778" s="42"/>
      <c r="BV778" s="40"/>
      <c r="BW778" s="41"/>
      <c r="BX778" s="40"/>
      <c r="BY778" s="40"/>
      <c r="BZ778" s="40"/>
      <c r="CA778" s="42"/>
      <c r="CB778" s="41"/>
      <c r="CC778" s="40"/>
      <c r="CD778" s="40"/>
      <c r="CE778" s="40"/>
      <c r="CF778" s="40"/>
      <c r="CG778" s="40"/>
      <c r="CH778" s="42"/>
      <c r="CI778" s="43"/>
      <c r="CJ778" s="41"/>
      <c r="CK778" s="40"/>
      <c r="CL778" s="40"/>
      <c r="CM778" s="40"/>
      <c r="CN778" s="40"/>
      <c r="CO778" s="40"/>
      <c r="CP778" s="40"/>
      <c r="CQ778" s="40"/>
      <c r="CR778" s="40"/>
      <c r="CS778" s="40"/>
      <c r="CT778" s="40"/>
      <c r="CU778" s="40"/>
      <c r="CV778" s="40"/>
      <c r="CW778" s="40"/>
      <c r="CX778" s="40"/>
      <c r="CY778" s="40"/>
      <c r="CZ778" s="40"/>
      <c r="DA778" s="40"/>
      <c r="DB778" s="40"/>
      <c r="DC778" s="40"/>
      <c r="DD778" s="40"/>
      <c r="DE778" s="40"/>
      <c r="DF778" s="40"/>
      <c r="DG778" s="40"/>
      <c r="DH778" s="40"/>
      <c r="DI778" s="40"/>
      <c r="DJ778" s="40"/>
      <c r="DK778" s="40"/>
      <c r="DL778" s="40"/>
      <c r="DM778" s="40"/>
      <c r="DN778" s="40"/>
      <c r="DO778" s="40"/>
      <c r="DP778" s="40"/>
      <c r="DQ778" s="41"/>
      <c r="DR778" s="40"/>
      <c r="DS778" s="40"/>
      <c r="DT778" s="40"/>
      <c r="DU778" s="40"/>
      <c r="DV778" s="42"/>
      <c r="DW778" s="40"/>
      <c r="DX778" s="40"/>
      <c r="DY778" s="40"/>
      <c r="DZ778" s="40"/>
      <c r="EA778" s="40"/>
      <c r="EB778" s="40"/>
      <c r="EC778" s="40"/>
      <c r="ED778" s="41"/>
      <c r="EE778" s="40"/>
      <c r="EF778" s="40"/>
      <c r="EG778" s="41"/>
      <c r="EH778" s="40"/>
      <c r="EI778" s="40"/>
      <c r="EJ778" s="40"/>
      <c r="EK778" s="40"/>
      <c r="EL778" s="42"/>
      <c r="EM778" s="40"/>
      <c r="EN778" s="40"/>
      <c r="EO778" s="40"/>
      <c r="EP778" s="40"/>
      <c r="EQ778" s="40"/>
      <c r="ER778" s="40"/>
      <c r="ES778" s="40"/>
      <c r="ET778" s="40"/>
      <c r="EU778" s="40"/>
      <c r="EV778" s="40"/>
      <c r="EW778" s="42"/>
      <c r="EX778" s="42"/>
      <c r="EY778" s="42"/>
      <c r="EZ778" s="42"/>
      <c r="FA778" s="42"/>
      <c r="FB778" s="42"/>
      <c r="FC778" s="42"/>
      <c r="FD778" s="42"/>
      <c r="FE778" s="42"/>
      <c r="FF778" s="42"/>
      <c r="FG778" s="42"/>
      <c r="FH778" s="42"/>
      <c r="FI778" s="42"/>
      <c r="FJ778" s="42"/>
      <c r="FK778" s="42"/>
      <c r="FL778" s="42"/>
      <c r="FM778" s="42"/>
      <c r="FN778" s="42"/>
      <c r="FO778" s="42"/>
      <c r="FP778" s="42"/>
      <c r="FQ778" s="42"/>
      <c r="FR778" s="42"/>
      <c r="FS778" s="29">
        <f t="shared" si="99"/>
        <v>520</v>
      </c>
      <c r="FT778" s="29">
        <f t="shared" si="98"/>
        <v>520</v>
      </c>
      <c r="FU778" s="8">
        <f t="shared" si="96"/>
        <v>0</v>
      </c>
      <c r="FV778" s="29">
        <f t="shared" si="97"/>
        <v>0</v>
      </c>
    </row>
    <row r="779" spans="1:178">
      <c r="A779" s="8">
        <v>16403</v>
      </c>
      <c r="B779" s="27" t="s">
        <v>47</v>
      </c>
      <c r="C779" s="358">
        <v>1</v>
      </c>
      <c r="D779" t="s">
        <v>1212</v>
      </c>
      <c r="E779" s="8"/>
      <c r="F779" s="8" t="s">
        <v>178</v>
      </c>
      <c r="H779" s="8" t="str">
        <f>VLOOKUP(F779, 'Meslek Grupları'!$E$6:$G$152, 3, FALSE)</f>
        <v>Ziraat</v>
      </c>
      <c r="I779" s="8" t="s">
        <v>998</v>
      </c>
      <c r="J779" s="8"/>
      <c r="K779" s="8"/>
      <c r="M779" s="8"/>
      <c r="O779" s="8"/>
      <c r="P779" s="8"/>
      <c r="R779">
        <v>462</v>
      </c>
      <c r="U779" s="8"/>
      <c r="V779" s="8"/>
      <c r="W779" s="8"/>
      <c r="Z779" s="2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27"/>
      <c r="AT779" s="27"/>
      <c r="AU779" s="29"/>
      <c r="AV779" s="8"/>
      <c r="AW779" s="8"/>
      <c r="AX779" s="8"/>
      <c r="AY779" s="8"/>
      <c r="AZ779" s="8"/>
      <c r="BA779" s="27"/>
      <c r="BB779" s="28"/>
      <c r="BC779" s="8"/>
      <c r="BD779" s="8"/>
      <c r="BE779" s="8"/>
      <c r="BF779" s="8"/>
      <c r="BG779" s="8"/>
      <c r="BH779" s="27"/>
      <c r="BI779" s="8"/>
      <c r="BJ779" s="8"/>
      <c r="BK779" s="8"/>
      <c r="BL779" s="8"/>
      <c r="BM779" s="8"/>
      <c r="BN779" s="8"/>
      <c r="BO779" s="28"/>
      <c r="BP779" s="8">
        <v>2</v>
      </c>
      <c r="BQ779" s="8"/>
      <c r="BR779" s="8"/>
      <c r="BS779" s="8"/>
      <c r="BT779" s="8"/>
      <c r="BU779" s="27">
        <v>420</v>
      </c>
      <c r="BV779" s="8"/>
      <c r="BW779" s="28"/>
      <c r="BX779" s="8"/>
      <c r="BY779" s="8"/>
      <c r="BZ779" s="8"/>
      <c r="CA779" s="27"/>
      <c r="CB779" s="28"/>
      <c r="CC779" s="8"/>
      <c r="CD779" s="8"/>
      <c r="CE779" s="8"/>
      <c r="CF779" s="8"/>
      <c r="CG779" s="8"/>
      <c r="CH779" s="27"/>
      <c r="CI779" s="29">
        <v>1</v>
      </c>
      <c r="CJ779" s="28">
        <v>7</v>
      </c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28">
        <v>104</v>
      </c>
      <c r="DR779" s="8"/>
      <c r="DS779" s="8"/>
      <c r="DT779" s="8"/>
      <c r="DU779" s="8">
        <v>416</v>
      </c>
      <c r="DV779" s="27"/>
      <c r="DW779" s="8"/>
      <c r="DX779" s="8"/>
      <c r="DY779" s="8">
        <v>1</v>
      </c>
      <c r="DZ779" s="8"/>
      <c r="EA779" s="8" t="s">
        <v>904</v>
      </c>
      <c r="EB779" s="8"/>
      <c r="EC779" s="8">
        <v>150</v>
      </c>
      <c r="ED779" s="28"/>
      <c r="EE779" s="8"/>
      <c r="EF779" s="8"/>
      <c r="EG779" s="28">
        <v>2</v>
      </c>
      <c r="EH779" s="8"/>
      <c r="EI779" s="8"/>
      <c r="EJ779" s="8"/>
      <c r="EK779" s="8"/>
      <c r="EL779" s="27">
        <v>196</v>
      </c>
      <c r="EM779" s="8"/>
      <c r="EN779" s="8"/>
      <c r="EO779" s="8"/>
      <c r="EP779" s="8"/>
      <c r="EQ779" s="8"/>
      <c r="ER779" s="8"/>
      <c r="ES779" s="8"/>
      <c r="ET779" s="8"/>
      <c r="EU779" s="8" t="s">
        <v>201</v>
      </c>
      <c r="EV779" s="8"/>
      <c r="EW779" s="27">
        <v>600</v>
      </c>
      <c r="EX779" s="27"/>
      <c r="EY779" s="27">
        <v>4</v>
      </c>
      <c r="EZ779" s="27"/>
      <c r="FA779" s="27"/>
      <c r="FB779" s="27"/>
      <c r="FC779" s="27">
        <v>40</v>
      </c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9">
        <f t="shared" si="99"/>
        <v>1822</v>
      </c>
      <c r="FT779" s="29">
        <f>SUM(FS779:FS785)</f>
        <v>4938</v>
      </c>
      <c r="FU779" s="8">
        <f t="shared" si="96"/>
        <v>0</v>
      </c>
      <c r="FV779" s="29">
        <f>SUM(FU779:FU785)</f>
        <v>56</v>
      </c>
    </row>
    <row r="780" spans="1:178">
      <c r="A780" s="8">
        <v>16403</v>
      </c>
      <c r="B780" s="27" t="s">
        <v>47</v>
      </c>
      <c r="C780" s="358"/>
      <c r="E780" s="8" t="s">
        <v>1213</v>
      </c>
      <c r="H780" s="8">
        <f>VLOOKUP(F780, 'Meslek Grupları'!$E$6:$G$152, 3, FALSE)</f>
        <v>0</v>
      </c>
      <c r="I780" s="8"/>
      <c r="J780" s="8"/>
      <c r="K780" s="8"/>
      <c r="M780" s="8"/>
      <c r="O780" s="8"/>
      <c r="P780" s="8"/>
      <c r="U780" s="8"/>
      <c r="V780" s="8"/>
      <c r="W780" s="8"/>
      <c r="Z780" s="2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27"/>
      <c r="AT780" s="27"/>
      <c r="AU780" s="29"/>
      <c r="AV780" s="8"/>
      <c r="AW780" s="8"/>
      <c r="AX780" s="8"/>
      <c r="AY780" s="8"/>
      <c r="AZ780" s="8"/>
      <c r="BA780" s="27"/>
      <c r="BB780" s="28">
        <v>18</v>
      </c>
      <c r="BC780" s="8"/>
      <c r="BD780" s="8"/>
      <c r="BE780" s="8"/>
      <c r="BF780" s="8"/>
      <c r="BG780" s="8">
        <v>83</v>
      </c>
      <c r="BH780" s="27"/>
      <c r="BI780" s="8"/>
      <c r="BJ780" s="8"/>
      <c r="BK780" s="8"/>
      <c r="BL780" s="8"/>
      <c r="BM780" s="8"/>
      <c r="BN780" s="8"/>
      <c r="BO780" s="28"/>
      <c r="BP780" s="8"/>
      <c r="BQ780" s="8"/>
      <c r="BR780" s="8"/>
      <c r="BS780" s="8"/>
      <c r="BT780" s="8"/>
      <c r="BU780" s="27"/>
      <c r="BV780" s="8"/>
      <c r="BW780" s="28">
        <v>7</v>
      </c>
      <c r="BX780" s="8"/>
      <c r="BY780" s="8"/>
      <c r="BZ780" s="8">
        <v>112</v>
      </c>
      <c r="CA780" s="27">
        <v>114</v>
      </c>
      <c r="CB780" s="28">
        <v>15</v>
      </c>
      <c r="CC780" s="8"/>
      <c r="CD780" s="8"/>
      <c r="CE780" s="8" t="s">
        <v>1214</v>
      </c>
      <c r="CF780" s="8"/>
      <c r="CG780" s="8">
        <v>300</v>
      </c>
      <c r="CH780" s="27">
        <v>300</v>
      </c>
      <c r="CI780" s="29">
        <v>1</v>
      </c>
      <c r="CJ780" s="2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28"/>
      <c r="DR780" s="8"/>
      <c r="DS780" s="8"/>
      <c r="DT780" s="8"/>
      <c r="DU780" s="8"/>
      <c r="DV780" s="27"/>
      <c r="DW780" s="8"/>
      <c r="DX780" s="8"/>
      <c r="DY780" s="8"/>
      <c r="DZ780" s="8"/>
      <c r="EA780" s="8"/>
      <c r="EB780" s="8"/>
      <c r="EC780" s="8"/>
      <c r="ED780" s="28"/>
      <c r="EE780" s="8"/>
      <c r="EF780" s="8"/>
      <c r="EG780" s="28">
        <v>1</v>
      </c>
      <c r="EH780" s="8" t="s">
        <v>389</v>
      </c>
      <c r="EI780" s="8"/>
      <c r="EJ780" s="8"/>
      <c r="EK780" s="8"/>
      <c r="EL780" s="27">
        <v>120</v>
      </c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27"/>
      <c r="EX780" s="27"/>
      <c r="EY780" s="27">
        <v>5</v>
      </c>
      <c r="EZ780" s="27"/>
      <c r="FA780" s="27"/>
      <c r="FB780" s="27" t="s">
        <v>887</v>
      </c>
      <c r="FC780" s="27">
        <v>50</v>
      </c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9">
        <f t="shared" si="99"/>
        <v>665</v>
      </c>
      <c r="FT780" s="29"/>
      <c r="FU780" s="8">
        <f t="shared" si="96"/>
        <v>40</v>
      </c>
      <c r="FV780" s="29"/>
    </row>
    <row r="781" spans="1:178">
      <c r="A781" s="8">
        <v>16403</v>
      </c>
      <c r="B781" s="27" t="s">
        <v>47</v>
      </c>
      <c r="C781" s="358"/>
      <c r="E781" s="8"/>
      <c r="H781" s="8">
        <f>VLOOKUP(F781, 'Meslek Grupları'!$E$6:$G$152, 3, FALSE)</f>
        <v>0</v>
      </c>
      <c r="I781" s="8"/>
      <c r="J781" s="8"/>
      <c r="K781" s="8"/>
      <c r="M781" s="8"/>
      <c r="O781" s="8"/>
      <c r="P781" s="8"/>
      <c r="U781" s="8"/>
      <c r="V781" s="8"/>
      <c r="W781" s="8"/>
      <c r="Z781" s="2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27"/>
      <c r="AT781" s="27"/>
      <c r="AU781" s="29"/>
      <c r="AV781" s="8"/>
      <c r="AW781" s="8"/>
      <c r="AX781" s="8"/>
      <c r="AY781" s="8"/>
      <c r="AZ781" s="8"/>
      <c r="BA781" s="27"/>
      <c r="BB781" s="28"/>
      <c r="BC781" s="8"/>
      <c r="BD781" s="8"/>
      <c r="BE781" s="8"/>
      <c r="BF781" s="8"/>
      <c r="BG781" s="8"/>
      <c r="BH781" s="27"/>
      <c r="BI781" s="8"/>
      <c r="BJ781" s="8"/>
      <c r="BK781" s="8"/>
      <c r="BL781" s="8"/>
      <c r="BM781" s="8"/>
      <c r="BN781" s="8"/>
      <c r="BO781" s="28"/>
      <c r="BP781" s="8"/>
      <c r="BQ781" s="8"/>
      <c r="BR781" s="8"/>
      <c r="BS781" s="8"/>
      <c r="BT781" s="8"/>
      <c r="BU781" s="27"/>
      <c r="BV781" s="8"/>
      <c r="BW781" s="28"/>
      <c r="BX781" s="8"/>
      <c r="BY781" s="8"/>
      <c r="BZ781" s="8"/>
      <c r="CA781" s="27"/>
      <c r="CB781" s="28"/>
      <c r="CC781" s="8"/>
      <c r="CD781" s="8"/>
      <c r="CE781" s="8" t="s">
        <v>1215</v>
      </c>
      <c r="CF781" s="8">
        <v>0.33</v>
      </c>
      <c r="CG781" s="8">
        <v>500</v>
      </c>
      <c r="CH781" s="27">
        <v>310</v>
      </c>
      <c r="CI781" s="29"/>
      <c r="CJ781" s="2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28"/>
      <c r="DR781" s="8"/>
      <c r="DS781" s="8"/>
      <c r="DT781" s="8"/>
      <c r="DU781" s="8"/>
      <c r="DV781" s="27"/>
      <c r="DW781" s="8"/>
      <c r="DX781" s="8"/>
      <c r="DY781" s="8"/>
      <c r="DZ781" s="8"/>
      <c r="EA781" s="8"/>
      <c r="EB781" s="8"/>
      <c r="EC781" s="8"/>
      <c r="ED781" s="28"/>
      <c r="EE781" s="8"/>
      <c r="EF781" s="8"/>
      <c r="EG781" s="28">
        <v>1</v>
      </c>
      <c r="EH781" s="8" t="s">
        <v>1216</v>
      </c>
      <c r="EI781" s="8"/>
      <c r="EJ781" s="8"/>
      <c r="EK781" s="8"/>
      <c r="EL781" s="27">
        <v>150</v>
      </c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9">
        <f t="shared" si="99"/>
        <v>650</v>
      </c>
      <c r="FT781" s="29"/>
      <c r="FU781" s="8">
        <f t="shared" si="96"/>
        <v>0</v>
      </c>
      <c r="FV781" s="29"/>
    </row>
    <row r="782" spans="1:178">
      <c r="A782" s="8">
        <v>16403</v>
      </c>
      <c r="B782" s="27" t="s">
        <v>47</v>
      </c>
      <c r="C782" s="358"/>
      <c r="E782" s="8"/>
      <c r="H782" s="8">
        <f>VLOOKUP(F782, 'Meslek Grupları'!$E$6:$G$152, 3, FALSE)</f>
        <v>0</v>
      </c>
      <c r="I782" s="8"/>
      <c r="J782" s="8"/>
      <c r="K782" s="8"/>
      <c r="M782" s="8"/>
      <c r="O782" s="8"/>
      <c r="P782" s="8"/>
      <c r="U782" s="8"/>
      <c r="V782" s="8"/>
      <c r="W782" s="8"/>
      <c r="Z782" s="2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27"/>
      <c r="AT782" s="27"/>
      <c r="AU782" s="29"/>
      <c r="AV782" s="8"/>
      <c r="AW782" s="8"/>
      <c r="AX782" s="8"/>
      <c r="AY782" s="8"/>
      <c r="AZ782" s="8"/>
      <c r="BA782" s="27"/>
      <c r="BB782" s="28"/>
      <c r="BC782" s="8"/>
      <c r="BD782" s="8"/>
      <c r="BE782" s="8"/>
      <c r="BF782" s="8"/>
      <c r="BG782" s="8"/>
      <c r="BH782" s="27"/>
      <c r="BI782" s="8"/>
      <c r="BJ782" s="8"/>
      <c r="BK782" s="8"/>
      <c r="BL782" s="8"/>
      <c r="BM782" s="8"/>
      <c r="BN782" s="8"/>
      <c r="BO782" s="28"/>
      <c r="BP782" s="8"/>
      <c r="BQ782" s="8"/>
      <c r="BR782" s="8"/>
      <c r="BS782" s="8"/>
      <c r="BT782" s="8"/>
      <c r="BU782" s="27"/>
      <c r="BV782" s="8"/>
      <c r="BW782" s="28"/>
      <c r="BX782" s="8"/>
      <c r="BY782" s="8"/>
      <c r="BZ782" s="8"/>
      <c r="CA782" s="27"/>
      <c r="CB782" s="28"/>
      <c r="CC782" s="8"/>
      <c r="CD782" s="8"/>
      <c r="CE782" s="8"/>
      <c r="CF782" s="8"/>
      <c r="CG782" s="8"/>
      <c r="CH782" s="27"/>
      <c r="CI782" s="29"/>
      <c r="CJ782" s="2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28"/>
      <c r="DR782" s="8"/>
      <c r="DS782" s="8"/>
      <c r="DT782" s="8"/>
      <c r="DU782" s="8"/>
      <c r="DV782" s="27"/>
      <c r="DW782" s="8"/>
      <c r="DX782" s="8"/>
      <c r="DY782" s="8"/>
      <c r="DZ782" s="8"/>
      <c r="EA782" s="8"/>
      <c r="EB782" s="8"/>
      <c r="EC782" s="8"/>
      <c r="ED782" s="28"/>
      <c r="EE782" s="8"/>
      <c r="EF782" s="8"/>
      <c r="EG782" s="28">
        <v>1</v>
      </c>
      <c r="EH782" s="8" t="s">
        <v>387</v>
      </c>
      <c r="EI782" s="8"/>
      <c r="EJ782" s="8"/>
      <c r="EK782" s="8"/>
      <c r="EL782" s="27">
        <v>96</v>
      </c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9">
        <f t="shared" si="99"/>
        <v>96</v>
      </c>
      <c r="FT782" s="29"/>
      <c r="FU782" s="8">
        <f t="shared" si="96"/>
        <v>0</v>
      </c>
      <c r="FV782" s="29"/>
    </row>
    <row r="783" spans="1:178">
      <c r="A783" s="8">
        <v>16403</v>
      </c>
      <c r="B783" s="27" t="s">
        <v>47</v>
      </c>
      <c r="C783" s="358"/>
      <c r="E783" s="8"/>
      <c r="H783" s="8">
        <f>VLOOKUP(F783, 'Meslek Grupları'!$E$6:$G$152, 3, FALSE)</f>
        <v>0</v>
      </c>
      <c r="I783" s="8"/>
      <c r="J783" s="8"/>
      <c r="K783" s="8"/>
      <c r="M783" s="8"/>
      <c r="O783" s="8"/>
      <c r="P783" s="8"/>
      <c r="U783" s="8"/>
      <c r="V783" s="8"/>
      <c r="W783" s="8"/>
      <c r="Z783" s="2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27"/>
      <c r="AT783" s="27"/>
      <c r="AU783" s="29"/>
      <c r="AV783" s="8"/>
      <c r="AW783" s="8"/>
      <c r="AX783" s="8"/>
      <c r="AY783" s="8"/>
      <c r="AZ783" s="8"/>
      <c r="BA783" s="27"/>
      <c r="BB783" s="28"/>
      <c r="BC783" s="8"/>
      <c r="BD783" s="8"/>
      <c r="BE783" s="8"/>
      <c r="BF783" s="8"/>
      <c r="BG783" s="8"/>
      <c r="BH783" s="27"/>
      <c r="BI783" s="8"/>
      <c r="BJ783" s="8"/>
      <c r="BK783" s="8"/>
      <c r="BL783" s="8"/>
      <c r="BM783" s="8"/>
      <c r="BN783" s="8"/>
      <c r="BO783" s="28"/>
      <c r="BP783" s="8"/>
      <c r="BQ783" s="8"/>
      <c r="BR783" s="8"/>
      <c r="BS783" s="8"/>
      <c r="BT783" s="8"/>
      <c r="BU783" s="27"/>
      <c r="BV783" s="8"/>
      <c r="BW783" s="28"/>
      <c r="BX783" s="8"/>
      <c r="BY783" s="8"/>
      <c r="BZ783" s="8"/>
      <c r="CA783" s="27"/>
      <c r="CB783" s="28"/>
      <c r="CC783" s="8"/>
      <c r="CD783" s="8"/>
      <c r="CE783" s="8"/>
      <c r="CF783" s="8"/>
      <c r="CG783" s="8"/>
      <c r="CH783" s="27"/>
      <c r="CI783" s="29"/>
      <c r="CJ783" s="2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28"/>
      <c r="DR783" s="8"/>
      <c r="DS783" s="8"/>
      <c r="DT783" s="8"/>
      <c r="DU783" s="8"/>
      <c r="DV783" s="27"/>
      <c r="DW783" s="8"/>
      <c r="DX783" s="8"/>
      <c r="DY783" s="8"/>
      <c r="DZ783" s="8"/>
      <c r="EA783" s="8"/>
      <c r="EB783" s="8"/>
      <c r="EC783" s="8"/>
      <c r="ED783" s="28"/>
      <c r="EE783" s="8"/>
      <c r="EF783" s="8"/>
      <c r="EG783" s="28">
        <v>1</v>
      </c>
      <c r="EH783" s="8" t="s">
        <v>109</v>
      </c>
      <c r="EI783" s="8"/>
      <c r="EJ783" s="8"/>
      <c r="EK783" s="8"/>
      <c r="EL783" s="27">
        <v>130</v>
      </c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9">
        <f t="shared" si="99"/>
        <v>130</v>
      </c>
      <c r="FT783" s="29"/>
      <c r="FU783" s="8">
        <f t="shared" si="96"/>
        <v>0</v>
      </c>
      <c r="FV783" s="29"/>
    </row>
    <row r="784" spans="1:178">
      <c r="A784" s="8">
        <v>16403</v>
      </c>
      <c r="B784" s="27" t="s">
        <v>47</v>
      </c>
      <c r="C784" s="358"/>
      <c r="E784" s="8" t="s">
        <v>527</v>
      </c>
      <c r="H784" s="8">
        <f>VLOOKUP(F784, 'Meslek Grupları'!$E$6:$G$152, 3, FALSE)</f>
        <v>0</v>
      </c>
      <c r="I784" s="8"/>
      <c r="J784" s="8"/>
      <c r="K784" s="8"/>
      <c r="M784" s="8"/>
      <c r="O784" s="8"/>
      <c r="P784" s="8"/>
      <c r="U784" s="8"/>
      <c r="V784" s="8"/>
      <c r="W784" s="8"/>
      <c r="Z784" s="2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27"/>
      <c r="AT784" s="27"/>
      <c r="AU784" s="29"/>
      <c r="AV784" s="8"/>
      <c r="AW784" s="8"/>
      <c r="AX784" s="8"/>
      <c r="AY784" s="8"/>
      <c r="AZ784" s="8"/>
      <c r="BA784" s="27"/>
      <c r="BB784" s="28"/>
      <c r="BC784" s="8"/>
      <c r="BD784" s="8"/>
      <c r="BE784" s="8"/>
      <c r="BF784" s="8" t="s">
        <v>1217</v>
      </c>
      <c r="BG784" s="8">
        <v>35</v>
      </c>
      <c r="BH784" s="27"/>
      <c r="BI784" s="8"/>
      <c r="BJ784" s="8"/>
      <c r="BK784" s="8"/>
      <c r="BL784" s="8"/>
      <c r="BM784" s="8"/>
      <c r="BN784" s="8"/>
      <c r="BO784" s="28"/>
      <c r="BP784" s="8"/>
      <c r="BQ784" s="8"/>
      <c r="BR784" s="8"/>
      <c r="BS784" s="8"/>
      <c r="BT784" s="8"/>
      <c r="BU784" s="27"/>
      <c r="BV784" s="8"/>
      <c r="BW784" s="28">
        <v>16</v>
      </c>
      <c r="BX784" s="8"/>
      <c r="BY784" s="8" t="s">
        <v>1218</v>
      </c>
      <c r="BZ784" s="8">
        <v>252</v>
      </c>
      <c r="CA784" s="27">
        <v>240</v>
      </c>
      <c r="CB784" s="28"/>
      <c r="CC784" s="8"/>
      <c r="CD784" s="8"/>
      <c r="CE784" s="8"/>
      <c r="CF784" s="8"/>
      <c r="CG784" s="8"/>
      <c r="CH784" s="27"/>
      <c r="CI784" s="29">
        <v>2</v>
      </c>
      <c r="CJ784" s="2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28"/>
      <c r="DR784" s="8"/>
      <c r="DS784" s="8"/>
      <c r="DT784" s="8"/>
      <c r="DU784" s="8"/>
      <c r="DV784" s="27"/>
      <c r="DW784" s="8"/>
      <c r="DX784" s="8"/>
      <c r="DY784" s="8">
        <v>1</v>
      </c>
      <c r="DZ784" s="8"/>
      <c r="EA784" s="8" t="s">
        <v>913</v>
      </c>
      <c r="EB784" s="8"/>
      <c r="EC784" s="8">
        <v>1200</v>
      </c>
      <c r="ED784" s="28"/>
      <c r="EE784" s="8"/>
      <c r="EF784" s="8"/>
      <c r="EG784" s="28"/>
      <c r="EH784" s="8"/>
      <c r="EI784" s="8"/>
      <c r="EJ784" s="8"/>
      <c r="EK784" s="8"/>
      <c r="EL784" s="27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9">
        <f t="shared" si="99"/>
        <v>1487</v>
      </c>
      <c r="FT784" s="29"/>
      <c r="FU784" s="8">
        <f t="shared" si="96"/>
        <v>16</v>
      </c>
      <c r="FV784" s="29"/>
    </row>
    <row r="785" spans="1:178">
      <c r="A785" s="8">
        <v>16403</v>
      </c>
      <c r="B785" s="27" t="s">
        <v>47</v>
      </c>
      <c r="C785" s="243"/>
      <c r="D785" s="31"/>
      <c r="E785" s="31"/>
      <c r="F785" s="31"/>
      <c r="G785" s="31"/>
      <c r="H785" s="8">
        <f>VLOOKUP(F785, 'Meslek Grupları'!$E$6:$G$152, 3, FALSE)</f>
        <v>0</v>
      </c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8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7"/>
      <c r="AT785" s="37"/>
      <c r="AU785" s="39"/>
      <c r="AV785" s="31"/>
      <c r="AW785" s="31"/>
      <c r="AX785" s="31"/>
      <c r="AY785" s="31"/>
      <c r="AZ785" s="31"/>
      <c r="BA785" s="37"/>
      <c r="BB785" s="38"/>
      <c r="BC785" s="31"/>
      <c r="BD785" s="31"/>
      <c r="BE785" s="31"/>
      <c r="BF785" s="31" t="s">
        <v>1217</v>
      </c>
      <c r="BG785" s="31">
        <v>88</v>
      </c>
      <c r="BH785" s="37"/>
      <c r="BI785" s="31"/>
      <c r="BJ785" s="31"/>
      <c r="BK785" s="31"/>
      <c r="BL785" s="31"/>
      <c r="BM785" s="31"/>
      <c r="BN785" s="31"/>
      <c r="BO785" s="38"/>
      <c r="BP785" s="31"/>
      <c r="BQ785" s="31"/>
      <c r="BR785" s="31"/>
      <c r="BS785" s="31"/>
      <c r="BT785" s="31"/>
      <c r="BU785" s="37"/>
      <c r="BV785" s="31"/>
      <c r="BW785" s="38"/>
      <c r="BX785" s="31"/>
      <c r="BY785" s="31"/>
      <c r="BZ785" s="31"/>
      <c r="CA785" s="37"/>
      <c r="CB785" s="38"/>
      <c r="CC785" s="31"/>
      <c r="CD785" s="31"/>
      <c r="CE785" s="31"/>
      <c r="CF785" s="31"/>
      <c r="CG785" s="31"/>
      <c r="CH785" s="37"/>
      <c r="CI785" s="39"/>
      <c r="CJ785" s="38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8"/>
      <c r="DR785" s="31"/>
      <c r="DS785" s="31"/>
      <c r="DT785" s="31"/>
      <c r="DU785" s="31"/>
      <c r="DV785" s="37"/>
      <c r="DW785" s="31"/>
      <c r="DX785" s="31"/>
      <c r="DY785" s="31"/>
      <c r="DZ785" s="31"/>
      <c r="EA785" s="31"/>
      <c r="EB785" s="31"/>
      <c r="EC785" s="31"/>
      <c r="ED785" s="38"/>
      <c r="EE785" s="31"/>
      <c r="EF785" s="31"/>
      <c r="EG785" s="38"/>
      <c r="EH785" s="31"/>
      <c r="EI785" s="31"/>
      <c r="EJ785" s="31"/>
      <c r="EK785" s="31"/>
      <c r="EL785" s="37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7"/>
      <c r="EX785" s="37"/>
      <c r="EY785" s="37"/>
      <c r="EZ785" s="37"/>
      <c r="FA785" s="37"/>
      <c r="FB785" s="37"/>
      <c r="FC785" s="37"/>
      <c r="FD785" s="37"/>
      <c r="FE785" s="37"/>
      <c r="FF785" s="37"/>
      <c r="FG785" s="37"/>
      <c r="FH785" s="37"/>
      <c r="FI785" s="37"/>
      <c r="FJ785" s="37"/>
      <c r="FK785" s="37"/>
      <c r="FL785" s="37"/>
      <c r="FM785" s="37"/>
      <c r="FN785" s="37"/>
      <c r="FO785" s="37"/>
      <c r="FP785" s="37"/>
      <c r="FQ785" s="37"/>
      <c r="FR785" s="37"/>
      <c r="FS785" s="29">
        <f t="shared" si="99"/>
        <v>88</v>
      </c>
      <c r="FT785" s="29"/>
      <c r="FU785" s="8">
        <f t="shared" ref="FU785:FU848" si="100">CB785+BW785+BO785+BI785+BB785+AV785+AU785</f>
        <v>0</v>
      </c>
      <c r="FV785" s="29"/>
    </row>
    <row r="786" spans="1:178">
      <c r="A786" s="8">
        <v>16403</v>
      </c>
      <c r="B786" s="27" t="s">
        <v>47</v>
      </c>
      <c r="C786" s="40">
        <v>2</v>
      </c>
      <c r="D786" s="40" t="s">
        <v>670</v>
      </c>
      <c r="E786" s="40"/>
      <c r="F786" s="40" t="s">
        <v>14</v>
      </c>
      <c r="G786" s="40">
        <v>200</v>
      </c>
      <c r="H786" s="8" t="str">
        <f>VLOOKUP(F786, 'Meslek Grupları'!$E$6:$G$152, 3, FALSE)</f>
        <v>Esnaf</v>
      </c>
      <c r="I786" s="40"/>
      <c r="J786" s="40"/>
      <c r="K786" s="40"/>
      <c r="L786" s="40">
        <v>120</v>
      </c>
      <c r="M786" s="40" t="s">
        <v>1219</v>
      </c>
      <c r="N786" s="40"/>
      <c r="O786" s="40"/>
      <c r="P786" s="40"/>
      <c r="Q786" s="40"/>
      <c r="R786" s="40">
        <v>20</v>
      </c>
      <c r="S786" s="40">
        <v>22.5</v>
      </c>
      <c r="T786" s="40">
        <v>45</v>
      </c>
      <c r="U786" s="40"/>
      <c r="V786" s="40"/>
      <c r="W786" s="40"/>
      <c r="X786" s="40"/>
      <c r="Y786" s="40"/>
      <c r="Z786" s="41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2"/>
      <c r="AT786" s="42"/>
      <c r="AU786" s="43"/>
      <c r="AV786" s="40"/>
      <c r="AW786" s="40"/>
      <c r="AX786" s="40"/>
      <c r="AY786" s="40"/>
      <c r="AZ786" s="40"/>
      <c r="BA786" s="42"/>
      <c r="BB786" s="41"/>
      <c r="BC786" s="40"/>
      <c r="BD786" s="40"/>
      <c r="BE786" s="40"/>
      <c r="BF786" s="40"/>
      <c r="BG786" s="40"/>
      <c r="BH786" s="42"/>
      <c r="BI786" s="40"/>
      <c r="BJ786" s="40"/>
      <c r="BK786" s="40"/>
      <c r="BL786" s="40"/>
      <c r="BM786" s="40"/>
      <c r="BN786" s="40"/>
      <c r="BO786" s="41"/>
      <c r="BP786" s="40"/>
      <c r="BQ786" s="40"/>
      <c r="BR786" s="40"/>
      <c r="BS786" s="40"/>
      <c r="BT786" s="40"/>
      <c r="BU786" s="42"/>
      <c r="BV786" s="40"/>
      <c r="BW786" s="41">
        <v>22.5</v>
      </c>
      <c r="BX786" s="40"/>
      <c r="BY786" s="40"/>
      <c r="BZ786" s="40">
        <v>240</v>
      </c>
      <c r="CA786" s="42">
        <v>240</v>
      </c>
      <c r="CB786" s="41"/>
      <c r="CC786" s="40"/>
      <c r="CD786" s="40"/>
      <c r="CE786" s="40"/>
      <c r="CF786" s="40"/>
      <c r="CG786" s="40"/>
      <c r="CH786" s="42"/>
      <c r="CI786" s="43"/>
      <c r="CJ786" s="41"/>
      <c r="CK786" s="40"/>
      <c r="CL786" s="40"/>
      <c r="CM786" s="40"/>
      <c r="CN786" s="40"/>
      <c r="CO786" s="40"/>
      <c r="CP786" s="40"/>
      <c r="CQ786" s="40"/>
      <c r="CR786" s="40"/>
      <c r="CS786" s="40"/>
      <c r="CT786" s="40"/>
      <c r="CU786" s="40"/>
      <c r="CV786" s="40"/>
      <c r="CW786" s="40"/>
      <c r="CX786" s="40"/>
      <c r="CY786" s="40"/>
      <c r="CZ786" s="40"/>
      <c r="DA786" s="40"/>
      <c r="DB786" s="40"/>
      <c r="DC786" s="40"/>
      <c r="DD786" s="40"/>
      <c r="DE786" s="40"/>
      <c r="DF786" s="40"/>
      <c r="DG786" s="40"/>
      <c r="DH786" s="40"/>
      <c r="DI786" s="40"/>
      <c r="DJ786" s="40"/>
      <c r="DK786" s="40"/>
      <c r="DL786" s="40"/>
      <c r="DM786" s="40"/>
      <c r="DN786" s="40"/>
      <c r="DO786" s="40"/>
      <c r="DP786" s="40"/>
      <c r="DQ786" s="41"/>
      <c r="DR786" s="40"/>
      <c r="DS786" s="40"/>
      <c r="DT786" s="40"/>
      <c r="DU786" s="40"/>
      <c r="DV786" s="42"/>
      <c r="DW786" s="40"/>
      <c r="DX786" s="40"/>
      <c r="DY786" s="40"/>
      <c r="DZ786" s="40"/>
      <c r="EA786" s="40"/>
      <c r="EB786" s="40"/>
      <c r="EC786" s="40"/>
      <c r="ED786" s="41"/>
      <c r="EE786" s="40"/>
      <c r="EF786" s="40"/>
      <c r="EG786" s="41">
        <v>1</v>
      </c>
      <c r="EH786" s="40"/>
      <c r="EI786" s="40"/>
      <c r="EJ786" s="40">
        <v>0.25</v>
      </c>
      <c r="EK786" s="40" t="s">
        <v>200</v>
      </c>
      <c r="EL786" s="42">
        <v>40</v>
      </c>
      <c r="EM786" s="40"/>
      <c r="EN786" s="40"/>
      <c r="EO786" s="40"/>
      <c r="EP786" s="40"/>
      <c r="EQ786" s="40"/>
      <c r="ER786" s="40"/>
      <c r="ES786" s="40"/>
      <c r="ET786" s="40"/>
      <c r="EU786" s="40"/>
      <c r="EV786" s="40"/>
      <c r="EW786" s="42"/>
      <c r="EX786" s="42"/>
      <c r="EY786" s="42"/>
      <c r="EZ786" s="42"/>
      <c r="FA786" s="42"/>
      <c r="FB786" s="42"/>
      <c r="FC786" s="42"/>
      <c r="FD786" s="42"/>
      <c r="FE786" s="42"/>
      <c r="FF786" s="42"/>
      <c r="FG786" s="42"/>
      <c r="FH786" s="42"/>
      <c r="FI786" s="42"/>
      <c r="FJ786" s="42"/>
      <c r="FK786" s="42"/>
      <c r="FL786" s="42"/>
      <c r="FM786" s="42"/>
      <c r="FN786" s="42"/>
      <c r="FO786" s="42"/>
      <c r="FP786" s="42"/>
      <c r="FQ786" s="42"/>
      <c r="FR786" s="42"/>
      <c r="FS786" s="29">
        <f t="shared" si="99"/>
        <v>600</v>
      </c>
      <c r="FT786" s="29">
        <f t="shared" ref="FT786:FT794" si="101">FS786</f>
        <v>600</v>
      </c>
      <c r="FU786" s="8">
        <f t="shared" si="100"/>
        <v>22.5</v>
      </c>
      <c r="FV786" s="29">
        <f t="shared" ref="FV786:FV794" si="102">FU786</f>
        <v>22.5</v>
      </c>
    </row>
    <row r="787" spans="1:178">
      <c r="A787" s="8">
        <v>16403</v>
      </c>
      <c r="B787" s="27" t="s">
        <v>47</v>
      </c>
      <c r="C787" s="40">
        <v>3</v>
      </c>
      <c r="D787" s="40" t="s">
        <v>1220</v>
      </c>
      <c r="E787" s="40"/>
      <c r="F787" s="40" t="s">
        <v>308</v>
      </c>
      <c r="G787" s="40"/>
      <c r="H787" s="8" t="str">
        <f>VLOOKUP(F787, 'Meslek Grupları'!$E$6:$G$152, 3, FALSE)</f>
        <v>Görevli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>
        <v>4</v>
      </c>
      <c r="T787" s="40">
        <v>8</v>
      </c>
      <c r="U787" s="40"/>
      <c r="V787" s="40"/>
      <c r="W787" s="40"/>
      <c r="X787" s="40"/>
      <c r="Y787" s="40"/>
      <c r="Z787" s="41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2"/>
      <c r="AT787" s="42"/>
      <c r="AU787" s="43"/>
      <c r="AV787" s="40"/>
      <c r="AW787" s="40"/>
      <c r="AX787" s="40"/>
      <c r="AY787" s="40"/>
      <c r="AZ787" s="40"/>
      <c r="BA787" s="42"/>
      <c r="BB787" s="41"/>
      <c r="BC787" s="40"/>
      <c r="BD787" s="40"/>
      <c r="BE787" s="40"/>
      <c r="BF787" s="40"/>
      <c r="BG787" s="40"/>
      <c r="BH787" s="42"/>
      <c r="BI787" s="40"/>
      <c r="BJ787" s="40"/>
      <c r="BK787" s="40"/>
      <c r="BL787" s="40"/>
      <c r="BM787" s="40"/>
      <c r="BN787" s="40"/>
      <c r="BO787" s="41"/>
      <c r="BP787" s="40"/>
      <c r="BQ787" s="40"/>
      <c r="BR787" s="40"/>
      <c r="BS787" s="40"/>
      <c r="BT787" s="40"/>
      <c r="BU787" s="42"/>
      <c r="BV787" s="40"/>
      <c r="BW787" s="41">
        <v>4</v>
      </c>
      <c r="BX787" s="40"/>
      <c r="BY787" s="40"/>
      <c r="BZ787" s="40">
        <v>18</v>
      </c>
      <c r="CA787" s="42">
        <v>18</v>
      </c>
      <c r="CB787" s="41"/>
      <c r="CC787" s="40"/>
      <c r="CD787" s="40"/>
      <c r="CE787" s="40"/>
      <c r="CF787" s="40"/>
      <c r="CG787" s="40"/>
      <c r="CH787" s="42"/>
      <c r="CI787" s="43"/>
      <c r="CJ787" s="41"/>
      <c r="CK787" s="40"/>
      <c r="CL787" s="40"/>
      <c r="CM787" s="40"/>
      <c r="CN787" s="40"/>
      <c r="CO787" s="40">
        <v>1</v>
      </c>
      <c r="CP787" s="40">
        <v>10</v>
      </c>
      <c r="CQ787" s="40"/>
      <c r="CR787" s="40"/>
      <c r="CS787" s="40"/>
      <c r="CT787" s="40"/>
      <c r="CU787" s="40"/>
      <c r="CV787" s="40"/>
      <c r="CW787" s="40"/>
      <c r="CX787" s="40"/>
      <c r="CY787" s="40"/>
      <c r="CZ787" s="40"/>
      <c r="DA787" s="40"/>
      <c r="DB787" s="40"/>
      <c r="DC787" s="40"/>
      <c r="DD787" s="40"/>
      <c r="DE787" s="40"/>
      <c r="DF787" s="40"/>
      <c r="DG787" s="40"/>
      <c r="DH787" s="40"/>
      <c r="DI787" s="40"/>
      <c r="DJ787" s="40"/>
      <c r="DK787" s="40"/>
      <c r="DL787" s="40"/>
      <c r="DM787" s="40"/>
      <c r="DN787" s="40"/>
      <c r="DO787" s="40"/>
      <c r="DP787" s="40"/>
      <c r="DQ787" s="41"/>
      <c r="DR787" s="40"/>
      <c r="DS787" s="40"/>
      <c r="DT787" s="40"/>
      <c r="DU787" s="40"/>
      <c r="DV787" s="42"/>
      <c r="DW787" s="40"/>
      <c r="DX787" s="40"/>
      <c r="DY787" s="40"/>
      <c r="DZ787" s="40"/>
      <c r="EA787" s="40"/>
      <c r="EB787" s="40"/>
      <c r="EC787" s="40"/>
      <c r="ED787" s="41"/>
      <c r="EE787" s="40"/>
      <c r="EF787" s="40"/>
      <c r="EG787" s="41"/>
      <c r="EH787" s="40"/>
      <c r="EI787" s="40"/>
      <c r="EJ787" s="40"/>
      <c r="EK787" s="40"/>
      <c r="EL787" s="42"/>
      <c r="EM787" s="40"/>
      <c r="EN787" s="40"/>
      <c r="EO787" s="40"/>
      <c r="EP787" s="40"/>
      <c r="EQ787" s="40"/>
      <c r="ER787" s="40"/>
      <c r="ES787" s="40"/>
      <c r="ET787" s="40"/>
      <c r="EU787" s="40"/>
      <c r="EV787" s="40"/>
      <c r="EW787" s="42"/>
      <c r="EX787" s="42"/>
      <c r="EY787" s="42"/>
      <c r="EZ787" s="42"/>
      <c r="FA787" s="42"/>
      <c r="FB787" s="42"/>
      <c r="FC787" s="42"/>
      <c r="FD787" s="42"/>
      <c r="FE787" s="42"/>
      <c r="FF787" s="42"/>
      <c r="FG787" s="42"/>
      <c r="FH787" s="42"/>
      <c r="FI787" s="42"/>
      <c r="FJ787" s="42"/>
      <c r="FK787" s="42"/>
      <c r="FL787" s="42"/>
      <c r="FM787" s="42"/>
      <c r="FN787" s="42"/>
      <c r="FO787" s="42"/>
      <c r="FP787" s="42"/>
      <c r="FQ787" s="42"/>
      <c r="FR787" s="42"/>
      <c r="FS787" s="29">
        <f t="shared" si="99"/>
        <v>28</v>
      </c>
      <c r="FT787" s="29">
        <f t="shared" si="101"/>
        <v>28</v>
      </c>
      <c r="FU787" s="8">
        <f t="shared" si="100"/>
        <v>4</v>
      </c>
      <c r="FV787" s="29">
        <f t="shared" si="102"/>
        <v>4</v>
      </c>
    </row>
    <row r="788" spans="1:178">
      <c r="A788" s="8">
        <v>16403</v>
      </c>
      <c r="B788" s="27" t="s">
        <v>47</v>
      </c>
      <c r="C788" s="40">
        <v>4</v>
      </c>
      <c r="D788" s="40" t="s">
        <v>1117</v>
      </c>
      <c r="E788" s="40"/>
      <c r="F788" s="40"/>
      <c r="G788" s="40"/>
      <c r="H788" s="8">
        <f>VLOOKUP(F788, 'Meslek Grupları'!$E$6:$G$152, 3, FALSE)</f>
        <v>0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1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2"/>
      <c r="AT788" s="42"/>
      <c r="AU788" s="43"/>
      <c r="AV788" s="40"/>
      <c r="AW788" s="40"/>
      <c r="AX788" s="40"/>
      <c r="AY788" s="40"/>
      <c r="AZ788" s="40"/>
      <c r="BA788" s="42"/>
      <c r="BB788" s="41"/>
      <c r="BC788" s="40"/>
      <c r="BD788" s="40"/>
      <c r="BE788" s="40"/>
      <c r="BF788" s="40"/>
      <c r="BG788" s="40"/>
      <c r="BH788" s="42"/>
      <c r="BI788" s="40"/>
      <c r="BJ788" s="40"/>
      <c r="BK788" s="40"/>
      <c r="BL788" s="40"/>
      <c r="BM788" s="40"/>
      <c r="BN788" s="40"/>
      <c r="BO788" s="41"/>
      <c r="BP788" s="40"/>
      <c r="BQ788" s="40"/>
      <c r="BR788" s="40"/>
      <c r="BS788" s="40"/>
      <c r="BT788" s="40"/>
      <c r="BU788" s="42"/>
      <c r="BV788" s="40"/>
      <c r="BW788" s="41"/>
      <c r="BX788" s="40"/>
      <c r="BY788" s="40"/>
      <c r="BZ788" s="40"/>
      <c r="CA788" s="42"/>
      <c r="CB788" s="41"/>
      <c r="CC788" s="40"/>
      <c r="CD788" s="40"/>
      <c r="CE788" s="40"/>
      <c r="CF788" s="40"/>
      <c r="CG788" s="40"/>
      <c r="CH788" s="42"/>
      <c r="CI788" s="43"/>
      <c r="CJ788" s="41"/>
      <c r="CK788" s="40"/>
      <c r="CL788" s="40"/>
      <c r="CM788" s="40"/>
      <c r="CN788" s="40"/>
      <c r="CO788" s="40"/>
      <c r="CP788" s="40"/>
      <c r="CQ788" s="40"/>
      <c r="CR788" s="40"/>
      <c r="CS788" s="40"/>
      <c r="CT788" s="40"/>
      <c r="CU788" s="40"/>
      <c r="CV788" s="40"/>
      <c r="CW788" s="40"/>
      <c r="CX788" s="40"/>
      <c r="CY788" s="40"/>
      <c r="CZ788" s="40"/>
      <c r="DA788" s="40"/>
      <c r="DB788" s="40"/>
      <c r="DC788" s="40"/>
      <c r="DD788" s="40"/>
      <c r="DE788" s="40"/>
      <c r="DF788" s="40"/>
      <c r="DG788" s="40"/>
      <c r="DH788" s="40"/>
      <c r="DI788" s="40"/>
      <c r="DJ788" s="40"/>
      <c r="DK788" s="40"/>
      <c r="DL788" s="40"/>
      <c r="DM788" s="40"/>
      <c r="DN788" s="40"/>
      <c r="DO788" s="40"/>
      <c r="DP788" s="40"/>
      <c r="DQ788" s="41"/>
      <c r="DR788" s="40"/>
      <c r="DS788" s="40"/>
      <c r="DT788" s="40"/>
      <c r="DU788" s="40"/>
      <c r="DV788" s="42"/>
      <c r="DW788" s="40"/>
      <c r="DX788" s="40"/>
      <c r="DY788" s="40"/>
      <c r="DZ788" s="40"/>
      <c r="EA788" s="40"/>
      <c r="EB788" s="40"/>
      <c r="EC788" s="40"/>
      <c r="ED788" s="41"/>
      <c r="EE788" s="40"/>
      <c r="EF788" s="40"/>
      <c r="EG788" s="41"/>
      <c r="EH788" s="40"/>
      <c r="EI788" s="40"/>
      <c r="EJ788" s="40"/>
      <c r="EK788" s="40"/>
      <c r="EL788" s="42"/>
      <c r="EM788" s="40"/>
      <c r="EN788" s="40"/>
      <c r="EO788" s="40"/>
      <c r="EP788" s="40"/>
      <c r="EQ788" s="40"/>
      <c r="ER788" s="40"/>
      <c r="ES788" s="40"/>
      <c r="ET788" s="40"/>
      <c r="EU788" s="40"/>
      <c r="EV788" s="40"/>
      <c r="EW788" s="42"/>
      <c r="EX788" s="42"/>
      <c r="EY788" s="42"/>
      <c r="EZ788" s="42"/>
      <c r="FA788" s="42"/>
      <c r="FB788" s="42"/>
      <c r="FC788" s="42"/>
      <c r="FD788" s="42"/>
      <c r="FE788" s="42"/>
      <c r="FF788" s="42"/>
      <c r="FG788" s="42"/>
      <c r="FH788" s="42"/>
      <c r="FI788" s="42"/>
      <c r="FJ788" s="42"/>
      <c r="FK788" s="42"/>
      <c r="FL788" s="42"/>
      <c r="FM788" s="42"/>
      <c r="FN788" s="42"/>
      <c r="FO788" s="42"/>
      <c r="FP788" s="42"/>
      <c r="FQ788" s="42"/>
      <c r="FR788" s="42"/>
      <c r="FS788" s="29">
        <f t="shared" si="99"/>
        <v>0</v>
      </c>
      <c r="FT788" s="29">
        <f t="shared" si="101"/>
        <v>0</v>
      </c>
      <c r="FU788" s="8">
        <f t="shared" si="100"/>
        <v>0</v>
      </c>
      <c r="FV788" s="29">
        <f t="shared" si="102"/>
        <v>0</v>
      </c>
    </row>
    <row r="789" spans="1:178">
      <c r="A789" s="8">
        <v>16403</v>
      </c>
      <c r="B789" s="27" t="s">
        <v>47</v>
      </c>
      <c r="C789" s="40">
        <v>5</v>
      </c>
      <c r="D789" s="40" t="s">
        <v>1221</v>
      </c>
      <c r="E789" s="40"/>
      <c r="F789" s="40" t="s">
        <v>234</v>
      </c>
      <c r="G789" s="40">
        <v>300</v>
      </c>
      <c r="H789" s="8" t="str">
        <f>VLOOKUP(F789, 'Meslek Grupları'!$E$6:$G$152, 3, FALSE)</f>
        <v>Esnaf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>
        <v>15</v>
      </c>
      <c r="S789" s="40"/>
      <c r="T789" s="40"/>
      <c r="U789" s="40"/>
      <c r="V789" s="40"/>
      <c r="W789" s="40"/>
      <c r="X789" s="40"/>
      <c r="Y789" s="40"/>
      <c r="Z789" s="41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2"/>
      <c r="AT789" s="42"/>
      <c r="AU789" s="43"/>
      <c r="AV789" s="40"/>
      <c r="AW789" s="40"/>
      <c r="AX789" s="40"/>
      <c r="AY789" s="40"/>
      <c r="AZ789" s="40"/>
      <c r="BA789" s="42"/>
      <c r="BB789" s="41">
        <v>20</v>
      </c>
      <c r="BC789" s="40"/>
      <c r="BD789" s="40"/>
      <c r="BE789" s="40"/>
      <c r="BF789" s="40"/>
      <c r="BG789" s="40">
        <v>125</v>
      </c>
      <c r="BH789" s="42">
        <v>125</v>
      </c>
      <c r="BI789" s="40"/>
      <c r="BJ789" s="40"/>
      <c r="BK789" s="40"/>
      <c r="BL789" s="40"/>
      <c r="BM789" s="40"/>
      <c r="BN789" s="40"/>
      <c r="BO789" s="41"/>
      <c r="BP789" s="40"/>
      <c r="BQ789" s="40"/>
      <c r="BR789" s="40"/>
      <c r="BS789" s="40"/>
      <c r="BT789" s="40"/>
      <c r="BU789" s="42"/>
      <c r="BV789" s="40"/>
      <c r="BW789" s="41"/>
      <c r="BX789" s="40"/>
      <c r="BY789" s="40"/>
      <c r="BZ789" s="40"/>
      <c r="CA789" s="42"/>
      <c r="CB789" s="41"/>
      <c r="CC789" s="40"/>
      <c r="CD789" s="40"/>
      <c r="CE789" s="40"/>
      <c r="CF789" s="40"/>
      <c r="CG789" s="40"/>
      <c r="CH789" s="42"/>
      <c r="CI789" s="43"/>
      <c r="CJ789" s="41"/>
      <c r="CK789" s="40"/>
      <c r="CL789" s="40"/>
      <c r="CM789" s="40"/>
      <c r="CN789" s="40"/>
      <c r="CO789" s="40"/>
      <c r="CP789" s="40"/>
      <c r="CQ789" s="40"/>
      <c r="CR789" s="40"/>
      <c r="CS789" s="40"/>
      <c r="CT789" s="40"/>
      <c r="CU789" s="40"/>
      <c r="CV789" s="40"/>
      <c r="CW789" s="40"/>
      <c r="CX789" s="40"/>
      <c r="CY789" s="40"/>
      <c r="CZ789" s="40"/>
      <c r="DA789" s="40"/>
      <c r="DB789" s="40"/>
      <c r="DC789" s="40"/>
      <c r="DD789" s="40"/>
      <c r="DE789" s="40"/>
      <c r="DF789" s="40"/>
      <c r="DG789" s="40"/>
      <c r="DH789" s="40"/>
      <c r="DI789" s="40"/>
      <c r="DJ789" s="40"/>
      <c r="DK789" s="40"/>
      <c r="DL789" s="40"/>
      <c r="DM789" s="40"/>
      <c r="DN789" s="40"/>
      <c r="DO789" s="40"/>
      <c r="DP789" s="40"/>
      <c r="DQ789" s="41"/>
      <c r="DR789" s="40"/>
      <c r="DS789" s="40"/>
      <c r="DT789" s="40"/>
      <c r="DU789" s="40"/>
      <c r="DV789" s="42"/>
      <c r="DW789" s="40"/>
      <c r="DX789" s="40"/>
      <c r="DY789" s="40"/>
      <c r="DZ789" s="40"/>
      <c r="EA789" s="40"/>
      <c r="EB789" s="40"/>
      <c r="EC789" s="40"/>
      <c r="ED789" s="41"/>
      <c r="EE789" s="40"/>
      <c r="EF789" s="40"/>
      <c r="EG789" s="41"/>
      <c r="EH789" s="40"/>
      <c r="EI789" s="40"/>
      <c r="EJ789" s="40"/>
      <c r="EK789" s="40"/>
      <c r="EL789" s="42"/>
      <c r="EM789" s="40"/>
      <c r="EN789" s="40"/>
      <c r="EO789" s="40"/>
      <c r="EP789" s="40"/>
      <c r="EQ789" s="40"/>
      <c r="ER789" s="40"/>
      <c r="ES789" s="40"/>
      <c r="ET789" s="40"/>
      <c r="EU789" s="40"/>
      <c r="EV789" s="40"/>
      <c r="EW789" s="42"/>
      <c r="EX789" s="42"/>
      <c r="EY789" s="42"/>
      <c r="EZ789" s="42"/>
      <c r="FA789" s="42"/>
      <c r="FB789" s="42"/>
      <c r="FC789" s="42"/>
      <c r="FD789" s="42"/>
      <c r="FE789" s="42"/>
      <c r="FF789" s="42"/>
      <c r="FG789" s="42"/>
      <c r="FH789" s="42"/>
      <c r="FI789" s="42"/>
      <c r="FJ789" s="42"/>
      <c r="FK789" s="42"/>
      <c r="FL789" s="42"/>
      <c r="FM789" s="42"/>
      <c r="FN789" s="42"/>
      <c r="FO789" s="42"/>
      <c r="FP789" s="42"/>
      <c r="FQ789" s="42"/>
      <c r="FR789" s="42"/>
      <c r="FS789" s="29">
        <f t="shared" si="99"/>
        <v>425</v>
      </c>
      <c r="FT789" s="29">
        <f t="shared" si="101"/>
        <v>425</v>
      </c>
      <c r="FU789" s="8">
        <f t="shared" si="100"/>
        <v>20</v>
      </c>
      <c r="FV789" s="29">
        <f t="shared" si="102"/>
        <v>20</v>
      </c>
    </row>
    <row r="790" spans="1:178">
      <c r="A790" s="8">
        <v>16403</v>
      </c>
      <c r="B790" s="27" t="s">
        <v>47</v>
      </c>
      <c r="C790" s="40">
        <v>6</v>
      </c>
      <c r="D790" s="40" t="s">
        <v>1222</v>
      </c>
      <c r="E790" s="40"/>
      <c r="F790" s="40"/>
      <c r="G790" s="40"/>
      <c r="H790" s="8">
        <f>VLOOKUP(F790, 'Meslek Grupları'!$E$6:$G$152, 3, FALSE)</f>
        <v>0</v>
      </c>
      <c r="I790" s="40" t="s">
        <v>1223</v>
      </c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1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2"/>
      <c r="AT790" s="42"/>
      <c r="AU790" s="43"/>
      <c r="AV790" s="40"/>
      <c r="AW790" s="40"/>
      <c r="AX790" s="40"/>
      <c r="AY790" s="40"/>
      <c r="AZ790" s="40"/>
      <c r="BA790" s="42"/>
      <c r="BB790" s="41"/>
      <c r="BC790" s="40"/>
      <c r="BD790" s="40"/>
      <c r="BE790" s="40"/>
      <c r="BF790" s="40"/>
      <c r="BG790" s="40"/>
      <c r="BH790" s="42"/>
      <c r="BI790" s="40"/>
      <c r="BJ790" s="40"/>
      <c r="BK790" s="40"/>
      <c r="BL790" s="40"/>
      <c r="BM790" s="40"/>
      <c r="BN790" s="40"/>
      <c r="BO790" s="41"/>
      <c r="BP790" s="40"/>
      <c r="BQ790" s="40"/>
      <c r="BR790" s="40"/>
      <c r="BS790" s="40"/>
      <c r="BT790" s="40"/>
      <c r="BU790" s="42"/>
      <c r="BV790" s="40"/>
      <c r="BW790" s="41"/>
      <c r="BX790" s="40"/>
      <c r="BY790" s="40"/>
      <c r="BZ790" s="40"/>
      <c r="CA790" s="42"/>
      <c r="CB790" s="41"/>
      <c r="CC790" s="40"/>
      <c r="CD790" s="40"/>
      <c r="CE790" s="40"/>
      <c r="CF790" s="40"/>
      <c r="CG790" s="40"/>
      <c r="CH790" s="42"/>
      <c r="CI790" s="43"/>
      <c r="CJ790" s="41"/>
      <c r="CK790" s="40"/>
      <c r="CL790" s="40"/>
      <c r="CM790" s="40"/>
      <c r="CN790" s="40"/>
      <c r="CO790" s="40"/>
      <c r="CP790" s="40"/>
      <c r="CQ790" s="40"/>
      <c r="CR790" s="40"/>
      <c r="CS790" s="40"/>
      <c r="CT790" s="40"/>
      <c r="CU790" s="40"/>
      <c r="CV790" s="40"/>
      <c r="CW790" s="40"/>
      <c r="CX790" s="40"/>
      <c r="CY790" s="40"/>
      <c r="CZ790" s="40"/>
      <c r="DA790" s="40"/>
      <c r="DB790" s="40"/>
      <c r="DC790" s="40"/>
      <c r="DD790" s="40"/>
      <c r="DE790" s="40"/>
      <c r="DF790" s="40"/>
      <c r="DG790" s="40"/>
      <c r="DH790" s="40"/>
      <c r="DI790" s="40"/>
      <c r="DJ790" s="40"/>
      <c r="DK790" s="40"/>
      <c r="DL790" s="40"/>
      <c r="DM790" s="40"/>
      <c r="DN790" s="40"/>
      <c r="DO790" s="40"/>
      <c r="DP790" s="40"/>
      <c r="DQ790" s="41"/>
      <c r="DR790" s="40"/>
      <c r="DS790" s="40"/>
      <c r="DT790" s="40"/>
      <c r="DU790" s="40"/>
      <c r="DV790" s="42"/>
      <c r="DW790" s="40"/>
      <c r="DX790" s="40"/>
      <c r="DY790" s="40"/>
      <c r="DZ790" s="40"/>
      <c r="EA790" s="40"/>
      <c r="EB790" s="40"/>
      <c r="EC790" s="40"/>
      <c r="ED790" s="41"/>
      <c r="EE790" s="40"/>
      <c r="EF790" s="40"/>
      <c r="EG790" s="41"/>
      <c r="EH790" s="40"/>
      <c r="EI790" s="40"/>
      <c r="EJ790" s="40"/>
      <c r="EK790" s="40"/>
      <c r="EL790" s="42"/>
      <c r="EM790" s="40"/>
      <c r="EN790" s="40"/>
      <c r="EO790" s="40"/>
      <c r="EP790" s="40"/>
      <c r="EQ790" s="40"/>
      <c r="ER790" s="40"/>
      <c r="ES790" s="40"/>
      <c r="ET790" s="40"/>
      <c r="EU790" s="40"/>
      <c r="EV790" s="40"/>
      <c r="EW790" s="42"/>
      <c r="EX790" s="42"/>
      <c r="EY790" s="42"/>
      <c r="EZ790" s="42"/>
      <c r="FA790" s="42"/>
      <c r="FB790" s="42"/>
      <c r="FC790" s="42"/>
      <c r="FD790" s="42"/>
      <c r="FE790" s="42"/>
      <c r="FF790" s="42"/>
      <c r="FG790" s="42"/>
      <c r="FH790" s="42"/>
      <c r="FI790" s="42"/>
      <c r="FJ790" s="42"/>
      <c r="FK790" s="42"/>
      <c r="FL790" s="42"/>
      <c r="FM790" s="42"/>
      <c r="FN790" s="42"/>
      <c r="FO790" s="42"/>
      <c r="FP790" s="42"/>
      <c r="FQ790" s="42"/>
      <c r="FR790" s="42"/>
      <c r="FS790" s="29">
        <f t="shared" si="99"/>
        <v>0</v>
      </c>
      <c r="FT790" s="29">
        <f t="shared" si="101"/>
        <v>0</v>
      </c>
      <c r="FU790" s="8">
        <f t="shared" si="100"/>
        <v>0</v>
      </c>
      <c r="FV790" s="29">
        <f t="shared" si="102"/>
        <v>0</v>
      </c>
    </row>
    <row r="791" spans="1:178">
      <c r="A791" s="8">
        <v>16403</v>
      </c>
      <c r="B791" s="27" t="s">
        <v>47</v>
      </c>
      <c r="C791" s="40">
        <v>7</v>
      </c>
      <c r="D791" s="40" t="s">
        <v>1224</v>
      </c>
      <c r="E791" s="40"/>
      <c r="F791" s="40" t="s">
        <v>235</v>
      </c>
      <c r="G791" s="40">
        <v>150</v>
      </c>
      <c r="H791" s="8" t="str">
        <f>VLOOKUP(F791, 'Meslek Grupları'!$E$6:$G$152, 3, FALSE)</f>
        <v>Esnaf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1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2"/>
      <c r="AT791" s="42"/>
      <c r="AU791" s="43"/>
      <c r="AV791" s="40"/>
      <c r="AW791" s="40"/>
      <c r="AX791" s="40"/>
      <c r="AY791" s="40"/>
      <c r="AZ791" s="40"/>
      <c r="BA791" s="42"/>
      <c r="BB791" s="41"/>
      <c r="BC791" s="40"/>
      <c r="BD791" s="40"/>
      <c r="BE791" s="40"/>
      <c r="BF791" s="40"/>
      <c r="BG791" s="40"/>
      <c r="BH791" s="42"/>
      <c r="BI791" s="40"/>
      <c r="BJ791" s="40"/>
      <c r="BK791" s="40"/>
      <c r="BL791" s="40"/>
      <c r="BM791" s="40"/>
      <c r="BN791" s="40"/>
      <c r="BO791" s="41"/>
      <c r="BP791" s="40"/>
      <c r="BQ791" s="40"/>
      <c r="BR791" s="40"/>
      <c r="BS791" s="40"/>
      <c r="BT791" s="40"/>
      <c r="BU791" s="42"/>
      <c r="BV791" s="40"/>
      <c r="BW791" s="41"/>
      <c r="BX791" s="40"/>
      <c r="BY791" s="40"/>
      <c r="BZ791" s="40"/>
      <c r="CA791" s="42"/>
      <c r="CB791" s="41"/>
      <c r="CC791" s="40"/>
      <c r="CD791" s="40"/>
      <c r="CE791" s="40"/>
      <c r="CF791" s="40"/>
      <c r="CG791" s="40"/>
      <c r="CH791" s="42"/>
      <c r="CI791" s="43"/>
      <c r="CJ791" s="41"/>
      <c r="CK791" s="40"/>
      <c r="CL791" s="40"/>
      <c r="CM791" s="40"/>
      <c r="CN791" s="40"/>
      <c r="CO791" s="40"/>
      <c r="CP791" s="40"/>
      <c r="CQ791" s="40"/>
      <c r="CR791" s="40"/>
      <c r="CS791" s="40"/>
      <c r="CT791" s="40"/>
      <c r="CU791" s="40"/>
      <c r="CV791" s="40"/>
      <c r="CW791" s="40"/>
      <c r="CX791" s="40"/>
      <c r="CY791" s="40"/>
      <c r="CZ791" s="40"/>
      <c r="DA791" s="40"/>
      <c r="DB791" s="40"/>
      <c r="DC791" s="40"/>
      <c r="DD791" s="40"/>
      <c r="DE791" s="40"/>
      <c r="DF791" s="40"/>
      <c r="DG791" s="40"/>
      <c r="DH791" s="40"/>
      <c r="DI791" s="40"/>
      <c r="DJ791" s="40"/>
      <c r="DK791" s="40"/>
      <c r="DL791" s="40"/>
      <c r="DM791" s="40"/>
      <c r="DN791" s="40"/>
      <c r="DO791" s="40"/>
      <c r="DP791" s="40"/>
      <c r="DQ791" s="41"/>
      <c r="DR791" s="40"/>
      <c r="DS791" s="40"/>
      <c r="DT791" s="40"/>
      <c r="DU791" s="40"/>
      <c r="DV791" s="42"/>
      <c r="DW791" s="40"/>
      <c r="DX791" s="40"/>
      <c r="DY791" s="40"/>
      <c r="DZ791" s="40"/>
      <c r="EA791" s="40"/>
      <c r="EB791" s="40"/>
      <c r="EC791" s="40"/>
      <c r="ED791" s="41"/>
      <c r="EE791" s="40"/>
      <c r="EF791" s="40"/>
      <c r="EG791" s="41"/>
      <c r="EH791" s="40"/>
      <c r="EI791" s="40"/>
      <c r="EJ791" s="40"/>
      <c r="EK791" s="40"/>
      <c r="EL791" s="42"/>
      <c r="EM791" s="40"/>
      <c r="EN791" s="40"/>
      <c r="EO791" s="40"/>
      <c r="EP791" s="40"/>
      <c r="EQ791" s="40"/>
      <c r="ER791" s="40"/>
      <c r="ES791" s="40"/>
      <c r="ET791" s="40"/>
      <c r="EU791" s="40"/>
      <c r="EV791" s="40"/>
      <c r="EW791" s="42"/>
      <c r="EX791" s="42"/>
      <c r="EY791" s="42"/>
      <c r="EZ791" s="42"/>
      <c r="FA791" s="42"/>
      <c r="FB791" s="42"/>
      <c r="FC791" s="42"/>
      <c r="FD791" s="42"/>
      <c r="FE791" s="42"/>
      <c r="FF791" s="42"/>
      <c r="FG791" s="42"/>
      <c r="FH791" s="42"/>
      <c r="FI791" s="42"/>
      <c r="FJ791" s="42"/>
      <c r="FK791" s="42"/>
      <c r="FL791" s="42"/>
      <c r="FM791" s="42"/>
      <c r="FN791" s="42"/>
      <c r="FO791" s="42"/>
      <c r="FP791" s="42"/>
      <c r="FQ791" s="42"/>
      <c r="FR791" s="42"/>
      <c r="FS791" s="29">
        <f t="shared" si="99"/>
        <v>150</v>
      </c>
      <c r="FT791" s="29">
        <f t="shared" si="101"/>
        <v>150</v>
      </c>
      <c r="FU791" s="8">
        <f t="shared" si="100"/>
        <v>0</v>
      </c>
      <c r="FV791" s="29">
        <f t="shared" si="102"/>
        <v>0</v>
      </c>
    </row>
    <row r="792" spans="1:178">
      <c r="A792" s="8">
        <v>16403</v>
      </c>
      <c r="B792" s="27" t="s">
        <v>47</v>
      </c>
      <c r="C792" s="40">
        <v>8</v>
      </c>
      <c r="D792" s="40" t="s">
        <v>1225</v>
      </c>
      <c r="E792" s="40"/>
      <c r="F792" s="40" t="s">
        <v>253</v>
      </c>
      <c r="G792" s="40">
        <v>500</v>
      </c>
      <c r="H792" s="8" t="str">
        <f>VLOOKUP(F792, 'Meslek Grupları'!$E$6:$G$152, 3, FALSE)</f>
        <v>İşçiler</v>
      </c>
      <c r="I792" s="40" t="s">
        <v>1226</v>
      </c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1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2"/>
      <c r="AT792" s="42"/>
      <c r="AU792" s="43"/>
      <c r="AV792" s="40"/>
      <c r="AW792" s="40"/>
      <c r="AX792" s="40"/>
      <c r="AY792" s="40"/>
      <c r="AZ792" s="40"/>
      <c r="BA792" s="42"/>
      <c r="BB792" s="41"/>
      <c r="BC792" s="40"/>
      <c r="BD792" s="40"/>
      <c r="BE792" s="40"/>
      <c r="BF792" s="40"/>
      <c r="BG792" s="40"/>
      <c r="BH792" s="42"/>
      <c r="BI792" s="40"/>
      <c r="BJ792" s="40"/>
      <c r="BK792" s="40"/>
      <c r="BL792" s="40"/>
      <c r="BM792" s="40"/>
      <c r="BN792" s="40"/>
      <c r="BO792" s="41"/>
      <c r="BP792" s="40"/>
      <c r="BQ792" s="40"/>
      <c r="BR792" s="40"/>
      <c r="BS792" s="40"/>
      <c r="BT792" s="40"/>
      <c r="BU792" s="42"/>
      <c r="BV792" s="40"/>
      <c r="BW792" s="41"/>
      <c r="BX792" s="40"/>
      <c r="BY792" s="40"/>
      <c r="BZ792" s="40"/>
      <c r="CA792" s="42"/>
      <c r="CB792" s="41"/>
      <c r="CC792" s="40"/>
      <c r="CD792" s="40"/>
      <c r="CE792" s="40"/>
      <c r="CF792" s="40"/>
      <c r="CG792" s="40"/>
      <c r="CH792" s="42"/>
      <c r="CI792" s="43"/>
      <c r="CJ792" s="41"/>
      <c r="CK792" s="40"/>
      <c r="CL792" s="40"/>
      <c r="CM792" s="40"/>
      <c r="CN792" s="40"/>
      <c r="CO792" s="40"/>
      <c r="CP792" s="40"/>
      <c r="CQ792" s="40"/>
      <c r="CR792" s="40"/>
      <c r="CS792" s="40"/>
      <c r="CT792" s="40"/>
      <c r="CU792" s="40"/>
      <c r="CV792" s="40"/>
      <c r="CW792" s="40"/>
      <c r="CX792" s="40"/>
      <c r="CY792" s="40"/>
      <c r="CZ792" s="40"/>
      <c r="DA792" s="40"/>
      <c r="DB792" s="40"/>
      <c r="DC792" s="40"/>
      <c r="DD792" s="40"/>
      <c r="DE792" s="40"/>
      <c r="DF792" s="40"/>
      <c r="DG792" s="40"/>
      <c r="DH792" s="40"/>
      <c r="DI792" s="40"/>
      <c r="DJ792" s="40"/>
      <c r="DK792" s="40"/>
      <c r="DL792" s="40"/>
      <c r="DM792" s="40"/>
      <c r="DN792" s="40"/>
      <c r="DO792" s="40"/>
      <c r="DP792" s="40"/>
      <c r="DQ792" s="41"/>
      <c r="DR792" s="40"/>
      <c r="DS792" s="40"/>
      <c r="DT792" s="40"/>
      <c r="DU792" s="40"/>
      <c r="DV792" s="42"/>
      <c r="DW792" s="40"/>
      <c r="DX792" s="40"/>
      <c r="DY792" s="40"/>
      <c r="DZ792" s="40"/>
      <c r="EA792" s="40"/>
      <c r="EB792" s="40"/>
      <c r="EC792" s="40"/>
      <c r="ED792" s="41"/>
      <c r="EE792" s="40"/>
      <c r="EF792" s="40"/>
      <c r="EG792" s="41"/>
      <c r="EH792" s="40"/>
      <c r="EI792" s="40"/>
      <c r="EJ792" s="40"/>
      <c r="EK792" s="40"/>
      <c r="EL792" s="42"/>
      <c r="EM792" s="40"/>
      <c r="EN792" s="40"/>
      <c r="EO792" s="40"/>
      <c r="EP792" s="40"/>
      <c r="EQ792" s="40"/>
      <c r="ER792" s="40"/>
      <c r="ES792" s="40"/>
      <c r="ET792" s="40"/>
      <c r="EU792" s="40"/>
      <c r="EV792" s="40"/>
      <c r="EW792" s="42"/>
      <c r="EX792" s="42"/>
      <c r="EY792" s="42"/>
      <c r="EZ792" s="42"/>
      <c r="FA792" s="42"/>
      <c r="FB792" s="42"/>
      <c r="FC792" s="42"/>
      <c r="FD792" s="42"/>
      <c r="FE792" s="42"/>
      <c r="FF792" s="42"/>
      <c r="FG792" s="42"/>
      <c r="FH792" s="42"/>
      <c r="FI792" s="42"/>
      <c r="FJ792" s="42"/>
      <c r="FK792" s="42"/>
      <c r="FL792" s="42"/>
      <c r="FM792" s="42"/>
      <c r="FN792" s="42"/>
      <c r="FO792" s="42"/>
      <c r="FP792" s="42"/>
      <c r="FQ792" s="42"/>
      <c r="FR792" s="42"/>
      <c r="FS792" s="29">
        <f t="shared" si="99"/>
        <v>500</v>
      </c>
      <c r="FT792" s="29">
        <f t="shared" si="101"/>
        <v>500</v>
      </c>
      <c r="FU792" s="8">
        <f t="shared" si="100"/>
        <v>0</v>
      </c>
      <c r="FV792" s="29">
        <f t="shared" si="102"/>
        <v>0</v>
      </c>
    </row>
    <row r="793" spans="1:178">
      <c r="A793" s="8">
        <v>16403</v>
      </c>
      <c r="B793" s="27" t="s">
        <v>47</v>
      </c>
      <c r="C793" s="40">
        <v>9</v>
      </c>
      <c r="D793" s="40" t="s">
        <v>1227</v>
      </c>
      <c r="E793" s="40"/>
      <c r="F793" s="40"/>
      <c r="G793" s="40"/>
      <c r="H793" s="8">
        <f>VLOOKUP(F793, 'Meslek Grupları'!$E$6:$G$152, 3, FALSE)</f>
        <v>0</v>
      </c>
      <c r="I793" s="40" t="s">
        <v>1228</v>
      </c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1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2"/>
      <c r="AT793" s="42"/>
      <c r="AU793" s="43"/>
      <c r="AV793" s="40"/>
      <c r="AW793" s="40"/>
      <c r="AX793" s="40"/>
      <c r="AY793" s="40"/>
      <c r="AZ793" s="40"/>
      <c r="BA793" s="42"/>
      <c r="BB793" s="41"/>
      <c r="BC793" s="40"/>
      <c r="BD793" s="40"/>
      <c r="BE793" s="40"/>
      <c r="BF793" s="40"/>
      <c r="BG793" s="40"/>
      <c r="BH793" s="42"/>
      <c r="BI793" s="40"/>
      <c r="BJ793" s="40"/>
      <c r="BK793" s="40"/>
      <c r="BL793" s="40"/>
      <c r="BM793" s="40"/>
      <c r="BN793" s="40"/>
      <c r="BO793" s="41"/>
      <c r="BP793" s="40"/>
      <c r="BQ793" s="40"/>
      <c r="BR793" s="40"/>
      <c r="BS793" s="40"/>
      <c r="BT793" s="40"/>
      <c r="BU793" s="42"/>
      <c r="BV793" s="40"/>
      <c r="BW793" s="41"/>
      <c r="BX793" s="40"/>
      <c r="BY793" s="40"/>
      <c r="BZ793" s="40"/>
      <c r="CA793" s="42"/>
      <c r="CB793" s="41"/>
      <c r="CC793" s="40"/>
      <c r="CD793" s="40"/>
      <c r="CE793" s="40"/>
      <c r="CF793" s="40"/>
      <c r="CG793" s="40"/>
      <c r="CH793" s="42"/>
      <c r="CI793" s="43"/>
      <c r="CJ793" s="41"/>
      <c r="CK793" s="40"/>
      <c r="CL793" s="40"/>
      <c r="CM793" s="40"/>
      <c r="CN793" s="40"/>
      <c r="CO793" s="40"/>
      <c r="CP793" s="40"/>
      <c r="CQ793" s="40"/>
      <c r="CR793" s="40"/>
      <c r="CS793" s="40"/>
      <c r="CT793" s="40"/>
      <c r="CU793" s="40"/>
      <c r="CV793" s="40"/>
      <c r="CW793" s="40"/>
      <c r="CX793" s="40"/>
      <c r="CY793" s="40"/>
      <c r="CZ793" s="40"/>
      <c r="DA793" s="40"/>
      <c r="DB793" s="40"/>
      <c r="DC793" s="40"/>
      <c r="DD793" s="40"/>
      <c r="DE793" s="40"/>
      <c r="DF793" s="40"/>
      <c r="DG793" s="40"/>
      <c r="DH793" s="40"/>
      <c r="DI793" s="40"/>
      <c r="DJ793" s="40"/>
      <c r="DK793" s="40"/>
      <c r="DL793" s="40"/>
      <c r="DM793" s="40"/>
      <c r="DN793" s="40"/>
      <c r="DO793" s="40"/>
      <c r="DP793" s="40"/>
      <c r="DQ793" s="41"/>
      <c r="DR793" s="40"/>
      <c r="DS793" s="40"/>
      <c r="DT793" s="40"/>
      <c r="DU793" s="40"/>
      <c r="DV793" s="42"/>
      <c r="DW793" s="40"/>
      <c r="DX793" s="40"/>
      <c r="DY793" s="40"/>
      <c r="DZ793" s="40"/>
      <c r="EA793" s="40"/>
      <c r="EB793" s="40"/>
      <c r="EC793" s="40"/>
      <c r="ED793" s="41"/>
      <c r="EE793" s="40"/>
      <c r="EF793" s="40"/>
      <c r="EG793" s="41"/>
      <c r="EH793" s="40"/>
      <c r="EI793" s="40"/>
      <c r="EJ793" s="40"/>
      <c r="EK793" s="40"/>
      <c r="EL793" s="42"/>
      <c r="EM793" s="40"/>
      <c r="EN793" s="40"/>
      <c r="EO793" s="40"/>
      <c r="EP793" s="40"/>
      <c r="EQ793" s="40"/>
      <c r="ER793" s="40"/>
      <c r="ES793" s="40"/>
      <c r="ET793" s="40"/>
      <c r="EU793" s="40"/>
      <c r="EV793" s="40"/>
      <c r="EW793" s="42"/>
      <c r="EX793" s="42"/>
      <c r="EY793" s="42"/>
      <c r="EZ793" s="42"/>
      <c r="FA793" s="42"/>
      <c r="FB793" s="42"/>
      <c r="FC793" s="42"/>
      <c r="FD793" s="42"/>
      <c r="FE793" s="42"/>
      <c r="FF793" s="42"/>
      <c r="FG793" s="42"/>
      <c r="FH793" s="42"/>
      <c r="FI793" s="42"/>
      <c r="FJ793" s="42"/>
      <c r="FK793" s="42"/>
      <c r="FL793" s="42"/>
      <c r="FM793" s="42"/>
      <c r="FN793" s="42"/>
      <c r="FO793" s="42"/>
      <c r="FP793" s="42"/>
      <c r="FQ793" s="42"/>
      <c r="FR793" s="42"/>
      <c r="FS793" s="29">
        <f t="shared" si="99"/>
        <v>0</v>
      </c>
      <c r="FT793" s="29">
        <f t="shared" si="101"/>
        <v>0</v>
      </c>
      <c r="FU793" s="8">
        <f t="shared" si="100"/>
        <v>0</v>
      </c>
      <c r="FV793" s="29">
        <f t="shared" si="102"/>
        <v>0</v>
      </c>
    </row>
    <row r="794" spans="1:178">
      <c r="A794" s="8">
        <v>16403</v>
      </c>
      <c r="B794" s="27" t="s">
        <v>47</v>
      </c>
      <c r="C794" s="40">
        <v>10</v>
      </c>
      <c r="D794" s="40" t="s">
        <v>1229</v>
      </c>
      <c r="E794" s="40"/>
      <c r="F794" s="40"/>
      <c r="G794" s="40"/>
      <c r="H794" s="8">
        <f>VLOOKUP(F794, 'Meslek Grupları'!$E$6:$G$152, 3, FALSE)</f>
        <v>0</v>
      </c>
      <c r="I794" s="40" t="s">
        <v>1230</v>
      </c>
      <c r="J794" s="40"/>
      <c r="K794" s="40"/>
      <c r="L794" s="40"/>
      <c r="M794" s="40"/>
      <c r="N794" s="40"/>
      <c r="O794" s="40"/>
      <c r="P794" s="40"/>
      <c r="Q794" s="40"/>
      <c r="R794" s="40">
        <v>10</v>
      </c>
      <c r="S794" s="40"/>
      <c r="T794" s="40"/>
      <c r="U794" s="40"/>
      <c r="V794" s="40"/>
      <c r="W794" s="40"/>
      <c r="X794" s="40"/>
      <c r="Y794" s="40"/>
      <c r="Z794" s="41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2"/>
      <c r="AT794" s="42"/>
      <c r="AU794" s="43"/>
      <c r="AV794" s="40"/>
      <c r="AW794" s="40"/>
      <c r="AX794" s="40"/>
      <c r="AY794" s="40"/>
      <c r="AZ794" s="40"/>
      <c r="BA794" s="42"/>
      <c r="BB794" s="41"/>
      <c r="BC794" s="40"/>
      <c r="BD794" s="40"/>
      <c r="BE794" s="40"/>
      <c r="BF794" s="40"/>
      <c r="BG794" s="40"/>
      <c r="BH794" s="42"/>
      <c r="BI794" s="40"/>
      <c r="BJ794" s="40"/>
      <c r="BK794" s="40"/>
      <c r="BL794" s="40"/>
      <c r="BM794" s="40"/>
      <c r="BN794" s="40"/>
      <c r="BO794" s="41"/>
      <c r="BP794" s="40"/>
      <c r="BQ794" s="40"/>
      <c r="BR794" s="40"/>
      <c r="BS794" s="40"/>
      <c r="BT794" s="40"/>
      <c r="BU794" s="42"/>
      <c r="BV794" s="40"/>
      <c r="BW794" s="41"/>
      <c r="BX794" s="40"/>
      <c r="BY794" s="40"/>
      <c r="BZ794" s="40"/>
      <c r="CA794" s="42"/>
      <c r="CB794" s="41"/>
      <c r="CC794" s="40"/>
      <c r="CD794" s="40"/>
      <c r="CE794" s="40"/>
      <c r="CF794" s="40"/>
      <c r="CG794" s="40"/>
      <c r="CH794" s="42"/>
      <c r="CI794" s="43"/>
      <c r="CJ794" s="41"/>
      <c r="CK794" s="40"/>
      <c r="CL794" s="40"/>
      <c r="CM794" s="40"/>
      <c r="CN794" s="40"/>
      <c r="CO794" s="40"/>
      <c r="CP794" s="40"/>
      <c r="CQ794" s="40"/>
      <c r="CR794" s="40"/>
      <c r="CS794" s="40"/>
      <c r="CT794" s="40"/>
      <c r="CU794" s="40"/>
      <c r="CV794" s="40"/>
      <c r="CW794" s="40"/>
      <c r="CX794" s="40"/>
      <c r="CY794" s="40"/>
      <c r="CZ794" s="40"/>
      <c r="DA794" s="40"/>
      <c r="DB794" s="40"/>
      <c r="DC794" s="40"/>
      <c r="DD794" s="40"/>
      <c r="DE794" s="40"/>
      <c r="DF794" s="40"/>
      <c r="DG794" s="40"/>
      <c r="DH794" s="40"/>
      <c r="DI794" s="40"/>
      <c r="DJ794" s="40"/>
      <c r="DK794" s="40"/>
      <c r="DL794" s="40"/>
      <c r="DM794" s="40"/>
      <c r="DN794" s="40"/>
      <c r="DO794" s="40"/>
      <c r="DP794" s="40"/>
      <c r="DQ794" s="41"/>
      <c r="DR794" s="40"/>
      <c r="DS794" s="40"/>
      <c r="DT794" s="40"/>
      <c r="DU794" s="40"/>
      <c r="DV794" s="42"/>
      <c r="DW794" s="40"/>
      <c r="DX794" s="40"/>
      <c r="DY794" s="40"/>
      <c r="DZ794" s="40"/>
      <c r="EA794" s="40"/>
      <c r="EB794" s="40"/>
      <c r="EC794" s="40"/>
      <c r="ED794" s="41"/>
      <c r="EE794" s="40"/>
      <c r="EF794" s="40"/>
      <c r="EG794" s="41"/>
      <c r="EH794" s="40"/>
      <c r="EI794" s="40"/>
      <c r="EJ794" s="40"/>
      <c r="EK794" s="40"/>
      <c r="EL794" s="42"/>
      <c r="EM794" s="40"/>
      <c r="EN794" s="40"/>
      <c r="EO794" s="40"/>
      <c r="EP794" s="40"/>
      <c r="EQ794" s="40"/>
      <c r="ER794" s="40"/>
      <c r="ES794" s="40"/>
      <c r="ET794" s="40"/>
      <c r="EU794" s="40"/>
      <c r="EV794" s="40"/>
      <c r="EW794" s="42"/>
      <c r="EX794" s="42"/>
      <c r="EY794" s="42"/>
      <c r="EZ794" s="42"/>
      <c r="FA794" s="42"/>
      <c r="FB794" s="42"/>
      <c r="FC794" s="42"/>
      <c r="FD794" s="42"/>
      <c r="FE794" s="42"/>
      <c r="FF794" s="42"/>
      <c r="FG794" s="42"/>
      <c r="FH794" s="42"/>
      <c r="FI794" s="42"/>
      <c r="FJ794" s="42"/>
      <c r="FK794" s="42"/>
      <c r="FL794" s="42"/>
      <c r="FM794" s="42"/>
      <c r="FN794" s="42"/>
      <c r="FO794" s="42"/>
      <c r="FP794" s="42"/>
      <c r="FQ794" s="42"/>
      <c r="FR794" s="42"/>
      <c r="FS794" s="29">
        <f t="shared" si="99"/>
        <v>0</v>
      </c>
      <c r="FT794" s="29">
        <f t="shared" si="101"/>
        <v>0</v>
      </c>
      <c r="FU794" s="8">
        <f t="shared" si="100"/>
        <v>0</v>
      </c>
      <c r="FV794" s="29">
        <f t="shared" si="102"/>
        <v>0</v>
      </c>
    </row>
    <row r="795" spans="1:178">
      <c r="A795" s="8">
        <v>16403</v>
      </c>
      <c r="B795" s="27" t="s">
        <v>47</v>
      </c>
      <c r="C795" s="242">
        <v>11</v>
      </c>
      <c r="D795" s="8" t="s">
        <v>1231</v>
      </c>
      <c r="E795" s="8"/>
      <c r="F795" t="s">
        <v>341</v>
      </c>
      <c r="H795" s="8" t="str">
        <f>VLOOKUP(F795, 'Meslek Grupları'!$E$6:$G$152, 3, FALSE)</f>
        <v>Görevli</v>
      </c>
      <c r="I795" s="8"/>
      <c r="J795" s="8"/>
      <c r="K795" s="8"/>
      <c r="M795" s="8"/>
      <c r="O795" s="8"/>
      <c r="P795" s="8"/>
      <c r="R795">
        <v>69</v>
      </c>
      <c r="S795">
        <v>4</v>
      </c>
      <c r="T795">
        <v>8</v>
      </c>
      <c r="U795" s="8"/>
      <c r="V795" s="8"/>
      <c r="W795" s="8"/>
      <c r="Z795" s="2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27"/>
      <c r="AT795" s="27"/>
      <c r="AU795" s="29"/>
      <c r="AV795" s="8"/>
      <c r="AW795" s="8"/>
      <c r="AX795" s="8"/>
      <c r="AY795" s="8"/>
      <c r="AZ795" s="8"/>
      <c r="BA795" s="27"/>
      <c r="BB795" s="28">
        <v>108</v>
      </c>
      <c r="BC795" s="8">
        <v>0.5</v>
      </c>
      <c r="BD795" s="8"/>
      <c r="BE795" s="8"/>
      <c r="BF795" s="8" t="s">
        <v>180</v>
      </c>
      <c r="BG795" s="8">
        <v>160</v>
      </c>
      <c r="BH795" s="27"/>
      <c r="BI795" s="8"/>
      <c r="BJ795" s="8"/>
      <c r="BK795" s="8"/>
      <c r="BL795" s="8"/>
      <c r="BM795" s="8"/>
      <c r="BN795" s="8"/>
      <c r="BO795" s="28"/>
      <c r="BP795" s="8"/>
      <c r="BQ795" s="8"/>
      <c r="BR795" s="8"/>
      <c r="BS795" s="8"/>
      <c r="BT795" s="8"/>
      <c r="BU795" s="27"/>
      <c r="BV795" s="8"/>
      <c r="BW795" s="28"/>
      <c r="BX795" s="8"/>
      <c r="BY795" s="8"/>
      <c r="BZ795" s="8"/>
      <c r="CA795" s="27"/>
      <c r="CB795" s="28">
        <v>20</v>
      </c>
      <c r="CC795" s="8"/>
      <c r="CD795" s="8"/>
      <c r="CE795" s="8" t="s">
        <v>180</v>
      </c>
      <c r="CF795" s="8">
        <v>0.5</v>
      </c>
      <c r="CG795" s="8">
        <v>400</v>
      </c>
      <c r="CH795" s="27"/>
      <c r="CI795" s="29">
        <v>5</v>
      </c>
      <c r="CJ795" s="2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>
        <v>1</v>
      </c>
      <c r="CX795" s="8">
        <v>10</v>
      </c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>
        <v>2</v>
      </c>
      <c r="DP795" s="8"/>
      <c r="DQ795" s="28"/>
      <c r="DR795" s="8"/>
      <c r="DS795" s="8"/>
      <c r="DT795" s="8"/>
      <c r="DU795" s="8"/>
      <c r="DV795" s="27"/>
      <c r="DW795" s="8"/>
      <c r="DX795" s="8"/>
      <c r="DY795" s="8"/>
      <c r="DZ795" s="8"/>
      <c r="EA795" s="8"/>
      <c r="EB795" s="8"/>
      <c r="EC795" s="8"/>
      <c r="ED795" s="28"/>
      <c r="EE795" s="8"/>
      <c r="EF795" s="8"/>
      <c r="EG795" s="28"/>
      <c r="EH795" s="8"/>
      <c r="EI795" s="8"/>
      <c r="EJ795" s="8"/>
      <c r="EK795" s="8"/>
      <c r="EL795" s="27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27"/>
      <c r="EX795" s="132"/>
      <c r="EY795" s="132">
        <v>7</v>
      </c>
      <c r="EZ795" s="132">
        <v>3</v>
      </c>
      <c r="FA795" s="132">
        <v>0.5</v>
      </c>
      <c r="FB795" s="27"/>
      <c r="FC795" s="27">
        <v>392.5</v>
      </c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9">
        <f t="shared" si="99"/>
        <v>962.5</v>
      </c>
      <c r="FT795" s="29">
        <f>SUM(FS795:FS804)</f>
        <v>1925.5</v>
      </c>
      <c r="FU795" s="8">
        <f t="shared" si="100"/>
        <v>128</v>
      </c>
      <c r="FV795" s="29">
        <f>SUM(FU795:FU804)</f>
        <v>216</v>
      </c>
    </row>
    <row r="796" spans="1:178">
      <c r="A796" s="8">
        <v>16403</v>
      </c>
      <c r="B796" s="27" t="s">
        <v>47</v>
      </c>
      <c r="C796" s="358"/>
      <c r="E796" s="8"/>
      <c r="H796" s="8">
        <f>VLOOKUP(F796, 'Meslek Grupları'!$E$6:$G$152, 3, FALSE)</f>
        <v>0</v>
      </c>
      <c r="I796" s="8"/>
      <c r="J796" s="8"/>
      <c r="K796" s="8"/>
      <c r="M796" s="8"/>
      <c r="O796" s="8"/>
      <c r="P796" s="8"/>
      <c r="U796" s="8"/>
      <c r="V796" s="8"/>
      <c r="W796" s="8"/>
      <c r="Z796" s="2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27"/>
      <c r="AT796" s="27"/>
      <c r="AU796" s="29"/>
      <c r="AV796" s="8"/>
      <c r="AW796" s="8"/>
      <c r="AX796" s="8"/>
      <c r="AY796" s="8"/>
      <c r="AZ796" s="8"/>
      <c r="BA796" s="27"/>
      <c r="BB796" s="28">
        <v>84</v>
      </c>
      <c r="BC796" s="8">
        <v>0.5</v>
      </c>
      <c r="BD796" s="8"/>
      <c r="BE796" s="8"/>
      <c r="BF796" s="8" t="s">
        <v>527</v>
      </c>
      <c r="BG796" s="8">
        <v>75</v>
      </c>
      <c r="BH796" s="27"/>
      <c r="BI796" s="8"/>
      <c r="BJ796" s="8"/>
      <c r="BK796" s="8"/>
      <c r="BL796" s="8"/>
      <c r="BM796" s="8"/>
      <c r="BN796" s="8"/>
      <c r="BO796" s="28"/>
      <c r="BP796" s="8"/>
      <c r="BQ796" s="8"/>
      <c r="BR796" s="8"/>
      <c r="BS796" s="8"/>
      <c r="BT796" s="8"/>
      <c r="BU796" s="27"/>
      <c r="BV796" s="8"/>
      <c r="BW796" s="28"/>
      <c r="BX796" s="8"/>
      <c r="BY796" s="8"/>
      <c r="BZ796" s="8"/>
      <c r="CA796" s="27"/>
      <c r="CB796" s="28"/>
      <c r="CC796" s="8"/>
      <c r="CD796" s="8"/>
      <c r="CE796" s="8"/>
      <c r="CF796" s="8"/>
      <c r="CG796" s="8"/>
      <c r="CH796" s="27"/>
      <c r="CI796" s="29"/>
      <c r="CJ796" s="2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28"/>
      <c r="DR796" s="8"/>
      <c r="DS796" s="8"/>
      <c r="DT796" s="8"/>
      <c r="DU796" s="8"/>
      <c r="DV796" s="27"/>
      <c r="DW796" s="8"/>
      <c r="DX796" s="8"/>
      <c r="DY796" s="8"/>
      <c r="DZ796" s="8"/>
      <c r="EA796" s="8"/>
      <c r="EB796" s="8"/>
      <c r="EC796" s="8"/>
      <c r="ED796" s="28"/>
      <c r="EE796" s="8"/>
      <c r="EF796" s="8"/>
      <c r="EG796" s="28"/>
      <c r="EH796" s="8"/>
      <c r="EI796" s="8"/>
      <c r="EJ796" s="8"/>
      <c r="EK796" s="8"/>
      <c r="EL796" s="27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9">
        <f t="shared" si="99"/>
        <v>75</v>
      </c>
      <c r="FT796" s="29"/>
      <c r="FU796" s="8">
        <f t="shared" si="100"/>
        <v>84</v>
      </c>
      <c r="FV796" s="29"/>
    </row>
    <row r="797" spans="1:178">
      <c r="A797" s="8">
        <v>16403</v>
      </c>
      <c r="B797" s="27" t="s">
        <v>47</v>
      </c>
      <c r="C797" s="358"/>
      <c r="E797" s="8" t="s">
        <v>1232</v>
      </c>
      <c r="H797" s="8">
        <f>VLOOKUP(F797, 'Meslek Grupları'!$E$6:$G$152, 3, FALSE)</f>
        <v>0</v>
      </c>
      <c r="I797" s="8"/>
      <c r="J797" s="8"/>
      <c r="K797" s="8"/>
      <c r="M797" s="8"/>
      <c r="O797" s="8"/>
      <c r="P797" s="8"/>
      <c r="R797">
        <v>90</v>
      </c>
      <c r="U797" s="8"/>
      <c r="V797" s="8"/>
      <c r="W797" s="8"/>
      <c r="Z797" s="2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27"/>
      <c r="AT797" s="27"/>
      <c r="AU797" s="29"/>
      <c r="AV797" s="8"/>
      <c r="AW797" s="8"/>
      <c r="AX797" s="8"/>
      <c r="AY797" s="8"/>
      <c r="AZ797" s="8"/>
      <c r="BA797" s="27"/>
      <c r="BB797" s="28"/>
      <c r="BC797" s="8"/>
      <c r="BD797" s="8"/>
      <c r="BE797" s="8"/>
      <c r="BF797" s="8"/>
      <c r="BG797" s="8"/>
      <c r="BH797" s="27"/>
      <c r="BI797" s="8"/>
      <c r="BJ797" s="8"/>
      <c r="BK797" s="8"/>
      <c r="BL797" s="8"/>
      <c r="BM797" s="8"/>
      <c r="BN797" s="8"/>
      <c r="BO797" s="28"/>
      <c r="BP797" s="8"/>
      <c r="BQ797" s="8"/>
      <c r="BR797" s="8"/>
      <c r="BS797" s="8"/>
      <c r="BT797" s="8"/>
      <c r="BU797" s="27"/>
      <c r="BV797" s="8"/>
      <c r="BW797" s="28">
        <v>4</v>
      </c>
      <c r="BX797" s="8"/>
      <c r="BY797" s="8"/>
      <c r="BZ797" s="8">
        <v>48</v>
      </c>
      <c r="CA797" s="27">
        <v>48</v>
      </c>
      <c r="CB797" s="28"/>
      <c r="CC797" s="8"/>
      <c r="CD797" s="8"/>
      <c r="CE797" s="8"/>
      <c r="CF797" s="8"/>
      <c r="CG797" s="8"/>
      <c r="CH797" s="27"/>
      <c r="CI797" s="29">
        <v>1</v>
      </c>
      <c r="CJ797" s="28"/>
      <c r="CK797" s="8"/>
      <c r="CL797" s="8"/>
      <c r="CM797" s="8"/>
      <c r="CN797" s="8"/>
      <c r="CO797" s="8"/>
      <c r="CP797" s="8"/>
      <c r="CQ797" s="8"/>
      <c r="CR797" s="8">
        <v>1</v>
      </c>
      <c r="CS797" s="8"/>
      <c r="CT797" s="8"/>
      <c r="CU797" s="8" t="s">
        <v>939</v>
      </c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28"/>
      <c r="DR797" s="8">
        <v>1</v>
      </c>
      <c r="DS797" s="8"/>
      <c r="DT797" s="8" t="s">
        <v>1233</v>
      </c>
      <c r="DU797" s="8"/>
      <c r="DV797" s="27"/>
      <c r="DW797" s="8"/>
      <c r="DX797" s="8"/>
      <c r="DY797" s="8"/>
      <c r="DZ797" s="8"/>
      <c r="EA797" s="8"/>
      <c r="EB797" s="8"/>
      <c r="EC797" s="8"/>
      <c r="ED797" s="28"/>
      <c r="EE797" s="8"/>
      <c r="EF797" s="8"/>
      <c r="EG797" s="28">
        <v>2</v>
      </c>
      <c r="EH797" s="8" t="s">
        <v>421</v>
      </c>
      <c r="EI797" s="8"/>
      <c r="EJ797" s="8"/>
      <c r="EK797" s="8"/>
      <c r="EL797" s="27">
        <v>160</v>
      </c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9">
        <f t="shared" si="99"/>
        <v>208</v>
      </c>
      <c r="FT797" s="29"/>
      <c r="FU797" s="8">
        <f t="shared" si="100"/>
        <v>4</v>
      </c>
      <c r="FV797" s="29"/>
    </row>
    <row r="798" spans="1:178">
      <c r="A798" s="8">
        <v>16403</v>
      </c>
      <c r="B798" s="27" t="s">
        <v>47</v>
      </c>
      <c r="C798" s="358"/>
      <c r="E798" s="8"/>
      <c r="H798" s="8">
        <f>VLOOKUP(F798, 'Meslek Grupları'!$E$6:$G$152, 3, FALSE)</f>
        <v>0</v>
      </c>
      <c r="I798" s="8"/>
      <c r="J798" s="8"/>
      <c r="K798" s="8"/>
      <c r="M798" s="8"/>
      <c r="O798" s="8"/>
      <c r="P798" s="8"/>
      <c r="U798" s="8"/>
      <c r="V798" s="8"/>
      <c r="W798" s="8"/>
      <c r="Z798" s="2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27"/>
      <c r="AT798" s="27"/>
      <c r="AU798" s="29"/>
      <c r="AV798" s="8"/>
      <c r="AW798" s="8"/>
      <c r="AX798" s="8"/>
      <c r="AY798" s="8"/>
      <c r="AZ798" s="8"/>
      <c r="BA798" s="27"/>
      <c r="BB798" s="28"/>
      <c r="BC798" s="8"/>
      <c r="BD798" s="8"/>
      <c r="BE798" s="8"/>
      <c r="BF798" s="8"/>
      <c r="BG798" s="8"/>
      <c r="BH798" s="27"/>
      <c r="BI798" s="8"/>
      <c r="BJ798" s="8"/>
      <c r="BK798" s="8"/>
      <c r="BL798" s="8"/>
      <c r="BM798" s="8"/>
      <c r="BN798" s="8"/>
      <c r="BO798" s="28"/>
      <c r="BP798" s="8"/>
      <c r="BQ798" s="8"/>
      <c r="BR798" s="8"/>
      <c r="BS798" s="8"/>
      <c r="BT798" s="8"/>
      <c r="BU798" s="27"/>
      <c r="BV798" s="8"/>
      <c r="BW798" s="28"/>
      <c r="BX798" s="8"/>
      <c r="BY798" s="8"/>
      <c r="BZ798" s="8"/>
      <c r="CA798" s="27"/>
      <c r="CB798" s="28"/>
      <c r="CC798" s="8"/>
      <c r="CD798" s="8"/>
      <c r="CE798" s="8"/>
      <c r="CF798" s="8"/>
      <c r="CG798" s="8"/>
      <c r="CH798" s="27"/>
      <c r="CI798" s="29"/>
      <c r="CJ798" s="2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28"/>
      <c r="DR798" s="8"/>
      <c r="DS798" s="8"/>
      <c r="DT798" s="8"/>
      <c r="DU798" s="8"/>
      <c r="DV798" s="27"/>
      <c r="DW798" s="8"/>
      <c r="DX798" s="8"/>
      <c r="DY798" s="8"/>
      <c r="DZ798" s="8"/>
      <c r="EA798" s="8"/>
      <c r="EB798" s="8"/>
      <c r="EC798" s="8"/>
      <c r="ED798" s="28"/>
      <c r="EE798" s="8"/>
      <c r="EF798" s="8"/>
      <c r="EG798" s="28">
        <v>1</v>
      </c>
      <c r="EH798" s="8" t="s">
        <v>441</v>
      </c>
      <c r="EI798" s="8"/>
      <c r="EJ798" s="8"/>
      <c r="EK798" s="8" t="s">
        <v>246</v>
      </c>
      <c r="EL798" s="27">
        <v>160</v>
      </c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9">
        <f t="shared" si="99"/>
        <v>160</v>
      </c>
      <c r="FT798" s="29"/>
      <c r="FU798" s="8">
        <f t="shared" si="100"/>
        <v>0</v>
      </c>
      <c r="FV798" s="29"/>
    </row>
    <row r="799" spans="1:178">
      <c r="A799" s="8">
        <v>16403</v>
      </c>
      <c r="B799" s="27" t="s">
        <v>47</v>
      </c>
      <c r="C799" s="358"/>
      <c r="E799" s="8"/>
      <c r="H799" s="8">
        <f>VLOOKUP(F799, 'Meslek Grupları'!$E$6:$G$152, 3, FALSE)</f>
        <v>0</v>
      </c>
      <c r="I799" s="8"/>
      <c r="J799" s="8"/>
      <c r="K799" s="8"/>
      <c r="M799" s="8"/>
      <c r="O799" s="8"/>
      <c r="P799" s="8"/>
      <c r="U799" s="8"/>
      <c r="V799" s="8"/>
      <c r="W799" s="8"/>
      <c r="Z799" s="2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27"/>
      <c r="AT799" s="27"/>
      <c r="AU799" s="29"/>
      <c r="AV799" s="8"/>
      <c r="AW799" s="8"/>
      <c r="AX799" s="8"/>
      <c r="AY799" s="8"/>
      <c r="AZ799" s="8"/>
      <c r="BA799" s="27"/>
      <c r="BB799" s="28"/>
      <c r="BC799" s="8"/>
      <c r="BD799" s="8"/>
      <c r="BE799" s="8"/>
      <c r="BF799" s="8"/>
      <c r="BG799" s="8"/>
      <c r="BH799" s="27"/>
      <c r="BI799" s="8"/>
      <c r="BJ799" s="8"/>
      <c r="BK799" s="8"/>
      <c r="BL799" s="8"/>
      <c r="BM799" s="8"/>
      <c r="BN799" s="8"/>
      <c r="BO799" s="28"/>
      <c r="BP799" s="8"/>
      <c r="BQ799" s="8"/>
      <c r="BR799" s="8"/>
      <c r="BS799" s="8"/>
      <c r="BT799" s="8"/>
      <c r="BU799" s="27"/>
      <c r="BV799" s="8"/>
      <c r="BW799" s="28"/>
      <c r="BX799" s="8"/>
      <c r="BY799" s="8"/>
      <c r="BZ799" s="8"/>
      <c r="CA799" s="27"/>
      <c r="CB799" s="28"/>
      <c r="CC799" s="8"/>
      <c r="CD799" s="8"/>
      <c r="CE799" s="8"/>
      <c r="CF799" s="8"/>
      <c r="CG799" s="8"/>
      <c r="CH799" s="27"/>
      <c r="CI799" s="29"/>
      <c r="CJ799" s="2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28"/>
      <c r="DR799" s="8"/>
      <c r="DS799" s="8"/>
      <c r="DT799" s="8"/>
      <c r="DU799" s="8"/>
      <c r="DV799" s="27"/>
      <c r="DW799" s="8"/>
      <c r="DX799" s="8"/>
      <c r="DY799" s="8"/>
      <c r="DZ799" s="8"/>
      <c r="EA799" s="8"/>
      <c r="EB799" s="8"/>
      <c r="EC799" s="8"/>
      <c r="ED799" s="28"/>
      <c r="EE799" s="8"/>
      <c r="EF799" s="8"/>
      <c r="EG799" s="28">
        <v>1</v>
      </c>
      <c r="EH799" s="8" t="s">
        <v>419</v>
      </c>
      <c r="EI799" s="8"/>
      <c r="EJ799" s="8"/>
      <c r="EK799" s="8"/>
      <c r="EL799" s="27">
        <v>70</v>
      </c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9">
        <f t="shared" si="99"/>
        <v>70</v>
      </c>
      <c r="FT799" s="29"/>
      <c r="FU799" s="8">
        <f t="shared" si="100"/>
        <v>0</v>
      </c>
      <c r="FV799" s="29"/>
    </row>
    <row r="800" spans="1:178">
      <c r="A800" s="8">
        <v>16403</v>
      </c>
      <c r="B800" s="27" t="s">
        <v>47</v>
      </c>
      <c r="C800" s="358"/>
      <c r="E800" s="8"/>
      <c r="H800" s="8">
        <f>VLOOKUP(F800, 'Meslek Grupları'!$E$6:$G$152, 3, FALSE)</f>
        <v>0</v>
      </c>
      <c r="I800" s="8"/>
      <c r="J800" s="8"/>
      <c r="K800" s="8"/>
      <c r="M800" s="8"/>
      <c r="O800" s="8"/>
      <c r="P800" s="8"/>
      <c r="U800" s="8"/>
      <c r="V800" s="8"/>
      <c r="W800" s="8"/>
      <c r="Z800" s="2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27"/>
      <c r="AT800" s="27"/>
      <c r="AU800" s="29"/>
      <c r="AV800" s="8"/>
      <c r="AW800" s="8"/>
      <c r="AX800" s="8"/>
      <c r="AY800" s="8"/>
      <c r="AZ800" s="8"/>
      <c r="BA800" s="27"/>
      <c r="BB800" s="28"/>
      <c r="BC800" s="8"/>
      <c r="BD800" s="8"/>
      <c r="BE800" s="8"/>
      <c r="BF800" s="8"/>
      <c r="BG800" s="8"/>
      <c r="BH800" s="27"/>
      <c r="BI800" s="8"/>
      <c r="BJ800" s="8"/>
      <c r="BK800" s="8"/>
      <c r="BL800" s="8"/>
      <c r="BM800" s="8"/>
      <c r="BN800" s="8"/>
      <c r="BO800" s="28"/>
      <c r="BP800" s="8"/>
      <c r="BQ800" s="8"/>
      <c r="BR800" s="8"/>
      <c r="BS800" s="8"/>
      <c r="BT800" s="8"/>
      <c r="BU800" s="27"/>
      <c r="BV800" s="8"/>
      <c r="BW800" s="28"/>
      <c r="BX800" s="8"/>
      <c r="BY800" s="8"/>
      <c r="BZ800" s="8"/>
      <c r="CA800" s="27"/>
      <c r="CB800" s="28"/>
      <c r="CC800" s="8"/>
      <c r="CD800" s="8"/>
      <c r="CE800" s="8"/>
      <c r="CF800" s="8"/>
      <c r="CG800" s="8"/>
      <c r="CH800" s="27"/>
      <c r="CI800" s="29"/>
      <c r="CJ800" s="2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28"/>
      <c r="DR800" s="8"/>
      <c r="DS800" s="8"/>
      <c r="DT800" s="8"/>
      <c r="DU800" s="8"/>
      <c r="DV800" s="27"/>
      <c r="DW800" s="8"/>
      <c r="DX800" s="8"/>
      <c r="DY800" s="8"/>
      <c r="DZ800" s="8"/>
      <c r="EA800" s="8"/>
      <c r="EB800" s="8"/>
      <c r="EC800" s="8"/>
      <c r="ED800" s="28"/>
      <c r="EE800" s="8"/>
      <c r="EF800" s="8"/>
      <c r="EG800" s="28">
        <v>1</v>
      </c>
      <c r="EH800" s="8" t="s">
        <v>389</v>
      </c>
      <c r="EI800" s="8"/>
      <c r="EJ800" s="8"/>
      <c r="EK800" s="8"/>
      <c r="EL800" s="27">
        <v>80</v>
      </c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9">
        <f t="shared" si="99"/>
        <v>80</v>
      </c>
      <c r="FT800" s="29"/>
      <c r="FU800" s="8">
        <f t="shared" si="100"/>
        <v>0</v>
      </c>
      <c r="FV800" s="29"/>
    </row>
    <row r="801" spans="1:178">
      <c r="A801" s="8">
        <v>16403</v>
      </c>
      <c r="B801" s="27" t="s">
        <v>47</v>
      </c>
      <c r="C801" s="358"/>
      <c r="E801" s="8"/>
      <c r="H801" s="8">
        <f>VLOOKUP(F801, 'Meslek Grupları'!$E$6:$G$152, 3, FALSE)</f>
        <v>0</v>
      </c>
      <c r="I801" s="8"/>
      <c r="J801" s="8"/>
      <c r="K801" s="8"/>
      <c r="M801" s="8"/>
      <c r="O801" s="8"/>
      <c r="P801" s="8"/>
      <c r="U801" s="8"/>
      <c r="V801" s="8"/>
      <c r="W801" s="8"/>
      <c r="Z801" s="2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27"/>
      <c r="AT801" s="27"/>
      <c r="AU801" s="29"/>
      <c r="AV801" s="8"/>
      <c r="AW801" s="8"/>
      <c r="AX801" s="8"/>
      <c r="AY801" s="8"/>
      <c r="AZ801" s="8"/>
      <c r="BA801" s="27"/>
      <c r="BB801" s="28"/>
      <c r="BC801" s="8"/>
      <c r="BD801" s="8"/>
      <c r="BE801" s="8"/>
      <c r="BF801" s="8"/>
      <c r="BG801" s="8"/>
      <c r="BH801" s="27"/>
      <c r="BI801" s="8"/>
      <c r="BJ801" s="8"/>
      <c r="BK801" s="8"/>
      <c r="BL801" s="8"/>
      <c r="BM801" s="8"/>
      <c r="BN801" s="8"/>
      <c r="BO801" s="28"/>
      <c r="BP801" s="8"/>
      <c r="BQ801" s="8"/>
      <c r="BR801" s="8"/>
      <c r="BS801" s="8"/>
      <c r="BT801" s="8"/>
      <c r="BU801" s="27"/>
      <c r="BV801" s="8"/>
      <c r="BW801" s="28"/>
      <c r="BX801" s="8"/>
      <c r="BY801" s="8"/>
      <c r="BZ801" s="8"/>
      <c r="CA801" s="27"/>
      <c r="CB801" s="28"/>
      <c r="CC801" s="8"/>
      <c r="CD801" s="8"/>
      <c r="CE801" s="8"/>
      <c r="CF801" s="8"/>
      <c r="CG801" s="8"/>
      <c r="CH801" s="27"/>
      <c r="CI801" s="29"/>
      <c r="CJ801" s="2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28"/>
      <c r="DR801" s="8"/>
      <c r="DS801" s="8"/>
      <c r="DT801" s="8"/>
      <c r="DU801" s="8"/>
      <c r="DV801" s="27"/>
      <c r="DW801" s="8"/>
      <c r="DX801" s="8"/>
      <c r="DY801" s="8"/>
      <c r="DZ801" s="8"/>
      <c r="EA801" s="8"/>
      <c r="EB801" s="8"/>
      <c r="EC801" s="8"/>
      <c r="ED801" s="28"/>
      <c r="EE801" s="8"/>
      <c r="EF801" s="8"/>
      <c r="EG801" s="28">
        <v>1</v>
      </c>
      <c r="EH801" s="8" t="s">
        <v>390</v>
      </c>
      <c r="EI801" s="8"/>
      <c r="EJ801" s="8"/>
      <c r="EK801" s="8" t="s">
        <v>601</v>
      </c>
      <c r="EL801" s="27">
        <v>80</v>
      </c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9">
        <f t="shared" si="99"/>
        <v>80</v>
      </c>
      <c r="FT801" s="29"/>
      <c r="FU801" s="8">
        <f t="shared" si="100"/>
        <v>0</v>
      </c>
      <c r="FV801" s="29"/>
    </row>
    <row r="802" spans="1:178">
      <c r="A802" s="8">
        <v>16403</v>
      </c>
      <c r="B802" s="27" t="s">
        <v>47</v>
      </c>
      <c r="C802" s="358"/>
      <c r="E802" s="8"/>
      <c r="H802" s="8">
        <f>VLOOKUP(F802, 'Meslek Grupları'!$E$6:$G$152, 3, FALSE)</f>
        <v>0</v>
      </c>
      <c r="I802" s="8"/>
      <c r="J802" s="8"/>
      <c r="K802" s="8"/>
      <c r="M802" s="8"/>
      <c r="O802" s="8"/>
      <c r="P802" s="8"/>
      <c r="U802" s="8"/>
      <c r="V802" s="8"/>
      <c r="W802" s="8"/>
      <c r="Z802" s="2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27"/>
      <c r="AT802" s="27"/>
      <c r="AU802" s="29"/>
      <c r="AV802" s="8"/>
      <c r="AW802" s="8"/>
      <c r="AX802" s="8"/>
      <c r="AY802" s="8"/>
      <c r="AZ802" s="8"/>
      <c r="BA802" s="27"/>
      <c r="BB802" s="28"/>
      <c r="BC802" s="8"/>
      <c r="BD802" s="8"/>
      <c r="BE802" s="8"/>
      <c r="BF802" s="8"/>
      <c r="BG802" s="8"/>
      <c r="BH802" s="27"/>
      <c r="BI802" s="8"/>
      <c r="BJ802" s="8"/>
      <c r="BK802" s="8"/>
      <c r="BL802" s="8"/>
      <c r="BM802" s="8"/>
      <c r="BN802" s="8"/>
      <c r="BO802" s="28"/>
      <c r="BP802" s="8"/>
      <c r="BQ802" s="8"/>
      <c r="BR802" s="8"/>
      <c r="BS802" s="8"/>
      <c r="BT802" s="8"/>
      <c r="BU802" s="27"/>
      <c r="BV802" s="8"/>
      <c r="BW802" s="28"/>
      <c r="BX802" s="8"/>
      <c r="BY802" s="8"/>
      <c r="BZ802" s="8"/>
      <c r="CA802" s="27"/>
      <c r="CB802" s="28"/>
      <c r="CC802" s="8"/>
      <c r="CD802" s="8"/>
      <c r="CE802" s="8"/>
      <c r="CF802" s="8"/>
      <c r="CG802" s="8"/>
      <c r="CH802" s="27"/>
      <c r="CI802" s="29"/>
      <c r="CJ802" s="2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28"/>
      <c r="DR802" s="8"/>
      <c r="DS802" s="8"/>
      <c r="DT802" s="8"/>
      <c r="DU802" s="8"/>
      <c r="DV802" s="27"/>
      <c r="DW802" s="8"/>
      <c r="DX802" s="8"/>
      <c r="DY802" s="8"/>
      <c r="DZ802" s="8"/>
      <c r="EA802" s="8"/>
      <c r="EB802" s="8"/>
      <c r="EC802" s="8"/>
      <c r="ED802" s="28"/>
      <c r="EE802" s="8"/>
      <c r="EF802" s="8"/>
      <c r="EG802" s="28">
        <v>1</v>
      </c>
      <c r="EH802" s="8" t="s">
        <v>390</v>
      </c>
      <c r="EI802" s="8"/>
      <c r="EJ802" s="8"/>
      <c r="EK802" s="8" t="s">
        <v>612</v>
      </c>
      <c r="EL802" s="27">
        <v>60</v>
      </c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9">
        <f t="shared" si="99"/>
        <v>60</v>
      </c>
      <c r="FT802" s="29"/>
      <c r="FU802" s="8">
        <f t="shared" si="100"/>
        <v>0</v>
      </c>
      <c r="FV802" s="29"/>
    </row>
    <row r="803" spans="1:178">
      <c r="A803" s="8">
        <v>16403</v>
      </c>
      <c r="B803" s="27" t="s">
        <v>47</v>
      </c>
      <c r="C803" s="358"/>
      <c r="E803" s="8"/>
      <c r="H803" s="8">
        <f>VLOOKUP(F803, 'Meslek Grupları'!$E$6:$G$152, 3, FALSE)</f>
        <v>0</v>
      </c>
      <c r="I803" s="8"/>
      <c r="J803" s="8"/>
      <c r="K803" s="8"/>
      <c r="M803" s="8"/>
      <c r="O803" s="8"/>
      <c r="P803" s="8"/>
      <c r="U803" s="8"/>
      <c r="V803" s="8"/>
      <c r="W803" s="8"/>
      <c r="Z803" s="2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27"/>
      <c r="AT803" s="27"/>
      <c r="AU803" s="29"/>
      <c r="AV803" s="8"/>
      <c r="AW803" s="8"/>
      <c r="AX803" s="8"/>
      <c r="AY803" s="8"/>
      <c r="AZ803" s="8"/>
      <c r="BA803" s="27"/>
      <c r="BB803" s="28"/>
      <c r="BC803" s="8"/>
      <c r="BD803" s="8"/>
      <c r="BE803" s="8"/>
      <c r="BF803" s="8"/>
      <c r="BG803" s="8"/>
      <c r="BH803" s="27"/>
      <c r="BI803" s="8"/>
      <c r="BJ803" s="8"/>
      <c r="BK803" s="8"/>
      <c r="BL803" s="8"/>
      <c r="BM803" s="8"/>
      <c r="BN803" s="8"/>
      <c r="BO803" s="28"/>
      <c r="BP803" s="8"/>
      <c r="BQ803" s="8"/>
      <c r="BR803" s="8"/>
      <c r="BS803" s="8"/>
      <c r="BT803" s="8"/>
      <c r="BU803" s="27"/>
      <c r="BV803" s="8"/>
      <c r="BW803" s="28"/>
      <c r="BX803" s="8"/>
      <c r="BY803" s="8"/>
      <c r="BZ803" s="8"/>
      <c r="CA803" s="27"/>
      <c r="CB803" s="28"/>
      <c r="CC803" s="8"/>
      <c r="CD803" s="8"/>
      <c r="CE803" s="8"/>
      <c r="CF803" s="8"/>
      <c r="CG803" s="8"/>
      <c r="CH803" s="27"/>
      <c r="CI803" s="29"/>
      <c r="CJ803" s="2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28"/>
      <c r="DR803" s="8"/>
      <c r="DS803" s="8"/>
      <c r="DT803" s="8"/>
      <c r="DU803" s="8"/>
      <c r="DV803" s="27"/>
      <c r="DW803" s="8"/>
      <c r="DX803" s="8"/>
      <c r="DY803" s="8"/>
      <c r="DZ803" s="8"/>
      <c r="EA803" s="8"/>
      <c r="EB803" s="8"/>
      <c r="EC803" s="8"/>
      <c r="ED803" s="28"/>
      <c r="EE803" s="8"/>
      <c r="EF803" s="8"/>
      <c r="EG803" s="28">
        <v>2</v>
      </c>
      <c r="EH803" s="8" t="s">
        <v>1234</v>
      </c>
      <c r="EI803" s="8"/>
      <c r="EJ803" s="8"/>
      <c r="EK803" s="8" t="s">
        <v>612</v>
      </c>
      <c r="EL803" s="27">
        <v>80</v>
      </c>
      <c r="EM803" s="8"/>
      <c r="EN803" s="8"/>
      <c r="EO803" s="8"/>
      <c r="EP803" s="8"/>
      <c r="EQ803" s="8"/>
      <c r="ER803" s="8">
        <v>10</v>
      </c>
      <c r="ES803" s="8"/>
      <c r="ET803" s="8"/>
      <c r="EU803" s="8" t="s">
        <v>1235</v>
      </c>
      <c r="EV803" s="8" t="s">
        <v>933</v>
      </c>
      <c r="EW803" s="27">
        <v>150</v>
      </c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>
        <v>1</v>
      </c>
      <c r="FK803" s="27" t="s">
        <v>186</v>
      </c>
      <c r="FL803" s="27"/>
      <c r="FM803" s="27"/>
      <c r="FN803" s="27"/>
      <c r="FO803" s="27"/>
      <c r="FP803" s="27"/>
      <c r="FQ803" s="27"/>
      <c r="FR803" s="27"/>
      <c r="FS803" s="29">
        <f t="shared" si="99"/>
        <v>230</v>
      </c>
      <c r="FT803" s="29"/>
      <c r="FU803" s="8">
        <f t="shared" si="100"/>
        <v>0</v>
      </c>
      <c r="FV803" s="29"/>
    </row>
    <row r="804" spans="1:178">
      <c r="A804" s="8">
        <v>16403</v>
      </c>
      <c r="B804" s="27" t="s">
        <v>47</v>
      </c>
      <c r="C804" s="243"/>
      <c r="D804" s="31"/>
      <c r="E804" s="31"/>
      <c r="F804" s="31"/>
      <c r="G804" s="31"/>
      <c r="H804" s="8">
        <f>VLOOKUP(F804, 'Meslek Grupları'!$E$6:$G$152, 3, FALSE)</f>
        <v>0</v>
      </c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8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7"/>
      <c r="AT804" s="37"/>
      <c r="AU804" s="39"/>
      <c r="AV804" s="31"/>
      <c r="AW804" s="31"/>
      <c r="AX804" s="31"/>
      <c r="AY804" s="31"/>
      <c r="AZ804" s="31"/>
      <c r="BA804" s="37"/>
      <c r="BB804" s="38"/>
      <c r="BC804" s="31"/>
      <c r="BD804" s="31"/>
      <c r="BE804" s="31"/>
      <c r="BF804" s="31"/>
      <c r="BG804" s="31"/>
      <c r="BH804" s="37"/>
      <c r="BI804" s="31"/>
      <c r="BJ804" s="31"/>
      <c r="BK804" s="31"/>
      <c r="BL804" s="31"/>
      <c r="BM804" s="31"/>
      <c r="BN804" s="31"/>
      <c r="BO804" s="38"/>
      <c r="BP804" s="31"/>
      <c r="BQ804" s="31"/>
      <c r="BR804" s="31"/>
      <c r="BS804" s="31"/>
      <c r="BT804" s="31"/>
      <c r="BU804" s="37"/>
      <c r="BV804" s="31"/>
      <c r="BW804" s="38"/>
      <c r="BX804" s="31"/>
      <c r="BY804" s="31"/>
      <c r="BZ804" s="31"/>
      <c r="CA804" s="37"/>
      <c r="CB804" s="38"/>
      <c r="CC804" s="31"/>
      <c r="CD804" s="31"/>
      <c r="CE804" s="31"/>
      <c r="CF804" s="31"/>
      <c r="CG804" s="31"/>
      <c r="CH804" s="37"/>
      <c r="CI804" s="39"/>
      <c r="CJ804" s="38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8"/>
      <c r="DR804" s="31"/>
      <c r="DS804" s="31"/>
      <c r="DT804" s="31"/>
      <c r="DU804" s="31"/>
      <c r="DV804" s="37"/>
      <c r="DW804" s="31"/>
      <c r="DX804" s="31"/>
      <c r="DY804" s="31"/>
      <c r="DZ804" s="31"/>
      <c r="EA804" s="31"/>
      <c r="EB804" s="31"/>
      <c r="EC804" s="31"/>
      <c r="ED804" s="38"/>
      <c r="EE804" s="31"/>
      <c r="EF804" s="31"/>
      <c r="EG804" s="38">
        <v>1</v>
      </c>
      <c r="EH804" s="31" t="s">
        <v>1236</v>
      </c>
      <c r="EI804" s="31"/>
      <c r="EJ804" s="31"/>
      <c r="EK804" s="31"/>
      <c r="EL804" s="37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7"/>
      <c r="EX804" s="37"/>
      <c r="EY804" s="37"/>
      <c r="EZ804" s="37"/>
      <c r="FA804" s="37"/>
      <c r="FB804" s="37"/>
      <c r="FC804" s="37"/>
      <c r="FD804" s="37"/>
      <c r="FE804" s="37"/>
      <c r="FF804" s="37"/>
      <c r="FG804" s="37"/>
      <c r="FH804" s="37"/>
      <c r="FI804" s="37"/>
      <c r="FJ804" s="37"/>
      <c r="FK804" s="37"/>
      <c r="FL804" s="37"/>
      <c r="FM804" s="37"/>
      <c r="FN804" s="37"/>
      <c r="FO804" s="37"/>
      <c r="FP804" s="37"/>
      <c r="FQ804" s="37"/>
      <c r="FR804" s="37"/>
      <c r="FS804" s="29">
        <f t="shared" si="99"/>
        <v>0</v>
      </c>
      <c r="FT804" s="29"/>
      <c r="FU804" s="8">
        <f t="shared" si="100"/>
        <v>0</v>
      </c>
      <c r="FV804" s="29"/>
    </row>
    <row r="805" spans="1:178">
      <c r="A805" s="8">
        <v>16403</v>
      </c>
      <c r="B805" s="27" t="s">
        <v>47</v>
      </c>
      <c r="C805" s="242">
        <v>12</v>
      </c>
      <c r="D805" t="s">
        <v>1237</v>
      </c>
      <c r="E805" s="8"/>
      <c r="F805" t="s">
        <v>378</v>
      </c>
      <c r="H805" s="8" t="str">
        <f>VLOOKUP(F805, 'Meslek Grupları'!$E$6:$G$152, 3, FALSE)</f>
        <v>Mesleksiz</v>
      </c>
      <c r="I805" s="8"/>
      <c r="J805" s="8"/>
      <c r="K805" s="8"/>
      <c r="M805" s="8"/>
      <c r="O805" s="8"/>
      <c r="P805" s="8"/>
      <c r="R805">
        <v>149.5</v>
      </c>
      <c r="S805">
        <v>5</v>
      </c>
      <c r="T805">
        <v>10</v>
      </c>
      <c r="U805" s="8"/>
      <c r="V805" s="8"/>
      <c r="W805" s="8"/>
      <c r="Z805" s="2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27"/>
      <c r="AT805" s="27"/>
      <c r="AU805" s="29"/>
      <c r="AV805" s="8"/>
      <c r="AW805" s="8"/>
      <c r="AX805" s="8"/>
      <c r="AY805" s="8"/>
      <c r="AZ805" s="8"/>
      <c r="BA805" s="27"/>
      <c r="BB805" s="28"/>
      <c r="BC805" s="8"/>
      <c r="BD805" s="8"/>
      <c r="BE805" s="8"/>
      <c r="BF805" s="8"/>
      <c r="BG805" s="8"/>
      <c r="BH805" s="27"/>
      <c r="BI805" s="8"/>
      <c r="BJ805" s="8"/>
      <c r="BK805" s="8"/>
      <c r="BL805" s="8"/>
      <c r="BM805" s="8"/>
      <c r="BN805" s="8"/>
      <c r="BO805" s="28"/>
      <c r="BP805" s="8"/>
      <c r="BQ805" s="8"/>
      <c r="BR805" s="8"/>
      <c r="BS805" s="8"/>
      <c r="BT805" s="8"/>
      <c r="BU805" s="27"/>
      <c r="BV805" s="8"/>
      <c r="BW805" s="28">
        <v>5</v>
      </c>
      <c r="BX805" s="8"/>
      <c r="BY805" s="8"/>
      <c r="BZ805" s="8">
        <v>60</v>
      </c>
      <c r="CA805" s="27">
        <v>60</v>
      </c>
      <c r="CB805" s="28"/>
      <c r="CC805" s="8"/>
      <c r="CD805" s="8"/>
      <c r="CE805" s="8"/>
      <c r="CF805" s="8"/>
      <c r="CG805" s="8"/>
      <c r="CH805" s="27"/>
      <c r="CI805" s="29"/>
      <c r="CJ805" s="28"/>
      <c r="CK805" s="8"/>
      <c r="CL805" s="8"/>
      <c r="CM805" s="8"/>
      <c r="CN805" s="8"/>
      <c r="CO805" s="8"/>
      <c r="CP805" s="8"/>
      <c r="CQ805" s="8"/>
      <c r="CR805" s="8">
        <v>1</v>
      </c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28"/>
      <c r="DR805" s="8"/>
      <c r="DS805" s="8"/>
      <c r="DT805" s="8"/>
      <c r="DU805" s="8"/>
      <c r="DV805" s="27"/>
      <c r="DW805" s="8"/>
      <c r="DX805" s="8"/>
      <c r="DY805" s="8">
        <v>1</v>
      </c>
      <c r="DZ805" s="8"/>
      <c r="EA805" s="8" t="s">
        <v>901</v>
      </c>
      <c r="EB805" s="8"/>
      <c r="EC805" s="8">
        <v>500</v>
      </c>
      <c r="ED805" s="28"/>
      <c r="EE805" s="8"/>
      <c r="EF805" s="8"/>
      <c r="EG805" s="28">
        <v>1</v>
      </c>
      <c r="EH805" s="8" t="s">
        <v>389</v>
      </c>
      <c r="EI805" s="8"/>
      <c r="EJ805" s="8"/>
      <c r="EK805" s="8" t="s">
        <v>612</v>
      </c>
      <c r="EL805" s="27">
        <v>130</v>
      </c>
      <c r="EM805" s="8">
        <v>1</v>
      </c>
      <c r="EN805" s="8"/>
      <c r="EO805" s="8" t="s">
        <v>901</v>
      </c>
      <c r="EP805" s="8">
        <v>300</v>
      </c>
      <c r="EQ805" s="8"/>
      <c r="ER805" s="8">
        <v>2</v>
      </c>
      <c r="ES805" s="8"/>
      <c r="ET805" s="8"/>
      <c r="EU805" s="8" t="s">
        <v>276</v>
      </c>
      <c r="EV805" s="8" t="s">
        <v>612</v>
      </c>
      <c r="EW805" s="27">
        <v>80</v>
      </c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9">
        <f t="shared" si="99"/>
        <v>1070</v>
      </c>
      <c r="FT805" s="29">
        <f>SUM(FS805:FS815)</f>
        <v>5781</v>
      </c>
      <c r="FU805" s="8">
        <f t="shared" si="100"/>
        <v>5</v>
      </c>
      <c r="FV805" s="29">
        <f>SUM(FU805:FU815)</f>
        <v>277</v>
      </c>
    </row>
    <row r="806" spans="1:178">
      <c r="A806" s="8">
        <v>16403</v>
      </c>
      <c r="B806" s="27" t="s">
        <v>47</v>
      </c>
      <c r="C806" s="358"/>
      <c r="E806" s="8"/>
      <c r="H806" s="8">
        <f>VLOOKUP(F806, 'Meslek Grupları'!$E$6:$G$152, 3, FALSE)</f>
        <v>0</v>
      </c>
      <c r="I806" s="8"/>
      <c r="J806" s="8"/>
      <c r="K806" s="8"/>
      <c r="M806" s="8"/>
      <c r="O806" s="8"/>
      <c r="P806" s="8"/>
      <c r="U806" s="8"/>
      <c r="V806" s="8"/>
      <c r="W806" s="8"/>
      <c r="Z806" s="2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27"/>
      <c r="AT806" s="27"/>
      <c r="AU806" s="29"/>
      <c r="AV806" s="8"/>
      <c r="AW806" s="8"/>
      <c r="AX806" s="8"/>
      <c r="AY806" s="8"/>
      <c r="AZ806" s="8"/>
      <c r="BA806" s="27"/>
      <c r="BB806" s="28"/>
      <c r="BC806" s="8"/>
      <c r="BD806" s="8"/>
      <c r="BE806" s="8"/>
      <c r="BF806" s="8"/>
      <c r="BG806" s="8"/>
      <c r="BH806" s="27"/>
      <c r="BI806" s="8"/>
      <c r="BJ806" s="8"/>
      <c r="BK806" s="8"/>
      <c r="BL806" s="8"/>
      <c r="BM806" s="8"/>
      <c r="BN806" s="8"/>
      <c r="BO806" s="28"/>
      <c r="BP806" s="8"/>
      <c r="BQ806" s="8"/>
      <c r="BR806" s="8"/>
      <c r="BS806" s="8"/>
      <c r="BT806" s="8"/>
      <c r="BU806" s="27"/>
      <c r="BV806" s="8"/>
      <c r="BW806" s="28"/>
      <c r="BX806" s="8"/>
      <c r="BY806" s="8"/>
      <c r="BZ806" s="8"/>
      <c r="CA806" s="27"/>
      <c r="CB806" s="28"/>
      <c r="CC806" s="8"/>
      <c r="CD806" s="8"/>
      <c r="CE806" s="8"/>
      <c r="CF806" s="8"/>
      <c r="CG806" s="8"/>
      <c r="CH806" s="27"/>
      <c r="CI806" s="29"/>
      <c r="CJ806" s="2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28"/>
      <c r="DR806" s="8"/>
      <c r="DS806" s="8"/>
      <c r="DT806" s="8"/>
      <c r="DU806" s="8"/>
      <c r="DV806" s="27"/>
      <c r="DW806" s="8"/>
      <c r="DX806" s="8"/>
      <c r="DY806" s="8"/>
      <c r="DZ806" s="8"/>
      <c r="EA806" s="8"/>
      <c r="EB806" s="8"/>
      <c r="EC806" s="8"/>
      <c r="ED806" s="28"/>
      <c r="EE806" s="8"/>
      <c r="EF806" s="8"/>
      <c r="EG806" s="28">
        <v>1</v>
      </c>
      <c r="EH806" s="8" t="s">
        <v>421</v>
      </c>
      <c r="EI806" s="8"/>
      <c r="EJ806" s="8"/>
      <c r="EK806" s="8" t="s">
        <v>897</v>
      </c>
      <c r="EL806" s="27">
        <v>160</v>
      </c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9">
        <f t="shared" si="99"/>
        <v>160</v>
      </c>
      <c r="FT806" s="29"/>
      <c r="FU806" s="8">
        <f t="shared" si="100"/>
        <v>0</v>
      </c>
      <c r="FV806" s="29"/>
    </row>
    <row r="807" spans="1:178">
      <c r="A807" s="8">
        <v>16403</v>
      </c>
      <c r="B807" s="27" t="s">
        <v>47</v>
      </c>
      <c r="C807" s="358"/>
      <c r="E807" s="8"/>
      <c r="H807" s="8">
        <f>VLOOKUP(F807, 'Meslek Grupları'!$E$6:$G$152, 3, FALSE)</f>
        <v>0</v>
      </c>
      <c r="I807" s="8"/>
      <c r="J807" s="8"/>
      <c r="K807" s="8"/>
      <c r="M807" s="8"/>
      <c r="O807" s="8"/>
      <c r="P807" s="8"/>
      <c r="U807" s="8"/>
      <c r="V807" s="8"/>
      <c r="W807" s="8"/>
      <c r="Z807" s="2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27"/>
      <c r="AT807" s="27"/>
      <c r="AU807" s="29"/>
      <c r="AV807" s="8"/>
      <c r="AW807" s="8"/>
      <c r="AX807" s="8"/>
      <c r="AY807" s="8"/>
      <c r="AZ807" s="8"/>
      <c r="BA807" s="27"/>
      <c r="BB807" s="28"/>
      <c r="BC807" s="8"/>
      <c r="BD807" s="8"/>
      <c r="BE807" s="8"/>
      <c r="BF807" s="8"/>
      <c r="BG807" s="8"/>
      <c r="BH807" s="27"/>
      <c r="BI807" s="8"/>
      <c r="BJ807" s="8"/>
      <c r="BK807" s="8"/>
      <c r="BL807" s="8"/>
      <c r="BM807" s="8"/>
      <c r="BN807" s="8"/>
      <c r="BO807" s="28"/>
      <c r="BP807" s="8"/>
      <c r="BQ807" s="8"/>
      <c r="BR807" s="8"/>
      <c r="BS807" s="8"/>
      <c r="BT807" s="8"/>
      <c r="BU807" s="27"/>
      <c r="BV807" s="8"/>
      <c r="BW807" s="28"/>
      <c r="BX807" s="8"/>
      <c r="BY807" s="8"/>
      <c r="BZ807" s="8"/>
      <c r="CA807" s="27"/>
      <c r="CB807" s="28"/>
      <c r="CC807" s="8"/>
      <c r="CD807" s="8"/>
      <c r="CE807" s="8"/>
      <c r="CF807" s="8"/>
      <c r="CG807" s="8"/>
      <c r="CH807" s="27"/>
      <c r="CI807" s="29"/>
      <c r="CJ807" s="2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28"/>
      <c r="DR807" s="8"/>
      <c r="DS807" s="8"/>
      <c r="DT807" s="8"/>
      <c r="DU807" s="8"/>
      <c r="DV807" s="27"/>
      <c r="DW807" s="8"/>
      <c r="DX807" s="8"/>
      <c r="DY807" s="8"/>
      <c r="DZ807" s="8"/>
      <c r="EA807" s="8"/>
      <c r="EB807" s="8"/>
      <c r="EC807" s="8"/>
      <c r="ED807" s="28"/>
      <c r="EE807" s="8"/>
      <c r="EF807" s="8"/>
      <c r="EG807" s="28">
        <v>1</v>
      </c>
      <c r="EH807" s="8" t="s">
        <v>427</v>
      </c>
      <c r="EI807" s="8"/>
      <c r="EJ807" s="8"/>
      <c r="EK807" s="8" t="s">
        <v>876</v>
      </c>
      <c r="EL807" s="27">
        <v>160</v>
      </c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9">
        <f t="shared" si="99"/>
        <v>160</v>
      </c>
      <c r="FT807" s="29"/>
      <c r="FU807" s="8">
        <f t="shared" si="100"/>
        <v>0</v>
      </c>
      <c r="FV807" s="29"/>
    </row>
    <row r="808" spans="1:178">
      <c r="A808" s="8">
        <v>16403</v>
      </c>
      <c r="B808" s="27" t="s">
        <v>47</v>
      </c>
      <c r="C808" s="358"/>
      <c r="E808" s="8" t="s">
        <v>619</v>
      </c>
      <c r="H808" s="8">
        <f>VLOOKUP(F808, 'Meslek Grupları'!$E$6:$G$152, 3, FALSE)</f>
        <v>0</v>
      </c>
      <c r="I808" s="8" t="s">
        <v>1238</v>
      </c>
      <c r="J808" s="8"/>
      <c r="K808" s="8"/>
      <c r="M808" s="8"/>
      <c r="O808" s="8"/>
      <c r="P808" s="8"/>
      <c r="R808">
        <v>412.5</v>
      </c>
      <c r="S808">
        <v>7</v>
      </c>
      <c r="T808">
        <v>14</v>
      </c>
      <c r="U808" s="8"/>
      <c r="V808" s="8"/>
      <c r="W808" s="8">
        <v>16</v>
      </c>
      <c r="Z808" s="2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27"/>
      <c r="AT808" s="27"/>
      <c r="AU808" s="29"/>
      <c r="AV808" s="8"/>
      <c r="AW808" s="8"/>
      <c r="AX808" s="8"/>
      <c r="AY808" s="8"/>
      <c r="AZ808" s="8"/>
      <c r="BA808" s="27"/>
      <c r="BB808" s="28">
        <v>126</v>
      </c>
      <c r="BC808" s="8"/>
      <c r="BD808" s="8"/>
      <c r="BE808" s="8"/>
      <c r="BF808" s="8"/>
      <c r="BG808" s="8">
        <v>200</v>
      </c>
      <c r="BH808" s="27">
        <v>250</v>
      </c>
      <c r="BI808" s="8"/>
      <c r="BJ808" s="8"/>
      <c r="BK808" s="8"/>
      <c r="BL808" s="8"/>
      <c r="BM808" s="8"/>
      <c r="BN808" s="8"/>
      <c r="BO808" s="28">
        <v>4</v>
      </c>
      <c r="BP808" s="8"/>
      <c r="BQ808" s="8"/>
      <c r="BR808" s="8" t="s">
        <v>601</v>
      </c>
      <c r="BS808" s="8"/>
      <c r="BT808" s="8"/>
      <c r="BU808" s="27">
        <v>130</v>
      </c>
      <c r="BV808" s="8"/>
      <c r="BW808" s="28">
        <v>7</v>
      </c>
      <c r="BX808" s="8"/>
      <c r="BY808" s="8" t="s">
        <v>1239</v>
      </c>
      <c r="BZ808" s="8">
        <v>60</v>
      </c>
      <c r="CA808" s="27">
        <v>60</v>
      </c>
      <c r="CB808" s="28">
        <v>3</v>
      </c>
      <c r="CC808" s="8"/>
      <c r="CD808" s="8"/>
      <c r="CE808" s="8" t="s">
        <v>1239</v>
      </c>
      <c r="CF808" s="8"/>
      <c r="CG808" s="8">
        <v>60</v>
      </c>
      <c r="CH808" s="27">
        <v>60</v>
      </c>
      <c r="CI808" s="29">
        <v>3</v>
      </c>
      <c r="CJ808" s="2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28"/>
      <c r="DR808" s="8"/>
      <c r="DS808" s="8"/>
      <c r="DT808" s="8"/>
      <c r="DU808" s="8"/>
      <c r="DV808" s="27"/>
      <c r="DW808" s="8"/>
      <c r="DX808" s="8"/>
      <c r="DY808" s="8"/>
      <c r="DZ808" s="8"/>
      <c r="EA808" s="8"/>
      <c r="EB808" s="8"/>
      <c r="EC808" s="8"/>
      <c r="ED808" s="28"/>
      <c r="EE808" s="8"/>
      <c r="EF808" s="8"/>
      <c r="EG808" s="28">
        <v>2</v>
      </c>
      <c r="EH808" s="8" t="s">
        <v>386</v>
      </c>
      <c r="EI808" s="8"/>
      <c r="EJ808" s="8"/>
      <c r="EK808" s="8" t="s">
        <v>612</v>
      </c>
      <c r="EL808" s="27">
        <v>60</v>
      </c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9">
        <f t="shared" si="99"/>
        <v>510</v>
      </c>
      <c r="FT808" s="29"/>
      <c r="FU808" s="8">
        <f t="shared" si="100"/>
        <v>140</v>
      </c>
      <c r="FV808" s="29"/>
    </row>
    <row r="809" spans="1:178">
      <c r="A809" s="8">
        <v>16403</v>
      </c>
      <c r="B809" s="27" t="s">
        <v>47</v>
      </c>
      <c r="C809" s="358"/>
      <c r="E809" s="8"/>
      <c r="H809" s="8">
        <f>VLOOKUP(F809, 'Meslek Grupları'!$E$6:$G$152, 3, FALSE)</f>
        <v>0</v>
      </c>
      <c r="I809" s="8"/>
      <c r="J809" s="8"/>
      <c r="K809" s="8"/>
      <c r="M809" s="8"/>
      <c r="O809" s="8"/>
      <c r="P809" s="8"/>
      <c r="U809" s="8"/>
      <c r="V809" s="8"/>
      <c r="W809" s="8"/>
      <c r="Z809" s="2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27"/>
      <c r="AT809" s="27"/>
      <c r="AU809" s="29"/>
      <c r="AV809" s="8"/>
      <c r="AW809" s="8"/>
      <c r="AX809" s="8"/>
      <c r="AY809" s="8"/>
      <c r="AZ809" s="8"/>
      <c r="BA809" s="27"/>
      <c r="BB809" s="28"/>
      <c r="BC809" s="8"/>
      <c r="BD809" s="8"/>
      <c r="BE809" s="8"/>
      <c r="BF809" s="8"/>
      <c r="BG809" s="8"/>
      <c r="BH809" s="27"/>
      <c r="BI809" s="8"/>
      <c r="BJ809" s="8"/>
      <c r="BK809" s="8"/>
      <c r="BL809" s="8"/>
      <c r="BM809" s="8"/>
      <c r="BN809" s="8"/>
      <c r="BO809" s="28"/>
      <c r="BP809" s="8"/>
      <c r="BQ809" s="8"/>
      <c r="BR809" s="8"/>
      <c r="BS809" s="8"/>
      <c r="BT809" s="8"/>
      <c r="BU809" s="27"/>
      <c r="BV809" s="8"/>
      <c r="BW809" s="28"/>
      <c r="BX809" s="8"/>
      <c r="BY809" s="8" t="s">
        <v>1240</v>
      </c>
      <c r="BZ809" s="8">
        <v>24</v>
      </c>
      <c r="CA809" s="27">
        <v>24</v>
      </c>
      <c r="CB809" s="28">
        <v>50</v>
      </c>
      <c r="CC809" s="8"/>
      <c r="CD809" s="8"/>
      <c r="CE809" s="8" t="s">
        <v>180</v>
      </c>
      <c r="CF809" s="8"/>
      <c r="CG809" s="8">
        <v>1000</v>
      </c>
      <c r="CH809" s="27">
        <v>1000</v>
      </c>
      <c r="CI809" s="29"/>
      <c r="CJ809" s="2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28">
        <v>11</v>
      </c>
      <c r="DR809" s="8"/>
      <c r="DS809" s="8"/>
      <c r="DT809" s="8" t="s">
        <v>1239</v>
      </c>
      <c r="DU809" s="8"/>
      <c r="DV809" s="27"/>
      <c r="DW809" s="8"/>
      <c r="DX809" s="8"/>
      <c r="DY809" s="8">
        <v>1</v>
      </c>
      <c r="DZ809" s="8">
        <v>1</v>
      </c>
      <c r="EA809" s="8" t="s">
        <v>910</v>
      </c>
      <c r="EB809" s="8"/>
      <c r="EC809" s="8"/>
      <c r="ED809" s="28"/>
      <c r="EE809" s="8"/>
      <c r="EF809" s="8"/>
      <c r="EG809" s="28">
        <v>2</v>
      </c>
      <c r="EH809" s="8" t="s">
        <v>397</v>
      </c>
      <c r="EI809" s="8"/>
      <c r="EJ809" s="8"/>
      <c r="EK809" s="8" t="s">
        <v>612</v>
      </c>
      <c r="EL809" s="27">
        <v>320</v>
      </c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9">
        <f t="shared" si="99"/>
        <v>1344</v>
      </c>
      <c r="FT809" s="29"/>
      <c r="FU809" s="8">
        <f t="shared" si="100"/>
        <v>50</v>
      </c>
      <c r="FV809" s="29"/>
    </row>
    <row r="810" spans="1:178">
      <c r="A810" s="8">
        <v>16403</v>
      </c>
      <c r="B810" s="27" t="s">
        <v>47</v>
      </c>
      <c r="C810" s="358"/>
      <c r="E810" s="8"/>
      <c r="H810" s="8">
        <f>VLOOKUP(F810, 'Meslek Grupları'!$E$6:$G$152, 3, FALSE)</f>
        <v>0</v>
      </c>
      <c r="I810" s="8"/>
      <c r="J810" s="8"/>
      <c r="K810" s="8"/>
      <c r="M810" s="8"/>
      <c r="O810" s="8"/>
      <c r="P810" s="8"/>
      <c r="U810" s="8"/>
      <c r="V810" s="8"/>
      <c r="W810" s="8"/>
      <c r="Z810" s="2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27"/>
      <c r="AT810" s="27"/>
      <c r="AU810" s="29"/>
      <c r="AV810" s="8"/>
      <c r="AW810" s="8"/>
      <c r="AX810" s="8"/>
      <c r="AY810" s="8"/>
      <c r="AZ810" s="8"/>
      <c r="BA810" s="27"/>
      <c r="BB810" s="28"/>
      <c r="BC810" s="8"/>
      <c r="BD810" s="8"/>
      <c r="BE810" s="8">
        <v>1</v>
      </c>
      <c r="BF810" s="8"/>
      <c r="BG810" s="8">
        <v>200</v>
      </c>
      <c r="BH810" s="27"/>
      <c r="BI810" s="8"/>
      <c r="BJ810" s="8"/>
      <c r="BK810" s="8"/>
      <c r="BL810" s="8"/>
      <c r="BM810" s="8"/>
      <c r="BN810" s="8"/>
      <c r="BO810" s="28"/>
      <c r="BP810" s="8"/>
      <c r="BQ810" s="8"/>
      <c r="BR810" s="8"/>
      <c r="BS810" s="8"/>
      <c r="BT810" s="8"/>
      <c r="BU810" s="27"/>
      <c r="BV810" s="8"/>
      <c r="BW810" s="28"/>
      <c r="BX810" s="8"/>
      <c r="BY810" s="8"/>
      <c r="BZ810" s="8"/>
      <c r="CA810" s="27"/>
      <c r="CB810" s="28">
        <v>82</v>
      </c>
      <c r="CC810" s="8"/>
      <c r="CD810" s="8"/>
      <c r="CE810" s="8" t="s">
        <v>1241</v>
      </c>
      <c r="CF810" s="8"/>
      <c r="CG810" s="8">
        <v>1640</v>
      </c>
      <c r="CH810" s="27">
        <v>1345</v>
      </c>
      <c r="CI810" s="29"/>
      <c r="CJ810" s="2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28">
        <v>7</v>
      </c>
      <c r="DR810" s="8"/>
      <c r="DS810" s="8"/>
      <c r="DT810" s="8" t="s">
        <v>1242</v>
      </c>
      <c r="DU810" s="8">
        <v>72</v>
      </c>
      <c r="DV810" s="27"/>
      <c r="DW810" s="8"/>
      <c r="DX810" s="8"/>
      <c r="DY810" s="8"/>
      <c r="DZ810" s="8"/>
      <c r="EA810" s="8"/>
      <c r="EB810" s="8"/>
      <c r="EC810" s="8"/>
      <c r="ED810" s="28"/>
      <c r="EE810" s="8"/>
      <c r="EF810" s="8"/>
      <c r="EG810" s="28">
        <v>1</v>
      </c>
      <c r="EH810" s="8" t="s">
        <v>1243</v>
      </c>
      <c r="EI810" s="8"/>
      <c r="EJ810" s="8"/>
      <c r="EK810" s="8" t="s">
        <v>612</v>
      </c>
      <c r="EL810" s="27">
        <v>130</v>
      </c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9">
        <f t="shared" si="99"/>
        <v>2042</v>
      </c>
      <c r="FT810" s="29"/>
      <c r="FU810" s="8">
        <f t="shared" si="100"/>
        <v>82</v>
      </c>
      <c r="FV810" s="29"/>
    </row>
    <row r="811" spans="1:178">
      <c r="A811" s="8">
        <v>16403</v>
      </c>
      <c r="B811" s="27" t="s">
        <v>47</v>
      </c>
      <c r="C811" s="358"/>
      <c r="E811" s="8"/>
      <c r="H811" s="8">
        <f>VLOOKUP(F811, 'Meslek Grupları'!$E$6:$G$152, 3, FALSE)</f>
        <v>0</v>
      </c>
      <c r="I811" s="8"/>
      <c r="J811" s="8"/>
      <c r="K811" s="8"/>
      <c r="M811" s="8"/>
      <c r="O811" s="8"/>
      <c r="P811" s="8"/>
      <c r="U811" s="8"/>
      <c r="V811" s="8"/>
      <c r="W811" s="8"/>
      <c r="Z811" s="2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27"/>
      <c r="AT811" s="27"/>
      <c r="AU811" s="29"/>
      <c r="AV811" s="8"/>
      <c r="AW811" s="8"/>
      <c r="AX811" s="8"/>
      <c r="AY811" s="8"/>
      <c r="AZ811" s="8"/>
      <c r="BA811" s="27"/>
      <c r="BB811" s="28"/>
      <c r="BC811" s="8"/>
      <c r="BD811" s="8"/>
      <c r="BE811" s="8"/>
      <c r="BF811" s="8"/>
      <c r="BG811" s="8"/>
      <c r="BH811" s="27"/>
      <c r="BI811" s="8"/>
      <c r="BJ811" s="8"/>
      <c r="BK811" s="8"/>
      <c r="BL811" s="8"/>
      <c r="BM811" s="8"/>
      <c r="BN811" s="8"/>
      <c r="BO811" s="28"/>
      <c r="BP811" s="8"/>
      <c r="BQ811" s="8"/>
      <c r="BR811" s="8"/>
      <c r="BS811" s="8"/>
      <c r="BT811" s="8"/>
      <c r="BU811" s="27"/>
      <c r="BV811" s="8"/>
      <c r="BW811" s="28"/>
      <c r="BX811" s="8"/>
      <c r="BY811" s="8"/>
      <c r="BZ811" s="8"/>
      <c r="CA811" s="27"/>
      <c r="CB811" s="28"/>
      <c r="CC811" s="8"/>
      <c r="CD811" s="8"/>
      <c r="CE811" s="8"/>
      <c r="CF811" s="8"/>
      <c r="CG811" s="8"/>
      <c r="CH811" s="27"/>
      <c r="CI811" s="29"/>
      <c r="CJ811" s="2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28"/>
      <c r="DR811" s="8"/>
      <c r="DS811" s="8"/>
      <c r="DT811" s="8"/>
      <c r="DU811" s="8"/>
      <c r="DV811" s="27"/>
      <c r="DW811" s="8"/>
      <c r="DX811" s="8"/>
      <c r="DY811" s="8"/>
      <c r="DZ811" s="8"/>
      <c r="EA811" s="8"/>
      <c r="EB811" s="8"/>
      <c r="EC811" s="8"/>
      <c r="ED811" s="28"/>
      <c r="EE811" s="8"/>
      <c r="EF811" s="8"/>
      <c r="EG811" s="28">
        <v>1</v>
      </c>
      <c r="EH811" s="8" t="s">
        <v>444</v>
      </c>
      <c r="EI811" s="8"/>
      <c r="EJ811" s="8"/>
      <c r="EK811" s="8" t="s">
        <v>612</v>
      </c>
      <c r="EL811" s="27">
        <v>120</v>
      </c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9">
        <f t="shared" si="99"/>
        <v>120</v>
      </c>
      <c r="FT811" s="29"/>
      <c r="FU811" s="8">
        <f t="shared" si="100"/>
        <v>0</v>
      </c>
      <c r="FV811" s="29"/>
    </row>
    <row r="812" spans="1:178">
      <c r="A812" s="8">
        <v>16403</v>
      </c>
      <c r="B812" s="27" t="s">
        <v>47</v>
      </c>
      <c r="C812" s="358"/>
      <c r="E812" s="8"/>
      <c r="H812" s="8">
        <f>VLOOKUP(F812, 'Meslek Grupları'!$E$6:$G$152, 3, FALSE)</f>
        <v>0</v>
      </c>
      <c r="I812" s="8"/>
      <c r="J812" s="8"/>
      <c r="K812" s="8"/>
      <c r="M812" s="8"/>
      <c r="O812" s="8"/>
      <c r="P812" s="8"/>
      <c r="U812" s="8"/>
      <c r="V812" s="8"/>
      <c r="W812" s="8"/>
      <c r="Z812" s="2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27"/>
      <c r="AT812" s="27"/>
      <c r="AU812" s="29"/>
      <c r="AV812" s="8"/>
      <c r="AW812" s="8"/>
      <c r="AX812" s="8"/>
      <c r="AY812" s="8"/>
      <c r="AZ812" s="8"/>
      <c r="BA812" s="27"/>
      <c r="BB812" s="28"/>
      <c r="BC812" s="8"/>
      <c r="BD812" s="8"/>
      <c r="BE812" s="8"/>
      <c r="BF812" s="8"/>
      <c r="BG812" s="8"/>
      <c r="BH812" s="27"/>
      <c r="BI812" s="8"/>
      <c r="BJ812" s="8"/>
      <c r="BK812" s="8"/>
      <c r="BL812" s="8"/>
      <c r="BM812" s="8"/>
      <c r="BN812" s="8"/>
      <c r="BO812" s="28"/>
      <c r="BP812" s="8"/>
      <c r="BQ812" s="8"/>
      <c r="BR812" s="8"/>
      <c r="BS812" s="8"/>
      <c r="BT812" s="8"/>
      <c r="BU812" s="27"/>
      <c r="BV812" s="8"/>
      <c r="BW812" s="28"/>
      <c r="BX812" s="8"/>
      <c r="BY812" s="8"/>
      <c r="BZ812" s="8"/>
      <c r="CA812" s="27"/>
      <c r="CB812" s="28"/>
      <c r="CC812" s="8"/>
      <c r="CD812" s="8"/>
      <c r="CE812" s="8"/>
      <c r="CF812" s="8"/>
      <c r="CG812" s="8"/>
      <c r="CH812" s="27"/>
      <c r="CI812" s="29"/>
      <c r="CJ812" s="2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28"/>
      <c r="DR812" s="8"/>
      <c r="DS812" s="8"/>
      <c r="DT812" s="8"/>
      <c r="DU812" s="8"/>
      <c r="DV812" s="27"/>
      <c r="DW812" s="8"/>
      <c r="DX812" s="8"/>
      <c r="DY812" s="8"/>
      <c r="DZ812" s="8"/>
      <c r="EA812" s="8"/>
      <c r="EB812" s="8"/>
      <c r="EC812" s="8"/>
      <c r="ED812" s="28"/>
      <c r="EE812" s="8"/>
      <c r="EF812" s="8"/>
      <c r="EG812" s="28">
        <v>1</v>
      </c>
      <c r="EH812" s="8" t="s">
        <v>174</v>
      </c>
      <c r="EI812" s="8"/>
      <c r="EJ812" s="8"/>
      <c r="EK812" s="8" t="s">
        <v>612</v>
      </c>
      <c r="EL812" s="27">
        <v>110</v>
      </c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9">
        <f t="shared" si="99"/>
        <v>110</v>
      </c>
      <c r="FT812" s="29"/>
      <c r="FU812" s="8">
        <f t="shared" si="100"/>
        <v>0</v>
      </c>
      <c r="FV812" s="29"/>
    </row>
    <row r="813" spans="1:178">
      <c r="A813" s="8">
        <v>16403</v>
      </c>
      <c r="B813" s="27" t="s">
        <v>47</v>
      </c>
      <c r="C813" s="358"/>
      <c r="E813" s="8"/>
      <c r="H813" s="8">
        <f>VLOOKUP(F813, 'Meslek Grupları'!$E$6:$G$152, 3, FALSE)</f>
        <v>0</v>
      </c>
      <c r="I813" s="8"/>
      <c r="J813" s="8"/>
      <c r="K813" s="8"/>
      <c r="M813" s="8"/>
      <c r="O813" s="8"/>
      <c r="P813" s="8"/>
      <c r="U813" s="8"/>
      <c r="V813" s="8"/>
      <c r="W813" s="8"/>
      <c r="Z813" s="2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27"/>
      <c r="AT813" s="27"/>
      <c r="AU813" s="29"/>
      <c r="AV813" s="8"/>
      <c r="AW813" s="8"/>
      <c r="AX813" s="8"/>
      <c r="AY813" s="8"/>
      <c r="AZ813" s="8"/>
      <c r="BA813" s="27"/>
      <c r="BB813" s="28"/>
      <c r="BC813" s="8"/>
      <c r="BD813" s="8"/>
      <c r="BE813" s="8"/>
      <c r="BF813" s="8"/>
      <c r="BG813" s="8"/>
      <c r="BH813" s="27"/>
      <c r="BI813" s="8"/>
      <c r="BJ813" s="8"/>
      <c r="BK813" s="8"/>
      <c r="BL813" s="8"/>
      <c r="BM813" s="8"/>
      <c r="BN813" s="8"/>
      <c r="BO813" s="28"/>
      <c r="BP813" s="8"/>
      <c r="BQ813" s="8"/>
      <c r="BR813" s="8"/>
      <c r="BS813" s="8"/>
      <c r="BT813" s="8"/>
      <c r="BU813" s="27"/>
      <c r="BV813" s="8"/>
      <c r="BW813" s="28"/>
      <c r="BX813" s="8"/>
      <c r="BY813" s="8"/>
      <c r="BZ813" s="8"/>
      <c r="CA813" s="27"/>
      <c r="CB813" s="28"/>
      <c r="CC813" s="8"/>
      <c r="CD813" s="8"/>
      <c r="CE813" s="8"/>
      <c r="CF813" s="8"/>
      <c r="CG813" s="8"/>
      <c r="CH813" s="27"/>
      <c r="CI813" s="29"/>
      <c r="CJ813" s="2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28"/>
      <c r="DR813" s="8"/>
      <c r="DS813" s="8"/>
      <c r="DT813" s="8"/>
      <c r="DU813" s="8"/>
      <c r="DV813" s="27"/>
      <c r="DW813" s="8"/>
      <c r="DX813" s="8"/>
      <c r="DY813" s="8"/>
      <c r="DZ813" s="8"/>
      <c r="EA813" s="8"/>
      <c r="EB813" s="8"/>
      <c r="EC813" s="8"/>
      <c r="ED813" s="28"/>
      <c r="EE813" s="8"/>
      <c r="EF813" s="8"/>
      <c r="EG813" s="28">
        <v>1</v>
      </c>
      <c r="EH813" s="8" t="s">
        <v>1236</v>
      </c>
      <c r="EI813" s="8"/>
      <c r="EJ813" s="8"/>
      <c r="EK813" s="8" t="s">
        <v>612</v>
      </c>
      <c r="EL813" s="27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9">
        <f t="shared" si="99"/>
        <v>0</v>
      </c>
      <c r="FT813" s="29"/>
      <c r="FU813" s="8">
        <f t="shared" si="100"/>
        <v>0</v>
      </c>
      <c r="FV813" s="29"/>
    </row>
    <row r="814" spans="1:178">
      <c r="A814" s="8">
        <v>16403</v>
      </c>
      <c r="B814" s="27" t="s">
        <v>47</v>
      </c>
      <c r="C814" s="358"/>
      <c r="E814" s="8"/>
      <c r="H814" s="8">
        <f>VLOOKUP(F814, 'Meslek Grupları'!$E$6:$G$152, 3, FALSE)</f>
        <v>0</v>
      </c>
      <c r="I814" s="8"/>
      <c r="J814" s="8"/>
      <c r="K814" s="8"/>
      <c r="M814" s="8"/>
      <c r="O814" s="8"/>
      <c r="P814" s="8"/>
      <c r="U814" s="8"/>
      <c r="V814" s="8"/>
      <c r="W814" s="8"/>
      <c r="Z814" s="2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27"/>
      <c r="AT814" s="27"/>
      <c r="AU814" s="29"/>
      <c r="AV814" s="8"/>
      <c r="AW814" s="8"/>
      <c r="AX814" s="8"/>
      <c r="AY814" s="8"/>
      <c r="AZ814" s="8"/>
      <c r="BA814" s="27"/>
      <c r="BB814" s="28"/>
      <c r="BC814" s="8"/>
      <c r="BD814" s="8"/>
      <c r="BE814" s="8"/>
      <c r="BF814" s="8"/>
      <c r="BG814" s="8"/>
      <c r="BH814" s="27"/>
      <c r="BI814" s="8"/>
      <c r="BJ814" s="8"/>
      <c r="BK814" s="8"/>
      <c r="BL814" s="8"/>
      <c r="BM814" s="8"/>
      <c r="BN814" s="8"/>
      <c r="BO814" s="28"/>
      <c r="BP814" s="8"/>
      <c r="BQ814" s="8"/>
      <c r="BR814" s="8"/>
      <c r="BS814" s="8"/>
      <c r="BT814" s="8"/>
      <c r="BU814" s="27"/>
      <c r="BV814" s="8"/>
      <c r="BW814" s="28"/>
      <c r="BX814" s="8"/>
      <c r="BY814" s="8"/>
      <c r="BZ814" s="8"/>
      <c r="CA814" s="27"/>
      <c r="CB814" s="28"/>
      <c r="CC814" s="8"/>
      <c r="CD814" s="8"/>
      <c r="CE814" s="8"/>
      <c r="CF814" s="8"/>
      <c r="CG814" s="8"/>
      <c r="CH814" s="27"/>
      <c r="CI814" s="29"/>
      <c r="CJ814" s="2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28"/>
      <c r="DR814" s="8"/>
      <c r="DS814" s="8"/>
      <c r="DT814" s="8"/>
      <c r="DU814" s="8"/>
      <c r="DV814" s="27"/>
      <c r="DW814" s="8"/>
      <c r="DX814" s="8"/>
      <c r="DY814" s="8"/>
      <c r="DZ814" s="8"/>
      <c r="EA814" s="8"/>
      <c r="EB814" s="8"/>
      <c r="EC814" s="8"/>
      <c r="ED814" s="28"/>
      <c r="EE814" s="8"/>
      <c r="EF814" s="8"/>
      <c r="EG814" s="28">
        <v>1</v>
      </c>
      <c r="EH814" s="8" t="s">
        <v>389</v>
      </c>
      <c r="EI814" s="8"/>
      <c r="EJ814" s="8"/>
      <c r="EK814" s="8" t="s">
        <v>876</v>
      </c>
      <c r="EL814" s="27">
        <v>140</v>
      </c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9">
        <f t="shared" si="99"/>
        <v>140</v>
      </c>
      <c r="FT814" s="29"/>
      <c r="FU814" s="8">
        <f t="shared" si="100"/>
        <v>0</v>
      </c>
      <c r="FV814" s="29"/>
    </row>
    <row r="815" spans="1:178">
      <c r="A815" s="8">
        <v>16403</v>
      </c>
      <c r="B815" s="27" t="s">
        <v>47</v>
      </c>
      <c r="C815" s="243"/>
      <c r="D815" s="31"/>
      <c r="E815" s="31"/>
      <c r="F815" s="31"/>
      <c r="G815" s="31"/>
      <c r="H815" s="8">
        <f>VLOOKUP(F815, 'Meslek Grupları'!$E$6:$G$152, 3, FALSE)</f>
        <v>0</v>
      </c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8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7"/>
      <c r="AT815" s="37"/>
      <c r="AU815" s="39"/>
      <c r="AV815" s="31"/>
      <c r="AW815" s="31"/>
      <c r="AX815" s="31"/>
      <c r="AY815" s="31"/>
      <c r="AZ815" s="31"/>
      <c r="BA815" s="37"/>
      <c r="BB815" s="38"/>
      <c r="BC815" s="31"/>
      <c r="BD815" s="31"/>
      <c r="BE815" s="31"/>
      <c r="BF815" s="31"/>
      <c r="BG815" s="31"/>
      <c r="BH815" s="37"/>
      <c r="BI815" s="31"/>
      <c r="BJ815" s="31"/>
      <c r="BK815" s="31"/>
      <c r="BL815" s="31"/>
      <c r="BM815" s="31"/>
      <c r="BN815" s="31"/>
      <c r="BO815" s="38"/>
      <c r="BP815" s="31"/>
      <c r="BQ815" s="31"/>
      <c r="BR815" s="31"/>
      <c r="BS815" s="31"/>
      <c r="BT815" s="31"/>
      <c r="BU815" s="37"/>
      <c r="BV815" s="31"/>
      <c r="BW815" s="38"/>
      <c r="BX815" s="31"/>
      <c r="BY815" s="31"/>
      <c r="BZ815" s="31"/>
      <c r="CA815" s="37"/>
      <c r="CB815" s="38"/>
      <c r="CC815" s="31"/>
      <c r="CD815" s="31"/>
      <c r="CE815" s="31"/>
      <c r="CF815" s="31"/>
      <c r="CG815" s="31"/>
      <c r="CH815" s="37"/>
      <c r="CI815" s="39"/>
      <c r="CJ815" s="38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8"/>
      <c r="DR815" s="31"/>
      <c r="DS815" s="31"/>
      <c r="DT815" s="31"/>
      <c r="DU815" s="31"/>
      <c r="DV815" s="37"/>
      <c r="DW815" s="31"/>
      <c r="DX815" s="31"/>
      <c r="DY815" s="31"/>
      <c r="DZ815" s="31"/>
      <c r="EA815" s="31"/>
      <c r="EB815" s="31"/>
      <c r="EC815" s="31"/>
      <c r="ED815" s="38"/>
      <c r="EE815" s="31"/>
      <c r="EF815" s="31"/>
      <c r="EG815" s="38">
        <v>1</v>
      </c>
      <c r="EH815" s="31" t="s">
        <v>394</v>
      </c>
      <c r="EI815" s="31"/>
      <c r="EJ815" s="31"/>
      <c r="EK815" s="31" t="s">
        <v>876</v>
      </c>
      <c r="EL815" s="37">
        <v>125</v>
      </c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7"/>
      <c r="EX815" s="37"/>
      <c r="EY815" s="37"/>
      <c r="EZ815" s="37"/>
      <c r="FA815" s="37"/>
      <c r="FB815" s="37"/>
      <c r="FC815" s="37"/>
      <c r="FD815" s="37"/>
      <c r="FE815" s="37"/>
      <c r="FF815" s="37"/>
      <c r="FG815" s="37"/>
      <c r="FH815" s="37"/>
      <c r="FI815" s="37"/>
      <c r="FJ815" s="37"/>
      <c r="FK815" s="37"/>
      <c r="FL815" s="37"/>
      <c r="FM815" s="37"/>
      <c r="FN815" s="37"/>
      <c r="FO815" s="37"/>
      <c r="FP815" s="37"/>
      <c r="FQ815" s="37"/>
      <c r="FR815" s="37"/>
      <c r="FS815" s="29">
        <f t="shared" si="99"/>
        <v>125</v>
      </c>
      <c r="FT815" s="29"/>
      <c r="FU815" s="8">
        <f t="shared" si="100"/>
        <v>0</v>
      </c>
      <c r="FV815" s="29"/>
    </row>
    <row r="816" spans="1:178">
      <c r="A816" s="8">
        <v>16403</v>
      </c>
      <c r="B816" s="27" t="s">
        <v>47</v>
      </c>
      <c r="C816" s="40">
        <v>13</v>
      </c>
      <c r="D816" s="40" t="s">
        <v>1244</v>
      </c>
      <c r="E816" s="40"/>
      <c r="F816" s="40" t="s">
        <v>253</v>
      </c>
      <c r="G816" s="40">
        <v>150</v>
      </c>
      <c r="H816" s="8" t="str">
        <f>VLOOKUP(F816, 'Meslek Grupları'!$E$6:$G$152, 3, FALSE)</f>
        <v>İşçiler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>
        <v>2</v>
      </c>
      <c r="S816" s="40"/>
      <c r="T816" s="40"/>
      <c r="U816" s="40"/>
      <c r="V816" s="40"/>
      <c r="W816" s="40"/>
      <c r="X816" s="40"/>
      <c r="Y816" s="40"/>
      <c r="Z816" s="41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2"/>
      <c r="AT816" s="42"/>
      <c r="AU816" s="43"/>
      <c r="AV816" s="40"/>
      <c r="AW816" s="40"/>
      <c r="AX816" s="40"/>
      <c r="AY816" s="40"/>
      <c r="AZ816" s="40"/>
      <c r="BA816" s="42"/>
      <c r="BB816" s="41"/>
      <c r="BC816" s="40"/>
      <c r="BD816" s="40"/>
      <c r="BE816" s="40"/>
      <c r="BF816" s="40"/>
      <c r="BG816" s="40"/>
      <c r="BH816" s="42"/>
      <c r="BI816" s="40"/>
      <c r="BJ816" s="40"/>
      <c r="BK816" s="40"/>
      <c r="BL816" s="40"/>
      <c r="BM816" s="40"/>
      <c r="BN816" s="40"/>
      <c r="BO816" s="41"/>
      <c r="BP816" s="40"/>
      <c r="BQ816" s="40"/>
      <c r="BR816" s="40"/>
      <c r="BS816" s="40"/>
      <c r="BT816" s="40"/>
      <c r="BU816" s="42"/>
      <c r="BV816" s="40"/>
      <c r="BW816" s="41"/>
      <c r="BX816" s="40"/>
      <c r="BY816" s="40"/>
      <c r="BZ816" s="40"/>
      <c r="CA816" s="42"/>
      <c r="CB816" s="41"/>
      <c r="CC816" s="40"/>
      <c r="CD816" s="40"/>
      <c r="CE816" s="40"/>
      <c r="CF816" s="40"/>
      <c r="CG816" s="40"/>
      <c r="CH816" s="42"/>
      <c r="CI816" s="43"/>
      <c r="CJ816" s="41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1"/>
      <c r="DR816" s="40"/>
      <c r="DS816" s="40"/>
      <c r="DT816" s="40"/>
      <c r="DU816" s="40"/>
      <c r="DV816" s="42"/>
      <c r="DW816" s="40"/>
      <c r="DX816" s="40"/>
      <c r="DY816" s="40"/>
      <c r="DZ816" s="40"/>
      <c r="EA816" s="40"/>
      <c r="EB816" s="40"/>
      <c r="EC816" s="40"/>
      <c r="ED816" s="41"/>
      <c r="EE816" s="40"/>
      <c r="EF816" s="40"/>
      <c r="EG816" s="41"/>
      <c r="EH816" s="40"/>
      <c r="EI816" s="40"/>
      <c r="EJ816" s="40"/>
      <c r="EK816" s="40"/>
      <c r="EL816" s="42"/>
      <c r="EM816" s="40"/>
      <c r="EN816" s="40"/>
      <c r="EO816" s="40"/>
      <c r="EP816" s="40"/>
      <c r="EQ816" s="40"/>
      <c r="ER816" s="40"/>
      <c r="ES816" s="40"/>
      <c r="ET816" s="40"/>
      <c r="EU816" s="40"/>
      <c r="EV816" s="40"/>
      <c r="EW816" s="42"/>
      <c r="EX816" s="42"/>
      <c r="EY816" s="42"/>
      <c r="EZ816" s="42"/>
      <c r="FA816" s="42"/>
      <c r="FB816" s="42"/>
      <c r="FC816" s="42"/>
      <c r="FD816" s="42"/>
      <c r="FE816" s="42"/>
      <c r="FF816" s="42"/>
      <c r="FG816" s="42"/>
      <c r="FH816" s="42"/>
      <c r="FI816" s="42"/>
      <c r="FJ816" s="42"/>
      <c r="FK816" s="42"/>
      <c r="FL816" s="42"/>
      <c r="FM816" s="42"/>
      <c r="FN816" s="42"/>
      <c r="FO816" s="42"/>
      <c r="FP816" s="42"/>
      <c r="FQ816" s="42"/>
      <c r="FR816" s="42"/>
      <c r="FS816" s="29">
        <f t="shared" si="99"/>
        <v>150</v>
      </c>
      <c r="FT816" s="29">
        <f>FS816</f>
        <v>150</v>
      </c>
      <c r="FU816" s="8">
        <f t="shared" si="100"/>
        <v>0</v>
      </c>
      <c r="FV816" s="29">
        <f>FU816</f>
        <v>0</v>
      </c>
    </row>
    <row r="817" spans="1:178">
      <c r="A817" s="8">
        <v>16403</v>
      </c>
      <c r="B817" s="27" t="s">
        <v>47</v>
      </c>
      <c r="C817" s="242">
        <v>14</v>
      </c>
      <c r="D817" t="s">
        <v>1245</v>
      </c>
      <c r="E817" s="8"/>
      <c r="F817" t="s">
        <v>261</v>
      </c>
      <c r="G817">
        <v>100</v>
      </c>
      <c r="H817" s="8" t="str">
        <f>VLOOKUP(F817, 'Meslek Grupları'!$E$6:$G$152, 3, FALSE)</f>
        <v>Esnaf</v>
      </c>
      <c r="I817" s="8"/>
      <c r="J817" s="8"/>
      <c r="K817" s="8"/>
      <c r="L817">
        <v>120</v>
      </c>
      <c r="M817" s="8"/>
      <c r="O817" s="8"/>
      <c r="P817" s="8"/>
      <c r="R817">
        <v>8.25</v>
      </c>
      <c r="S817">
        <v>2</v>
      </c>
      <c r="T817">
        <v>4</v>
      </c>
      <c r="U817" s="8"/>
      <c r="V817" s="8"/>
      <c r="W817" s="8"/>
      <c r="Z817" s="2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27"/>
      <c r="AT817" s="27"/>
      <c r="AU817" s="29"/>
      <c r="AV817" s="8"/>
      <c r="AW817" s="8"/>
      <c r="AX817" s="8"/>
      <c r="AY817" s="8"/>
      <c r="AZ817" s="8"/>
      <c r="BA817" s="27"/>
      <c r="BB817" s="28"/>
      <c r="BC817" s="8"/>
      <c r="BD817" s="8"/>
      <c r="BE817" s="8"/>
      <c r="BF817" s="8"/>
      <c r="BG817" s="8"/>
      <c r="BH817" s="27"/>
      <c r="BI817" s="8"/>
      <c r="BJ817" s="8"/>
      <c r="BK817" s="8"/>
      <c r="BL817" s="8"/>
      <c r="BM817" s="8"/>
      <c r="BN817" s="8"/>
      <c r="BO817" s="28"/>
      <c r="BP817" s="8"/>
      <c r="BQ817" s="8"/>
      <c r="BR817" s="8"/>
      <c r="BS817" s="8"/>
      <c r="BT817" s="8"/>
      <c r="BU817" s="27"/>
      <c r="BV817" s="8"/>
      <c r="BW817" s="28">
        <v>2</v>
      </c>
      <c r="BX817" s="8"/>
      <c r="BY817" s="8"/>
      <c r="BZ817" s="8">
        <v>24</v>
      </c>
      <c r="CA817" s="27">
        <v>24</v>
      </c>
      <c r="CB817" s="28"/>
      <c r="CC817" s="8"/>
      <c r="CD817" s="8"/>
      <c r="CE817" s="8"/>
      <c r="CF817" s="8"/>
      <c r="CG817" s="8"/>
      <c r="CH817" s="27"/>
      <c r="CI817" s="29"/>
      <c r="CJ817" s="2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28"/>
      <c r="DR817" s="8"/>
      <c r="DS817" s="8"/>
      <c r="DT817" s="8"/>
      <c r="DU817" s="8"/>
      <c r="DV817" s="27"/>
      <c r="DW817" s="8"/>
      <c r="DX817" s="8"/>
      <c r="DY817" s="8"/>
      <c r="DZ817" s="8"/>
      <c r="EA817" s="8"/>
      <c r="EB817" s="8"/>
      <c r="EC817" s="8"/>
      <c r="ED817" s="28"/>
      <c r="EE817" s="8"/>
      <c r="EF817" s="8"/>
      <c r="EG817" s="28">
        <v>1</v>
      </c>
      <c r="EH817" s="8" t="s">
        <v>389</v>
      </c>
      <c r="EI817" s="8"/>
      <c r="EJ817" s="8"/>
      <c r="EK817" s="8"/>
      <c r="EL817" s="27">
        <v>30</v>
      </c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9">
        <f t="shared" si="99"/>
        <v>274</v>
      </c>
      <c r="FT817" s="29">
        <f>SUM(FS817:FS818)</f>
        <v>274</v>
      </c>
      <c r="FU817" s="8">
        <f t="shared" si="100"/>
        <v>2</v>
      </c>
      <c r="FV817" s="29">
        <f>SUM(FU817:FU818)</f>
        <v>2</v>
      </c>
    </row>
    <row r="818" spans="1:178">
      <c r="A818" s="8">
        <v>16403</v>
      </c>
      <c r="B818" s="27" t="s">
        <v>47</v>
      </c>
      <c r="C818" s="243"/>
      <c r="D818" s="31"/>
      <c r="E818" s="31"/>
      <c r="F818" s="31"/>
      <c r="G818" s="31"/>
      <c r="H818" s="8">
        <f>VLOOKUP(F818, 'Meslek Grupları'!$E$6:$G$152, 3, FALSE)</f>
        <v>0</v>
      </c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8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7"/>
      <c r="AT818" s="37"/>
      <c r="AU818" s="39"/>
      <c r="AV818" s="31"/>
      <c r="AW818" s="31"/>
      <c r="AX818" s="31"/>
      <c r="AY818" s="31"/>
      <c r="AZ818" s="31"/>
      <c r="BA818" s="37"/>
      <c r="BB818" s="38"/>
      <c r="BC818" s="31"/>
      <c r="BD818" s="31"/>
      <c r="BE818" s="31"/>
      <c r="BF818" s="31"/>
      <c r="BG818" s="31"/>
      <c r="BH818" s="37"/>
      <c r="BI818" s="31"/>
      <c r="BJ818" s="31"/>
      <c r="BK818" s="31"/>
      <c r="BL818" s="31"/>
      <c r="BM818" s="31"/>
      <c r="BN818" s="31"/>
      <c r="BO818" s="38"/>
      <c r="BP818" s="31"/>
      <c r="BQ818" s="31"/>
      <c r="BR818" s="31"/>
      <c r="BS818" s="31"/>
      <c r="BT818" s="31"/>
      <c r="BU818" s="37"/>
      <c r="BV818" s="31"/>
      <c r="BW818" s="38"/>
      <c r="BX818" s="31"/>
      <c r="BY818" s="31"/>
      <c r="BZ818" s="31"/>
      <c r="CA818" s="37"/>
      <c r="CB818" s="38"/>
      <c r="CC818" s="31"/>
      <c r="CD818" s="31"/>
      <c r="CE818" s="31"/>
      <c r="CF818" s="31"/>
      <c r="CG818" s="31"/>
      <c r="CH818" s="37"/>
      <c r="CI818" s="39"/>
      <c r="CJ818" s="38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8"/>
      <c r="DR818" s="31"/>
      <c r="DS818" s="31"/>
      <c r="DT818" s="31"/>
      <c r="DU818" s="31"/>
      <c r="DV818" s="37"/>
      <c r="DW818" s="31"/>
      <c r="DX818" s="31"/>
      <c r="DY818" s="31"/>
      <c r="DZ818" s="31"/>
      <c r="EA818" s="31"/>
      <c r="EB818" s="31"/>
      <c r="EC818" s="31"/>
      <c r="ED818" s="38"/>
      <c r="EE818" s="31"/>
      <c r="EF818" s="31"/>
      <c r="EG818" s="38">
        <v>1</v>
      </c>
      <c r="EH818" s="31" t="s">
        <v>1246</v>
      </c>
      <c r="EI818" s="31"/>
      <c r="EJ818" s="31"/>
      <c r="EK818" s="31"/>
      <c r="EL818" s="37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7"/>
      <c r="EX818" s="37"/>
      <c r="EY818" s="37"/>
      <c r="EZ818" s="37"/>
      <c r="FA818" s="37"/>
      <c r="FB818" s="37"/>
      <c r="FC818" s="37"/>
      <c r="FD818" s="37"/>
      <c r="FE818" s="37"/>
      <c r="FF818" s="37"/>
      <c r="FG818" s="37"/>
      <c r="FH818" s="37"/>
      <c r="FI818" s="37"/>
      <c r="FJ818" s="37"/>
      <c r="FK818" s="37"/>
      <c r="FL818" s="37"/>
      <c r="FM818" s="37"/>
      <c r="FN818" s="37"/>
      <c r="FO818" s="37"/>
      <c r="FP818" s="37"/>
      <c r="FQ818" s="37"/>
      <c r="FR818" s="37"/>
      <c r="FS818" s="29">
        <f t="shared" si="99"/>
        <v>0</v>
      </c>
      <c r="FT818" s="29"/>
      <c r="FU818" s="8">
        <f t="shared" si="100"/>
        <v>0</v>
      </c>
      <c r="FV818" s="29"/>
    </row>
    <row r="819" spans="1:178">
      <c r="A819" s="8">
        <v>16403</v>
      </c>
      <c r="B819" s="27" t="s">
        <v>47</v>
      </c>
      <c r="C819" s="40">
        <v>15</v>
      </c>
      <c r="D819" s="40" t="s">
        <v>1247</v>
      </c>
      <c r="E819" s="40"/>
      <c r="F819" s="40" t="s">
        <v>334</v>
      </c>
      <c r="G819" s="40">
        <v>450</v>
      </c>
      <c r="H819" s="8" t="str">
        <f>VLOOKUP(F819, 'Meslek Grupları'!$E$6:$G$152, 3, FALSE)</f>
        <v>Görevli</v>
      </c>
      <c r="I819" s="40" t="s">
        <v>1048</v>
      </c>
      <c r="J819" s="40"/>
      <c r="K819" s="40"/>
      <c r="L819" s="40"/>
      <c r="M819" s="40"/>
      <c r="N819" s="40"/>
      <c r="O819" s="40"/>
      <c r="P819" s="40"/>
      <c r="Q819" s="40"/>
      <c r="R819" s="40">
        <v>5</v>
      </c>
      <c r="S819" s="40"/>
      <c r="T819" s="40"/>
      <c r="U819" s="40"/>
      <c r="V819" s="40"/>
      <c r="W819" s="40"/>
      <c r="X819" s="40"/>
      <c r="Y819" s="40"/>
      <c r="Z819" s="41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2"/>
      <c r="AT819" s="42"/>
      <c r="AU819" s="43"/>
      <c r="AV819" s="40"/>
      <c r="AW819" s="40"/>
      <c r="AX819" s="40"/>
      <c r="AY819" s="40"/>
      <c r="AZ819" s="40"/>
      <c r="BA819" s="42"/>
      <c r="BB819" s="41"/>
      <c r="BC819" s="40"/>
      <c r="BD819" s="40"/>
      <c r="BE819" s="40"/>
      <c r="BF819" s="40"/>
      <c r="BG819" s="40"/>
      <c r="BH819" s="42"/>
      <c r="BI819" s="40"/>
      <c r="BJ819" s="40"/>
      <c r="BK819" s="40"/>
      <c r="BL819" s="40"/>
      <c r="BM819" s="40"/>
      <c r="BN819" s="40"/>
      <c r="BO819" s="41"/>
      <c r="BP819" s="40"/>
      <c r="BQ819" s="40"/>
      <c r="BR819" s="40"/>
      <c r="BS819" s="40"/>
      <c r="BT819" s="40"/>
      <c r="BU819" s="42"/>
      <c r="BV819" s="40"/>
      <c r="BW819" s="41"/>
      <c r="BX819" s="40"/>
      <c r="BY819" s="40"/>
      <c r="BZ819" s="40"/>
      <c r="CA819" s="42"/>
      <c r="CB819" s="41"/>
      <c r="CC819" s="40"/>
      <c r="CD819" s="40"/>
      <c r="CE819" s="40"/>
      <c r="CF819" s="40"/>
      <c r="CG819" s="40"/>
      <c r="CH819" s="42"/>
      <c r="CI819" s="43"/>
      <c r="CJ819" s="41"/>
      <c r="CK819" s="40"/>
      <c r="CL819" s="40"/>
      <c r="CM819" s="40"/>
      <c r="CN819" s="40"/>
      <c r="CO819" s="40"/>
      <c r="CP819" s="40"/>
      <c r="CQ819" s="40"/>
      <c r="CR819" s="40"/>
      <c r="CS819" s="40"/>
      <c r="CT819" s="40"/>
      <c r="CU819" s="40"/>
      <c r="CV819" s="40"/>
      <c r="CW819" s="40">
        <v>1</v>
      </c>
      <c r="CX819" s="40">
        <v>7.5</v>
      </c>
      <c r="CY819" s="40"/>
      <c r="CZ819" s="40"/>
      <c r="DA819" s="40"/>
      <c r="DB819" s="40"/>
      <c r="DC819" s="40"/>
      <c r="DD819" s="40"/>
      <c r="DE819" s="40"/>
      <c r="DF819" s="40"/>
      <c r="DG819" s="40"/>
      <c r="DH819" s="40"/>
      <c r="DI819" s="40"/>
      <c r="DJ819" s="40"/>
      <c r="DK819" s="40"/>
      <c r="DL819" s="40"/>
      <c r="DM819" s="40"/>
      <c r="DN819" s="40"/>
      <c r="DO819" s="40"/>
      <c r="DP819" s="40"/>
      <c r="DQ819" s="41"/>
      <c r="DR819" s="40"/>
      <c r="DS819" s="40"/>
      <c r="DT819" s="40"/>
      <c r="DU819" s="40"/>
      <c r="DV819" s="42"/>
      <c r="DW819" s="40"/>
      <c r="DX819" s="40"/>
      <c r="DY819" s="40"/>
      <c r="DZ819" s="40"/>
      <c r="EA819" s="40"/>
      <c r="EB819" s="40"/>
      <c r="EC819" s="40"/>
      <c r="ED819" s="41"/>
      <c r="EE819" s="40"/>
      <c r="EF819" s="40"/>
      <c r="EG819" s="41"/>
      <c r="EH819" s="40"/>
      <c r="EI819" s="40"/>
      <c r="EJ819" s="40"/>
      <c r="EK819" s="40"/>
      <c r="EL819" s="42"/>
      <c r="EM819" s="40"/>
      <c r="EN819" s="40"/>
      <c r="EO819" s="40"/>
      <c r="EP819" s="40"/>
      <c r="EQ819" s="40"/>
      <c r="ER819" s="40"/>
      <c r="ES819" s="40"/>
      <c r="ET819" s="40"/>
      <c r="EU819" s="40"/>
      <c r="EV819" s="40"/>
      <c r="EW819" s="42"/>
      <c r="EX819" s="42"/>
      <c r="EY819" s="42"/>
      <c r="EZ819" s="42"/>
      <c r="FA819" s="42"/>
      <c r="FB819" s="42"/>
      <c r="FC819" s="42"/>
      <c r="FD819" s="42"/>
      <c r="FE819" s="42"/>
      <c r="FF819" s="42"/>
      <c r="FG819" s="42"/>
      <c r="FH819" s="42"/>
      <c r="FI819" s="42"/>
      <c r="FJ819" s="42"/>
      <c r="FK819" s="42"/>
      <c r="FL819" s="42"/>
      <c r="FM819" s="42"/>
      <c r="FN819" s="42"/>
      <c r="FO819" s="42"/>
      <c r="FP819" s="42"/>
      <c r="FQ819" s="42"/>
      <c r="FR819" s="42"/>
      <c r="FS819" s="29">
        <f t="shared" si="99"/>
        <v>457.5</v>
      </c>
      <c r="FT819" s="29">
        <f>FS819</f>
        <v>457.5</v>
      </c>
      <c r="FU819" s="8">
        <f t="shared" si="100"/>
        <v>0</v>
      </c>
      <c r="FV819" s="29">
        <f>FU819</f>
        <v>0</v>
      </c>
    </row>
    <row r="820" spans="1:178">
      <c r="A820" s="8">
        <v>16403</v>
      </c>
      <c r="B820" s="27" t="s">
        <v>47</v>
      </c>
      <c r="C820" s="40">
        <v>16</v>
      </c>
      <c r="D820" s="40" t="s">
        <v>1248</v>
      </c>
      <c r="E820" s="40"/>
      <c r="F820" s="40" t="s">
        <v>14</v>
      </c>
      <c r="G820" s="40">
        <v>100</v>
      </c>
      <c r="H820" s="8" t="str">
        <f>VLOOKUP(F820, 'Meslek Grupları'!$E$6:$G$152, 3, FALSE)</f>
        <v>Esnaf</v>
      </c>
      <c r="I820" s="40"/>
      <c r="J820" s="40"/>
      <c r="K820" s="40"/>
      <c r="L820" s="40">
        <v>120</v>
      </c>
      <c r="M820" s="40"/>
      <c r="N820" s="40"/>
      <c r="O820" s="40"/>
      <c r="P820" s="40"/>
      <c r="Q820" s="40"/>
      <c r="R820" s="40">
        <v>8.25</v>
      </c>
      <c r="S820" s="40">
        <v>1.5</v>
      </c>
      <c r="T820" s="40">
        <v>3</v>
      </c>
      <c r="U820" s="40"/>
      <c r="V820" s="40"/>
      <c r="W820" s="40"/>
      <c r="X820" s="40"/>
      <c r="Y820" s="40"/>
      <c r="Z820" s="41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2"/>
      <c r="AT820" s="42"/>
      <c r="AU820" s="43"/>
      <c r="AV820" s="40"/>
      <c r="AW820" s="40"/>
      <c r="AX820" s="40"/>
      <c r="AY820" s="40"/>
      <c r="AZ820" s="40"/>
      <c r="BA820" s="42"/>
      <c r="BB820" s="41"/>
      <c r="BC820" s="40"/>
      <c r="BD820" s="40"/>
      <c r="BE820" s="40"/>
      <c r="BF820" s="40"/>
      <c r="BG820" s="40"/>
      <c r="BH820" s="42"/>
      <c r="BI820" s="40"/>
      <c r="BJ820" s="40"/>
      <c r="BK820" s="40"/>
      <c r="BL820" s="40"/>
      <c r="BM820" s="40"/>
      <c r="BN820" s="40"/>
      <c r="BO820" s="41"/>
      <c r="BP820" s="40"/>
      <c r="BQ820" s="40"/>
      <c r="BR820" s="40"/>
      <c r="BS820" s="40"/>
      <c r="BT820" s="40"/>
      <c r="BU820" s="42"/>
      <c r="BV820" s="40"/>
      <c r="BW820" s="41">
        <v>1.5</v>
      </c>
      <c r="BX820" s="40"/>
      <c r="BY820" s="40"/>
      <c r="BZ820" s="40">
        <v>18</v>
      </c>
      <c r="CA820" s="42">
        <v>18</v>
      </c>
      <c r="CB820" s="41"/>
      <c r="CC820" s="40"/>
      <c r="CD820" s="40"/>
      <c r="CE820" s="40"/>
      <c r="CF820" s="40"/>
      <c r="CG820" s="40"/>
      <c r="CH820" s="42"/>
      <c r="CI820" s="43"/>
      <c r="CJ820" s="41"/>
      <c r="CK820" s="40"/>
      <c r="CL820" s="40"/>
      <c r="CM820" s="40"/>
      <c r="CN820" s="40"/>
      <c r="CO820" s="40"/>
      <c r="CP820" s="40"/>
      <c r="CQ820" s="40"/>
      <c r="CR820" s="40"/>
      <c r="CS820" s="40"/>
      <c r="CT820" s="40"/>
      <c r="CU820" s="40"/>
      <c r="CV820" s="40"/>
      <c r="CW820" s="40"/>
      <c r="CX820" s="40"/>
      <c r="CY820" s="40"/>
      <c r="CZ820" s="40"/>
      <c r="DA820" s="40"/>
      <c r="DB820" s="40"/>
      <c r="DC820" s="40"/>
      <c r="DD820" s="40"/>
      <c r="DE820" s="40"/>
      <c r="DF820" s="40"/>
      <c r="DG820" s="40"/>
      <c r="DH820" s="40"/>
      <c r="DI820" s="40"/>
      <c r="DJ820" s="40"/>
      <c r="DK820" s="40"/>
      <c r="DL820" s="40"/>
      <c r="DM820" s="40"/>
      <c r="DN820" s="40"/>
      <c r="DO820" s="40"/>
      <c r="DP820" s="40"/>
      <c r="DQ820" s="41"/>
      <c r="DR820" s="40"/>
      <c r="DS820" s="40"/>
      <c r="DT820" s="40"/>
      <c r="DU820" s="40"/>
      <c r="DV820" s="42"/>
      <c r="DW820" s="40"/>
      <c r="DX820" s="40"/>
      <c r="DY820" s="40"/>
      <c r="DZ820" s="40"/>
      <c r="EA820" s="40"/>
      <c r="EB820" s="40"/>
      <c r="EC820" s="40"/>
      <c r="ED820" s="41"/>
      <c r="EE820" s="40"/>
      <c r="EF820" s="40"/>
      <c r="EG820" s="41">
        <v>1</v>
      </c>
      <c r="EH820" s="40" t="s">
        <v>14</v>
      </c>
      <c r="EI820" s="40" t="s">
        <v>45</v>
      </c>
      <c r="EJ820" s="40"/>
      <c r="EK820" s="40" t="s">
        <v>200</v>
      </c>
      <c r="EL820" s="42">
        <v>50</v>
      </c>
      <c r="EM820" s="40"/>
      <c r="EN820" s="40"/>
      <c r="EO820" s="40"/>
      <c r="EP820" s="40"/>
      <c r="EQ820" s="40"/>
      <c r="ER820" s="40"/>
      <c r="ES820" s="40"/>
      <c r="ET820" s="40"/>
      <c r="EU820" s="40"/>
      <c r="EV820" s="40"/>
      <c r="EW820" s="42"/>
      <c r="EX820" s="42"/>
      <c r="EY820" s="42"/>
      <c r="EZ820" s="42"/>
      <c r="FA820" s="42"/>
      <c r="FB820" s="42"/>
      <c r="FC820" s="42"/>
      <c r="FD820" s="42"/>
      <c r="FE820" s="42"/>
      <c r="FF820" s="42"/>
      <c r="FG820" s="42"/>
      <c r="FH820" s="42"/>
      <c r="FI820" s="42"/>
      <c r="FJ820" s="42"/>
      <c r="FK820" s="42"/>
      <c r="FL820" s="42"/>
      <c r="FM820" s="42"/>
      <c r="FN820" s="42"/>
      <c r="FO820" s="42"/>
      <c r="FP820" s="42"/>
      <c r="FQ820" s="42"/>
      <c r="FR820" s="42"/>
      <c r="FS820" s="29">
        <f t="shared" si="99"/>
        <v>288</v>
      </c>
      <c r="FT820" s="29">
        <f>FS820</f>
        <v>288</v>
      </c>
      <c r="FU820" s="8">
        <f t="shared" si="100"/>
        <v>1.5</v>
      </c>
      <c r="FV820" s="29">
        <f>FU820</f>
        <v>1.5</v>
      </c>
    </row>
    <row r="821" spans="1:178">
      <c r="A821" s="8">
        <v>16403</v>
      </c>
      <c r="B821" s="27" t="s">
        <v>47</v>
      </c>
      <c r="C821" s="444">
        <v>17</v>
      </c>
      <c r="D821" s="8" t="s">
        <v>1249</v>
      </c>
      <c r="E821" s="8"/>
      <c r="H821" s="8">
        <f>VLOOKUP(F821, 'Meslek Grupları'!$E$6:$G$152, 3, FALSE)</f>
        <v>0</v>
      </c>
      <c r="I821" s="8"/>
      <c r="J821" s="8"/>
      <c r="K821" s="8"/>
      <c r="M821" s="8"/>
      <c r="N821">
        <v>180</v>
      </c>
      <c r="O821" s="8"/>
      <c r="P821" s="8"/>
      <c r="R821" s="8">
        <v>40</v>
      </c>
      <c r="S821">
        <v>3</v>
      </c>
      <c r="T821">
        <v>6</v>
      </c>
      <c r="U821" s="8"/>
      <c r="V821" s="8"/>
      <c r="W821" s="8"/>
      <c r="Z821" s="2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27"/>
      <c r="AT821" s="27"/>
      <c r="AU821" s="29"/>
      <c r="AV821" s="8"/>
      <c r="AW821" s="8"/>
      <c r="AX821" s="8"/>
      <c r="AY821" s="8"/>
      <c r="AZ821" s="8"/>
      <c r="BA821" s="27"/>
      <c r="BB821" s="28"/>
      <c r="BC821" s="8"/>
      <c r="BD821" s="8"/>
      <c r="BE821" s="8"/>
      <c r="BF821" s="8"/>
      <c r="BG821" s="8"/>
      <c r="BH821" s="27"/>
      <c r="BI821" s="8"/>
      <c r="BJ821" s="8"/>
      <c r="BK821" s="8"/>
      <c r="BL821" s="8"/>
      <c r="BM821" s="8"/>
      <c r="BN821" s="8"/>
      <c r="BO821" s="28">
        <v>6</v>
      </c>
      <c r="BP821" s="8">
        <v>2</v>
      </c>
      <c r="BQ821" s="8"/>
      <c r="BR821" s="8" t="s">
        <v>1250</v>
      </c>
      <c r="BS821" s="8"/>
      <c r="BT821" s="8"/>
      <c r="BU821" s="27">
        <v>300</v>
      </c>
      <c r="BV821" s="8"/>
      <c r="BW821" s="28">
        <v>3</v>
      </c>
      <c r="BX821" s="8"/>
      <c r="BY821" s="8"/>
      <c r="BZ821" s="8">
        <v>36</v>
      </c>
      <c r="CA821" s="27">
        <v>36</v>
      </c>
      <c r="CB821" s="28"/>
      <c r="CC821" s="8"/>
      <c r="CD821" s="8"/>
      <c r="CE821" s="8"/>
      <c r="CF821" s="8"/>
      <c r="CG821" s="8"/>
      <c r="CH821" s="27"/>
      <c r="CI821" s="29"/>
      <c r="CJ821" s="2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28"/>
      <c r="DR821" s="8"/>
      <c r="DS821" s="8"/>
      <c r="DT821" s="8"/>
      <c r="DU821" s="8"/>
      <c r="DV821" s="27"/>
      <c r="DW821" s="8"/>
      <c r="DX821" s="8"/>
      <c r="DY821" s="8"/>
      <c r="DZ821" s="8"/>
      <c r="EA821" s="8"/>
      <c r="EB821" s="8"/>
      <c r="EC821" s="8"/>
      <c r="ED821" s="28"/>
      <c r="EE821" s="8"/>
      <c r="EF821" s="8"/>
      <c r="EG821" s="28">
        <v>1</v>
      </c>
      <c r="EH821" s="8" t="s">
        <v>1246</v>
      </c>
      <c r="EI821" s="8"/>
      <c r="EJ821" s="8"/>
      <c r="EK821" s="8"/>
      <c r="EL821" s="27"/>
      <c r="EM821" s="8"/>
      <c r="EN821" s="8"/>
      <c r="EO821" s="8"/>
      <c r="EP821" s="8"/>
      <c r="EQ821" s="8"/>
      <c r="ER821" s="8">
        <v>5</v>
      </c>
      <c r="ES821" s="8"/>
      <c r="ET821" s="8"/>
      <c r="EU821" s="8" t="s">
        <v>1251</v>
      </c>
      <c r="EV821" s="8"/>
      <c r="EW821" s="27">
        <v>50</v>
      </c>
      <c r="EX821" s="27"/>
      <c r="EY821" s="27">
        <v>4</v>
      </c>
      <c r="EZ821" s="27"/>
      <c r="FA821" s="27" t="s">
        <v>1252</v>
      </c>
      <c r="FB821" s="27" t="s">
        <v>612</v>
      </c>
      <c r="FC821" s="27">
        <v>96</v>
      </c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9">
        <f t="shared" si="99"/>
        <v>662</v>
      </c>
      <c r="FT821" s="29">
        <f>SUM(FS821:FS822)</f>
        <v>812</v>
      </c>
      <c r="FU821" s="8">
        <f t="shared" si="100"/>
        <v>9</v>
      </c>
      <c r="FV821" s="29">
        <f>SUM(FU821:FU822)</f>
        <v>9</v>
      </c>
    </row>
    <row r="822" spans="1:178">
      <c r="A822" s="8">
        <v>16403</v>
      </c>
      <c r="B822" s="27" t="s">
        <v>47</v>
      </c>
      <c r="C822" s="464"/>
      <c r="D822" s="31"/>
      <c r="E822" s="31"/>
      <c r="F822" s="31"/>
      <c r="G822" s="31"/>
      <c r="H822" s="8">
        <f>VLOOKUP(F822, 'Meslek Grupları'!$E$6:$G$152, 3, FALSE)</f>
        <v>0</v>
      </c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8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7"/>
      <c r="AT822" s="37"/>
      <c r="AU822" s="39"/>
      <c r="AV822" s="31"/>
      <c r="AW822" s="31"/>
      <c r="AX822" s="31"/>
      <c r="AY822" s="31"/>
      <c r="AZ822" s="31"/>
      <c r="BA822" s="37"/>
      <c r="BB822" s="38"/>
      <c r="BC822" s="31"/>
      <c r="BD822" s="31"/>
      <c r="BE822" s="31"/>
      <c r="BF822" s="31"/>
      <c r="BG822" s="31"/>
      <c r="BH822" s="37"/>
      <c r="BI822" s="31"/>
      <c r="BJ822" s="31"/>
      <c r="BK822" s="31"/>
      <c r="BL822" s="31"/>
      <c r="BM822" s="31"/>
      <c r="BN822" s="31"/>
      <c r="BO822" s="38"/>
      <c r="BP822" s="31"/>
      <c r="BQ822" s="31"/>
      <c r="BR822" s="31"/>
      <c r="BS822" s="31"/>
      <c r="BT822" s="31"/>
      <c r="BU822" s="37"/>
      <c r="BV822" s="31"/>
      <c r="BW822" s="38"/>
      <c r="BX822" s="31"/>
      <c r="BY822" s="31"/>
      <c r="BZ822" s="31"/>
      <c r="CA822" s="37"/>
      <c r="CB822" s="38"/>
      <c r="CC822" s="31"/>
      <c r="CD822" s="31"/>
      <c r="CE822" s="31"/>
      <c r="CF822" s="31"/>
      <c r="CG822" s="31"/>
      <c r="CH822" s="37"/>
      <c r="CI822" s="39"/>
      <c r="CJ822" s="38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8"/>
      <c r="DR822" s="31"/>
      <c r="DS822" s="31"/>
      <c r="DT822" s="31"/>
      <c r="DU822" s="31"/>
      <c r="DV822" s="37"/>
      <c r="DW822" s="31"/>
      <c r="DX822" s="31"/>
      <c r="DY822" s="31"/>
      <c r="DZ822" s="31"/>
      <c r="EA822" s="31"/>
      <c r="EB822" s="31"/>
      <c r="EC822" s="31"/>
      <c r="ED822" s="38"/>
      <c r="EE822" s="31"/>
      <c r="EF822" s="31"/>
      <c r="EG822" s="38">
        <v>1</v>
      </c>
      <c r="EH822" s="31" t="s">
        <v>423</v>
      </c>
      <c r="EI822" s="31"/>
      <c r="EJ822" s="31"/>
      <c r="EK822" s="31" t="s">
        <v>909</v>
      </c>
      <c r="EL822" s="37">
        <v>150</v>
      </c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7"/>
      <c r="EX822" s="37"/>
      <c r="EY822" s="37"/>
      <c r="EZ822" s="37"/>
      <c r="FA822" s="37"/>
      <c r="FB822" s="37"/>
      <c r="FC822" s="37"/>
      <c r="FD822" s="37"/>
      <c r="FE822" s="37"/>
      <c r="FF822" s="37"/>
      <c r="FG822" s="37"/>
      <c r="FH822" s="37"/>
      <c r="FI822" s="37"/>
      <c r="FJ822" s="37"/>
      <c r="FK822" s="37"/>
      <c r="FL822" s="37"/>
      <c r="FM822" s="37"/>
      <c r="FN822" s="37"/>
      <c r="FO822" s="37"/>
      <c r="FP822" s="37"/>
      <c r="FQ822" s="37"/>
      <c r="FR822" s="37"/>
      <c r="FS822" s="29">
        <f t="shared" si="99"/>
        <v>150</v>
      </c>
      <c r="FT822" s="29"/>
      <c r="FU822" s="8">
        <f t="shared" si="100"/>
        <v>0</v>
      </c>
      <c r="FV822" s="29"/>
    </row>
    <row r="823" spans="1:178">
      <c r="A823" s="8">
        <v>16403</v>
      </c>
      <c r="B823" s="27" t="s">
        <v>47</v>
      </c>
      <c r="C823" s="242">
        <v>18</v>
      </c>
      <c r="D823" s="8" t="s">
        <v>1253</v>
      </c>
      <c r="E823" s="8"/>
      <c r="F823" t="s">
        <v>288</v>
      </c>
      <c r="G823">
        <v>400</v>
      </c>
      <c r="H823" s="8" t="str">
        <f>VLOOKUP(F823, 'Meslek Grupları'!$E$6:$G$152, 3, FALSE)</f>
        <v>Ticaret</v>
      </c>
      <c r="I823" s="8"/>
      <c r="J823" s="8"/>
      <c r="K823" s="8"/>
      <c r="M823" s="8"/>
      <c r="O823" s="8"/>
      <c r="P823" s="8"/>
      <c r="R823" s="8">
        <v>103</v>
      </c>
      <c r="U823" s="8"/>
      <c r="V823" s="8"/>
      <c r="W823" s="8">
        <v>3.5</v>
      </c>
      <c r="Z823" s="28">
        <v>80</v>
      </c>
      <c r="AA823" s="8">
        <v>20</v>
      </c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27"/>
      <c r="AT823" s="27">
        <v>20</v>
      </c>
      <c r="AU823" s="29"/>
      <c r="AV823" s="8">
        <v>8</v>
      </c>
      <c r="AW823" s="8"/>
      <c r="AX823" s="8">
        <v>20</v>
      </c>
      <c r="AY823" s="8" t="s">
        <v>1254</v>
      </c>
      <c r="AZ823" s="8">
        <v>180</v>
      </c>
      <c r="BA823" s="27">
        <v>180</v>
      </c>
      <c r="BB823" s="28">
        <v>120</v>
      </c>
      <c r="BC823" s="8"/>
      <c r="BD823" s="8"/>
      <c r="BE823" s="8"/>
      <c r="BF823" s="8" t="s">
        <v>1254</v>
      </c>
      <c r="BG823" s="8">
        <v>270</v>
      </c>
      <c r="BH823" s="27">
        <v>270</v>
      </c>
      <c r="BI823" s="8"/>
      <c r="BJ823" s="8"/>
      <c r="BK823" s="8"/>
      <c r="BL823" s="8"/>
      <c r="BM823" s="8"/>
      <c r="BN823" s="8"/>
      <c r="BO823" s="28"/>
      <c r="BP823" s="8"/>
      <c r="BQ823" s="8"/>
      <c r="BR823" s="8"/>
      <c r="BS823" s="8"/>
      <c r="BT823" s="8"/>
      <c r="BU823" s="27"/>
      <c r="BV823" s="8"/>
      <c r="BW823" s="28"/>
      <c r="BX823" s="8"/>
      <c r="BY823" s="8"/>
      <c r="BZ823" s="8"/>
      <c r="CA823" s="27"/>
      <c r="CB823" s="28">
        <v>8</v>
      </c>
      <c r="CC823" s="8"/>
      <c r="CD823" s="8"/>
      <c r="CE823" s="8" t="s">
        <v>1254</v>
      </c>
      <c r="CF823" s="8"/>
      <c r="CG823" s="8">
        <v>160</v>
      </c>
      <c r="CH823" s="27">
        <v>140</v>
      </c>
      <c r="CI823" s="29"/>
      <c r="CJ823" s="28">
        <v>1</v>
      </c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28"/>
      <c r="DR823" s="8"/>
      <c r="DS823" s="8">
        <v>1</v>
      </c>
      <c r="DT823" s="8" t="s">
        <v>186</v>
      </c>
      <c r="DU823" s="8"/>
      <c r="DV823" s="27"/>
      <c r="DW823" s="8"/>
      <c r="DX823" s="8"/>
      <c r="DY823" s="8"/>
      <c r="DZ823" s="8"/>
      <c r="EA823" s="8"/>
      <c r="EB823" s="8"/>
      <c r="EC823" s="8"/>
      <c r="ED823" s="28"/>
      <c r="EE823" s="8"/>
      <c r="EF823" s="8"/>
      <c r="EG823" s="28">
        <v>1</v>
      </c>
      <c r="EH823" s="8"/>
      <c r="EI823" s="8"/>
      <c r="EJ823" s="8"/>
      <c r="EK823" s="8" t="s">
        <v>612</v>
      </c>
      <c r="EL823" s="27">
        <v>40</v>
      </c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>
        <v>1</v>
      </c>
      <c r="FK823" s="27" t="s">
        <v>1255</v>
      </c>
      <c r="FL823" s="27"/>
      <c r="FM823" s="27"/>
      <c r="FN823" s="27"/>
      <c r="FO823" s="27"/>
      <c r="FP823" s="27"/>
      <c r="FQ823" s="27"/>
      <c r="FR823" s="27"/>
      <c r="FS823" s="29">
        <f t="shared" si="99"/>
        <v>1050</v>
      </c>
      <c r="FT823" s="29">
        <f>SUM(FS823:FS825)</f>
        <v>1506</v>
      </c>
      <c r="FU823" s="8">
        <f t="shared" si="100"/>
        <v>136</v>
      </c>
      <c r="FV823" s="29">
        <f>SUM(FU823:FU825)</f>
        <v>136</v>
      </c>
    </row>
    <row r="824" spans="1:178">
      <c r="A824" s="8">
        <v>16403</v>
      </c>
      <c r="B824" s="27" t="s">
        <v>47</v>
      </c>
      <c r="C824" s="358"/>
      <c r="E824" s="8"/>
      <c r="H824" s="8">
        <f>VLOOKUP(F824, 'Meslek Grupları'!$E$6:$G$152, 3, FALSE)</f>
        <v>0</v>
      </c>
      <c r="I824" s="8"/>
      <c r="J824" s="8"/>
      <c r="K824" s="8"/>
      <c r="M824" s="8"/>
      <c r="O824" s="8"/>
      <c r="P824" s="8"/>
      <c r="U824" s="8"/>
      <c r="V824" s="8"/>
      <c r="W824" s="8"/>
      <c r="Z824" s="2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27"/>
      <c r="AT824" s="27"/>
      <c r="AU824" s="29"/>
      <c r="AV824" s="8"/>
      <c r="AW824" s="8"/>
      <c r="AX824" s="8"/>
      <c r="AY824" s="8"/>
      <c r="AZ824" s="8"/>
      <c r="BA824" s="27"/>
      <c r="BB824" s="28"/>
      <c r="BC824" s="8"/>
      <c r="BD824" s="8"/>
      <c r="BE824" s="8"/>
      <c r="BF824" s="8"/>
      <c r="BG824" s="8"/>
      <c r="BH824" s="27"/>
      <c r="BI824" s="8"/>
      <c r="BJ824" s="8"/>
      <c r="BK824" s="8"/>
      <c r="BL824" s="8"/>
      <c r="BM824" s="8"/>
      <c r="BN824" s="8"/>
      <c r="BO824" s="28"/>
      <c r="BP824" s="8"/>
      <c r="BQ824" s="8"/>
      <c r="BR824" s="8"/>
      <c r="BS824" s="8"/>
      <c r="BT824" s="8"/>
      <c r="BU824" s="27"/>
      <c r="BV824" s="8"/>
      <c r="BW824" s="28"/>
      <c r="BX824" s="8"/>
      <c r="BY824" s="8"/>
      <c r="BZ824" s="8"/>
      <c r="CA824" s="27"/>
      <c r="CB824" s="28"/>
      <c r="CC824" s="8"/>
      <c r="CD824" s="8"/>
      <c r="CE824" s="8"/>
      <c r="CF824" s="8"/>
      <c r="CG824" s="8"/>
      <c r="CH824" s="27"/>
      <c r="CI824" s="29"/>
      <c r="CJ824" s="2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28">
        <v>4</v>
      </c>
      <c r="DR824" s="8"/>
      <c r="DS824" s="8"/>
      <c r="DT824" s="8"/>
      <c r="DU824" s="8">
        <v>16</v>
      </c>
      <c r="DV824" s="27"/>
      <c r="DW824" s="8"/>
      <c r="DX824" s="8"/>
      <c r="DY824" s="8"/>
      <c r="DZ824" s="8"/>
      <c r="EA824" s="8"/>
      <c r="EB824" s="8"/>
      <c r="EC824" s="8"/>
      <c r="ED824" s="28"/>
      <c r="EE824" s="8"/>
      <c r="EF824" s="8"/>
      <c r="EG824" s="28">
        <v>1</v>
      </c>
      <c r="EH824" s="8" t="s">
        <v>262</v>
      </c>
      <c r="EI824" s="8"/>
      <c r="EJ824" s="8"/>
      <c r="EK824" s="8" t="s">
        <v>909</v>
      </c>
      <c r="EL824" s="27">
        <v>300</v>
      </c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9">
        <f t="shared" si="99"/>
        <v>316</v>
      </c>
      <c r="FT824" s="29"/>
      <c r="FU824" s="8">
        <f t="shared" si="100"/>
        <v>0</v>
      </c>
      <c r="FV824" s="29"/>
    </row>
    <row r="825" spans="1:178">
      <c r="A825" s="8">
        <v>16403</v>
      </c>
      <c r="B825" s="27" t="s">
        <v>47</v>
      </c>
      <c r="C825" s="243"/>
      <c r="D825" s="31"/>
      <c r="E825" s="31"/>
      <c r="F825" s="31"/>
      <c r="G825" s="31"/>
      <c r="H825" s="8">
        <f>VLOOKUP(F825, 'Meslek Grupları'!$E$6:$G$152, 3, FALSE)</f>
        <v>0</v>
      </c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8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7"/>
      <c r="AT825" s="37"/>
      <c r="AU825" s="39"/>
      <c r="AV825" s="31"/>
      <c r="AW825" s="31"/>
      <c r="AX825" s="31"/>
      <c r="AY825" s="31"/>
      <c r="AZ825" s="31"/>
      <c r="BA825" s="37"/>
      <c r="BB825" s="38"/>
      <c r="BC825" s="31"/>
      <c r="BD825" s="31"/>
      <c r="BE825" s="31"/>
      <c r="BF825" s="31"/>
      <c r="BG825" s="31"/>
      <c r="BH825" s="37"/>
      <c r="BI825" s="31"/>
      <c r="BJ825" s="31"/>
      <c r="BK825" s="31"/>
      <c r="BL825" s="31"/>
      <c r="BM825" s="31"/>
      <c r="BN825" s="31"/>
      <c r="BO825" s="38"/>
      <c r="BP825" s="31"/>
      <c r="BQ825" s="31"/>
      <c r="BR825" s="31"/>
      <c r="BS825" s="31"/>
      <c r="BT825" s="31"/>
      <c r="BU825" s="37"/>
      <c r="BV825" s="31"/>
      <c r="BW825" s="38"/>
      <c r="BX825" s="31"/>
      <c r="BY825" s="31"/>
      <c r="BZ825" s="31"/>
      <c r="CA825" s="37"/>
      <c r="CB825" s="38"/>
      <c r="CC825" s="31"/>
      <c r="CD825" s="31"/>
      <c r="CE825" s="31"/>
      <c r="CF825" s="31"/>
      <c r="CG825" s="31"/>
      <c r="CH825" s="37"/>
      <c r="CI825" s="39"/>
      <c r="CJ825" s="38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8"/>
      <c r="DR825" s="31"/>
      <c r="DS825" s="31"/>
      <c r="DT825" s="31"/>
      <c r="DU825" s="31"/>
      <c r="DV825" s="37"/>
      <c r="DW825" s="31"/>
      <c r="DX825" s="31"/>
      <c r="DY825" s="31"/>
      <c r="DZ825" s="31"/>
      <c r="EA825" s="31"/>
      <c r="EB825" s="31"/>
      <c r="EC825" s="31"/>
      <c r="ED825" s="38"/>
      <c r="EE825" s="31"/>
      <c r="EF825" s="31"/>
      <c r="EG825" s="38">
        <v>1</v>
      </c>
      <c r="EH825" s="31" t="s">
        <v>441</v>
      </c>
      <c r="EI825" s="31"/>
      <c r="EJ825" s="31">
        <v>0.5</v>
      </c>
      <c r="EK825" s="31" t="s">
        <v>909</v>
      </c>
      <c r="EL825" s="37">
        <v>140</v>
      </c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7"/>
      <c r="EX825" s="37"/>
      <c r="EY825" s="37"/>
      <c r="EZ825" s="37"/>
      <c r="FA825" s="37"/>
      <c r="FB825" s="37"/>
      <c r="FC825" s="37"/>
      <c r="FD825" s="37"/>
      <c r="FE825" s="37"/>
      <c r="FF825" s="37"/>
      <c r="FG825" s="37"/>
      <c r="FH825" s="37"/>
      <c r="FI825" s="37"/>
      <c r="FJ825" s="37"/>
      <c r="FK825" s="37"/>
      <c r="FL825" s="37"/>
      <c r="FM825" s="37"/>
      <c r="FN825" s="37"/>
      <c r="FO825" s="37"/>
      <c r="FP825" s="37"/>
      <c r="FQ825" s="37"/>
      <c r="FR825" s="37"/>
      <c r="FS825" s="29">
        <f t="shared" si="99"/>
        <v>140</v>
      </c>
      <c r="FT825" s="29"/>
      <c r="FU825" s="8">
        <f t="shared" si="100"/>
        <v>0</v>
      </c>
      <c r="FV825" s="29"/>
    </row>
    <row r="826" spans="1:178">
      <c r="A826" s="8">
        <v>16403</v>
      </c>
      <c r="B826" s="27" t="s">
        <v>47</v>
      </c>
      <c r="C826" s="242">
        <v>19</v>
      </c>
      <c r="D826" t="s">
        <v>1256</v>
      </c>
      <c r="E826" s="8"/>
      <c r="F826" t="s">
        <v>307</v>
      </c>
      <c r="G826">
        <v>500</v>
      </c>
      <c r="H826" s="8" t="str">
        <f>VLOOKUP(F826, 'Meslek Grupları'!$E$6:$G$152, 3, FALSE)</f>
        <v>Görevli</v>
      </c>
      <c r="I826" s="8"/>
      <c r="J826" s="8"/>
      <c r="K826" s="8"/>
      <c r="M826" s="8"/>
      <c r="O826" s="8"/>
      <c r="P826" s="8"/>
      <c r="R826">
        <v>24.75</v>
      </c>
      <c r="S826">
        <v>2.5</v>
      </c>
      <c r="T826">
        <v>5</v>
      </c>
      <c r="U826" s="8"/>
      <c r="V826" s="8"/>
      <c r="W826" s="8"/>
      <c r="Z826" s="28">
        <v>80</v>
      </c>
      <c r="AA826" s="8">
        <v>20</v>
      </c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27"/>
      <c r="AT826" s="27">
        <v>20</v>
      </c>
      <c r="AU826" s="29"/>
      <c r="AV826" s="8"/>
      <c r="AW826" s="8"/>
      <c r="AX826" s="8"/>
      <c r="AY826" s="8"/>
      <c r="AZ826" s="8"/>
      <c r="BA826" s="27"/>
      <c r="BB826" s="28"/>
      <c r="BC826" s="8"/>
      <c r="BD826" s="8"/>
      <c r="BE826" s="8"/>
      <c r="BF826" s="8"/>
      <c r="BG826" s="8"/>
      <c r="BH826" s="27"/>
      <c r="BI826" s="8">
        <v>4</v>
      </c>
      <c r="BJ826" s="8">
        <v>15</v>
      </c>
      <c r="BK826" s="8">
        <v>15</v>
      </c>
      <c r="BL826" s="8" t="s">
        <v>1257</v>
      </c>
      <c r="BM826" s="8">
        <v>120</v>
      </c>
      <c r="BN826" s="8">
        <v>120</v>
      </c>
      <c r="BO826" s="28"/>
      <c r="BP826" s="8"/>
      <c r="BQ826" s="8"/>
      <c r="BR826" s="8"/>
      <c r="BS826" s="8"/>
      <c r="BT826" s="8"/>
      <c r="BU826" s="27"/>
      <c r="BV826" s="8"/>
      <c r="BW826" s="28">
        <v>2.5</v>
      </c>
      <c r="BX826" s="8"/>
      <c r="BY826" s="8"/>
      <c r="BZ826" s="8">
        <v>30</v>
      </c>
      <c r="CA826" s="27">
        <v>30</v>
      </c>
      <c r="CB826" s="28"/>
      <c r="CC826" s="8"/>
      <c r="CD826" s="8"/>
      <c r="CE826" s="8"/>
      <c r="CF826" s="8"/>
      <c r="CG826" s="8"/>
      <c r="CH826" s="27"/>
      <c r="CI826" s="29"/>
      <c r="CJ826" s="28">
        <v>1</v>
      </c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>
        <v>1</v>
      </c>
      <c r="CX826" s="8">
        <v>10</v>
      </c>
      <c r="CY826" s="8"/>
      <c r="CZ826" s="8"/>
      <c r="DA826" s="8"/>
      <c r="DB826" s="8">
        <v>1</v>
      </c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28"/>
      <c r="DR826" s="8"/>
      <c r="DS826" s="8"/>
      <c r="DT826" s="8"/>
      <c r="DU826" s="8"/>
      <c r="DV826" s="27"/>
      <c r="DW826" s="8"/>
      <c r="DX826" s="8"/>
      <c r="DY826" s="8"/>
      <c r="DZ826" s="8"/>
      <c r="EA826" s="8"/>
      <c r="EB826" s="8"/>
      <c r="EC826" s="8"/>
      <c r="ED826" s="28"/>
      <c r="EE826" s="8"/>
      <c r="EF826" s="8"/>
      <c r="EG826" s="28">
        <v>1</v>
      </c>
      <c r="EH826" s="8" t="s">
        <v>1246</v>
      </c>
      <c r="EI826" s="8"/>
      <c r="EJ826" s="8"/>
      <c r="EK826" s="8" t="s">
        <v>612</v>
      </c>
      <c r="EL826" s="27"/>
      <c r="EM826" s="8"/>
      <c r="EN826" s="8"/>
      <c r="EO826" s="8"/>
      <c r="EP826" s="8"/>
      <c r="EQ826" s="8"/>
      <c r="ER826" s="8">
        <v>1</v>
      </c>
      <c r="ES826" s="8"/>
      <c r="ET826" s="8"/>
      <c r="EU826" s="8"/>
      <c r="EV826" s="8" t="s">
        <v>612</v>
      </c>
      <c r="EW826" s="27">
        <v>30</v>
      </c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9">
        <f t="shared" si="99"/>
        <v>690</v>
      </c>
      <c r="FT826" s="29">
        <f>SUM(FS826:FS829)</f>
        <v>990</v>
      </c>
      <c r="FU826" s="8">
        <f t="shared" si="100"/>
        <v>6.5</v>
      </c>
      <c r="FV826" s="29">
        <f>SUM(FU826:FU829)</f>
        <v>8.5</v>
      </c>
    </row>
    <row r="827" spans="1:178">
      <c r="A827" s="8">
        <v>16403</v>
      </c>
      <c r="B827" s="27" t="s">
        <v>47</v>
      </c>
      <c r="C827" s="358"/>
      <c r="E827" s="8"/>
      <c r="H827" s="8">
        <f>VLOOKUP(F827, 'Meslek Grupları'!$E$6:$G$152, 3, FALSE)</f>
        <v>0</v>
      </c>
      <c r="I827" s="8"/>
      <c r="J827" s="8"/>
      <c r="K827" s="8"/>
      <c r="M827" s="8"/>
      <c r="O827" s="8"/>
      <c r="P827" s="8"/>
      <c r="U827" s="8"/>
      <c r="V827" s="8"/>
      <c r="W827" s="8"/>
      <c r="Z827" s="2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27"/>
      <c r="AT827" s="27"/>
      <c r="AU827" s="29"/>
      <c r="AV827" s="8"/>
      <c r="AW827" s="8"/>
      <c r="AX827" s="8"/>
      <c r="AY827" s="8"/>
      <c r="AZ827" s="8"/>
      <c r="BA827" s="27"/>
      <c r="BB827" s="28"/>
      <c r="BC827" s="8"/>
      <c r="BD827" s="8"/>
      <c r="BE827" s="8"/>
      <c r="BF827" s="8"/>
      <c r="BG827" s="8"/>
      <c r="BH827" s="27"/>
      <c r="BI827" s="8">
        <v>2</v>
      </c>
      <c r="BJ827" s="8">
        <v>5</v>
      </c>
      <c r="BK827" s="8">
        <v>5</v>
      </c>
      <c r="BL827" s="8" t="s">
        <v>1258</v>
      </c>
      <c r="BM827" s="8">
        <v>40</v>
      </c>
      <c r="BN827" s="8">
        <v>40</v>
      </c>
      <c r="BO827" s="28"/>
      <c r="BP827" s="8"/>
      <c r="BQ827" s="8"/>
      <c r="BR827" s="8"/>
      <c r="BS827" s="8"/>
      <c r="BT827" s="8"/>
      <c r="BU827" s="27"/>
      <c r="BV827" s="8"/>
      <c r="BW827" s="28"/>
      <c r="BX827" s="8"/>
      <c r="BY827" s="8"/>
      <c r="BZ827" s="8"/>
      <c r="CA827" s="27"/>
      <c r="CB827" s="28"/>
      <c r="CC827" s="8"/>
      <c r="CD827" s="8"/>
      <c r="CE827" s="8"/>
      <c r="CF827" s="8"/>
      <c r="CG827" s="8"/>
      <c r="CH827" s="27"/>
      <c r="CI827" s="29"/>
      <c r="CJ827" s="2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28"/>
      <c r="DR827" s="8"/>
      <c r="DS827" s="8"/>
      <c r="DT827" s="8"/>
      <c r="DU827" s="8"/>
      <c r="DV827" s="27"/>
      <c r="DW827" s="8"/>
      <c r="DX827" s="8"/>
      <c r="DY827" s="8"/>
      <c r="DZ827" s="8"/>
      <c r="EA827" s="8"/>
      <c r="EB827" s="8"/>
      <c r="EC827" s="8"/>
      <c r="ED827" s="28"/>
      <c r="EE827" s="8"/>
      <c r="EF827" s="8"/>
      <c r="EG827" s="28">
        <v>1</v>
      </c>
      <c r="EH827" s="8"/>
      <c r="EI827" s="8"/>
      <c r="EJ827" s="8">
        <v>0.5</v>
      </c>
      <c r="EK827" s="8" t="s">
        <v>907</v>
      </c>
      <c r="EL827" s="27">
        <v>60</v>
      </c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9">
        <f t="shared" si="99"/>
        <v>100</v>
      </c>
      <c r="FT827" s="29"/>
      <c r="FU827" s="8">
        <f t="shared" si="100"/>
        <v>2</v>
      </c>
      <c r="FV827" s="29"/>
    </row>
    <row r="828" spans="1:178">
      <c r="A828" s="8">
        <v>16403</v>
      </c>
      <c r="B828" s="27" t="s">
        <v>47</v>
      </c>
      <c r="C828" s="358"/>
      <c r="E828" s="8"/>
      <c r="H828" s="8">
        <f>VLOOKUP(F828, 'Meslek Grupları'!$E$6:$G$152, 3, FALSE)</f>
        <v>0</v>
      </c>
      <c r="I828" s="8"/>
      <c r="J828" s="8"/>
      <c r="K828" s="8"/>
      <c r="M828" s="8"/>
      <c r="O828" s="8"/>
      <c r="P828" s="8"/>
      <c r="U828" s="8"/>
      <c r="V828" s="8"/>
      <c r="W828" s="8"/>
      <c r="Z828" s="2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27"/>
      <c r="AT828" s="27"/>
      <c r="AU828" s="29"/>
      <c r="AV828" s="8"/>
      <c r="AW828" s="8"/>
      <c r="AX828" s="8"/>
      <c r="AY828" s="8"/>
      <c r="AZ828" s="8"/>
      <c r="BA828" s="27"/>
      <c r="BB828" s="28"/>
      <c r="BC828" s="8"/>
      <c r="BD828" s="8"/>
      <c r="BE828" s="8"/>
      <c r="BF828" s="8"/>
      <c r="BG828" s="8"/>
      <c r="BH828" s="27"/>
      <c r="BI828" s="8"/>
      <c r="BJ828" s="8"/>
      <c r="BK828" s="8"/>
      <c r="BL828" s="8"/>
      <c r="BM828" s="8"/>
      <c r="BN828" s="8"/>
      <c r="BO828" s="28"/>
      <c r="BP828" s="8"/>
      <c r="BQ828" s="8"/>
      <c r="BR828" s="8"/>
      <c r="BS828" s="8"/>
      <c r="BT828" s="8"/>
      <c r="BU828" s="27"/>
      <c r="BV828" s="8"/>
      <c r="BW828" s="28"/>
      <c r="BX828" s="8"/>
      <c r="BY828" s="8"/>
      <c r="BZ828" s="8"/>
      <c r="CA828" s="27"/>
      <c r="CB828" s="28"/>
      <c r="CC828" s="8"/>
      <c r="CD828" s="8"/>
      <c r="CE828" s="8"/>
      <c r="CF828" s="8"/>
      <c r="CG828" s="8"/>
      <c r="CH828" s="27"/>
      <c r="CI828" s="29"/>
      <c r="CJ828" s="2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28"/>
      <c r="DR828" s="8"/>
      <c r="DS828" s="8"/>
      <c r="DT828" s="8"/>
      <c r="DU828" s="8"/>
      <c r="DV828" s="27"/>
      <c r="DW828" s="8"/>
      <c r="DX828" s="8"/>
      <c r="DY828" s="8"/>
      <c r="DZ828" s="8"/>
      <c r="EA828" s="8"/>
      <c r="EB828" s="8"/>
      <c r="EC828" s="8"/>
      <c r="ED828" s="28"/>
      <c r="EE828" s="8"/>
      <c r="EF828" s="8"/>
      <c r="EG828" s="28">
        <v>1</v>
      </c>
      <c r="EH828" s="8" t="s">
        <v>186</v>
      </c>
      <c r="EI828" s="8"/>
      <c r="EJ828" s="8">
        <v>0.5</v>
      </c>
      <c r="EK828" s="8" t="s">
        <v>907</v>
      </c>
      <c r="EL828" s="27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9">
        <f t="shared" si="99"/>
        <v>0</v>
      </c>
      <c r="FT828" s="29"/>
      <c r="FU828" s="8">
        <f t="shared" si="100"/>
        <v>0</v>
      </c>
      <c r="FV828" s="29"/>
    </row>
    <row r="829" spans="1:178">
      <c r="A829" s="8">
        <v>16403</v>
      </c>
      <c r="B829" s="27" t="s">
        <v>47</v>
      </c>
      <c r="C829" s="243"/>
      <c r="D829" s="31"/>
      <c r="E829" s="31" t="s">
        <v>1259</v>
      </c>
      <c r="F829" s="31" t="s">
        <v>1013</v>
      </c>
      <c r="G829" s="31">
        <v>200</v>
      </c>
      <c r="H829" s="286" t="s">
        <v>789</v>
      </c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8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7"/>
      <c r="AT829" s="37"/>
      <c r="AU829" s="39"/>
      <c r="AV829" s="31"/>
      <c r="AW829" s="31"/>
      <c r="AX829" s="31"/>
      <c r="AY829" s="31"/>
      <c r="AZ829" s="31"/>
      <c r="BA829" s="37"/>
      <c r="BB829" s="38"/>
      <c r="BC829" s="31"/>
      <c r="BD829" s="31"/>
      <c r="BE829" s="31"/>
      <c r="BF829" s="31"/>
      <c r="BG829" s="31"/>
      <c r="BH829" s="37"/>
      <c r="BI829" s="31"/>
      <c r="BJ829" s="31"/>
      <c r="BK829" s="31"/>
      <c r="BL829" s="31"/>
      <c r="BM829" s="31"/>
      <c r="BN829" s="31"/>
      <c r="BO829" s="38"/>
      <c r="BP829" s="31"/>
      <c r="BQ829" s="31"/>
      <c r="BR829" s="31"/>
      <c r="BS829" s="31"/>
      <c r="BT829" s="31"/>
      <c r="BU829" s="37"/>
      <c r="BV829" s="31"/>
      <c r="BW829" s="38"/>
      <c r="BX829" s="31"/>
      <c r="BY829" s="31"/>
      <c r="BZ829" s="31"/>
      <c r="CA829" s="37"/>
      <c r="CB829" s="38"/>
      <c r="CC829" s="31"/>
      <c r="CD829" s="31"/>
      <c r="CE829" s="31"/>
      <c r="CF829" s="31"/>
      <c r="CG829" s="31"/>
      <c r="CH829" s="37"/>
      <c r="CI829" s="39"/>
      <c r="CJ829" s="38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8"/>
      <c r="DR829" s="31"/>
      <c r="DS829" s="31"/>
      <c r="DT829" s="31"/>
      <c r="DU829" s="31"/>
      <c r="DV829" s="37"/>
      <c r="DW829" s="31"/>
      <c r="DX829" s="31"/>
      <c r="DY829" s="31"/>
      <c r="DZ829" s="31"/>
      <c r="EA829" s="31"/>
      <c r="EB829" s="31"/>
      <c r="EC829" s="31"/>
      <c r="ED829" s="38"/>
      <c r="EE829" s="31"/>
      <c r="EF829" s="31"/>
      <c r="EG829" s="38"/>
      <c r="EH829" s="31"/>
      <c r="EI829" s="31"/>
      <c r="EJ829" s="31"/>
      <c r="EK829" s="31"/>
      <c r="EL829" s="37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7"/>
      <c r="EX829" s="37"/>
      <c r="EY829" s="37"/>
      <c r="EZ829" s="37"/>
      <c r="FA829" s="37"/>
      <c r="FB829" s="37"/>
      <c r="FC829" s="37"/>
      <c r="FD829" s="37"/>
      <c r="FE829" s="37"/>
      <c r="FF829" s="37"/>
      <c r="FG829" s="37"/>
      <c r="FH829" s="37"/>
      <c r="FI829" s="37"/>
      <c r="FJ829" s="37"/>
      <c r="FK829" s="37"/>
      <c r="FL829" s="37"/>
      <c r="FM829" s="37"/>
      <c r="FN829" s="37"/>
      <c r="FO829" s="37"/>
      <c r="FP829" s="37"/>
      <c r="FQ829" s="37"/>
      <c r="FR829" s="37"/>
      <c r="FS829" s="29">
        <f t="shared" si="99"/>
        <v>200</v>
      </c>
      <c r="FT829" s="29"/>
      <c r="FU829" s="8">
        <f t="shared" si="100"/>
        <v>0</v>
      </c>
      <c r="FV829" s="29"/>
    </row>
    <row r="830" spans="1:178">
      <c r="A830" s="8">
        <v>16403</v>
      </c>
      <c r="B830" s="27" t="s">
        <v>47</v>
      </c>
      <c r="C830" s="40">
        <v>20</v>
      </c>
      <c r="D830" s="40" t="s">
        <v>1260</v>
      </c>
      <c r="E830" s="40"/>
      <c r="F830" s="40" t="s">
        <v>253</v>
      </c>
      <c r="G830" s="40">
        <v>50</v>
      </c>
      <c r="H830" s="8" t="str">
        <f>VLOOKUP(F830, 'Meslek Grupları'!$E$6:$G$152, 3, FALSE)</f>
        <v>İşçiler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1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2"/>
      <c r="AT830" s="42"/>
      <c r="AU830" s="43"/>
      <c r="AV830" s="40"/>
      <c r="AW830" s="40"/>
      <c r="AX830" s="40"/>
      <c r="AY830" s="40"/>
      <c r="AZ830" s="40"/>
      <c r="BA830" s="42"/>
      <c r="BB830" s="41"/>
      <c r="BC830" s="40"/>
      <c r="BD830" s="40"/>
      <c r="BE830" s="40"/>
      <c r="BF830" s="40"/>
      <c r="BG830" s="40"/>
      <c r="BH830" s="42"/>
      <c r="BI830" s="40"/>
      <c r="BJ830" s="40"/>
      <c r="BK830" s="40"/>
      <c r="BL830" s="40"/>
      <c r="BM830" s="40"/>
      <c r="BN830" s="40"/>
      <c r="BO830" s="41"/>
      <c r="BP830" s="40"/>
      <c r="BQ830" s="40"/>
      <c r="BR830" s="40"/>
      <c r="BS830" s="40"/>
      <c r="BT830" s="40"/>
      <c r="BU830" s="42"/>
      <c r="BV830" s="40"/>
      <c r="BW830" s="41"/>
      <c r="BX830" s="40"/>
      <c r="BY830" s="40"/>
      <c r="BZ830" s="40"/>
      <c r="CA830" s="42"/>
      <c r="CB830" s="41"/>
      <c r="CC830" s="40"/>
      <c r="CD830" s="40"/>
      <c r="CE830" s="40"/>
      <c r="CF830" s="40"/>
      <c r="CG830" s="40"/>
      <c r="CH830" s="42"/>
      <c r="CI830" s="43"/>
      <c r="CJ830" s="41"/>
      <c r="CK830" s="40"/>
      <c r="CL830" s="40"/>
      <c r="CM830" s="40"/>
      <c r="CN830" s="40"/>
      <c r="CO830" s="40"/>
      <c r="CP830" s="40"/>
      <c r="CQ830" s="40"/>
      <c r="CR830" s="40"/>
      <c r="CS830" s="40"/>
      <c r="CT830" s="40"/>
      <c r="CU830" s="40"/>
      <c r="CV830" s="40"/>
      <c r="CW830" s="40"/>
      <c r="CX830" s="40"/>
      <c r="CY830" s="40"/>
      <c r="CZ830" s="40"/>
      <c r="DA830" s="40"/>
      <c r="DB830" s="40"/>
      <c r="DC830" s="40"/>
      <c r="DD830" s="40"/>
      <c r="DE830" s="40"/>
      <c r="DF830" s="40"/>
      <c r="DG830" s="40"/>
      <c r="DH830" s="40"/>
      <c r="DI830" s="40"/>
      <c r="DJ830" s="40"/>
      <c r="DK830" s="40"/>
      <c r="DL830" s="40"/>
      <c r="DM830" s="40"/>
      <c r="DN830" s="40"/>
      <c r="DO830" s="40"/>
      <c r="DP830" s="40"/>
      <c r="DQ830" s="41"/>
      <c r="DR830" s="40"/>
      <c r="DS830" s="40"/>
      <c r="DT830" s="40"/>
      <c r="DU830" s="40"/>
      <c r="DV830" s="42"/>
      <c r="DW830" s="40"/>
      <c r="DX830" s="40"/>
      <c r="DY830" s="40"/>
      <c r="DZ830" s="40"/>
      <c r="EA830" s="40"/>
      <c r="EB830" s="40"/>
      <c r="EC830" s="40"/>
      <c r="ED830" s="41"/>
      <c r="EE830" s="40"/>
      <c r="EF830" s="40"/>
      <c r="EG830" s="41"/>
      <c r="EH830" s="40"/>
      <c r="EI830" s="40"/>
      <c r="EJ830" s="40"/>
      <c r="EK830" s="40"/>
      <c r="EL830" s="42"/>
      <c r="EM830" s="40"/>
      <c r="EN830" s="40"/>
      <c r="EO830" s="40"/>
      <c r="EP830" s="40"/>
      <c r="EQ830" s="40"/>
      <c r="ER830" s="40"/>
      <c r="ES830" s="40"/>
      <c r="ET830" s="40"/>
      <c r="EU830" s="40"/>
      <c r="EV830" s="40"/>
      <c r="EW830" s="42"/>
      <c r="EX830" s="42"/>
      <c r="EY830" s="42"/>
      <c r="EZ830" s="42"/>
      <c r="FA830" s="42"/>
      <c r="FB830" s="42"/>
      <c r="FC830" s="42"/>
      <c r="FD830" s="42"/>
      <c r="FE830" s="42"/>
      <c r="FF830" s="42"/>
      <c r="FG830" s="42"/>
      <c r="FH830" s="42"/>
      <c r="FI830" s="42"/>
      <c r="FJ830" s="42"/>
      <c r="FK830" s="42"/>
      <c r="FL830" s="42"/>
      <c r="FM830" s="42"/>
      <c r="FN830" s="42"/>
      <c r="FO830" s="42"/>
      <c r="FP830" s="42"/>
      <c r="FQ830" s="42"/>
      <c r="FR830" s="42"/>
      <c r="FS830" s="29">
        <f t="shared" si="99"/>
        <v>50</v>
      </c>
      <c r="FT830" s="29">
        <f>FS830</f>
        <v>50</v>
      </c>
      <c r="FU830" s="8">
        <f t="shared" si="100"/>
        <v>0</v>
      </c>
      <c r="FV830" s="29">
        <f>FU830</f>
        <v>0</v>
      </c>
    </row>
    <row r="831" spans="1:178">
      <c r="A831" s="8">
        <v>16403</v>
      </c>
      <c r="B831" s="27" t="s">
        <v>47</v>
      </c>
      <c r="C831" s="242">
        <v>21</v>
      </c>
      <c r="D831" s="8" t="s">
        <v>1261</v>
      </c>
      <c r="E831" s="8"/>
      <c r="F831" s="8" t="s">
        <v>22</v>
      </c>
      <c r="G831" s="8">
        <v>150</v>
      </c>
      <c r="H831" s="8" t="str">
        <f>VLOOKUP(F831, 'Meslek Grupları'!$E$6:$G$152, 3, FALSE)</f>
        <v>Esnaf</v>
      </c>
      <c r="I831" s="8"/>
      <c r="J831" s="8"/>
      <c r="K831" s="8"/>
      <c r="M831" s="8"/>
      <c r="O831" s="8"/>
      <c r="P831" s="8"/>
      <c r="R831">
        <v>12.5</v>
      </c>
      <c r="U831" s="8"/>
      <c r="V831" s="8"/>
      <c r="W831" s="8"/>
      <c r="Z831" s="2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27"/>
      <c r="AT831" s="27"/>
      <c r="AU831" s="29"/>
      <c r="AV831" s="8"/>
      <c r="AW831" s="8"/>
      <c r="AX831" s="8"/>
      <c r="AY831" s="8"/>
      <c r="AZ831" s="8"/>
      <c r="BA831" s="27"/>
      <c r="BB831" s="28"/>
      <c r="BC831" s="8"/>
      <c r="BD831" s="8"/>
      <c r="BE831" s="8"/>
      <c r="BF831" s="8"/>
      <c r="BG831" s="8"/>
      <c r="BH831" s="27"/>
      <c r="BI831" s="8"/>
      <c r="BJ831" s="8"/>
      <c r="BK831" s="8"/>
      <c r="BL831" s="8"/>
      <c r="BM831" s="8"/>
      <c r="BN831" s="8"/>
      <c r="BO831" s="28"/>
      <c r="BP831" s="8"/>
      <c r="BQ831" s="8"/>
      <c r="BR831" s="8"/>
      <c r="BS831" s="8"/>
      <c r="BT831" s="8"/>
      <c r="BU831" s="27"/>
      <c r="BV831" s="8"/>
      <c r="BW831" s="28"/>
      <c r="BX831" s="8"/>
      <c r="BY831" s="8"/>
      <c r="BZ831" s="8"/>
      <c r="CA831" s="27"/>
      <c r="CB831" s="28"/>
      <c r="CC831" s="8"/>
      <c r="CD831" s="8"/>
      <c r="CE831" s="8"/>
      <c r="CF831" s="8"/>
      <c r="CG831" s="8"/>
      <c r="CH831" s="27"/>
      <c r="CI831" s="29"/>
      <c r="CJ831" s="28"/>
      <c r="CK831" s="8"/>
      <c r="CL831" s="8"/>
      <c r="CM831" s="8"/>
      <c r="CN831" s="8"/>
      <c r="CO831" s="8"/>
      <c r="CP831" s="8"/>
      <c r="CQ831" s="8"/>
      <c r="CR831" s="8">
        <v>2</v>
      </c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28"/>
      <c r="DR831" s="8"/>
      <c r="DS831" s="8"/>
      <c r="DT831" s="8"/>
      <c r="DU831" s="8"/>
      <c r="DV831" s="27"/>
      <c r="DW831" s="8"/>
      <c r="DX831" s="8"/>
      <c r="DY831" s="8"/>
      <c r="DZ831" s="8"/>
      <c r="EA831" s="8"/>
      <c r="EB831" s="8"/>
      <c r="EC831" s="8"/>
      <c r="ED831" s="28"/>
      <c r="EE831" s="8"/>
      <c r="EF831" s="8"/>
      <c r="EG831" s="28">
        <v>1</v>
      </c>
      <c r="EH831" s="8" t="s">
        <v>432</v>
      </c>
      <c r="EI831" s="8"/>
      <c r="EJ831" s="8"/>
      <c r="EK831" s="8" t="s">
        <v>612</v>
      </c>
      <c r="EL831" s="27">
        <v>120</v>
      </c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9">
        <f t="shared" si="99"/>
        <v>270</v>
      </c>
      <c r="FT831" s="29">
        <f>SUM(FS831:FS832)</f>
        <v>270</v>
      </c>
      <c r="FU831" s="8">
        <f t="shared" si="100"/>
        <v>0</v>
      </c>
      <c r="FV831" s="29">
        <f>SUM(FU831:FU832)</f>
        <v>0</v>
      </c>
    </row>
    <row r="832" spans="1:178">
      <c r="A832" s="8">
        <v>16403</v>
      </c>
      <c r="B832" s="27" t="s">
        <v>47</v>
      </c>
      <c r="C832" s="243"/>
      <c r="D832" s="31"/>
      <c r="E832" s="31"/>
      <c r="F832" s="31"/>
      <c r="G832" s="31"/>
      <c r="H832" s="8">
        <f>VLOOKUP(F832, 'Meslek Grupları'!$E$6:$G$152, 3, FALSE)</f>
        <v>0</v>
      </c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8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7"/>
      <c r="AT832" s="37"/>
      <c r="AU832" s="39"/>
      <c r="AV832" s="31"/>
      <c r="AW832" s="31"/>
      <c r="AX832" s="31"/>
      <c r="AY832" s="31"/>
      <c r="AZ832" s="31"/>
      <c r="BA832" s="37"/>
      <c r="BB832" s="38"/>
      <c r="BC832" s="31"/>
      <c r="BD832" s="31"/>
      <c r="BE832" s="31"/>
      <c r="BF832" s="31"/>
      <c r="BG832" s="31"/>
      <c r="BH832" s="37"/>
      <c r="BI832" s="31"/>
      <c r="BJ832" s="31"/>
      <c r="BK832" s="31"/>
      <c r="BL832" s="31"/>
      <c r="BM832" s="31"/>
      <c r="BN832" s="31"/>
      <c r="BO832" s="38"/>
      <c r="BP832" s="31"/>
      <c r="BQ832" s="31"/>
      <c r="BR832" s="31"/>
      <c r="BS832" s="31"/>
      <c r="BT832" s="31"/>
      <c r="BU832" s="37"/>
      <c r="BV832" s="31"/>
      <c r="BW832" s="38"/>
      <c r="BX832" s="31"/>
      <c r="BY832" s="31"/>
      <c r="BZ832" s="31"/>
      <c r="CA832" s="37"/>
      <c r="CB832" s="38"/>
      <c r="CC832" s="31"/>
      <c r="CD832" s="31"/>
      <c r="CE832" s="31"/>
      <c r="CF832" s="31"/>
      <c r="CG832" s="31"/>
      <c r="CH832" s="37"/>
      <c r="CI832" s="39"/>
      <c r="CJ832" s="38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8"/>
      <c r="DR832" s="31"/>
      <c r="DS832" s="31"/>
      <c r="DT832" s="31"/>
      <c r="DU832" s="31"/>
      <c r="DV832" s="37"/>
      <c r="DW832" s="31"/>
      <c r="DX832" s="31"/>
      <c r="DY832" s="31"/>
      <c r="DZ832" s="31"/>
      <c r="EA832" s="31"/>
      <c r="EB832" s="31"/>
      <c r="EC832" s="31"/>
      <c r="ED832" s="38"/>
      <c r="EE832" s="31"/>
      <c r="EF832" s="31"/>
      <c r="EG832" s="38">
        <v>1</v>
      </c>
      <c r="EH832" s="31" t="s">
        <v>1262</v>
      </c>
      <c r="EI832" s="31"/>
      <c r="EJ832" s="31"/>
      <c r="EK832" s="31" t="s">
        <v>1263</v>
      </c>
      <c r="EL832" s="37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7"/>
      <c r="EX832" s="37"/>
      <c r="EY832" s="37"/>
      <c r="EZ832" s="37"/>
      <c r="FA832" s="37"/>
      <c r="FB832" s="37"/>
      <c r="FC832" s="37"/>
      <c r="FD832" s="37"/>
      <c r="FE832" s="37"/>
      <c r="FF832" s="37"/>
      <c r="FG832" s="37"/>
      <c r="FH832" s="37"/>
      <c r="FI832" s="37"/>
      <c r="FJ832" s="37"/>
      <c r="FK832" s="37"/>
      <c r="FL832" s="37"/>
      <c r="FM832" s="37"/>
      <c r="FN832" s="37"/>
      <c r="FO832" s="37"/>
      <c r="FP832" s="37"/>
      <c r="FQ832" s="37"/>
      <c r="FR832" s="37"/>
      <c r="FS832" s="29">
        <f t="shared" si="99"/>
        <v>0</v>
      </c>
      <c r="FT832" s="29"/>
      <c r="FU832" s="8">
        <f t="shared" si="100"/>
        <v>0</v>
      </c>
      <c r="FV832" s="29"/>
    </row>
    <row r="833" spans="1:178">
      <c r="A833" s="8">
        <v>16403</v>
      </c>
      <c r="B833" s="27" t="s">
        <v>47</v>
      </c>
      <c r="C833" s="40">
        <v>22</v>
      </c>
      <c r="D833" s="40" t="s">
        <v>1264</v>
      </c>
      <c r="E833" s="40"/>
      <c r="F833" s="40" t="s">
        <v>233</v>
      </c>
      <c r="G833" s="40">
        <v>250</v>
      </c>
      <c r="H833" s="8" t="str">
        <f>VLOOKUP(F833, 'Meslek Grupları'!$E$6:$G$152, 3, FALSE)</f>
        <v>Esnaf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>
        <v>12.5</v>
      </c>
      <c r="S833" s="40">
        <v>2</v>
      </c>
      <c r="T833" s="40">
        <v>4</v>
      </c>
      <c r="U833" s="40"/>
      <c r="V833" s="40"/>
      <c r="W833" s="40"/>
      <c r="X833" s="40"/>
      <c r="Y833" s="40"/>
      <c r="Z833" s="41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2"/>
      <c r="AT833" s="42"/>
      <c r="AU833" s="43"/>
      <c r="AV833" s="40"/>
      <c r="AW833" s="40"/>
      <c r="AX833" s="40"/>
      <c r="AY833" s="40"/>
      <c r="AZ833" s="40"/>
      <c r="BA833" s="42"/>
      <c r="BB833" s="41"/>
      <c r="BC833" s="40"/>
      <c r="BD833" s="40"/>
      <c r="BE833" s="40"/>
      <c r="BF833" s="40"/>
      <c r="BG833" s="40"/>
      <c r="BH833" s="42"/>
      <c r="BI833" s="40"/>
      <c r="BJ833" s="40"/>
      <c r="BK833" s="40"/>
      <c r="BL833" s="40"/>
      <c r="BM833" s="40"/>
      <c r="BN833" s="40"/>
      <c r="BO833" s="41"/>
      <c r="BP833" s="40"/>
      <c r="BQ833" s="40"/>
      <c r="BR833" s="40"/>
      <c r="BS833" s="40"/>
      <c r="BT833" s="40"/>
      <c r="BU833" s="42"/>
      <c r="BV833" s="40"/>
      <c r="BW833" s="41">
        <v>2</v>
      </c>
      <c r="BX833" s="40"/>
      <c r="BY833" s="40"/>
      <c r="BZ833" s="40">
        <v>24</v>
      </c>
      <c r="CA833" s="42">
        <v>24</v>
      </c>
      <c r="CB833" s="41"/>
      <c r="CC833" s="40"/>
      <c r="CD833" s="40"/>
      <c r="CE833" s="40"/>
      <c r="CF833" s="40"/>
      <c r="CG833" s="40"/>
      <c r="CH833" s="42"/>
      <c r="CI833" s="43"/>
      <c r="CJ833" s="41"/>
      <c r="CK833" s="40"/>
      <c r="CL833" s="40"/>
      <c r="CM833" s="40"/>
      <c r="CN833" s="40"/>
      <c r="CO833" s="40"/>
      <c r="CP833" s="40"/>
      <c r="CQ833" s="40"/>
      <c r="CR833" s="40"/>
      <c r="CS833" s="40"/>
      <c r="CT833" s="40"/>
      <c r="CU833" s="40"/>
      <c r="CV833" s="40"/>
      <c r="CW833" s="40"/>
      <c r="CX833" s="40"/>
      <c r="CY833" s="40"/>
      <c r="CZ833" s="40"/>
      <c r="DA833" s="40"/>
      <c r="DB833" s="40"/>
      <c r="DC833" s="40"/>
      <c r="DD833" s="40"/>
      <c r="DE833" s="40"/>
      <c r="DF833" s="40"/>
      <c r="DG833" s="40"/>
      <c r="DH833" s="40"/>
      <c r="DI833" s="40"/>
      <c r="DJ833" s="40"/>
      <c r="DK833" s="40"/>
      <c r="DL833" s="40"/>
      <c r="DM833" s="40"/>
      <c r="DN833" s="40"/>
      <c r="DO833" s="40"/>
      <c r="DP833" s="40"/>
      <c r="DQ833" s="41"/>
      <c r="DR833" s="40"/>
      <c r="DS833" s="40"/>
      <c r="DT833" s="40"/>
      <c r="DU833" s="40"/>
      <c r="DV833" s="42"/>
      <c r="DW833" s="40"/>
      <c r="DX833" s="40"/>
      <c r="DY833" s="40"/>
      <c r="DZ833" s="40"/>
      <c r="EA833" s="40"/>
      <c r="EB833" s="40"/>
      <c r="EC833" s="40"/>
      <c r="ED833" s="41"/>
      <c r="EE833" s="40"/>
      <c r="EF833" s="40"/>
      <c r="EG833" s="41"/>
      <c r="EH833" s="40"/>
      <c r="EI833" s="40"/>
      <c r="EJ833" s="40"/>
      <c r="EK833" s="40"/>
      <c r="EL833" s="42"/>
      <c r="EM833" s="40"/>
      <c r="EN833" s="40"/>
      <c r="EO833" s="40"/>
      <c r="EP833" s="40"/>
      <c r="EQ833" s="40"/>
      <c r="ER833" s="40"/>
      <c r="ES833" s="40"/>
      <c r="ET833" s="40"/>
      <c r="EU833" s="40"/>
      <c r="EV833" s="40"/>
      <c r="EW833" s="42"/>
      <c r="EX833" s="42"/>
      <c r="EY833" s="42"/>
      <c r="EZ833" s="42"/>
      <c r="FA833" s="42"/>
      <c r="FB833" s="42"/>
      <c r="FC833" s="42"/>
      <c r="FD833" s="42"/>
      <c r="FE833" s="42"/>
      <c r="FF833" s="42"/>
      <c r="FG833" s="42"/>
      <c r="FH833" s="42"/>
      <c r="FI833" s="42"/>
      <c r="FJ833" s="42"/>
      <c r="FK833" s="42"/>
      <c r="FL833" s="42"/>
      <c r="FM833" s="42"/>
      <c r="FN833" s="42"/>
      <c r="FO833" s="42"/>
      <c r="FP833" s="42"/>
      <c r="FQ833" s="42"/>
      <c r="FR833" s="42"/>
      <c r="FS833" s="29">
        <f t="shared" si="99"/>
        <v>274</v>
      </c>
      <c r="FT833" s="29">
        <f t="shared" ref="FT833:FT843" si="103">FS833</f>
        <v>274</v>
      </c>
      <c r="FU833" s="8">
        <f t="shared" si="100"/>
        <v>2</v>
      </c>
      <c r="FV833" s="29">
        <f t="shared" ref="FV833:FV843" si="104">FU833</f>
        <v>2</v>
      </c>
    </row>
    <row r="834" spans="1:178">
      <c r="A834" s="8">
        <v>16403</v>
      </c>
      <c r="B834" s="27" t="s">
        <v>47</v>
      </c>
      <c r="C834" s="40">
        <v>23</v>
      </c>
      <c r="D834" s="40" t="s">
        <v>1265</v>
      </c>
      <c r="E834" s="40"/>
      <c r="F834" s="40" t="s">
        <v>334</v>
      </c>
      <c r="G834" s="40">
        <v>600</v>
      </c>
      <c r="H834" s="8" t="str">
        <f>VLOOKUP(F834, 'Meslek Grupları'!$E$6:$G$152, 3, FALSE)</f>
        <v>Görevli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>
        <v>34</v>
      </c>
      <c r="S834" s="40">
        <v>2.5</v>
      </c>
      <c r="T834" s="40">
        <v>5</v>
      </c>
      <c r="U834" s="40"/>
      <c r="V834" s="40"/>
      <c r="W834" s="40"/>
      <c r="X834" s="40"/>
      <c r="Y834" s="40"/>
      <c r="Z834" s="41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2"/>
      <c r="AT834" s="42"/>
      <c r="AU834" s="43"/>
      <c r="AV834" s="40"/>
      <c r="AW834" s="40"/>
      <c r="AX834" s="40"/>
      <c r="AY834" s="40"/>
      <c r="AZ834" s="40"/>
      <c r="BA834" s="42"/>
      <c r="BB834" s="41">
        <v>20</v>
      </c>
      <c r="BC834" s="40"/>
      <c r="BD834" s="40"/>
      <c r="BE834" s="40"/>
      <c r="BF834" s="40"/>
      <c r="BG834" s="40">
        <v>125</v>
      </c>
      <c r="BH834" s="42">
        <v>125</v>
      </c>
      <c r="BI834" s="40"/>
      <c r="BJ834" s="40"/>
      <c r="BK834" s="40"/>
      <c r="BL834" s="40"/>
      <c r="BM834" s="40"/>
      <c r="BN834" s="40"/>
      <c r="BO834" s="41"/>
      <c r="BP834" s="40"/>
      <c r="BQ834" s="40"/>
      <c r="BR834" s="40"/>
      <c r="BS834" s="40"/>
      <c r="BT834" s="40"/>
      <c r="BU834" s="42"/>
      <c r="BV834" s="40"/>
      <c r="BW834" s="41">
        <v>2.5</v>
      </c>
      <c r="BX834" s="40"/>
      <c r="BY834" s="40"/>
      <c r="BZ834" s="40">
        <v>30</v>
      </c>
      <c r="CA834" s="42">
        <v>30</v>
      </c>
      <c r="CB834" s="41"/>
      <c r="CC834" s="40"/>
      <c r="CD834" s="40"/>
      <c r="CE834" s="40"/>
      <c r="CF834" s="40"/>
      <c r="CG834" s="40"/>
      <c r="CH834" s="42"/>
      <c r="CI834" s="43"/>
      <c r="CJ834" s="41"/>
      <c r="CK834" s="40"/>
      <c r="CL834" s="40"/>
      <c r="CM834" s="40"/>
      <c r="CN834" s="40"/>
      <c r="CO834" s="40"/>
      <c r="CP834" s="40"/>
      <c r="CQ834" s="40"/>
      <c r="CR834" s="40"/>
      <c r="CS834" s="40"/>
      <c r="CT834" s="40"/>
      <c r="CU834" s="40"/>
      <c r="CV834" s="40"/>
      <c r="CW834" s="40"/>
      <c r="CX834" s="40"/>
      <c r="CY834" s="40"/>
      <c r="CZ834" s="40"/>
      <c r="DA834" s="40"/>
      <c r="DB834" s="40"/>
      <c r="DC834" s="40"/>
      <c r="DD834" s="40"/>
      <c r="DE834" s="40"/>
      <c r="DF834" s="40"/>
      <c r="DG834" s="40"/>
      <c r="DH834" s="40"/>
      <c r="DI834" s="40"/>
      <c r="DJ834" s="40"/>
      <c r="DK834" s="40"/>
      <c r="DL834" s="40"/>
      <c r="DM834" s="40"/>
      <c r="DN834" s="40"/>
      <c r="DO834" s="40"/>
      <c r="DP834" s="40"/>
      <c r="DQ834" s="41"/>
      <c r="DR834" s="40"/>
      <c r="DS834" s="40"/>
      <c r="DT834" s="40"/>
      <c r="DU834" s="40"/>
      <c r="DV834" s="42"/>
      <c r="DW834" s="40"/>
      <c r="DX834" s="40"/>
      <c r="DY834" s="40"/>
      <c r="DZ834" s="40"/>
      <c r="EA834" s="40"/>
      <c r="EB834" s="40"/>
      <c r="EC834" s="40"/>
      <c r="ED834" s="41"/>
      <c r="EE834" s="40"/>
      <c r="EF834" s="40"/>
      <c r="EG834" s="41"/>
      <c r="EH834" s="40"/>
      <c r="EI834" s="40"/>
      <c r="EJ834" s="40"/>
      <c r="EK834" s="40"/>
      <c r="EL834" s="42"/>
      <c r="EM834" s="40"/>
      <c r="EN834" s="40"/>
      <c r="EO834" s="40"/>
      <c r="EP834" s="40"/>
      <c r="EQ834" s="40"/>
      <c r="ER834" s="40"/>
      <c r="ES834" s="40"/>
      <c r="ET834" s="40"/>
      <c r="EU834" s="40"/>
      <c r="EV834" s="40"/>
      <c r="EW834" s="42"/>
      <c r="EX834" s="42"/>
      <c r="EY834" s="42"/>
      <c r="EZ834" s="42"/>
      <c r="FA834" s="42"/>
      <c r="FB834" s="42"/>
      <c r="FC834" s="42"/>
      <c r="FD834" s="42"/>
      <c r="FE834" s="42"/>
      <c r="FF834" s="42"/>
      <c r="FG834" s="42"/>
      <c r="FH834" s="42"/>
      <c r="FI834" s="42"/>
      <c r="FJ834" s="42"/>
      <c r="FK834" s="42"/>
      <c r="FL834" s="42"/>
      <c r="FM834" s="42"/>
      <c r="FN834" s="42"/>
      <c r="FO834" s="42"/>
      <c r="FP834" s="42"/>
      <c r="FQ834" s="42"/>
      <c r="FR834" s="42"/>
      <c r="FS834" s="29">
        <f t="shared" si="99"/>
        <v>755</v>
      </c>
      <c r="FT834" s="29">
        <f t="shared" si="103"/>
        <v>755</v>
      </c>
      <c r="FU834" s="8">
        <f t="shared" si="100"/>
        <v>22.5</v>
      </c>
      <c r="FV834" s="29">
        <f t="shared" si="104"/>
        <v>22.5</v>
      </c>
    </row>
    <row r="835" spans="1:178">
      <c r="A835" s="8">
        <v>16403</v>
      </c>
      <c r="B835" s="27" t="s">
        <v>47</v>
      </c>
      <c r="C835" s="40">
        <v>24</v>
      </c>
      <c r="D835" s="40" t="s">
        <v>1244</v>
      </c>
      <c r="E835" s="40"/>
      <c r="F835" s="40" t="s">
        <v>316</v>
      </c>
      <c r="G835" s="40"/>
      <c r="H835" s="8" t="str">
        <f>VLOOKUP(F835, 'Meslek Grupları'!$E$6:$G$152, 3, FALSE)</f>
        <v>Mesleksiz</v>
      </c>
      <c r="I835" s="40" t="s">
        <v>1266</v>
      </c>
      <c r="J835" s="40"/>
      <c r="K835" s="40"/>
      <c r="L835" s="40"/>
      <c r="M835" s="40"/>
      <c r="N835" s="40"/>
      <c r="O835" s="40"/>
      <c r="P835" s="40"/>
      <c r="Q835" s="40"/>
      <c r="R835" s="40">
        <v>10</v>
      </c>
      <c r="S835" s="40"/>
      <c r="T835" s="40"/>
      <c r="U835" s="40"/>
      <c r="V835" s="40"/>
      <c r="W835" s="40"/>
      <c r="X835" s="40"/>
      <c r="Y835" s="40"/>
      <c r="Z835" s="41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2"/>
      <c r="AT835" s="42"/>
      <c r="AU835" s="43"/>
      <c r="AV835" s="40"/>
      <c r="AW835" s="40"/>
      <c r="AX835" s="40"/>
      <c r="AY835" s="40"/>
      <c r="AZ835" s="40"/>
      <c r="BA835" s="42"/>
      <c r="BB835" s="41"/>
      <c r="BC835" s="40"/>
      <c r="BD835" s="40"/>
      <c r="BE835" s="40"/>
      <c r="BF835" s="40"/>
      <c r="BG835" s="40"/>
      <c r="BH835" s="42"/>
      <c r="BI835" s="40"/>
      <c r="BJ835" s="40"/>
      <c r="BK835" s="40"/>
      <c r="BL835" s="40"/>
      <c r="BM835" s="40"/>
      <c r="BN835" s="40"/>
      <c r="BO835" s="41"/>
      <c r="BP835" s="40"/>
      <c r="BQ835" s="40"/>
      <c r="BR835" s="40"/>
      <c r="BS835" s="40"/>
      <c r="BT835" s="40"/>
      <c r="BU835" s="42"/>
      <c r="BV835" s="40"/>
      <c r="BW835" s="41"/>
      <c r="BX835" s="40"/>
      <c r="BY835" s="40"/>
      <c r="BZ835" s="40"/>
      <c r="CA835" s="42"/>
      <c r="CB835" s="41"/>
      <c r="CC835" s="40"/>
      <c r="CD835" s="40"/>
      <c r="CE835" s="40"/>
      <c r="CF835" s="40"/>
      <c r="CG835" s="40"/>
      <c r="CH835" s="42"/>
      <c r="CI835" s="43"/>
      <c r="CJ835" s="41"/>
      <c r="CK835" s="40"/>
      <c r="CL835" s="40"/>
      <c r="CM835" s="40"/>
      <c r="CN835" s="40"/>
      <c r="CO835" s="40"/>
      <c r="CP835" s="40"/>
      <c r="CQ835" s="40"/>
      <c r="CR835" s="40"/>
      <c r="CS835" s="40"/>
      <c r="CT835" s="40"/>
      <c r="CU835" s="40"/>
      <c r="CV835" s="40"/>
      <c r="CW835" s="40"/>
      <c r="CX835" s="40"/>
      <c r="CY835" s="40"/>
      <c r="CZ835" s="40"/>
      <c r="DA835" s="40"/>
      <c r="DB835" s="40"/>
      <c r="DC835" s="40"/>
      <c r="DD835" s="40"/>
      <c r="DE835" s="40"/>
      <c r="DF835" s="40"/>
      <c r="DG835" s="40"/>
      <c r="DH835" s="40"/>
      <c r="DI835" s="40"/>
      <c r="DJ835" s="40"/>
      <c r="DK835" s="40"/>
      <c r="DL835" s="40"/>
      <c r="DM835" s="40"/>
      <c r="DN835" s="40"/>
      <c r="DO835" s="40"/>
      <c r="DP835" s="40"/>
      <c r="DQ835" s="41"/>
      <c r="DR835" s="40"/>
      <c r="DS835" s="40"/>
      <c r="DT835" s="40"/>
      <c r="DU835" s="40"/>
      <c r="DV835" s="42"/>
      <c r="DW835" s="40"/>
      <c r="DX835" s="40"/>
      <c r="DY835" s="40"/>
      <c r="DZ835" s="40"/>
      <c r="EA835" s="40"/>
      <c r="EB835" s="40"/>
      <c r="EC835" s="40"/>
      <c r="ED835" s="41"/>
      <c r="EE835" s="40"/>
      <c r="EF835" s="40"/>
      <c r="EG835" s="41"/>
      <c r="EH835" s="40"/>
      <c r="EI835" s="40"/>
      <c r="EJ835" s="40"/>
      <c r="EK835" s="40"/>
      <c r="EL835" s="42"/>
      <c r="EM835" s="40"/>
      <c r="EN835" s="40"/>
      <c r="EO835" s="40"/>
      <c r="EP835" s="40"/>
      <c r="EQ835" s="40"/>
      <c r="ER835" s="40"/>
      <c r="ES835" s="40"/>
      <c r="ET835" s="40"/>
      <c r="EU835" s="40"/>
      <c r="EV835" s="40"/>
      <c r="EW835" s="42"/>
      <c r="EX835" s="42"/>
      <c r="EY835" s="42"/>
      <c r="EZ835" s="42"/>
      <c r="FA835" s="42"/>
      <c r="FB835" s="42"/>
      <c r="FC835" s="42"/>
      <c r="FD835" s="42"/>
      <c r="FE835" s="42"/>
      <c r="FF835" s="42"/>
      <c r="FG835" s="42"/>
      <c r="FH835" s="42"/>
      <c r="FI835" s="42"/>
      <c r="FJ835" s="42"/>
      <c r="FK835" s="42"/>
      <c r="FL835" s="42"/>
      <c r="FM835" s="42"/>
      <c r="FN835" s="42"/>
      <c r="FO835" s="42"/>
      <c r="FP835" s="42"/>
      <c r="FQ835" s="42"/>
      <c r="FR835" s="42"/>
      <c r="FS835" s="29">
        <f t="shared" si="99"/>
        <v>0</v>
      </c>
      <c r="FT835" s="29">
        <f t="shared" si="103"/>
        <v>0</v>
      </c>
      <c r="FU835" s="8">
        <f t="shared" si="100"/>
        <v>0</v>
      </c>
      <c r="FV835" s="29">
        <f t="shared" si="104"/>
        <v>0</v>
      </c>
    </row>
    <row r="836" spans="1:178">
      <c r="A836" s="8">
        <v>16403</v>
      </c>
      <c r="B836" s="27" t="s">
        <v>47</v>
      </c>
      <c r="C836" s="40">
        <v>25</v>
      </c>
      <c r="D836" s="40" t="s">
        <v>1267</v>
      </c>
      <c r="E836" s="40"/>
      <c r="F836" s="40" t="s">
        <v>331</v>
      </c>
      <c r="G836" s="40">
        <v>100</v>
      </c>
      <c r="H836" s="8" t="str">
        <f>VLOOKUP(F836, 'Meslek Grupları'!$E$6:$G$152, 3, FALSE)</f>
        <v>Görevli</v>
      </c>
      <c r="I836" s="40" t="s">
        <v>676</v>
      </c>
      <c r="J836" s="40"/>
      <c r="K836" s="40"/>
      <c r="L836" s="40"/>
      <c r="M836" s="40"/>
      <c r="N836" s="40"/>
      <c r="O836" s="40"/>
      <c r="P836" s="40"/>
      <c r="Q836" s="40"/>
      <c r="R836" s="40"/>
      <c r="S836" s="40">
        <v>2</v>
      </c>
      <c r="T836" s="40">
        <v>4</v>
      </c>
      <c r="U836" s="40"/>
      <c r="V836" s="40"/>
      <c r="W836" s="40"/>
      <c r="X836" s="40"/>
      <c r="Y836" s="40"/>
      <c r="Z836" s="41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2"/>
      <c r="AT836" s="42"/>
      <c r="AU836" s="43"/>
      <c r="AV836" s="40"/>
      <c r="AW836" s="40"/>
      <c r="AX836" s="40"/>
      <c r="AY836" s="40"/>
      <c r="AZ836" s="40"/>
      <c r="BA836" s="42"/>
      <c r="BB836" s="41"/>
      <c r="BC836" s="40"/>
      <c r="BD836" s="40"/>
      <c r="BE836" s="40"/>
      <c r="BF836" s="40"/>
      <c r="BG836" s="40"/>
      <c r="BH836" s="42"/>
      <c r="BI836" s="40"/>
      <c r="BJ836" s="40"/>
      <c r="BK836" s="40"/>
      <c r="BL836" s="40"/>
      <c r="BM836" s="40"/>
      <c r="BN836" s="40"/>
      <c r="BO836" s="41"/>
      <c r="BP836" s="40"/>
      <c r="BQ836" s="40"/>
      <c r="BR836" s="40"/>
      <c r="BS836" s="40"/>
      <c r="BT836" s="40"/>
      <c r="BU836" s="42"/>
      <c r="BV836" s="40"/>
      <c r="BW836" s="41">
        <v>2</v>
      </c>
      <c r="BX836" s="40"/>
      <c r="BY836" s="40"/>
      <c r="BZ836" s="40">
        <v>24</v>
      </c>
      <c r="CA836" s="42">
        <v>24</v>
      </c>
      <c r="CB836" s="41"/>
      <c r="CC836" s="40"/>
      <c r="CD836" s="40"/>
      <c r="CE836" s="40"/>
      <c r="CF836" s="40"/>
      <c r="CG836" s="40"/>
      <c r="CH836" s="42"/>
      <c r="CI836" s="43"/>
      <c r="CJ836" s="41"/>
      <c r="CK836" s="40"/>
      <c r="CL836" s="40"/>
      <c r="CM836" s="40"/>
      <c r="CN836" s="40"/>
      <c r="CO836" s="40"/>
      <c r="CP836" s="40"/>
      <c r="CQ836" s="40"/>
      <c r="CR836" s="40"/>
      <c r="CS836" s="40"/>
      <c r="CT836" s="40"/>
      <c r="CU836" s="40"/>
      <c r="CV836" s="40"/>
      <c r="CW836" s="40"/>
      <c r="CX836" s="40"/>
      <c r="CY836" s="40"/>
      <c r="CZ836" s="40"/>
      <c r="DA836" s="40"/>
      <c r="DB836" s="40"/>
      <c r="DC836" s="40"/>
      <c r="DD836" s="40"/>
      <c r="DE836" s="40"/>
      <c r="DF836" s="40"/>
      <c r="DG836" s="40"/>
      <c r="DH836" s="40"/>
      <c r="DI836" s="40"/>
      <c r="DJ836" s="40"/>
      <c r="DK836" s="40"/>
      <c r="DL836" s="40"/>
      <c r="DM836" s="40"/>
      <c r="DN836" s="40"/>
      <c r="DO836" s="40"/>
      <c r="DP836" s="40"/>
      <c r="DQ836" s="41"/>
      <c r="DR836" s="40"/>
      <c r="DS836" s="40"/>
      <c r="DT836" s="40"/>
      <c r="DU836" s="40"/>
      <c r="DV836" s="42"/>
      <c r="DW836" s="40"/>
      <c r="DX836" s="40"/>
      <c r="DY836" s="40"/>
      <c r="DZ836" s="40"/>
      <c r="EA836" s="40"/>
      <c r="EB836" s="40"/>
      <c r="EC836" s="40"/>
      <c r="ED836" s="41"/>
      <c r="EE836" s="40"/>
      <c r="EF836" s="40"/>
      <c r="EG836" s="41"/>
      <c r="EH836" s="40"/>
      <c r="EI836" s="40"/>
      <c r="EJ836" s="40"/>
      <c r="EK836" s="40"/>
      <c r="EL836" s="42"/>
      <c r="EM836" s="40"/>
      <c r="EN836" s="40"/>
      <c r="EO836" s="40"/>
      <c r="EP836" s="40"/>
      <c r="EQ836" s="40"/>
      <c r="ER836" s="40"/>
      <c r="ES836" s="40"/>
      <c r="ET836" s="40"/>
      <c r="EU836" s="40"/>
      <c r="EV836" s="40"/>
      <c r="EW836" s="42"/>
      <c r="EX836" s="42"/>
      <c r="EY836" s="42"/>
      <c r="EZ836" s="42"/>
      <c r="FA836" s="42"/>
      <c r="FB836" s="42"/>
      <c r="FC836" s="42"/>
      <c r="FD836" s="42"/>
      <c r="FE836" s="42"/>
      <c r="FF836" s="42"/>
      <c r="FG836" s="42"/>
      <c r="FH836" s="42"/>
      <c r="FI836" s="42"/>
      <c r="FJ836" s="42"/>
      <c r="FK836" s="42"/>
      <c r="FL836" s="42"/>
      <c r="FM836" s="42"/>
      <c r="FN836" s="42"/>
      <c r="FO836" s="42"/>
      <c r="FP836" s="42"/>
      <c r="FQ836" s="42"/>
      <c r="FR836" s="42"/>
      <c r="FS836" s="29">
        <f t="shared" si="99"/>
        <v>124</v>
      </c>
      <c r="FT836" s="29">
        <f t="shared" si="103"/>
        <v>124</v>
      </c>
      <c r="FU836" s="8">
        <f t="shared" si="100"/>
        <v>2</v>
      </c>
      <c r="FV836" s="29">
        <f t="shared" si="104"/>
        <v>2</v>
      </c>
    </row>
    <row r="837" spans="1:178">
      <c r="A837" s="8">
        <v>16403</v>
      </c>
      <c r="B837" s="27" t="s">
        <v>47</v>
      </c>
      <c r="C837" s="40">
        <v>26</v>
      </c>
      <c r="D837" s="40" t="s">
        <v>1268</v>
      </c>
      <c r="E837" s="40"/>
      <c r="F837" s="40" t="s">
        <v>282</v>
      </c>
      <c r="G837" s="40">
        <v>200</v>
      </c>
      <c r="H837" s="8" t="str">
        <f>VLOOKUP(F837, 'Meslek Grupları'!$E$6:$G$152, 3, FALSE)</f>
        <v>Ticaret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>
        <v>62</v>
      </c>
      <c r="S837" s="40">
        <v>5</v>
      </c>
      <c r="T837" s="40">
        <v>10</v>
      </c>
      <c r="U837" s="40"/>
      <c r="V837" s="40"/>
      <c r="W837" s="40"/>
      <c r="X837" s="40"/>
      <c r="Y837" s="40"/>
      <c r="Z837" s="41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2"/>
      <c r="AT837" s="42"/>
      <c r="AU837" s="43"/>
      <c r="AV837" s="40"/>
      <c r="AW837" s="40"/>
      <c r="AX837" s="40"/>
      <c r="AY837" s="40"/>
      <c r="AZ837" s="40"/>
      <c r="BA837" s="42"/>
      <c r="BB837" s="41">
        <v>90</v>
      </c>
      <c r="BC837" s="40"/>
      <c r="BD837" s="40"/>
      <c r="BE837" s="40"/>
      <c r="BF837" s="40"/>
      <c r="BG837" s="40">
        <v>144</v>
      </c>
      <c r="BH837" s="42">
        <v>144</v>
      </c>
      <c r="BI837" s="40"/>
      <c r="BJ837" s="40"/>
      <c r="BK837" s="40"/>
      <c r="BL837" s="40"/>
      <c r="BM837" s="40"/>
      <c r="BN837" s="40"/>
      <c r="BO837" s="41">
        <v>3</v>
      </c>
      <c r="BP837" s="40"/>
      <c r="BQ837" s="40"/>
      <c r="BR837" s="40" t="s">
        <v>612</v>
      </c>
      <c r="BS837" s="40"/>
      <c r="BT837" s="40"/>
      <c r="BU837" s="42">
        <v>260</v>
      </c>
      <c r="BV837" s="40"/>
      <c r="BW837" s="41">
        <v>5</v>
      </c>
      <c r="BX837" s="40"/>
      <c r="BY837" s="40"/>
      <c r="BZ837" s="40">
        <v>60</v>
      </c>
      <c r="CA837" s="42">
        <v>60</v>
      </c>
      <c r="CB837" s="41"/>
      <c r="CC837" s="40"/>
      <c r="CD837" s="40"/>
      <c r="CE837" s="40"/>
      <c r="CF837" s="40"/>
      <c r="CG837" s="40"/>
      <c r="CH837" s="42"/>
      <c r="CI837" s="43"/>
      <c r="CJ837" s="41">
        <v>1</v>
      </c>
      <c r="CK837" s="40"/>
      <c r="CL837" s="40"/>
      <c r="CM837" s="40"/>
      <c r="CN837" s="40"/>
      <c r="CO837" s="40"/>
      <c r="CP837" s="40"/>
      <c r="CQ837" s="40"/>
      <c r="CR837" s="40"/>
      <c r="CS837" s="40"/>
      <c r="CT837" s="40"/>
      <c r="CU837" s="40"/>
      <c r="CV837" s="40"/>
      <c r="CW837" s="40"/>
      <c r="CX837" s="40"/>
      <c r="CY837" s="40">
        <v>1</v>
      </c>
      <c r="CZ837" s="40"/>
      <c r="DA837" s="40"/>
      <c r="DB837" s="40"/>
      <c r="DC837" s="40"/>
      <c r="DD837" s="40"/>
      <c r="DE837" s="40"/>
      <c r="DF837" s="40"/>
      <c r="DG837" s="40"/>
      <c r="DH837" s="40"/>
      <c r="DI837" s="40"/>
      <c r="DJ837" s="40"/>
      <c r="DK837" s="40"/>
      <c r="DL837" s="40"/>
      <c r="DM837" s="40"/>
      <c r="DN837" s="40"/>
      <c r="DO837" s="40"/>
      <c r="DP837" s="40"/>
      <c r="DQ837" s="41"/>
      <c r="DR837" s="40"/>
      <c r="DS837" s="40"/>
      <c r="DT837" s="40"/>
      <c r="DU837" s="40"/>
      <c r="DV837" s="42"/>
      <c r="DW837" s="40"/>
      <c r="DX837" s="40"/>
      <c r="DY837" s="40"/>
      <c r="DZ837" s="40"/>
      <c r="EA837" s="40"/>
      <c r="EB837" s="40"/>
      <c r="EC837" s="40"/>
      <c r="ED837" s="41"/>
      <c r="EE837" s="40"/>
      <c r="EF837" s="40"/>
      <c r="EG837" s="41">
        <v>1</v>
      </c>
      <c r="EH837" s="40" t="s">
        <v>394</v>
      </c>
      <c r="EI837" s="40"/>
      <c r="EJ837" s="40">
        <v>0.5</v>
      </c>
      <c r="EK837" s="40"/>
      <c r="EL837" s="42">
        <v>40</v>
      </c>
      <c r="EM837" s="40"/>
      <c r="EN837" s="40"/>
      <c r="EO837" s="40"/>
      <c r="EP837" s="40"/>
      <c r="EQ837" s="40"/>
      <c r="ER837" s="40"/>
      <c r="ES837" s="40"/>
      <c r="ET837" s="40"/>
      <c r="EU837" s="40"/>
      <c r="EV837" s="40"/>
      <c r="EW837" s="42"/>
      <c r="EX837" s="42"/>
      <c r="EY837" s="42"/>
      <c r="EZ837" s="42"/>
      <c r="FA837" s="42"/>
      <c r="FB837" s="42"/>
      <c r="FC837" s="42"/>
      <c r="FD837" s="42">
        <v>0.5</v>
      </c>
      <c r="FE837" s="42">
        <v>1</v>
      </c>
      <c r="FF837" s="42"/>
      <c r="FG837" s="42">
        <v>0.5</v>
      </c>
      <c r="FH837" s="42"/>
      <c r="FI837" s="42">
        <v>250</v>
      </c>
      <c r="FJ837" s="42"/>
      <c r="FK837" s="42"/>
      <c r="FL837" s="42"/>
      <c r="FM837" s="42"/>
      <c r="FN837" s="42"/>
      <c r="FO837" s="42"/>
      <c r="FP837" s="42"/>
      <c r="FQ837" s="42"/>
      <c r="FR837" s="42"/>
      <c r="FS837" s="29">
        <f t="shared" si="99"/>
        <v>954</v>
      </c>
      <c r="FT837" s="29">
        <f t="shared" si="103"/>
        <v>954</v>
      </c>
      <c r="FU837" s="8">
        <f t="shared" si="100"/>
        <v>98</v>
      </c>
      <c r="FV837" s="29">
        <f t="shared" si="104"/>
        <v>98</v>
      </c>
    </row>
    <row r="838" spans="1:178">
      <c r="A838" s="8">
        <v>16403</v>
      </c>
      <c r="B838" s="27" t="s">
        <v>47</v>
      </c>
      <c r="C838" s="40">
        <v>27</v>
      </c>
      <c r="D838" s="40" t="s">
        <v>1270</v>
      </c>
      <c r="E838" s="40"/>
      <c r="F838" s="40"/>
      <c r="G838" s="40"/>
      <c r="H838" s="8">
        <f>VLOOKUP(F838, 'Meslek Grupları'!$E$6:$G$152, 3, FALSE)</f>
        <v>0</v>
      </c>
      <c r="I838" s="40" t="s">
        <v>1271</v>
      </c>
      <c r="J838" s="40"/>
      <c r="K838" s="40"/>
      <c r="L838" s="40"/>
      <c r="M838" s="40"/>
      <c r="N838" s="40"/>
      <c r="O838" s="40"/>
      <c r="P838" s="40"/>
      <c r="Q838" s="40"/>
      <c r="R838" s="40"/>
      <c r="S838" s="40">
        <v>2.5</v>
      </c>
      <c r="T838" s="40">
        <v>5</v>
      </c>
      <c r="U838" s="40"/>
      <c r="V838" s="40"/>
      <c r="W838" s="40"/>
      <c r="X838" s="40"/>
      <c r="Y838" s="40"/>
      <c r="Z838" s="41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2"/>
      <c r="AT838" s="42"/>
      <c r="AU838" s="43"/>
      <c r="AV838" s="40"/>
      <c r="AW838" s="40"/>
      <c r="AX838" s="40"/>
      <c r="AY838" s="40"/>
      <c r="AZ838" s="40"/>
      <c r="BA838" s="42"/>
      <c r="BB838" s="41"/>
      <c r="BC838" s="40"/>
      <c r="BD838" s="40"/>
      <c r="BE838" s="40"/>
      <c r="BF838" s="40"/>
      <c r="BG838" s="40"/>
      <c r="BH838" s="42"/>
      <c r="BI838" s="40"/>
      <c r="BJ838" s="40"/>
      <c r="BK838" s="40"/>
      <c r="BL838" s="40"/>
      <c r="BM838" s="40"/>
      <c r="BN838" s="40"/>
      <c r="BO838" s="41"/>
      <c r="BP838" s="40"/>
      <c r="BQ838" s="40"/>
      <c r="BR838" s="40"/>
      <c r="BS838" s="40"/>
      <c r="BT838" s="40"/>
      <c r="BU838" s="42"/>
      <c r="BV838" s="40"/>
      <c r="BW838" s="41">
        <v>2.5</v>
      </c>
      <c r="BX838" s="40"/>
      <c r="BY838" s="40"/>
      <c r="BZ838" s="40">
        <v>30</v>
      </c>
      <c r="CA838" s="42">
        <v>30</v>
      </c>
      <c r="CB838" s="41"/>
      <c r="CC838" s="40"/>
      <c r="CD838" s="40"/>
      <c r="CE838" s="40"/>
      <c r="CF838" s="40"/>
      <c r="CG838" s="40"/>
      <c r="CH838" s="42"/>
      <c r="CI838" s="43"/>
      <c r="CJ838" s="41"/>
      <c r="CK838" s="40"/>
      <c r="CL838" s="40"/>
      <c r="CM838" s="40"/>
      <c r="CN838" s="40"/>
      <c r="CO838" s="40"/>
      <c r="CP838" s="40"/>
      <c r="CQ838" s="40"/>
      <c r="CR838" s="40"/>
      <c r="CS838" s="40"/>
      <c r="CT838" s="40"/>
      <c r="CU838" s="40"/>
      <c r="CV838" s="40"/>
      <c r="CW838" s="40"/>
      <c r="CX838" s="40"/>
      <c r="CY838" s="40"/>
      <c r="CZ838" s="40"/>
      <c r="DA838" s="40"/>
      <c r="DB838" s="40"/>
      <c r="DC838" s="40"/>
      <c r="DD838" s="40"/>
      <c r="DE838" s="40"/>
      <c r="DF838" s="40"/>
      <c r="DG838" s="40"/>
      <c r="DH838" s="40"/>
      <c r="DI838" s="40"/>
      <c r="DJ838" s="40"/>
      <c r="DK838" s="40"/>
      <c r="DL838" s="40"/>
      <c r="DM838" s="40"/>
      <c r="DN838" s="40"/>
      <c r="DO838" s="40"/>
      <c r="DP838" s="40"/>
      <c r="DQ838" s="41"/>
      <c r="DR838" s="40"/>
      <c r="DS838" s="40"/>
      <c r="DT838" s="40"/>
      <c r="DU838" s="40"/>
      <c r="DV838" s="42"/>
      <c r="DW838" s="40"/>
      <c r="DX838" s="40"/>
      <c r="DY838" s="40"/>
      <c r="DZ838" s="40"/>
      <c r="EA838" s="40"/>
      <c r="EB838" s="40"/>
      <c r="EC838" s="40"/>
      <c r="ED838" s="41"/>
      <c r="EE838" s="40"/>
      <c r="EF838" s="40"/>
      <c r="EG838" s="41"/>
      <c r="EH838" s="40"/>
      <c r="EI838" s="40"/>
      <c r="EJ838" s="40"/>
      <c r="EK838" s="40"/>
      <c r="EL838" s="42"/>
      <c r="EM838" s="40"/>
      <c r="EN838" s="40"/>
      <c r="EO838" s="40"/>
      <c r="EP838" s="40"/>
      <c r="EQ838" s="40"/>
      <c r="ER838" s="40"/>
      <c r="ES838" s="40"/>
      <c r="ET838" s="40"/>
      <c r="EU838" s="40"/>
      <c r="EV838" s="40"/>
      <c r="EW838" s="42"/>
      <c r="EX838" s="42"/>
      <c r="EY838" s="42"/>
      <c r="EZ838" s="42"/>
      <c r="FA838" s="42"/>
      <c r="FB838" s="42"/>
      <c r="FC838" s="42"/>
      <c r="FD838" s="42"/>
      <c r="FE838" s="42"/>
      <c r="FF838" s="42"/>
      <c r="FG838" s="42"/>
      <c r="FH838" s="42"/>
      <c r="FI838" s="42"/>
      <c r="FJ838" s="42"/>
      <c r="FK838" s="42"/>
      <c r="FL838" s="42"/>
      <c r="FM838" s="42"/>
      <c r="FN838" s="42"/>
      <c r="FO838" s="42"/>
      <c r="FP838" s="42"/>
      <c r="FQ838" s="42"/>
      <c r="FR838" s="42"/>
      <c r="FS838" s="29">
        <f t="shared" ref="FS838:FS901" si="105">FQ838+FO838+FL838+FI838+FC838+EW838+EP838+EL838+EF838+EC838+DX838+DU838+DK838+DJ838+DG838+DE838+DD838+CX838+CP838+CG838+BZ838+BU838+BM838+BG838+AZ838+P838+O838+N838+L838+J838+G838+BT838</f>
        <v>30</v>
      </c>
      <c r="FT838" s="29">
        <f t="shared" si="103"/>
        <v>30</v>
      </c>
      <c r="FU838" s="8">
        <f t="shared" si="100"/>
        <v>2.5</v>
      </c>
      <c r="FV838" s="29">
        <f t="shared" si="104"/>
        <v>2.5</v>
      </c>
    </row>
    <row r="839" spans="1:178">
      <c r="A839" s="8">
        <v>16403</v>
      </c>
      <c r="B839" s="27" t="s">
        <v>47</v>
      </c>
      <c r="C839" s="40">
        <v>28</v>
      </c>
      <c r="D839" s="40" t="s">
        <v>1272</v>
      </c>
      <c r="E839" s="40"/>
      <c r="F839" s="40" t="s">
        <v>381</v>
      </c>
      <c r="G839" s="40"/>
      <c r="H839" s="8" t="str">
        <f>VLOOKUP(F839, 'Meslek Grupları'!$E$6:$G$152, 3, FALSE)</f>
        <v>Mesleksiz</v>
      </c>
      <c r="I839" s="40" t="s">
        <v>1273</v>
      </c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1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2"/>
      <c r="AT839" s="42"/>
      <c r="AU839" s="43"/>
      <c r="AV839" s="40"/>
      <c r="AW839" s="40"/>
      <c r="AX839" s="40"/>
      <c r="AY839" s="40"/>
      <c r="AZ839" s="40"/>
      <c r="BA839" s="42"/>
      <c r="BB839" s="41"/>
      <c r="BC839" s="40"/>
      <c r="BD839" s="40"/>
      <c r="BE839" s="40"/>
      <c r="BF839" s="40"/>
      <c r="BG839" s="40"/>
      <c r="BH839" s="42"/>
      <c r="BI839" s="40"/>
      <c r="BJ839" s="40"/>
      <c r="BK839" s="40"/>
      <c r="BL839" s="40"/>
      <c r="BM839" s="40"/>
      <c r="BN839" s="40"/>
      <c r="BO839" s="41"/>
      <c r="BP839" s="40"/>
      <c r="BQ839" s="40"/>
      <c r="BR839" s="40"/>
      <c r="BS839" s="40"/>
      <c r="BT839" s="40"/>
      <c r="BU839" s="42"/>
      <c r="BV839" s="40"/>
      <c r="BW839" s="41"/>
      <c r="BX839" s="40"/>
      <c r="BY839" s="40"/>
      <c r="BZ839" s="40"/>
      <c r="CA839" s="42"/>
      <c r="CB839" s="41"/>
      <c r="CC839" s="40"/>
      <c r="CD839" s="40"/>
      <c r="CE839" s="40"/>
      <c r="CF839" s="40"/>
      <c r="CG839" s="40"/>
      <c r="CH839" s="42"/>
      <c r="CI839" s="43"/>
      <c r="CJ839" s="41"/>
      <c r="CK839" s="40"/>
      <c r="CL839" s="40"/>
      <c r="CM839" s="40"/>
      <c r="CN839" s="40"/>
      <c r="CO839" s="40"/>
      <c r="CP839" s="40"/>
      <c r="CQ839" s="40"/>
      <c r="CR839" s="40"/>
      <c r="CS839" s="40"/>
      <c r="CT839" s="40"/>
      <c r="CU839" s="40"/>
      <c r="CV839" s="40"/>
      <c r="CW839" s="40"/>
      <c r="CX839" s="40"/>
      <c r="CY839" s="40"/>
      <c r="CZ839" s="40"/>
      <c r="DA839" s="40"/>
      <c r="DB839" s="40"/>
      <c r="DC839" s="40"/>
      <c r="DD839" s="40"/>
      <c r="DE839" s="40"/>
      <c r="DF839" s="40"/>
      <c r="DG839" s="40"/>
      <c r="DH839" s="40"/>
      <c r="DI839" s="40"/>
      <c r="DJ839" s="40"/>
      <c r="DK839" s="40"/>
      <c r="DL839" s="40"/>
      <c r="DM839" s="40"/>
      <c r="DN839" s="40"/>
      <c r="DO839" s="40"/>
      <c r="DP839" s="40"/>
      <c r="DQ839" s="41"/>
      <c r="DR839" s="40"/>
      <c r="DS839" s="40"/>
      <c r="DT839" s="40"/>
      <c r="DU839" s="40"/>
      <c r="DV839" s="42"/>
      <c r="DW839" s="40"/>
      <c r="DX839" s="40"/>
      <c r="DY839" s="40"/>
      <c r="DZ839" s="40"/>
      <c r="EA839" s="40"/>
      <c r="EB839" s="40"/>
      <c r="EC839" s="40"/>
      <c r="ED839" s="41"/>
      <c r="EE839" s="40"/>
      <c r="EF839" s="40"/>
      <c r="EG839" s="41"/>
      <c r="EH839" s="40"/>
      <c r="EI839" s="40"/>
      <c r="EJ839" s="40"/>
      <c r="EK839" s="40"/>
      <c r="EL839" s="42"/>
      <c r="EM839" s="40"/>
      <c r="EN839" s="40"/>
      <c r="EO839" s="40"/>
      <c r="EP839" s="40"/>
      <c r="EQ839" s="40"/>
      <c r="ER839" s="40"/>
      <c r="ES839" s="40"/>
      <c r="ET839" s="40"/>
      <c r="EU839" s="40"/>
      <c r="EV839" s="40"/>
      <c r="EW839" s="42"/>
      <c r="EX839" s="42"/>
      <c r="EY839" s="42"/>
      <c r="EZ839" s="42"/>
      <c r="FA839" s="42"/>
      <c r="FB839" s="42"/>
      <c r="FC839" s="42"/>
      <c r="FD839" s="42"/>
      <c r="FE839" s="42"/>
      <c r="FF839" s="42"/>
      <c r="FG839" s="42"/>
      <c r="FH839" s="42"/>
      <c r="FI839" s="42"/>
      <c r="FJ839" s="42"/>
      <c r="FK839" s="42"/>
      <c r="FL839" s="42"/>
      <c r="FM839" s="42"/>
      <c r="FN839" s="42"/>
      <c r="FO839" s="42"/>
      <c r="FP839" s="42"/>
      <c r="FQ839" s="42"/>
      <c r="FR839" s="42"/>
      <c r="FS839" s="29">
        <f t="shared" si="105"/>
        <v>0</v>
      </c>
      <c r="FT839" s="29">
        <f t="shared" si="103"/>
        <v>0</v>
      </c>
      <c r="FU839" s="8">
        <f t="shared" si="100"/>
        <v>0</v>
      </c>
      <c r="FV839" s="29">
        <f t="shared" si="104"/>
        <v>0</v>
      </c>
    </row>
    <row r="840" spans="1:178">
      <c r="A840" s="8">
        <v>16403</v>
      </c>
      <c r="B840" s="27" t="s">
        <v>47</v>
      </c>
      <c r="C840" s="40">
        <v>29</v>
      </c>
      <c r="D840" s="40" t="s">
        <v>1274</v>
      </c>
      <c r="E840" s="40"/>
      <c r="F840" s="40" t="s">
        <v>253</v>
      </c>
      <c r="G840" s="40">
        <v>150</v>
      </c>
      <c r="H840" s="8" t="str">
        <f>VLOOKUP(F840, 'Meslek Grupları'!$E$6:$G$152, 3, FALSE)</f>
        <v>İşçiler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>
        <v>10</v>
      </c>
      <c r="S840" s="40"/>
      <c r="T840" s="40"/>
      <c r="U840" s="40"/>
      <c r="V840" s="40"/>
      <c r="W840" s="40"/>
      <c r="X840" s="40"/>
      <c r="Y840" s="40"/>
      <c r="Z840" s="41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2"/>
      <c r="AT840" s="42"/>
      <c r="AU840" s="43"/>
      <c r="AV840" s="40"/>
      <c r="AW840" s="40"/>
      <c r="AX840" s="40"/>
      <c r="AY840" s="40"/>
      <c r="AZ840" s="40"/>
      <c r="BA840" s="42"/>
      <c r="BB840" s="41"/>
      <c r="BC840" s="40"/>
      <c r="BD840" s="40"/>
      <c r="BE840" s="40"/>
      <c r="BF840" s="40"/>
      <c r="BG840" s="40"/>
      <c r="BH840" s="42"/>
      <c r="BI840" s="40"/>
      <c r="BJ840" s="40"/>
      <c r="BK840" s="40"/>
      <c r="BL840" s="40"/>
      <c r="BM840" s="40"/>
      <c r="BN840" s="40"/>
      <c r="BO840" s="41"/>
      <c r="BP840" s="40"/>
      <c r="BQ840" s="40"/>
      <c r="BR840" s="40"/>
      <c r="BS840" s="40"/>
      <c r="BT840" s="40"/>
      <c r="BU840" s="42"/>
      <c r="BV840" s="40"/>
      <c r="BW840" s="41"/>
      <c r="BX840" s="40"/>
      <c r="BY840" s="40"/>
      <c r="BZ840" s="40"/>
      <c r="CA840" s="42"/>
      <c r="CB840" s="41"/>
      <c r="CC840" s="40"/>
      <c r="CD840" s="40"/>
      <c r="CE840" s="40"/>
      <c r="CF840" s="40"/>
      <c r="CG840" s="40"/>
      <c r="CH840" s="42"/>
      <c r="CI840" s="43"/>
      <c r="CJ840" s="41"/>
      <c r="CK840" s="40"/>
      <c r="CL840" s="40"/>
      <c r="CM840" s="40"/>
      <c r="CN840" s="40"/>
      <c r="CO840" s="40"/>
      <c r="CP840" s="40"/>
      <c r="CQ840" s="40"/>
      <c r="CR840" s="40"/>
      <c r="CS840" s="40"/>
      <c r="CT840" s="40"/>
      <c r="CU840" s="40"/>
      <c r="CV840" s="40"/>
      <c r="CW840" s="40">
        <v>1</v>
      </c>
      <c r="CX840" s="40">
        <v>10</v>
      </c>
      <c r="CY840" s="40">
        <v>1</v>
      </c>
      <c r="CZ840" s="40"/>
      <c r="DA840" s="40"/>
      <c r="DB840" s="40"/>
      <c r="DC840" s="40"/>
      <c r="DD840" s="40"/>
      <c r="DE840" s="40"/>
      <c r="DF840" s="40"/>
      <c r="DG840" s="40"/>
      <c r="DH840" s="40"/>
      <c r="DI840" s="40"/>
      <c r="DJ840" s="40"/>
      <c r="DK840" s="40"/>
      <c r="DL840" s="40"/>
      <c r="DM840" s="40"/>
      <c r="DN840" s="40"/>
      <c r="DO840" s="40"/>
      <c r="DP840" s="40"/>
      <c r="DQ840" s="41"/>
      <c r="DR840" s="40"/>
      <c r="DS840" s="40"/>
      <c r="DT840" s="40"/>
      <c r="DU840" s="40"/>
      <c r="DV840" s="42"/>
      <c r="DW840" s="40"/>
      <c r="DX840" s="40"/>
      <c r="DY840" s="40"/>
      <c r="DZ840" s="40"/>
      <c r="EA840" s="40"/>
      <c r="EB840" s="40"/>
      <c r="EC840" s="40"/>
      <c r="ED840" s="41"/>
      <c r="EE840" s="40"/>
      <c r="EF840" s="40"/>
      <c r="EG840" s="41"/>
      <c r="EH840" s="40"/>
      <c r="EI840" s="40"/>
      <c r="EJ840" s="40"/>
      <c r="EK840" s="40"/>
      <c r="EL840" s="42"/>
      <c r="EM840" s="40"/>
      <c r="EN840" s="40"/>
      <c r="EO840" s="40"/>
      <c r="EP840" s="40"/>
      <c r="EQ840" s="40"/>
      <c r="ER840" s="40"/>
      <c r="ES840" s="40"/>
      <c r="ET840" s="40"/>
      <c r="EU840" s="40"/>
      <c r="EV840" s="40"/>
      <c r="EW840" s="42"/>
      <c r="EX840" s="42"/>
      <c r="EY840" s="42"/>
      <c r="EZ840" s="42"/>
      <c r="FA840" s="42"/>
      <c r="FB840" s="42"/>
      <c r="FC840" s="42"/>
      <c r="FD840" s="42"/>
      <c r="FE840" s="42"/>
      <c r="FF840" s="42"/>
      <c r="FG840" s="42"/>
      <c r="FH840" s="42"/>
      <c r="FI840" s="42"/>
      <c r="FJ840" s="42"/>
      <c r="FK840" s="42"/>
      <c r="FL840" s="42"/>
      <c r="FM840" s="42"/>
      <c r="FN840" s="42"/>
      <c r="FO840" s="42"/>
      <c r="FP840" s="42"/>
      <c r="FQ840" s="42"/>
      <c r="FR840" s="42"/>
      <c r="FS840" s="29">
        <f t="shared" si="105"/>
        <v>160</v>
      </c>
      <c r="FT840" s="29">
        <f t="shared" si="103"/>
        <v>160</v>
      </c>
      <c r="FU840" s="8">
        <f t="shared" si="100"/>
        <v>0</v>
      </c>
      <c r="FV840" s="29">
        <f t="shared" si="104"/>
        <v>0</v>
      </c>
    </row>
    <row r="841" spans="1:178">
      <c r="A841" s="8">
        <v>16403</v>
      </c>
      <c r="B841" s="27" t="s">
        <v>47</v>
      </c>
      <c r="C841" s="40">
        <v>30</v>
      </c>
      <c r="D841" s="40" t="s">
        <v>1275</v>
      </c>
      <c r="E841" s="40"/>
      <c r="F841" s="40" t="s">
        <v>565</v>
      </c>
      <c r="G841" s="40">
        <v>80</v>
      </c>
      <c r="H841" s="8" t="str">
        <f>VLOOKUP(F841, 'Meslek Grupları'!$E$6:$G$152, 3, FALSE)</f>
        <v>Esnaf</v>
      </c>
      <c r="I841" s="40"/>
      <c r="J841" s="40"/>
      <c r="K841" s="40"/>
      <c r="L841" s="40">
        <v>120</v>
      </c>
      <c r="M841" s="40"/>
      <c r="N841" s="40"/>
      <c r="O841" s="40"/>
      <c r="P841" s="40"/>
      <c r="Q841" s="40"/>
      <c r="R841" s="40">
        <v>4.25</v>
      </c>
      <c r="S841" s="40"/>
      <c r="T841" s="40"/>
      <c r="U841" s="40"/>
      <c r="V841" s="40"/>
      <c r="W841" s="40"/>
      <c r="X841" s="40"/>
      <c r="Y841" s="40"/>
      <c r="Z841" s="41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2"/>
      <c r="AT841" s="42"/>
      <c r="AU841" s="43"/>
      <c r="AV841" s="40"/>
      <c r="AW841" s="40"/>
      <c r="AX841" s="40"/>
      <c r="AY841" s="40"/>
      <c r="AZ841" s="40"/>
      <c r="BA841" s="42"/>
      <c r="BB841" s="41"/>
      <c r="BC841" s="40"/>
      <c r="BD841" s="40"/>
      <c r="BE841" s="40"/>
      <c r="BF841" s="40"/>
      <c r="BG841" s="40"/>
      <c r="BH841" s="42"/>
      <c r="BI841" s="40"/>
      <c r="BJ841" s="40"/>
      <c r="BK841" s="40"/>
      <c r="BL841" s="40"/>
      <c r="BM841" s="40"/>
      <c r="BN841" s="40"/>
      <c r="BO841" s="41"/>
      <c r="BP841" s="40"/>
      <c r="BQ841" s="40"/>
      <c r="BR841" s="40"/>
      <c r="BS841" s="40"/>
      <c r="BT841" s="40"/>
      <c r="BU841" s="42"/>
      <c r="BV841" s="40"/>
      <c r="BW841" s="41"/>
      <c r="BX841" s="40"/>
      <c r="BY841" s="40"/>
      <c r="BZ841" s="40"/>
      <c r="CA841" s="42"/>
      <c r="CB841" s="41"/>
      <c r="CC841" s="40"/>
      <c r="CD841" s="40"/>
      <c r="CE841" s="40"/>
      <c r="CF841" s="40"/>
      <c r="CG841" s="40"/>
      <c r="CH841" s="42"/>
      <c r="CI841" s="43"/>
      <c r="CJ841" s="41"/>
      <c r="CK841" s="40"/>
      <c r="CL841" s="40"/>
      <c r="CM841" s="40"/>
      <c r="CN841" s="40"/>
      <c r="CO841" s="40"/>
      <c r="CP841" s="40"/>
      <c r="CQ841" s="40"/>
      <c r="CR841" s="40"/>
      <c r="CS841" s="40"/>
      <c r="CT841" s="40"/>
      <c r="CU841" s="40"/>
      <c r="CV841" s="40"/>
      <c r="CW841" s="40"/>
      <c r="CX841" s="40"/>
      <c r="CY841" s="40"/>
      <c r="CZ841" s="40"/>
      <c r="DA841" s="40"/>
      <c r="DB841" s="40"/>
      <c r="DC841" s="40"/>
      <c r="DD841" s="40"/>
      <c r="DE841" s="40"/>
      <c r="DF841" s="40"/>
      <c r="DG841" s="40"/>
      <c r="DH841" s="40"/>
      <c r="DI841" s="40"/>
      <c r="DJ841" s="40"/>
      <c r="DK841" s="40"/>
      <c r="DL841" s="40"/>
      <c r="DM841" s="40"/>
      <c r="DN841" s="40"/>
      <c r="DO841" s="40"/>
      <c r="DP841" s="40"/>
      <c r="DQ841" s="41"/>
      <c r="DR841" s="40"/>
      <c r="DS841" s="40"/>
      <c r="DT841" s="40"/>
      <c r="DU841" s="40"/>
      <c r="DV841" s="42"/>
      <c r="DW841" s="40"/>
      <c r="DX841" s="40"/>
      <c r="DY841" s="40"/>
      <c r="DZ841" s="40"/>
      <c r="EA841" s="40"/>
      <c r="EB841" s="40"/>
      <c r="EC841" s="40"/>
      <c r="ED841" s="41"/>
      <c r="EE841" s="40"/>
      <c r="EF841" s="40"/>
      <c r="EG841" s="41"/>
      <c r="EH841" s="40"/>
      <c r="EI841" s="40"/>
      <c r="EJ841" s="40"/>
      <c r="EK841" s="40"/>
      <c r="EL841" s="42"/>
      <c r="EM841" s="40"/>
      <c r="EN841" s="40"/>
      <c r="EO841" s="40"/>
      <c r="EP841" s="40"/>
      <c r="EQ841" s="40"/>
      <c r="ER841" s="40"/>
      <c r="ES841" s="40"/>
      <c r="ET841" s="40"/>
      <c r="EU841" s="40"/>
      <c r="EV841" s="40"/>
      <c r="EW841" s="42"/>
      <c r="EX841" s="42"/>
      <c r="EY841" s="42"/>
      <c r="EZ841" s="42"/>
      <c r="FA841" s="42"/>
      <c r="FB841" s="42"/>
      <c r="FC841" s="42"/>
      <c r="FD841" s="42"/>
      <c r="FE841" s="42"/>
      <c r="FF841" s="42"/>
      <c r="FG841" s="42"/>
      <c r="FH841" s="42"/>
      <c r="FI841" s="42"/>
      <c r="FJ841" s="42"/>
      <c r="FK841" s="42"/>
      <c r="FL841" s="42"/>
      <c r="FM841" s="42"/>
      <c r="FN841" s="42"/>
      <c r="FO841" s="42"/>
      <c r="FP841" s="42"/>
      <c r="FQ841" s="42"/>
      <c r="FR841" s="42"/>
      <c r="FS841" s="29">
        <f t="shared" si="105"/>
        <v>200</v>
      </c>
      <c r="FT841" s="29">
        <f t="shared" si="103"/>
        <v>200</v>
      </c>
      <c r="FU841" s="8">
        <f t="shared" si="100"/>
        <v>0</v>
      </c>
      <c r="FV841" s="29">
        <f t="shared" si="104"/>
        <v>0</v>
      </c>
    </row>
    <row r="842" spans="1:178">
      <c r="A842" s="8">
        <v>16403</v>
      </c>
      <c r="B842" s="27" t="s">
        <v>47</v>
      </c>
      <c r="C842" s="40">
        <v>31</v>
      </c>
      <c r="D842" s="40" t="s">
        <v>1276</v>
      </c>
      <c r="E842" s="40"/>
      <c r="F842" s="40" t="s">
        <v>253</v>
      </c>
      <c r="G842" s="40"/>
      <c r="H842" s="8" t="str">
        <f>VLOOKUP(F842, 'Meslek Grupları'!$E$6:$G$152, 3, FALSE)</f>
        <v>İşçiler</v>
      </c>
      <c r="I842" s="40" t="s">
        <v>1277</v>
      </c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1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2"/>
      <c r="AT842" s="42"/>
      <c r="AU842" s="43"/>
      <c r="AV842" s="40"/>
      <c r="AW842" s="40"/>
      <c r="AX842" s="40"/>
      <c r="AY842" s="40"/>
      <c r="AZ842" s="40"/>
      <c r="BA842" s="42"/>
      <c r="BB842" s="41"/>
      <c r="BC842" s="40"/>
      <c r="BD842" s="40"/>
      <c r="BE842" s="40"/>
      <c r="BF842" s="40"/>
      <c r="BG842" s="40"/>
      <c r="BH842" s="42"/>
      <c r="BI842" s="40"/>
      <c r="BJ842" s="40"/>
      <c r="BK842" s="40"/>
      <c r="BL842" s="40"/>
      <c r="BM842" s="40"/>
      <c r="BN842" s="40"/>
      <c r="BO842" s="41"/>
      <c r="BP842" s="40"/>
      <c r="BQ842" s="40"/>
      <c r="BR842" s="40"/>
      <c r="BS842" s="40"/>
      <c r="BT842" s="40"/>
      <c r="BU842" s="42"/>
      <c r="BV842" s="40"/>
      <c r="BW842" s="41"/>
      <c r="BX842" s="40"/>
      <c r="BY842" s="40"/>
      <c r="BZ842" s="40"/>
      <c r="CA842" s="42"/>
      <c r="CB842" s="41"/>
      <c r="CC842" s="40"/>
      <c r="CD842" s="40"/>
      <c r="CE842" s="40"/>
      <c r="CF842" s="40"/>
      <c r="CG842" s="40"/>
      <c r="CH842" s="42"/>
      <c r="CI842" s="43"/>
      <c r="CJ842" s="41"/>
      <c r="CK842" s="40"/>
      <c r="CL842" s="40"/>
      <c r="CM842" s="40"/>
      <c r="CN842" s="40"/>
      <c r="CO842" s="40"/>
      <c r="CP842" s="40"/>
      <c r="CQ842" s="40"/>
      <c r="CR842" s="40"/>
      <c r="CS842" s="40"/>
      <c r="CT842" s="40"/>
      <c r="CU842" s="40"/>
      <c r="CV842" s="40"/>
      <c r="CW842" s="40"/>
      <c r="CX842" s="40"/>
      <c r="CY842" s="40"/>
      <c r="CZ842" s="40"/>
      <c r="DA842" s="40"/>
      <c r="DB842" s="40"/>
      <c r="DC842" s="40"/>
      <c r="DD842" s="40"/>
      <c r="DE842" s="40"/>
      <c r="DF842" s="40"/>
      <c r="DG842" s="40"/>
      <c r="DH842" s="40"/>
      <c r="DI842" s="40"/>
      <c r="DJ842" s="40"/>
      <c r="DK842" s="40"/>
      <c r="DL842" s="40"/>
      <c r="DM842" s="40"/>
      <c r="DN842" s="40"/>
      <c r="DO842" s="40"/>
      <c r="DP842" s="40"/>
      <c r="DQ842" s="41"/>
      <c r="DR842" s="40"/>
      <c r="DS842" s="40"/>
      <c r="DT842" s="40"/>
      <c r="DU842" s="40"/>
      <c r="DV842" s="42"/>
      <c r="DW842" s="40"/>
      <c r="DX842" s="40"/>
      <c r="DY842" s="40"/>
      <c r="DZ842" s="40"/>
      <c r="EA842" s="40"/>
      <c r="EB842" s="40"/>
      <c r="EC842" s="40"/>
      <c r="ED842" s="41"/>
      <c r="EE842" s="40"/>
      <c r="EF842" s="40"/>
      <c r="EG842" s="41"/>
      <c r="EH842" s="40"/>
      <c r="EI842" s="40"/>
      <c r="EJ842" s="40"/>
      <c r="EK842" s="40"/>
      <c r="EL842" s="42"/>
      <c r="EM842" s="40"/>
      <c r="EN842" s="40"/>
      <c r="EO842" s="40"/>
      <c r="EP842" s="40"/>
      <c r="EQ842" s="40"/>
      <c r="ER842" s="40"/>
      <c r="ES842" s="40"/>
      <c r="ET842" s="40"/>
      <c r="EU842" s="40"/>
      <c r="EV842" s="40"/>
      <c r="EW842" s="42"/>
      <c r="EX842" s="42"/>
      <c r="EY842" s="42"/>
      <c r="EZ842" s="42"/>
      <c r="FA842" s="42"/>
      <c r="FB842" s="42"/>
      <c r="FC842" s="42"/>
      <c r="FD842" s="42"/>
      <c r="FE842" s="42"/>
      <c r="FF842" s="42"/>
      <c r="FG842" s="42"/>
      <c r="FH842" s="42"/>
      <c r="FI842" s="42"/>
      <c r="FJ842" s="42"/>
      <c r="FK842" s="42"/>
      <c r="FL842" s="42"/>
      <c r="FM842" s="42"/>
      <c r="FN842" s="42"/>
      <c r="FO842" s="42"/>
      <c r="FP842" s="42"/>
      <c r="FQ842" s="42"/>
      <c r="FR842" s="42"/>
      <c r="FS842" s="29">
        <f t="shared" si="105"/>
        <v>0</v>
      </c>
      <c r="FT842" s="29">
        <f t="shared" si="103"/>
        <v>0</v>
      </c>
      <c r="FU842" s="8">
        <f t="shared" si="100"/>
        <v>0</v>
      </c>
      <c r="FV842" s="29">
        <f t="shared" si="104"/>
        <v>0</v>
      </c>
    </row>
    <row r="843" spans="1:178">
      <c r="A843" s="8">
        <v>16403</v>
      </c>
      <c r="B843" s="27" t="s">
        <v>47</v>
      </c>
      <c r="C843" s="40">
        <v>32</v>
      </c>
      <c r="D843" s="40" t="s">
        <v>1278</v>
      </c>
      <c r="E843" s="40"/>
      <c r="F843" s="40" t="s">
        <v>15</v>
      </c>
      <c r="G843" s="40">
        <v>100</v>
      </c>
      <c r="H843" s="8" t="str">
        <f>VLOOKUP(F843, 'Meslek Grupları'!$E$6:$G$152, 3, FALSE)</f>
        <v>Esnaf</v>
      </c>
      <c r="I843" s="40"/>
      <c r="J843" s="40"/>
      <c r="K843" s="40"/>
      <c r="L843" s="40">
        <v>120</v>
      </c>
      <c r="M843" s="40"/>
      <c r="N843" s="40"/>
      <c r="O843" s="40"/>
      <c r="P843" s="40"/>
      <c r="Q843" s="40"/>
      <c r="R843" s="40">
        <v>16.5</v>
      </c>
      <c r="S843" s="40">
        <v>2.5</v>
      </c>
      <c r="T843" s="40">
        <v>5</v>
      </c>
      <c r="U843" s="40"/>
      <c r="V843" s="40"/>
      <c r="W843" s="40"/>
      <c r="X843" s="40"/>
      <c r="Y843" s="40"/>
      <c r="Z843" s="41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2"/>
      <c r="AT843" s="42"/>
      <c r="AU843" s="43"/>
      <c r="AV843" s="40"/>
      <c r="AW843" s="40"/>
      <c r="AX843" s="40"/>
      <c r="AY843" s="40"/>
      <c r="AZ843" s="40"/>
      <c r="BA843" s="42"/>
      <c r="BB843" s="41"/>
      <c r="BC843" s="40"/>
      <c r="BD843" s="40"/>
      <c r="BE843" s="40"/>
      <c r="BF843" s="40"/>
      <c r="BG843" s="40"/>
      <c r="BH843" s="42"/>
      <c r="BI843" s="40"/>
      <c r="BJ843" s="40"/>
      <c r="BK843" s="40"/>
      <c r="BL843" s="40"/>
      <c r="BM843" s="40"/>
      <c r="BN843" s="40"/>
      <c r="BO843" s="41"/>
      <c r="BP843" s="40"/>
      <c r="BQ843" s="40"/>
      <c r="BR843" s="40"/>
      <c r="BS843" s="40"/>
      <c r="BT843" s="40"/>
      <c r="BU843" s="42"/>
      <c r="BV843" s="40"/>
      <c r="BW843" s="41">
        <v>2.5</v>
      </c>
      <c r="BX843" s="40"/>
      <c r="BY843" s="40"/>
      <c r="BZ843" s="40">
        <v>30</v>
      </c>
      <c r="CA843" s="42">
        <v>30</v>
      </c>
      <c r="CB843" s="41"/>
      <c r="CC843" s="40"/>
      <c r="CD843" s="40"/>
      <c r="CE843" s="40"/>
      <c r="CF843" s="40"/>
      <c r="CG843" s="40"/>
      <c r="CH843" s="42"/>
      <c r="CI843" s="43"/>
      <c r="CJ843" s="41"/>
      <c r="CK843" s="40"/>
      <c r="CL843" s="40"/>
      <c r="CM843" s="40"/>
      <c r="CN843" s="40"/>
      <c r="CO843" s="40"/>
      <c r="CP843" s="40"/>
      <c r="CQ843" s="40"/>
      <c r="CR843" s="40"/>
      <c r="CS843" s="40"/>
      <c r="CT843" s="40"/>
      <c r="CU843" s="40"/>
      <c r="CV843" s="40"/>
      <c r="CW843" s="40"/>
      <c r="CX843" s="40"/>
      <c r="CY843" s="40"/>
      <c r="CZ843" s="40"/>
      <c r="DA843" s="40"/>
      <c r="DB843" s="40"/>
      <c r="DC843" s="40"/>
      <c r="DD843" s="40"/>
      <c r="DE843" s="40"/>
      <c r="DF843" s="40"/>
      <c r="DG843" s="40"/>
      <c r="DH843" s="40"/>
      <c r="DI843" s="40"/>
      <c r="DJ843" s="40"/>
      <c r="DK843" s="40"/>
      <c r="DL843" s="40"/>
      <c r="DM843" s="40"/>
      <c r="DN843" s="40"/>
      <c r="DO843" s="40"/>
      <c r="DP843" s="40"/>
      <c r="DQ843" s="41"/>
      <c r="DR843" s="40"/>
      <c r="DS843" s="40"/>
      <c r="DT843" s="40"/>
      <c r="DU843" s="40"/>
      <c r="DV843" s="42"/>
      <c r="DW843" s="40"/>
      <c r="DX843" s="40"/>
      <c r="DY843" s="40"/>
      <c r="DZ843" s="40"/>
      <c r="EA843" s="40"/>
      <c r="EB843" s="40"/>
      <c r="EC843" s="40"/>
      <c r="ED843" s="41"/>
      <c r="EE843" s="40"/>
      <c r="EF843" s="40"/>
      <c r="EG843" s="41">
        <v>1</v>
      </c>
      <c r="EH843" s="40" t="s">
        <v>419</v>
      </c>
      <c r="EI843" s="40"/>
      <c r="EJ843" s="40"/>
      <c r="EK843" s="40" t="s">
        <v>612</v>
      </c>
      <c r="EL843" s="42">
        <v>30</v>
      </c>
      <c r="EM843" s="40"/>
      <c r="EN843" s="40"/>
      <c r="EO843" s="40"/>
      <c r="EP843" s="40"/>
      <c r="EQ843" s="40"/>
      <c r="ER843" s="40"/>
      <c r="ES843" s="40"/>
      <c r="ET843" s="40"/>
      <c r="EU843" s="40" t="s">
        <v>186</v>
      </c>
      <c r="EV843" s="40" t="s">
        <v>200</v>
      </c>
      <c r="EW843" s="42"/>
      <c r="EX843" s="42"/>
      <c r="EY843" s="42"/>
      <c r="EZ843" s="42"/>
      <c r="FA843" s="42"/>
      <c r="FB843" s="42"/>
      <c r="FC843" s="42"/>
      <c r="FD843" s="42"/>
      <c r="FE843" s="42"/>
      <c r="FF843" s="42"/>
      <c r="FG843" s="42"/>
      <c r="FH843" s="42"/>
      <c r="FI843" s="42"/>
      <c r="FJ843" s="42"/>
      <c r="FK843" s="42"/>
      <c r="FL843" s="42"/>
      <c r="FM843" s="42"/>
      <c r="FN843" s="42"/>
      <c r="FO843" s="42"/>
      <c r="FP843" s="42"/>
      <c r="FQ843" s="42"/>
      <c r="FR843" s="42"/>
      <c r="FS843" s="29">
        <f t="shared" si="105"/>
        <v>280</v>
      </c>
      <c r="FT843" s="29">
        <f t="shared" si="103"/>
        <v>280</v>
      </c>
      <c r="FU843" s="8">
        <f t="shared" si="100"/>
        <v>2.5</v>
      </c>
      <c r="FV843" s="29">
        <f t="shared" si="104"/>
        <v>2.5</v>
      </c>
    </row>
    <row r="844" spans="1:178">
      <c r="A844" s="8">
        <v>16403</v>
      </c>
      <c r="B844" s="27" t="s">
        <v>47</v>
      </c>
      <c r="C844" s="242">
        <v>33</v>
      </c>
      <c r="D844" s="8" t="s">
        <v>1279</v>
      </c>
      <c r="E844" s="8"/>
      <c r="H844" s="8">
        <f>VLOOKUP(F844, 'Meslek Grupları'!$E$6:$G$152, 3, FALSE)</f>
        <v>0</v>
      </c>
      <c r="I844" s="8"/>
      <c r="J844" s="8"/>
      <c r="K844" s="8"/>
      <c r="M844" s="8"/>
      <c r="O844" s="8"/>
      <c r="P844" s="8"/>
      <c r="R844" s="8">
        <v>206.25</v>
      </c>
      <c r="U844" s="8"/>
      <c r="V844" s="8"/>
      <c r="W844" s="8"/>
      <c r="Z844" s="2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>
        <v>10</v>
      </c>
      <c r="AS844" s="27">
        <v>2</v>
      </c>
      <c r="AT844" s="27"/>
      <c r="AU844" s="29"/>
      <c r="AV844" s="8">
        <v>2</v>
      </c>
      <c r="AW844" s="8"/>
      <c r="AX844" s="8">
        <v>2</v>
      </c>
      <c r="AY844" s="8" t="s">
        <v>1280</v>
      </c>
      <c r="AZ844" s="8">
        <v>18</v>
      </c>
      <c r="BA844" s="27">
        <v>18</v>
      </c>
      <c r="BB844" s="28"/>
      <c r="BC844" s="8"/>
      <c r="BD844" s="8"/>
      <c r="BE844" s="8"/>
      <c r="BF844" s="8"/>
      <c r="BG844" s="8"/>
      <c r="BH844" s="27"/>
      <c r="BI844" s="8"/>
      <c r="BJ844" s="8"/>
      <c r="BK844" s="8"/>
      <c r="BL844" s="8"/>
      <c r="BM844" s="8"/>
      <c r="BN844" s="8"/>
      <c r="BO844" s="28">
        <v>6</v>
      </c>
      <c r="BP844" s="8"/>
      <c r="BQ844" s="8">
        <v>0.5</v>
      </c>
      <c r="BR844" s="8" t="s">
        <v>612</v>
      </c>
      <c r="BS844" s="8"/>
      <c r="BT844" s="8"/>
      <c r="BU844" s="27">
        <v>60</v>
      </c>
      <c r="BV844" s="8"/>
      <c r="BW844" s="28"/>
      <c r="BX844" s="8"/>
      <c r="BY844" s="8"/>
      <c r="BZ844" s="8"/>
      <c r="CA844" s="27"/>
      <c r="CB844" s="28">
        <v>16</v>
      </c>
      <c r="CC844" s="8"/>
      <c r="CD844" s="8"/>
      <c r="CE844" s="8" t="s">
        <v>1281</v>
      </c>
      <c r="CF844" s="8"/>
      <c r="CG844" s="8">
        <v>320</v>
      </c>
      <c r="CH844" s="27">
        <v>320</v>
      </c>
      <c r="CI844" s="29">
        <v>1</v>
      </c>
      <c r="CJ844" s="28">
        <v>1</v>
      </c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28"/>
      <c r="DR844" s="8"/>
      <c r="DS844" s="8"/>
      <c r="DT844" s="8"/>
      <c r="DU844" s="8"/>
      <c r="DV844" s="27"/>
      <c r="DW844" s="8"/>
      <c r="DX844" s="8"/>
      <c r="DY844" s="8"/>
      <c r="DZ844" s="8"/>
      <c r="EA844" s="8"/>
      <c r="EB844" s="8"/>
      <c r="EC844" s="8"/>
      <c r="ED844" s="28"/>
      <c r="EE844" s="8"/>
      <c r="EF844" s="8"/>
      <c r="EG844" s="28">
        <v>1</v>
      </c>
      <c r="EH844" s="8" t="s">
        <v>26</v>
      </c>
      <c r="EI844" s="8"/>
      <c r="EJ844" s="8">
        <v>0.75</v>
      </c>
      <c r="EK844" s="8" t="s">
        <v>909</v>
      </c>
      <c r="EL844" s="27">
        <v>48</v>
      </c>
      <c r="EM844" s="8">
        <v>0.5</v>
      </c>
      <c r="EN844" s="8">
        <v>0.5</v>
      </c>
      <c r="EO844" s="8" t="s">
        <v>612</v>
      </c>
      <c r="EP844" s="8">
        <v>30</v>
      </c>
      <c r="EQ844" s="8"/>
      <c r="ER844" s="8"/>
      <c r="ES844" s="8"/>
      <c r="ET844" s="8"/>
      <c r="EU844" s="8"/>
      <c r="EV844" s="8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9">
        <f t="shared" si="105"/>
        <v>476</v>
      </c>
      <c r="FT844" s="29">
        <f>SUM(FS844:FS847)</f>
        <v>786</v>
      </c>
      <c r="FU844" s="8">
        <f t="shared" si="100"/>
        <v>24</v>
      </c>
      <c r="FV844" s="29">
        <f>SUM(FU844:FU847)</f>
        <v>28</v>
      </c>
    </row>
    <row r="845" spans="1:178">
      <c r="A845" s="8">
        <v>16403</v>
      </c>
      <c r="B845" s="27" t="s">
        <v>47</v>
      </c>
      <c r="C845" s="358"/>
      <c r="E845" s="8"/>
      <c r="H845" s="8">
        <f>VLOOKUP(F845, 'Meslek Grupları'!$E$6:$G$152, 3, FALSE)</f>
        <v>0</v>
      </c>
      <c r="I845" s="8"/>
      <c r="J845" s="8"/>
      <c r="K845" s="8"/>
      <c r="M845" s="8"/>
      <c r="O845" s="8"/>
      <c r="P845" s="8"/>
      <c r="U845" s="8"/>
      <c r="V845" s="8"/>
      <c r="W845" s="8"/>
      <c r="Z845" s="2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27"/>
      <c r="AT845" s="27"/>
      <c r="AU845" s="29"/>
      <c r="AV845" s="8"/>
      <c r="AW845" s="8"/>
      <c r="AX845" s="8"/>
      <c r="AY845" s="8"/>
      <c r="AZ845" s="8"/>
      <c r="BA845" s="27"/>
      <c r="BB845" s="28"/>
      <c r="BC845" s="8"/>
      <c r="BD845" s="8"/>
      <c r="BE845" s="8"/>
      <c r="BF845" s="8"/>
      <c r="BG845" s="8"/>
      <c r="BH845" s="27"/>
      <c r="BI845" s="8"/>
      <c r="BJ845" s="8"/>
      <c r="BK845" s="8"/>
      <c r="BL845" s="8"/>
      <c r="BM845" s="8"/>
      <c r="BN845" s="8"/>
      <c r="BO845" s="28"/>
      <c r="BP845" s="8"/>
      <c r="BQ845" s="8"/>
      <c r="BR845" s="8"/>
      <c r="BS845" s="8"/>
      <c r="BT845" s="8"/>
      <c r="BU845" s="27"/>
      <c r="BV845" s="8"/>
      <c r="BW845" s="28"/>
      <c r="BX845" s="8"/>
      <c r="BY845" s="8"/>
      <c r="BZ845" s="8"/>
      <c r="CA845" s="27"/>
      <c r="CB845" s="28">
        <v>4</v>
      </c>
      <c r="CC845" s="8"/>
      <c r="CD845" s="8"/>
      <c r="CE845" s="8" t="s">
        <v>1280</v>
      </c>
      <c r="CF845" s="8"/>
      <c r="CG845" s="8">
        <v>80</v>
      </c>
      <c r="CH845" s="27">
        <v>80</v>
      </c>
      <c r="CI845" s="29"/>
      <c r="CJ845" s="2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28"/>
      <c r="DR845" s="8"/>
      <c r="DS845" s="8"/>
      <c r="DT845" s="8"/>
      <c r="DU845" s="8"/>
      <c r="DV845" s="27"/>
      <c r="DW845" s="8"/>
      <c r="DX845" s="8"/>
      <c r="DY845" s="8"/>
      <c r="DZ845" s="8"/>
      <c r="EA845" s="8"/>
      <c r="EB845" s="8"/>
      <c r="EC845" s="8"/>
      <c r="ED845" s="28"/>
      <c r="EE845" s="8"/>
      <c r="EF845" s="8"/>
      <c r="EG845" s="28">
        <v>1</v>
      </c>
      <c r="EH845" s="8" t="s">
        <v>423</v>
      </c>
      <c r="EI845" s="8"/>
      <c r="EJ845" s="8"/>
      <c r="EK845" s="8"/>
      <c r="EL845" s="27">
        <v>150</v>
      </c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9">
        <f t="shared" si="105"/>
        <v>230</v>
      </c>
      <c r="FT845" s="29"/>
      <c r="FU845" s="8">
        <f t="shared" si="100"/>
        <v>4</v>
      </c>
      <c r="FV845" s="29"/>
    </row>
    <row r="846" spans="1:178">
      <c r="A846" s="8">
        <v>16403</v>
      </c>
      <c r="B846" s="27" t="s">
        <v>47</v>
      </c>
      <c r="C846" s="358"/>
      <c r="E846" s="8"/>
      <c r="H846" s="8">
        <f>VLOOKUP(F846, 'Meslek Grupları'!$E$6:$G$152, 3, FALSE)</f>
        <v>0</v>
      </c>
      <c r="I846" s="8"/>
      <c r="J846" s="8"/>
      <c r="K846" s="8"/>
      <c r="M846" s="8"/>
      <c r="O846" s="8"/>
      <c r="P846" s="8"/>
      <c r="U846" s="8"/>
      <c r="V846" s="8"/>
      <c r="W846" s="8"/>
      <c r="Z846" s="2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27"/>
      <c r="AT846" s="27"/>
      <c r="AU846" s="29"/>
      <c r="AV846" s="8"/>
      <c r="AW846" s="8"/>
      <c r="AX846" s="8"/>
      <c r="AY846" s="8"/>
      <c r="AZ846" s="8"/>
      <c r="BA846" s="27"/>
      <c r="BB846" s="28"/>
      <c r="BC846" s="8"/>
      <c r="BD846" s="8"/>
      <c r="BE846" s="8"/>
      <c r="BF846" s="8"/>
      <c r="BG846" s="8"/>
      <c r="BH846" s="27"/>
      <c r="BI846" s="8"/>
      <c r="BJ846" s="8"/>
      <c r="BK846" s="8"/>
      <c r="BL846" s="8"/>
      <c r="BM846" s="8"/>
      <c r="BN846" s="8"/>
      <c r="BO846" s="28"/>
      <c r="BP846" s="8"/>
      <c r="BQ846" s="8"/>
      <c r="BR846" s="8"/>
      <c r="BS846" s="8"/>
      <c r="BT846" s="8"/>
      <c r="BU846" s="27"/>
      <c r="BV846" s="8"/>
      <c r="BW846" s="28"/>
      <c r="BX846" s="8"/>
      <c r="BY846" s="8"/>
      <c r="BZ846" s="8"/>
      <c r="CA846" s="27"/>
      <c r="CB846" s="28"/>
      <c r="CC846" s="8"/>
      <c r="CD846" s="8"/>
      <c r="CE846" s="8"/>
      <c r="CF846" s="8"/>
      <c r="CG846" s="8"/>
      <c r="CH846" s="27"/>
      <c r="CI846" s="29"/>
      <c r="CJ846" s="2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28"/>
      <c r="DR846" s="8"/>
      <c r="DS846" s="8"/>
      <c r="DT846" s="8"/>
      <c r="DU846" s="8"/>
      <c r="DV846" s="27"/>
      <c r="DW846" s="8"/>
      <c r="DX846" s="8"/>
      <c r="DY846" s="8"/>
      <c r="DZ846" s="8"/>
      <c r="EA846" s="8"/>
      <c r="EB846" s="8"/>
      <c r="EC846" s="8"/>
      <c r="ED846" s="28"/>
      <c r="EE846" s="8"/>
      <c r="EF846" s="8"/>
      <c r="EG846" s="28">
        <v>1</v>
      </c>
      <c r="EH846" s="8" t="s">
        <v>457</v>
      </c>
      <c r="EI846" s="8"/>
      <c r="EJ846" s="8"/>
      <c r="EK846" s="8"/>
      <c r="EL846" s="27">
        <v>80</v>
      </c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9">
        <f t="shared" si="105"/>
        <v>80</v>
      </c>
      <c r="FT846" s="29"/>
      <c r="FU846" s="8">
        <f t="shared" si="100"/>
        <v>0</v>
      </c>
      <c r="FV846" s="29"/>
    </row>
    <row r="847" spans="1:178">
      <c r="A847" s="8">
        <v>16403</v>
      </c>
      <c r="B847" s="27" t="s">
        <v>47</v>
      </c>
      <c r="C847" s="243"/>
      <c r="D847" s="31"/>
      <c r="E847" s="31"/>
      <c r="F847" s="31"/>
      <c r="G847" s="31"/>
      <c r="H847" s="8">
        <f>VLOOKUP(F847, 'Meslek Grupları'!$E$6:$G$152, 3, FALSE)</f>
        <v>0</v>
      </c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8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7"/>
      <c r="AT847" s="37"/>
      <c r="AU847" s="39"/>
      <c r="AV847" s="31"/>
      <c r="AW847" s="31"/>
      <c r="AX847" s="31"/>
      <c r="AY847" s="31"/>
      <c r="AZ847" s="31"/>
      <c r="BA847" s="37"/>
      <c r="BB847" s="38"/>
      <c r="BC847" s="31"/>
      <c r="BD847" s="31"/>
      <c r="BE847" s="31"/>
      <c r="BF847" s="31"/>
      <c r="BG847" s="31"/>
      <c r="BH847" s="37"/>
      <c r="BI847" s="31"/>
      <c r="BJ847" s="31"/>
      <c r="BK847" s="31"/>
      <c r="BL847" s="31"/>
      <c r="BM847" s="31"/>
      <c r="BN847" s="31"/>
      <c r="BO847" s="38"/>
      <c r="BP847" s="31"/>
      <c r="BQ847" s="31"/>
      <c r="BR847" s="31"/>
      <c r="BS847" s="31"/>
      <c r="BT847" s="31"/>
      <c r="BU847" s="37"/>
      <c r="BV847" s="31"/>
      <c r="BW847" s="38"/>
      <c r="BX847" s="31"/>
      <c r="BY847" s="31"/>
      <c r="BZ847" s="31"/>
      <c r="CA847" s="37"/>
      <c r="CB847" s="38"/>
      <c r="CC847" s="31"/>
      <c r="CD847" s="31"/>
      <c r="CE847" s="31"/>
      <c r="CF847" s="31"/>
      <c r="CG847" s="31"/>
      <c r="CH847" s="37"/>
      <c r="CI847" s="39"/>
      <c r="CJ847" s="38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8"/>
      <c r="DR847" s="31"/>
      <c r="DS847" s="31"/>
      <c r="DT847" s="31"/>
      <c r="DU847" s="31"/>
      <c r="DV847" s="37"/>
      <c r="DW847" s="31"/>
      <c r="DX847" s="31"/>
      <c r="DY847" s="31"/>
      <c r="DZ847" s="31"/>
      <c r="EA847" s="31"/>
      <c r="EB847" s="31"/>
      <c r="EC847" s="31"/>
      <c r="ED847" s="38"/>
      <c r="EE847" s="31"/>
      <c r="EF847" s="31"/>
      <c r="EG847" s="38">
        <v>1</v>
      </c>
      <c r="EH847" s="31" t="s">
        <v>1246</v>
      </c>
      <c r="EI847" s="31"/>
      <c r="EJ847" s="31"/>
      <c r="EK847" s="31" t="s">
        <v>612</v>
      </c>
      <c r="EL847" s="37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7"/>
      <c r="EX847" s="37"/>
      <c r="EY847" s="37"/>
      <c r="EZ847" s="37"/>
      <c r="FA847" s="37"/>
      <c r="FB847" s="37"/>
      <c r="FC847" s="37"/>
      <c r="FD847" s="37"/>
      <c r="FE847" s="37"/>
      <c r="FF847" s="37"/>
      <c r="FG847" s="37"/>
      <c r="FH847" s="37"/>
      <c r="FI847" s="37"/>
      <c r="FJ847" s="37"/>
      <c r="FK847" s="37"/>
      <c r="FL847" s="37"/>
      <c r="FM847" s="37"/>
      <c r="FN847" s="37"/>
      <c r="FO847" s="37"/>
      <c r="FP847" s="37"/>
      <c r="FQ847" s="37"/>
      <c r="FR847" s="37"/>
      <c r="FS847" s="29">
        <f t="shared" si="105"/>
        <v>0</v>
      </c>
      <c r="FT847" s="29"/>
      <c r="FU847" s="8">
        <f t="shared" si="100"/>
        <v>0</v>
      </c>
      <c r="FV847" s="29"/>
    </row>
    <row r="848" spans="1:178">
      <c r="A848" s="8">
        <v>16403</v>
      </c>
      <c r="B848" s="27" t="s">
        <v>47</v>
      </c>
      <c r="C848" s="40">
        <v>34</v>
      </c>
      <c r="D848" s="40" t="s">
        <v>929</v>
      </c>
      <c r="E848" s="40"/>
      <c r="F848" s="40" t="s">
        <v>111</v>
      </c>
      <c r="G848" s="40">
        <v>150</v>
      </c>
      <c r="H848" s="8" t="str">
        <f>VLOOKUP(F848, 'Meslek Grupları'!$E$6:$G$152, 3, FALSE)</f>
        <v>Esnaf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>
        <v>4.25</v>
      </c>
      <c r="S848" s="40"/>
      <c r="T848" s="40"/>
      <c r="U848" s="40"/>
      <c r="V848" s="40"/>
      <c r="W848" s="40"/>
      <c r="X848" s="40"/>
      <c r="Y848" s="40"/>
      <c r="Z848" s="41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2"/>
      <c r="AT848" s="42"/>
      <c r="AU848" s="43"/>
      <c r="AV848" s="40"/>
      <c r="AW848" s="40"/>
      <c r="AX848" s="40"/>
      <c r="AY848" s="40"/>
      <c r="AZ848" s="40"/>
      <c r="BA848" s="42"/>
      <c r="BB848" s="41"/>
      <c r="BC848" s="40"/>
      <c r="BD848" s="40"/>
      <c r="BE848" s="40"/>
      <c r="BF848" s="40"/>
      <c r="BG848" s="40"/>
      <c r="BH848" s="42"/>
      <c r="BI848" s="40"/>
      <c r="BJ848" s="40"/>
      <c r="BK848" s="40"/>
      <c r="BL848" s="40"/>
      <c r="BM848" s="40"/>
      <c r="BN848" s="40"/>
      <c r="BO848" s="41"/>
      <c r="BP848" s="40"/>
      <c r="BQ848" s="40"/>
      <c r="BR848" s="40"/>
      <c r="BS848" s="40"/>
      <c r="BT848" s="40"/>
      <c r="BU848" s="42"/>
      <c r="BV848" s="40"/>
      <c r="BW848" s="41"/>
      <c r="BX848" s="40"/>
      <c r="BY848" s="40"/>
      <c r="BZ848" s="40"/>
      <c r="CA848" s="42"/>
      <c r="CB848" s="41"/>
      <c r="CC848" s="40"/>
      <c r="CD848" s="40"/>
      <c r="CE848" s="40"/>
      <c r="CF848" s="40"/>
      <c r="CG848" s="40"/>
      <c r="CH848" s="42"/>
      <c r="CI848" s="43"/>
      <c r="CJ848" s="41"/>
      <c r="CK848" s="40"/>
      <c r="CL848" s="40"/>
      <c r="CM848" s="40"/>
      <c r="CN848" s="40"/>
      <c r="CO848" s="40"/>
      <c r="CP848" s="40"/>
      <c r="CQ848" s="40"/>
      <c r="CR848" s="40"/>
      <c r="CS848" s="40"/>
      <c r="CT848" s="40"/>
      <c r="CU848" s="40"/>
      <c r="CV848" s="40"/>
      <c r="CW848" s="40"/>
      <c r="CX848" s="40"/>
      <c r="CY848" s="40"/>
      <c r="CZ848" s="40"/>
      <c r="DA848" s="40"/>
      <c r="DB848" s="40"/>
      <c r="DC848" s="40"/>
      <c r="DD848" s="40"/>
      <c r="DE848" s="40"/>
      <c r="DF848" s="40"/>
      <c r="DG848" s="40"/>
      <c r="DH848" s="40"/>
      <c r="DI848" s="40"/>
      <c r="DJ848" s="40"/>
      <c r="DK848" s="40"/>
      <c r="DL848" s="40"/>
      <c r="DM848" s="40"/>
      <c r="DN848" s="40"/>
      <c r="DO848" s="40"/>
      <c r="DP848" s="40"/>
      <c r="DQ848" s="41"/>
      <c r="DR848" s="40"/>
      <c r="DS848" s="40"/>
      <c r="DT848" s="40"/>
      <c r="DU848" s="40"/>
      <c r="DV848" s="42"/>
      <c r="DW848" s="40"/>
      <c r="DX848" s="40"/>
      <c r="DY848" s="40"/>
      <c r="DZ848" s="40"/>
      <c r="EA848" s="40"/>
      <c r="EB848" s="40"/>
      <c r="EC848" s="40"/>
      <c r="ED848" s="41"/>
      <c r="EE848" s="40"/>
      <c r="EF848" s="40"/>
      <c r="EG848" s="41"/>
      <c r="EH848" s="40"/>
      <c r="EI848" s="40"/>
      <c r="EJ848" s="40"/>
      <c r="EK848" s="40"/>
      <c r="EL848" s="42"/>
      <c r="EM848" s="40"/>
      <c r="EN848" s="40"/>
      <c r="EO848" s="40"/>
      <c r="EP848" s="40"/>
      <c r="EQ848" s="40"/>
      <c r="ER848" s="40"/>
      <c r="ES848" s="40"/>
      <c r="ET848" s="40"/>
      <c r="EU848" s="40"/>
      <c r="EV848" s="40"/>
      <c r="EW848" s="42"/>
      <c r="EX848" s="42"/>
      <c r="EY848" s="42"/>
      <c r="EZ848" s="42"/>
      <c r="FA848" s="42"/>
      <c r="FB848" s="42"/>
      <c r="FC848" s="42"/>
      <c r="FD848" s="42"/>
      <c r="FE848" s="42"/>
      <c r="FF848" s="42"/>
      <c r="FG848" s="42"/>
      <c r="FH848" s="42"/>
      <c r="FI848" s="42"/>
      <c r="FJ848" s="42"/>
      <c r="FK848" s="42"/>
      <c r="FL848" s="42"/>
      <c r="FM848" s="42"/>
      <c r="FN848" s="42"/>
      <c r="FO848" s="42"/>
      <c r="FP848" s="42"/>
      <c r="FQ848" s="42"/>
      <c r="FR848" s="42"/>
      <c r="FS848" s="29">
        <f t="shared" si="105"/>
        <v>150</v>
      </c>
      <c r="FT848" s="29">
        <f>FS848</f>
        <v>150</v>
      </c>
      <c r="FU848" s="8">
        <f t="shared" si="100"/>
        <v>0</v>
      </c>
      <c r="FV848" s="29">
        <f>FU848</f>
        <v>0</v>
      </c>
    </row>
    <row r="849" spans="1:178">
      <c r="A849" s="8">
        <v>16403</v>
      </c>
      <c r="B849" s="27" t="s">
        <v>47</v>
      </c>
      <c r="C849" s="40">
        <v>35</v>
      </c>
      <c r="D849" s="40" t="s">
        <v>1283</v>
      </c>
      <c r="E849" s="40"/>
      <c r="F849" s="40" t="s">
        <v>253</v>
      </c>
      <c r="G849" s="40">
        <v>600</v>
      </c>
      <c r="H849" s="8" t="str">
        <f>VLOOKUP(F849, 'Meslek Grupları'!$E$6:$G$152, 3, FALSE)</f>
        <v>İşçiler</v>
      </c>
      <c r="I849" s="40" t="s">
        <v>1284</v>
      </c>
      <c r="J849" s="40"/>
      <c r="K849" s="40"/>
      <c r="L849" s="40"/>
      <c r="M849" s="40"/>
      <c r="N849" s="40"/>
      <c r="O849" s="40"/>
      <c r="P849" s="40"/>
      <c r="Q849" s="40"/>
      <c r="R849" s="40">
        <v>14</v>
      </c>
      <c r="S849" s="40">
        <v>3</v>
      </c>
      <c r="T849" s="40">
        <v>6</v>
      </c>
      <c r="U849" s="40"/>
      <c r="V849" s="40"/>
      <c r="W849" s="40"/>
      <c r="X849" s="40"/>
      <c r="Y849" s="40"/>
      <c r="Z849" s="41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2"/>
      <c r="AT849" s="42"/>
      <c r="AU849" s="43"/>
      <c r="AV849" s="40"/>
      <c r="AW849" s="40"/>
      <c r="AX849" s="40"/>
      <c r="AY849" s="40"/>
      <c r="AZ849" s="40"/>
      <c r="BA849" s="42"/>
      <c r="BB849" s="41"/>
      <c r="BC849" s="40"/>
      <c r="BD849" s="40"/>
      <c r="BE849" s="40"/>
      <c r="BF849" s="40"/>
      <c r="BG849" s="40"/>
      <c r="BH849" s="42"/>
      <c r="BI849" s="40"/>
      <c r="BJ849" s="40"/>
      <c r="BK849" s="40"/>
      <c r="BL849" s="40"/>
      <c r="BM849" s="40"/>
      <c r="BN849" s="40"/>
      <c r="BO849" s="41"/>
      <c r="BP849" s="40"/>
      <c r="BQ849" s="40"/>
      <c r="BR849" s="40"/>
      <c r="BS849" s="40"/>
      <c r="BT849" s="40"/>
      <c r="BU849" s="42"/>
      <c r="BV849" s="40"/>
      <c r="BW849" s="41">
        <v>3</v>
      </c>
      <c r="BX849" s="40"/>
      <c r="BY849" s="40"/>
      <c r="BZ849" s="40">
        <v>36</v>
      </c>
      <c r="CA849" s="42">
        <v>36</v>
      </c>
      <c r="CB849" s="41"/>
      <c r="CC849" s="40"/>
      <c r="CD849" s="40"/>
      <c r="CE849" s="40"/>
      <c r="CF849" s="40"/>
      <c r="CG849" s="40"/>
      <c r="CH849" s="42"/>
      <c r="CI849" s="43"/>
      <c r="CJ849" s="41">
        <v>1</v>
      </c>
      <c r="CK849" s="40"/>
      <c r="CL849" s="40"/>
      <c r="CM849" s="40"/>
      <c r="CN849" s="40"/>
      <c r="CO849" s="40"/>
      <c r="CP849" s="40"/>
      <c r="CQ849" s="40"/>
      <c r="CR849" s="40"/>
      <c r="CS849" s="40"/>
      <c r="CT849" s="40"/>
      <c r="CU849" s="40"/>
      <c r="CV849" s="40"/>
      <c r="CW849" s="40"/>
      <c r="CX849" s="40"/>
      <c r="CY849" s="40"/>
      <c r="CZ849" s="40"/>
      <c r="DA849" s="40"/>
      <c r="DB849" s="40"/>
      <c r="DC849" s="40"/>
      <c r="DD849" s="40"/>
      <c r="DE849" s="40"/>
      <c r="DF849" s="40"/>
      <c r="DG849" s="40"/>
      <c r="DH849" s="40"/>
      <c r="DI849" s="40"/>
      <c r="DJ849" s="40"/>
      <c r="DK849" s="40"/>
      <c r="DL849" s="40"/>
      <c r="DM849" s="40"/>
      <c r="DN849" s="40"/>
      <c r="DO849" s="40"/>
      <c r="DP849" s="40"/>
      <c r="DQ849" s="41"/>
      <c r="DR849" s="40"/>
      <c r="DS849" s="40"/>
      <c r="DT849" s="40"/>
      <c r="DU849" s="40"/>
      <c r="DV849" s="42"/>
      <c r="DW849" s="40"/>
      <c r="DX849" s="40"/>
      <c r="DY849" s="40"/>
      <c r="DZ849" s="40"/>
      <c r="EA849" s="40"/>
      <c r="EB849" s="40"/>
      <c r="EC849" s="40"/>
      <c r="ED849" s="41"/>
      <c r="EE849" s="40"/>
      <c r="EF849" s="40"/>
      <c r="EG849" s="41"/>
      <c r="EH849" s="40"/>
      <c r="EI849" s="40"/>
      <c r="EJ849" s="40"/>
      <c r="EK849" s="40"/>
      <c r="EL849" s="42"/>
      <c r="EM849" s="40"/>
      <c r="EN849" s="40"/>
      <c r="EO849" s="40"/>
      <c r="EP849" s="40"/>
      <c r="EQ849" s="40"/>
      <c r="ER849" s="40"/>
      <c r="ES849" s="40"/>
      <c r="ET849" s="40"/>
      <c r="EU849" s="40"/>
      <c r="EV849" s="40"/>
      <c r="EW849" s="42"/>
      <c r="EX849" s="42"/>
      <c r="EY849" s="42"/>
      <c r="EZ849" s="42"/>
      <c r="FA849" s="42"/>
      <c r="FB849" s="42"/>
      <c r="FC849" s="42"/>
      <c r="FD849" s="42"/>
      <c r="FE849" s="42"/>
      <c r="FF849" s="42"/>
      <c r="FG849" s="42"/>
      <c r="FH849" s="42"/>
      <c r="FI849" s="42"/>
      <c r="FJ849" s="42"/>
      <c r="FK849" s="42"/>
      <c r="FL849" s="42"/>
      <c r="FM849" s="42"/>
      <c r="FN849" s="42"/>
      <c r="FO849" s="42"/>
      <c r="FP849" s="42"/>
      <c r="FQ849" s="42"/>
      <c r="FR849" s="42"/>
      <c r="FS849" s="29">
        <f t="shared" si="105"/>
        <v>636</v>
      </c>
      <c r="FT849" s="29">
        <f>FS849</f>
        <v>636</v>
      </c>
      <c r="FU849" s="8">
        <f t="shared" ref="FU849:FU912" si="106">CB849+BW849+BO849+BI849+BB849+AV849+AU849</f>
        <v>3</v>
      </c>
      <c r="FV849" s="29">
        <f>FU849</f>
        <v>3</v>
      </c>
    </row>
    <row r="850" spans="1:178">
      <c r="A850" s="8">
        <v>16403</v>
      </c>
      <c r="B850" s="27" t="s">
        <v>47</v>
      </c>
      <c r="C850" s="40">
        <v>36</v>
      </c>
      <c r="D850" s="40" t="s">
        <v>1285</v>
      </c>
      <c r="E850" s="40"/>
      <c r="F850" s="40" t="s">
        <v>261</v>
      </c>
      <c r="G850" s="40">
        <v>100</v>
      </c>
      <c r="H850" s="8" t="str">
        <f>VLOOKUP(F850, 'Meslek Grupları'!$E$6:$G$152, 3, FALSE)</f>
        <v>Esnaf</v>
      </c>
      <c r="I850" s="40"/>
      <c r="J850" s="40"/>
      <c r="K850" s="40"/>
      <c r="L850" s="40">
        <v>120</v>
      </c>
      <c r="M850" s="40"/>
      <c r="N850" s="40"/>
      <c r="O850" s="40"/>
      <c r="P850" s="40"/>
      <c r="Q850" s="40"/>
      <c r="R850" s="40">
        <v>16.5</v>
      </c>
      <c r="S850" s="40"/>
      <c r="T850" s="40"/>
      <c r="U850" s="40"/>
      <c r="V850" s="40"/>
      <c r="W850" s="40"/>
      <c r="X850" s="40"/>
      <c r="Y850" s="40"/>
      <c r="Z850" s="41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2"/>
      <c r="AT850" s="42"/>
      <c r="AU850" s="43"/>
      <c r="AV850" s="40"/>
      <c r="AW850" s="40"/>
      <c r="AX850" s="40"/>
      <c r="AY850" s="40"/>
      <c r="AZ850" s="40"/>
      <c r="BA850" s="42"/>
      <c r="BB850" s="41"/>
      <c r="BC850" s="40"/>
      <c r="BD850" s="40"/>
      <c r="BE850" s="40"/>
      <c r="BF850" s="40"/>
      <c r="BG850" s="40"/>
      <c r="BH850" s="42"/>
      <c r="BI850" s="40"/>
      <c r="BJ850" s="40"/>
      <c r="BK850" s="40"/>
      <c r="BL850" s="40"/>
      <c r="BM850" s="40"/>
      <c r="BN850" s="40"/>
      <c r="BO850" s="41"/>
      <c r="BP850" s="40"/>
      <c r="BQ850" s="40"/>
      <c r="BR850" s="40"/>
      <c r="BS850" s="40"/>
      <c r="BT850" s="40"/>
      <c r="BU850" s="42"/>
      <c r="BV850" s="40"/>
      <c r="BW850" s="41"/>
      <c r="BX850" s="40"/>
      <c r="BY850" s="40"/>
      <c r="BZ850" s="40"/>
      <c r="CA850" s="42"/>
      <c r="CB850" s="41"/>
      <c r="CC850" s="40"/>
      <c r="CD850" s="40"/>
      <c r="CE850" s="40"/>
      <c r="CF850" s="40"/>
      <c r="CG850" s="40"/>
      <c r="CH850" s="42"/>
      <c r="CI850" s="43"/>
      <c r="CJ850" s="41"/>
      <c r="CK850" s="40"/>
      <c r="CL850" s="40"/>
      <c r="CM850" s="40"/>
      <c r="CN850" s="40"/>
      <c r="CO850" s="40"/>
      <c r="CP850" s="40"/>
      <c r="CQ850" s="40"/>
      <c r="CR850" s="40"/>
      <c r="CS850" s="40"/>
      <c r="CT850" s="40"/>
      <c r="CU850" s="40"/>
      <c r="CV850" s="40"/>
      <c r="CW850" s="40"/>
      <c r="CX850" s="40"/>
      <c r="CY850" s="40"/>
      <c r="CZ850" s="40"/>
      <c r="DA850" s="40"/>
      <c r="DB850" s="40"/>
      <c r="DC850" s="40"/>
      <c r="DD850" s="40"/>
      <c r="DE850" s="40"/>
      <c r="DF850" s="40"/>
      <c r="DG850" s="40"/>
      <c r="DH850" s="40"/>
      <c r="DI850" s="40"/>
      <c r="DJ850" s="40"/>
      <c r="DK850" s="40"/>
      <c r="DL850" s="40"/>
      <c r="DM850" s="40"/>
      <c r="DN850" s="40"/>
      <c r="DO850" s="40"/>
      <c r="DP850" s="40"/>
      <c r="DQ850" s="41"/>
      <c r="DR850" s="40"/>
      <c r="DS850" s="40"/>
      <c r="DT850" s="40"/>
      <c r="DU850" s="40"/>
      <c r="DV850" s="42"/>
      <c r="DW850" s="40"/>
      <c r="DX850" s="40"/>
      <c r="DY850" s="40"/>
      <c r="DZ850" s="40"/>
      <c r="EA850" s="40"/>
      <c r="EB850" s="40"/>
      <c r="EC850" s="40"/>
      <c r="ED850" s="41"/>
      <c r="EE850" s="40"/>
      <c r="EF850" s="40"/>
      <c r="EG850" s="41">
        <v>1</v>
      </c>
      <c r="EH850" s="40" t="s">
        <v>389</v>
      </c>
      <c r="EI850" s="40"/>
      <c r="EJ850" s="40"/>
      <c r="EK850" s="40" t="s">
        <v>612</v>
      </c>
      <c r="EL850" s="42">
        <v>40</v>
      </c>
      <c r="EM850" s="40"/>
      <c r="EN850" s="40"/>
      <c r="EO850" s="40"/>
      <c r="EP850" s="40"/>
      <c r="EQ850" s="40"/>
      <c r="ER850" s="40"/>
      <c r="ES850" s="40"/>
      <c r="ET850" s="40"/>
      <c r="EU850" s="40"/>
      <c r="EV850" s="40"/>
      <c r="EW850" s="42"/>
      <c r="EX850" s="42"/>
      <c r="EY850" s="42"/>
      <c r="EZ850" s="42"/>
      <c r="FA850" s="42"/>
      <c r="FB850" s="42"/>
      <c r="FC850" s="42"/>
      <c r="FD850" s="42"/>
      <c r="FE850" s="42"/>
      <c r="FF850" s="42"/>
      <c r="FG850" s="42"/>
      <c r="FH850" s="42"/>
      <c r="FI850" s="42"/>
      <c r="FJ850" s="42"/>
      <c r="FK850" s="42"/>
      <c r="FL850" s="42"/>
      <c r="FM850" s="42"/>
      <c r="FN850" s="42"/>
      <c r="FO850" s="42"/>
      <c r="FP850" s="42"/>
      <c r="FQ850" s="42"/>
      <c r="FR850" s="42"/>
      <c r="FS850" s="29">
        <f t="shared" si="105"/>
        <v>260</v>
      </c>
      <c r="FT850" s="29">
        <f>FS850</f>
        <v>260</v>
      </c>
      <c r="FU850" s="8">
        <f t="shared" si="106"/>
        <v>0</v>
      </c>
      <c r="FV850" s="29">
        <f>FU850</f>
        <v>0</v>
      </c>
    </row>
    <row r="851" spans="1:178">
      <c r="A851" s="8">
        <v>16403</v>
      </c>
      <c r="B851" s="27" t="s">
        <v>47</v>
      </c>
      <c r="C851" s="40">
        <v>37</v>
      </c>
      <c r="D851" s="40" t="s">
        <v>619</v>
      </c>
      <c r="E851" s="40"/>
      <c r="F851" s="40" t="s">
        <v>253</v>
      </c>
      <c r="G851" s="40">
        <v>150</v>
      </c>
      <c r="H851" s="8" t="str">
        <f>VLOOKUP(F851, 'Meslek Grupları'!$E$6:$G$152, 3, FALSE)</f>
        <v>İşçiler</v>
      </c>
      <c r="I851" s="40"/>
      <c r="J851" s="40"/>
      <c r="K851" s="40"/>
      <c r="L851" s="40">
        <v>120</v>
      </c>
      <c r="M851" s="40"/>
      <c r="N851" s="40"/>
      <c r="O851" s="40"/>
      <c r="P851" s="40"/>
      <c r="Q851" s="40"/>
      <c r="R851" s="40">
        <v>4.25</v>
      </c>
      <c r="S851" s="40">
        <v>1</v>
      </c>
      <c r="T851" s="40">
        <v>4</v>
      </c>
      <c r="U851" s="40"/>
      <c r="V851" s="40"/>
      <c r="W851" s="40"/>
      <c r="X851" s="40"/>
      <c r="Y851" s="40"/>
      <c r="Z851" s="41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2"/>
      <c r="AT851" s="42"/>
      <c r="AU851" s="43"/>
      <c r="AV851" s="40"/>
      <c r="AW851" s="40"/>
      <c r="AX851" s="40"/>
      <c r="AY851" s="40"/>
      <c r="AZ851" s="40"/>
      <c r="BA851" s="42"/>
      <c r="BB851" s="41"/>
      <c r="BC851" s="40"/>
      <c r="BD851" s="40"/>
      <c r="BE851" s="40"/>
      <c r="BF851" s="40"/>
      <c r="BG851" s="40"/>
      <c r="BH851" s="42"/>
      <c r="BI851" s="40"/>
      <c r="BJ851" s="40"/>
      <c r="BK851" s="40"/>
      <c r="BL851" s="40"/>
      <c r="BM851" s="40"/>
      <c r="BN851" s="40"/>
      <c r="BO851" s="41"/>
      <c r="BP851" s="40"/>
      <c r="BQ851" s="40"/>
      <c r="BR851" s="40"/>
      <c r="BS851" s="40"/>
      <c r="BT851" s="40"/>
      <c r="BU851" s="42"/>
      <c r="BV851" s="40"/>
      <c r="BW851" s="41">
        <v>2</v>
      </c>
      <c r="BX851" s="40"/>
      <c r="BY851" s="40"/>
      <c r="BZ851" s="40">
        <v>24</v>
      </c>
      <c r="CA851" s="42">
        <v>24</v>
      </c>
      <c r="CB851" s="41"/>
      <c r="CC851" s="40"/>
      <c r="CD851" s="40"/>
      <c r="CE851" s="40"/>
      <c r="CF851" s="40"/>
      <c r="CG851" s="40"/>
      <c r="CH851" s="42"/>
      <c r="CI851" s="43"/>
      <c r="CJ851" s="41">
        <v>1</v>
      </c>
      <c r="CK851" s="40"/>
      <c r="CL851" s="40"/>
      <c r="CM851" s="40"/>
      <c r="CN851" s="40"/>
      <c r="CO851" s="40"/>
      <c r="CP851" s="40"/>
      <c r="CQ851" s="40"/>
      <c r="CR851" s="40"/>
      <c r="CS851" s="40"/>
      <c r="CT851" s="40"/>
      <c r="CU851" s="40"/>
      <c r="CV851" s="40"/>
      <c r="CW851" s="40">
        <v>1</v>
      </c>
      <c r="CX851" s="40">
        <v>10</v>
      </c>
      <c r="CY851" s="40"/>
      <c r="CZ851" s="40"/>
      <c r="DA851" s="40"/>
      <c r="DB851" s="40"/>
      <c r="DC851" s="40"/>
      <c r="DD851" s="40"/>
      <c r="DE851" s="40"/>
      <c r="DF851" s="40"/>
      <c r="DG851" s="40"/>
      <c r="DH851" s="40"/>
      <c r="DI851" s="40"/>
      <c r="DJ851" s="40"/>
      <c r="DK851" s="40"/>
      <c r="DL851" s="40"/>
      <c r="DM851" s="40"/>
      <c r="DN851" s="40"/>
      <c r="DO851" s="40"/>
      <c r="DP851" s="40"/>
      <c r="DQ851" s="41"/>
      <c r="DR851" s="40"/>
      <c r="DS851" s="40"/>
      <c r="DT851" s="40"/>
      <c r="DU851" s="40"/>
      <c r="DV851" s="42"/>
      <c r="DW851" s="40"/>
      <c r="DX851" s="40"/>
      <c r="DY851" s="40"/>
      <c r="DZ851" s="40"/>
      <c r="EA851" s="40"/>
      <c r="EB851" s="40"/>
      <c r="EC851" s="40"/>
      <c r="ED851" s="41"/>
      <c r="EE851" s="40"/>
      <c r="EF851" s="40"/>
      <c r="EG851" s="41"/>
      <c r="EH851" s="40"/>
      <c r="EI851" s="40"/>
      <c r="EJ851" s="40"/>
      <c r="EK851" s="40"/>
      <c r="EL851" s="42"/>
      <c r="EM851" s="40"/>
      <c r="EN851" s="40"/>
      <c r="EO851" s="40"/>
      <c r="EP851" s="40"/>
      <c r="EQ851" s="40"/>
      <c r="ER851" s="40"/>
      <c r="ES851" s="40"/>
      <c r="ET851" s="40"/>
      <c r="EU851" s="40"/>
      <c r="EV851" s="40"/>
      <c r="EW851" s="42"/>
      <c r="EX851" s="42"/>
      <c r="EY851" s="42"/>
      <c r="EZ851" s="42"/>
      <c r="FA851" s="42"/>
      <c r="FB851" s="42"/>
      <c r="FC851" s="42"/>
      <c r="FD851" s="42"/>
      <c r="FE851" s="42"/>
      <c r="FF851" s="42"/>
      <c r="FG851" s="42"/>
      <c r="FH851" s="42"/>
      <c r="FI851" s="42"/>
      <c r="FJ851" s="42"/>
      <c r="FK851" s="42"/>
      <c r="FL851" s="42"/>
      <c r="FM851" s="42"/>
      <c r="FN851" s="42"/>
      <c r="FO851" s="42"/>
      <c r="FP851" s="42"/>
      <c r="FQ851" s="42"/>
      <c r="FR851" s="42"/>
      <c r="FS851" s="29">
        <f t="shared" si="105"/>
        <v>304</v>
      </c>
      <c r="FT851" s="29">
        <f>FS851</f>
        <v>304</v>
      </c>
      <c r="FU851" s="8">
        <f t="shared" si="106"/>
        <v>2</v>
      </c>
      <c r="FV851" s="29">
        <f>FU851</f>
        <v>2</v>
      </c>
    </row>
    <row r="852" spans="1:178">
      <c r="A852" s="8">
        <v>16403</v>
      </c>
      <c r="B852" s="27" t="s">
        <v>47</v>
      </c>
      <c r="C852" s="242">
        <v>38</v>
      </c>
      <c r="D852" s="8" t="s">
        <v>1286</v>
      </c>
      <c r="E852" s="8"/>
      <c r="F852" s="8" t="s">
        <v>351</v>
      </c>
      <c r="G852" s="8">
        <v>1000</v>
      </c>
      <c r="H852" s="8" t="str">
        <f>VLOOKUP(F852, 'Meslek Grupları'!$E$6:$G$152, 3, FALSE)</f>
        <v>Görevli</v>
      </c>
      <c r="I852" s="8" t="s">
        <v>1287</v>
      </c>
      <c r="J852" s="8"/>
      <c r="K852" s="8"/>
      <c r="M852" s="8"/>
      <c r="O852" s="8"/>
      <c r="P852" s="8"/>
      <c r="S852">
        <v>1.5</v>
      </c>
      <c r="T852">
        <v>3</v>
      </c>
      <c r="U852" s="8"/>
      <c r="V852" s="8"/>
      <c r="W852" s="8"/>
      <c r="Z852" s="2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27"/>
      <c r="AT852" s="27"/>
      <c r="AU852" s="29"/>
      <c r="AV852" s="8"/>
      <c r="AW852" s="8"/>
      <c r="AX852" s="8"/>
      <c r="AY852" s="8"/>
      <c r="AZ852" s="8"/>
      <c r="BA852" s="27"/>
      <c r="BB852" s="28"/>
      <c r="BC852" s="8"/>
      <c r="BD852" s="8"/>
      <c r="BE852" s="8"/>
      <c r="BF852" s="8"/>
      <c r="BG852" s="8"/>
      <c r="BH852" s="27"/>
      <c r="BI852" s="8"/>
      <c r="BJ852" s="8"/>
      <c r="BK852" s="8"/>
      <c r="BL852" s="8"/>
      <c r="BM852" s="8"/>
      <c r="BN852" s="8"/>
      <c r="BO852" s="28"/>
      <c r="BP852" s="8"/>
      <c r="BQ852" s="8"/>
      <c r="BR852" s="8"/>
      <c r="BS852" s="8"/>
      <c r="BT852" s="8"/>
      <c r="BU852" s="27"/>
      <c r="BV852" s="8"/>
      <c r="BW852" s="28">
        <v>1.5</v>
      </c>
      <c r="BX852" s="8"/>
      <c r="BY852" s="8"/>
      <c r="BZ852" s="8">
        <v>18</v>
      </c>
      <c r="CA852" s="27">
        <v>18</v>
      </c>
      <c r="CB852" s="28"/>
      <c r="CC852" s="8"/>
      <c r="CD852" s="8"/>
      <c r="CE852" s="8"/>
      <c r="CF852" s="8"/>
      <c r="CG852" s="8"/>
      <c r="CH852" s="27"/>
      <c r="CI852" s="29"/>
      <c r="CJ852" s="2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28"/>
      <c r="DR852" s="8"/>
      <c r="DS852" s="8"/>
      <c r="DT852" s="8"/>
      <c r="DU852" s="8"/>
      <c r="DV852" s="27"/>
      <c r="DW852" s="8"/>
      <c r="DX852" s="8"/>
      <c r="DY852" s="8"/>
      <c r="DZ852" s="8"/>
      <c r="EA852" s="8"/>
      <c r="EB852" s="8"/>
      <c r="EC852" s="8"/>
      <c r="ED852" s="28"/>
      <c r="EE852" s="8"/>
      <c r="EF852" s="8"/>
      <c r="EG852" s="28">
        <v>1</v>
      </c>
      <c r="EH852" s="8" t="s">
        <v>450</v>
      </c>
      <c r="EI852" s="8"/>
      <c r="EJ852" s="8"/>
      <c r="EK852" s="8" t="s">
        <v>612</v>
      </c>
      <c r="EL852" s="27">
        <v>60</v>
      </c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9">
        <f t="shared" si="105"/>
        <v>1078</v>
      </c>
      <c r="FT852" s="29">
        <f>SUM(FS852:FS853)</f>
        <v>1078</v>
      </c>
      <c r="FU852" s="8">
        <f t="shared" si="106"/>
        <v>1.5</v>
      </c>
      <c r="FV852" s="29">
        <f>SUM(FU852:FU853)</f>
        <v>1.5</v>
      </c>
    </row>
    <row r="853" spans="1:178">
      <c r="A853" s="8">
        <v>16403</v>
      </c>
      <c r="B853" s="27" t="s">
        <v>47</v>
      </c>
      <c r="C853" s="243"/>
      <c r="D853" s="31"/>
      <c r="E853" s="31"/>
      <c r="F853" s="31"/>
      <c r="G853" s="31"/>
      <c r="H853" s="8">
        <f>VLOOKUP(F853, 'Meslek Grupları'!$E$6:$G$152, 3, FALSE)</f>
        <v>0</v>
      </c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8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7"/>
      <c r="AT853" s="37"/>
      <c r="AU853" s="39"/>
      <c r="AV853" s="31"/>
      <c r="AW853" s="31"/>
      <c r="AX853" s="31"/>
      <c r="AY853" s="31"/>
      <c r="AZ853" s="31"/>
      <c r="BA853" s="37"/>
      <c r="BB853" s="38"/>
      <c r="BC853" s="31"/>
      <c r="BD853" s="31"/>
      <c r="BE853" s="31"/>
      <c r="BF853" s="31"/>
      <c r="BG853" s="31"/>
      <c r="BH853" s="37"/>
      <c r="BI853" s="31"/>
      <c r="BJ853" s="31"/>
      <c r="BK853" s="31"/>
      <c r="BL853" s="31"/>
      <c r="BM853" s="31"/>
      <c r="BN853" s="31"/>
      <c r="BO853" s="38"/>
      <c r="BP853" s="31"/>
      <c r="BQ853" s="31"/>
      <c r="BR853" s="31"/>
      <c r="BS853" s="31"/>
      <c r="BT853" s="31"/>
      <c r="BU853" s="37"/>
      <c r="BV853" s="31"/>
      <c r="BW853" s="38"/>
      <c r="BX853" s="31"/>
      <c r="BY853" s="31"/>
      <c r="BZ853" s="31"/>
      <c r="CA853" s="37"/>
      <c r="CB853" s="38"/>
      <c r="CC853" s="31"/>
      <c r="CD853" s="31"/>
      <c r="CE853" s="31"/>
      <c r="CF853" s="31"/>
      <c r="CG853" s="31"/>
      <c r="CH853" s="37"/>
      <c r="CI853" s="39"/>
      <c r="CJ853" s="38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8"/>
      <c r="DR853" s="31"/>
      <c r="DS853" s="31"/>
      <c r="DT853" s="31"/>
      <c r="DU853" s="31"/>
      <c r="DV853" s="37"/>
      <c r="DW853" s="31"/>
      <c r="DX853" s="31"/>
      <c r="DY853" s="31"/>
      <c r="DZ853" s="31"/>
      <c r="EA853" s="31"/>
      <c r="EB853" s="31"/>
      <c r="EC853" s="31"/>
      <c r="ED853" s="38"/>
      <c r="EE853" s="31"/>
      <c r="EF853" s="31"/>
      <c r="EG853" s="38">
        <v>2</v>
      </c>
      <c r="EH853" s="31" t="s">
        <v>1246</v>
      </c>
      <c r="EI853" s="31"/>
      <c r="EJ853" s="31"/>
      <c r="EK853" s="31"/>
      <c r="EL853" s="37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7"/>
      <c r="EX853" s="37"/>
      <c r="EY853" s="37"/>
      <c r="EZ853" s="37"/>
      <c r="FA853" s="37"/>
      <c r="FB853" s="37"/>
      <c r="FC853" s="37"/>
      <c r="FD853" s="37"/>
      <c r="FE853" s="37"/>
      <c r="FF853" s="37"/>
      <c r="FG853" s="37"/>
      <c r="FH853" s="37"/>
      <c r="FI853" s="37"/>
      <c r="FJ853" s="37"/>
      <c r="FK853" s="37"/>
      <c r="FL853" s="37"/>
      <c r="FM853" s="37"/>
      <c r="FN853" s="37"/>
      <c r="FO853" s="37"/>
      <c r="FP853" s="37"/>
      <c r="FQ853" s="37"/>
      <c r="FR853" s="37"/>
      <c r="FS853" s="29">
        <f t="shared" si="105"/>
        <v>0</v>
      </c>
      <c r="FT853" s="29"/>
      <c r="FU853" s="8">
        <f t="shared" si="106"/>
        <v>0</v>
      </c>
      <c r="FV853" s="29"/>
    </row>
    <row r="854" spans="1:178">
      <c r="A854" s="8">
        <v>16403</v>
      </c>
      <c r="B854" s="27" t="s">
        <v>47</v>
      </c>
      <c r="C854" s="40">
        <v>39</v>
      </c>
      <c r="D854" s="40" t="s">
        <v>1288</v>
      </c>
      <c r="E854" s="40"/>
      <c r="F854" s="40" t="s">
        <v>253</v>
      </c>
      <c r="G854" s="40">
        <v>100</v>
      </c>
      <c r="H854" s="8" t="str">
        <f>VLOOKUP(F854, 'Meslek Grupları'!$E$6:$G$152, 3, FALSE)</f>
        <v>İşçiler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>
        <v>2.5</v>
      </c>
      <c r="S854" s="40"/>
      <c r="T854" s="40"/>
      <c r="U854" s="40"/>
      <c r="V854" s="40"/>
      <c r="W854" s="40"/>
      <c r="X854" s="40"/>
      <c r="Y854" s="40"/>
      <c r="Z854" s="41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2"/>
      <c r="AT854" s="42"/>
      <c r="AU854" s="43"/>
      <c r="AV854" s="40"/>
      <c r="AW854" s="40"/>
      <c r="AX854" s="40"/>
      <c r="AY854" s="40"/>
      <c r="AZ854" s="40"/>
      <c r="BA854" s="42"/>
      <c r="BB854" s="41"/>
      <c r="BC854" s="40"/>
      <c r="BD854" s="40"/>
      <c r="BE854" s="40"/>
      <c r="BF854" s="40"/>
      <c r="BG854" s="40"/>
      <c r="BH854" s="42"/>
      <c r="BI854" s="40"/>
      <c r="BJ854" s="40"/>
      <c r="BK854" s="40"/>
      <c r="BL854" s="40"/>
      <c r="BM854" s="40"/>
      <c r="BN854" s="40"/>
      <c r="BO854" s="41"/>
      <c r="BP854" s="40"/>
      <c r="BQ854" s="40"/>
      <c r="BR854" s="40"/>
      <c r="BS854" s="40"/>
      <c r="BT854" s="40"/>
      <c r="BU854" s="42"/>
      <c r="BV854" s="40"/>
      <c r="BW854" s="41"/>
      <c r="BX854" s="40"/>
      <c r="BY854" s="40"/>
      <c r="BZ854" s="40"/>
      <c r="CA854" s="42"/>
      <c r="CB854" s="41"/>
      <c r="CC854" s="40"/>
      <c r="CD854" s="40"/>
      <c r="CE854" s="40"/>
      <c r="CF854" s="40"/>
      <c r="CG854" s="40"/>
      <c r="CH854" s="42"/>
      <c r="CI854" s="43"/>
      <c r="CJ854" s="41">
        <v>1</v>
      </c>
      <c r="CK854" s="40"/>
      <c r="CL854" s="40"/>
      <c r="CM854" s="40"/>
      <c r="CN854" s="40"/>
      <c r="CO854" s="40"/>
      <c r="CP854" s="40"/>
      <c r="CQ854" s="40"/>
      <c r="CR854" s="40"/>
      <c r="CS854" s="40"/>
      <c r="CT854" s="40"/>
      <c r="CU854" s="40"/>
      <c r="CV854" s="40"/>
      <c r="CW854" s="40"/>
      <c r="CX854" s="40"/>
      <c r="CY854" s="40"/>
      <c r="CZ854" s="40"/>
      <c r="DA854" s="40"/>
      <c r="DB854" s="40"/>
      <c r="DC854" s="40"/>
      <c r="DD854" s="40"/>
      <c r="DE854" s="40"/>
      <c r="DF854" s="40"/>
      <c r="DG854" s="40"/>
      <c r="DH854" s="40"/>
      <c r="DI854" s="40"/>
      <c r="DJ854" s="40"/>
      <c r="DK854" s="40"/>
      <c r="DL854" s="40"/>
      <c r="DM854" s="40"/>
      <c r="DN854" s="40"/>
      <c r="DO854" s="40"/>
      <c r="DP854" s="40"/>
      <c r="DQ854" s="41"/>
      <c r="DR854" s="40"/>
      <c r="DS854" s="40"/>
      <c r="DT854" s="40"/>
      <c r="DU854" s="40"/>
      <c r="DV854" s="42"/>
      <c r="DW854" s="40"/>
      <c r="DX854" s="40"/>
      <c r="DY854" s="40"/>
      <c r="DZ854" s="40"/>
      <c r="EA854" s="40"/>
      <c r="EB854" s="40"/>
      <c r="EC854" s="40"/>
      <c r="ED854" s="41"/>
      <c r="EE854" s="40"/>
      <c r="EF854" s="40"/>
      <c r="EG854" s="41"/>
      <c r="EH854" s="40"/>
      <c r="EI854" s="40"/>
      <c r="EJ854" s="40"/>
      <c r="EK854" s="40"/>
      <c r="EL854" s="42"/>
      <c r="EM854" s="40"/>
      <c r="EN854" s="40"/>
      <c r="EO854" s="40"/>
      <c r="EP854" s="40"/>
      <c r="EQ854" s="40"/>
      <c r="ER854" s="40"/>
      <c r="ES854" s="40"/>
      <c r="ET854" s="40"/>
      <c r="EU854" s="40"/>
      <c r="EV854" s="40"/>
      <c r="EW854" s="42"/>
      <c r="EX854" s="42"/>
      <c r="EY854" s="42"/>
      <c r="EZ854" s="42"/>
      <c r="FA854" s="42"/>
      <c r="FB854" s="42"/>
      <c r="FC854" s="42"/>
      <c r="FD854" s="42"/>
      <c r="FE854" s="42"/>
      <c r="FF854" s="42"/>
      <c r="FG854" s="42"/>
      <c r="FH854" s="42"/>
      <c r="FI854" s="42"/>
      <c r="FJ854" s="42"/>
      <c r="FK854" s="42"/>
      <c r="FL854" s="42"/>
      <c r="FM854" s="42"/>
      <c r="FN854" s="42"/>
      <c r="FO854" s="42"/>
      <c r="FP854" s="42"/>
      <c r="FQ854" s="42"/>
      <c r="FR854" s="42"/>
      <c r="FS854" s="29">
        <f t="shared" si="105"/>
        <v>100</v>
      </c>
      <c r="FT854" s="29">
        <f t="shared" ref="FT854:FT864" si="107">FS854</f>
        <v>100</v>
      </c>
      <c r="FU854" s="8">
        <f t="shared" si="106"/>
        <v>0</v>
      </c>
      <c r="FV854" s="29">
        <f t="shared" ref="FV854:FV864" si="108">FU854</f>
        <v>0</v>
      </c>
    </row>
    <row r="855" spans="1:178">
      <c r="A855" s="8">
        <v>16403</v>
      </c>
      <c r="B855" s="27" t="s">
        <v>47</v>
      </c>
      <c r="C855" s="40">
        <v>40</v>
      </c>
      <c r="D855" s="40" t="s">
        <v>1289</v>
      </c>
      <c r="E855" s="40"/>
      <c r="F855" s="40" t="s">
        <v>358</v>
      </c>
      <c r="G855" s="40">
        <v>200</v>
      </c>
      <c r="H855" s="8" t="str">
        <f>VLOOKUP(F855, 'Meslek Grupları'!$E$6:$G$152, 3, FALSE)</f>
        <v>Görevli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>
        <v>4.25</v>
      </c>
      <c r="S855" s="40"/>
      <c r="T855" s="40"/>
      <c r="U855" s="40"/>
      <c r="V855" s="40"/>
      <c r="W855" s="40"/>
      <c r="X855" s="40"/>
      <c r="Y855" s="40"/>
      <c r="Z855" s="41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2"/>
      <c r="AT855" s="42"/>
      <c r="AU855" s="43"/>
      <c r="AV855" s="40"/>
      <c r="AW855" s="40"/>
      <c r="AX855" s="40"/>
      <c r="AY855" s="40"/>
      <c r="AZ855" s="40"/>
      <c r="BA855" s="42"/>
      <c r="BB855" s="41"/>
      <c r="BC855" s="40"/>
      <c r="BD855" s="40"/>
      <c r="BE855" s="40"/>
      <c r="BF855" s="40"/>
      <c r="BG855" s="40"/>
      <c r="BH855" s="42"/>
      <c r="BI855" s="40"/>
      <c r="BJ855" s="40"/>
      <c r="BK855" s="40"/>
      <c r="BL855" s="40"/>
      <c r="BM855" s="40"/>
      <c r="BN855" s="40"/>
      <c r="BO855" s="41"/>
      <c r="BP855" s="40"/>
      <c r="BQ855" s="40"/>
      <c r="BR855" s="40"/>
      <c r="BS855" s="40"/>
      <c r="BT855" s="40"/>
      <c r="BU855" s="42"/>
      <c r="BV855" s="40"/>
      <c r="BW855" s="41"/>
      <c r="BX855" s="40"/>
      <c r="BY855" s="40"/>
      <c r="BZ855" s="40"/>
      <c r="CA855" s="42"/>
      <c r="CB855" s="41"/>
      <c r="CC855" s="40"/>
      <c r="CD855" s="40"/>
      <c r="CE855" s="40"/>
      <c r="CF855" s="40"/>
      <c r="CG855" s="40"/>
      <c r="CH855" s="42"/>
      <c r="CI855" s="43"/>
      <c r="CJ855" s="41">
        <v>1</v>
      </c>
      <c r="CK855" s="40"/>
      <c r="CL855" s="40"/>
      <c r="CM855" s="40"/>
      <c r="CN855" s="40"/>
      <c r="CO855" s="40"/>
      <c r="CP855" s="40"/>
      <c r="CQ855" s="40"/>
      <c r="CR855" s="40"/>
      <c r="CS855" s="40"/>
      <c r="CT855" s="40"/>
      <c r="CU855" s="40"/>
      <c r="CV855" s="40"/>
      <c r="CW855" s="40"/>
      <c r="CX855" s="40"/>
      <c r="CY855" s="40"/>
      <c r="CZ855" s="40"/>
      <c r="DA855" s="40"/>
      <c r="DB855" s="40"/>
      <c r="DC855" s="40"/>
      <c r="DD855" s="40"/>
      <c r="DE855" s="40"/>
      <c r="DF855" s="40"/>
      <c r="DG855" s="40"/>
      <c r="DH855" s="40"/>
      <c r="DI855" s="40"/>
      <c r="DJ855" s="40"/>
      <c r="DK855" s="40"/>
      <c r="DL855" s="40"/>
      <c r="DM855" s="40"/>
      <c r="DN855" s="40"/>
      <c r="DO855" s="40"/>
      <c r="DP855" s="40"/>
      <c r="DQ855" s="41"/>
      <c r="DR855" s="40"/>
      <c r="DS855" s="40"/>
      <c r="DT855" s="40"/>
      <c r="DU855" s="40"/>
      <c r="DV855" s="42"/>
      <c r="DW855" s="40"/>
      <c r="DX855" s="40"/>
      <c r="DY855" s="40"/>
      <c r="DZ855" s="40"/>
      <c r="EA855" s="40"/>
      <c r="EB855" s="40"/>
      <c r="EC855" s="40"/>
      <c r="ED855" s="41"/>
      <c r="EE855" s="40"/>
      <c r="EF855" s="40"/>
      <c r="EG855" s="41"/>
      <c r="EH855" s="40"/>
      <c r="EI855" s="40"/>
      <c r="EJ855" s="40"/>
      <c r="EK855" s="40"/>
      <c r="EL855" s="42"/>
      <c r="EM855" s="40"/>
      <c r="EN855" s="40"/>
      <c r="EO855" s="40"/>
      <c r="EP855" s="40"/>
      <c r="EQ855" s="40"/>
      <c r="ER855" s="40"/>
      <c r="ES855" s="40"/>
      <c r="ET855" s="40"/>
      <c r="EU855" s="40"/>
      <c r="EV855" s="40"/>
      <c r="EW855" s="42"/>
      <c r="EX855" s="42"/>
      <c r="EY855" s="42"/>
      <c r="EZ855" s="42"/>
      <c r="FA855" s="42"/>
      <c r="FB855" s="42"/>
      <c r="FC855" s="42"/>
      <c r="FD855" s="42"/>
      <c r="FE855" s="42"/>
      <c r="FF855" s="42"/>
      <c r="FG855" s="42"/>
      <c r="FH855" s="42"/>
      <c r="FI855" s="42"/>
      <c r="FJ855" s="42"/>
      <c r="FK855" s="42"/>
      <c r="FL855" s="42"/>
      <c r="FM855" s="42"/>
      <c r="FN855" s="42"/>
      <c r="FO855" s="42"/>
      <c r="FP855" s="42"/>
      <c r="FQ855" s="42"/>
      <c r="FR855" s="42"/>
      <c r="FS855" s="29">
        <f t="shared" si="105"/>
        <v>200</v>
      </c>
      <c r="FT855" s="29">
        <f t="shared" si="107"/>
        <v>200</v>
      </c>
      <c r="FU855" s="8">
        <f t="shared" si="106"/>
        <v>0</v>
      </c>
      <c r="FV855" s="29">
        <f t="shared" si="108"/>
        <v>0</v>
      </c>
    </row>
    <row r="856" spans="1:178">
      <c r="A856" s="8">
        <v>16403</v>
      </c>
      <c r="B856" s="27" t="s">
        <v>47</v>
      </c>
      <c r="C856" s="40">
        <v>41</v>
      </c>
      <c r="D856" s="40" t="s">
        <v>1290</v>
      </c>
      <c r="E856" s="40"/>
      <c r="F856" s="40" t="s">
        <v>205</v>
      </c>
      <c r="G856" s="40">
        <v>80</v>
      </c>
      <c r="H856" s="8" t="str">
        <f>VLOOKUP(F856, 'Meslek Grupları'!$E$6:$G$152, 3, FALSE)</f>
        <v>Esnaf</v>
      </c>
      <c r="I856" s="40"/>
      <c r="J856" s="40"/>
      <c r="K856" s="40"/>
      <c r="L856" s="40">
        <v>120</v>
      </c>
      <c r="M856" s="40"/>
      <c r="N856" s="40"/>
      <c r="O856" s="40"/>
      <c r="P856" s="40"/>
      <c r="Q856" s="40"/>
      <c r="R856" s="40">
        <v>4.25</v>
      </c>
      <c r="S856" s="40"/>
      <c r="T856" s="40"/>
      <c r="U856" s="40"/>
      <c r="V856" s="40"/>
      <c r="W856" s="40"/>
      <c r="X856" s="40"/>
      <c r="Y856" s="40"/>
      <c r="Z856" s="41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2"/>
      <c r="AT856" s="42"/>
      <c r="AU856" s="43"/>
      <c r="AV856" s="40"/>
      <c r="AW856" s="40"/>
      <c r="AX856" s="40"/>
      <c r="AY856" s="40"/>
      <c r="AZ856" s="40"/>
      <c r="BA856" s="42"/>
      <c r="BB856" s="41"/>
      <c r="BC856" s="40"/>
      <c r="BD856" s="40"/>
      <c r="BE856" s="40"/>
      <c r="BF856" s="40"/>
      <c r="BG856" s="40"/>
      <c r="BH856" s="42"/>
      <c r="BI856" s="40"/>
      <c r="BJ856" s="40"/>
      <c r="BK856" s="40"/>
      <c r="BL856" s="40"/>
      <c r="BM856" s="40"/>
      <c r="BN856" s="40"/>
      <c r="BO856" s="41"/>
      <c r="BP856" s="40"/>
      <c r="BQ856" s="40"/>
      <c r="BR856" s="40"/>
      <c r="BS856" s="40"/>
      <c r="BT856" s="40"/>
      <c r="BU856" s="42"/>
      <c r="BV856" s="40"/>
      <c r="BW856" s="41"/>
      <c r="BX856" s="40"/>
      <c r="BY856" s="40"/>
      <c r="BZ856" s="40"/>
      <c r="CA856" s="42"/>
      <c r="CB856" s="41"/>
      <c r="CC856" s="40"/>
      <c r="CD856" s="40"/>
      <c r="CE856" s="40"/>
      <c r="CF856" s="40"/>
      <c r="CG856" s="40"/>
      <c r="CH856" s="42"/>
      <c r="CI856" s="43"/>
      <c r="CJ856" s="41"/>
      <c r="CK856" s="40"/>
      <c r="CL856" s="40"/>
      <c r="CM856" s="40"/>
      <c r="CN856" s="40"/>
      <c r="CO856" s="40"/>
      <c r="CP856" s="40"/>
      <c r="CQ856" s="40"/>
      <c r="CR856" s="40"/>
      <c r="CS856" s="40"/>
      <c r="CT856" s="40"/>
      <c r="CU856" s="40"/>
      <c r="CV856" s="40"/>
      <c r="CW856" s="40"/>
      <c r="CX856" s="40"/>
      <c r="CY856" s="40"/>
      <c r="CZ856" s="40"/>
      <c r="DA856" s="40"/>
      <c r="DB856" s="40"/>
      <c r="DC856" s="40"/>
      <c r="DD856" s="40"/>
      <c r="DE856" s="40"/>
      <c r="DF856" s="40"/>
      <c r="DG856" s="40"/>
      <c r="DH856" s="40"/>
      <c r="DI856" s="40"/>
      <c r="DJ856" s="40"/>
      <c r="DK856" s="40"/>
      <c r="DL856" s="40"/>
      <c r="DM856" s="40"/>
      <c r="DN856" s="40"/>
      <c r="DO856" s="40"/>
      <c r="DP856" s="40"/>
      <c r="DQ856" s="41"/>
      <c r="DR856" s="40"/>
      <c r="DS856" s="40"/>
      <c r="DT856" s="40"/>
      <c r="DU856" s="40"/>
      <c r="DV856" s="42"/>
      <c r="DW856" s="40"/>
      <c r="DX856" s="40"/>
      <c r="DY856" s="40"/>
      <c r="DZ856" s="40"/>
      <c r="EA856" s="40"/>
      <c r="EB856" s="40"/>
      <c r="EC856" s="40"/>
      <c r="ED856" s="41"/>
      <c r="EE856" s="40"/>
      <c r="EF856" s="40"/>
      <c r="EG856" s="41"/>
      <c r="EH856" s="40"/>
      <c r="EI856" s="40"/>
      <c r="EJ856" s="40"/>
      <c r="EK856" s="40"/>
      <c r="EL856" s="42"/>
      <c r="EM856" s="40"/>
      <c r="EN856" s="40"/>
      <c r="EO856" s="40"/>
      <c r="EP856" s="40"/>
      <c r="EQ856" s="40"/>
      <c r="ER856" s="40"/>
      <c r="ES856" s="40"/>
      <c r="ET856" s="40"/>
      <c r="EU856" s="40"/>
      <c r="EV856" s="40"/>
      <c r="EW856" s="42"/>
      <c r="EX856" s="42"/>
      <c r="EY856" s="42"/>
      <c r="EZ856" s="42"/>
      <c r="FA856" s="42"/>
      <c r="FB856" s="42"/>
      <c r="FC856" s="42"/>
      <c r="FD856" s="42"/>
      <c r="FE856" s="42"/>
      <c r="FF856" s="42"/>
      <c r="FG856" s="42"/>
      <c r="FH856" s="42"/>
      <c r="FI856" s="42"/>
      <c r="FJ856" s="42"/>
      <c r="FK856" s="42"/>
      <c r="FL856" s="42"/>
      <c r="FM856" s="42"/>
      <c r="FN856" s="42"/>
      <c r="FO856" s="42"/>
      <c r="FP856" s="42"/>
      <c r="FQ856" s="42"/>
      <c r="FR856" s="42"/>
      <c r="FS856" s="29">
        <f t="shared" si="105"/>
        <v>200</v>
      </c>
      <c r="FT856" s="29">
        <f t="shared" si="107"/>
        <v>200</v>
      </c>
      <c r="FU856" s="8">
        <f t="shared" si="106"/>
        <v>0</v>
      </c>
      <c r="FV856" s="29">
        <f t="shared" si="108"/>
        <v>0</v>
      </c>
    </row>
    <row r="857" spans="1:178">
      <c r="A857" s="8">
        <v>16403</v>
      </c>
      <c r="B857" s="27" t="s">
        <v>47</v>
      </c>
      <c r="C857" s="40">
        <v>42</v>
      </c>
      <c r="D857" s="40" t="s">
        <v>1291</v>
      </c>
      <c r="E857" s="40"/>
      <c r="F857" s="40" t="s">
        <v>303</v>
      </c>
      <c r="G857" s="40">
        <v>400</v>
      </c>
      <c r="H857" s="8" t="str">
        <f>VLOOKUP(F857, 'Meslek Grupları'!$E$6:$G$152, 3, FALSE)</f>
        <v>Görevli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>
        <v>1</v>
      </c>
      <c r="T857" s="40">
        <v>2</v>
      </c>
      <c r="U857" s="40"/>
      <c r="V857" s="40"/>
      <c r="W857" s="40"/>
      <c r="X857" s="40"/>
      <c r="Y857" s="40"/>
      <c r="Z857" s="41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2"/>
      <c r="AT857" s="42"/>
      <c r="AU857" s="43"/>
      <c r="AV857" s="40"/>
      <c r="AW857" s="40"/>
      <c r="AX857" s="40"/>
      <c r="AY857" s="40"/>
      <c r="AZ857" s="40"/>
      <c r="BA857" s="42"/>
      <c r="BB857" s="41"/>
      <c r="BC857" s="40"/>
      <c r="BD857" s="40"/>
      <c r="BE857" s="40"/>
      <c r="BF857" s="40"/>
      <c r="BG857" s="40"/>
      <c r="BH857" s="42"/>
      <c r="BI857" s="40"/>
      <c r="BJ857" s="40"/>
      <c r="BK857" s="40"/>
      <c r="BL857" s="40"/>
      <c r="BM857" s="40"/>
      <c r="BN857" s="40"/>
      <c r="BO857" s="41"/>
      <c r="BP857" s="40"/>
      <c r="BQ857" s="40"/>
      <c r="BR857" s="40"/>
      <c r="BS857" s="40"/>
      <c r="BT857" s="40"/>
      <c r="BU857" s="42"/>
      <c r="BV857" s="40"/>
      <c r="BW857" s="41">
        <v>1</v>
      </c>
      <c r="BX857" s="40"/>
      <c r="BY857" s="40"/>
      <c r="BZ857" s="40">
        <v>12</v>
      </c>
      <c r="CA857" s="42">
        <v>12</v>
      </c>
      <c r="CB857" s="41"/>
      <c r="CC857" s="40"/>
      <c r="CD857" s="40"/>
      <c r="CE857" s="40"/>
      <c r="CF857" s="40"/>
      <c r="CG857" s="40"/>
      <c r="CH857" s="42"/>
      <c r="CI857" s="43"/>
      <c r="CJ857" s="41"/>
      <c r="CK857" s="40"/>
      <c r="CL857" s="40"/>
      <c r="CM857" s="40"/>
      <c r="CN857" s="40"/>
      <c r="CO857" s="40"/>
      <c r="CP857" s="40"/>
      <c r="CQ857" s="40"/>
      <c r="CR857" s="40"/>
      <c r="CS857" s="40"/>
      <c r="CT857" s="40"/>
      <c r="CU857" s="40"/>
      <c r="CV857" s="40"/>
      <c r="CW857" s="40"/>
      <c r="CX857" s="40"/>
      <c r="CY857" s="40"/>
      <c r="CZ857" s="40"/>
      <c r="DA857" s="40"/>
      <c r="DB857" s="40"/>
      <c r="DC857" s="40"/>
      <c r="DD857" s="40"/>
      <c r="DE857" s="40"/>
      <c r="DF857" s="40"/>
      <c r="DG857" s="40"/>
      <c r="DH857" s="40"/>
      <c r="DI857" s="40"/>
      <c r="DJ857" s="40"/>
      <c r="DK857" s="40"/>
      <c r="DL857" s="40"/>
      <c r="DM857" s="40"/>
      <c r="DN857" s="40"/>
      <c r="DO857" s="40"/>
      <c r="DP857" s="40"/>
      <c r="DQ857" s="41"/>
      <c r="DR857" s="40"/>
      <c r="DS857" s="40"/>
      <c r="DT857" s="40"/>
      <c r="DU857" s="40"/>
      <c r="DV857" s="42"/>
      <c r="DW857" s="40"/>
      <c r="DX857" s="40"/>
      <c r="DY857" s="40"/>
      <c r="DZ857" s="40"/>
      <c r="EA857" s="40"/>
      <c r="EB857" s="40"/>
      <c r="EC857" s="40"/>
      <c r="ED857" s="41"/>
      <c r="EE857" s="40"/>
      <c r="EF857" s="40"/>
      <c r="EG857" s="41"/>
      <c r="EH857" s="40"/>
      <c r="EI857" s="40"/>
      <c r="EJ857" s="40"/>
      <c r="EK857" s="40"/>
      <c r="EL857" s="42"/>
      <c r="EM857" s="40"/>
      <c r="EN857" s="40"/>
      <c r="EO857" s="40"/>
      <c r="EP857" s="40"/>
      <c r="EQ857" s="40"/>
      <c r="ER857" s="40"/>
      <c r="ES857" s="40"/>
      <c r="ET857" s="40"/>
      <c r="EU857" s="40"/>
      <c r="EV857" s="40"/>
      <c r="EW857" s="42"/>
      <c r="EX857" s="42"/>
      <c r="EY857" s="42"/>
      <c r="EZ857" s="42"/>
      <c r="FA857" s="42"/>
      <c r="FB857" s="42"/>
      <c r="FC857" s="42"/>
      <c r="FD857" s="42"/>
      <c r="FE857" s="42"/>
      <c r="FF857" s="42"/>
      <c r="FG857" s="42"/>
      <c r="FH857" s="42"/>
      <c r="FI857" s="42"/>
      <c r="FJ857" s="42"/>
      <c r="FK857" s="42"/>
      <c r="FL857" s="42"/>
      <c r="FM857" s="42"/>
      <c r="FN857" s="42"/>
      <c r="FO857" s="42"/>
      <c r="FP857" s="42"/>
      <c r="FQ857" s="42"/>
      <c r="FR857" s="42"/>
      <c r="FS857" s="29">
        <f t="shared" si="105"/>
        <v>412</v>
      </c>
      <c r="FT857" s="29">
        <f t="shared" si="107"/>
        <v>412</v>
      </c>
      <c r="FU857" s="8">
        <f t="shared" si="106"/>
        <v>1</v>
      </c>
      <c r="FV857" s="29">
        <f t="shared" si="108"/>
        <v>1</v>
      </c>
    </row>
    <row r="858" spans="1:178">
      <c r="A858" s="8">
        <v>16403</v>
      </c>
      <c r="B858" s="27" t="s">
        <v>47</v>
      </c>
      <c r="C858" s="40">
        <v>43</v>
      </c>
      <c r="D858" s="40" t="s">
        <v>949</v>
      </c>
      <c r="E858" s="40"/>
      <c r="F858" s="40"/>
      <c r="G858" s="40"/>
      <c r="H858" s="8">
        <f>VLOOKUP(F858, 'Meslek Grupları'!$E$6:$G$152, 3, FALSE)</f>
        <v>0</v>
      </c>
      <c r="I858" s="40" t="s">
        <v>1292</v>
      </c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1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2"/>
      <c r="AT858" s="42"/>
      <c r="AU858" s="43"/>
      <c r="AV858" s="40"/>
      <c r="AW858" s="40"/>
      <c r="AX858" s="40"/>
      <c r="AY858" s="40"/>
      <c r="AZ858" s="40"/>
      <c r="BA858" s="42"/>
      <c r="BB858" s="41"/>
      <c r="BC858" s="40"/>
      <c r="BD858" s="40"/>
      <c r="BE858" s="40"/>
      <c r="BF858" s="40"/>
      <c r="BG858" s="40"/>
      <c r="BH858" s="42"/>
      <c r="BI858" s="40"/>
      <c r="BJ858" s="40"/>
      <c r="BK858" s="40"/>
      <c r="BL858" s="40"/>
      <c r="BM858" s="40"/>
      <c r="BN858" s="40"/>
      <c r="BO858" s="41"/>
      <c r="BP858" s="40"/>
      <c r="BQ858" s="40"/>
      <c r="BR858" s="40"/>
      <c r="BS858" s="40"/>
      <c r="BT858" s="40"/>
      <c r="BU858" s="42"/>
      <c r="BV858" s="40"/>
      <c r="BW858" s="41"/>
      <c r="BX858" s="40"/>
      <c r="BY858" s="40"/>
      <c r="BZ858" s="40"/>
      <c r="CA858" s="42"/>
      <c r="CB858" s="41"/>
      <c r="CC858" s="40"/>
      <c r="CD858" s="40"/>
      <c r="CE858" s="40"/>
      <c r="CF858" s="40"/>
      <c r="CG858" s="40"/>
      <c r="CH858" s="42"/>
      <c r="CI858" s="43"/>
      <c r="CJ858" s="41"/>
      <c r="CK858" s="40"/>
      <c r="CL858" s="40"/>
      <c r="CM858" s="40"/>
      <c r="CN858" s="40"/>
      <c r="CO858" s="40"/>
      <c r="CP858" s="40"/>
      <c r="CQ858" s="40"/>
      <c r="CR858" s="40"/>
      <c r="CS858" s="40"/>
      <c r="CT858" s="40"/>
      <c r="CU858" s="40"/>
      <c r="CV858" s="40"/>
      <c r="CW858" s="40"/>
      <c r="CX858" s="40"/>
      <c r="CY858" s="40"/>
      <c r="CZ858" s="40"/>
      <c r="DA858" s="40"/>
      <c r="DB858" s="40"/>
      <c r="DC858" s="40"/>
      <c r="DD858" s="40"/>
      <c r="DE858" s="40"/>
      <c r="DF858" s="40"/>
      <c r="DG858" s="40"/>
      <c r="DH858" s="40"/>
      <c r="DI858" s="40"/>
      <c r="DJ858" s="40"/>
      <c r="DK858" s="40"/>
      <c r="DL858" s="40"/>
      <c r="DM858" s="40"/>
      <c r="DN858" s="40"/>
      <c r="DO858" s="40"/>
      <c r="DP858" s="40"/>
      <c r="DQ858" s="41"/>
      <c r="DR858" s="40"/>
      <c r="DS858" s="40"/>
      <c r="DT858" s="40"/>
      <c r="DU858" s="40"/>
      <c r="DV858" s="42"/>
      <c r="DW858" s="40"/>
      <c r="DX858" s="40"/>
      <c r="DY858" s="40"/>
      <c r="DZ858" s="40"/>
      <c r="EA858" s="40"/>
      <c r="EB858" s="40"/>
      <c r="EC858" s="40"/>
      <c r="ED858" s="41"/>
      <c r="EE858" s="40"/>
      <c r="EF858" s="40"/>
      <c r="EG858" s="41"/>
      <c r="EH858" s="40"/>
      <c r="EI858" s="40"/>
      <c r="EJ858" s="40"/>
      <c r="EK858" s="40"/>
      <c r="EL858" s="42"/>
      <c r="EM858" s="40"/>
      <c r="EN858" s="40"/>
      <c r="EO858" s="40"/>
      <c r="EP858" s="40"/>
      <c r="EQ858" s="40"/>
      <c r="ER858" s="40"/>
      <c r="ES858" s="40"/>
      <c r="ET858" s="40"/>
      <c r="EU858" s="40"/>
      <c r="EV858" s="40"/>
      <c r="EW858" s="42"/>
      <c r="EX858" s="42"/>
      <c r="EY858" s="42"/>
      <c r="EZ858" s="42"/>
      <c r="FA858" s="42"/>
      <c r="FB858" s="42"/>
      <c r="FC858" s="42"/>
      <c r="FD858" s="42"/>
      <c r="FE858" s="42"/>
      <c r="FF858" s="42"/>
      <c r="FG858" s="42"/>
      <c r="FH858" s="42"/>
      <c r="FI858" s="42"/>
      <c r="FJ858" s="42"/>
      <c r="FK858" s="42"/>
      <c r="FL858" s="42"/>
      <c r="FM858" s="42"/>
      <c r="FN858" s="42"/>
      <c r="FO858" s="42"/>
      <c r="FP858" s="42"/>
      <c r="FQ858" s="42"/>
      <c r="FR858" s="42"/>
      <c r="FS858" s="29">
        <f t="shared" si="105"/>
        <v>0</v>
      </c>
      <c r="FT858" s="29">
        <f t="shared" si="107"/>
        <v>0</v>
      </c>
      <c r="FU858" s="8">
        <f t="shared" si="106"/>
        <v>0</v>
      </c>
      <c r="FV858" s="29">
        <f t="shared" si="108"/>
        <v>0</v>
      </c>
    </row>
    <row r="859" spans="1:178">
      <c r="A859" s="8">
        <v>16403</v>
      </c>
      <c r="B859" s="27" t="s">
        <v>47</v>
      </c>
      <c r="C859" s="40">
        <v>44</v>
      </c>
      <c r="D859" s="40" t="s">
        <v>1293</v>
      </c>
      <c r="E859" s="40"/>
      <c r="F859" s="40" t="s">
        <v>168</v>
      </c>
      <c r="G859" s="40">
        <v>100</v>
      </c>
      <c r="H859" s="8" t="str">
        <f>VLOOKUP(F859, 'Meslek Grupları'!$E$6:$G$152, 3, FALSE)</f>
        <v>Esnaf</v>
      </c>
      <c r="I859" s="40" t="s">
        <v>1294</v>
      </c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1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2"/>
      <c r="AT859" s="42"/>
      <c r="AU859" s="43"/>
      <c r="AV859" s="40"/>
      <c r="AW859" s="40"/>
      <c r="AX859" s="40"/>
      <c r="AY859" s="40"/>
      <c r="AZ859" s="40"/>
      <c r="BA859" s="42"/>
      <c r="BB859" s="41"/>
      <c r="BC859" s="40"/>
      <c r="BD859" s="40"/>
      <c r="BE859" s="40"/>
      <c r="BF859" s="40"/>
      <c r="BG859" s="40"/>
      <c r="BH859" s="42"/>
      <c r="BI859" s="40"/>
      <c r="BJ859" s="40"/>
      <c r="BK859" s="40"/>
      <c r="BL859" s="40"/>
      <c r="BM859" s="40"/>
      <c r="BN859" s="40"/>
      <c r="BO859" s="41"/>
      <c r="BP859" s="40"/>
      <c r="BQ859" s="40"/>
      <c r="BR859" s="40"/>
      <c r="BS859" s="40"/>
      <c r="BT859" s="40"/>
      <c r="BU859" s="42"/>
      <c r="BV859" s="40"/>
      <c r="BW859" s="41"/>
      <c r="BX859" s="40"/>
      <c r="BY859" s="40"/>
      <c r="BZ859" s="40"/>
      <c r="CA859" s="42"/>
      <c r="CB859" s="41"/>
      <c r="CC859" s="40"/>
      <c r="CD859" s="40"/>
      <c r="CE859" s="40"/>
      <c r="CF859" s="40"/>
      <c r="CG859" s="40"/>
      <c r="CH859" s="42"/>
      <c r="CI859" s="43"/>
      <c r="CJ859" s="41"/>
      <c r="CK859" s="40"/>
      <c r="CL859" s="40"/>
      <c r="CM859" s="40"/>
      <c r="CN859" s="40"/>
      <c r="CO859" s="40"/>
      <c r="CP859" s="40"/>
      <c r="CQ859" s="40"/>
      <c r="CR859" s="40"/>
      <c r="CS859" s="40"/>
      <c r="CT859" s="40"/>
      <c r="CU859" s="40"/>
      <c r="CV859" s="40"/>
      <c r="CW859" s="40"/>
      <c r="CX859" s="40"/>
      <c r="CY859" s="40"/>
      <c r="CZ859" s="40"/>
      <c r="DA859" s="40"/>
      <c r="DB859" s="40"/>
      <c r="DC859" s="40"/>
      <c r="DD859" s="40"/>
      <c r="DE859" s="40"/>
      <c r="DF859" s="40"/>
      <c r="DG859" s="40"/>
      <c r="DH859" s="40"/>
      <c r="DI859" s="40"/>
      <c r="DJ859" s="40"/>
      <c r="DK859" s="40"/>
      <c r="DL859" s="40"/>
      <c r="DM859" s="40"/>
      <c r="DN859" s="40"/>
      <c r="DO859" s="40"/>
      <c r="DP859" s="40"/>
      <c r="DQ859" s="41"/>
      <c r="DR859" s="40"/>
      <c r="DS859" s="40"/>
      <c r="DT859" s="40"/>
      <c r="DU859" s="40"/>
      <c r="DV859" s="42"/>
      <c r="DW859" s="40"/>
      <c r="DX859" s="40"/>
      <c r="DY859" s="40"/>
      <c r="DZ859" s="40"/>
      <c r="EA859" s="40"/>
      <c r="EB859" s="40"/>
      <c r="EC859" s="40"/>
      <c r="ED859" s="41"/>
      <c r="EE859" s="40"/>
      <c r="EF859" s="40"/>
      <c r="EG859" s="41"/>
      <c r="EH859" s="40"/>
      <c r="EI859" s="40"/>
      <c r="EJ859" s="40"/>
      <c r="EK859" s="40"/>
      <c r="EL859" s="42"/>
      <c r="EM859" s="40"/>
      <c r="EN859" s="40"/>
      <c r="EO859" s="40"/>
      <c r="EP859" s="40"/>
      <c r="EQ859" s="40"/>
      <c r="ER859" s="40"/>
      <c r="ES859" s="40"/>
      <c r="ET859" s="40"/>
      <c r="EU859" s="40"/>
      <c r="EV859" s="40"/>
      <c r="EW859" s="42"/>
      <c r="EX859" s="42"/>
      <c r="EY859" s="42"/>
      <c r="EZ859" s="42"/>
      <c r="FA859" s="42"/>
      <c r="FB859" s="42"/>
      <c r="FC859" s="42"/>
      <c r="FD859" s="42"/>
      <c r="FE859" s="42"/>
      <c r="FF859" s="42"/>
      <c r="FG859" s="42"/>
      <c r="FH859" s="42"/>
      <c r="FI859" s="42"/>
      <c r="FJ859" s="42"/>
      <c r="FK859" s="42"/>
      <c r="FL859" s="42"/>
      <c r="FM859" s="42"/>
      <c r="FN859" s="42"/>
      <c r="FO859" s="42"/>
      <c r="FP859" s="42"/>
      <c r="FQ859" s="42"/>
      <c r="FR859" s="42"/>
      <c r="FS859" s="29">
        <f t="shared" si="105"/>
        <v>100</v>
      </c>
      <c r="FT859" s="29">
        <f t="shared" si="107"/>
        <v>100</v>
      </c>
      <c r="FU859" s="8">
        <f t="shared" si="106"/>
        <v>0</v>
      </c>
      <c r="FV859" s="29">
        <f t="shared" si="108"/>
        <v>0</v>
      </c>
    </row>
    <row r="860" spans="1:178">
      <c r="A860" s="8">
        <v>16403</v>
      </c>
      <c r="B860" s="27" t="s">
        <v>47</v>
      </c>
      <c r="C860" s="40">
        <v>45</v>
      </c>
      <c r="D860" s="40" t="s">
        <v>1295</v>
      </c>
      <c r="E860" s="40"/>
      <c r="F860" s="40" t="s">
        <v>565</v>
      </c>
      <c r="G860" s="40">
        <v>100</v>
      </c>
      <c r="H860" s="8" t="str">
        <f>VLOOKUP(F860, 'Meslek Grupları'!$E$6:$G$152, 3, FALSE)</f>
        <v>Esnaf</v>
      </c>
      <c r="I860" s="40"/>
      <c r="J860" s="40"/>
      <c r="K860" s="40"/>
      <c r="L860" s="40">
        <v>120</v>
      </c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1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2"/>
      <c r="AT860" s="42"/>
      <c r="AU860" s="43"/>
      <c r="AV860" s="40"/>
      <c r="AW860" s="40"/>
      <c r="AX860" s="40"/>
      <c r="AY860" s="40"/>
      <c r="AZ860" s="40"/>
      <c r="BA860" s="42"/>
      <c r="BB860" s="41"/>
      <c r="BC860" s="40"/>
      <c r="BD860" s="40"/>
      <c r="BE860" s="40"/>
      <c r="BF860" s="40"/>
      <c r="BG860" s="40"/>
      <c r="BH860" s="42"/>
      <c r="BI860" s="40"/>
      <c r="BJ860" s="40"/>
      <c r="BK860" s="40"/>
      <c r="BL860" s="40"/>
      <c r="BM860" s="40"/>
      <c r="BN860" s="40"/>
      <c r="BO860" s="41"/>
      <c r="BP860" s="40"/>
      <c r="BQ860" s="40"/>
      <c r="BR860" s="40"/>
      <c r="BS860" s="40"/>
      <c r="BT860" s="40"/>
      <c r="BU860" s="42"/>
      <c r="BV860" s="40"/>
      <c r="BW860" s="41"/>
      <c r="BX860" s="40"/>
      <c r="BY860" s="40"/>
      <c r="BZ860" s="40"/>
      <c r="CA860" s="42"/>
      <c r="CB860" s="41"/>
      <c r="CC860" s="40"/>
      <c r="CD860" s="40"/>
      <c r="CE860" s="40"/>
      <c r="CF860" s="40"/>
      <c r="CG860" s="40"/>
      <c r="CH860" s="42"/>
      <c r="CI860" s="43"/>
      <c r="CJ860" s="41"/>
      <c r="CK860" s="40"/>
      <c r="CL860" s="40"/>
      <c r="CM860" s="40"/>
      <c r="CN860" s="40"/>
      <c r="CO860" s="40"/>
      <c r="CP860" s="40"/>
      <c r="CQ860" s="40"/>
      <c r="CR860" s="40"/>
      <c r="CS860" s="40"/>
      <c r="CT860" s="40"/>
      <c r="CU860" s="40"/>
      <c r="CV860" s="40"/>
      <c r="CW860" s="40"/>
      <c r="CX860" s="40"/>
      <c r="CY860" s="40"/>
      <c r="CZ860" s="40"/>
      <c r="DA860" s="40"/>
      <c r="DB860" s="40"/>
      <c r="DC860" s="40"/>
      <c r="DD860" s="40"/>
      <c r="DE860" s="40"/>
      <c r="DF860" s="40"/>
      <c r="DG860" s="40"/>
      <c r="DH860" s="40"/>
      <c r="DI860" s="40"/>
      <c r="DJ860" s="40"/>
      <c r="DK860" s="40"/>
      <c r="DL860" s="40"/>
      <c r="DM860" s="40"/>
      <c r="DN860" s="40"/>
      <c r="DO860" s="40"/>
      <c r="DP860" s="40"/>
      <c r="DQ860" s="41"/>
      <c r="DR860" s="40"/>
      <c r="DS860" s="40"/>
      <c r="DT860" s="40"/>
      <c r="DU860" s="40"/>
      <c r="DV860" s="42"/>
      <c r="DW860" s="40"/>
      <c r="DX860" s="40"/>
      <c r="DY860" s="40"/>
      <c r="DZ860" s="40"/>
      <c r="EA860" s="40"/>
      <c r="EB860" s="40"/>
      <c r="EC860" s="40"/>
      <c r="ED860" s="41"/>
      <c r="EE860" s="40"/>
      <c r="EF860" s="40"/>
      <c r="EG860" s="41"/>
      <c r="EH860" s="40"/>
      <c r="EI860" s="40"/>
      <c r="EJ860" s="40"/>
      <c r="EK860" s="40"/>
      <c r="EL860" s="42"/>
      <c r="EM860" s="40"/>
      <c r="EN860" s="40"/>
      <c r="EO860" s="40"/>
      <c r="EP860" s="40"/>
      <c r="EQ860" s="40"/>
      <c r="ER860" s="40"/>
      <c r="ES860" s="40"/>
      <c r="ET860" s="40"/>
      <c r="EU860" s="40"/>
      <c r="EV860" s="40"/>
      <c r="EW860" s="42"/>
      <c r="EX860" s="42"/>
      <c r="EY860" s="42"/>
      <c r="EZ860" s="42"/>
      <c r="FA860" s="42"/>
      <c r="FB860" s="42"/>
      <c r="FC860" s="42"/>
      <c r="FD860" s="42"/>
      <c r="FE860" s="42"/>
      <c r="FF860" s="42"/>
      <c r="FG860" s="42"/>
      <c r="FH860" s="42"/>
      <c r="FI860" s="42"/>
      <c r="FJ860" s="42"/>
      <c r="FK860" s="42"/>
      <c r="FL860" s="42"/>
      <c r="FM860" s="42"/>
      <c r="FN860" s="42"/>
      <c r="FO860" s="42"/>
      <c r="FP860" s="42"/>
      <c r="FQ860" s="42"/>
      <c r="FR860" s="42"/>
      <c r="FS860" s="29">
        <f t="shared" si="105"/>
        <v>220</v>
      </c>
      <c r="FT860" s="29">
        <f t="shared" si="107"/>
        <v>220</v>
      </c>
      <c r="FU860" s="8">
        <f t="shared" si="106"/>
        <v>0</v>
      </c>
      <c r="FV860" s="29">
        <f t="shared" si="108"/>
        <v>0</v>
      </c>
    </row>
    <row r="861" spans="1:178">
      <c r="A861" s="8">
        <v>16403</v>
      </c>
      <c r="B861" s="27" t="s">
        <v>47</v>
      </c>
      <c r="C861" s="40">
        <v>46</v>
      </c>
      <c r="D861" s="40" t="s">
        <v>1296</v>
      </c>
      <c r="E861" s="40"/>
      <c r="F861" s="40" t="s">
        <v>26</v>
      </c>
      <c r="G861" s="40">
        <v>200</v>
      </c>
      <c r="H861" s="8" t="str">
        <f>VLOOKUP(F861, 'Meslek Grupları'!$E$6:$G$152, 3, FALSE)</f>
        <v>Esnaf</v>
      </c>
      <c r="I861" s="40"/>
      <c r="J861" s="40"/>
      <c r="K861" s="40"/>
      <c r="L861" s="40">
        <v>120</v>
      </c>
      <c r="M861" s="40"/>
      <c r="N861" s="40"/>
      <c r="O861" s="40"/>
      <c r="P861" s="40"/>
      <c r="Q861" s="40"/>
      <c r="R861" s="40"/>
      <c r="S861" s="40">
        <v>4</v>
      </c>
      <c r="T861" s="40">
        <v>8</v>
      </c>
      <c r="U861" s="40"/>
      <c r="V861" s="40"/>
      <c r="W861" s="40"/>
      <c r="X861" s="40"/>
      <c r="Y861" s="40"/>
      <c r="Z861" s="41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2"/>
      <c r="AT861" s="42"/>
      <c r="AU861" s="43"/>
      <c r="AV861" s="40"/>
      <c r="AW861" s="40"/>
      <c r="AX861" s="40"/>
      <c r="AY861" s="40"/>
      <c r="AZ861" s="40"/>
      <c r="BA861" s="42"/>
      <c r="BB861" s="41"/>
      <c r="BC861" s="40"/>
      <c r="BD861" s="40"/>
      <c r="BE861" s="40"/>
      <c r="BF861" s="40"/>
      <c r="BG861" s="40"/>
      <c r="BH861" s="42"/>
      <c r="BI861" s="40"/>
      <c r="BJ861" s="40"/>
      <c r="BK861" s="40"/>
      <c r="BL861" s="40"/>
      <c r="BM861" s="40"/>
      <c r="BN861" s="40"/>
      <c r="BO861" s="41"/>
      <c r="BP861" s="40"/>
      <c r="BQ861" s="40"/>
      <c r="BR861" s="40"/>
      <c r="BS861" s="40"/>
      <c r="BT861" s="40"/>
      <c r="BU861" s="42"/>
      <c r="BV861" s="40"/>
      <c r="BW861" s="41">
        <v>4</v>
      </c>
      <c r="BX861" s="40"/>
      <c r="BY861" s="40"/>
      <c r="BZ861" s="40">
        <v>48</v>
      </c>
      <c r="CA861" s="42">
        <v>48</v>
      </c>
      <c r="CB861" s="41"/>
      <c r="CC861" s="40"/>
      <c r="CD861" s="40"/>
      <c r="CE861" s="40"/>
      <c r="CF861" s="40"/>
      <c r="CG861" s="40"/>
      <c r="CH861" s="42"/>
      <c r="CI861" s="43"/>
      <c r="CJ861" s="41"/>
      <c r="CK861" s="40"/>
      <c r="CL861" s="40"/>
      <c r="CM861" s="40"/>
      <c r="CN861" s="40"/>
      <c r="CO861" s="40"/>
      <c r="CP861" s="40"/>
      <c r="CQ861" s="40"/>
      <c r="CR861" s="40"/>
      <c r="CS861" s="40"/>
      <c r="CT861" s="40"/>
      <c r="CU861" s="40"/>
      <c r="CV861" s="40"/>
      <c r="CW861" s="40"/>
      <c r="CX861" s="40"/>
      <c r="CY861" s="40"/>
      <c r="CZ861" s="40"/>
      <c r="DA861" s="40"/>
      <c r="DB861" s="40"/>
      <c r="DC861" s="40"/>
      <c r="DD861" s="40"/>
      <c r="DE861" s="40"/>
      <c r="DF861" s="40"/>
      <c r="DG861" s="40"/>
      <c r="DH861" s="40"/>
      <c r="DI861" s="40"/>
      <c r="DJ861" s="40"/>
      <c r="DK861" s="40"/>
      <c r="DL861" s="40"/>
      <c r="DM861" s="40"/>
      <c r="DN861" s="40"/>
      <c r="DO861" s="40"/>
      <c r="DP861" s="40"/>
      <c r="DQ861" s="41"/>
      <c r="DR861" s="40"/>
      <c r="DS861" s="40"/>
      <c r="DT861" s="40"/>
      <c r="DU861" s="40"/>
      <c r="DV861" s="42"/>
      <c r="DW861" s="40"/>
      <c r="DX861" s="40"/>
      <c r="DY861" s="40"/>
      <c r="DZ861" s="40"/>
      <c r="EA861" s="40"/>
      <c r="EB861" s="40"/>
      <c r="EC861" s="40"/>
      <c r="ED861" s="41"/>
      <c r="EE861" s="40"/>
      <c r="EF861" s="40"/>
      <c r="EG861" s="41"/>
      <c r="EH861" s="40"/>
      <c r="EI861" s="40"/>
      <c r="EJ861" s="40"/>
      <c r="EK861" s="40"/>
      <c r="EL861" s="42"/>
      <c r="EM861" s="40"/>
      <c r="EN861" s="40"/>
      <c r="EO861" s="40"/>
      <c r="EP861" s="40"/>
      <c r="EQ861" s="40"/>
      <c r="ER861" s="40"/>
      <c r="ES861" s="40"/>
      <c r="ET861" s="40"/>
      <c r="EU861" s="40"/>
      <c r="EV861" s="40"/>
      <c r="EW861" s="42"/>
      <c r="EX861" s="42"/>
      <c r="EY861" s="42"/>
      <c r="EZ861" s="42"/>
      <c r="FA861" s="42"/>
      <c r="FB861" s="42"/>
      <c r="FC861" s="42"/>
      <c r="FD861" s="42"/>
      <c r="FE861" s="42"/>
      <c r="FF861" s="42"/>
      <c r="FG861" s="42"/>
      <c r="FH861" s="42"/>
      <c r="FI861" s="42"/>
      <c r="FJ861" s="42"/>
      <c r="FK861" s="42"/>
      <c r="FL861" s="42"/>
      <c r="FM861" s="42"/>
      <c r="FN861" s="42"/>
      <c r="FO861" s="42"/>
      <c r="FP861" s="42"/>
      <c r="FQ861" s="42"/>
      <c r="FR861" s="42"/>
      <c r="FS861" s="29">
        <f t="shared" si="105"/>
        <v>368</v>
      </c>
      <c r="FT861" s="29">
        <f t="shared" si="107"/>
        <v>368</v>
      </c>
      <c r="FU861" s="8">
        <f t="shared" si="106"/>
        <v>4</v>
      </c>
      <c r="FV861" s="29">
        <f t="shared" si="108"/>
        <v>4</v>
      </c>
    </row>
    <row r="862" spans="1:178">
      <c r="A862" s="8">
        <v>16403</v>
      </c>
      <c r="B862" s="27" t="s">
        <v>47</v>
      </c>
      <c r="C862" s="40">
        <v>47</v>
      </c>
      <c r="D862" s="40" t="s">
        <v>1297</v>
      </c>
      <c r="E862" s="40"/>
      <c r="F862" s="40" t="s">
        <v>265</v>
      </c>
      <c r="G862" s="40">
        <v>300</v>
      </c>
      <c r="H862" s="8" t="str">
        <f>VLOOKUP(F862, 'Meslek Grupları'!$E$6:$G$152, 3, FALSE)</f>
        <v>Esnaf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>
        <v>86.5</v>
      </c>
      <c r="S862" s="40"/>
      <c r="T862" s="40"/>
      <c r="U862" s="40"/>
      <c r="V862" s="40"/>
      <c r="W862" s="40"/>
      <c r="X862" s="40"/>
      <c r="Y862" s="40"/>
      <c r="Z862" s="41">
        <v>40</v>
      </c>
      <c r="AA862" s="40">
        <v>10</v>
      </c>
      <c r="AB862" s="40">
        <v>40</v>
      </c>
      <c r="AC862" s="40">
        <v>8</v>
      </c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2"/>
      <c r="AT862" s="42">
        <v>18</v>
      </c>
      <c r="AU862" s="43"/>
      <c r="AV862" s="40"/>
      <c r="AW862" s="40"/>
      <c r="AX862" s="40"/>
      <c r="AY862" s="40"/>
      <c r="AZ862" s="40"/>
      <c r="BA862" s="42"/>
      <c r="BB862" s="41"/>
      <c r="BC862" s="40"/>
      <c r="BD862" s="40"/>
      <c r="BE862" s="40"/>
      <c r="BF862" s="40"/>
      <c r="BG862" s="40"/>
      <c r="BH862" s="42"/>
      <c r="BI862" s="40">
        <v>10</v>
      </c>
      <c r="BJ862" s="40">
        <v>18</v>
      </c>
      <c r="BK862" s="40">
        <v>18</v>
      </c>
      <c r="BL862" s="40" t="s">
        <v>1298</v>
      </c>
      <c r="BM862" s="40">
        <v>144</v>
      </c>
      <c r="BN862" s="40">
        <v>144</v>
      </c>
      <c r="BO862" s="41">
        <v>3</v>
      </c>
      <c r="BP862" s="40"/>
      <c r="BQ862" s="40">
        <v>0.66</v>
      </c>
      <c r="BR862" s="40" t="s">
        <v>601</v>
      </c>
      <c r="BS862" s="40"/>
      <c r="BT862" s="40"/>
      <c r="BU862" s="42">
        <v>200</v>
      </c>
      <c r="BV862" s="40"/>
      <c r="BW862" s="41"/>
      <c r="BX862" s="40"/>
      <c r="BY862" s="40"/>
      <c r="BZ862" s="40"/>
      <c r="CA862" s="42"/>
      <c r="CB862" s="41">
        <v>8</v>
      </c>
      <c r="CC862" s="40"/>
      <c r="CD862" s="40"/>
      <c r="CE862" s="40"/>
      <c r="CF862" s="40"/>
      <c r="CG862" s="40">
        <v>100</v>
      </c>
      <c r="CH862" s="42">
        <v>160</v>
      </c>
      <c r="CI862" s="43">
        <v>1</v>
      </c>
      <c r="CJ862" s="41">
        <v>1</v>
      </c>
      <c r="CK862" s="40"/>
      <c r="CL862" s="40"/>
      <c r="CM862" s="40"/>
      <c r="CN862" s="40"/>
      <c r="CO862" s="40"/>
      <c r="CP862" s="40"/>
      <c r="CQ862" s="40"/>
      <c r="CR862" s="40"/>
      <c r="CS862" s="40"/>
      <c r="CT862" s="40"/>
      <c r="CU862" s="40"/>
      <c r="CV862" s="40"/>
      <c r="CW862" s="40"/>
      <c r="CX862" s="40"/>
      <c r="CY862" s="40"/>
      <c r="CZ862" s="40"/>
      <c r="DA862" s="40"/>
      <c r="DB862" s="40"/>
      <c r="DC862" s="40"/>
      <c r="DD862" s="40"/>
      <c r="DE862" s="40"/>
      <c r="DF862" s="40"/>
      <c r="DG862" s="40"/>
      <c r="DH862" s="40"/>
      <c r="DI862" s="40"/>
      <c r="DJ862" s="40"/>
      <c r="DK862" s="40"/>
      <c r="DL862" s="40"/>
      <c r="DM862" s="40"/>
      <c r="DN862" s="40"/>
      <c r="DO862" s="40"/>
      <c r="DP862" s="40"/>
      <c r="DQ862" s="41"/>
      <c r="DR862" s="40"/>
      <c r="DS862" s="40"/>
      <c r="DT862" s="40"/>
      <c r="DU862" s="40"/>
      <c r="DV862" s="42"/>
      <c r="DW862" s="40"/>
      <c r="DX862" s="40"/>
      <c r="DY862" s="40">
        <v>1</v>
      </c>
      <c r="DZ862" s="40">
        <v>4</v>
      </c>
      <c r="EA862" s="40" t="s">
        <v>656</v>
      </c>
      <c r="EB862" s="40"/>
      <c r="EC862" s="40">
        <v>1000</v>
      </c>
      <c r="ED862" s="41"/>
      <c r="EE862" s="40"/>
      <c r="EF862" s="40"/>
      <c r="EG862" s="41">
        <v>1</v>
      </c>
      <c r="EH862" s="40" t="s">
        <v>389</v>
      </c>
      <c r="EI862" s="40"/>
      <c r="EJ862" s="40"/>
      <c r="EK862" s="40" t="s">
        <v>601</v>
      </c>
      <c r="EL862" s="42">
        <v>120</v>
      </c>
      <c r="EM862" s="40"/>
      <c r="EN862" s="40"/>
      <c r="EO862" s="40"/>
      <c r="EP862" s="40"/>
      <c r="EQ862" s="40"/>
      <c r="ER862" s="40">
        <v>2</v>
      </c>
      <c r="ES862" s="40"/>
      <c r="ET862" s="40"/>
      <c r="EU862" s="40"/>
      <c r="EV862" s="40" t="s">
        <v>601</v>
      </c>
      <c r="EW862" s="42">
        <v>26</v>
      </c>
      <c r="EX862" s="42"/>
      <c r="EY862" s="42"/>
      <c r="EZ862" s="42"/>
      <c r="FA862" s="42"/>
      <c r="FB862" s="42"/>
      <c r="FC862" s="42"/>
      <c r="FD862" s="42"/>
      <c r="FE862" s="42"/>
      <c r="FF862" s="42"/>
      <c r="FG862" s="42"/>
      <c r="FH862" s="42"/>
      <c r="FI862" s="42"/>
      <c r="FJ862" s="42"/>
      <c r="FK862" s="42"/>
      <c r="FL862" s="42"/>
      <c r="FM862" s="42"/>
      <c r="FN862" s="42"/>
      <c r="FO862" s="42"/>
      <c r="FP862" s="42"/>
      <c r="FQ862" s="42"/>
      <c r="FR862" s="42"/>
      <c r="FS862" s="29">
        <f t="shared" si="105"/>
        <v>1890</v>
      </c>
      <c r="FT862" s="29">
        <f t="shared" si="107"/>
        <v>1890</v>
      </c>
      <c r="FU862" s="8">
        <f t="shared" si="106"/>
        <v>21</v>
      </c>
      <c r="FV862" s="29">
        <f t="shared" si="108"/>
        <v>21</v>
      </c>
    </row>
    <row r="863" spans="1:178">
      <c r="A863" s="8">
        <v>16403</v>
      </c>
      <c r="B863" s="27" t="s">
        <v>47</v>
      </c>
      <c r="C863" s="40">
        <v>48</v>
      </c>
      <c r="D863" s="40" t="s">
        <v>1299</v>
      </c>
      <c r="E863" s="40"/>
      <c r="F863" s="40" t="s">
        <v>337</v>
      </c>
      <c r="G863" s="40">
        <v>100</v>
      </c>
      <c r="H863" s="8" t="str">
        <f>VLOOKUP(F863, 'Meslek Grupları'!$E$6:$G$152, 3, FALSE)</f>
        <v>Görevli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>
        <v>8</v>
      </c>
      <c r="S863" s="40">
        <v>5</v>
      </c>
      <c r="T863" s="40">
        <v>10</v>
      </c>
      <c r="U863" s="40"/>
      <c r="V863" s="40"/>
      <c r="W863" s="40"/>
      <c r="X863" s="40"/>
      <c r="Y863" s="40"/>
      <c r="Z863" s="41">
        <v>30</v>
      </c>
      <c r="AA863" s="40">
        <v>7.5</v>
      </c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2"/>
      <c r="AT863" s="42">
        <v>7.5</v>
      </c>
      <c r="AU863" s="43"/>
      <c r="AV863" s="40"/>
      <c r="AW863" s="40"/>
      <c r="AX863" s="40"/>
      <c r="AY863" s="40"/>
      <c r="AZ863" s="40"/>
      <c r="BA863" s="42"/>
      <c r="BB863" s="41"/>
      <c r="BC863" s="40"/>
      <c r="BD863" s="40"/>
      <c r="BE863" s="40"/>
      <c r="BF863" s="40"/>
      <c r="BG863" s="40"/>
      <c r="BH863" s="42"/>
      <c r="BI863" s="40">
        <v>3</v>
      </c>
      <c r="BJ863" s="40">
        <v>7.5</v>
      </c>
      <c r="BK863" s="40">
        <v>7.5</v>
      </c>
      <c r="BL863" s="40"/>
      <c r="BM863" s="40">
        <v>60</v>
      </c>
      <c r="BN863" s="40">
        <v>60</v>
      </c>
      <c r="BO863" s="41"/>
      <c r="BP863" s="40"/>
      <c r="BQ863" s="40"/>
      <c r="BR863" s="40"/>
      <c r="BS863" s="40"/>
      <c r="BT863" s="40"/>
      <c r="BU863" s="42"/>
      <c r="BV863" s="40"/>
      <c r="BW863" s="41">
        <v>5</v>
      </c>
      <c r="BX863" s="40"/>
      <c r="BY863" s="40"/>
      <c r="BZ863" s="40">
        <v>60</v>
      </c>
      <c r="CA863" s="42">
        <v>60</v>
      </c>
      <c r="CB863" s="41"/>
      <c r="CC863" s="40"/>
      <c r="CD863" s="40"/>
      <c r="CE863" s="40"/>
      <c r="CF863" s="40"/>
      <c r="CG863" s="40"/>
      <c r="CH863" s="42"/>
      <c r="CI863" s="43"/>
      <c r="CJ863" s="41"/>
      <c r="CK863" s="40"/>
      <c r="CL863" s="40"/>
      <c r="CM863" s="40"/>
      <c r="CN863" s="40"/>
      <c r="CO863" s="40"/>
      <c r="CP863" s="40"/>
      <c r="CQ863" s="40"/>
      <c r="CR863" s="40"/>
      <c r="CS863" s="40">
        <v>2</v>
      </c>
      <c r="CT863" s="40"/>
      <c r="CU863" s="40"/>
      <c r="CV863" s="40"/>
      <c r="CW863" s="40"/>
      <c r="CX863" s="40"/>
      <c r="CY863" s="40"/>
      <c r="CZ863" s="40"/>
      <c r="DA863" s="40"/>
      <c r="DB863" s="40"/>
      <c r="DC863" s="40"/>
      <c r="DD863" s="40"/>
      <c r="DE863" s="40"/>
      <c r="DF863" s="40"/>
      <c r="DG863" s="40"/>
      <c r="DH863" s="40"/>
      <c r="DI863" s="40"/>
      <c r="DJ863" s="40"/>
      <c r="DK863" s="40"/>
      <c r="DL863" s="40"/>
      <c r="DM863" s="40"/>
      <c r="DN863" s="40"/>
      <c r="DO863" s="40"/>
      <c r="DP863" s="40"/>
      <c r="DQ863" s="41"/>
      <c r="DR863" s="40"/>
      <c r="DS863" s="40"/>
      <c r="DT863" s="40"/>
      <c r="DU863" s="40"/>
      <c r="DV863" s="42"/>
      <c r="DW863" s="40"/>
      <c r="DX863" s="40"/>
      <c r="DY863" s="40"/>
      <c r="DZ863" s="40"/>
      <c r="EA863" s="40"/>
      <c r="EB863" s="40"/>
      <c r="EC863" s="40"/>
      <c r="ED863" s="41"/>
      <c r="EE863" s="40"/>
      <c r="EF863" s="40"/>
      <c r="EG863" s="41"/>
      <c r="EH863" s="40"/>
      <c r="EI863" s="40"/>
      <c r="EJ863" s="40"/>
      <c r="EK863" s="40"/>
      <c r="EL863" s="42"/>
      <c r="EM863" s="40"/>
      <c r="EN863" s="40"/>
      <c r="EO863" s="40"/>
      <c r="EP863" s="40"/>
      <c r="EQ863" s="40"/>
      <c r="ER863" s="40"/>
      <c r="ES863" s="40"/>
      <c r="ET863" s="40"/>
      <c r="EU863" s="40"/>
      <c r="EV863" s="40"/>
      <c r="EW863" s="42"/>
      <c r="EX863" s="42"/>
      <c r="EY863" s="42"/>
      <c r="EZ863" s="42"/>
      <c r="FA863" s="42"/>
      <c r="FB863" s="42"/>
      <c r="FC863" s="42"/>
      <c r="FD863" s="42"/>
      <c r="FE863" s="42"/>
      <c r="FF863" s="42"/>
      <c r="FG863" s="42"/>
      <c r="FH863" s="42"/>
      <c r="FI863" s="42"/>
      <c r="FJ863" s="42"/>
      <c r="FK863" s="42"/>
      <c r="FL863" s="42"/>
      <c r="FM863" s="42"/>
      <c r="FN863" s="42"/>
      <c r="FO863" s="42"/>
      <c r="FP863" s="42"/>
      <c r="FQ863" s="42"/>
      <c r="FR863" s="42"/>
      <c r="FS863" s="29">
        <f t="shared" si="105"/>
        <v>220</v>
      </c>
      <c r="FT863" s="29">
        <f t="shared" si="107"/>
        <v>220</v>
      </c>
      <c r="FU863" s="8">
        <f t="shared" si="106"/>
        <v>8</v>
      </c>
      <c r="FV863" s="29">
        <f t="shared" si="108"/>
        <v>8</v>
      </c>
    </row>
    <row r="864" spans="1:178">
      <c r="A864" s="8">
        <v>16403</v>
      </c>
      <c r="B864" s="27" t="s">
        <v>47</v>
      </c>
      <c r="C864" s="40">
        <v>49</v>
      </c>
      <c r="D864" s="40" t="s">
        <v>1300</v>
      </c>
      <c r="E864" s="40"/>
      <c r="F864" s="40" t="s">
        <v>282</v>
      </c>
      <c r="G864" s="40">
        <v>100</v>
      </c>
      <c r="H864" s="8" t="str">
        <f>VLOOKUP(F864, 'Meslek Grupları'!$E$6:$G$152, 3, FALSE)</f>
        <v>Ticaret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1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2"/>
      <c r="AT864" s="42"/>
      <c r="AU864" s="43"/>
      <c r="AV864" s="40"/>
      <c r="AW864" s="40"/>
      <c r="AX864" s="40"/>
      <c r="AY864" s="40"/>
      <c r="AZ864" s="40"/>
      <c r="BA864" s="42"/>
      <c r="BB864" s="41"/>
      <c r="BC864" s="40"/>
      <c r="BD864" s="40"/>
      <c r="BE864" s="40"/>
      <c r="BF864" s="40"/>
      <c r="BG864" s="40"/>
      <c r="BH864" s="42"/>
      <c r="BI864" s="40"/>
      <c r="BJ864" s="40"/>
      <c r="BK864" s="40"/>
      <c r="BL864" s="40"/>
      <c r="BM864" s="40"/>
      <c r="BN864" s="40"/>
      <c r="BO864" s="41"/>
      <c r="BP864" s="40"/>
      <c r="BQ864" s="40"/>
      <c r="BR864" s="40"/>
      <c r="BS864" s="40"/>
      <c r="BT864" s="40"/>
      <c r="BU864" s="42"/>
      <c r="BV864" s="40"/>
      <c r="BW864" s="41"/>
      <c r="BX864" s="40"/>
      <c r="BY864" s="40"/>
      <c r="BZ864" s="40"/>
      <c r="CA864" s="42"/>
      <c r="CB864" s="41"/>
      <c r="CC864" s="40"/>
      <c r="CD864" s="40"/>
      <c r="CE864" s="40"/>
      <c r="CF864" s="40"/>
      <c r="CG864" s="40"/>
      <c r="CH864" s="42"/>
      <c r="CI864" s="43"/>
      <c r="CJ864" s="41">
        <v>1</v>
      </c>
      <c r="CK864" s="40"/>
      <c r="CL864" s="40"/>
      <c r="CM864" s="40"/>
      <c r="CN864" s="40"/>
      <c r="CO864" s="40"/>
      <c r="CP864" s="40"/>
      <c r="CQ864" s="40"/>
      <c r="CR864" s="40"/>
      <c r="CS864" s="40"/>
      <c r="CT864" s="40"/>
      <c r="CU864" s="40"/>
      <c r="CV864" s="40"/>
      <c r="CW864" s="40"/>
      <c r="CX864" s="40"/>
      <c r="CY864" s="40"/>
      <c r="CZ864" s="40"/>
      <c r="DA864" s="40"/>
      <c r="DB864" s="40"/>
      <c r="DC864" s="40"/>
      <c r="DD864" s="40"/>
      <c r="DE864" s="40"/>
      <c r="DF864" s="40"/>
      <c r="DG864" s="40"/>
      <c r="DH864" s="40"/>
      <c r="DI864" s="40"/>
      <c r="DJ864" s="40"/>
      <c r="DK864" s="40"/>
      <c r="DL864" s="40"/>
      <c r="DM864" s="40"/>
      <c r="DN864" s="40"/>
      <c r="DO864" s="40"/>
      <c r="DP864" s="40"/>
      <c r="DQ864" s="41"/>
      <c r="DR864" s="40"/>
      <c r="DS864" s="40"/>
      <c r="DT864" s="40"/>
      <c r="DU864" s="40"/>
      <c r="DV864" s="42"/>
      <c r="DW864" s="40"/>
      <c r="DX864" s="40"/>
      <c r="DY864" s="40"/>
      <c r="DZ864" s="40"/>
      <c r="EA864" s="40"/>
      <c r="EB864" s="40"/>
      <c r="EC864" s="40"/>
      <c r="ED864" s="41"/>
      <c r="EE864" s="40"/>
      <c r="EF864" s="40"/>
      <c r="EG864" s="41"/>
      <c r="EH864" s="40"/>
      <c r="EI864" s="40"/>
      <c r="EJ864" s="40"/>
      <c r="EK864" s="40"/>
      <c r="EL864" s="42"/>
      <c r="EM864" s="40"/>
      <c r="EN864" s="40"/>
      <c r="EO864" s="40"/>
      <c r="EP864" s="40"/>
      <c r="EQ864" s="40"/>
      <c r="ER864" s="40"/>
      <c r="ES864" s="40"/>
      <c r="ET864" s="40"/>
      <c r="EU864" s="40"/>
      <c r="EV864" s="40"/>
      <c r="EW864" s="42"/>
      <c r="EX864" s="42"/>
      <c r="EY864" s="42"/>
      <c r="EZ864" s="42"/>
      <c r="FA864" s="42"/>
      <c r="FB864" s="42"/>
      <c r="FC864" s="42"/>
      <c r="FD864" s="42"/>
      <c r="FE864" s="42"/>
      <c r="FF864" s="42"/>
      <c r="FG864" s="42"/>
      <c r="FH864" s="42"/>
      <c r="FI864" s="42"/>
      <c r="FJ864" s="42"/>
      <c r="FK864" s="42"/>
      <c r="FL864" s="42"/>
      <c r="FM864" s="42"/>
      <c r="FN864" s="42"/>
      <c r="FO864" s="42"/>
      <c r="FP864" s="42"/>
      <c r="FQ864" s="42"/>
      <c r="FR864" s="42"/>
      <c r="FS864" s="29">
        <f t="shared" si="105"/>
        <v>100</v>
      </c>
      <c r="FT864" s="29">
        <f t="shared" si="107"/>
        <v>100</v>
      </c>
      <c r="FU864" s="8">
        <f t="shared" si="106"/>
        <v>0</v>
      </c>
      <c r="FV864" s="29">
        <f t="shared" si="108"/>
        <v>0</v>
      </c>
    </row>
    <row r="865" spans="1:178">
      <c r="A865" s="8">
        <v>16403</v>
      </c>
      <c r="B865" s="27" t="s">
        <v>47</v>
      </c>
      <c r="C865" s="242">
        <v>50</v>
      </c>
      <c r="D865" s="8" t="s">
        <v>1301</v>
      </c>
      <c r="E865" s="8"/>
      <c r="F865" s="8" t="s">
        <v>253</v>
      </c>
      <c r="G865" s="8">
        <v>100</v>
      </c>
      <c r="H865" s="8" t="str">
        <f>VLOOKUP(F865, 'Meslek Grupları'!$E$6:$G$152, 3, FALSE)</f>
        <v>İşçiler</v>
      </c>
      <c r="I865" s="8"/>
      <c r="J865" s="8"/>
      <c r="K865" s="8"/>
      <c r="M865" s="8"/>
      <c r="O865" s="8"/>
      <c r="P865" s="8"/>
      <c r="R865">
        <v>10.75</v>
      </c>
      <c r="U865" s="8"/>
      <c r="V865" s="8"/>
      <c r="W865" s="8"/>
      <c r="Z865" s="2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27"/>
      <c r="AT865" s="27"/>
      <c r="AU865" s="29"/>
      <c r="AV865" s="8"/>
      <c r="AW865" s="8"/>
      <c r="AX865" s="8"/>
      <c r="AY865" s="8"/>
      <c r="AZ865" s="8"/>
      <c r="BA865" s="27"/>
      <c r="BB865" s="28"/>
      <c r="BC865" s="8"/>
      <c r="BD865" s="8"/>
      <c r="BE865" s="8"/>
      <c r="BF865" s="8"/>
      <c r="BG865" s="8"/>
      <c r="BH865" s="27"/>
      <c r="BI865" s="8"/>
      <c r="BJ865" s="8"/>
      <c r="BK865" s="8"/>
      <c r="BL865" s="8"/>
      <c r="BM865" s="8"/>
      <c r="BN865" s="8"/>
      <c r="BO865" s="28"/>
      <c r="BP865" s="8"/>
      <c r="BQ865" s="8"/>
      <c r="BR865" s="8"/>
      <c r="BS865" s="8"/>
      <c r="BT865" s="8"/>
      <c r="BU865" s="27"/>
      <c r="BV865" s="8"/>
      <c r="BW865" s="28"/>
      <c r="BX865" s="8"/>
      <c r="BY865" s="8"/>
      <c r="BZ865" s="8"/>
      <c r="CA865" s="27"/>
      <c r="CB865" s="28"/>
      <c r="CC865" s="8"/>
      <c r="CD865" s="8"/>
      <c r="CE865" s="8"/>
      <c r="CF865" s="8"/>
      <c r="CG865" s="8"/>
      <c r="CH865" s="27"/>
      <c r="CI865" s="29"/>
      <c r="CJ865" s="2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28"/>
      <c r="DR865" s="8"/>
      <c r="DS865" s="8"/>
      <c r="DT865" s="8"/>
      <c r="DU865" s="8"/>
      <c r="DV865" s="27"/>
      <c r="DW865" s="8"/>
      <c r="DX865" s="8"/>
      <c r="DY865" s="8"/>
      <c r="DZ865" s="8"/>
      <c r="EA865" s="8"/>
      <c r="EB865" s="8"/>
      <c r="EC865" s="8"/>
      <c r="ED865" s="28"/>
      <c r="EE865" s="8"/>
      <c r="EF865" s="8"/>
      <c r="EG865" s="28"/>
      <c r="EH865" s="8"/>
      <c r="EI865" s="8"/>
      <c r="EJ865" s="8"/>
      <c r="EK865" s="8"/>
      <c r="EL865" s="27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9">
        <f t="shared" si="105"/>
        <v>100</v>
      </c>
      <c r="FT865" s="29">
        <f>SUM(FS865:FS866)</f>
        <v>1300</v>
      </c>
      <c r="FU865" s="8">
        <f t="shared" si="106"/>
        <v>0</v>
      </c>
      <c r="FV865" s="29">
        <f>SUM(FU865:FU866)</f>
        <v>0</v>
      </c>
    </row>
    <row r="866" spans="1:178">
      <c r="A866" s="8">
        <v>16403</v>
      </c>
      <c r="B866" s="27" t="s">
        <v>47</v>
      </c>
      <c r="C866" s="243"/>
      <c r="D866" s="31"/>
      <c r="E866" s="31" t="s">
        <v>1302</v>
      </c>
      <c r="F866" s="31" t="s">
        <v>368</v>
      </c>
      <c r="G866" s="31">
        <v>1200</v>
      </c>
      <c r="H866" s="8" t="str">
        <f>VLOOKUP(F866, 'Meslek Grupları'!$E$6:$G$152, 3, FALSE)</f>
        <v>Görevli</v>
      </c>
      <c r="I866" s="31" t="s">
        <v>1303</v>
      </c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8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7"/>
      <c r="AT866" s="37"/>
      <c r="AU866" s="39"/>
      <c r="AV866" s="31"/>
      <c r="AW866" s="31"/>
      <c r="AX866" s="31"/>
      <c r="AY866" s="31"/>
      <c r="AZ866" s="31"/>
      <c r="BA866" s="37"/>
      <c r="BB866" s="38"/>
      <c r="BC866" s="31"/>
      <c r="BD866" s="31"/>
      <c r="BE866" s="31"/>
      <c r="BF866" s="31"/>
      <c r="BG866" s="31"/>
      <c r="BH866" s="37"/>
      <c r="BI866" s="31"/>
      <c r="BJ866" s="31"/>
      <c r="BK866" s="31"/>
      <c r="BL866" s="31"/>
      <c r="BM866" s="31"/>
      <c r="BN866" s="31"/>
      <c r="BO866" s="38"/>
      <c r="BP866" s="31"/>
      <c r="BQ866" s="31"/>
      <c r="BR866" s="31"/>
      <c r="BS866" s="31"/>
      <c r="BT866" s="31"/>
      <c r="BU866" s="37"/>
      <c r="BV866" s="31"/>
      <c r="BW866" s="38"/>
      <c r="BX866" s="31"/>
      <c r="BY866" s="31"/>
      <c r="BZ866" s="31"/>
      <c r="CA866" s="37"/>
      <c r="CB866" s="38"/>
      <c r="CC866" s="31"/>
      <c r="CD866" s="31"/>
      <c r="CE866" s="31"/>
      <c r="CF866" s="31"/>
      <c r="CG866" s="31"/>
      <c r="CH866" s="37"/>
      <c r="CI866" s="39"/>
      <c r="CJ866" s="38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8"/>
      <c r="DR866" s="31"/>
      <c r="DS866" s="31"/>
      <c r="DT866" s="31"/>
      <c r="DU866" s="31"/>
      <c r="DV866" s="37"/>
      <c r="DW866" s="31"/>
      <c r="DX866" s="31"/>
      <c r="DY866" s="31"/>
      <c r="DZ866" s="31"/>
      <c r="EA866" s="31"/>
      <c r="EB866" s="31"/>
      <c r="EC866" s="31"/>
      <c r="ED866" s="38"/>
      <c r="EE866" s="31"/>
      <c r="EF866" s="31"/>
      <c r="EG866" s="38"/>
      <c r="EH866" s="31"/>
      <c r="EI866" s="31"/>
      <c r="EJ866" s="31"/>
      <c r="EK866" s="31"/>
      <c r="EL866" s="37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7"/>
      <c r="EX866" s="37"/>
      <c r="EY866" s="37"/>
      <c r="EZ866" s="37"/>
      <c r="FA866" s="37"/>
      <c r="FB866" s="37"/>
      <c r="FC866" s="37"/>
      <c r="FD866" s="37"/>
      <c r="FE866" s="37"/>
      <c r="FF866" s="37"/>
      <c r="FG866" s="37"/>
      <c r="FH866" s="37"/>
      <c r="FI866" s="37"/>
      <c r="FJ866" s="37"/>
      <c r="FK866" s="37"/>
      <c r="FL866" s="37"/>
      <c r="FM866" s="37"/>
      <c r="FN866" s="37"/>
      <c r="FO866" s="37"/>
      <c r="FP866" s="37"/>
      <c r="FQ866" s="37"/>
      <c r="FR866" s="37"/>
      <c r="FS866" s="29">
        <f t="shared" si="105"/>
        <v>1200</v>
      </c>
      <c r="FT866" s="29"/>
      <c r="FU866" s="8">
        <f t="shared" si="106"/>
        <v>0</v>
      </c>
      <c r="FV866" s="29"/>
    </row>
    <row r="867" spans="1:178">
      <c r="A867" s="8">
        <v>16403</v>
      </c>
      <c r="B867" s="27" t="s">
        <v>47</v>
      </c>
      <c r="C867" s="40">
        <v>51</v>
      </c>
      <c r="D867" s="40" t="s">
        <v>1304</v>
      </c>
      <c r="E867" s="40"/>
      <c r="F867" s="40" t="s">
        <v>316</v>
      </c>
      <c r="G867" s="40"/>
      <c r="H867" s="8" t="str">
        <f>VLOOKUP(F867, 'Meslek Grupları'!$E$6:$G$152, 3, FALSE)</f>
        <v>Mesleksiz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1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2"/>
      <c r="AT867" s="42"/>
      <c r="AU867" s="43"/>
      <c r="AV867" s="40"/>
      <c r="AW867" s="40"/>
      <c r="AX867" s="40"/>
      <c r="AY867" s="40"/>
      <c r="AZ867" s="40"/>
      <c r="BA867" s="42"/>
      <c r="BB867" s="41"/>
      <c r="BC867" s="40"/>
      <c r="BD867" s="40"/>
      <c r="BE867" s="40"/>
      <c r="BF867" s="40"/>
      <c r="BG867" s="40"/>
      <c r="BH867" s="42"/>
      <c r="BI867" s="40"/>
      <c r="BJ867" s="40"/>
      <c r="BK867" s="40"/>
      <c r="BL867" s="40"/>
      <c r="BM867" s="40"/>
      <c r="BN867" s="40"/>
      <c r="BO867" s="41"/>
      <c r="BP867" s="40"/>
      <c r="BQ867" s="40"/>
      <c r="BR867" s="40"/>
      <c r="BS867" s="40"/>
      <c r="BT867" s="40"/>
      <c r="BU867" s="42"/>
      <c r="BV867" s="40"/>
      <c r="BW867" s="41"/>
      <c r="BX867" s="40"/>
      <c r="BY867" s="40"/>
      <c r="BZ867" s="40"/>
      <c r="CA867" s="42"/>
      <c r="CB867" s="41"/>
      <c r="CC867" s="40"/>
      <c r="CD867" s="40"/>
      <c r="CE867" s="40"/>
      <c r="CF867" s="40"/>
      <c r="CG867" s="40"/>
      <c r="CH867" s="42"/>
      <c r="CI867" s="43"/>
      <c r="CJ867" s="41"/>
      <c r="CK867" s="40"/>
      <c r="CL867" s="40"/>
      <c r="CM867" s="40"/>
      <c r="CN867" s="40"/>
      <c r="CO867" s="40"/>
      <c r="CP867" s="40"/>
      <c r="CQ867" s="40"/>
      <c r="CR867" s="40"/>
      <c r="CS867" s="40"/>
      <c r="CT867" s="40"/>
      <c r="CU867" s="40"/>
      <c r="CV867" s="40"/>
      <c r="CW867" s="40"/>
      <c r="CX867" s="40"/>
      <c r="CY867" s="40"/>
      <c r="CZ867" s="40"/>
      <c r="DA867" s="40"/>
      <c r="DB867" s="40"/>
      <c r="DC867" s="40"/>
      <c r="DD867" s="40"/>
      <c r="DE867" s="40"/>
      <c r="DF867" s="40"/>
      <c r="DG867" s="40"/>
      <c r="DH867" s="40"/>
      <c r="DI867" s="40"/>
      <c r="DJ867" s="40"/>
      <c r="DK867" s="40"/>
      <c r="DL867" s="40"/>
      <c r="DM867" s="40"/>
      <c r="DN867" s="40"/>
      <c r="DO867" s="40"/>
      <c r="DP867" s="40"/>
      <c r="DQ867" s="41"/>
      <c r="DR867" s="40"/>
      <c r="DS867" s="40"/>
      <c r="DT867" s="40"/>
      <c r="DU867" s="40"/>
      <c r="DV867" s="42"/>
      <c r="DW867" s="40"/>
      <c r="DX867" s="40"/>
      <c r="DY867" s="40"/>
      <c r="DZ867" s="40"/>
      <c r="EA867" s="40"/>
      <c r="EB867" s="40"/>
      <c r="EC867" s="40"/>
      <c r="ED867" s="41"/>
      <c r="EE867" s="40"/>
      <c r="EF867" s="40"/>
      <c r="EG867" s="41"/>
      <c r="EH867" s="40"/>
      <c r="EI867" s="40"/>
      <c r="EJ867" s="40"/>
      <c r="EK867" s="40"/>
      <c r="EL867" s="42"/>
      <c r="EM867" s="40"/>
      <c r="EN867" s="40"/>
      <c r="EO867" s="40"/>
      <c r="EP867" s="40"/>
      <c r="EQ867" s="40"/>
      <c r="ER867" s="40"/>
      <c r="ES867" s="40"/>
      <c r="ET867" s="40"/>
      <c r="EU867" s="40"/>
      <c r="EV867" s="40"/>
      <c r="EW867" s="42"/>
      <c r="EX867" s="42"/>
      <c r="EY867" s="42"/>
      <c r="EZ867" s="42"/>
      <c r="FA867" s="42"/>
      <c r="FB867" s="42"/>
      <c r="FC867" s="42"/>
      <c r="FD867" s="42"/>
      <c r="FE867" s="42"/>
      <c r="FF867" s="42"/>
      <c r="FG867" s="42"/>
      <c r="FH867" s="42"/>
      <c r="FI867" s="42"/>
      <c r="FJ867" s="42"/>
      <c r="FK867" s="42"/>
      <c r="FL867" s="42"/>
      <c r="FM867" s="42"/>
      <c r="FN867" s="42"/>
      <c r="FO867" s="42"/>
      <c r="FP867" s="42"/>
      <c r="FQ867" s="42"/>
      <c r="FR867" s="42"/>
      <c r="FS867" s="29">
        <f t="shared" si="105"/>
        <v>0</v>
      </c>
      <c r="FT867" s="29">
        <f t="shared" ref="FT867:FT880" si="109">FS867</f>
        <v>0</v>
      </c>
      <c r="FU867" s="8">
        <f t="shared" si="106"/>
        <v>0</v>
      </c>
      <c r="FV867" s="29">
        <f t="shared" ref="FV867:FV880" si="110">FU867</f>
        <v>0</v>
      </c>
    </row>
    <row r="868" spans="1:178">
      <c r="A868" s="8">
        <v>16403</v>
      </c>
      <c r="B868" s="27" t="s">
        <v>47</v>
      </c>
      <c r="C868" s="40">
        <v>52</v>
      </c>
      <c r="D868" s="40" t="s">
        <v>1154</v>
      </c>
      <c r="E868" s="40"/>
      <c r="F868" s="40" t="s">
        <v>231</v>
      </c>
      <c r="G868" s="40">
        <v>100</v>
      </c>
      <c r="H868" s="8" t="str">
        <f>VLOOKUP(F868, 'Meslek Grupları'!$E$6:$G$152, 3, FALSE)</f>
        <v>Esnaf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1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2"/>
      <c r="AT868" s="42"/>
      <c r="AU868" s="43"/>
      <c r="AV868" s="40"/>
      <c r="AW868" s="40"/>
      <c r="AX868" s="40"/>
      <c r="AY868" s="40"/>
      <c r="AZ868" s="40"/>
      <c r="BA868" s="42"/>
      <c r="BB868" s="41"/>
      <c r="BC868" s="40"/>
      <c r="BD868" s="40"/>
      <c r="BE868" s="40"/>
      <c r="BF868" s="40"/>
      <c r="BG868" s="40"/>
      <c r="BH868" s="42"/>
      <c r="BI868" s="40"/>
      <c r="BJ868" s="40"/>
      <c r="BK868" s="40"/>
      <c r="BL868" s="40"/>
      <c r="BM868" s="40"/>
      <c r="BN868" s="40"/>
      <c r="BO868" s="41"/>
      <c r="BP868" s="40"/>
      <c r="BQ868" s="40"/>
      <c r="BR868" s="40"/>
      <c r="BS868" s="40"/>
      <c r="BT868" s="40"/>
      <c r="BU868" s="42"/>
      <c r="BV868" s="40"/>
      <c r="BW868" s="41"/>
      <c r="BX868" s="40"/>
      <c r="BY868" s="40"/>
      <c r="BZ868" s="40"/>
      <c r="CA868" s="42"/>
      <c r="CB868" s="41"/>
      <c r="CC868" s="40"/>
      <c r="CD868" s="40"/>
      <c r="CE868" s="40"/>
      <c r="CF868" s="40"/>
      <c r="CG868" s="40"/>
      <c r="CH868" s="42"/>
      <c r="CI868" s="43"/>
      <c r="CJ868" s="41"/>
      <c r="CK868" s="40"/>
      <c r="CL868" s="40"/>
      <c r="CM868" s="40"/>
      <c r="CN868" s="40"/>
      <c r="CO868" s="40"/>
      <c r="CP868" s="40"/>
      <c r="CQ868" s="40"/>
      <c r="CR868" s="40"/>
      <c r="CS868" s="40"/>
      <c r="CT868" s="40"/>
      <c r="CU868" s="40"/>
      <c r="CV868" s="40"/>
      <c r="CW868" s="40"/>
      <c r="CX868" s="40"/>
      <c r="CY868" s="40"/>
      <c r="CZ868" s="40"/>
      <c r="DA868" s="40"/>
      <c r="DB868" s="40"/>
      <c r="DC868" s="40"/>
      <c r="DD868" s="40"/>
      <c r="DE868" s="40"/>
      <c r="DF868" s="40"/>
      <c r="DG868" s="40"/>
      <c r="DH868" s="40"/>
      <c r="DI868" s="40"/>
      <c r="DJ868" s="40"/>
      <c r="DK868" s="40"/>
      <c r="DL868" s="40"/>
      <c r="DM868" s="40"/>
      <c r="DN868" s="40"/>
      <c r="DO868" s="40"/>
      <c r="DP868" s="40"/>
      <c r="DQ868" s="41"/>
      <c r="DR868" s="40"/>
      <c r="DS868" s="40"/>
      <c r="DT868" s="40"/>
      <c r="DU868" s="40"/>
      <c r="DV868" s="42"/>
      <c r="DW868" s="40"/>
      <c r="DX868" s="40"/>
      <c r="DY868" s="40"/>
      <c r="DZ868" s="40"/>
      <c r="EA868" s="40"/>
      <c r="EB868" s="40"/>
      <c r="EC868" s="40"/>
      <c r="ED868" s="41"/>
      <c r="EE868" s="40"/>
      <c r="EF868" s="40"/>
      <c r="EG868" s="41"/>
      <c r="EH868" s="40"/>
      <c r="EI868" s="40"/>
      <c r="EJ868" s="40"/>
      <c r="EK868" s="40"/>
      <c r="EL868" s="42"/>
      <c r="EM868" s="40"/>
      <c r="EN868" s="40"/>
      <c r="EO868" s="40"/>
      <c r="EP868" s="40"/>
      <c r="EQ868" s="40"/>
      <c r="ER868" s="40"/>
      <c r="ES868" s="40"/>
      <c r="ET868" s="40"/>
      <c r="EU868" s="40"/>
      <c r="EV868" s="40"/>
      <c r="EW868" s="42"/>
      <c r="EX868" s="42"/>
      <c r="EY868" s="42"/>
      <c r="EZ868" s="42"/>
      <c r="FA868" s="42"/>
      <c r="FB868" s="42"/>
      <c r="FC868" s="42"/>
      <c r="FD868" s="42"/>
      <c r="FE868" s="42"/>
      <c r="FF868" s="42"/>
      <c r="FG868" s="42"/>
      <c r="FH868" s="42"/>
      <c r="FI868" s="42"/>
      <c r="FJ868" s="42"/>
      <c r="FK868" s="42"/>
      <c r="FL868" s="42"/>
      <c r="FM868" s="42"/>
      <c r="FN868" s="42"/>
      <c r="FO868" s="42"/>
      <c r="FP868" s="42"/>
      <c r="FQ868" s="42"/>
      <c r="FR868" s="42"/>
      <c r="FS868" s="29">
        <f t="shared" si="105"/>
        <v>100</v>
      </c>
      <c r="FT868" s="29">
        <f t="shared" si="109"/>
        <v>100</v>
      </c>
      <c r="FU868" s="8">
        <f t="shared" si="106"/>
        <v>0</v>
      </c>
      <c r="FV868" s="29">
        <f t="shared" si="110"/>
        <v>0</v>
      </c>
    </row>
    <row r="869" spans="1:178">
      <c r="A869" s="8">
        <v>16403</v>
      </c>
      <c r="B869" s="27" t="s">
        <v>47</v>
      </c>
      <c r="C869" s="40">
        <v>53</v>
      </c>
      <c r="D869" s="40" t="s">
        <v>1305</v>
      </c>
      <c r="E869" s="40"/>
      <c r="F869" s="40" t="s">
        <v>282</v>
      </c>
      <c r="G869" s="40">
        <v>110</v>
      </c>
      <c r="H869" s="8" t="str">
        <f>VLOOKUP(F869, 'Meslek Grupları'!$E$6:$G$152, 3, FALSE)</f>
        <v>Ticaret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>
        <v>8.25</v>
      </c>
      <c r="S869" s="40">
        <v>3</v>
      </c>
      <c r="T869" s="40">
        <v>6</v>
      </c>
      <c r="U869" s="40"/>
      <c r="V869" s="40"/>
      <c r="W869" s="40"/>
      <c r="X869" s="40"/>
      <c r="Y869" s="40"/>
      <c r="Z869" s="41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2"/>
      <c r="AT869" s="42"/>
      <c r="AU869" s="43"/>
      <c r="AV869" s="40"/>
      <c r="AW869" s="40"/>
      <c r="AX869" s="40"/>
      <c r="AY869" s="40"/>
      <c r="AZ869" s="40"/>
      <c r="BA869" s="42"/>
      <c r="BB869" s="41"/>
      <c r="BC869" s="40"/>
      <c r="BD869" s="40"/>
      <c r="BE869" s="40"/>
      <c r="BF869" s="40"/>
      <c r="BG869" s="40"/>
      <c r="BH869" s="42"/>
      <c r="BI869" s="40"/>
      <c r="BJ869" s="40"/>
      <c r="BK869" s="40"/>
      <c r="BL869" s="40"/>
      <c r="BM869" s="40"/>
      <c r="BN869" s="40"/>
      <c r="BO869" s="41"/>
      <c r="BP869" s="40"/>
      <c r="BQ869" s="40"/>
      <c r="BR869" s="40"/>
      <c r="BS869" s="40"/>
      <c r="BT869" s="40"/>
      <c r="BU869" s="42"/>
      <c r="BV869" s="40"/>
      <c r="BW869" s="41">
        <v>3</v>
      </c>
      <c r="BX869" s="40"/>
      <c r="BY869" s="40"/>
      <c r="BZ869" s="40">
        <v>36</v>
      </c>
      <c r="CA869" s="42">
        <v>36</v>
      </c>
      <c r="CB869" s="41"/>
      <c r="CC869" s="40"/>
      <c r="CD869" s="40"/>
      <c r="CE869" s="40"/>
      <c r="CF869" s="40"/>
      <c r="CG869" s="40"/>
      <c r="CH869" s="42"/>
      <c r="CI869" s="43"/>
      <c r="CJ869" s="41"/>
      <c r="CK869" s="40"/>
      <c r="CL869" s="40"/>
      <c r="CM869" s="40"/>
      <c r="CN869" s="40"/>
      <c r="CO869" s="40"/>
      <c r="CP869" s="40"/>
      <c r="CQ869" s="40"/>
      <c r="CR869" s="40">
        <v>1</v>
      </c>
      <c r="CS869" s="40"/>
      <c r="CT869" s="40"/>
      <c r="CU869" s="40"/>
      <c r="CV869" s="40"/>
      <c r="CW869" s="40">
        <v>1</v>
      </c>
      <c r="CX869" s="40">
        <v>10</v>
      </c>
      <c r="CY869" s="40"/>
      <c r="CZ869" s="40"/>
      <c r="DA869" s="40"/>
      <c r="DB869" s="40"/>
      <c r="DC869" s="40"/>
      <c r="DD869" s="40"/>
      <c r="DE869" s="40"/>
      <c r="DF869" s="40"/>
      <c r="DG869" s="40"/>
      <c r="DH869" s="40"/>
      <c r="DI869" s="40"/>
      <c r="DJ869" s="40"/>
      <c r="DK869" s="40"/>
      <c r="DL869" s="40"/>
      <c r="DM869" s="40"/>
      <c r="DN869" s="40"/>
      <c r="DO869" s="40"/>
      <c r="DP869" s="40"/>
      <c r="DQ869" s="41"/>
      <c r="DR869" s="40"/>
      <c r="DS869" s="40"/>
      <c r="DT869" s="40"/>
      <c r="DU869" s="40"/>
      <c r="DV869" s="42"/>
      <c r="DW869" s="40"/>
      <c r="DX869" s="40"/>
      <c r="DY869" s="40"/>
      <c r="DZ869" s="40"/>
      <c r="EA869" s="40"/>
      <c r="EB869" s="40"/>
      <c r="EC869" s="40"/>
      <c r="ED869" s="41"/>
      <c r="EE869" s="40"/>
      <c r="EF869" s="40"/>
      <c r="EG869" s="41"/>
      <c r="EH869" s="40"/>
      <c r="EI869" s="40"/>
      <c r="EJ869" s="40"/>
      <c r="EK869" s="40"/>
      <c r="EL869" s="42"/>
      <c r="EM869" s="40"/>
      <c r="EN869" s="40"/>
      <c r="EO869" s="40"/>
      <c r="EP869" s="40"/>
      <c r="EQ869" s="40"/>
      <c r="ER869" s="40"/>
      <c r="ES869" s="40"/>
      <c r="ET869" s="40"/>
      <c r="EU869" s="40"/>
      <c r="EV869" s="40"/>
      <c r="EW869" s="42"/>
      <c r="EX869" s="42"/>
      <c r="EY869" s="42"/>
      <c r="EZ869" s="42"/>
      <c r="FA869" s="42"/>
      <c r="FB869" s="42"/>
      <c r="FC869" s="42"/>
      <c r="FD869" s="42"/>
      <c r="FE869" s="42"/>
      <c r="FF869" s="42"/>
      <c r="FG869" s="42"/>
      <c r="FH869" s="42"/>
      <c r="FI869" s="42"/>
      <c r="FJ869" s="42"/>
      <c r="FK869" s="42"/>
      <c r="FL869" s="42"/>
      <c r="FM869" s="42"/>
      <c r="FN869" s="42"/>
      <c r="FO869" s="42"/>
      <c r="FP869" s="42"/>
      <c r="FQ869" s="42"/>
      <c r="FR869" s="42"/>
      <c r="FS869" s="29">
        <f t="shared" si="105"/>
        <v>156</v>
      </c>
      <c r="FT869" s="29">
        <f t="shared" si="109"/>
        <v>156</v>
      </c>
      <c r="FU869" s="8">
        <f t="shared" si="106"/>
        <v>3</v>
      </c>
      <c r="FV869" s="29">
        <f t="shared" si="110"/>
        <v>3</v>
      </c>
    </row>
    <row r="870" spans="1:178">
      <c r="A870" s="8">
        <v>16403</v>
      </c>
      <c r="B870" s="27" t="s">
        <v>47</v>
      </c>
      <c r="C870" s="40">
        <v>54</v>
      </c>
      <c r="D870" s="40" t="s">
        <v>1306</v>
      </c>
      <c r="E870" s="40"/>
      <c r="F870" s="40" t="s">
        <v>1066</v>
      </c>
      <c r="G870" s="40"/>
      <c r="H870" s="8" t="str">
        <f>VLOOKUP(F870, 'Meslek Grupları'!$E$6:$G$152, 3, FALSE)</f>
        <v>Esnaf</v>
      </c>
      <c r="I870" s="40" t="s">
        <v>1307</v>
      </c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1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2"/>
      <c r="AT870" s="42"/>
      <c r="AU870" s="43"/>
      <c r="AV870" s="40"/>
      <c r="AW870" s="40"/>
      <c r="AX870" s="40"/>
      <c r="AY870" s="40"/>
      <c r="AZ870" s="40"/>
      <c r="BA870" s="42"/>
      <c r="BB870" s="41"/>
      <c r="BC870" s="40"/>
      <c r="BD870" s="40"/>
      <c r="BE870" s="40"/>
      <c r="BF870" s="40"/>
      <c r="BG870" s="40"/>
      <c r="BH870" s="42"/>
      <c r="BI870" s="40"/>
      <c r="BJ870" s="40"/>
      <c r="BK870" s="40"/>
      <c r="BL870" s="40"/>
      <c r="BM870" s="40"/>
      <c r="BN870" s="40"/>
      <c r="BO870" s="41"/>
      <c r="BP870" s="40"/>
      <c r="BQ870" s="40"/>
      <c r="BR870" s="40"/>
      <c r="BS870" s="40"/>
      <c r="BT870" s="40"/>
      <c r="BU870" s="42"/>
      <c r="BV870" s="40"/>
      <c r="BW870" s="41"/>
      <c r="BX870" s="40"/>
      <c r="BY870" s="40"/>
      <c r="BZ870" s="40"/>
      <c r="CA870" s="42"/>
      <c r="CB870" s="41"/>
      <c r="CC870" s="40"/>
      <c r="CD870" s="40"/>
      <c r="CE870" s="40"/>
      <c r="CF870" s="40"/>
      <c r="CG870" s="40"/>
      <c r="CH870" s="42"/>
      <c r="CI870" s="43"/>
      <c r="CJ870" s="41"/>
      <c r="CK870" s="40"/>
      <c r="CL870" s="40"/>
      <c r="CM870" s="40"/>
      <c r="CN870" s="40"/>
      <c r="CO870" s="40"/>
      <c r="CP870" s="40"/>
      <c r="CQ870" s="40"/>
      <c r="CR870" s="40"/>
      <c r="CS870" s="40"/>
      <c r="CT870" s="40"/>
      <c r="CU870" s="40"/>
      <c r="CV870" s="40"/>
      <c r="CW870" s="40">
        <v>1</v>
      </c>
      <c r="CX870" s="40">
        <v>10</v>
      </c>
      <c r="CY870" s="40"/>
      <c r="CZ870" s="40"/>
      <c r="DA870" s="40"/>
      <c r="DB870" s="40"/>
      <c r="DC870" s="40"/>
      <c r="DD870" s="40"/>
      <c r="DE870" s="40"/>
      <c r="DF870" s="40"/>
      <c r="DG870" s="40"/>
      <c r="DH870" s="40"/>
      <c r="DI870" s="40"/>
      <c r="DJ870" s="40"/>
      <c r="DK870" s="40"/>
      <c r="DL870" s="40"/>
      <c r="DM870" s="40"/>
      <c r="DN870" s="40"/>
      <c r="DO870" s="40"/>
      <c r="DP870" s="40"/>
      <c r="DQ870" s="41"/>
      <c r="DR870" s="40"/>
      <c r="DS870" s="40"/>
      <c r="DT870" s="40"/>
      <c r="DU870" s="40"/>
      <c r="DV870" s="42"/>
      <c r="DW870" s="40"/>
      <c r="DX870" s="40"/>
      <c r="DY870" s="40"/>
      <c r="DZ870" s="40"/>
      <c r="EA870" s="40"/>
      <c r="EB870" s="40"/>
      <c r="EC870" s="40"/>
      <c r="ED870" s="41"/>
      <c r="EE870" s="40"/>
      <c r="EF870" s="40"/>
      <c r="EG870" s="41"/>
      <c r="EH870" s="40"/>
      <c r="EI870" s="40"/>
      <c r="EJ870" s="40"/>
      <c r="EK870" s="40"/>
      <c r="EL870" s="42"/>
      <c r="EM870" s="40"/>
      <c r="EN870" s="40"/>
      <c r="EO870" s="40"/>
      <c r="EP870" s="40"/>
      <c r="EQ870" s="40"/>
      <c r="ER870" s="40"/>
      <c r="ES870" s="40"/>
      <c r="ET870" s="40"/>
      <c r="EU870" s="40"/>
      <c r="EV870" s="40"/>
      <c r="EW870" s="42"/>
      <c r="EX870" s="42"/>
      <c r="EY870" s="42"/>
      <c r="EZ870" s="42"/>
      <c r="FA870" s="42"/>
      <c r="FB870" s="42"/>
      <c r="FC870" s="42"/>
      <c r="FD870" s="42"/>
      <c r="FE870" s="42"/>
      <c r="FF870" s="42"/>
      <c r="FG870" s="42"/>
      <c r="FH870" s="42"/>
      <c r="FI870" s="42"/>
      <c r="FJ870" s="42"/>
      <c r="FK870" s="42"/>
      <c r="FL870" s="42"/>
      <c r="FM870" s="42"/>
      <c r="FN870" s="42"/>
      <c r="FO870" s="42"/>
      <c r="FP870" s="42"/>
      <c r="FQ870" s="42"/>
      <c r="FR870" s="42"/>
      <c r="FS870" s="29">
        <f t="shared" si="105"/>
        <v>10</v>
      </c>
      <c r="FT870" s="29">
        <f t="shared" si="109"/>
        <v>10</v>
      </c>
      <c r="FU870" s="8">
        <f t="shared" si="106"/>
        <v>0</v>
      </c>
      <c r="FV870" s="29">
        <f t="shared" si="110"/>
        <v>0</v>
      </c>
    </row>
    <row r="871" spans="1:178">
      <c r="A871" s="8">
        <v>16403</v>
      </c>
      <c r="B871" s="27" t="s">
        <v>47</v>
      </c>
      <c r="C871" s="40">
        <v>55</v>
      </c>
      <c r="D871" s="40" t="s">
        <v>635</v>
      </c>
      <c r="E871" s="40"/>
      <c r="F871" s="40" t="s">
        <v>205</v>
      </c>
      <c r="G871" s="40">
        <v>50</v>
      </c>
      <c r="H871" s="8" t="str">
        <f>VLOOKUP(F871, 'Meslek Grupları'!$E$6:$G$152, 3, FALSE)</f>
        <v>Esnaf</v>
      </c>
      <c r="I871" s="40"/>
      <c r="J871" s="40"/>
      <c r="K871" s="40"/>
      <c r="L871" s="40">
        <v>120</v>
      </c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1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2"/>
      <c r="AT871" s="42"/>
      <c r="AU871" s="43"/>
      <c r="AV871" s="40"/>
      <c r="AW871" s="40"/>
      <c r="AX871" s="40"/>
      <c r="AY871" s="40"/>
      <c r="AZ871" s="40"/>
      <c r="BA871" s="42"/>
      <c r="BB871" s="41"/>
      <c r="BC871" s="40"/>
      <c r="BD871" s="40"/>
      <c r="BE871" s="40"/>
      <c r="BF871" s="40"/>
      <c r="BG871" s="40"/>
      <c r="BH871" s="42"/>
      <c r="BI871" s="40"/>
      <c r="BJ871" s="40"/>
      <c r="BK871" s="40"/>
      <c r="BL871" s="40"/>
      <c r="BM871" s="40"/>
      <c r="BN871" s="40"/>
      <c r="BO871" s="41"/>
      <c r="BP871" s="40"/>
      <c r="BQ871" s="40"/>
      <c r="BR871" s="40"/>
      <c r="BS871" s="40"/>
      <c r="BT871" s="40"/>
      <c r="BU871" s="42"/>
      <c r="BV871" s="40"/>
      <c r="BW871" s="41"/>
      <c r="BX871" s="40"/>
      <c r="BY871" s="40"/>
      <c r="BZ871" s="40"/>
      <c r="CA871" s="42"/>
      <c r="CB871" s="41"/>
      <c r="CC871" s="40"/>
      <c r="CD871" s="40"/>
      <c r="CE871" s="40"/>
      <c r="CF871" s="40"/>
      <c r="CG871" s="40"/>
      <c r="CH871" s="42"/>
      <c r="CI871" s="43"/>
      <c r="CJ871" s="41"/>
      <c r="CK871" s="40"/>
      <c r="CL871" s="40"/>
      <c r="CM871" s="40"/>
      <c r="CN871" s="40"/>
      <c r="CO871" s="40"/>
      <c r="CP871" s="40"/>
      <c r="CQ871" s="40"/>
      <c r="CR871" s="40"/>
      <c r="CS871" s="40"/>
      <c r="CT871" s="40"/>
      <c r="CU871" s="40"/>
      <c r="CV871" s="40"/>
      <c r="CW871" s="40">
        <v>1</v>
      </c>
      <c r="CX871" s="40">
        <v>10</v>
      </c>
      <c r="CY871" s="40"/>
      <c r="CZ871" s="40"/>
      <c r="DA871" s="40"/>
      <c r="DB871" s="40"/>
      <c r="DC871" s="40"/>
      <c r="DD871" s="40"/>
      <c r="DE871" s="40"/>
      <c r="DF871" s="40"/>
      <c r="DG871" s="40"/>
      <c r="DH871" s="40"/>
      <c r="DI871" s="40"/>
      <c r="DJ871" s="40"/>
      <c r="DK871" s="40"/>
      <c r="DL871" s="40"/>
      <c r="DM871" s="40"/>
      <c r="DN871" s="40"/>
      <c r="DO871" s="40"/>
      <c r="DP871" s="40"/>
      <c r="DQ871" s="41"/>
      <c r="DR871" s="40"/>
      <c r="DS871" s="40"/>
      <c r="DT871" s="40"/>
      <c r="DU871" s="40"/>
      <c r="DV871" s="42"/>
      <c r="DW871" s="40"/>
      <c r="DX871" s="40"/>
      <c r="DY871" s="40"/>
      <c r="DZ871" s="40"/>
      <c r="EA871" s="40"/>
      <c r="EB871" s="40"/>
      <c r="EC871" s="40"/>
      <c r="ED871" s="41"/>
      <c r="EE871" s="40"/>
      <c r="EF871" s="40"/>
      <c r="EG871" s="41"/>
      <c r="EH871" s="40"/>
      <c r="EI871" s="40"/>
      <c r="EJ871" s="40"/>
      <c r="EK871" s="40"/>
      <c r="EL871" s="42"/>
      <c r="EM871" s="40"/>
      <c r="EN871" s="40"/>
      <c r="EO871" s="40"/>
      <c r="EP871" s="40"/>
      <c r="EQ871" s="40"/>
      <c r="ER871" s="40"/>
      <c r="ES871" s="40"/>
      <c r="ET871" s="40"/>
      <c r="EU871" s="40"/>
      <c r="EV871" s="40"/>
      <c r="EW871" s="42"/>
      <c r="EX871" s="42"/>
      <c r="EY871" s="42"/>
      <c r="EZ871" s="42"/>
      <c r="FA871" s="42"/>
      <c r="FB871" s="42"/>
      <c r="FC871" s="42"/>
      <c r="FD871" s="42"/>
      <c r="FE871" s="42"/>
      <c r="FF871" s="42"/>
      <c r="FG871" s="42"/>
      <c r="FH871" s="42"/>
      <c r="FI871" s="42"/>
      <c r="FJ871" s="42"/>
      <c r="FK871" s="42"/>
      <c r="FL871" s="42"/>
      <c r="FM871" s="42"/>
      <c r="FN871" s="42"/>
      <c r="FO871" s="42"/>
      <c r="FP871" s="42"/>
      <c r="FQ871" s="42"/>
      <c r="FR871" s="42"/>
      <c r="FS871" s="29">
        <f t="shared" si="105"/>
        <v>180</v>
      </c>
      <c r="FT871" s="29">
        <f t="shared" si="109"/>
        <v>180</v>
      </c>
      <c r="FU871" s="8">
        <f t="shared" si="106"/>
        <v>0</v>
      </c>
      <c r="FV871" s="29">
        <f t="shared" si="110"/>
        <v>0</v>
      </c>
    </row>
    <row r="872" spans="1:178">
      <c r="A872" s="8">
        <v>16403</v>
      </c>
      <c r="B872" s="27" t="s">
        <v>47</v>
      </c>
      <c r="C872" s="40">
        <v>56</v>
      </c>
      <c r="D872" s="40" t="s">
        <v>1308</v>
      </c>
      <c r="E872" s="40"/>
      <c r="F872" s="40" t="s">
        <v>985</v>
      </c>
      <c r="G872" s="40"/>
      <c r="H872" s="8" t="str">
        <f>VLOOKUP(F872, 'Meslek Grupları'!$E$6:$G$152, 3, FALSE)</f>
        <v>Esnaf</v>
      </c>
      <c r="I872" s="40"/>
      <c r="J872" s="40"/>
      <c r="K872" s="40"/>
      <c r="L872" s="40">
        <v>120</v>
      </c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1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2"/>
      <c r="AT872" s="42"/>
      <c r="AU872" s="43"/>
      <c r="AV872" s="40"/>
      <c r="AW872" s="40"/>
      <c r="AX872" s="40"/>
      <c r="AY872" s="40"/>
      <c r="AZ872" s="40"/>
      <c r="BA872" s="42"/>
      <c r="BB872" s="41"/>
      <c r="BC872" s="40"/>
      <c r="BD872" s="40"/>
      <c r="BE872" s="40"/>
      <c r="BF872" s="40"/>
      <c r="BG872" s="40"/>
      <c r="BH872" s="42"/>
      <c r="BI872" s="40"/>
      <c r="BJ872" s="40"/>
      <c r="BK872" s="40"/>
      <c r="BL872" s="40"/>
      <c r="BM872" s="40"/>
      <c r="BN872" s="40"/>
      <c r="BO872" s="41"/>
      <c r="BP872" s="40"/>
      <c r="BQ872" s="40"/>
      <c r="BR872" s="40"/>
      <c r="BS872" s="40"/>
      <c r="BT872" s="40"/>
      <c r="BU872" s="42"/>
      <c r="BV872" s="40"/>
      <c r="BW872" s="41"/>
      <c r="BX872" s="40"/>
      <c r="BY872" s="40"/>
      <c r="BZ872" s="40"/>
      <c r="CA872" s="42"/>
      <c r="CB872" s="41"/>
      <c r="CC872" s="40"/>
      <c r="CD872" s="40"/>
      <c r="CE872" s="40"/>
      <c r="CF872" s="40"/>
      <c r="CG872" s="40"/>
      <c r="CH872" s="42"/>
      <c r="CI872" s="43"/>
      <c r="CJ872" s="41"/>
      <c r="CK872" s="40"/>
      <c r="CL872" s="40"/>
      <c r="CM872" s="40"/>
      <c r="CN872" s="40"/>
      <c r="CO872" s="40"/>
      <c r="CP872" s="40"/>
      <c r="CQ872" s="40"/>
      <c r="CR872" s="40"/>
      <c r="CS872" s="40"/>
      <c r="CT872" s="40"/>
      <c r="CU872" s="40"/>
      <c r="CV872" s="40"/>
      <c r="CW872" s="40"/>
      <c r="CX872" s="40"/>
      <c r="CY872" s="40"/>
      <c r="CZ872" s="40"/>
      <c r="DA872" s="40"/>
      <c r="DB872" s="40"/>
      <c r="DC872" s="40"/>
      <c r="DD872" s="40"/>
      <c r="DE872" s="40"/>
      <c r="DF872" s="40"/>
      <c r="DG872" s="40"/>
      <c r="DH872" s="40"/>
      <c r="DI872" s="40"/>
      <c r="DJ872" s="40"/>
      <c r="DK872" s="40"/>
      <c r="DL872" s="40"/>
      <c r="DM872" s="40"/>
      <c r="DN872" s="40"/>
      <c r="DO872" s="40"/>
      <c r="DP872" s="40"/>
      <c r="DQ872" s="41"/>
      <c r="DR872" s="40"/>
      <c r="DS872" s="40"/>
      <c r="DT872" s="40"/>
      <c r="DU872" s="40"/>
      <c r="DV872" s="42"/>
      <c r="DW872" s="40"/>
      <c r="DX872" s="40"/>
      <c r="DY872" s="40"/>
      <c r="DZ872" s="40"/>
      <c r="EA872" s="40"/>
      <c r="EB872" s="40"/>
      <c r="EC872" s="40"/>
      <c r="ED872" s="41"/>
      <c r="EE872" s="40"/>
      <c r="EF872" s="40"/>
      <c r="EG872" s="41"/>
      <c r="EH872" s="40"/>
      <c r="EI872" s="40"/>
      <c r="EJ872" s="40"/>
      <c r="EK872" s="40"/>
      <c r="EL872" s="42"/>
      <c r="EM872" s="40"/>
      <c r="EN872" s="40"/>
      <c r="EO872" s="40"/>
      <c r="EP872" s="40"/>
      <c r="EQ872" s="40"/>
      <c r="ER872" s="40"/>
      <c r="ES872" s="40"/>
      <c r="ET872" s="40"/>
      <c r="EU872" s="40"/>
      <c r="EV872" s="40"/>
      <c r="EW872" s="42"/>
      <c r="EX872" s="42"/>
      <c r="EY872" s="42"/>
      <c r="EZ872" s="42"/>
      <c r="FA872" s="42"/>
      <c r="FB872" s="42"/>
      <c r="FC872" s="42"/>
      <c r="FD872" s="42"/>
      <c r="FE872" s="42"/>
      <c r="FF872" s="42"/>
      <c r="FG872" s="42"/>
      <c r="FH872" s="42"/>
      <c r="FI872" s="42"/>
      <c r="FJ872" s="42"/>
      <c r="FK872" s="42"/>
      <c r="FL872" s="42"/>
      <c r="FM872" s="42"/>
      <c r="FN872" s="42"/>
      <c r="FO872" s="42"/>
      <c r="FP872" s="42"/>
      <c r="FQ872" s="42"/>
      <c r="FR872" s="42"/>
      <c r="FS872" s="29">
        <f t="shared" si="105"/>
        <v>120</v>
      </c>
      <c r="FT872" s="29">
        <f t="shared" si="109"/>
        <v>120</v>
      </c>
      <c r="FU872" s="8">
        <f t="shared" si="106"/>
        <v>0</v>
      </c>
      <c r="FV872" s="29">
        <f t="shared" si="110"/>
        <v>0</v>
      </c>
    </row>
    <row r="873" spans="1:178">
      <c r="A873" s="8">
        <v>16403</v>
      </c>
      <c r="B873" s="27" t="s">
        <v>47</v>
      </c>
      <c r="C873" s="40">
        <v>57</v>
      </c>
      <c r="D873" s="40" t="s">
        <v>1194</v>
      </c>
      <c r="E873" s="40"/>
      <c r="F873" s="40"/>
      <c r="G873" s="40"/>
      <c r="H873" s="8">
        <f>VLOOKUP(F873, 'Meslek Grupları'!$E$6:$G$152, 3, FALSE)</f>
        <v>0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1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2"/>
      <c r="AT873" s="42"/>
      <c r="AU873" s="43"/>
      <c r="AV873" s="40"/>
      <c r="AW873" s="40"/>
      <c r="AX873" s="40"/>
      <c r="AY873" s="40"/>
      <c r="AZ873" s="40"/>
      <c r="BA873" s="42"/>
      <c r="BB873" s="41"/>
      <c r="BC873" s="40"/>
      <c r="BD873" s="40"/>
      <c r="BE873" s="40"/>
      <c r="BF873" s="40"/>
      <c r="BG873" s="40"/>
      <c r="BH873" s="42"/>
      <c r="BI873" s="40"/>
      <c r="BJ873" s="40"/>
      <c r="BK873" s="40"/>
      <c r="BL873" s="40"/>
      <c r="BM873" s="40"/>
      <c r="BN873" s="40"/>
      <c r="BO873" s="41"/>
      <c r="BP873" s="40"/>
      <c r="BQ873" s="40"/>
      <c r="BR873" s="40"/>
      <c r="BS873" s="40"/>
      <c r="BT873" s="40"/>
      <c r="BU873" s="42"/>
      <c r="BV873" s="40"/>
      <c r="BW873" s="41"/>
      <c r="BX873" s="40"/>
      <c r="BY873" s="40"/>
      <c r="BZ873" s="40"/>
      <c r="CA873" s="42"/>
      <c r="CB873" s="41"/>
      <c r="CC873" s="40"/>
      <c r="CD873" s="40"/>
      <c r="CE873" s="40"/>
      <c r="CF873" s="40"/>
      <c r="CG873" s="40"/>
      <c r="CH873" s="42"/>
      <c r="CI873" s="43"/>
      <c r="CJ873" s="41"/>
      <c r="CK873" s="40"/>
      <c r="CL873" s="40"/>
      <c r="CM873" s="40"/>
      <c r="CN873" s="40"/>
      <c r="CO873" s="40"/>
      <c r="CP873" s="40"/>
      <c r="CQ873" s="40"/>
      <c r="CR873" s="40"/>
      <c r="CS873" s="40"/>
      <c r="CT873" s="40"/>
      <c r="CU873" s="40"/>
      <c r="CV873" s="40"/>
      <c r="CW873" s="40"/>
      <c r="CX873" s="40"/>
      <c r="CY873" s="40"/>
      <c r="CZ873" s="40"/>
      <c r="DA873" s="40"/>
      <c r="DB873" s="40"/>
      <c r="DC873" s="40"/>
      <c r="DD873" s="40"/>
      <c r="DE873" s="40"/>
      <c r="DF873" s="40"/>
      <c r="DG873" s="40"/>
      <c r="DH873" s="40"/>
      <c r="DI873" s="40"/>
      <c r="DJ873" s="40"/>
      <c r="DK873" s="40"/>
      <c r="DL873" s="40"/>
      <c r="DM873" s="40"/>
      <c r="DN873" s="40"/>
      <c r="DO873" s="40"/>
      <c r="DP873" s="40"/>
      <c r="DQ873" s="41"/>
      <c r="DR873" s="40"/>
      <c r="DS873" s="40"/>
      <c r="DT873" s="40"/>
      <c r="DU873" s="40"/>
      <c r="DV873" s="42"/>
      <c r="DW873" s="40"/>
      <c r="DX873" s="40"/>
      <c r="DY873" s="40"/>
      <c r="DZ873" s="40"/>
      <c r="EA873" s="40"/>
      <c r="EB873" s="40"/>
      <c r="EC873" s="40"/>
      <c r="ED873" s="41"/>
      <c r="EE873" s="40"/>
      <c r="EF873" s="40"/>
      <c r="EG873" s="41"/>
      <c r="EH873" s="40"/>
      <c r="EI873" s="40"/>
      <c r="EJ873" s="40"/>
      <c r="EK873" s="40"/>
      <c r="EL873" s="42"/>
      <c r="EM873" s="40"/>
      <c r="EN873" s="40"/>
      <c r="EO873" s="40"/>
      <c r="EP873" s="40"/>
      <c r="EQ873" s="40"/>
      <c r="ER873" s="40"/>
      <c r="ES873" s="40"/>
      <c r="ET873" s="40"/>
      <c r="EU873" s="40"/>
      <c r="EV873" s="40"/>
      <c r="EW873" s="42"/>
      <c r="EX873" s="42"/>
      <c r="EY873" s="42"/>
      <c r="EZ873" s="42"/>
      <c r="FA873" s="42"/>
      <c r="FB873" s="42"/>
      <c r="FC873" s="42"/>
      <c r="FD873" s="42"/>
      <c r="FE873" s="42"/>
      <c r="FF873" s="42"/>
      <c r="FG873" s="42"/>
      <c r="FH873" s="42"/>
      <c r="FI873" s="42"/>
      <c r="FJ873" s="42"/>
      <c r="FK873" s="42"/>
      <c r="FL873" s="42"/>
      <c r="FM873" s="42"/>
      <c r="FN873" s="42"/>
      <c r="FO873" s="42"/>
      <c r="FP873" s="42"/>
      <c r="FQ873" s="42"/>
      <c r="FR873" s="42"/>
      <c r="FS873" s="29">
        <f t="shared" si="105"/>
        <v>0</v>
      </c>
      <c r="FT873" s="29">
        <f t="shared" si="109"/>
        <v>0</v>
      </c>
      <c r="FU873" s="8">
        <f t="shared" si="106"/>
        <v>0</v>
      </c>
      <c r="FV873" s="29">
        <f t="shared" si="110"/>
        <v>0</v>
      </c>
    </row>
    <row r="874" spans="1:178">
      <c r="A874" s="8">
        <v>16403</v>
      </c>
      <c r="B874" s="27" t="s">
        <v>47</v>
      </c>
      <c r="C874" s="40">
        <v>58</v>
      </c>
      <c r="D874" s="40" t="s">
        <v>1309</v>
      </c>
      <c r="E874" s="40"/>
      <c r="F874" s="40" t="s">
        <v>111</v>
      </c>
      <c r="G874" s="40">
        <v>200</v>
      </c>
      <c r="H874" s="8" t="str">
        <f>VLOOKUP(F874, 'Meslek Grupları'!$E$6:$G$152, 3, FALSE)</f>
        <v>Esnaf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>
        <v>5</v>
      </c>
      <c r="S874" s="40"/>
      <c r="T874" s="40"/>
      <c r="U874" s="40"/>
      <c r="V874" s="40"/>
      <c r="W874" s="40"/>
      <c r="X874" s="40"/>
      <c r="Y874" s="40"/>
      <c r="Z874" s="41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2"/>
      <c r="AT874" s="42"/>
      <c r="AU874" s="43"/>
      <c r="AV874" s="40"/>
      <c r="AW874" s="40"/>
      <c r="AX874" s="40"/>
      <c r="AY874" s="40"/>
      <c r="AZ874" s="40"/>
      <c r="BA874" s="42"/>
      <c r="BB874" s="41"/>
      <c r="BC874" s="40"/>
      <c r="BD874" s="40"/>
      <c r="BE874" s="40"/>
      <c r="BF874" s="40"/>
      <c r="BG874" s="40"/>
      <c r="BH874" s="42"/>
      <c r="BI874" s="40"/>
      <c r="BJ874" s="40"/>
      <c r="BK874" s="40"/>
      <c r="BL874" s="40"/>
      <c r="BM874" s="40"/>
      <c r="BN874" s="40"/>
      <c r="BO874" s="41"/>
      <c r="BP874" s="40"/>
      <c r="BQ874" s="40"/>
      <c r="BR874" s="40"/>
      <c r="BS874" s="40"/>
      <c r="BT874" s="40"/>
      <c r="BU874" s="42"/>
      <c r="BV874" s="40"/>
      <c r="BW874" s="41"/>
      <c r="BX874" s="40"/>
      <c r="BY874" s="40"/>
      <c r="BZ874" s="40"/>
      <c r="CA874" s="42"/>
      <c r="CB874" s="41"/>
      <c r="CC874" s="40"/>
      <c r="CD874" s="40"/>
      <c r="CE874" s="40"/>
      <c r="CF874" s="40"/>
      <c r="CG874" s="40"/>
      <c r="CH874" s="42"/>
      <c r="CI874" s="43"/>
      <c r="CJ874" s="41"/>
      <c r="CK874" s="40"/>
      <c r="CL874" s="40"/>
      <c r="CM874" s="40"/>
      <c r="CN874" s="40"/>
      <c r="CO874" s="40">
        <v>1</v>
      </c>
      <c r="CP874" s="40">
        <v>20</v>
      </c>
      <c r="CQ874" s="40"/>
      <c r="CR874" s="40"/>
      <c r="CS874" s="40"/>
      <c r="CT874" s="40"/>
      <c r="CU874" s="40"/>
      <c r="CV874" s="40"/>
      <c r="CW874" s="40"/>
      <c r="CX874" s="40"/>
      <c r="CY874" s="40"/>
      <c r="CZ874" s="40"/>
      <c r="DA874" s="40"/>
      <c r="DB874" s="40"/>
      <c r="DC874" s="40"/>
      <c r="DD874" s="40"/>
      <c r="DE874" s="40"/>
      <c r="DF874" s="40"/>
      <c r="DG874" s="40"/>
      <c r="DH874" s="40"/>
      <c r="DI874" s="40"/>
      <c r="DJ874" s="40"/>
      <c r="DK874" s="40"/>
      <c r="DL874" s="40"/>
      <c r="DM874" s="40"/>
      <c r="DN874" s="40"/>
      <c r="DO874" s="40"/>
      <c r="DP874" s="40"/>
      <c r="DQ874" s="41"/>
      <c r="DR874" s="40"/>
      <c r="DS874" s="40"/>
      <c r="DT874" s="40"/>
      <c r="DU874" s="40"/>
      <c r="DV874" s="42"/>
      <c r="DW874" s="40"/>
      <c r="DX874" s="40"/>
      <c r="DY874" s="40"/>
      <c r="DZ874" s="40"/>
      <c r="EA874" s="40"/>
      <c r="EB874" s="40"/>
      <c r="EC874" s="40"/>
      <c r="ED874" s="41"/>
      <c r="EE874" s="40"/>
      <c r="EF874" s="40"/>
      <c r="EG874" s="41"/>
      <c r="EH874" s="40"/>
      <c r="EI874" s="40"/>
      <c r="EJ874" s="40"/>
      <c r="EK874" s="40"/>
      <c r="EL874" s="42"/>
      <c r="EM874" s="40"/>
      <c r="EN874" s="40"/>
      <c r="EO874" s="40"/>
      <c r="EP874" s="40"/>
      <c r="EQ874" s="40"/>
      <c r="ER874" s="40"/>
      <c r="ES874" s="40"/>
      <c r="ET874" s="40"/>
      <c r="EU874" s="40"/>
      <c r="EV874" s="40"/>
      <c r="EW874" s="42"/>
      <c r="EX874" s="42"/>
      <c r="EY874" s="42"/>
      <c r="EZ874" s="42"/>
      <c r="FA874" s="42"/>
      <c r="FB874" s="42"/>
      <c r="FC874" s="42"/>
      <c r="FD874" s="42"/>
      <c r="FE874" s="42"/>
      <c r="FF874" s="42"/>
      <c r="FG874" s="42"/>
      <c r="FH874" s="42"/>
      <c r="FI874" s="42"/>
      <c r="FJ874" s="42"/>
      <c r="FK874" s="42"/>
      <c r="FL874" s="42"/>
      <c r="FM874" s="42"/>
      <c r="FN874" s="42"/>
      <c r="FO874" s="42"/>
      <c r="FP874" s="42"/>
      <c r="FQ874" s="42"/>
      <c r="FR874" s="42"/>
      <c r="FS874" s="29">
        <f t="shared" si="105"/>
        <v>220</v>
      </c>
      <c r="FT874" s="29">
        <f t="shared" si="109"/>
        <v>220</v>
      </c>
      <c r="FU874" s="8">
        <f t="shared" si="106"/>
        <v>0</v>
      </c>
      <c r="FV874" s="29">
        <f t="shared" si="110"/>
        <v>0</v>
      </c>
    </row>
    <row r="875" spans="1:178">
      <c r="A875" s="8">
        <v>16403</v>
      </c>
      <c r="B875" s="27" t="s">
        <v>47</v>
      </c>
      <c r="C875" s="40">
        <v>59</v>
      </c>
      <c r="D875" s="40" t="s">
        <v>1310</v>
      </c>
      <c r="E875" s="40"/>
      <c r="F875" s="40" t="s">
        <v>358</v>
      </c>
      <c r="G875" s="40">
        <v>200</v>
      </c>
      <c r="H875" s="8" t="str">
        <f>VLOOKUP(F875, 'Meslek Grupları'!$E$6:$G$152, 3, FALSE)</f>
        <v>Görevli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>
        <v>2</v>
      </c>
      <c r="S875" s="40"/>
      <c r="T875" s="40"/>
      <c r="U875" s="40"/>
      <c r="V875" s="40"/>
      <c r="W875" s="40"/>
      <c r="X875" s="40"/>
      <c r="Y875" s="40"/>
      <c r="Z875" s="41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2"/>
      <c r="AT875" s="42"/>
      <c r="AU875" s="43"/>
      <c r="AV875" s="40"/>
      <c r="AW875" s="40"/>
      <c r="AX875" s="40"/>
      <c r="AY875" s="40"/>
      <c r="AZ875" s="40"/>
      <c r="BA875" s="42"/>
      <c r="BB875" s="41"/>
      <c r="BC875" s="40"/>
      <c r="BD875" s="40"/>
      <c r="BE875" s="40"/>
      <c r="BF875" s="40"/>
      <c r="BG875" s="40"/>
      <c r="BH875" s="42"/>
      <c r="BI875" s="40"/>
      <c r="BJ875" s="40"/>
      <c r="BK875" s="40"/>
      <c r="BL875" s="40"/>
      <c r="BM875" s="40"/>
      <c r="BN875" s="40"/>
      <c r="BO875" s="41"/>
      <c r="BP875" s="40"/>
      <c r="BQ875" s="40"/>
      <c r="BR875" s="40"/>
      <c r="BS875" s="40"/>
      <c r="BT875" s="40"/>
      <c r="BU875" s="42"/>
      <c r="BV875" s="40"/>
      <c r="BW875" s="41"/>
      <c r="BX875" s="40"/>
      <c r="BY875" s="40"/>
      <c r="BZ875" s="40"/>
      <c r="CA875" s="42"/>
      <c r="CB875" s="41"/>
      <c r="CC875" s="40"/>
      <c r="CD875" s="40"/>
      <c r="CE875" s="40"/>
      <c r="CF875" s="40"/>
      <c r="CG875" s="40"/>
      <c r="CH875" s="42"/>
      <c r="CI875" s="43"/>
      <c r="CJ875" s="41"/>
      <c r="CK875" s="40"/>
      <c r="CL875" s="40"/>
      <c r="CM875" s="40"/>
      <c r="CN875" s="40"/>
      <c r="CO875" s="40"/>
      <c r="CP875" s="40"/>
      <c r="CQ875" s="40"/>
      <c r="CR875" s="40"/>
      <c r="CS875" s="40"/>
      <c r="CT875" s="40"/>
      <c r="CU875" s="40"/>
      <c r="CV875" s="40"/>
      <c r="CW875" s="40"/>
      <c r="CX875" s="40"/>
      <c r="CY875" s="40"/>
      <c r="CZ875" s="40"/>
      <c r="DA875" s="40"/>
      <c r="DB875" s="40"/>
      <c r="DC875" s="40"/>
      <c r="DD875" s="40"/>
      <c r="DE875" s="40"/>
      <c r="DF875" s="40"/>
      <c r="DG875" s="40"/>
      <c r="DH875" s="40"/>
      <c r="DI875" s="40"/>
      <c r="DJ875" s="40"/>
      <c r="DK875" s="40"/>
      <c r="DL875" s="40"/>
      <c r="DM875" s="40"/>
      <c r="DN875" s="40"/>
      <c r="DO875" s="40"/>
      <c r="DP875" s="40"/>
      <c r="DQ875" s="41"/>
      <c r="DR875" s="40"/>
      <c r="DS875" s="40"/>
      <c r="DT875" s="40"/>
      <c r="DU875" s="40"/>
      <c r="DV875" s="42"/>
      <c r="DW875" s="40"/>
      <c r="DX875" s="40"/>
      <c r="DY875" s="40"/>
      <c r="DZ875" s="40"/>
      <c r="EA875" s="40"/>
      <c r="EB875" s="40"/>
      <c r="EC875" s="40"/>
      <c r="ED875" s="41"/>
      <c r="EE875" s="40"/>
      <c r="EF875" s="40"/>
      <c r="EG875" s="41"/>
      <c r="EH875" s="40"/>
      <c r="EI875" s="40"/>
      <c r="EJ875" s="40"/>
      <c r="EK875" s="40"/>
      <c r="EL875" s="42"/>
      <c r="EM875" s="40"/>
      <c r="EN875" s="40"/>
      <c r="EO875" s="40"/>
      <c r="EP875" s="40"/>
      <c r="EQ875" s="40"/>
      <c r="ER875" s="40"/>
      <c r="ES875" s="40"/>
      <c r="ET875" s="40"/>
      <c r="EU875" s="40"/>
      <c r="EV875" s="40"/>
      <c r="EW875" s="42"/>
      <c r="EX875" s="42"/>
      <c r="EY875" s="42"/>
      <c r="EZ875" s="42"/>
      <c r="FA875" s="42"/>
      <c r="FB875" s="42"/>
      <c r="FC875" s="42"/>
      <c r="FD875" s="42"/>
      <c r="FE875" s="42"/>
      <c r="FF875" s="42"/>
      <c r="FG875" s="42"/>
      <c r="FH875" s="42"/>
      <c r="FI875" s="42"/>
      <c r="FJ875" s="42"/>
      <c r="FK875" s="42"/>
      <c r="FL875" s="42"/>
      <c r="FM875" s="42"/>
      <c r="FN875" s="42"/>
      <c r="FO875" s="42"/>
      <c r="FP875" s="42"/>
      <c r="FQ875" s="42"/>
      <c r="FR875" s="42"/>
      <c r="FS875" s="29">
        <f t="shared" si="105"/>
        <v>200</v>
      </c>
      <c r="FT875" s="29">
        <f t="shared" si="109"/>
        <v>200</v>
      </c>
      <c r="FU875" s="8">
        <f t="shared" si="106"/>
        <v>0</v>
      </c>
      <c r="FV875" s="29">
        <f t="shared" si="110"/>
        <v>0</v>
      </c>
    </row>
    <row r="876" spans="1:178">
      <c r="A876" s="8">
        <v>16403</v>
      </c>
      <c r="B876" s="27" t="s">
        <v>47</v>
      </c>
      <c r="C876" s="40">
        <v>60</v>
      </c>
      <c r="D876" s="40" t="s">
        <v>1311</v>
      </c>
      <c r="E876" s="40"/>
      <c r="F876" s="40" t="s">
        <v>345</v>
      </c>
      <c r="G876" s="40">
        <v>100</v>
      </c>
      <c r="H876" s="8" t="str">
        <f>VLOOKUP(F876, 'Meslek Grupları'!$E$6:$G$152, 3, FALSE)</f>
        <v>Esnaf</v>
      </c>
      <c r="I876" s="40"/>
      <c r="J876" s="40"/>
      <c r="K876" s="40"/>
      <c r="L876" s="40">
        <v>120</v>
      </c>
      <c r="M876" s="40"/>
      <c r="N876" s="40"/>
      <c r="O876" s="40"/>
      <c r="P876" s="40"/>
      <c r="Q876" s="40"/>
      <c r="R876" s="40">
        <v>4.25</v>
      </c>
      <c r="S876" s="40"/>
      <c r="T876" s="40"/>
      <c r="U876" s="40"/>
      <c r="V876" s="40"/>
      <c r="W876" s="40"/>
      <c r="X876" s="40"/>
      <c r="Y876" s="40"/>
      <c r="Z876" s="41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2"/>
      <c r="AT876" s="42"/>
      <c r="AU876" s="43"/>
      <c r="AV876" s="40"/>
      <c r="AW876" s="40"/>
      <c r="AX876" s="40"/>
      <c r="AY876" s="40"/>
      <c r="AZ876" s="40"/>
      <c r="BA876" s="42"/>
      <c r="BB876" s="41"/>
      <c r="BC876" s="40"/>
      <c r="BD876" s="40"/>
      <c r="BE876" s="40"/>
      <c r="BF876" s="40"/>
      <c r="BG876" s="40"/>
      <c r="BH876" s="42"/>
      <c r="BI876" s="40"/>
      <c r="BJ876" s="40"/>
      <c r="BK876" s="40"/>
      <c r="BL876" s="40"/>
      <c r="BM876" s="40"/>
      <c r="BN876" s="40"/>
      <c r="BO876" s="41"/>
      <c r="BP876" s="40"/>
      <c r="BQ876" s="40"/>
      <c r="BR876" s="40"/>
      <c r="BS876" s="40"/>
      <c r="BT876" s="40"/>
      <c r="BU876" s="42"/>
      <c r="BV876" s="40"/>
      <c r="BW876" s="41"/>
      <c r="BX876" s="40"/>
      <c r="BY876" s="40"/>
      <c r="BZ876" s="40"/>
      <c r="CA876" s="42"/>
      <c r="CB876" s="41"/>
      <c r="CC876" s="40"/>
      <c r="CD876" s="40"/>
      <c r="CE876" s="40"/>
      <c r="CF876" s="40"/>
      <c r="CG876" s="40"/>
      <c r="CH876" s="42"/>
      <c r="CI876" s="43"/>
      <c r="CJ876" s="41"/>
      <c r="CK876" s="40"/>
      <c r="CL876" s="40"/>
      <c r="CM876" s="40"/>
      <c r="CN876" s="40"/>
      <c r="CO876" s="40">
        <v>1</v>
      </c>
      <c r="CP876" s="40">
        <v>20</v>
      </c>
      <c r="CQ876" s="40"/>
      <c r="CR876" s="40"/>
      <c r="CS876" s="40">
        <v>2</v>
      </c>
      <c r="CT876" s="40"/>
      <c r="CU876" s="40"/>
      <c r="CV876" s="40"/>
      <c r="CW876" s="40"/>
      <c r="CX876" s="40"/>
      <c r="CY876" s="40"/>
      <c r="CZ876" s="40"/>
      <c r="DA876" s="40"/>
      <c r="DB876" s="40"/>
      <c r="DC876" s="40"/>
      <c r="DD876" s="40"/>
      <c r="DE876" s="40"/>
      <c r="DF876" s="40"/>
      <c r="DG876" s="40"/>
      <c r="DH876" s="40"/>
      <c r="DI876" s="40"/>
      <c r="DJ876" s="40"/>
      <c r="DK876" s="40"/>
      <c r="DL876" s="40"/>
      <c r="DM876" s="40"/>
      <c r="DN876" s="40"/>
      <c r="DO876" s="40"/>
      <c r="DP876" s="40"/>
      <c r="DQ876" s="41"/>
      <c r="DR876" s="40"/>
      <c r="DS876" s="40"/>
      <c r="DT876" s="40"/>
      <c r="DU876" s="40"/>
      <c r="DV876" s="42"/>
      <c r="DW876" s="40"/>
      <c r="DX876" s="40"/>
      <c r="DY876" s="40"/>
      <c r="DZ876" s="40"/>
      <c r="EA876" s="40"/>
      <c r="EB876" s="40"/>
      <c r="EC876" s="40"/>
      <c r="ED876" s="41"/>
      <c r="EE876" s="40"/>
      <c r="EF876" s="40"/>
      <c r="EG876" s="41"/>
      <c r="EH876" s="40"/>
      <c r="EI876" s="40"/>
      <c r="EJ876" s="40"/>
      <c r="EK876" s="40"/>
      <c r="EL876" s="42"/>
      <c r="EM876" s="40"/>
      <c r="EN876" s="40"/>
      <c r="EO876" s="40"/>
      <c r="EP876" s="40"/>
      <c r="EQ876" s="40"/>
      <c r="ER876" s="40"/>
      <c r="ES876" s="40"/>
      <c r="ET876" s="40"/>
      <c r="EU876" s="40"/>
      <c r="EV876" s="40"/>
      <c r="EW876" s="42"/>
      <c r="EX876" s="42"/>
      <c r="EY876" s="42"/>
      <c r="EZ876" s="42"/>
      <c r="FA876" s="42"/>
      <c r="FB876" s="42"/>
      <c r="FC876" s="42"/>
      <c r="FD876" s="42"/>
      <c r="FE876" s="42"/>
      <c r="FF876" s="42"/>
      <c r="FG876" s="42"/>
      <c r="FH876" s="42"/>
      <c r="FI876" s="42"/>
      <c r="FJ876" s="42"/>
      <c r="FK876" s="42"/>
      <c r="FL876" s="42"/>
      <c r="FM876" s="42"/>
      <c r="FN876" s="42"/>
      <c r="FO876" s="42"/>
      <c r="FP876" s="42"/>
      <c r="FQ876" s="42"/>
      <c r="FR876" s="42"/>
      <c r="FS876" s="29">
        <f t="shared" si="105"/>
        <v>240</v>
      </c>
      <c r="FT876" s="29">
        <f t="shared" si="109"/>
        <v>240</v>
      </c>
      <c r="FU876" s="8">
        <f t="shared" si="106"/>
        <v>0</v>
      </c>
      <c r="FV876" s="29">
        <f t="shared" si="110"/>
        <v>0</v>
      </c>
    </row>
    <row r="877" spans="1:178">
      <c r="A877" s="8">
        <v>16403</v>
      </c>
      <c r="B877" s="27" t="s">
        <v>47</v>
      </c>
      <c r="C877" s="40">
        <v>61</v>
      </c>
      <c r="D877" s="40" t="s">
        <v>1312</v>
      </c>
      <c r="E877" s="40"/>
      <c r="F877" s="40" t="s">
        <v>709</v>
      </c>
      <c r="G877" s="40">
        <v>50</v>
      </c>
      <c r="H877" s="8" t="str">
        <f>VLOOKUP(F877, 'Meslek Grupları'!$E$6:$G$152, 3, FALSE)</f>
        <v>Esnaf</v>
      </c>
      <c r="I877" s="40"/>
      <c r="J877" s="40"/>
      <c r="K877" s="40"/>
      <c r="L877" s="40">
        <v>120</v>
      </c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1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2"/>
      <c r="AT877" s="42"/>
      <c r="AU877" s="43"/>
      <c r="AV877" s="40"/>
      <c r="AW877" s="40"/>
      <c r="AX877" s="40"/>
      <c r="AY877" s="40"/>
      <c r="AZ877" s="40"/>
      <c r="BA877" s="42"/>
      <c r="BB877" s="41"/>
      <c r="BC877" s="40"/>
      <c r="BD877" s="40"/>
      <c r="BE877" s="40"/>
      <c r="BF877" s="40"/>
      <c r="BG877" s="40"/>
      <c r="BH877" s="42"/>
      <c r="BI877" s="40"/>
      <c r="BJ877" s="40"/>
      <c r="BK877" s="40"/>
      <c r="BL877" s="40"/>
      <c r="BM877" s="40"/>
      <c r="BN877" s="40"/>
      <c r="BO877" s="41"/>
      <c r="BP877" s="40"/>
      <c r="BQ877" s="40"/>
      <c r="BR877" s="40"/>
      <c r="BS877" s="40"/>
      <c r="BT877" s="40"/>
      <c r="BU877" s="42"/>
      <c r="BV877" s="40"/>
      <c r="BW877" s="41"/>
      <c r="BX877" s="40"/>
      <c r="BY877" s="40"/>
      <c r="BZ877" s="40"/>
      <c r="CA877" s="42"/>
      <c r="CB877" s="41"/>
      <c r="CC877" s="40"/>
      <c r="CD877" s="40"/>
      <c r="CE877" s="40"/>
      <c r="CF877" s="40"/>
      <c r="CG877" s="40"/>
      <c r="CH877" s="42"/>
      <c r="CI877" s="43"/>
      <c r="CJ877" s="41"/>
      <c r="CK877" s="40"/>
      <c r="CL877" s="40"/>
      <c r="CM877" s="40"/>
      <c r="CN877" s="40"/>
      <c r="CO877" s="40"/>
      <c r="CP877" s="40"/>
      <c r="CQ877" s="40"/>
      <c r="CR877" s="40"/>
      <c r="CS877" s="40"/>
      <c r="CT877" s="40"/>
      <c r="CU877" s="40"/>
      <c r="CV877" s="40"/>
      <c r="CW877" s="40"/>
      <c r="CX877" s="40"/>
      <c r="CY877" s="40"/>
      <c r="CZ877" s="40"/>
      <c r="DA877" s="40"/>
      <c r="DB877" s="40"/>
      <c r="DC877" s="40"/>
      <c r="DD877" s="40"/>
      <c r="DE877" s="40"/>
      <c r="DF877" s="40"/>
      <c r="DG877" s="40"/>
      <c r="DH877" s="40"/>
      <c r="DI877" s="40"/>
      <c r="DJ877" s="40"/>
      <c r="DK877" s="40"/>
      <c r="DL877" s="40"/>
      <c r="DM877" s="40"/>
      <c r="DN877" s="40"/>
      <c r="DO877" s="40"/>
      <c r="DP877" s="40"/>
      <c r="DQ877" s="41"/>
      <c r="DR877" s="40"/>
      <c r="DS877" s="40"/>
      <c r="DT877" s="40"/>
      <c r="DU877" s="40"/>
      <c r="DV877" s="42"/>
      <c r="DW877" s="40"/>
      <c r="DX877" s="40"/>
      <c r="DY877" s="40"/>
      <c r="DZ877" s="40"/>
      <c r="EA877" s="40"/>
      <c r="EB877" s="40"/>
      <c r="EC877" s="40"/>
      <c r="ED877" s="41"/>
      <c r="EE877" s="40"/>
      <c r="EF877" s="40"/>
      <c r="EG877" s="41"/>
      <c r="EH877" s="40"/>
      <c r="EI877" s="40"/>
      <c r="EJ877" s="40"/>
      <c r="EK877" s="40"/>
      <c r="EL877" s="42"/>
      <c r="EM877" s="40"/>
      <c r="EN877" s="40"/>
      <c r="EO877" s="40"/>
      <c r="EP877" s="40"/>
      <c r="EQ877" s="40"/>
      <c r="ER877" s="40"/>
      <c r="ES877" s="40"/>
      <c r="ET877" s="40"/>
      <c r="EU877" s="40"/>
      <c r="EV877" s="40"/>
      <c r="EW877" s="42"/>
      <c r="EX877" s="42"/>
      <c r="EY877" s="42"/>
      <c r="EZ877" s="42"/>
      <c r="FA877" s="42"/>
      <c r="FB877" s="42"/>
      <c r="FC877" s="42"/>
      <c r="FD877" s="42"/>
      <c r="FE877" s="42"/>
      <c r="FF877" s="42"/>
      <c r="FG877" s="42"/>
      <c r="FH877" s="42"/>
      <c r="FI877" s="42"/>
      <c r="FJ877" s="42"/>
      <c r="FK877" s="42"/>
      <c r="FL877" s="42"/>
      <c r="FM877" s="42"/>
      <c r="FN877" s="42"/>
      <c r="FO877" s="42"/>
      <c r="FP877" s="42"/>
      <c r="FQ877" s="42"/>
      <c r="FR877" s="42"/>
      <c r="FS877" s="29">
        <f t="shared" si="105"/>
        <v>170</v>
      </c>
      <c r="FT877" s="29">
        <f t="shared" si="109"/>
        <v>170</v>
      </c>
      <c r="FU877" s="8">
        <f t="shared" si="106"/>
        <v>0</v>
      </c>
      <c r="FV877" s="29">
        <f t="shared" si="110"/>
        <v>0</v>
      </c>
    </row>
    <row r="878" spans="1:178">
      <c r="A878" s="8">
        <v>16403</v>
      </c>
      <c r="B878" s="27" t="s">
        <v>47</v>
      </c>
      <c r="C878" s="242">
        <v>62</v>
      </c>
      <c r="D878" s="8" t="s">
        <v>1313</v>
      </c>
      <c r="E878" s="8"/>
      <c r="F878" s="8" t="s">
        <v>227</v>
      </c>
      <c r="H878" s="8" t="str">
        <f>VLOOKUP(F878, 'Meslek Grupları'!$E$6:$G$152, 3, FALSE)</f>
        <v>Ziraat</v>
      </c>
      <c r="I878" s="8"/>
      <c r="J878" s="8"/>
      <c r="K878" s="8"/>
      <c r="M878" s="8"/>
      <c r="O878" s="8"/>
      <c r="P878" s="8"/>
      <c r="R878" s="8">
        <v>17</v>
      </c>
      <c r="U878" s="8"/>
      <c r="V878" s="8"/>
      <c r="W878" s="8"/>
      <c r="Z878" s="28">
        <v>70</v>
      </c>
      <c r="AA878" s="8">
        <v>17.5</v>
      </c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>
        <v>40</v>
      </c>
      <c r="AS878" s="27">
        <v>8</v>
      </c>
      <c r="AT878" s="27">
        <v>25.5</v>
      </c>
      <c r="AU878" s="29"/>
      <c r="AV878" s="8">
        <v>13</v>
      </c>
      <c r="AW878" s="8"/>
      <c r="AX878" s="8">
        <v>25.5</v>
      </c>
      <c r="AY878" s="8"/>
      <c r="AZ878" s="8">
        <v>229.5</v>
      </c>
      <c r="BA878" s="27">
        <v>229.5</v>
      </c>
      <c r="BB878" s="28">
        <v>35</v>
      </c>
      <c r="BC878" s="8"/>
      <c r="BD878" s="8"/>
      <c r="BE878" s="8"/>
      <c r="BF878" s="8"/>
      <c r="BG878" s="8">
        <v>65</v>
      </c>
      <c r="BH878" s="27">
        <v>65</v>
      </c>
      <c r="BI878" s="8"/>
      <c r="BJ878" s="8"/>
      <c r="BK878" s="8"/>
      <c r="BL878" s="8"/>
      <c r="BM878" s="8"/>
      <c r="BN878" s="8"/>
      <c r="BO878" s="28"/>
      <c r="BP878" s="8"/>
      <c r="BQ878" s="8"/>
      <c r="BR878" s="8"/>
      <c r="BS878" s="8"/>
      <c r="BT878" s="8"/>
      <c r="BU878" s="27"/>
      <c r="BV878" s="8"/>
      <c r="BW878" s="28"/>
      <c r="BX878" s="8"/>
      <c r="BY878" s="8"/>
      <c r="BZ878" s="8"/>
      <c r="CA878" s="27"/>
      <c r="CB878" s="28"/>
      <c r="CC878" s="8"/>
      <c r="CD878" s="8"/>
      <c r="CE878" s="8"/>
      <c r="CF878" s="8"/>
      <c r="CG878" s="8"/>
      <c r="CH878" s="27"/>
      <c r="CI878" s="29"/>
      <c r="CJ878" s="28">
        <v>2</v>
      </c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28"/>
      <c r="DR878" s="8"/>
      <c r="DS878" s="8"/>
      <c r="DT878" s="8"/>
      <c r="DU878" s="8"/>
      <c r="DV878" s="27"/>
      <c r="DW878" s="8"/>
      <c r="DX878" s="8"/>
      <c r="DY878" s="8"/>
      <c r="DZ878" s="8"/>
      <c r="EA878" s="8"/>
      <c r="EB878" s="8"/>
      <c r="EC878" s="8"/>
      <c r="ED878" s="28"/>
      <c r="EE878" s="8"/>
      <c r="EF878" s="8"/>
      <c r="EG878" s="28"/>
      <c r="EH878" s="8"/>
      <c r="EI878" s="8"/>
      <c r="EJ878" s="8"/>
      <c r="EK878" s="8"/>
      <c r="EL878" s="27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9">
        <f t="shared" si="105"/>
        <v>294.5</v>
      </c>
      <c r="FT878" s="29">
        <f t="shared" si="109"/>
        <v>294.5</v>
      </c>
      <c r="FU878" s="8">
        <f t="shared" si="106"/>
        <v>48</v>
      </c>
      <c r="FV878" s="29">
        <f t="shared" si="110"/>
        <v>48</v>
      </c>
    </row>
    <row r="879" spans="1:178">
      <c r="A879" s="8">
        <v>16403</v>
      </c>
      <c r="B879" s="27" t="s">
        <v>47</v>
      </c>
      <c r="C879" s="243"/>
      <c r="D879" s="31"/>
      <c r="E879" s="31" t="s">
        <v>1314</v>
      </c>
      <c r="F879" s="31" t="s">
        <v>1006</v>
      </c>
      <c r="G879" s="31">
        <v>150</v>
      </c>
      <c r="H879" s="286" t="s">
        <v>787</v>
      </c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8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7"/>
      <c r="AT879" s="37"/>
      <c r="AU879" s="39"/>
      <c r="AV879" s="31"/>
      <c r="AW879" s="31"/>
      <c r="AX879" s="31"/>
      <c r="AY879" s="31"/>
      <c r="AZ879" s="31"/>
      <c r="BA879" s="37"/>
      <c r="BB879" s="38"/>
      <c r="BC879" s="31"/>
      <c r="BD879" s="31"/>
      <c r="BE879" s="31"/>
      <c r="BF879" s="31"/>
      <c r="BG879" s="31"/>
      <c r="BH879" s="37"/>
      <c r="BI879" s="31"/>
      <c r="BJ879" s="31"/>
      <c r="BK879" s="31"/>
      <c r="BL879" s="31"/>
      <c r="BM879" s="31"/>
      <c r="BN879" s="31"/>
      <c r="BO879" s="38"/>
      <c r="BP879" s="31"/>
      <c r="BQ879" s="31"/>
      <c r="BR879" s="31"/>
      <c r="BS879" s="31"/>
      <c r="BT879" s="31"/>
      <c r="BU879" s="37"/>
      <c r="BV879" s="31"/>
      <c r="BW879" s="38"/>
      <c r="BX879" s="31"/>
      <c r="BY879" s="31"/>
      <c r="BZ879" s="31"/>
      <c r="CA879" s="37"/>
      <c r="CB879" s="38"/>
      <c r="CC879" s="31"/>
      <c r="CD879" s="31"/>
      <c r="CE879" s="31"/>
      <c r="CF879" s="31"/>
      <c r="CG879" s="31"/>
      <c r="CH879" s="37"/>
      <c r="CI879" s="39"/>
      <c r="CJ879" s="38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8"/>
      <c r="DR879" s="31"/>
      <c r="DS879" s="31"/>
      <c r="DT879" s="31"/>
      <c r="DU879" s="31"/>
      <c r="DV879" s="37"/>
      <c r="DW879" s="31"/>
      <c r="DX879" s="31"/>
      <c r="DY879" s="31"/>
      <c r="DZ879" s="31"/>
      <c r="EA879" s="31"/>
      <c r="EB879" s="31"/>
      <c r="EC879" s="31"/>
      <c r="ED879" s="38"/>
      <c r="EE879" s="31"/>
      <c r="EF879" s="31"/>
      <c r="EG879" s="38"/>
      <c r="EH879" s="31"/>
      <c r="EI879" s="31"/>
      <c r="EJ879" s="31"/>
      <c r="EK879" s="31"/>
      <c r="EL879" s="37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7"/>
      <c r="EX879" s="37"/>
      <c r="EY879" s="37"/>
      <c r="EZ879" s="37"/>
      <c r="FA879" s="37"/>
      <c r="FB879" s="37"/>
      <c r="FC879" s="37"/>
      <c r="FD879" s="37"/>
      <c r="FE879" s="37"/>
      <c r="FF879" s="37"/>
      <c r="FG879" s="37"/>
      <c r="FH879" s="37"/>
      <c r="FI879" s="37"/>
      <c r="FJ879" s="37"/>
      <c r="FK879" s="37"/>
      <c r="FL879" s="37"/>
      <c r="FM879" s="37"/>
      <c r="FN879" s="37"/>
      <c r="FO879" s="37"/>
      <c r="FP879" s="37"/>
      <c r="FQ879" s="37"/>
      <c r="FR879" s="37"/>
      <c r="FS879" s="29">
        <f t="shared" si="105"/>
        <v>150</v>
      </c>
      <c r="FT879" s="29">
        <f t="shared" si="109"/>
        <v>150</v>
      </c>
      <c r="FU879" s="8">
        <f t="shared" si="106"/>
        <v>0</v>
      </c>
      <c r="FV879" s="29">
        <f t="shared" si="110"/>
        <v>0</v>
      </c>
    </row>
    <row r="880" spans="1:178">
      <c r="A880" s="8">
        <v>16403</v>
      </c>
      <c r="B880" s="27" t="s">
        <v>47</v>
      </c>
      <c r="C880" s="40">
        <v>63</v>
      </c>
      <c r="D880" s="40" t="s">
        <v>1073</v>
      </c>
      <c r="E880" s="40"/>
      <c r="F880" s="40" t="s">
        <v>168</v>
      </c>
      <c r="G880" s="40">
        <v>100</v>
      </c>
      <c r="H880" s="8" t="str">
        <f>VLOOKUP(F880, 'Meslek Grupları'!$E$6:$G$152, 3, FALSE)</f>
        <v>Esnaf</v>
      </c>
      <c r="I880" s="40" t="s">
        <v>1315</v>
      </c>
      <c r="J880" s="40"/>
      <c r="K880" s="40"/>
      <c r="L880" s="40"/>
      <c r="M880" s="40"/>
      <c r="N880" s="40"/>
      <c r="O880" s="40"/>
      <c r="P880" s="40"/>
      <c r="Q880" s="40"/>
      <c r="R880" s="40">
        <v>4.25</v>
      </c>
      <c r="S880" s="40"/>
      <c r="T880" s="40"/>
      <c r="U880" s="40"/>
      <c r="V880" s="40"/>
      <c r="W880" s="40"/>
      <c r="X880" s="40"/>
      <c r="Y880" s="40"/>
      <c r="Z880" s="41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2"/>
      <c r="AT880" s="42"/>
      <c r="AU880" s="43"/>
      <c r="AV880" s="40"/>
      <c r="AW880" s="40"/>
      <c r="AX880" s="40"/>
      <c r="AY880" s="40"/>
      <c r="AZ880" s="40"/>
      <c r="BA880" s="42"/>
      <c r="BB880" s="41"/>
      <c r="BC880" s="40"/>
      <c r="BD880" s="40"/>
      <c r="BE880" s="40"/>
      <c r="BF880" s="40"/>
      <c r="BG880" s="40"/>
      <c r="BH880" s="42"/>
      <c r="BI880" s="40"/>
      <c r="BJ880" s="40"/>
      <c r="BK880" s="40"/>
      <c r="BL880" s="40"/>
      <c r="BM880" s="40"/>
      <c r="BN880" s="40"/>
      <c r="BO880" s="41"/>
      <c r="BP880" s="40"/>
      <c r="BQ880" s="40"/>
      <c r="BR880" s="40"/>
      <c r="BS880" s="40"/>
      <c r="BT880" s="40"/>
      <c r="BU880" s="42"/>
      <c r="BV880" s="40"/>
      <c r="BW880" s="41"/>
      <c r="BX880" s="40"/>
      <c r="BY880" s="40"/>
      <c r="BZ880" s="40"/>
      <c r="CA880" s="42"/>
      <c r="CB880" s="41"/>
      <c r="CC880" s="40"/>
      <c r="CD880" s="40"/>
      <c r="CE880" s="40"/>
      <c r="CF880" s="40"/>
      <c r="CG880" s="40"/>
      <c r="CH880" s="42"/>
      <c r="CI880" s="43"/>
      <c r="CJ880" s="41"/>
      <c r="CK880" s="40"/>
      <c r="CL880" s="40"/>
      <c r="CM880" s="40"/>
      <c r="CN880" s="40"/>
      <c r="CO880" s="40"/>
      <c r="CP880" s="40"/>
      <c r="CQ880" s="40"/>
      <c r="CR880" s="40"/>
      <c r="CS880" s="40"/>
      <c r="CT880" s="40"/>
      <c r="CU880" s="40"/>
      <c r="CV880" s="40"/>
      <c r="CW880" s="40"/>
      <c r="CX880" s="40"/>
      <c r="CY880" s="40"/>
      <c r="CZ880" s="40"/>
      <c r="DA880" s="40"/>
      <c r="DB880" s="40"/>
      <c r="DC880" s="40"/>
      <c r="DD880" s="40"/>
      <c r="DE880" s="40"/>
      <c r="DF880" s="40"/>
      <c r="DG880" s="40"/>
      <c r="DH880" s="40"/>
      <c r="DI880" s="40"/>
      <c r="DJ880" s="40"/>
      <c r="DK880" s="40"/>
      <c r="DL880" s="40"/>
      <c r="DM880" s="40"/>
      <c r="DN880" s="40"/>
      <c r="DO880" s="40"/>
      <c r="DP880" s="40"/>
      <c r="DQ880" s="41"/>
      <c r="DR880" s="40"/>
      <c r="DS880" s="40"/>
      <c r="DT880" s="40"/>
      <c r="DU880" s="40"/>
      <c r="DV880" s="42"/>
      <c r="DW880" s="40"/>
      <c r="DX880" s="40"/>
      <c r="DY880" s="40"/>
      <c r="DZ880" s="40"/>
      <c r="EA880" s="40"/>
      <c r="EB880" s="40"/>
      <c r="EC880" s="40"/>
      <c r="ED880" s="41"/>
      <c r="EE880" s="40"/>
      <c r="EF880" s="40"/>
      <c r="EG880" s="41"/>
      <c r="EH880" s="40"/>
      <c r="EI880" s="40"/>
      <c r="EJ880" s="40"/>
      <c r="EK880" s="40"/>
      <c r="EL880" s="42"/>
      <c r="EM880" s="40"/>
      <c r="EN880" s="40"/>
      <c r="EO880" s="40"/>
      <c r="EP880" s="40"/>
      <c r="EQ880" s="40"/>
      <c r="ER880" s="40"/>
      <c r="ES880" s="40"/>
      <c r="ET880" s="40"/>
      <c r="EU880" s="40"/>
      <c r="EV880" s="40"/>
      <c r="EW880" s="42"/>
      <c r="EX880" s="42"/>
      <c r="EY880" s="42"/>
      <c r="EZ880" s="42"/>
      <c r="FA880" s="42"/>
      <c r="FB880" s="42"/>
      <c r="FC880" s="42"/>
      <c r="FD880" s="42"/>
      <c r="FE880" s="42"/>
      <c r="FF880" s="42"/>
      <c r="FG880" s="42"/>
      <c r="FH880" s="42"/>
      <c r="FI880" s="42"/>
      <c r="FJ880" s="42"/>
      <c r="FK880" s="42"/>
      <c r="FL880" s="42"/>
      <c r="FM880" s="42"/>
      <c r="FN880" s="42"/>
      <c r="FO880" s="42"/>
      <c r="FP880" s="42"/>
      <c r="FQ880" s="42"/>
      <c r="FR880" s="42"/>
      <c r="FS880" s="29">
        <f t="shared" si="105"/>
        <v>100</v>
      </c>
      <c r="FT880" s="29">
        <f t="shared" si="109"/>
        <v>100</v>
      </c>
      <c r="FU880" s="8">
        <f t="shared" si="106"/>
        <v>0</v>
      </c>
      <c r="FV880" s="29">
        <f t="shared" si="110"/>
        <v>0</v>
      </c>
    </row>
    <row r="881" spans="1:178">
      <c r="A881" s="8">
        <v>16403</v>
      </c>
      <c r="B881" s="27" t="s">
        <v>47</v>
      </c>
      <c r="C881" s="242">
        <v>64</v>
      </c>
      <c r="D881" s="8" t="s">
        <v>1316</v>
      </c>
      <c r="E881" s="8"/>
      <c r="F881" s="8" t="s">
        <v>288</v>
      </c>
      <c r="G881" s="8">
        <v>400</v>
      </c>
      <c r="H881" s="8" t="str">
        <f>VLOOKUP(F881, 'Meslek Grupları'!$E$6:$G$152, 3, FALSE)</f>
        <v>Ticaret</v>
      </c>
      <c r="I881" s="8"/>
      <c r="J881" s="8"/>
      <c r="K881" s="8"/>
      <c r="M881" s="8"/>
      <c r="O881" s="8"/>
      <c r="P881" s="8"/>
      <c r="R881" s="8">
        <v>57.75</v>
      </c>
      <c r="S881">
        <v>3</v>
      </c>
      <c r="T881">
        <v>6</v>
      </c>
      <c r="U881" s="8"/>
      <c r="V881" s="8"/>
      <c r="W881" s="8"/>
      <c r="Z881" s="2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27"/>
      <c r="AT881" s="27"/>
      <c r="AU881" s="29"/>
      <c r="AV881" s="8"/>
      <c r="AW881" s="8"/>
      <c r="AX881" s="8"/>
      <c r="AY881" s="8"/>
      <c r="AZ881" s="8"/>
      <c r="BA881" s="27"/>
      <c r="BB881" s="28"/>
      <c r="BC881" s="8"/>
      <c r="BD881" s="8"/>
      <c r="BE881" s="8"/>
      <c r="BF881" s="8"/>
      <c r="BG881" s="8"/>
      <c r="BH881" s="27"/>
      <c r="BI881" s="8"/>
      <c r="BJ881" s="8"/>
      <c r="BK881" s="8"/>
      <c r="BL881" s="8"/>
      <c r="BM881" s="8"/>
      <c r="BN881" s="8"/>
      <c r="BO881" s="28"/>
      <c r="BP881" s="8"/>
      <c r="BQ881" s="8"/>
      <c r="BR881" s="8"/>
      <c r="BS881" s="8"/>
      <c r="BT881" s="8"/>
      <c r="BU881" s="27"/>
      <c r="BV881" s="8"/>
      <c r="BW881" s="28">
        <v>3</v>
      </c>
      <c r="BX881" s="8"/>
      <c r="BY881" s="8"/>
      <c r="BZ881" s="8">
        <v>36</v>
      </c>
      <c r="CA881" s="27">
        <v>36</v>
      </c>
      <c r="CB881" s="28"/>
      <c r="CC881" s="8"/>
      <c r="CD881" s="8"/>
      <c r="CE881" s="8"/>
      <c r="CF881" s="8"/>
      <c r="CG881" s="8"/>
      <c r="CH881" s="27"/>
      <c r="CI881" s="29"/>
      <c r="CJ881" s="2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28"/>
      <c r="DR881" s="8"/>
      <c r="DS881" s="8"/>
      <c r="DT881" s="8"/>
      <c r="DU881" s="8"/>
      <c r="DV881" s="27"/>
      <c r="DW881" s="8"/>
      <c r="DX881" s="8"/>
      <c r="DY881" s="8"/>
      <c r="DZ881" s="8"/>
      <c r="EA881" s="8"/>
      <c r="EB881" s="8"/>
      <c r="EC881" s="8"/>
      <c r="ED881" s="28"/>
      <c r="EE881" s="8"/>
      <c r="EF881" s="8"/>
      <c r="EG881" s="28">
        <v>1</v>
      </c>
      <c r="EH881" s="8" t="s">
        <v>430</v>
      </c>
      <c r="EI881" s="8"/>
      <c r="EJ881" s="8">
        <v>0.25</v>
      </c>
      <c r="EK881" s="8"/>
      <c r="EL881" s="27">
        <v>30</v>
      </c>
      <c r="EM881" s="8"/>
      <c r="EN881" s="8"/>
      <c r="EO881" s="8"/>
      <c r="EP881" s="8"/>
      <c r="EQ881" s="8"/>
      <c r="ER881" s="8">
        <v>1</v>
      </c>
      <c r="ES881" s="8"/>
      <c r="ET881" s="8"/>
      <c r="EU881" s="8"/>
      <c r="EV881" s="8"/>
      <c r="EW881" s="27">
        <v>42</v>
      </c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9">
        <f t="shared" si="105"/>
        <v>508</v>
      </c>
      <c r="FT881" s="29">
        <f>SUM(FS881:FS882)</f>
        <v>583</v>
      </c>
      <c r="FU881" s="8">
        <f t="shared" si="106"/>
        <v>3</v>
      </c>
      <c r="FV881" s="29">
        <f>SUM(FU881:FU882)</f>
        <v>3</v>
      </c>
    </row>
    <row r="882" spans="1:178">
      <c r="A882" s="8">
        <v>16403</v>
      </c>
      <c r="B882" s="27" t="s">
        <v>47</v>
      </c>
      <c r="C882" s="243"/>
      <c r="D882" s="31"/>
      <c r="E882" s="31"/>
      <c r="F882" s="31"/>
      <c r="G882" s="31"/>
      <c r="H882" s="8">
        <f>VLOOKUP(F882, 'Meslek Grupları'!$E$6:$G$152, 3, FALSE)</f>
        <v>0</v>
      </c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8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7"/>
      <c r="AT882" s="37"/>
      <c r="AU882" s="39"/>
      <c r="AV882" s="31"/>
      <c r="AW882" s="31"/>
      <c r="AX882" s="31"/>
      <c r="AY882" s="31"/>
      <c r="AZ882" s="31"/>
      <c r="BA882" s="37"/>
      <c r="BB882" s="38"/>
      <c r="BC882" s="31"/>
      <c r="BD882" s="31"/>
      <c r="BE882" s="31"/>
      <c r="BF882" s="31"/>
      <c r="BG882" s="31"/>
      <c r="BH882" s="37"/>
      <c r="BI882" s="31"/>
      <c r="BJ882" s="31"/>
      <c r="BK882" s="31"/>
      <c r="BL882" s="31"/>
      <c r="BM882" s="31"/>
      <c r="BN882" s="31"/>
      <c r="BO882" s="38"/>
      <c r="BP882" s="31"/>
      <c r="BQ882" s="31"/>
      <c r="BR882" s="31"/>
      <c r="BS882" s="31"/>
      <c r="BT882" s="31"/>
      <c r="BU882" s="37"/>
      <c r="BV882" s="31"/>
      <c r="BW882" s="38"/>
      <c r="BX882" s="31"/>
      <c r="BY882" s="31"/>
      <c r="BZ882" s="31"/>
      <c r="CA882" s="37"/>
      <c r="CB882" s="38"/>
      <c r="CC882" s="31"/>
      <c r="CD882" s="31"/>
      <c r="CE882" s="31"/>
      <c r="CF882" s="31"/>
      <c r="CG882" s="31"/>
      <c r="CH882" s="37"/>
      <c r="CI882" s="39"/>
      <c r="CJ882" s="38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8"/>
      <c r="DR882" s="31"/>
      <c r="DS882" s="31"/>
      <c r="DT882" s="31"/>
      <c r="DU882" s="31"/>
      <c r="DV882" s="37"/>
      <c r="DW882" s="31"/>
      <c r="DX882" s="31"/>
      <c r="DY882" s="31"/>
      <c r="DZ882" s="31"/>
      <c r="EA882" s="31"/>
      <c r="EB882" s="31"/>
      <c r="EC882" s="31"/>
      <c r="ED882" s="38"/>
      <c r="EE882" s="31"/>
      <c r="EF882" s="31"/>
      <c r="EG882" s="38">
        <v>1</v>
      </c>
      <c r="EH882" s="31" t="s">
        <v>1317</v>
      </c>
      <c r="EI882" s="31"/>
      <c r="EJ882" s="31">
        <v>0.5</v>
      </c>
      <c r="EK882" s="31"/>
      <c r="EL882" s="37"/>
      <c r="EM882" s="31"/>
      <c r="EN882" s="31"/>
      <c r="EO882" s="31"/>
      <c r="EP882" s="31"/>
      <c r="EQ882" s="31"/>
      <c r="ER882" s="31">
        <v>5</v>
      </c>
      <c r="ES882" s="31"/>
      <c r="ET882" s="31"/>
      <c r="EU882" s="31"/>
      <c r="EV882" s="31"/>
      <c r="EW882" s="37">
        <v>75</v>
      </c>
      <c r="EX882" s="37"/>
      <c r="EY882" s="37"/>
      <c r="EZ882" s="37"/>
      <c r="FA882" s="37"/>
      <c r="FB882" s="37"/>
      <c r="FC882" s="37"/>
      <c r="FD882" s="37"/>
      <c r="FE882" s="37"/>
      <c r="FF882" s="37"/>
      <c r="FG882" s="37"/>
      <c r="FH882" s="37"/>
      <c r="FI882" s="37"/>
      <c r="FJ882" s="37"/>
      <c r="FK882" s="37"/>
      <c r="FL882" s="37"/>
      <c r="FM882" s="37"/>
      <c r="FN882" s="37"/>
      <c r="FO882" s="37"/>
      <c r="FP882" s="37"/>
      <c r="FQ882" s="37"/>
      <c r="FR882" s="37"/>
      <c r="FS882" s="29">
        <f t="shared" si="105"/>
        <v>75</v>
      </c>
      <c r="FT882" s="29"/>
      <c r="FU882" s="8">
        <f t="shared" si="106"/>
        <v>0</v>
      </c>
      <c r="FV882" s="29"/>
    </row>
    <row r="883" spans="1:178">
      <c r="A883" s="8">
        <v>16403</v>
      </c>
      <c r="B883" s="27" t="s">
        <v>47</v>
      </c>
      <c r="C883" s="40">
        <v>65</v>
      </c>
      <c r="D883" s="40" t="s">
        <v>1222</v>
      </c>
      <c r="E883" s="40"/>
      <c r="F883" s="40" t="s">
        <v>253</v>
      </c>
      <c r="G883" s="40">
        <v>100</v>
      </c>
      <c r="H883" s="8" t="str">
        <f>VLOOKUP(F883, 'Meslek Grupları'!$E$6:$G$152, 3, FALSE)</f>
        <v>İşçiler</v>
      </c>
      <c r="I883" s="40"/>
      <c r="J883" s="40"/>
      <c r="K883" s="40"/>
      <c r="L883" s="40"/>
      <c r="M883" s="40"/>
      <c r="N883" s="40"/>
      <c r="O883" s="40"/>
      <c r="P883" s="40"/>
      <c r="Q883" s="40"/>
      <c r="R883" s="40">
        <v>4.25</v>
      </c>
      <c r="S883" s="40"/>
      <c r="T883" s="40"/>
      <c r="U883" s="40"/>
      <c r="V883" s="40"/>
      <c r="W883" s="40"/>
      <c r="X883" s="40"/>
      <c r="Y883" s="40"/>
      <c r="Z883" s="41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2"/>
      <c r="AT883" s="42"/>
      <c r="AU883" s="43"/>
      <c r="AV883" s="40"/>
      <c r="AW883" s="40"/>
      <c r="AX883" s="40"/>
      <c r="AY883" s="40"/>
      <c r="AZ883" s="40"/>
      <c r="BA883" s="42"/>
      <c r="BB883" s="41"/>
      <c r="BC883" s="40"/>
      <c r="BD883" s="40"/>
      <c r="BE883" s="40"/>
      <c r="BF883" s="40"/>
      <c r="BG883" s="40"/>
      <c r="BH883" s="42"/>
      <c r="BI883" s="40"/>
      <c r="BJ883" s="40"/>
      <c r="BK883" s="40"/>
      <c r="BL883" s="40"/>
      <c r="BM883" s="40"/>
      <c r="BN883" s="40"/>
      <c r="BO883" s="41"/>
      <c r="BP883" s="40"/>
      <c r="BQ883" s="40"/>
      <c r="BR883" s="40"/>
      <c r="BS883" s="40"/>
      <c r="BT883" s="40"/>
      <c r="BU883" s="42"/>
      <c r="BV883" s="40"/>
      <c r="BW883" s="41"/>
      <c r="BX883" s="40"/>
      <c r="BY883" s="40"/>
      <c r="BZ883" s="40"/>
      <c r="CA883" s="42"/>
      <c r="CB883" s="41"/>
      <c r="CC883" s="40"/>
      <c r="CD883" s="40"/>
      <c r="CE883" s="40"/>
      <c r="CF883" s="40"/>
      <c r="CG883" s="40"/>
      <c r="CH883" s="42"/>
      <c r="CI883" s="43"/>
      <c r="CJ883" s="41">
        <v>1</v>
      </c>
      <c r="CK883" s="40"/>
      <c r="CL883" s="40"/>
      <c r="CM883" s="40"/>
      <c r="CN883" s="40"/>
      <c r="CO883" s="40"/>
      <c r="CP883" s="40"/>
      <c r="CQ883" s="40"/>
      <c r="CR883" s="40"/>
      <c r="CS883" s="40"/>
      <c r="CT883" s="40"/>
      <c r="CU883" s="40"/>
      <c r="CV883" s="40"/>
      <c r="CW883" s="40"/>
      <c r="CX883" s="40"/>
      <c r="CY883" s="40"/>
      <c r="CZ883" s="40"/>
      <c r="DA883" s="40"/>
      <c r="DB883" s="40"/>
      <c r="DC883" s="40"/>
      <c r="DD883" s="40"/>
      <c r="DE883" s="40"/>
      <c r="DF883" s="40"/>
      <c r="DG883" s="40"/>
      <c r="DH883" s="40"/>
      <c r="DI883" s="40"/>
      <c r="DJ883" s="40"/>
      <c r="DK883" s="40"/>
      <c r="DL883" s="40"/>
      <c r="DM883" s="40"/>
      <c r="DN883" s="40"/>
      <c r="DO883" s="40"/>
      <c r="DP883" s="40"/>
      <c r="DQ883" s="41"/>
      <c r="DR883" s="40"/>
      <c r="DS883" s="40"/>
      <c r="DT883" s="40"/>
      <c r="DU883" s="40"/>
      <c r="DV883" s="42"/>
      <c r="DW883" s="40"/>
      <c r="DX883" s="40"/>
      <c r="DY883" s="40"/>
      <c r="DZ883" s="40"/>
      <c r="EA883" s="40"/>
      <c r="EB883" s="40"/>
      <c r="EC883" s="40"/>
      <c r="ED883" s="41"/>
      <c r="EE883" s="40"/>
      <c r="EF883" s="40"/>
      <c r="EG883" s="41"/>
      <c r="EH883" s="40"/>
      <c r="EI883" s="40"/>
      <c r="EJ883" s="40"/>
      <c r="EK883" s="40"/>
      <c r="EL883" s="42"/>
      <c r="EM883" s="40"/>
      <c r="EN883" s="40"/>
      <c r="EO883" s="40"/>
      <c r="EP883" s="40"/>
      <c r="EQ883" s="40"/>
      <c r="ER883" s="40"/>
      <c r="ES883" s="40"/>
      <c r="ET883" s="40"/>
      <c r="EU883" s="40"/>
      <c r="EV883" s="40"/>
      <c r="EW883" s="42"/>
      <c r="EX883" s="42"/>
      <c r="EY883" s="42"/>
      <c r="EZ883" s="42"/>
      <c r="FA883" s="42"/>
      <c r="FB883" s="42"/>
      <c r="FC883" s="42"/>
      <c r="FD883" s="42"/>
      <c r="FE883" s="42"/>
      <c r="FF883" s="42"/>
      <c r="FG883" s="42"/>
      <c r="FH883" s="42"/>
      <c r="FI883" s="42"/>
      <c r="FJ883" s="42"/>
      <c r="FK883" s="42"/>
      <c r="FL883" s="42"/>
      <c r="FM883" s="42"/>
      <c r="FN883" s="42"/>
      <c r="FO883" s="42"/>
      <c r="FP883" s="42"/>
      <c r="FQ883" s="42"/>
      <c r="FR883" s="42"/>
      <c r="FS883" s="29">
        <f t="shared" si="105"/>
        <v>100</v>
      </c>
      <c r="FT883" s="29">
        <f>FS883</f>
        <v>100</v>
      </c>
      <c r="FU883" s="8">
        <f t="shared" si="106"/>
        <v>0</v>
      </c>
      <c r="FV883" s="29">
        <f>FU883</f>
        <v>0</v>
      </c>
    </row>
    <row r="884" spans="1:178">
      <c r="A884" s="8">
        <v>16403</v>
      </c>
      <c r="B884" s="27" t="s">
        <v>47</v>
      </c>
      <c r="C884" s="242">
        <v>66</v>
      </c>
      <c r="D884" s="8" t="s">
        <v>1318</v>
      </c>
      <c r="E884" s="8"/>
      <c r="F884" s="8" t="s">
        <v>376</v>
      </c>
      <c r="H884" s="8" t="str">
        <f>VLOOKUP(F884, 'Meslek Grupları'!$E$6:$G$152, 3, FALSE)</f>
        <v>Mesleksiz</v>
      </c>
      <c r="I884" s="8"/>
      <c r="J884" s="8"/>
      <c r="K884" s="8"/>
      <c r="M884" s="8"/>
      <c r="O884" s="8"/>
      <c r="P884" s="8"/>
      <c r="R884" s="8">
        <v>60</v>
      </c>
      <c r="S884">
        <v>7</v>
      </c>
      <c r="T884">
        <v>14</v>
      </c>
      <c r="U884" s="8"/>
      <c r="V884" s="8"/>
      <c r="W884" s="8"/>
      <c r="Z884" s="2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27"/>
      <c r="AT884" s="27"/>
      <c r="AU884" s="29"/>
      <c r="AV884" s="8"/>
      <c r="AW884" s="8"/>
      <c r="AX884" s="8"/>
      <c r="AY884" s="8"/>
      <c r="AZ884" s="8"/>
      <c r="BA884" s="27"/>
      <c r="BB884" s="28"/>
      <c r="BC884" s="8"/>
      <c r="BD884" s="8"/>
      <c r="BE884" s="8"/>
      <c r="BF884" s="8"/>
      <c r="BG884" s="8"/>
      <c r="BH884" s="27"/>
      <c r="BI884" s="8"/>
      <c r="BJ884" s="8"/>
      <c r="BK884" s="8"/>
      <c r="BL884" s="8"/>
      <c r="BM884" s="8"/>
      <c r="BN884" s="8"/>
      <c r="BO884" s="28"/>
      <c r="BP884" s="8"/>
      <c r="BQ884" s="8"/>
      <c r="BR884" s="8"/>
      <c r="BS884" s="8"/>
      <c r="BT884" s="8"/>
      <c r="BU884" s="27"/>
      <c r="BV884" s="8"/>
      <c r="BW884" s="28"/>
      <c r="BX884" s="8"/>
      <c r="BY884" s="8"/>
      <c r="BZ884" s="8"/>
      <c r="CA884" s="27"/>
      <c r="CB884" s="28"/>
      <c r="CC884" s="8"/>
      <c r="CD884" s="8"/>
      <c r="CE884" s="8"/>
      <c r="CF884" s="8"/>
      <c r="CG884" s="8"/>
      <c r="CH884" s="27"/>
      <c r="CI884" s="29"/>
      <c r="CJ884" s="2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28"/>
      <c r="DR884" s="8"/>
      <c r="DS884" s="8"/>
      <c r="DT884" s="8"/>
      <c r="DU884" s="8"/>
      <c r="DV884" s="27"/>
      <c r="DW884" s="8"/>
      <c r="DX884" s="8"/>
      <c r="DY884" s="8"/>
      <c r="DZ884" s="8"/>
      <c r="EA884" s="8"/>
      <c r="EB884" s="8"/>
      <c r="EC884" s="8"/>
      <c r="ED884" s="28"/>
      <c r="EE884" s="8"/>
      <c r="EF884" s="8"/>
      <c r="EG884" s="28"/>
      <c r="EH884" s="8"/>
      <c r="EI884" s="8"/>
      <c r="EJ884" s="8"/>
      <c r="EK884" s="8"/>
      <c r="EL884" s="27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9">
        <f t="shared" si="105"/>
        <v>0</v>
      </c>
      <c r="FT884" s="29">
        <f>SUM(FS884:FS885)</f>
        <v>924</v>
      </c>
      <c r="FU884" s="8">
        <f t="shared" si="106"/>
        <v>0</v>
      </c>
      <c r="FV884" s="29">
        <f>SUM(FU884:FU885)</f>
        <v>57</v>
      </c>
    </row>
    <row r="885" spans="1:178">
      <c r="A885" s="8">
        <v>16403</v>
      </c>
      <c r="B885" s="27" t="s">
        <v>47</v>
      </c>
      <c r="C885" s="243"/>
      <c r="D885" s="31"/>
      <c r="E885" s="31" t="s">
        <v>1319</v>
      </c>
      <c r="F885" s="31"/>
      <c r="G885" s="31"/>
      <c r="H885" s="8">
        <f>VLOOKUP(F885, 'Meslek Grupları'!$E$6:$G$152, 3, FALSE)</f>
        <v>0</v>
      </c>
      <c r="I885" s="31"/>
      <c r="J885" s="31"/>
      <c r="K885" s="31"/>
      <c r="L885" s="31">
        <v>120</v>
      </c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8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7"/>
      <c r="AT885" s="37"/>
      <c r="AU885" s="39"/>
      <c r="AV885" s="31"/>
      <c r="AW885" s="31"/>
      <c r="AX885" s="31"/>
      <c r="AY885" s="31"/>
      <c r="AZ885" s="31"/>
      <c r="BA885" s="37"/>
      <c r="BB885" s="38">
        <v>50</v>
      </c>
      <c r="BC885" s="31"/>
      <c r="BD885" s="31"/>
      <c r="BE885" s="31"/>
      <c r="BF885" s="31"/>
      <c r="BG885" s="31">
        <v>50</v>
      </c>
      <c r="BH885" s="37">
        <v>50</v>
      </c>
      <c r="BI885" s="31"/>
      <c r="BJ885" s="31"/>
      <c r="BK885" s="31"/>
      <c r="BL885" s="31"/>
      <c r="BM885" s="31"/>
      <c r="BN885" s="31"/>
      <c r="BO885" s="38"/>
      <c r="BP885" s="31"/>
      <c r="BQ885" s="31"/>
      <c r="BR885" s="31"/>
      <c r="BS885" s="31"/>
      <c r="BT885" s="31"/>
      <c r="BU885" s="37"/>
      <c r="BV885" s="31"/>
      <c r="BW885" s="38">
        <v>7</v>
      </c>
      <c r="BX885" s="31"/>
      <c r="BY885" s="31"/>
      <c r="BZ885" s="31">
        <v>84</v>
      </c>
      <c r="CA885" s="37">
        <v>84</v>
      </c>
      <c r="CB885" s="38"/>
      <c r="CC885" s="31"/>
      <c r="CD885" s="31"/>
      <c r="CE885" s="31"/>
      <c r="CF885" s="31"/>
      <c r="CG885" s="31"/>
      <c r="CH885" s="37"/>
      <c r="CI885" s="39"/>
      <c r="CJ885" s="38">
        <v>1</v>
      </c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>
        <v>1</v>
      </c>
      <c r="CX885" s="31">
        <v>10</v>
      </c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8"/>
      <c r="DR885" s="31"/>
      <c r="DS885" s="31"/>
      <c r="DT885" s="31"/>
      <c r="DU885" s="31"/>
      <c r="DV885" s="37"/>
      <c r="DW885" s="31"/>
      <c r="DX885" s="31"/>
      <c r="DY885" s="31">
        <v>1</v>
      </c>
      <c r="DZ885" s="31">
        <v>5</v>
      </c>
      <c r="EA885" s="31" t="s">
        <v>899</v>
      </c>
      <c r="EB885" s="31"/>
      <c r="EC885" s="31">
        <v>600</v>
      </c>
      <c r="ED885" s="38"/>
      <c r="EE885" s="31"/>
      <c r="EF885" s="31"/>
      <c r="EG885" s="38">
        <v>1</v>
      </c>
      <c r="EH885" s="31" t="s">
        <v>430</v>
      </c>
      <c r="EI885" s="31"/>
      <c r="EJ885" s="31">
        <v>0.25</v>
      </c>
      <c r="EK885" s="31"/>
      <c r="EL885" s="37">
        <v>30</v>
      </c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7"/>
      <c r="EX885" s="37"/>
      <c r="EY885" s="37">
        <v>1</v>
      </c>
      <c r="EZ885" s="37"/>
      <c r="FA885" s="37" t="s">
        <v>1320</v>
      </c>
      <c r="FB885" s="37" t="s">
        <v>612</v>
      </c>
      <c r="FC885" s="37">
        <v>30</v>
      </c>
      <c r="FD885" s="37"/>
      <c r="FE885" s="37"/>
      <c r="FF885" s="37"/>
      <c r="FG885" s="37"/>
      <c r="FH885" s="37"/>
      <c r="FI885" s="37"/>
      <c r="FJ885" s="37"/>
      <c r="FK885" s="37"/>
      <c r="FL885" s="37"/>
      <c r="FM885" s="37"/>
      <c r="FN885" s="37"/>
      <c r="FO885" s="37"/>
      <c r="FP885" s="37"/>
      <c r="FQ885" s="37"/>
      <c r="FR885" s="37"/>
      <c r="FS885" s="29">
        <f t="shared" si="105"/>
        <v>924</v>
      </c>
      <c r="FT885" s="29"/>
      <c r="FU885" s="8">
        <f t="shared" si="106"/>
        <v>57</v>
      </c>
      <c r="FV885" s="29"/>
    </row>
    <row r="886" spans="1:178">
      <c r="A886" s="8">
        <v>16403</v>
      </c>
      <c r="B886" s="27" t="s">
        <v>47</v>
      </c>
      <c r="C886" s="40">
        <v>67</v>
      </c>
      <c r="D886" s="40" t="s">
        <v>1321</v>
      </c>
      <c r="E886" s="40"/>
      <c r="F886" s="40" t="s">
        <v>345</v>
      </c>
      <c r="G886" s="40">
        <v>100</v>
      </c>
      <c r="H886" s="8" t="str">
        <f>VLOOKUP(F886, 'Meslek Grupları'!$E$6:$G$152, 3, FALSE)</f>
        <v>Esnaf</v>
      </c>
      <c r="I886" s="40"/>
      <c r="J886" s="40"/>
      <c r="K886" s="40"/>
      <c r="L886" s="40"/>
      <c r="M886" s="40"/>
      <c r="N886" s="40"/>
      <c r="O886" s="40"/>
      <c r="P886" s="40"/>
      <c r="Q886" s="40"/>
      <c r="R886" s="40">
        <v>2</v>
      </c>
      <c r="S886" s="40"/>
      <c r="T886" s="40"/>
      <c r="U886" s="40"/>
      <c r="V886" s="40"/>
      <c r="W886" s="40"/>
      <c r="X886" s="40"/>
      <c r="Y886" s="40"/>
      <c r="Z886" s="41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2"/>
      <c r="AT886" s="42"/>
      <c r="AU886" s="43"/>
      <c r="AV886" s="40"/>
      <c r="AW886" s="40"/>
      <c r="AX886" s="40"/>
      <c r="AY886" s="40"/>
      <c r="AZ886" s="40"/>
      <c r="BA886" s="42"/>
      <c r="BB886" s="41"/>
      <c r="BC886" s="40"/>
      <c r="BD886" s="40"/>
      <c r="BE886" s="40"/>
      <c r="BF886" s="40"/>
      <c r="BG886" s="40"/>
      <c r="BH886" s="42"/>
      <c r="BI886" s="40"/>
      <c r="BJ886" s="40"/>
      <c r="BK886" s="40"/>
      <c r="BL886" s="40"/>
      <c r="BM886" s="40"/>
      <c r="BN886" s="40"/>
      <c r="BO886" s="41"/>
      <c r="BP886" s="40"/>
      <c r="BQ886" s="40"/>
      <c r="BR886" s="40"/>
      <c r="BS886" s="40"/>
      <c r="BT886" s="40"/>
      <c r="BU886" s="42"/>
      <c r="BV886" s="40"/>
      <c r="BW886" s="41"/>
      <c r="BX886" s="40"/>
      <c r="BY886" s="40"/>
      <c r="BZ886" s="40"/>
      <c r="CA886" s="42"/>
      <c r="CB886" s="41"/>
      <c r="CC886" s="40"/>
      <c r="CD886" s="40"/>
      <c r="CE886" s="40"/>
      <c r="CF886" s="40"/>
      <c r="CG886" s="40"/>
      <c r="CH886" s="42"/>
      <c r="CI886" s="43"/>
      <c r="CJ886" s="41"/>
      <c r="CK886" s="40"/>
      <c r="CL886" s="40"/>
      <c r="CM886" s="40"/>
      <c r="CN886" s="40"/>
      <c r="CO886" s="40"/>
      <c r="CP886" s="40"/>
      <c r="CQ886" s="40"/>
      <c r="CR886" s="40"/>
      <c r="CS886" s="40"/>
      <c r="CT886" s="40"/>
      <c r="CU886" s="40"/>
      <c r="CV886" s="40"/>
      <c r="CW886" s="40"/>
      <c r="CX886" s="40"/>
      <c r="CY886" s="40"/>
      <c r="CZ886" s="40"/>
      <c r="DA886" s="40"/>
      <c r="DB886" s="40"/>
      <c r="DC886" s="40"/>
      <c r="DD886" s="40"/>
      <c r="DE886" s="40"/>
      <c r="DF886" s="40"/>
      <c r="DG886" s="40"/>
      <c r="DH886" s="40"/>
      <c r="DI886" s="40"/>
      <c r="DJ886" s="40"/>
      <c r="DK886" s="40"/>
      <c r="DL886" s="40"/>
      <c r="DM886" s="40"/>
      <c r="DN886" s="40"/>
      <c r="DO886" s="40">
        <v>2</v>
      </c>
      <c r="DP886" s="40"/>
      <c r="DQ886" s="41"/>
      <c r="DR886" s="40"/>
      <c r="DS886" s="40"/>
      <c r="DT886" s="40"/>
      <c r="DU886" s="40"/>
      <c r="DV886" s="42"/>
      <c r="DW886" s="40"/>
      <c r="DX886" s="40"/>
      <c r="DY886" s="40"/>
      <c r="DZ886" s="40"/>
      <c r="EA886" s="40"/>
      <c r="EB886" s="40"/>
      <c r="EC886" s="40"/>
      <c r="ED886" s="41"/>
      <c r="EE886" s="40"/>
      <c r="EF886" s="40"/>
      <c r="EG886" s="41"/>
      <c r="EH886" s="40"/>
      <c r="EI886" s="40"/>
      <c r="EJ886" s="40"/>
      <c r="EK886" s="40"/>
      <c r="EL886" s="42"/>
      <c r="EM886" s="40"/>
      <c r="EN886" s="40"/>
      <c r="EO886" s="40"/>
      <c r="EP886" s="40"/>
      <c r="EQ886" s="40"/>
      <c r="ER886" s="40"/>
      <c r="ES886" s="40"/>
      <c r="ET886" s="40"/>
      <c r="EU886" s="40"/>
      <c r="EV886" s="40"/>
      <c r="EW886" s="42"/>
      <c r="EX886" s="42"/>
      <c r="EY886" s="42"/>
      <c r="EZ886" s="42"/>
      <c r="FA886" s="42"/>
      <c r="FB886" s="42"/>
      <c r="FC886" s="42"/>
      <c r="FD886" s="42"/>
      <c r="FE886" s="42"/>
      <c r="FF886" s="42"/>
      <c r="FG886" s="42"/>
      <c r="FH886" s="42"/>
      <c r="FI886" s="42"/>
      <c r="FJ886" s="42"/>
      <c r="FK886" s="42"/>
      <c r="FL886" s="42"/>
      <c r="FM886" s="42"/>
      <c r="FN886" s="42"/>
      <c r="FO886" s="42"/>
      <c r="FP886" s="42"/>
      <c r="FQ886" s="42"/>
      <c r="FR886" s="42"/>
      <c r="FS886" s="29">
        <f t="shared" si="105"/>
        <v>100</v>
      </c>
      <c r="FT886" s="29">
        <f t="shared" ref="FT886:FT905" si="111">FS886</f>
        <v>100</v>
      </c>
      <c r="FU886" s="8">
        <f t="shared" si="106"/>
        <v>0</v>
      </c>
      <c r="FV886" s="29">
        <f t="shared" ref="FV886:FV905" si="112">FU886</f>
        <v>0</v>
      </c>
    </row>
    <row r="887" spans="1:178">
      <c r="A887" s="8">
        <v>16403</v>
      </c>
      <c r="B887" s="27" t="s">
        <v>47</v>
      </c>
      <c r="C887" s="40">
        <v>68</v>
      </c>
      <c r="D887" s="40" t="s">
        <v>1244</v>
      </c>
      <c r="E887" s="40"/>
      <c r="F887" s="40" t="s">
        <v>253</v>
      </c>
      <c r="G887" s="40">
        <v>100</v>
      </c>
      <c r="H887" s="8" t="str">
        <f>VLOOKUP(F887, 'Meslek Grupları'!$E$6:$G$152, 3, FALSE)</f>
        <v>İşçiler</v>
      </c>
      <c r="I887" s="40"/>
      <c r="J887" s="40"/>
      <c r="K887" s="40"/>
      <c r="L887" s="40">
        <v>120</v>
      </c>
      <c r="M887" s="40" t="s">
        <v>1322</v>
      </c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1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2"/>
      <c r="AT887" s="42"/>
      <c r="AU887" s="43"/>
      <c r="AV887" s="40"/>
      <c r="AW887" s="40"/>
      <c r="AX887" s="40"/>
      <c r="AY887" s="40"/>
      <c r="AZ887" s="40"/>
      <c r="BA887" s="42"/>
      <c r="BB887" s="41"/>
      <c r="BC887" s="40"/>
      <c r="BD887" s="40"/>
      <c r="BE887" s="40"/>
      <c r="BF887" s="40"/>
      <c r="BG887" s="40"/>
      <c r="BH887" s="42"/>
      <c r="BI887" s="40"/>
      <c r="BJ887" s="40"/>
      <c r="BK887" s="40"/>
      <c r="BL887" s="40"/>
      <c r="BM887" s="40"/>
      <c r="BN887" s="40"/>
      <c r="BO887" s="41"/>
      <c r="BP887" s="40"/>
      <c r="BQ887" s="40"/>
      <c r="BR887" s="40"/>
      <c r="BS887" s="40"/>
      <c r="BT887" s="40"/>
      <c r="BU887" s="42"/>
      <c r="BV887" s="40"/>
      <c r="BW887" s="41"/>
      <c r="BX887" s="40"/>
      <c r="BY887" s="40"/>
      <c r="BZ887" s="40"/>
      <c r="CA887" s="42"/>
      <c r="CB887" s="41"/>
      <c r="CC887" s="40"/>
      <c r="CD887" s="40"/>
      <c r="CE887" s="40"/>
      <c r="CF887" s="40"/>
      <c r="CG887" s="40"/>
      <c r="CH887" s="42"/>
      <c r="CI887" s="43"/>
      <c r="CJ887" s="41"/>
      <c r="CK887" s="40"/>
      <c r="CL887" s="40"/>
      <c r="CM887" s="40"/>
      <c r="CN887" s="40"/>
      <c r="CO887" s="40"/>
      <c r="CP887" s="40"/>
      <c r="CQ887" s="40"/>
      <c r="CR887" s="40"/>
      <c r="CS887" s="40"/>
      <c r="CT887" s="40"/>
      <c r="CU887" s="40"/>
      <c r="CV887" s="40"/>
      <c r="CW887" s="40"/>
      <c r="CX887" s="40"/>
      <c r="CY887" s="40"/>
      <c r="CZ887" s="40"/>
      <c r="DA887" s="40"/>
      <c r="DB887" s="40"/>
      <c r="DC887" s="40"/>
      <c r="DD887" s="40"/>
      <c r="DE887" s="40"/>
      <c r="DF887" s="40"/>
      <c r="DG887" s="40"/>
      <c r="DH887" s="40"/>
      <c r="DI887" s="40"/>
      <c r="DJ887" s="40"/>
      <c r="DK887" s="40"/>
      <c r="DL887" s="40"/>
      <c r="DM887" s="40"/>
      <c r="DN887" s="40"/>
      <c r="DO887" s="40"/>
      <c r="DP887" s="40"/>
      <c r="DQ887" s="41"/>
      <c r="DR887" s="40"/>
      <c r="DS887" s="40"/>
      <c r="DT887" s="40"/>
      <c r="DU887" s="40"/>
      <c r="DV887" s="42"/>
      <c r="DW887" s="40"/>
      <c r="DX887" s="40"/>
      <c r="DY887" s="40"/>
      <c r="DZ887" s="40"/>
      <c r="EA887" s="40"/>
      <c r="EB887" s="40"/>
      <c r="EC887" s="40"/>
      <c r="ED887" s="41"/>
      <c r="EE887" s="40"/>
      <c r="EF887" s="40"/>
      <c r="EG887" s="41"/>
      <c r="EH887" s="40"/>
      <c r="EI887" s="40"/>
      <c r="EJ887" s="40"/>
      <c r="EK887" s="40"/>
      <c r="EL887" s="42"/>
      <c r="EM887" s="40"/>
      <c r="EN887" s="40"/>
      <c r="EO887" s="40"/>
      <c r="EP887" s="40"/>
      <c r="EQ887" s="40"/>
      <c r="ER887" s="40"/>
      <c r="ES887" s="40"/>
      <c r="ET887" s="40"/>
      <c r="EU887" s="40"/>
      <c r="EV887" s="40"/>
      <c r="EW887" s="42"/>
      <c r="EX887" s="42"/>
      <c r="EY887" s="42"/>
      <c r="EZ887" s="42"/>
      <c r="FA887" s="42"/>
      <c r="FB887" s="42"/>
      <c r="FC887" s="42"/>
      <c r="FD887" s="42"/>
      <c r="FE887" s="42"/>
      <c r="FF887" s="42"/>
      <c r="FG887" s="42"/>
      <c r="FH887" s="42"/>
      <c r="FI887" s="42"/>
      <c r="FJ887" s="42"/>
      <c r="FK887" s="42"/>
      <c r="FL887" s="42"/>
      <c r="FM887" s="42"/>
      <c r="FN887" s="42"/>
      <c r="FO887" s="42"/>
      <c r="FP887" s="42"/>
      <c r="FQ887" s="42"/>
      <c r="FR887" s="42"/>
      <c r="FS887" s="29">
        <f t="shared" si="105"/>
        <v>220</v>
      </c>
      <c r="FT887" s="29">
        <f t="shared" si="111"/>
        <v>220</v>
      </c>
      <c r="FU887" s="8">
        <f t="shared" si="106"/>
        <v>0</v>
      </c>
      <c r="FV887" s="29">
        <f t="shared" si="112"/>
        <v>0</v>
      </c>
    </row>
    <row r="888" spans="1:178">
      <c r="A888" s="8">
        <v>16403</v>
      </c>
      <c r="B888" s="27" t="s">
        <v>47</v>
      </c>
      <c r="C888" s="40">
        <v>69</v>
      </c>
      <c r="D888" s="40" t="s">
        <v>679</v>
      </c>
      <c r="E888" s="40"/>
      <c r="F888" s="40" t="s">
        <v>633</v>
      </c>
      <c r="G888" s="40">
        <v>50</v>
      </c>
      <c r="H888" s="8" t="str">
        <f>VLOOKUP(F888, 'Meslek Grupları'!$E$6:$G$152, 3, FALSE)</f>
        <v>Esnaf</v>
      </c>
      <c r="I888" s="40"/>
      <c r="J888" s="40"/>
      <c r="K888" s="40"/>
      <c r="L888" s="40">
        <v>120</v>
      </c>
      <c r="M888" s="40"/>
      <c r="N888" s="40"/>
      <c r="O888" s="40"/>
      <c r="P888" s="40"/>
      <c r="Q888" s="40"/>
      <c r="R888" s="40">
        <v>2.5</v>
      </c>
      <c r="S888" s="40"/>
      <c r="T888" s="40"/>
      <c r="U888" s="40"/>
      <c r="V888" s="40"/>
      <c r="W888" s="40"/>
      <c r="X888" s="40"/>
      <c r="Y888" s="40"/>
      <c r="Z888" s="41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2"/>
      <c r="AT888" s="42"/>
      <c r="AU888" s="43"/>
      <c r="AV888" s="40"/>
      <c r="AW888" s="40"/>
      <c r="AX888" s="40"/>
      <c r="AY888" s="40"/>
      <c r="AZ888" s="40"/>
      <c r="BA888" s="42"/>
      <c r="BB888" s="41"/>
      <c r="BC888" s="40"/>
      <c r="BD888" s="40"/>
      <c r="BE888" s="40"/>
      <c r="BF888" s="40"/>
      <c r="BG888" s="40"/>
      <c r="BH888" s="42"/>
      <c r="BI888" s="40"/>
      <c r="BJ888" s="40"/>
      <c r="BK888" s="40"/>
      <c r="BL888" s="40"/>
      <c r="BM888" s="40"/>
      <c r="BN888" s="40"/>
      <c r="BO888" s="41"/>
      <c r="BP888" s="40"/>
      <c r="BQ888" s="40"/>
      <c r="BR888" s="40"/>
      <c r="BS888" s="40"/>
      <c r="BT888" s="40"/>
      <c r="BU888" s="42"/>
      <c r="BV888" s="40"/>
      <c r="BW888" s="41"/>
      <c r="BX888" s="40"/>
      <c r="BY888" s="40"/>
      <c r="BZ888" s="40"/>
      <c r="CA888" s="42"/>
      <c r="CB888" s="41"/>
      <c r="CC888" s="40"/>
      <c r="CD888" s="40"/>
      <c r="CE888" s="40"/>
      <c r="CF888" s="40"/>
      <c r="CG888" s="40"/>
      <c r="CH888" s="42"/>
      <c r="CI888" s="43"/>
      <c r="CJ888" s="41"/>
      <c r="CK888" s="40"/>
      <c r="CL888" s="40"/>
      <c r="CM888" s="40"/>
      <c r="CN888" s="40"/>
      <c r="CO888" s="40"/>
      <c r="CP888" s="40"/>
      <c r="CQ888" s="40"/>
      <c r="CR888" s="40"/>
      <c r="CS888" s="40"/>
      <c r="CT888" s="40"/>
      <c r="CU888" s="40"/>
      <c r="CV888" s="40"/>
      <c r="CW888" s="40"/>
      <c r="CX888" s="40"/>
      <c r="CY888" s="40"/>
      <c r="CZ888" s="40"/>
      <c r="DA888" s="40"/>
      <c r="DB888" s="40"/>
      <c r="DC888" s="40"/>
      <c r="DD888" s="40"/>
      <c r="DE888" s="40"/>
      <c r="DF888" s="40"/>
      <c r="DG888" s="40"/>
      <c r="DH888" s="40"/>
      <c r="DI888" s="40"/>
      <c r="DJ888" s="40"/>
      <c r="DK888" s="40"/>
      <c r="DL888" s="40"/>
      <c r="DM888" s="40"/>
      <c r="DN888" s="40"/>
      <c r="DO888" s="40"/>
      <c r="DP888" s="40"/>
      <c r="DQ888" s="41"/>
      <c r="DR888" s="40"/>
      <c r="DS888" s="40"/>
      <c r="DT888" s="40"/>
      <c r="DU888" s="40"/>
      <c r="DV888" s="42"/>
      <c r="DW888" s="40"/>
      <c r="DX888" s="40"/>
      <c r="DY888" s="40"/>
      <c r="DZ888" s="40"/>
      <c r="EA888" s="40"/>
      <c r="EB888" s="40"/>
      <c r="EC888" s="40"/>
      <c r="ED888" s="41"/>
      <c r="EE888" s="40"/>
      <c r="EF888" s="40"/>
      <c r="EG888" s="41"/>
      <c r="EH888" s="40"/>
      <c r="EI888" s="40"/>
      <c r="EJ888" s="40"/>
      <c r="EK888" s="40"/>
      <c r="EL888" s="42"/>
      <c r="EM888" s="40"/>
      <c r="EN888" s="40"/>
      <c r="EO888" s="40"/>
      <c r="EP888" s="40"/>
      <c r="EQ888" s="40"/>
      <c r="ER888" s="40"/>
      <c r="ES888" s="40"/>
      <c r="ET888" s="40"/>
      <c r="EU888" s="40"/>
      <c r="EV888" s="40"/>
      <c r="EW888" s="42"/>
      <c r="EX888" s="42"/>
      <c r="EY888" s="42"/>
      <c r="EZ888" s="42"/>
      <c r="FA888" s="42"/>
      <c r="FB888" s="42"/>
      <c r="FC888" s="42"/>
      <c r="FD888" s="42"/>
      <c r="FE888" s="42"/>
      <c r="FF888" s="42"/>
      <c r="FG888" s="42"/>
      <c r="FH888" s="42"/>
      <c r="FI888" s="42"/>
      <c r="FJ888" s="42"/>
      <c r="FK888" s="42"/>
      <c r="FL888" s="42"/>
      <c r="FM888" s="42"/>
      <c r="FN888" s="42"/>
      <c r="FO888" s="42"/>
      <c r="FP888" s="42"/>
      <c r="FQ888" s="42"/>
      <c r="FR888" s="42"/>
      <c r="FS888" s="29">
        <f t="shared" si="105"/>
        <v>170</v>
      </c>
      <c r="FT888" s="29">
        <f t="shared" si="111"/>
        <v>170</v>
      </c>
      <c r="FU888" s="8">
        <f t="shared" si="106"/>
        <v>0</v>
      </c>
      <c r="FV888" s="29">
        <f t="shared" si="112"/>
        <v>0</v>
      </c>
    </row>
    <row r="889" spans="1:178">
      <c r="A889" s="8">
        <v>16403</v>
      </c>
      <c r="B889" s="27" t="s">
        <v>47</v>
      </c>
      <c r="C889" s="40">
        <v>70</v>
      </c>
      <c r="D889" s="40" t="s">
        <v>1323</v>
      </c>
      <c r="E889" s="40"/>
      <c r="F889" s="40" t="s">
        <v>253</v>
      </c>
      <c r="G889" s="40">
        <v>500</v>
      </c>
      <c r="H889" s="8" t="str">
        <f>VLOOKUP(F889, 'Meslek Grupları'!$E$6:$G$152, 3, FALSE)</f>
        <v>İşçiler</v>
      </c>
      <c r="I889" s="40" t="s">
        <v>1324</v>
      </c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1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2"/>
      <c r="AT889" s="42"/>
      <c r="AU889" s="43"/>
      <c r="AV889" s="40"/>
      <c r="AW889" s="40"/>
      <c r="AX889" s="40"/>
      <c r="AY889" s="40"/>
      <c r="AZ889" s="40"/>
      <c r="BA889" s="42"/>
      <c r="BB889" s="41"/>
      <c r="BC889" s="40"/>
      <c r="BD889" s="40"/>
      <c r="BE889" s="40"/>
      <c r="BF889" s="40"/>
      <c r="BG889" s="40"/>
      <c r="BH889" s="42"/>
      <c r="BI889" s="40"/>
      <c r="BJ889" s="40"/>
      <c r="BK889" s="40"/>
      <c r="BL889" s="40"/>
      <c r="BM889" s="40"/>
      <c r="BN889" s="40"/>
      <c r="BO889" s="41"/>
      <c r="BP889" s="40"/>
      <c r="BQ889" s="40"/>
      <c r="BR889" s="40"/>
      <c r="BS889" s="40"/>
      <c r="BT889" s="40"/>
      <c r="BU889" s="42"/>
      <c r="BV889" s="40"/>
      <c r="BW889" s="41"/>
      <c r="BX889" s="40"/>
      <c r="BY889" s="40"/>
      <c r="BZ889" s="40"/>
      <c r="CA889" s="42"/>
      <c r="CB889" s="41"/>
      <c r="CC889" s="40"/>
      <c r="CD889" s="40"/>
      <c r="CE889" s="40"/>
      <c r="CF889" s="40"/>
      <c r="CG889" s="40"/>
      <c r="CH889" s="42"/>
      <c r="CI889" s="43"/>
      <c r="CJ889" s="41"/>
      <c r="CK889" s="40"/>
      <c r="CL889" s="40"/>
      <c r="CM889" s="40"/>
      <c r="CN889" s="40"/>
      <c r="CO889" s="40"/>
      <c r="CP889" s="40"/>
      <c r="CQ889" s="40"/>
      <c r="CR889" s="40"/>
      <c r="CS889" s="40"/>
      <c r="CT889" s="40"/>
      <c r="CU889" s="40"/>
      <c r="CV889" s="40"/>
      <c r="CW889" s="40"/>
      <c r="CX889" s="40"/>
      <c r="CY889" s="40"/>
      <c r="CZ889" s="40"/>
      <c r="DA889" s="40"/>
      <c r="DB889" s="40"/>
      <c r="DC889" s="40"/>
      <c r="DD889" s="40"/>
      <c r="DE889" s="40"/>
      <c r="DF889" s="40"/>
      <c r="DG889" s="40"/>
      <c r="DH889" s="40"/>
      <c r="DI889" s="40"/>
      <c r="DJ889" s="40"/>
      <c r="DK889" s="40"/>
      <c r="DL889" s="40"/>
      <c r="DM889" s="40"/>
      <c r="DN889" s="40"/>
      <c r="DO889" s="40"/>
      <c r="DP889" s="40"/>
      <c r="DQ889" s="41"/>
      <c r="DR889" s="40"/>
      <c r="DS889" s="40"/>
      <c r="DT889" s="40"/>
      <c r="DU889" s="40"/>
      <c r="DV889" s="42"/>
      <c r="DW889" s="40"/>
      <c r="DX889" s="40"/>
      <c r="DY889" s="40"/>
      <c r="DZ889" s="40"/>
      <c r="EA889" s="40"/>
      <c r="EB889" s="40"/>
      <c r="EC889" s="40"/>
      <c r="ED889" s="41"/>
      <c r="EE889" s="40"/>
      <c r="EF889" s="40"/>
      <c r="EG889" s="41"/>
      <c r="EH889" s="40"/>
      <c r="EI889" s="40"/>
      <c r="EJ889" s="40"/>
      <c r="EK889" s="40"/>
      <c r="EL889" s="42"/>
      <c r="EM889" s="40"/>
      <c r="EN889" s="40"/>
      <c r="EO889" s="40"/>
      <c r="EP889" s="40"/>
      <c r="EQ889" s="40"/>
      <c r="ER889" s="40"/>
      <c r="ES889" s="40"/>
      <c r="ET889" s="40"/>
      <c r="EU889" s="40"/>
      <c r="EV889" s="40"/>
      <c r="EW889" s="42"/>
      <c r="EX889" s="42"/>
      <c r="EY889" s="42"/>
      <c r="EZ889" s="42"/>
      <c r="FA889" s="42"/>
      <c r="FB889" s="42"/>
      <c r="FC889" s="42"/>
      <c r="FD889" s="42"/>
      <c r="FE889" s="42"/>
      <c r="FF889" s="42"/>
      <c r="FG889" s="42"/>
      <c r="FH889" s="42"/>
      <c r="FI889" s="42"/>
      <c r="FJ889" s="42"/>
      <c r="FK889" s="42"/>
      <c r="FL889" s="42"/>
      <c r="FM889" s="42"/>
      <c r="FN889" s="42"/>
      <c r="FO889" s="42"/>
      <c r="FP889" s="42"/>
      <c r="FQ889" s="42"/>
      <c r="FR889" s="42"/>
      <c r="FS889" s="29">
        <f t="shared" si="105"/>
        <v>500</v>
      </c>
      <c r="FT889" s="29">
        <f t="shared" si="111"/>
        <v>500</v>
      </c>
      <c r="FU889" s="8">
        <f t="shared" si="106"/>
        <v>0</v>
      </c>
      <c r="FV889" s="29">
        <f t="shared" si="112"/>
        <v>0</v>
      </c>
    </row>
    <row r="890" spans="1:178">
      <c r="A890" s="8">
        <v>16403</v>
      </c>
      <c r="B890" s="27" t="s">
        <v>47</v>
      </c>
      <c r="C890" s="40">
        <v>71</v>
      </c>
      <c r="D890" s="40" t="s">
        <v>1325</v>
      </c>
      <c r="E890" s="40"/>
      <c r="F890" s="40" t="s">
        <v>111</v>
      </c>
      <c r="G890" s="40">
        <v>150</v>
      </c>
      <c r="H890" s="8" t="str">
        <f>VLOOKUP(F890, 'Meslek Grupları'!$E$6:$G$152, 3, FALSE)</f>
        <v>Esnaf</v>
      </c>
      <c r="I890" s="40"/>
      <c r="J890" s="40"/>
      <c r="K890" s="40"/>
      <c r="L890" s="40"/>
      <c r="M890" s="40"/>
      <c r="N890" s="40"/>
      <c r="O890" s="40"/>
      <c r="P890" s="40"/>
      <c r="Q890" s="40"/>
      <c r="R890" s="40">
        <v>2</v>
      </c>
      <c r="S890" s="40"/>
      <c r="T890" s="40"/>
      <c r="U890" s="40"/>
      <c r="V890" s="40"/>
      <c r="W890" s="40"/>
      <c r="X890" s="40"/>
      <c r="Y890" s="40"/>
      <c r="Z890" s="41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2"/>
      <c r="AT890" s="42"/>
      <c r="AU890" s="43"/>
      <c r="AV890" s="40"/>
      <c r="AW890" s="40"/>
      <c r="AX890" s="40"/>
      <c r="AY890" s="40"/>
      <c r="AZ890" s="40"/>
      <c r="BA890" s="42"/>
      <c r="BB890" s="41"/>
      <c r="BC890" s="40"/>
      <c r="BD890" s="40"/>
      <c r="BE890" s="40"/>
      <c r="BF890" s="40"/>
      <c r="BG890" s="40"/>
      <c r="BH890" s="42"/>
      <c r="BI890" s="40"/>
      <c r="BJ890" s="40"/>
      <c r="BK890" s="40"/>
      <c r="BL890" s="40"/>
      <c r="BM890" s="40"/>
      <c r="BN890" s="40"/>
      <c r="BO890" s="41"/>
      <c r="BP890" s="40"/>
      <c r="BQ890" s="40"/>
      <c r="BR890" s="40"/>
      <c r="BS890" s="40"/>
      <c r="BT890" s="40"/>
      <c r="BU890" s="42"/>
      <c r="BV890" s="40"/>
      <c r="BW890" s="41"/>
      <c r="BX890" s="40"/>
      <c r="BY890" s="40"/>
      <c r="BZ890" s="40"/>
      <c r="CA890" s="42"/>
      <c r="CB890" s="41"/>
      <c r="CC890" s="40"/>
      <c r="CD890" s="40"/>
      <c r="CE890" s="40"/>
      <c r="CF890" s="40"/>
      <c r="CG890" s="40"/>
      <c r="CH890" s="42"/>
      <c r="CI890" s="43"/>
      <c r="CJ890" s="41"/>
      <c r="CK890" s="40"/>
      <c r="CL890" s="40"/>
      <c r="CM890" s="40"/>
      <c r="CN890" s="40"/>
      <c r="CO890" s="40"/>
      <c r="CP890" s="40"/>
      <c r="CQ890" s="40"/>
      <c r="CR890" s="40"/>
      <c r="CS890" s="40"/>
      <c r="CT890" s="40"/>
      <c r="CU890" s="40"/>
      <c r="CV890" s="40"/>
      <c r="CW890" s="40"/>
      <c r="CX890" s="40"/>
      <c r="CY890" s="40"/>
      <c r="CZ890" s="40"/>
      <c r="DA890" s="40"/>
      <c r="DB890" s="40"/>
      <c r="DC890" s="40"/>
      <c r="DD890" s="40"/>
      <c r="DE890" s="40"/>
      <c r="DF890" s="40"/>
      <c r="DG890" s="40"/>
      <c r="DH890" s="40"/>
      <c r="DI890" s="40"/>
      <c r="DJ890" s="40"/>
      <c r="DK890" s="40"/>
      <c r="DL890" s="40"/>
      <c r="DM890" s="40"/>
      <c r="DN890" s="40"/>
      <c r="DO890" s="40"/>
      <c r="DP890" s="40"/>
      <c r="DQ890" s="41"/>
      <c r="DR890" s="40"/>
      <c r="DS890" s="40"/>
      <c r="DT890" s="40"/>
      <c r="DU890" s="40"/>
      <c r="DV890" s="42"/>
      <c r="DW890" s="40"/>
      <c r="DX890" s="40"/>
      <c r="DY890" s="40"/>
      <c r="DZ890" s="40"/>
      <c r="EA890" s="40"/>
      <c r="EB890" s="40"/>
      <c r="EC890" s="40"/>
      <c r="ED890" s="41"/>
      <c r="EE890" s="40"/>
      <c r="EF890" s="40"/>
      <c r="EG890" s="41"/>
      <c r="EH890" s="40"/>
      <c r="EI890" s="40"/>
      <c r="EJ890" s="40"/>
      <c r="EK890" s="40"/>
      <c r="EL890" s="42"/>
      <c r="EM890" s="40"/>
      <c r="EN890" s="40"/>
      <c r="EO890" s="40"/>
      <c r="EP890" s="40"/>
      <c r="EQ890" s="40"/>
      <c r="ER890" s="40"/>
      <c r="ES890" s="40"/>
      <c r="ET890" s="40"/>
      <c r="EU890" s="40"/>
      <c r="EV890" s="40"/>
      <c r="EW890" s="42"/>
      <c r="EX890" s="42"/>
      <c r="EY890" s="42"/>
      <c r="EZ890" s="42"/>
      <c r="FA890" s="42"/>
      <c r="FB890" s="42"/>
      <c r="FC890" s="42"/>
      <c r="FD890" s="42"/>
      <c r="FE890" s="42"/>
      <c r="FF890" s="42"/>
      <c r="FG890" s="42"/>
      <c r="FH890" s="42"/>
      <c r="FI890" s="42"/>
      <c r="FJ890" s="42"/>
      <c r="FK890" s="42"/>
      <c r="FL890" s="42"/>
      <c r="FM890" s="42"/>
      <c r="FN890" s="42"/>
      <c r="FO890" s="42"/>
      <c r="FP890" s="42"/>
      <c r="FQ890" s="42"/>
      <c r="FR890" s="42"/>
      <c r="FS890" s="29">
        <f t="shared" si="105"/>
        <v>150</v>
      </c>
      <c r="FT890" s="29">
        <f t="shared" si="111"/>
        <v>150</v>
      </c>
      <c r="FU890" s="8">
        <f t="shared" si="106"/>
        <v>0</v>
      </c>
      <c r="FV890" s="29">
        <f t="shared" si="112"/>
        <v>0</v>
      </c>
    </row>
    <row r="891" spans="1:178">
      <c r="A891" s="8">
        <v>16403</v>
      </c>
      <c r="B891" s="27" t="s">
        <v>47</v>
      </c>
      <c r="C891" s="40">
        <v>72</v>
      </c>
      <c r="D891" s="40" t="s">
        <v>1326</v>
      </c>
      <c r="E891" s="40"/>
      <c r="F891" s="40" t="s">
        <v>253</v>
      </c>
      <c r="G891" s="40">
        <v>100</v>
      </c>
      <c r="H891" s="8" t="str">
        <f>VLOOKUP(F891, 'Meslek Grupları'!$E$6:$G$152, 3, FALSE)</f>
        <v>İşçiler</v>
      </c>
      <c r="I891" s="40"/>
      <c r="J891" s="40"/>
      <c r="K891" s="40"/>
      <c r="L891" s="40"/>
      <c r="M891" s="40"/>
      <c r="N891" s="40"/>
      <c r="O891" s="40"/>
      <c r="P891" s="40"/>
      <c r="Q891" s="40"/>
      <c r="R891" s="40">
        <v>2</v>
      </c>
      <c r="S891" s="40"/>
      <c r="T891" s="40"/>
      <c r="U891" s="40"/>
      <c r="V891" s="40"/>
      <c r="W891" s="40"/>
      <c r="X891" s="40"/>
      <c r="Y891" s="40"/>
      <c r="Z891" s="41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2"/>
      <c r="AT891" s="42"/>
      <c r="AU891" s="43"/>
      <c r="AV891" s="40"/>
      <c r="AW891" s="40"/>
      <c r="AX891" s="40"/>
      <c r="AY891" s="40"/>
      <c r="AZ891" s="40"/>
      <c r="BA891" s="42"/>
      <c r="BB891" s="41"/>
      <c r="BC891" s="40"/>
      <c r="BD891" s="40"/>
      <c r="BE891" s="40"/>
      <c r="BF891" s="40"/>
      <c r="BG891" s="40"/>
      <c r="BH891" s="42"/>
      <c r="BI891" s="40"/>
      <c r="BJ891" s="40"/>
      <c r="BK891" s="40"/>
      <c r="BL891" s="40"/>
      <c r="BM891" s="40"/>
      <c r="BN891" s="40"/>
      <c r="BO891" s="41"/>
      <c r="BP891" s="40"/>
      <c r="BQ891" s="40"/>
      <c r="BR891" s="40"/>
      <c r="BS891" s="40"/>
      <c r="BT891" s="40"/>
      <c r="BU891" s="42"/>
      <c r="BV891" s="40"/>
      <c r="BW891" s="41"/>
      <c r="BX891" s="40"/>
      <c r="BY891" s="40"/>
      <c r="BZ891" s="40"/>
      <c r="CA891" s="42"/>
      <c r="CB891" s="41"/>
      <c r="CC891" s="40"/>
      <c r="CD891" s="40"/>
      <c r="CE891" s="40"/>
      <c r="CF891" s="40"/>
      <c r="CG891" s="40"/>
      <c r="CH891" s="42"/>
      <c r="CI891" s="43"/>
      <c r="CJ891" s="41">
        <v>1</v>
      </c>
      <c r="CK891" s="40"/>
      <c r="CL891" s="40"/>
      <c r="CM891" s="40"/>
      <c r="CN891" s="40"/>
      <c r="CO891" s="40"/>
      <c r="CP891" s="40"/>
      <c r="CQ891" s="40"/>
      <c r="CR891" s="40"/>
      <c r="CS891" s="40"/>
      <c r="CT891" s="40"/>
      <c r="CU891" s="40"/>
      <c r="CV891" s="40"/>
      <c r="CW891" s="40"/>
      <c r="CX891" s="40"/>
      <c r="CY891" s="40"/>
      <c r="CZ891" s="40"/>
      <c r="DA891" s="40"/>
      <c r="DB891" s="40"/>
      <c r="DC891" s="40"/>
      <c r="DD891" s="40"/>
      <c r="DE891" s="40"/>
      <c r="DF891" s="40"/>
      <c r="DG891" s="40"/>
      <c r="DH891" s="40"/>
      <c r="DI891" s="40"/>
      <c r="DJ891" s="40"/>
      <c r="DK891" s="40"/>
      <c r="DL891" s="40"/>
      <c r="DM891" s="40"/>
      <c r="DN891" s="40"/>
      <c r="DO891" s="40"/>
      <c r="DP891" s="40"/>
      <c r="DQ891" s="41"/>
      <c r="DR891" s="40"/>
      <c r="DS891" s="40"/>
      <c r="DT891" s="40"/>
      <c r="DU891" s="40"/>
      <c r="DV891" s="42"/>
      <c r="DW891" s="40"/>
      <c r="DX891" s="40"/>
      <c r="DY891" s="40"/>
      <c r="DZ891" s="40"/>
      <c r="EA891" s="40"/>
      <c r="EB891" s="40"/>
      <c r="EC891" s="40"/>
      <c r="ED891" s="41"/>
      <c r="EE891" s="40"/>
      <c r="EF891" s="40"/>
      <c r="EG891" s="41"/>
      <c r="EH891" s="40"/>
      <c r="EI891" s="40"/>
      <c r="EJ891" s="40"/>
      <c r="EK891" s="40"/>
      <c r="EL891" s="42"/>
      <c r="EM891" s="40"/>
      <c r="EN891" s="40"/>
      <c r="EO891" s="40"/>
      <c r="EP891" s="40"/>
      <c r="EQ891" s="40"/>
      <c r="ER891" s="40"/>
      <c r="ES891" s="40"/>
      <c r="ET891" s="40"/>
      <c r="EU891" s="40"/>
      <c r="EV891" s="40"/>
      <c r="EW891" s="42"/>
      <c r="EX891" s="42"/>
      <c r="EY891" s="42"/>
      <c r="EZ891" s="42"/>
      <c r="FA891" s="42"/>
      <c r="FB891" s="42"/>
      <c r="FC891" s="42"/>
      <c r="FD891" s="42"/>
      <c r="FE891" s="42"/>
      <c r="FF891" s="42"/>
      <c r="FG891" s="42"/>
      <c r="FH891" s="42"/>
      <c r="FI891" s="42"/>
      <c r="FJ891" s="42"/>
      <c r="FK891" s="42"/>
      <c r="FL891" s="42"/>
      <c r="FM891" s="42"/>
      <c r="FN891" s="42"/>
      <c r="FO891" s="42"/>
      <c r="FP891" s="42"/>
      <c r="FQ891" s="42"/>
      <c r="FR891" s="42"/>
      <c r="FS891" s="29">
        <f t="shared" si="105"/>
        <v>100</v>
      </c>
      <c r="FT891" s="29">
        <f t="shared" si="111"/>
        <v>100</v>
      </c>
      <c r="FU891" s="8">
        <f t="shared" si="106"/>
        <v>0</v>
      </c>
      <c r="FV891" s="29">
        <f t="shared" si="112"/>
        <v>0</v>
      </c>
    </row>
    <row r="892" spans="1:178">
      <c r="A892" s="8">
        <v>16403</v>
      </c>
      <c r="B892" s="27" t="s">
        <v>47</v>
      </c>
      <c r="C892" s="40">
        <v>73</v>
      </c>
      <c r="D892" s="40" t="s">
        <v>1327</v>
      </c>
      <c r="E892" s="40"/>
      <c r="F892" s="40" t="s">
        <v>475</v>
      </c>
      <c r="G892" s="40">
        <v>100</v>
      </c>
      <c r="H892" s="8" t="str">
        <f>VLOOKUP(F892, 'Meslek Grupları'!$E$6:$G$152, 3, FALSE)</f>
        <v>Esnaf</v>
      </c>
      <c r="I892" s="40"/>
      <c r="J892" s="40"/>
      <c r="K892" s="40"/>
      <c r="L892" s="40"/>
      <c r="M892" s="40"/>
      <c r="N892" s="40">
        <v>180</v>
      </c>
      <c r="O892" s="40"/>
      <c r="P892" s="40"/>
      <c r="Q892" s="40"/>
      <c r="R892" s="40">
        <v>12.5</v>
      </c>
      <c r="S892" s="40">
        <v>4.5</v>
      </c>
      <c r="T892" s="40">
        <v>9</v>
      </c>
      <c r="U892" s="40"/>
      <c r="V892" s="40"/>
      <c r="W892" s="40"/>
      <c r="X892" s="40"/>
      <c r="Y892" s="40"/>
      <c r="Z892" s="41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2"/>
      <c r="AT892" s="42"/>
      <c r="AU892" s="43"/>
      <c r="AV892" s="40"/>
      <c r="AW892" s="40"/>
      <c r="AX892" s="40"/>
      <c r="AY892" s="40"/>
      <c r="AZ892" s="40"/>
      <c r="BA892" s="42"/>
      <c r="BB892" s="41">
        <v>5</v>
      </c>
      <c r="BC892" s="40"/>
      <c r="BD892" s="40"/>
      <c r="BE892" s="40"/>
      <c r="BF892" s="40"/>
      <c r="BG892" s="40">
        <v>15</v>
      </c>
      <c r="BH892" s="42">
        <v>15</v>
      </c>
      <c r="BI892" s="40"/>
      <c r="BJ892" s="40"/>
      <c r="BK892" s="40"/>
      <c r="BL892" s="40"/>
      <c r="BM892" s="40"/>
      <c r="BN892" s="40"/>
      <c r="BO892" s="41"/>
      <c r="BP892" s="40"/>
      <c r="BQ892" s="40"/>
      <c r="BR892" s="40"/>
      <c r="BS892" s="40"/>
      <c r="BT892" s="40"/>
      <c r="BU892" s="42"/>
      <c r="BV892" s="40"/>
      <c r="BW892" s="41">
        <v>4.5</v>
      </c>
      <c r="BX892" s="40"/>
      <c r="BY892" s="40"/>
      <c r="BZ892" s="40">
        <v>54</v>
      </c>
      <c r="CA892" s="42">
        <v>54</v>
      </c>
      <c r="CB892" s="41"/>
      <c r="CC892" s="40"/>
      <c r="CD892" s="40"/>
      <c r="CE892" s="40"/>
      <c r="CF892" s="40"/>
      <c r="CG892" s="40"/>
      <c r="CH892" s="42"/>
      <c r="CI892" s="43"/>
      <c r="CJ892" s="41"/>
      <c r="CK892" s="40"/>
      <c r="CL892" s="40"/>
      <c r="CM892" s="40"/>
      <c r="CN892" s="40"/>
      <c r="CO892" s="40"/>
      <c r="CP892" s="40"/>
      <c r="CQ892" s="40"/>
      <c r="CR892" s="40">
        <v>1</v>
      </c>
      <c r="CS892" s="40"/>
      <c r="CT892" s="40"/>
      <c r="CU892" s="40"/>
      <c r="CV892" s="40"/>
      <c r="CW892" s="40"/>
      <c r="CX892" s="40"/>
      <c r="CY892" s="40"/>
      <c r="CZ892" s="40"/>
      <c r="DA892" s="40"/>
      <c r="DB892" s="40"/>
      <c r="DC892" s="40"/>
      <c r="DD892" s="40"/>
      <c r="DE892" s="40"/>
      <c r="DF892" s="40"/>
      <c r="DG892" s="40"/>
      <c r="DH892" s="40"/>
      <c r="DI892" s="40"/>
      <c r="DJ892" s="40"/>
      <c r="DK892" s="40"/>
      <c r="DL892" s="40"/>
      <c r="DM892" s="40">
        <v>1</v>
      </c>
      <c r="DN892" s="40"/>
      <c r="DO892" s="40"/>
      <c r="DP892" s="40"/>
      <c r="DQ892" s="41"/>
      <c r="DR892" s="40"/>
      <c r="DS892" s="40"/>
      <c r="DT892" s="40"/>
      <c r="DU892" s="40"/>
      <c r="DV892" s="42"/>
      <c r="DW892" s="40"/>
      <c r="DX892" s="40"/>
      <c r="DY892" s="40"/>
      <c r="DZ892" s="40"/>
      <c r="EA892" s="40"/>
      <c r="EB892" s="40"/>
      <c r="EC892" s="40"/>
      <c r="ED892" s="41"/>
      <c r="EE892" s="40"/>
      <c r="EF892" s="40"/>
      <c r="EG892" s="41"/>
      <c r="EH892" s="40"/>
      <c r="EI892" s="40"/>
      <c r="EJ892" s="40"/>
      <c r="EK892" s="40"/>
      <c r="EL892" s="42"/>
      <c r="EM892" s="40"/>
      <c r="EN892" s="40"/>
      <c r="EO892" s="40"/>
      <c r="EP892" s="40"/>
      <c r="EQ892" s="40"/>
      <c r="ER892" s="40"/>
      <c r="ES892" s="40"/>
      <c r="ET892" s="40"/>
      <c r="EU892" s="40"/>
      <c r="EV892" s="40"/>
      <c r="EW892" s="42"/>
      <c r="EX892" s="42"/>
      <c r="EY892" s="42"/>
      <c r="EZ892" s="42"/>
      <c r="FA892" s="42"/>
      <c r="FB892" s="42"/>
      <c r="FC892" s="42"/>
      <c r="FD892" s="42"/>
      <c r="FE892" s="42"/>
      <c r="FF892" s="42"/>
      <c r="FG892" s="42"/>
      <c r="FH892" s="42"/>
      <c r="FI892" s="42"/>
      <c r="FJ892" s="42"/>
      <c r="FK892" s="42"/>
      <c r="FL892" s="42"/>
      <c r="FM892" s="42"/>
      <c r="FN892" s="42"/>
      <c r="FO892" s="42"/>
      <c r="FP892" s="42"/>
      <c r="FQ892" s="42"/>
      <c r="FR892" s="42"/>
      <c r="FS892" s="29">
        <f t="shared" si="105"/>
        <v>349</v>
      </c>
      <c r="FT892" s="29">
        <f t="shared" si="111"/>
        <v>349</v>
      </c>
      <c r="FU892" s="8">
        <f t="shared" si="106"/>
        <v>9.5</v>
      </c>
      <c r="FV892" s="29">
        <f t="shared" si="112"/>
        <v>9.5</v>
      </c>
    </row>
    <row r="893" spans="1:178">
      <c r="A893" s="8">
        <v>16403</v>
      </c>
      <c r="B893" s="27" t="s">
        <v>47</v>
      </c>
      <c r="C893" s="40">
        <v>74</v>
      </c>
      <c r="D893" s="40" t="s">
        <v>1328</v>
      </c>
      <c r="E893" s="40"/>
      <c r="F893" s="40" t="s">
        <v>111</v>
      </c>
      <c r="G893" s="40">
        <v>150</v>
      </c>
      <c r="H893" s="8" t="str">
        <f>VLOOKUP(F893, 'Meslek Grupları'!$E$6:$G$152, 3, FALSE)</f>
        <v>Esnaf</v>
      </c>
      <c r="I893" s="40"/>
      <c r="J893" s="40"/>
      <c r="K893" s="40"/>
      <c r="L893" s="40"/>
      <c r="M893" s="40"/>
      <c r="N893" s="40"/>
      <c r="O893" s="40"/>
      <c r="P893" s="40"/>
      <c r="Q893" s="40"/>
      <c r="R893" s="40">
        <v>8.25</v>
      </c>
      <c r="S893" s="40"/>
      <c r="T893" s="40"/>
      <c r="U893" s="40"/>
      <c r="V893" s="40"/>
      <c r="W893" s="40"/>
      <c r="X893" s="40"/>
      <c r="Y893" s="40"/>
      <c r="Z893" s="41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2"/>
      <c r="AT893" s="42"/>
      <c r="AU893" s="43"/>
      <c r="AV893" s="40"/>
      <c r="AW893" s="40"/>
      <c r="AX893" s="40"/>
      <c r="AY893" s="40"/>
      <c r="AZ893" s="40"/>
      <c r="BA893" s="42"/>
      <c r="BB893" s="41"/>
      <c r="BC893" s="40"/>
      <c r="BD893" s="40"/>
      <c r="BE893" s="40"/>
      <c r="BF893" s="40"/>
      <c r="BG893" s="40"/>
      <c r="BH893" s="42"/>
      <c r="BI893" s="40"/>
      <c r="BJ893" s="40"/>
      <c r="BK893" s="40"/>
      <c r="BL893" s="40"/>
      <c r="BM893" s="40"/>
      <c r="BN893" s="40"/>
      <c r="BO893" s="41"/>
      <c r="BP893" s="40"/>
      <c r="BQ893" s="40"/>
      <c r="BR893" s="40"/>
      <c r="BS893" s="40"/>
      <c r="BT893" s="40"/>
      <c r="BU893" s="42"/>
      <c r="BV893" s="40"/>
      <c r="BW893" s="41"/>
      <c r="BX893" s="40"/>
      <c r="BY893" s="40"/>
      <c r="BZ893" s="40"/>
      <c r="CA893" s="42"/>
      <c r="CB893" s="41"/>
      <c r="CC893" s="40"/>
      <c r="CD893" s="40"/>
      <c r="CE893" s="40"/>
      <c r="CF893" s="40"/>
      <c r="CG893" s="40"/>
      <c r="CH893" s="42"/>
      <c r="CI893" s="43"/>
      <c r="CJ893" s="41">
        <v>1</v>
      </c>
      <c r="CK893" s="40"/>
      <c r="CL893" s="40"/>
      <c r="CM893" s="40"/>
      <c r="CN893" s="40"/>
      <c r="CO893" s="40"/>
      <c r="CP893" s="40"/>
      <c r="CQ893" s="40"/>
      <c r="CR893" s="40"/>
      <c r="CS893" s="40"/>
      <c r="CT893" s="40"/>
      <c r="CU893" s="40"/>
      <c r="CV893" s="40"/>
      <c r="CW893" s="40"/>
      <c r="CX893" s="40"/>
      <c r="CY893" s="40"/>
      <c r="CZ893" s="40"/>
      <c r="DA893" s="40"/>
      <c r="DB893" s="40"/>
      <c r="DC893" s="40"/>
      <c r="DD893" s="40"/>
      <c r="DE893" s="40"/>
      <c r="DF893" s="40"/>
      <c r="DG893" s="40"/>
      <c r="DH893" s="40"/>
      <c r="DI893" s="40"/>
      <c r="DJ893" s="40"/>
      <c r="DK893" s="40"/>
      <c r="DL893" s="40"/>
      <c r="DM893" s="40"/>
      <c r="DN893" s="40"/>
      <c r="DO893" s="40"/>
      <c r="DP893" s="40"/>
      <c r="DQ893" s="41"/>
      <c r="DR893" s="40"/>
      <c r="DS893" s="40"/>
      <c r="DT893" s="40"/>
      <c r="DU893" s="40"/>
      <c r="DV893" s="42"/>
      <c r="DW893" s="40"/>
      <c r="DX893" s="40"/>
      <c r="DY893" s="40"/>
      <c r="DZ893" s="40"/>
      <c r="EA893" s="40"/>
      <c r="EB893" s="40"/>
      <c r="EC893" s="40"/>
      <c r="ED893" s="41"/>
      <c r="EE893" s="40"/>
      <c r="EF893" s="40"/>
      <c r="EG893" s="41"/>
      <c r="EH893" s="40"/>
      <c r="EI893" s="40"/>
      <c r="EJ893" s="40"/>
      <c r="EK893" s="40"/>
      <c r="EL893" s="42"/>
      <c r="EM893" s="40"/>
      <c r="EN893" s="40"/>
      <c r="EO893" s="40"/>
      <c r="EP893" s="40"/>
      <c r="EQ893" s="40"/>
      <c r="ER893" s="40"/>
      <c r="ES893" s="40"/>
      <c r="ET893" s="40"/>
      <c r="EU893" s="40"/>
      <c r="EV893" s="40"/>
      <c r="EW893" s="42"/>
      <c r="EX893" s="42"/>
      <c r="EY893" s="42"/>
      <c r="EZ893" s="42"/>
      <c r="FA893" s="42"/>
      <c r="FB893" s="42"/>
      <c r="FC893" s="42"/>
      <c r="FD893" s="42"/>
      <c r="FE893" s="42"/>
      <c r="FF893" s="42"/>
      <c r="FG893" s="42"/>
      <c r="FH893" s="42"/>
      <c r="FI893" s="42"/>
      <c r="FJ893" s="42"/>
      <c r="FK893" s="42"/>
      <c r="FL893" s="42"/>
      <c r="FM893" s="42"/>
      <c r="FN893" s="42"/>
      <c r="FO893" s="42"/>
      <c r="FP893" s="42"/>
      <c r="FQ893" s="42"/>
      <c r="FR893" s="42"/>
      <c r="FS893" s="29">
        <f t="shared" si="105"/>
        <v>150</v>
      </c>
      <c r="FT893" s="29">
        <f t="shared" si="111"/>
        <v>150</v>
      </c>
      <c r="FU893" s="8">
        <f t="shared" si="106"/>
        <v>0</v>
      </c>
      <c r="FV893" s="29">
        <f t="shared" si="112"/>
        <v>0</v>
      </c>
    </row>
    <row r="894" spans="1:178">
      <c r="A894" s="8">
        <v>16403</v>
      </c>
      <c r="B894" s="27" t="s">
        <v>47</v>
      </c>
      <c r="C894" s="40">
        <v>75</v>
      </c>
      <c r="D894" s="40" t="s">
        <v>1329</v>
      </c>
      <c r="E894" s="40"/>
      <c r="F894" s="40" t="s">
        <v>253</v>
      </c>
      <c r="G894" s="40">
        <v>100</v>
      </c>
      <c r="H894" s="8" t="str">
        <f>VLOOKUP(F894, 'Meslek Grupları'!$E$6:$G$152, 3, FALSE)</f>
        <v>İşçiler</v>
      </c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1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2"/>
      <c r="AT894" s="42"/>
      <c r="AU894" s="43"/>
      <c r="AV894" s="40"/>
      <c r="AW894" s="40"/>
      <c r="AX894" s="40"/>
      <c r="AY894" s="40"/>
      <c r="AZ894" s="40"/>
      <c r="BA894" s="42"/>
      <c r="BB894" s="41"/>
      <c r="BC894" s="40"/>
      <c r="BD894" s="40"/>
      <c r="BE894" s="40"/>
      <c r="BF894" s="40"/>
      <c r="BG894" s="40"/>
      <c r="BH894" s="42"/>
      <c r="BI894" s="40"/>
      <c r="BJ894" s="40"/>
      <c r="BK894" s="40"/>
      <c r="BL894" s="40"/>
      <c r="BM894" s="40"/>
      <c r="BN894" s="40"/>
      <c r="BO894" s="41"/>
      <c r="BP894" s="40"/>
      <c r="BQ894" s="40"/>
      <c r="BR894" s="40"/>
      <c r="BS894" s="40"/>
      <c r="BT894" s="40"/>
      <c r="BU894" s="42"/>
      <c r="BV894" s="40"/>
      <c r="BW894" s="41"/>
      <c r="BX894" s="40"/>
      <c r="BY894" s="40"/>
      <c r="BZ894" s="40"/>
      <c r="CA894" s="42"/>
      <c r="CB894" s="41"/>
      <c r="CC894" s="40"/>
      <c r="CD894" s="40"/>
      <c r="CE894" s="40"/>
      <c r="CF894" s="40"/>
      <c r="CG894" s="40"/>
      <c r="CH894" s="42"/>
      <c r="CI894" s="43"/>
      <c r="CJ894" s="41"/>
      <c r="CK894" s="40"/>
      <c r="CL894" s="40"/>
      <c r="CM894" s="40"/>
      <c r="CN894" s="40"/>
      <c r="CO894" s="40"/>
      <c r="CP894" s="40"/>
      <c r="CQ894" s="40"/>
      <c r="CR894" s="40"/>
      <c r="CS894" s="40"/>
      <c r="CT894" s="40"/>
      <c r="CU894" s="40"/>
      <c r="CV894" s="40"/>
      <c r="CW894" s="40"/>
      <c r="CX894" s="40"/>
      <c r="CY894" s="40"/>
      <c r="CZ894" s="40"/>
      <c r="DA894" s="40"/>
      <c r="DB894" s="40"/>
      <c r="DC894" s="40"/>
      <c r="DD894" s="40"/>
      <c r="DE894" s="40"/>
      <c r="DF894" s="40"/>
      <c r="DG894" s="40"/>
      <c r="DH894" s="40"/>
      <c r="DI894" s="40"/>
      <c r="DJ894" s="40"/>
      <c r="DK894" s="40"/>
      <c r="DL894" s="40"/>
      <c r="DM894" s="40"/>
      <c r="DN894" s="40"/>
      <c r="DO894" s="40"/>
      <c r="DP894" s="40"/>
      <c r="DQ894" s="41"/>
      <c r="DR894" s="40"/>
      <c r="DS894" s="40"/>
      <c r="DT894" s="40"/>
      <c r="DU894" s="40"/>
      <c r="DV894" s="42"/>
      <c r="DW894" s="40"/>
      <c r="DX894" s="40"/>
      <c r="DY894" s="40"/>
      <c r="DZ894" s="40"/>
      <c r="EA894" s="40"/>
      <c r="EB894" s="40"/>
      <c r="EC894" s="40"/>
      <c r="ED894" s="41"/>
      <c r="EE894" s="40"/>
      <c r="EF894" s="40"/>
      <c r="EG894" s="41"/>
      <c r="EH894" s="40"/>
      <c r="EI894" s="40"/>
      <c r="EJ894" s="40"/>
      <c r="EK894" s="40"/>
      <c r="EL894" s="42"/>
      <c r="EM894" s="40"/>
      <c r="EN894" s="40"/>
      <c r="EO894" s="40"/>
      <c r="EP894" s="40"/>
      <c r="EQ894" s="40"/>
      <c r="ER894" s="40"/>
      <c r="ES894" s="40"/>
      <c r="ET894" s="40"/>
      <c r="EU894" s="40"/>
      <c r="EV894" s="40"/>
      <c r="EW894" s="42"/>
      <c r="EX894" s="42"/>
      <c r="EY894" s="42"/>
      <c r="EZ894" s="42"/>
      <c r="FA894" s="42"/>
      <c r="FB894" s="42"/>
      <c r="FC894" s="42"/>
      <c r="FD894" s="42"/>
      <c r="FE894" s="42"/>
      <c r="FF894" s="42"/>
      <c r="FG894" s="42"/>
      <c r="FH894" s="42"/>
      <c r="FI894" s="42"/>
      <c r="FJ894" s="42"/>
      <c r="FK894" s="42"/>
      <c r="FL894" s="42"/>
      <c r="FM894" s="42"/>
      <c r="FN894" s="42"/>
      <c r="FO894" s="42"/>
      <c r="FP894" s="42"/>
      <c r="FQ894" s="42"/>
      <c r="FR894" s="42"/>
      <c r="FS894" s="29">
        <f t="shared" si="105"/>
        <v>100</v>
      </c>
      <c r="FT894" s="29">
        <f t="shared" si="111"/>
        <v>100</v>
      </c>
      <c r="FU894" s="8">
        <f t="shared" si="106"/>
        <v>0</v>
      </c>
      <c r="FV894" s="29">
        <f t="shared" si="112"/>
        <v>0</v>
      </c>
    </row>
    <row r="895" spans="1:178">
      <c r="A895" s="8">
        <v>16403</v>
      </c>
      <c r="B895" s="27" t="s">
        <v>47</v>
      </c>
      <c r="C895" s="40">
        <v>76</v>
      </c>
      <c r="D895" s="40" t="s">
        <v>1300</v>
      </c>
      <c r="E895" s="40"/>
      <c r="F895" s="40" t="s">
        <v>235</v>
      </c>
      <c r="G895" s="40">
        <v>100</v>
      </c>
      <c r="H895" s="8" t="str">
        <f>VLOOKUP(F895, 'Meslek Grupları'!$E$6:$G$152, 3, FALSE)</f>
        <v>Esnaf</v>
      </c>
      <c r="I895" s="40"/>
      <c r="J895" s="40"/>
      <c r="K895" s="40"/>
      <c r="L895" s="40"/>
      <c r="M895" s="40"/>
      <c r="N895" s="40"/>
      <c r="O895" s="40"/>
      <c r="P895" s="40"/>
      <c r="Q895" s="40"/>
      <c r="R895" s="40">
        <v>2</v>
      </c>
      <c r="S895" s="40"/>
      <c r="T895" s="40"/>
      <c r="U895" s="40"/>
      <c r="V895" s="40"/>
      <c r="W895" s="40"/>
      <c r="X895" s="40"/>
      <c r="Y895" s="40"/>
      <c r="Z895" s="41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2"/>
      <c r="AT895" s="42"/>
      <c r="AU895" s="43"/>
      <c r="AV895" s="40"/>
      <c r="AW895" s="40"/>
      <c r="AX895" s="40"/>
      <c r="AY895" s="40"/>
      <c r="AZ895" s="40"/>
      <c r="BA895" s="42"/>
      <c r="BB895" s="41"/>
      <c r="BC895" s="40"/>
      <c r="BD895" s="40"/>
      <c r="BE895" s="40"/>
      <c r="BF895" s="40"/>
      <c r="BG895" s="40"/>
      <c r="BH895" s="42"/>
      <c r="BI895" s="40"/>
      <c r="BJ895" s="40"/>
      <c r="BK895" s="40"/>
      <c r="BL895" s="40"/>
      <c r="BM895" s="40"/>
      <c r="BN895" s="40"/>
      <c r="BO895" s="41"/>
      <c r="BP895" s="40"/>
      <c r="BQ895" s="40"/>
      <c r="BR895" s="40"/>
      <c r="BS895" s="40"/>
      <c r="BT895" s="40"/>
      <c r="BU895" s="42"/>
      <c r="BV895" s="40"/>
      <c r="BW895" s="41"/>
      <c r="BX895" s="40"/>
      <c r="BY895" s="40"/>
      <c r="BZ895" s="40"/>
      <c r="CA895" s="42"/>
      <c r="CB895" s="41"/>
      <c r="CC895" s="40"/>
      <c r="CD895" s="40"/>
      <c r="CE895" s="40"/>
      <c r="CF895" s="40"/>
      <c r="CG895" s="40"/>
      <c r="CH895" s="42"/>
      <c r="CI895" s="43"/>
      <c r="CJ895" s="41"/>
      <c r="CK895" s="40"/>
      <c r="CL895" s="40"/>
      <c r="CM895" s="40"/>
      <c r="CN895" s="40"/>
      <c r="CO895" s="40"/>
      <c r="CP895" s="40"/>
      <c r="CQ895" s="40"/>
      <c r="CR895" s="40"/>
      <c r="CS895" s="40"/>
      <c r="CT895" s="40"/>
      <c r="CU895" s="40"/>
      <c r="CV895" s="40"/>
      <c r="CW895" s="40"/>
      <c r="CX895" s="40"/>
      <c r="CY895" s="40"/>
      <c r="CZ895" s="40"/>
      <c r="DA895" s="40"/>
      <c r="DB895" s="40"/>
      <c r="DC895" s="40"/>
      <c r="DD895" s="40"/>
      <c r="DE895" s="40"/>
      <c r="DF895" s="40"/>
      <c r="DG895" s="40"/>
      <c r="DH895" s="40"/>
      <c r="DI895" s="40"/>
      <c r="DJ895" s="40"/>
      <c r="DK895" s="40"/>
      <c r="DL895" s="40"/>
      <c r="DM895" s="40"/>
      <c r="DN895" s="40"/>
      <c r="DO895" s="40"/>
      <c r="DP895" s="40"/>
      <c r="DQ895" s="41"/>
      <c r="DR895" s="40"/>
      <c r="DS895" s="40"/>
      <c r="DT895" s="40"/>
      <c r="DU895" s="40"/>
      <c r="DV895" s="42"/>
      <c r="DW895" s="40"/>
      <c r="DX895" s="40"/>
      <c r="DY895" s="40"/>
      <c r="DZ895" s="40"/>
      <c r="EA895" s="40"/>
      <c r="EB895" s="40"/>
      <c r="EC895" s="40"/>
      <c r="ED895" s="41"/>
      <c r="EE895" s="40"/>
      <c r="EF895" s="40"/>
      <c r="EG895" s="41"/>
      <c r="EH895" s="40"/>
      <c r="EI895" s="40"/>
      <c r="EJ895" s="40"/>
      <c r="EK895" s="40"/>
      <c r="EL895" s="42"/>
      <c r="EM895" s="40"/>
      <c r="EN895" s="40"/>
      <c r="EO895" s="40"/>
      <c r="EP895" s="40"/>
      <c r="EQ895" s="40"/>
      <c r="ER895" s="40"/>
      <c r="ES895" s="40"/>
      <c r="ET895" s="40"/>
      <c r="EU895" s="40"/>
      <c r="EV895" s="40"/>
      <c r="EW895" s="42"/>
      <c r="EX895" s="42"/>
      <c r="EY895" s="42"/>
      <c r="EZ895" s="42"/>
      <c r="FA895" s="42"/>
      <c r="FB895" s="42"/>
      <c r="FC895" s="42"/>
      <c r="FD895" s="42"/>
      <c r="FE895" s="42"/>
      <c r="FF895" s="42"/>
      <c r="FG895" s="42"/>
      <c r="FH895" s="42"/>
      <c r="FI895" s="42"/>
      <c r="FJ895" s="42"/>
      <c r="FK895" s="42"/>
      <c r="FL895" s="42"/>
      <c r="FM895" s="42"/>
      <c r="FN895" s="42"/>
      <c r="FO895" s="42"/>
      <c r="FP895" s="42"/>
      <c r="FQ895" s="42"/>
      <c r="FR895" s="42"/>
      <c r="FS895" s="29">
        <f t="shared" si="105"/>
        <v>100</v>
      </c>
      <c r="FT895" s="29">
        <f t="shared" si="111"/>
        <v>100</v>
      </c>
      <c r="FU895" s="8">
        <f t="shared" si="106"/>
        <v>0</v>
      </c>
      <c r="FV895" s="29">
        <f t="shared" si="112"/>
        <v>0</v>
      </c>
    </row>
    <row r="896" spans="1:178">
      <c r="A896" s="8">
        <v>16403</v>
      </c>
      <c r="B896" s="27" t="s">
        <v>47</v>
      </c>
      <c r="C896" s="40">
        <v>77</v>
      </c>
      <c r="D896" s="40" t="s">
        <v>1330</v>
      </c>
      <c r="E896" s="40"/>
      <c r="F896" s="40"/>
      <c r="G896" s="40"/>
      <c r="H896" s="8">
        <f>VLOOKUP(F896, 'Meslek Grupları'!$E$6:$G$152, 3, FALSE)</f>
        <v>0</v>
      </c>
      <c r="I896" s="40" t="s">
        <v>1331</v>
      </c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1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2"/>
      <c r="AT896" s="42"/>
      <c r="AU896" s="43"/>
      <c r="AV896" s="40"/>
      <c r="AW896" s="40"/>
      <c r="AX896" s="40"/>
      <c r="AY896" s="40"/>
      <c r="AZ896" s="40"/>
      <c r="BA896" s="42"/>
      <c r="BB896" s="41"/>
      <c r="BC896" s="40"/>
      <c r="BD896" s="40"/>
      <c r="BE896" s="40"/>
      <c r="BF896" s="40"/>
      <c r="BG896" s="40"/>
      <c r="BH896" s="42"/>
      <c r="BI896" s="40"/>
      <c r="BJ896" s="40"/>
      <c r="BK896" s="40"/>
      <c r="BL896" s="40"/>
      <c r="BM896" s="40"/>
      <c r="BN896" s="40"/>
      <c r="BO896" s="41"/>
      <c r="BP896" s="40"/>
      <c r="BQ896" s="40"/>
      <c r="BR896" s="40"/>
      <c r="BS896" s="40"/>
      <c r="BT896" s="40"/>
      <c r="BU896" s="42"/>
      <c r="BV896" s="40"/>
      <c r="BW896" s="41"/>
      <c r="BX896" s="40"/>
      <c r="BY896" s="40"/>
      <c r="BZ896" s="40"/>
      <c r="CA896" s="42"/>
      <c r="CB896" s="41"/>
      <c r="CC896" s="40"/>
      <c r="CD896" s="40"/>
      <c r="CE896" s="40"/>
      <c r="CF896" s="40"/>
      <c r="CG896" s="40"/>
      <c r="CH896" s="42"/>
      <c r="CI896" s="43"/>
      <c r="CJ896" s="41"/>
      <c r="CK896" s="40"/>
      <c r="CL896" s="40"/>
      <c r="CM896" s="40"/>
      <c r="CN896" s="40"/>
      <c r="CO896" s="40"/>
      <c r="CP896" s="40"/>
      <c r="CQ896" s="40"/>
      <c r="CR896" s="40"/>
      <c r="CS896" s="40"/>
      <c r="CT896" s="40"/>
      <c r="CU896" s="40"/>
      <c r="CV896" s="40"/>
      <c r="CW896" s="40"/>
      <c r="CX896" s="40"/>
      <c r="CY896" s="40"/>
      <c r="CZ896" s="40"/>
      <c r="DA896" s="40"/>
      <c r="DB896" s="40"/>
      <c r="DC896" s="40"/>
      <c r="DD896" s="40"/>
      <c r="DE896" s="40"/>
      <c r="DF896" s="40"/>
      <c r="DG896" s="40"/>
      <c r="DH896" s="40"/>
      <c r="DI896" s="40"/>
      <c r="DJ896" s="40"/>
      <c r="DK896" s="40"/>
      <c r="DL896" s="40"/>
      <c r="DM896" s="40"/>
      <c r="DN896" s="40"/>
      <c r="DO896" s="40"/>
      <c r="DP896" s="40"/>
      <c r="DQ896" s="41"/>
      <c r="DR896" s="40"/>
      <c r="DS896" s="40"/>
      <c r="DT896" s="40"/>
      <c r="DU896" s="40"/>
      <c r="DV896" s="42"/>
      <c r="DW896" s="40"/>
      <c r="DX896" s="40"/>
      <c r="DY896" s="40"/>
      <c r="DZ896" s="40"/>
      <c r="EA896" s="40"/>
      <c r="EB896" s="40"/>
      <c r="EC896" s="40"/>
      <c r="ED896" s="41"/>
      <c r="EE896" s="40"/>
      <c r="EF896" s="40"/>
      <c r="EG896" s="41"/>
      <c r="EH896" s="40"/>
      <c r="EI896" s="40"/>
      <c r="EJ896" s="40"/>
      <c r="EK896" s="40"/>
      <c r="EL896" s="42"/>
      <c r="EM896" s="40"/>
      <c r="EN896" s="40"/>
      <c r="EO896" s="40"/>
      <c r="EP896" s="40"/>
      <c r="EQ896" s="40"/>
      <c r="ER896" s="40"/>
      <c r="ES896" s="40"/>
      <c r="ET896" s="40"/>
      <c r="EU896" s="40"/>
      <c r="EV896" s="40"/>
      <c r="EW896" s="42"/>
      <c r="EX896" s="42"/>
      <c r="EY896" s="42"/>
      <c r="EZ896" s="42"/>
      <c r="FA896" s="42"/>
      <c r="FB896" s="42"/>
      <c r="FC896" s="42"/>
      <c r="FD896" s="42"/>
      <c r="FE896" s="42"/>
      <c r="FF896" s="42"/>
      <c r="FG896" s="42"/>
      <c r="FH896" s="42"/>
      <c r="FI896" s="42"/>
      <c r="FJ896" s="42"/>
      <c r="FK896" s="42"/>
      <c r="FL896" s="42"/>
      <c r="FM896" s="42"/>
      <c r="FN896" s="42"/>
      <c r="FO896" s="42"/>
      <c r="FP896" s="42"/>
      <c r="FQ896" s="42"/>
      <c r="FR896" s="42"/>
      <c r="FS896" s="29">
        <f t="shared" si="105"/>
        <v>0</v>
      </c>
      <c r="FT896" s="29">
        <f t="shared" si="111"/>
        <v>0</v>
      </c>
      <c r="FU896" s="8">
        <f t="shared" si="106"/>
        <v>0</v>
      </c>
      <c r="FV896" s="29">
        <f t="shared" si="112"/>
        <v>0</v>
      </c>
    </row>
    <row r="897" spans="1:178">
      <c r="A897" s="8">
        <v>16403</v>
      </c>
      <c r="B897" s="27" t="s">
        <v>47</v>
      </c>
      <c r="C897" s="40">
        <v>78</v>
      </c>
      <c r="D897" s="40" t="s">
        <v>1332</v>
      </c>
      <c r="E897" s="40"/>
      <c r="F897" s="40" t="s">
        <v>253</v>
      </c>
      <c r="G897" s="40">
        <v>100</v>
      </c>
      <c r="H897" s="8" t="str">
        <f>VLOOKUP(F897, 'Meslek Grupları'!$E$6:$G$152, 3, FALSE)</f>
        <v>İşçiler</v>
      </c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>
        <v>2</v>
      </c>
      <c r="T897" s="40">
        <v>4</v>
      </c>
      <c r="U897" s="40"/>
      <c r="V897" s="40"/>
      <c r="W897" s="40"/>
      <c r="X897" s="40"/>
      <c r="Y897" s="40"/>
      <c r="Z897" s="41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2"/>
      <c r="AT897" s="42"/>
      <c r="AU897" s="43"/>
      <c r="AV897" s="40"/>
      <c r="AW897" s="40"/>
      <c r="AX897" s="40"/>
      <c r="AY897" s="40"/>
      <c r="AZ897" s="40"/>
      <c r="BA897" s="42"/>
      <c r="BB897" s="41"/>
      <c r="BC897" s="40"/>
      <c r="BD897" s="40"/>
      <c r="BE897" s="40"/>
      <c r="BF897" s="40"/>
      <c r="BG897" s="40"/>
      <c r="BH897" s="42"/>
      <c r="BI897" s="40"/>
      <c r="BJ897" s="40"/>
      <c r="BK897" s="40"/>
      <c r="BL897" s="40"/>
      <c r="BM897" s="40"/>
      <c r="BN897" s="40"/>
      <c r="BO897" s="41"/>
      <c r="BP897" s="40"/>
      <c r="BQ897" s="40"/>
      <c r="BR897" s="40"/>
      <c r="BS897" s="40"/>
      <c r="BT897" s="40"/>
      <c r="BU897" s="42"/>
      <c r="BV897" s="40"/>
      <c r="BW897" s="41">
        <v>2</v>
      </c>
      <c r="BX897" s="40"/>
      <c r="BY897" s="40"/>
      <c r="BZ897" s="40">
        <v>24</v>
      </c>
      <c r="CA897" s="42">
        <v>24</v>
      </c>
      <c r="CB897" s="41"/>
      <c r="CC897" s="40"/>
      <c r="CD897" s="40"/>
      <c r="CE897" s="40"/>
      <c r="CF897" s="40"/>
      <c r="CG897" s="40"/>
      <c r="CH897" s="42"/>
      <c r="CI897" s="43"/>
      <c r="CJ897" s="41">
        <v>1</v>
      </c>
      <c r="CK897" s="40"/>
      <c r="CL897" s="40"/>
      <c r="CM897" s="40"/>
      <c r="CN897" s="40"/>
      <c r="CO897" s="40"/>
      <c r="CP897" s="40"/>
      <c r="CQ897" s="40"/>
      <c r="CR897" s="40"/>
      <c r="CS897" s="40"/>
      <c r="CT897" s="40"/>
      <c r="CU897" s="40"/>
      <c r="CV897" s="40"/>
      <c r="CW897" s="40"/>
      <c r="CX897" s="40"/>
      <c r="CY897" s="40"/>
      <c r="CZ897" s="40"/>
      <c r="DA897" s="40"/>
      <c r="DB897" s="40"/>
      <c r="DC897" s="40"/>
      <c r="DD897" s="40"/>
      <c r="DE897" s="40"/>
      <c r="DF897" s="40"/>
      <c r="DG897" s="40"/>
      <c r="DH897" s="40"/>
      <c r="DI897" s="40"/>
      <c r="DJ897" s="40"/>
      <c r="DK897" s="40"/>
      <c r="DL897" s="40"/>
      <c r="DM897" s="40"/>
      <c r="DN897" s="40"/>
      <c r="DO897" s="40"/>
      <c r="DP897" s="40"/>
      <c r="DQ897" s="41"/>
      <c r="DR897" s="40"/>
      <c r="DS897" s="40"/>
      <c r="DT897" s="40"/>
      <c r="DU897" s="40"/>
      <c r="DV897" s="42"/>
      <c r="DW897" s="40"/>
      <c r="DX897" s="40"/>
      <c r="DY897" s="40"/>
      <c r="DZ897" s="40"/>
      <c r="EA897" s="40"/>
      <c r="EB897" s="40"/>
      <c r="EC897" s="40"/>
      <c r="ED897" s="41"/>
      <c r="EE897" s="40"/>
      <c r="EF897" s="40"/>
      <c r="EG897" s="41"/>
      <c r="EH897" s="40"/>
      <c r="EI897" s="40"/>
      <c r="EJ897" s="40"/>
      <c r="EK897" s="40"/>
      <c r="EL897" s="42"/>
      <c r="EM897" s="40"/>
      <c r="EN897" s="40"/>
      <c r="EO897" s="40"/>
      <c r="EP897" s="40"/>
      <c r="EQ897" s="40"/>
      <c r="ER897" s="40"/>
      <c r="ES897" s="40"/>
      <c r="ET897" s="40"/>
      <c r="EU897" s="40"/>
      <c r="EV897" s="40"/>
      <c r="EW897" s="42"/>
      <c r="EX897" s="42"/>
      <c r="EY897" s="42"/>
      <c r="EZ897" s="42"/>
      <c r="FA897" s="42"/>
      <c r="FB897" s="42"/>
      <c r="FC897" s="42"/>
      <c r="FD897" s="42"/>
      <c r="FE897" s="42"/>
      <c r="FF897" s="42"/>
      <c r="FG897" s="42"/>
      <c r="FH897" s="42"/>
      <c r="FI897" s="42"/>
      <c r="FJ897" s="42"/>
      <c r="FK897" s="42"/>
      <c r="FL897" s="42"/>
      <c r="FM897" s="42"/>
      <c r="FN897" s="42"/>
      <c r="FO897" s="42"/>
      <c r="FP897" s="42"/>
      <c r="FQ897" s="42"/>
      <c r="FR897" s="42"/>
      <c r="FS897" s="29">
        <f t="shared" si="105"/>
        <v>124</v>
      </c>
      <c r="FT897" s="29">
        <f t="shared" si="111"/>
        <v>124</v>
      </c>
      <c r="FU897" s="8">
        <f t="shared" si="106"/>
        <v>2</v>
      </c>
      <c r="FV897" s="29">
        <f t="shared" si="112"/>
        <v>2</v>
      </c>
    </row>
    <row r="898" spans="1:178">
      <c r="A898" s="8">
        <v>16403</v>
      </c>
      <c r="B898" s="27" t="s">
        <v>47</v>
      </c>
      <c r="C898" s="40">
        <v>79</v>
      </c>
      <c r="D898" s="40" t="s">
        <v>1333</v>
      </c>
      <c r="E898" s="40"/>
      <c r="F898" s="40" t="s">
        <v>850</v>
      </c>
      <c r="G898" s="40">
        <v>50</v>
      </c>
      <c r="H898" s="8" t="str">
        <f>VLOOKUP(F898, 'Meslek Grupları'!$E$6:$G$152, 3, FALSE)</f>
        <v>Esnaf</v>
      </c>
      <c r="I898" s="40"/>
      <c r="J898" s="40"/>
      <c r="K898" s="40"/>
      <c r="L898" s="40">
        <v>120</v>
      </c>
      <c r="M898" s="40"/>
      <c r="N898" s="40"/>
      <c r="O898" s="40"/>
      <c r="P898" s="40"/>
      <c r="Q898" s="40"/>
      <c r="R898" s="40">
        <v>2</v>
      </c>
      <c r="S898" s="40"/>
      <c r="T898" s="40"/>
      <c r="U898" s="40"/>
      <c r="V898" s="40"/>
      <c r="W898" s="40"/>
      <c r="X898" s="40"/>
      <c r="Y898" s="40"/>
      <c r="Z898" s="41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2"/>
      <c r="AT898" s="42"/>
      <c r="AU898" s="43"/>
      <c r="AV898" s="40"/>
      <c r="AW898" s="40"/>
      <c r="AX898" s="40"/>
      <c r="AY898" s="40"/>
      <c r="AZ898" s="40"/>
      <c r="BA898" s="42"/>
      <c r="BB898" s="41"/>
      <c r="BC898" s="40"/>
      <c r="BD898" s="40"/>
      <c r="BE898" s="40"/>
      <c r="BF898" s="40"/>
      <c r="BG898" s="40"/>
      <c r="BH898" s="42"/>
      <c r="BI898" s="40"/>
      <c r="BJ898" s="40"/>
      <c r="BK898" s="40"/>
      <c r="BL898" s="40"/>
      <c r="BM898" s="40"/>
      <c r="BN898" s="40"/>
      <c r="BO898" s="41"/>
      <c r="BP898" s="40"/>
      <c r="BQ898" s="40"/>
      <c r="BR898" s="40"/>
      <c r="BS898" s="40"/>
      <c r="BT898" s="40"/>
      <c r="BU898" s="42"/>
      <c r="BV898" s="40"/>
      <c r="BW898" s="41"/>
      <c r="BX898" s="40"/>
      <c r="BY898" s="40"/>
      <c r="BZ898" s="40"/>
      <c r="CA898" s="42"/>
      <c r="CB898" s="41"/>
      <c r="CC898" s="40"/>
      <c r="CD898" s="40"/>
      <c r="CE898" s="40"/>
      <c r="CF898" s="40"/>
      <c r="CG898" s="40"/>
      <c r="CH898" s="42"/>
      <c r="CI898" s="43"/>
      <c r="CJ898" s="41"/>
      <c r="CK898" s="40"/>
      <c r="CL898" s="40"/>
      <c r="CM898" s="40"/>
      <c r="CN898" s="40"/>
      <c r="CO898" s="40"/>
      <c r="CP898" s="40"/>
      <c r="CQ898" s="40"/>
      <c r="CR898" s="40"/>
      <c r="CS898" s="40"/>
      <c r="CT898" s="40"/>
      <c r="CU898" s="40"/>
      <c r="CV898" s="40"/>
      <c r="CW898" s="40"/>
      <c r="CX898" s="40"/>
      <c r="CY898" s="40"/>
      <c r="CZ898" s="40"/>
      <c r="DA898" s="40"/>
      <c r="DB898" s="40"/>
      <c r="DC898" s="40"/>
      <c r="DD898" s="40"/>
      <c r="DE898" s="40"/>
      <c r="DF898" s="40"/>
      <c r="DG898" s="40"/>
      <c r="DH898" s="40"/>
      <c r="DI898" s="40"/>
      <c r="DJ898" s="40"/>
      <c r="DK898" s="40"/>
      <c r="DL898" s="40"/>
      <c r="DM898" s="40"/>
      <c r="DN898" s="40"/>
      <c r="DO898" s="40"/>
      <c r="DP898" s="40"/>
      <c r="DQ898" s="41"/>
      <c r="DR898" s="40"/>
      <c r="DS898" s="40"/>
      <c r="DT898" s="40"/>
      <c r="DU898" s="40"/>
      <c r="DV898" s="42"/>
      <c r="DW898" s="40"/>
      <c r="DX898" s="40"/>
      <c r="DY898" s="40"/>
      <c r="DZ898" s="40"/>
      <c r="EA898" s="40"/>
      <c r="EB898" s="40"/>
      <c r="EC898" s="40"/>
      <c r="ED898" s="41"/>
      <c r="EE898" s="40"/>
      <c r="EF898" s="40"/>
      <c r="EG898" s="41"/>
      <c r="EH898" s="40"/>
      <c r="EI898" s="40"/>
      <c r="EJ898" s="40"/>
      <c r="EK898" s="40"/>
      <c r="EL898" s="42"/>
      <c r="EM898" s="40"/>
      <c r="EN898" s="40"/>
      <c r="EO898" s="40"/>
      <c r="EP898" s="40"/>
      <c r="EQ898" s="40"/>
      <c r="ER898" s="40"/>
      <c r="ES898" s="40"/>
      <c r="ET898" s="40"/>
      <c r="EU898" s="40"/>
      <c r="EV898" s="40"/>
      <c r="EW898" s="42"/>
      <c r="EX898" s="42"/>
      <c r="EY898" s="42"/>
      <c r="EZ898" s="42"/>
      <c r="FA898" s="42"/>
      <c r="FB898" s="42"/>
      <c r="FC898" s="42"/>
      <c r="FD898" s="42"/>
      <c r="FE898" s="42"/>
      <c r="FF898" s="42"/>
      <c r="FG898" s="42"/>
      <c r="FH898" s="42"/>
      <c r="FI898" s="42"/>
      <c r="FJ898" s="42"/>
      <c r="FK898" s="42"/>
      <c r="FL898" s="42"/>
      <c r="FM898" s="42"/>
      <c r="FN898" s="42"/>
      <c r="FO898" s="42"/>
      <c r="FP898" s="42"/>
      <c r="FQ898" s="42"/>
      <c r="FR898" s="42"/>
      <c r="FS898" s="29">
        <f t="shared" si="105"/>
        <v>170</v>
      </c>
      <c r="FT898" s="29">
        <f t="shared" si="111"/>
        <v>170</v>
      </c>
      <c r="FU898" s="8">
        <f t="shared" si="106"/>
        <v>0</v>
      </c>
      <c r="FV898" s="29">
        <f t="shared" si="112"/>
        <v>0</v>
      </c>
    </row>
    <row r="899" spans="1:178">
      <c r="A899" s="8">
        <v>16403</v>
      </c>
      <c r="B899" s="27" t="s">
        <v>47</v>
      </c>
      <c r="C899" s="40">
        <v>80</v>
      </c>
      <c r="D899" s="40" t="s">
        <v>1334</v>
      </c>
      <c r="E899" s="40"/>
      <c r="F899" s="40"/>
      <c r="G899" s="40"/>
      <c r="H899" s="8">
        <f>VLOOKUP(F899, 'Meslek Grupları'!$E$6:$G$152, 3, FALSE)</f>
        <v>0</v>
      </c>
      <c r="I899" s="40"/>
      <c r="J899" s="40"/>
      <c r="K899" s="40"/>
      <c r="L899" s="40">
        <v>120</v>
      </c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1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2"/>
      <c r="AT899" s="42"/>
      <c r="AU899" s="43"/>
      <c r="AV899" s="40"/>
      <c r="AW899" s="40"/>
      <c r="AX899" s="40"/>
      <c r="AY899" s="40"/>
      <c r="AZ899" s="40"/>
      <c r="BA899" s="42"/>
      <c r="BB899" s="41"/>
      <c r="BC899" s="40"/>
      <c r="BD899" s="40"/>
      <c r="BE899" s="40"/>
      <c r="BF899" s="40"/>
      <c r="BG899" s="40"/>
      <c r="BH899" s="42"/>
      <c r="BI899" s="40"/>
      <c r="BJ899" s="40"/>
      <c r="BK899" s="40"/>
      <c r="BL899" s="40"/>
      <c r="BM899" s="40"/>
      <c r="BN899" s="40"/>
      <c r="BO899" s="41"/>
      <c r="BP899" s="40"/>
      <c r="BQ899" s="40"/>
      <c r="BR899" s="40"/>
      <c r="BS899" s="40"/>
      <c r="BT899" s="40"/>
      <c r="BU899" s="42"/>
      <c r="BV899" s="40"/>
      <c r="BW899" s="41"/>
      <c r="BX899" s="40"/>
      <c r="BY899" s="40"/>
      <c r="BZ899" s="40"/>
      <c r="CA899" s="42"/>
      <c r="CB899" s="41"/>
      <c r="CC899" s="40"/>
      <c r="CD899" s="40"/>
      <c r="CE899" s="40"/>
      <c r="CF899" s="40"/>
      <c r="CG899" s="40"/>
      <c r="CH899" s="42"/>
      <c r="CI899" s="43"/>
      <c r="CJ899" s="41"/>
      <c r="CK899" s="40"/>
      <c r="CL899" s="40"/>
      <c r="CM899" s="40"/>
      <c r="CN899" s="40"/>
      <c r="CO899" s="40"/>
      <c r="CP899" s="40"/>
      <c r="CQ899" s="40"/>
      <c r="CR899" s="40"/>
      <c r="CS899" s="40"/>
      <c r="CT899" s="40"/>
      <c r="CU899" s="40"/>
      <c r="CV899" s="40"/>
      <c r="CW899" s="40"/>
      <c r="CX899" s="40"/>
      <c r="CY899" s="40"/>
      <c r="CZ899" s="40"/>
      <c r="DA899" s="40"/>
      <c r="DB899" s="40"/>
      <c r="DC899" s="40"/>
      <c r="DD899" s="40"/>
      <c r="DE899" s="40"/>
      <c r="DF899" s="40"/>
      <c r="DG899" s="40"/>
      <c r="DH899" s="40"/>
      <c r="DI899" s="40"/>
      <c r="DJ899" s="40"/>
      <c r="DK899" s="40"/>
      <c r="DL899" s="40"/>
      <c r="DM899" s="40"/>
      <c r="DN899" s="40"/>
      <c r="DO899" s="40"/>
      <c r="DP899" s="40"/>
      <c r="DQ899" s="41"/>
      <c r="DR899" s="40"/>
      <c r="DS899" s="40"/>
      <c r="DT899" s="40"/>
      <c r="DU899" s="40"/>
      <c r="DV899" s="42"/>
      <c r="DW899" s="40"/>
      <c r="DX899" s="40"/>
      <c r="DY899" s="40"/>
      <c r="DZ899" s="40"/>
      <c r="EA899" s="40"/>
      <c r="EB899" s="40"/>
      <c r="EC899" s="40"/>
      <c r="ED899" s="41"/>
      <c r="EE899" s="40"/>
      <c r="EF899" s="40"/>
      <c r="EG899" s="41"/>
      <c r="EH899" s="40"/>
      <c r="EI899" s="40"/>
      <c r="EJ899" s="40"/>
      <c r="EK899" s="40"/>
      <c r="EL899" s="42"/>
      <c r="EM899" s="40"/>
      <c r="EN899" s="40"/>
      <c r="EO899" s="40"/>
      <c r="EP899" s="40"/>
      <c r="EQ899" s="40"/>
      <c r="ER899" s="40"/>
      <c r="ES899" s="40"/>
      <c r="ET899" s="40"/>
      <c r="EU899" s="40"/>
      <c r="EV899" s="40"/>
      <c r="EW899" s="42"/>
      <c r="EX899" s="42"/>
      <c r="EY899" s="42"/>
      <c r="EZ899" s="42"/>
      <c r="FA899" s="42"/>
      <c r="FB899" s="42"/>
      <c r="FC899" s="42"/>
      <c r="FD899" s="42"/>
      <c r="FE899" s="42"/>
      <c r="FF899" s="42"/>
      <c r="FG899" s="42"/>
      <c r="FH899" s="42"/>
      <c r="FI899" s="42"/>
      <c r="FJ899" s="42"/>
      <c r="FK899" s="42"/>
      <c r="FL899" s="42"/>
      <c r="FM899" s="42"/>
      <c r="FN899" s="42"/>
      <c r="FO899" s="42"/>
      <c r="FP899" s="42"/>
      <c r="FQ899" s="42"/>
      <c r="FR899" s="42"/>
      <c r="FS899" s="29">
        <f t="shared" si="105"/>
        <v>120</v>
      </c>
      <c r="FT899" s="29">
        <f t="shared" si="111"/>
        <v>120</v>
      </c>
      <c r="FU899" s="8">
        <f t="shared" si="106"/>
        <v>0</v>
      </c>
      <c r="FV899" s="29">
        <f t="shared" si="112"/>
        <v>0</v>
      </c>
    </row>
    <row r="900" spans="1:178">
      <c r="A900" s="8">
        <v>16403</v>
      </c>
      <c r="B900" s="27" t="s">
        <v>47</v>
      </c>
      <c r="C900" s="40">
        <v>81</v>
      </c>
      <c r="D900" s="40" t="s">
        <v>1335</v>
      </c>
      <c r="E900" s="40"/>
      <c r="F900" s="40" t="s">
        <v>235</v>
      </c>
      <c r="G900" s="40">
        <v>100</v>
      </c>
      <c r="H900" s="8" t="str">
        <f>VLOOKUP(F900, 'Meslek Grupları'!$E$6:$G$152, 3, FALSE)</f>
        <v>Esnaf</v>
      </c>
      <c r="I900" s="40"/>
      <c r="J900" s="40"/>
      <c r="K900" s="40"/>
      <c r="L900" s="40">
        <v>120</v>
      </c>
      <c r="M900" s="40" t="s">
        <v>1336</v>
      </c>
      <c r="N900" s="40">
        <v>180</v>
      </c>
      <c r="O900" s="40"/>
      <c r="P900" s="40"/>
      <c r="Q900" s="40"/>
      <c r="R900" s="40">
        <v>6.25</v>
      </c>
      <c r="S900" s="40">
        <v>1</v>
      </c>
      <c r="T900" s="40">
        <v>2</v>
      </c>
      <c r="U900" s="40"/>
      <c r="V900" s="40"/>
      <c r="W900" s="40"/>
      <c r="X900" s="40"/>
      <c r="Y900" s="40"/>
      <c r="Z900" s="41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2"/>
      <c r="AT900" s="42"/>
      <c r="AU900" s="43"/>
      <c r="AV900" s="40"/>
      <c r="AW900" s="40"/>
      <c r="AX900" s="40"/>
      <c r="AY900" s="40"/>
      <c r="AZ900" s="40"/>
      <c r="BA900" s="42"/>
      <c r="BB900" s="41"/>
      <c r="BC900" s="40"/>
      <c r="BD900" s="40"/>
      <c r="BE900" s="40"/>
      <c r="BF900" s="40"/>
      <c r="BG900" s="40"/>
      <c r="BH900" s="42"/>
      <c r="BI900" s="40"/>
      <c r="BJ900" s="40"/>
      <c r="BK900" s="40"/>
      <c r="BL900" s="40"/>
      <c r="BM900" s="40"/>
      <c r="BN900" s="40"/>
      <c r="BO900" s="41"/>
      <c r="BP900" s="40"/>
      <c r="BQ900" s="40"/>
      <c r="BR900" s="40"/>
      <c r="BS900" s="40"/>
      <c r="BT900" s="40"/>
      <c r="BU900" s="42"/>
      <c r="BV900" s="40"/>
      <c r="BW900" s="41">
        <v>1</v>
      </c>
      <c r="BX900" s="40"/>
      <c r="BY900" s="40"/>
      <c r="BZ900" s="40">
        <v>12</v>
      </c>
      <c r="CA900" s="42">
        <v>12</v>
      </c>
      <c r="CB900" s="41"/>
      <c r="CC900" s="40"/>
      <c r="CD900" s="40"/>
      <c r="CE900" s="40"/>
      <c r="CF900" s="40"/>
      <c r="CG900" s="40"/>
      <c r="CH900" s="42"/>
      <c r="CI900" s="43"/>
      <c r="CJ900" s="41"/>
      <c r="CK900" s="40"/>
      <c r="CL900" s="40"/>
      <c r="CM900" s="40"/>
      <c r="CN900" s="40"/>
      <c r="CO900" s="40"/>
      <c r="CP900" s="40"/>
      <c r="CQ900" s="40"/>
      <c r="CR900" s="40"/>
      <c r="CS900" s="40"/>
      <c r="CT900" s="40"/>
      <c r="CU900" s="40"/>
      <c r="CV900" s="40"/>
      <c r="CW900" s="40"/>
      <c r="CX900" s="40"/>
      <c r="CY900" s="40"/>
      <c r="CZ900" s="40"/>
      <c r="DA900" s="40"/>
      <c r="DB900" s="40"/>
      <c r="DC900" s="40"/>
      <c r="DD900" s="40"/>
      <c r="DE900" s="40"/>
      <c r="DF900" s="40"/>
      <c r="DG900" s="40"/>
      <c r="DH900" s="40"/>
      <c r="DI900" s="40"/>
      <c r="DJ900" s="40"/>
      <c r="DK900" s="40"/>
      <c r="DL900" s="40"/>
      <c r="DM900" s="40"/>
      <c r="DN900" s="40"/>
      <c r="DO900" s="40"/>
      <c r="DP900" s="40"/>
      <c r="DQ900" s="41"/>
      <c r="DR900" s="40"/>
      <c r="DS900" s="40"/>
      <c r="DT900" s="40"/>
      <c r="DU900" s="40"/>
      <c r="DV900" s="42"/>
      <c r="DW900" s="40"/>
      <c r="DX900" s="40"/>
      <c r="DY900" s="40"/>
      <c r="DZ900" s="40"/>
      <c r="EA900" s="40"/>
      <c r="EB900" s="40"/>
      <c r="EC900" s="40"/>
      <c r="ED900" s="41"/>
      <c r="EE900" s="40"/>
      <c r="EF900" s="40"/>
      <c r="EG900" s="41"/>
      <c r="EH900" s="40"/>
      <c r="EI900" s="40"/>
      <c r="EJ900" s="40"/>
      <c r="EK900" s="40"/>
      <c r="EL900" s="42"/>
      <c r="EM900" s="40"/>
      <c r="EN900" s="40"/>
      <c r="EO900" s="40"/>
      <c r="EP900" s="40"/>
      <c r="EQ900" s="40"/>
      <c r="ER900" s="40">
        <v>1</v>
      </c>
      <c r="ES900" s="40"/>
      <c r="ET900" s="40"/>
      <c r="EU900" s="40"/>
      <c r="EV900" s="40"/>
      <c r="EW900" s="42">
        <v>30</v>
      </c>
      <c r="EX900" s="42"/>
      <c r="EY900" s="42"/>
      <c r="EZ900" s="42"/>
      <c r="FA900" s="42"/>
      <c r="FB900" s="42"/>
      <c r="FC900" s="42"/>
      <c r="FD900" s="42"/>
      <c r="FE900" s="42"/>
      <c r="FF900" s="42"/>
      <c r="FG900" s="42"/>
      <c r="FH900" s="42"/>
      <c r="FI900" s="42"/>
      <c r="FJ900" s="42"/>
      <c r="FK900" s="42"/>
      <c r="FL900" s="42"/>
      <c r="FM900" s="42"/>
      <c r="FN900" s="42"/>
      <c r="FO900" s="42"/>
      <c r="FP900" s="42"/>
      <c r="FQ900" s="42"/>
      <c r="FR900" s="42"/>
      <c r="FS900" s="29">
        <f t="shared" si="105"/>
        <v>442</v>
      </c>
      <c r="FT900" s="29">
        <f t="shared" si="111"/>
        <v>442</v>
      </c>
      <c r="FU900" s="8">
        <f t="shared" si="106"/>
        <v>1</v>
      </c>
      <c r="FV900" s="29">
        <f t="shared" si="112"/>
        <v>1</v>
      </c>
    </row>
    <row r="901" spans="1:178">
      <c r="A901" s="8">
        <v>16403</v>
      </c>
      <c r="B901" s="27" t="s">
        <v>47</v>
      </c>
      <c r="C901" s="40">
        <v>82</v>
      </c>
      <c r="D901" s="40" t="s">
        <v>1337</v>
      </c>
      <c r="E901" s="40"/>
      <c r="F901" s="40"/>
      <c r="G901" s="40"/>
      <c r="H901" s="8">
        <f>VLOOKUP(F901, 'Meslek Grupları'!$E$6:$G$152, 3, FALSE)</f>
        <v>0</v>
      </c>
      <c r="I901" s="40"/>
      <c r="J901" s="40"/>
      <c r="K901" s="40"/>
      <c r="L901" s="40">
        <v>120</v>
      </c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1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2"/>
      <c r="AT901" s="42"/>
      <c r="AU901" s="43"/>
      <c r="AV901" s="40"/>
      <c r="AW901" s="40"/>
      <c r="AX901" s="40"/>
      <c r="AY901" s="40"/>
      <c r="AZ901" s="40"/>
      <c r="BA901" s="42"/>
      <c r="BB901" s="41"/>
      <c r="BC901" s="40"/>
      <c r="BD901" s="40"/>
      <c r="BE901" s="40"/>
      <c r="BF901" s="40"/>
      <c r="BG901" s="40"/>
      <c r="BH901" s="42"/>
      <c r="BI901" s="40"/>
      <c r="BJ901" s="40"/>
      <c r="BK901" s="40"/>
      <c r="BL901" s="40"/>
      <c r="BM901" s="40"/>
      <c r="BN901" s="40"/>
      <c r="BO901" s="41"/>
      <c r="BP901" s="40"/>
      <c r="BQ901" s="40"/>
      <c r="BR901" s="40"/>
      <c r="BS901" s="40"/>
      <c r="BT901" s="40"/>
      <c r="BU901" s="42"/>
      <c r="BV901" s="40"/>
      <c r="BW901" s="41"/>
      <c r="BX901" s="40"/>
      <c r="BY901" s="40"/>
      <c r="BZ901" s="40"/>
      <c r="CA901" s="42"/>
      <c r="CB901" s="41"/>
      <c r="CC901" s="40"/>
      <c r="CD901" s="40"/>
      <c r="CE901" s="40"/>
      <c r="CF901" s="40"/>
      <c r="CG901" s="40"/>
      <c r="CH901" s="42"/>
      <c r="CI901" s="43"/>
      <c r="CJ901" s="41"/>
      <c r="CK901" s="40"/>
      <c r="CL901" s="40"/>
      <c r="CM901" s="40"/>
      <c r="CN901" s="40"/>
      <c r="CO901" s="40"/>
      <c r="CP901" s="40"/>
      <c r="CQ901" s="40"/>
      <c r="CR901" s="40"/>
      <c r="CS901" s="40"/>
      <c r="CT901" s="40"/>
      <c r="CU901" s="40"/>
      <c r="CV901" s="40"/>
      <c r="CW901" s="40"/>
      <c r="CX901" s="40"/>
      <c r="CY901" s="40"/>
      <c r="CZ901" s="40"/>
      <c r="DA901" s="40"/>
      <c r="DB901" s="40"/>
      <c r="DC901" s="40"/>
      <c r="DD901" s="40"/>
      <c r="DE901" s="40"/>
      <c r="DF901" s="40"/>
      <c r="DG901" s="40"/>
      <c r="DH901" s="40"/>
      <c r="DI901" s="40"/>
      <c r="DJ901" s="40"/>
      <c r="DK901" s="40"/>
      <c r="DL901" s="40"/>
      <c r="DM901" s="40"/>
      <c r="DN901" s="40"/>
      <c r="DO901" s="40"/>
      <c r="DP901" s="40"/>
      <c r="DQ901" s="41"/>
      <c r="DR901" s="40"/>
      <c r="DS901" s="40"/>
      <c r="DT901" s="40"/>
      <c r="DU901" s="40"/>
      <c r="DV901" s="42"/>
      <c r="DW901" s="40"/>
      <c r="DX901" s="40"/>
      <c r="DY901" s="40"/>
      <c r="DZ901" s="40"/>
      <c r="EA901" s="40"/>
      <c r="EB901" s="40"/>
      <c r="EC901" s="40"/>
      <c r="ED901" s="41"/>
      <c r="EE901" s="40"/>
      <c r="EF901" s="40"/>
      <c r="EG901" s="41"/>
      <c r="EH901" s="40"/>
      <c r="EI901" s="40"/>
      <c r="EJ901" s="40"/>
      <c r="EK901" s="40"/>
      <c r="EL901" s="42"/>
      <c r="EM901" s="40"/>
      <c r="EN901" s="40"/>
      <c r="EO901" s="40"/>
      <c r="EP901" s="40"/>
      <c r="EQ901" s="40"/>
      <c r="ER901" s="40"/>
      <c r="ES901" s="40"/>
      <c r="ET901" s="40"/>
      <c r="EU901" s="40"/>
      <c r="EV901" s="40"/>
      <c r="EW901" s="42"/>
      <c r="EX901" s="42"/>
      <c r="EY901" s="42"/>
      <c r="EZ901" s="42"/>
      <c r="FA901" s="42"/>
      <c r="FB901" s="42"/>
      <c r="FC901" s="42"/>
      <c r="FD901" s="42"/>
      <c r="FE901" s="42"/>
      <c r="FF901" s="42"/>
      <c r="FG901" s="42"/>
      <c r="FH901" s="42"/>
      <c r="FI901" s="42"/>
      <c r="FJ901" s="42"/>
      <c r="FK901" s="42"/>
      <c r="FL901" s="42"/>
      <c r="FM901" s="42"/>
      <c r="FN901" s="42"/>
      <c r="FO901" s="42"/>
      <c r="FP901" s="42"/>
      <c r="FQ901" s="42"/>
      <c r="FR901" s="42"/>
      <c r="FS901" s="29">
        <f t="shared" si="105"/>
        <v>120</v>
      </c>
      <c r="FT901" s="29">
        <f t="shared" si="111"/>
        <v>120</v>
      </c>
      <c r="FU901" s="8">
        <f t="shared" si="106"/>
        <v>0</v>
      </c>
      <c r="FV901" s="29">
        <f t="shared" si="112"/>
        <v>0</v>
      </c>
    </row>
    <row r="902" spans="1:178">
      <c r="A902" s="8">
        <v>16403</v>
      </c>
      <c r="B902" s="27" t="s">
        <v>47</v>
      </c>
      <c r="C902" s="40">
        <v>83</v>
      </c>
      <c r="D902" s="40" t="s">
        <v>964</v>
      </c>
      <c r="E902" s="40"/>
      <c r="F902" s="40" t="s">
        <v>253</v>
      </c>
      <c r="G902" s="40">
        <v>150</v>
      </c>
      <c r="H902" s="8" t="str">
        <f>VLOOKUP(F902, 'Meslek Grupları'!$E$6:$G$152, 3, FALSE)</f>
        <v>İşçiler</v>
      </c>
      <c r="I902" s="40"/>
      <c r="J902" s="40"/>
      <c r="K902" s="40"/>
      <c r="L902" s="40">
        <v>120</v>
      </c>
      <c r="M902" s="40" t="s">
        <v>1338</v>
      </c>
      <c r="N902" s="40"/>
      <c r="O902" s="40"/>
      <c r="P902" s="40"/>
      <c r="Q902" s="40"/>
      <c r="R902" s="40">
        <v>4.25</v>
      </c>
      <c r="S902" s="40"/>
      <c r="T902" s="40"/>
      <c r="U902" s="40"/>
      <c r="V902" s="40"/>
      <c r="W902" s="40"/>
      <c r="X902" s="40"/>
      <c r="Y902" s="40"/>
      <c r="Z902" s="41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2"/>
      <c r="AT902" s="42"/>
      <c r="AU902" s="43"/>
      <c r="AV902" s="40"/>
      <c r="AW902" s="40"/>
      <c r="AX902" s="40"/>
      <c r="AY902" s="40"/>
      <c r="AZ902" s="40"/>
      <c r="BA902" s="42"/>
      <c r="BB902" s="41"/>
      <c r="BC902" s="40"/>
      <c r="BD902" s="40"/>
      <c r="BE902" s="40"/>
      <c r="BF902" s="40"/>
      <c r="BG902" s="40"/>
      <c r="BH902" s="42"/>
      <c r="BI902" s="40"/>
      <c r="BJ902" s="40"/>
      <c r="BK902" s="40"/>
      <c r="BL902" s="40"/>
      <c r="BM902" s="40"/>
      <c r="BN902" s="40"/>
      <c r="BO902" s="41"/>
      <c r="BP902" s="40"/>
      <c r="BQ902" s="40"/>
      <c r="BR902" s="40"/>
      <c r="BS902" s="40"/>
      <c r="BT902" s="40"/>
      <c r="BU902" s="42"/>
      <c r="BV902" s="40"/>
      <c r="BW902" s="41"/>
      <c r="BX902" s="40"/>
      <c r="BY902" s="40"/>
      <c r="BZ902" s="40"/>
      <c r="CA902" s="42"/>
      <c r="CB902" s="41"/>
      <c r="CC902" s="40"/>
      <c r="CD902" s="40"/>
      <c r="CE902" s="40"/>
      <c r="CF902" s="40"/>
      <c r="CG902" s="40"/>
      <c r="CH902" s="42"/>
      <c r="CI902" s="43"/>
      <c r="CJ902" s="41"/>
      <c r="CK902" s="40"/>
      <c r="CL902" s="40"/>
      <c r="CM902" s="40"/>
      <c r="CN902" s="40"/>
      <c r="CO902" s="40"/>
      <c r="CP902" s="40"/>
      <c r="CQ902" s="40"/>
      <c r="CR902" s="40"/>
      <c r="CS902" s="40"/>
      <c r="CT902" s="40"/>
      <c r="CU902" s="40"/>
      <c r="CV902" s="40"/>
      <c r="CW902" s="40"/>
      <c r="CX902" s="40"/>
      <c r="CY902" s="40"/>
      <c r="CZ902" s="40"/>
      <c r="DA902" s="40"/>
      <c r="DB902" s="40"/>
      <c r="DC902" s="40"/>
      <c r="DD902" s="40"/>
      <c r="DE902" s="40"/>
      <c r="DF902" s="40"/>
      <c r="DG902" s="40"/>
      <c r="DH902" s="40"/>
      <c r="DI902" s="40"/>
      <c r="DJ902" s="40"/>
      <c r="DK902" s="40"/>
      <c r="DL902" s="40"/>
      <c r="DM902" s="40"/>
      <c r="DN902" s="40"/>
      <c r="DO902" s="40"/>
      <c r="DP902" s="40"/>
      <c r="DQ902" s="41"/>
      <c r="DR902" s="40"/>
      <c r="DS902" s="40"/>
      <c r="DT902" s="40"/>
      <c r="DU902" s="40"/>
      <c r="DV902" s="42"/>
      <c r="DW902" s="40"/>
      <c r="DX902" s="40"/>
      <c r="DY902" s="40"/>
      <c r="DZ902" s="40"/>
      <c r="EA902" s="40"/>
      <c r="EB902" s="40"/>
      <c r="EC902" s="40"/>
      <c r="ED902" s="41"/>
      <c r="EE902" s="40"/>
      <c r="EF902" s="40"/>
      <c r="EG902" s="41"/>
      <c r="EH902" s="40"/>
      <c r="EI902" s="40"/>
      <c r="EJ902" s="40"/>
      <c r="EK902" s="40"/>
      <c r="EL902" s="42"/>
      <c r="EM902" s="40"/>
      <c r="EN902" s="40"/>
      <c r="EO902" s="40"/>
      <c r="EP902" s="40"/>
      <c r="EQ902" s="40"/>
      <c r="ER902" s="40"/>
      <c r="ES902" s="40"/>
      <c r="ET902" s="40"/>
      <c r="EU902" s="40"/>
      <c r="EV902" s="40"/>
      <c r="EW902" s="42"/>
      <c r="EX902" s="42"/>
      <c r="EY902" s="42"/>
      <c r="EZ902" s="42"/>
      <c r="FA902" s="42"/>
      <c r="FB902" s="42"/>
      <c r="FC902" s="42"/>
      <c r="FD902" s="42"/>
      <c r="FE902" s="42"/>
      <c r="FF902" s="42"/>
      <c r="FG902" s="42"/>
      <c r="FH902" s="42"/>
      <c r="FI902" s="42"/>
      <c r="FJ902" s="42"/>
      <c r="FK902" s="42"/>
      <c r="FL902" s="42"/>
      <c r="FM902" s="42"/>
      <c r="FN902" s="42"/>
      <c r="FO902" s="42"/>
      <c r="FP902" s="42"/>
      <c r="FQ902" s="42"/>
      <c r="FR902" s="42"/>
      <c r="FS902" s="29">
        <f t="shared" ref="FS902:FS965" si="113">FQ902+FO902+FL902+FI902+FC902+EW902+EP902+EL902+EF902+EC902+DX902+DU902+DK902+DJ902+DG902+DE902+DD902+CX902+CP902+CG902+BZ902+BU902+BM902+BG902+AZ902+P902+O902+N902+L902+J902+G902+BT902</f>
        <v>270</v>
      </c>
      <c r="FT902" s="29">
        <f t="shared" si="111"/>
        <v>270</v>
      </c>
      <c r="FU902" s="8">
        <f t="shared" si="106"/>
        <v>0</v>
      </c>
      <c r="FV902" s="29">
        <f t="shared" si="112"/>
        <v>0</v>
      </c>
    </row>
    <row r="903" spans="1:178">
      <c r="A903" s="8">
        <v>16403</v>
      </c>
      <c r="B903" s="27" t="s">
        <v>47</v>
      </c>
      <c r="C903" s="40">
        <v>84</v>
      </c>
      <c r="D903" s="40" t="s">
        <v>1339</v>
      </c>
      <c r="E903" s="40"/>
      <c r="F903" s="40" t="s">
        <v>288</v>
      </c>
      <c r="G903" s="40">
        <v>300</v>
      </c>
      <c r="H903" s="8" t="str">
        <f>VLOOKUP(F903, 'Meslek Grupları'!$E$6:$G$152, 3, FALSE)</f>
        <v>Ticaret</v>
      </c>
      <c r="I903" s="40"/>
      <c r="J903" s="40"/>
      <c r="K903" s="40"/>
      <c r="L903" s="40"/>
      <c r="M903" s="40"/>
      <c r="N903" s="40"/>
      <c r="O903" s="40"/>
      <c r="P903" s="40"/>
      <c r="Q903" s="40"/>
      <c r="R903" s="40">
        <v>40</v>
      </c>
      <c r="S903" s="40">
        <v>6</v>
      </c>
      <c r="T903" s="40">
        <v>12</v>
      </c>
      <c r="U903" s="40"/>
      <c r="V903" s="40"/>
      <c r="W903" s="40"/>
      <c r="X903" s="40"/>
      <c r="Y903" s="40"/>
      <c r="Z903" s="41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2"/>
      <c r="AT903" s="42"/>
      <c r="AU903" s="43"/>
      <c r="AV903" s="40"/>
      <c r="AW903" s="40"/>
      <c r="AX903" s="40"/>
      <c r="AY903" s="40"/>
      <c r="AZ903" s="40"/>
      <c r="BA903" s="42"/>
      <c r="BB903" s="41"/>
      <c r="BC903" s="40"/>
      <c r="BD903" s="40"/>
      <c r="BE903" s="40"/>
      <c r="BF903" s="40"/>
      <c r="BG903" s="40"/>
      <c r="BH903" s="42"/>
      <c r="BI903" s="40"/>
      <c r="BJ903" s="40"/>
      <c r="BK903" s="40"/>
      <c r="BL903" s="40"/>
      <c r="BM903" s="40"/>
      <c r="BN903" s="40"/>
      <c r="BO903" s="41">
        <v>4</v>
      </c>
      <c r="BP903" s="40"/>
      <c r="BQ903" s="40"/>
      <c r="BR903" s="40" t="s">
        <v>612</v>
      </c>
      <c r="BS903" s="40"/>
      <c r="BT903" s="40"/>
      <c r="BU903" s="42">
        <v>300</v>
      </c>
      <c r="BV903" s="40"/>
      <c r="BW903" s="41">
        <v>6</v>
      </c>
      <c r="BX903" s="40"/>
      <c r="BY903" s="40"/>
      <c r="BZ903" s="40">
        <v>72</v>
      </c>
      <c r="CA903" s="42">
        <v>72</v>
      </c>
      <c r="CB903" s="41"/>
      <c r="CC903" s="40"/>
      <c r="CD903" s="40"/>
      <c r="CE903" s="40"/>
      <c r="CF903" s="40"/>
      <c r="CG903" s="40"/>
      <c r="CH903" s="42"/>
      <c r="CI903" s="43"/>
      <c r="CJ903" s="41">
        <v>1</v>
      </c>
      <c r="CK903" s="40"/>
      <c r="CL903" s="40"/>
      <c r="CM903" s="40"/>
      <c r="CN903" s="40"/>
      <c r="CO903" s="40"/>
      <c r="CP903" s="40"/>
      <c r="CQ903" s="40"/>
      <c r="CR903" s="40"/>
      <c r="CS903" s="40"/>
      <c r="CT903" s="40"/>
      <c r="CU903" s="40"/>
      <c r="CV903" s="40"/>
      <c r="CW903" s="40">
        <v>1</v>
      </c>
      <c r="CX903" s="40">
        <v>10</v>
      </c>
      <c r="CY903" s="40"/>
      <c r="CZ903" s="40"/>
      <c r="DA903" s="40"/>
      <c r="DB903" s="40"/>
      <c r="DC903" s="40"/>
      <c r="DD903" s="40"/>
      <c r="DE903" s="40"/>
      <c r="DF903" s="40"/>
      <c r="DG903" s="40"/>
      <c r="DH903" s="40"/>
      <c r="DI903" s="40"/>
      <c r="DJ903" s="40"/>
      <c r="DK903" s="40"/>
      <c r="DL903" s="40"/>
      <c r="DM903" s="40"/>
      <c r="DN903" s="40"/>
      <c r="DO903" s="40"/>
      <c r="DP903" s="40"/>
      <c r="DQ903" s="41"/>
      <c r="DR903" s="40"/>
      <c r="DS903" s="40"/>
      <c r="DT903" s="40"/>
      <c r="DU903" s="40"/>
      <c r="DV903" s="42"/>
      <c r="DW903" s="40"/>
      <c r="DX903" s="40"/>
      <c r="DY903" s="40"/>
      <c r="DZ903" s="40"/>
      <c r="EA903" s="40"/>
      <c r="EB903" s="40"/>
      <c r="EC903" s="40"/>
      <c r="ED903" s="41"/>
      <c r="EE903" s="40"/>
      <c r="EF903" s="40"/>
      <c r="EG903" s="41"/>
      <c r="EH903" s="40"/>
      <c r="EI903" s="40"/>
      <c r="EJ903" s="40"/>
      <c r="EK903" s="40"/>
      <c r="EL903" s="42"/>
      <c r="EM903" s="40"/>
      <c r="EN903" s="40"/>
      <c r="EO903" s="40"/>
      <c r="EP903" s="40"/>
      <c r="EQ903" s="40"/>
      <c r="ER903" s="40"/>
      <c r="ES903" s="40"/>
      <c r="ET903" s="40"/>
      <c r="EU903" s="40"/>
      <c r="EV903" s="40"/>
      <c r="EW903" s="42"/>
      <c r="EX903" s="42"/>
      <c r="EY903" s="42"/>
      <c r="EZ903" s="42"/>
      <c r="FA903" s="42"/>
      <c r="FB903" s="42"/>
      <c r="FC903" s="42"/>
      <c r="FD903" s="42"/>
      <c r="FE903" s="42"/>
      <c r="FF903" s="42"/>
      <c r="FG903" s="42"/>
      <c r="FH903" s="42"/>
      <c r="FI903" s="42"/>
      <c r="FJ903" s="42"/>
      <c r="FK903" s="42"/>
      <c r="FL903" s="42"/>
      <c r="FM903" s="42"/>
      <c r="FN903" s="42"/>
      <c r="FO903" s="42"/>
      <c r="FP903" s="42"/>
      <c r="FQ903" s="42"/>
      <c r="FR903" s="42"/>
      <c r="FS903" s="29">
        <f t="shared" si="113"/>
        <v>682</v>
      </c>
      <c r="FT903" s="29">
        <f t="shared" si="111"/>
        <v>682</v>
      </c>
      <c r="FU903" s="8">
        <f t="shared" si="106"/>
        <v>10</v>
      </c>
      <c r="FV903" s="29">
        <f t="shared" si="112"/>
        <v>10</v>
      </c>
    </row>
    <row r="904" spans="1:178">
      <c r="A904" s="8">
        <v>16403</v>
      </c>
      <c r="B904" s="27" t="s">
        <v>47</v>
      </c>
      <c r="C904" s="40">
        <v>85</v>
      </c>
      <c r="D904" s="40" t="s">
        <v>652</v>
      </c>
      <c r="E904" s="40"/>
      <c r="F904" s="40" t="s">
        <v>381</v>
      </c>
      <c r="G904" s="40"/>
      <c r="H904" s="8" t="str">
        <f>VLOOKUP(F904, 'Meslek Grupları'!$E$6:$G$152, 3, FALSE)</f>
        <v>Mesleksiz</v>
      </c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1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2"/>
      <c r="AT904" s="42"/>
      <c r="AU904" s="43"/>
      <c r="AV904" s="40"/>
      <c r="AW904" s="40"/>
      <c r="AX904" s="40"/>
      <c r="AY904" s="40"/>
      <c r="AZ904" s="40"/>
      <c r="BA904" s="42"/>
      <c r="BB904" s="41"/>
      <c r="BC904" s="40"/>
      <c r="BD904" s="40"/>
      <c r="BE904" s="40"/>
      <c r="BF904" s="40"/>
      <c r="BG904" s="40"/>
      <c r="BH904" s="42"/>
      <c r="BI904" s="40"/>
      <c r="BJ904" s="40"/>
      <c r="BK904" s="40"/>
      <c r="BL904" s="40"/>
      <c r="BM904" s="40"/>
      <c r="BN904" s="40"/>
      <c r="BO904" s="41"/>
      <c r="BP904" s="40"/>
      <c r="BQ904" s="40"/>
      <c r="BR904" s="40"/>
      <c r="BS904" s="40"/>
      <c r="BT904" s="40"/>
      <c r="BU904" s="42"/>
      <c r="BV904" s="40"/>
      <c r="BW904" s="41"/>
      <c r="BX904" s="40"/>
      <c r="BY904" s="40"/>
      <c r="BZ904" s="40"/>
      <c r="CA904" s="42"/>
      <c r="CB904" s="41"/>
      <c r="CC904" s="40"/>
      <c r="CD904" s="40"/>
      <c r="CE904" s="40"/>
      <c r="CF904" s="40"/>
      <c r="CG904" s="40"/>
      <c r="CH904" s="42"/>
      <c r="CI904" s="43"/>
      <c r="CJ904" s="41"/>
      <c r="CK904" s="40"/>
      <c r="CL904" s="40"/>
      <c r="CM904" s="40"/>
      <c r="CN904" s="40"/>
      <c r="CO904" s="40"/>
      <c r="CP904" s="40"/>
      <c r="CQ904" s="40"/>
      <c r="CR904" s="40"/>
      <c r="CS904" s="40"/>
      <c r="CT904" s="40"/>
      <c r="CU904" s="40"/>
      <c r="CV904" s="40"/>
      <c r="CW904" s="40"/>
      <c r="CX904" s="40"/>
      <c r="CY904" s="40"/>
      <c r="CZ904" s="40"/>
      <c r="DA904" s="40"/>
      <c r="DB904" s="40"/>
      <c r="DC904" s="40"/>
      <c r="DD904" s="40"/>
      <c r="DE904" s="40"/>
      <c r="DF904" s="40"/>
      <c r="DG904" s="40"/>
      <c r="DH904" s="40"/>
      <c r="DI904" s="40"/>
      <c r="DJ904" s="40"/>
      <c r="DK904" s="40"/>
      <c r="DL904" s="40"/>
      <c r="DM904" s="40"/>
      <c r="DN904" s="40"/>
      <c r="DO904" s="40"/>
      <c r="DP904" s="40"/>
      <c r="DQ904" s="41"/>
      <c r="DR904" s="40"/>
      <c r="DS904" s="40"/>
      <c r="DT904" s="40"/>
      <c r="DU904" s="40"/>
      <c r="DV904" s="42"/>
      <c r="DW904" s="40"/>
      <c r="DX904" s="40"/>
      <c r="DY904" s="40"/>
      <c r="DZ904" s="40"/>
      <c r="EA904" s="40"/>
      <c r="EB904" s="40"/>
      <c r="EC904" s="40"/>
      <c r="ED904" s="41"/>
      <c r="EE904" s="40"/>
      <c r="EF904" s="40"/>
      <c r="EG904" s="41"/>
      <c r="EH904" s="40"/>
      <c r="EI904" s="40"/>
      <c r="EJ904" s="40"/>
      <c r="EK904" s="40"/>
      <c r="EL904" s="42"/>
      <c r="EM904" s="40"/>
      <c r="EN904" s="40"/>
      <c r="EO904" s="40"/>
      <c r="EP904" s="40"/>
      <c r="EQ904" s="40"/>
      <c r="ER904" s="40"/>
      <c r="ES904" s="40"/>
      <c r="ET904" s="40"/>
      <c r="EU904" s="40"/>
      <c r="EV904" s="40"/>
      <c r="EW904" s="42"/>
      <c r="EX904" s="42"/>
      <c r="EY904" s="42"/>
      <c r="EZ904" s="42"/>
      <c r="FA904" s="42"/>
      <c r="FB904" s="42"/>
      <c r="FC904" s="42"/>
      <c r="FD904" s="42"/>
      <c r="FE904" s="42"/>
      <c r="FF904" s="42"/>
      <c r="FG904" s="42"/>
      <c r="FH904" s="42"/>
      <c r="FI904" s="42"/>
      <c r="FJ904" s="42"/>
      <c r="FK904" s="42"/>
      <c r="FL904" s="42"/>
      <c r="FM904" s="42"/>
      <c r="FN904" s="42"/>
      <c r="FO904" s="42"/>
      <c r="FP904" s="42"/>
      <c r="FQ904" s="42"/>
      <c r="FR904" s="42"/>
      <c r="FS904" s="29">
        <f t="shared" si="113"/>
        <v>0</v>
      </c>
      <c r="FT904" s="29">
        <f t="shared" si="111"/>
        <v>0</v>
      </c>
      <c r="FU904" s="8">
        <f t="shared" si="106"/>
        <v>0</v>
      </c>
      <c r="FV904" s="29">
        <f t="shared" si="112"/>
        <v>0</v>
      </c>
    </row>
    <row r="905" spans="1:178">
      <c r="A905" s="8">
        <v>16403</v>
      </c>
      <c r="B905" s="27" t="s">
        <v>47</v>
      </c>
      <c r="C905" s="40">
        <v>86</v>
      </c>
      <c r="D905" s="40" t="s">
        <v>1340</v>
      </c>
      <c r="E905" s="40"/>
      <c r="F905" s="40" t="s">
        <v>290</v>
      </c>
      <c r="G905" s="40">
        <v>50</v>
      </c>
      <c r="H905" s="8" t="str">
        <f>VLOOKUP(F905, 'Meslek Grupları'!$E$6:$G$152, 3, FALSE)</f>
        <v>Ticaret</v>
      </c>
      <c r="I905" s="40" t="s">
        <v>1341</v>
      </c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1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2"/>
      <c r="AT905" s="42"/>
      <c r="AU905" s="43"/>
      <c r="AV905" s="40"/>
      <c r="AW905" s="40"/>
      <c r="AX905" s="40"/>
      <c r="AY905" s="40"/>
      <c r="AZ905" s="40"/>
      <c r="BA905" s="42"/>
      <c r="BB905" s="41"/>
      <c r="BC905" s="40"/>
      <c r="BD905" s="40"/>
      <c r="BE905" s="40"/>
      <c r="BF905" s="40"/>
      <c r="BG905" s="40"/>
      <c r="BH905" s="42"/>
      <c r="BI905" s="40"/>
      <c r="BJ905" s="40"/>
      <c r="BK905" s="40"/>
      <c r="BL905" s="40"/>
      <c r="BM905" s="40"/>
      <c r="BN905" s="40"/>
      <c r="BO905" s="41"/>
      <c r="BP905" s="40"/>
      <c r="BQ905" s="40"/>
      <c r="BR905" s="40"/>
      <c r="BS905" s="40"/>
      <c r="BT905" s="40"/>
      <c r="BU905" s="42"/>
      <c r="BV905" s="40"/>
      <c r="BW905" s="41"/>
      <c r="BX905" s="40"/>
      <c r="BY905" s="40"/>
      <c r="BZ905" s="40"/>
      <c r="CA905" s="42"/>
      <c r="CB905" s="41"/>
      <c r="CC905" s="40"/>
      <c r="CD905" s="40"/>
      <c r="CE905" s="40"/>
      <c r="CF905" s="40"/>
      <c r="CG905" s="40"/>
      <c r="CH905" s="42"/>
      <c r="CI905" s="43"/>
      <c r="CJ905" s="41"/>
      <c r="CK905" s="40"/>
      <c r="CL905" s="40"/>
      <c r="CM905" s="40"/>
      <c r="CN905" s="40"/>
      <c r="CO905" s="40"/>
      <c r="CP905" s="40"/>
      <c r="CQ905" s="40"/>
      <c r="CR905" s="40"/>
      <c r="CS905" s="40"/>
      <c r="CT905" s="40"/>
      <c r="CU905" s="40"/>
      <c r="CV905" s="40"/>
      <c r="CW905" s="40"/>
      <c r="CX905" s="40"/>
      <c r="CY905" s="40"/>
      <c r="CZ905" s="40"/>
      <c r="DA905" s="40"/>
      <c r="DB905" s="40"/>
      <c r="DC905" s="40"/>
      <c r="DD905" s="40"/>
      <c r="DE905" s="40"/>
      <c r="DF905" s="40"/>
      <c r="DG905" s="40"/>
      <c r="DH905" s="40"/>
      <c r="DI905" s="40"/>
      <c r="DJ905" s="40"/>
      <c r="DK905" s="40"/>
      <c r="DL905" s="40"/>
      <c r="DM905" s="40"/>
      <c r="DN905" s="40"/>
      <c r="DO905" s="40"/>
      <c r="DP905" s="40"/>
      <c r="DQ905" s="41"/>
      <c r="DR905" s="40"/>
      <c r="DS905" s="40"/>
      <c r="DT905" s="40"/>
      <c r="DU905" s="40"/>
      <c r="DV905" s="42"/>
      <c r="DW905" s="40"/>
      <c r="DX905" s="40"/>
      <c r="DY905" s="40"/>
      <c r="DZ905" s="40"/>
      <c r="EA905" s="40"/>
      <c r="EB905" s="40"/>
      <c r="EC905" s="40"/>
      <c r="ED905" s="41"/>
      <c r="EE905" s="40"/>
      <c r="EF905" s="40"/>
      <c r="EG905" s="41"/>
      <c r="EH905" s="40"/>
      <c r="EI905" s="40"/>
      <c r="EJ905" s="40"/>
      <c r="EK905" s="40"/>
      <c r="EL905" s="42"/>
      <c r="EM905" s="40"/>
      <c r="EN905" s="40"/>
      <c r="EO905" s="40"/>
      <c r="EP905" s="40"/>
      <c r="EQ905" s="40"/>
      <c r="ER905" s="40"/>
      <c r="ES905" s="40"/>
      <c r="ET905" s="40"/>
      <c r="EU905" s="40"/>
      <c r="EV905" s="40"/>
      <c r="EW905" s="42"/>
      <c r="EX905" s="42"/>
      <c r="EY905" s="42"/>
      <c r="EZ905" s="42"/>
      <c r="FA905" s="42"/>
      <c r="FB905" s="42"/>
      <c r="FC905" s="42"/>
      <c r="FD905" s="42"/>
      <c r="FE905" s="42"/>
      <c r="FF905" s="42"/>
      <c r="FG905" s="42"/>
      <c r="FH905" s="42"/>
      <c r="FI905" s="42"/>
      <c r="FJ905" s="42"/>
      <c r="FK905" s="42"/>
      <c r="FL905" s="42"/>
      <c r="FM905" s="42"/>
      <c r="FN905" s="42"/>
      <c r="FO905" s="42"/>
      <c r="FP905" s="42"/>
      <c r="FQ905" s="42"/>
      <c r="FR905" s="42"/>
      <c r="FS905" s="29">
        <f t="shared" si="113"/>
        <v>50</v>
      </c>
      <c r="FT905" s="29">
        <f t="shared" si="111"/>
        <v>50</v>
      </c>
      <c r="FU905" s="8">
        <f t="shared" si="106"/>
        <v>0</v>
      </c>
      <c r="FV905" s="29">
        <f t="shared" si="112"/>
        <v>0</v>
      </c>
    </row>
    <row r="906" spans="1:178">
      <c r="A906" s="8">
        <v>16403</v>
      </c>
      <c r="B906" s="27" t="s">
        <v>47</v>
      </c>
      <c r="C906" s="242">
        <v>87</v>
      </c>
      <c r="D906" s="8" t="s">
        <v>1342</v>
      </c>
      <c r="E906" s="8"/>
      <c r="H906" s="8">
        <f>VLOOKUP(F906, 'Meslek Grupları'!$E$6:$G$152, 3, FALSE)</f>
        <v>0</v>
      </c>
      <c r="I906" s="8"/>
      <c r="J906" s="8"/>
      <c r="K906" s="8"/>
      <c r="L906">
        <v>120</v>
      </c>
      <c r="M906" s="8"/>
      <c r="O906" s="8"/>
      <c r="P906" s="8"/>
      <c r="R906">
        <v>86.25</v>
      </c>
      <c r="U906" s="8"/>
      <c r="V906" s="8"/>
      <c r="W906" s="8"/>
      <c r="Z906" s="2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27"/>
      <c r="AT906" s="27"/>
      <c r="AU906" s="29"/>
      <c r="AV906" s="8"/>
      <c r="AW906" s="8"/>
      <c r="AX906" s="8"/>
      <c r="AY906" s="8"/>
      <c r="AZ906" s="8"/>
      <c r="BA906" s="27"/>
      <c r="BB906" s="28">
        <v>18</v>
      </c>
      <c r="BC906" s="8"/>
      <c r="BD906" s="8"/>
      <c r="BE906" s="8"/>
      <c r="BF906" s="8"/>
      <c r="BG906" s="8">
        <v>50</v>
      </c>
      <c r="BH906" s="27">
        <v>50</v>
      </c>
      <c r="BI906" s="8"/>
      <c r="BJ906" s="8"/>
      <c r="BK906" s="8"/>
      <c r="BL906" s="8"/>
      <c r="BM906" s="8"/>
      <c r="BN906" s="8"/>
      <c r="BO906" s="28"/>
      <c r="BP906" s="8"/>
      <c r="BQ906" s="8"/>
      <c r="BR906" s="8"/>
      <c r="BS906" s="8"/>
      <c r="BT906" s="8"/>
      <c r="BU906" s="27"/>
      <c r="BV906" s="8"/>
      <c r="BW906" s="28"/>
      <c r="BX906" s="8"/>
      <c r="BY906" s="8"/>
      <c r="BZ906" s="8"/>
      <c r="CA906" s="27"/>
      <c r="CB906" s="28">
        <v>3</v>
      </c>
      <c r="CC906" s="8"/>
      <c r="CD906" s="8"/>
      <c r="CE906" s="8" t="s">
        <v>1343</v>
      </c>
      <c r="CF906" s="8"/>
      <c r="CG906" s="8">
        <v>60</v>
      </c>
      <c r="CH906" s="27">
        <v>40</v>
      </c>
      <c r="CI906" s="29"/>
      <c r="CJ906" s="28">
        <v>1</v>
      </c>
      <c r="CK906" s="8">
        <v>1</v>
      </c>
      <c r="CL906" s="8"/>
      <c r="CM906" s="8"/>
      <c r="CN906" s="8"/>
      <c r="CO906" s="8"/>
      <c r="CP906" s="8"/>
      <c r="CQ906" s="8"/>
      <c r="CR906" s="8">
        <v>1</v>
      </c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28"/>
      <c r="DR906" s="8"/>
      <c r="DS906" s="8"/>
      <c r="DT906" s="8"/>
      <c r="DU906" s="8"/>
      <c r="DV906" s="27"/>
      <c r="DW906" s="8"/>
      <c r="DX906" s="8"/>
      <c r="DY906" s="8"/>
      <c r="DZ906" s="8"/>
      <c r="EA906" s="8"/>
      <c r="EB906" s="8"/>
      <c r="EC906" s="8"/>
      <c r="ED906" s="28"/>
      <c r="EE906" s="8"/>
      <c r="EF906" s="8"/>
      <c r="EG906" s="28">
        <v>1</v>
      </c>
      <c r="EH906" s="8" t="s">
        <v>390</v>
      </c>
      <c r="EI906" s="8"/>
      <c r="EJ906" s="8"/>
      <c r="EK906" s="8" t="s">
        <v>612</v>
      </c>
      <c r="EL906" s="27">
        <v>40</v>
      </c>
      <c r="EM906" s="8">
        <v>1</v>
      </c>
      <c r="EN906" s="8"/>
      <c r="EO906" s="8" t="s">
        <v>894</v>
      </c>
      <c r="EP906" s="8">
        <v>400</v>
      </c>
      <c r="EQ906" s="8"/>
      <c r="ER906" s="8"/>
      <c r="ES906" s="8"/>
      <c r="ET906" s="8"/>
      <c r="EU906" s="8"/>
      <c r="EV906" s="8"/>
      <c r="EW906" s="27"/>
      <c r="EX906" s="27"/>
      <c r="EY906" s="27"/>
      <c r="EZ906" s="27"/>
      <c r="FA906" s="27"/>
      <c r="FB906" s="27"/>
      <c r="FC906" s="27"/>
      <c r="FD906" s="27">
        <v>0.5</v>
      </c>
      <c r="FE906" s="27">
        <v>1</v>
      </c>
      <c r="FF906" s="27"/>
      <c r="FG906" s="27">
        <v>0.5</v>
      </c>
      <c r="FH906" s="27" t="s">
        <v>612</v>
      </c>
      <c r="FI906" s="27">
        <v>250</v>
      </c>
      <c r="FJ906" s="27">
        <v>1</v>
      </c>
      <c r="FK906" s="27" t="s">
        <v>612</v>
      </c>
      <c r="FL906" s="27">
        <v>60</v>
      </c>
      <c r="FM906" s="27"/>
      <c r="FN906" s="27"/>
      <c r="FO906" s="27"/>
      <c r="FP906" s="27"/>
      <c r="FQ906" s="27"/>
      <c r="FR906" s="27"/>
      <c r="FS906" s="29">
        <f t="shared" si="113"/>
        <v>980</v>
      </c>
      <c r="FT906" s="29">
        <f>SUM(FS906:FS908)</f>
        <v>1080</v>
      </c>
      <c r="FU906" s="8">
        <f t="shared" si="106"/>
        <v>21</v>
      </c>
      <c r="FV906" s="29">
        <f>SUM(FU906:FU908)</f>
        <v>21</v>
      </c>
    </row>
    <row r="907" spans="1:178">
      <c r="A907" s="8">
        <v>16403</v>
      </c>
      <c r="B907" s="27" t="s">
        <v>47</v>
      </c>
      <c r="C907" s="358"/>
      <c r="E907" s="8"/>
      <c r="H907" s="8">
        <f>VLOOKUP(F907, 'Meslek Grupları'!$E$6:$G$152, 3, FALSE)</f>
        <v>0</v>
      </c>
      <c r="I907" s="8"/>
      <c r="J907" s="8"/>
      <c r="K907" s="8"/>
      <c r="M907" s="8"/>
      <c r="O907" s="8"/>
      <c r="P907" s="8"/>
      <c r="U907" s="8"/>
      <c r="V907" s="8"/>
      <c r="W907" s="8"/>
      <c r="Z907" s="2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27"/>
      <c r="AT907" s="27"/>
      <c r="AU907" s="29"/>
      <c r="AV907" s="8"/>
      <c r="AW907" s="8"/>
      <c r="AX907" s="8"/>
      <c r="AY907" s="8"/>
      <c r="AZ907" s="8"/>
      <c r="BA907" s="27"/>
      <c r="BB907" s="28"/>
      <c r="BC907" s="8"/>
      <c r="BD907" s="8"/>
      <c r="BE907" s="8"/>
      <c r="BF907" s="8"/>
      <c r="BG907" s="8"/>
      <c r="BH907" s="27"/>
      <c r="BI907" s="8"/>
      <c r="BJ907" s="8"/>
      <c r="BK907" s="8"/>
      <c r="BL907" s="8"/>
      <c r="BM907" s="8"/>
      <c r="BN907" s="8"/>
      <c r="BO907" s="28"/>
      <c r="BP907" s="8"/>
      <c r="BQ907" s="8"/>
      <c r="BR907" s="8"/>
      <c r="BS907" s="8"/>
      <c r="BT907" s="8"/>
      <c r="BU907" s="27"/>
      <c r="BV907" s="8"/>
      <c r="BW907" s="28"/>
      <c r="BX907" s="8"/>
      <c r="BY907" s="8"/>
      <c r="BZ907" s="8"/>
      <c r="CA907" s="27"/>
      <c r="CB907" s="28"/>
      <c r="CC907" s="8"/>
      <c r="CD907" s="8"/>
      <c r="CE907" s="8"/>
      <c r="CF907" s="8"/>
      <c r="CG907" s="8"/>
      <c r="CH907" s="27"/>
      <c r="CI907" s="29"/>
      <c r="CJ907" s="2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28"/>
      <c r="DR907" s="8"/>
      <c r="DS907" s="8"/>
      <c r="DT907" s="8"/>
      <c r="DU907" s="8"/>
      <c r="DV907" s="27"/>
      <c r="DW907" s="8"/>
      <c r="DX907" s="8"/>
      <c r="DY907" s="8"/>
      <c r="DZ907" s="8"/>
      <c r="EA907" s="8"/>
      <c r="EB907" s="8"/>
      <c r="EC907" s="8"/>
      <c r="ED907" s="28"/>
      <c r="EE907" s="8"/>
      <c r="EF907" s="8"/>
      <c r="EG907" s="28">
        <v>1</v>
      </c>
      <c r="EH907" s="8" t="s">
        <v>432</v>
      </c>
      <c r="EI907" s="8"/>
      <c r="EJ907" s="8"/>
      <c r="EK907" s="8" t="s">
        <v>612</v>
      </c>
      <c r="EL907" s="27">
        <v>60</v>
      </c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9">
        <f t="shared" si="113"/>
        <v>60</v>
      </c>
      <c r="FT907" s="29"/>
      <c r="FU907" s="8">
        <f t="shared" si="106"/>
        <v>0</v>
      </c>
      <c r="FV907" s="29"/>
    </row>
    <row r="908" spans="1:178">
      <c r="A908" s="8">
        <v>16403</v>
      </c>
      <c r="B908" s="27" t="s">
        <v>47</v>
      </c>
      <c r="C908" s="243"/>
      <c r="D908" s="31"/>
      <c r="E908" s="31"/>
      <c r="F908" s="31"/>
      <c r="G908" s="31"/>
      <c r="H908" s="8">
        <f>VLOOKUP(F908, 'Meslek Grupları'!$E$6:$G$152, 3, FALSE)</f>
        <v>0</v>
      </c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8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7"/>
      <c r="AT908" s="37"/>
      <c r="AU908" s="39"/>
      <c r="AV908" s="31"/>
      <c r="AW908" s="31"/>
      <c r="AX908" s="31"/>
      <c r="AY908" s="31"/>
      <c r="AZ908" s="31"/>
      <c r="BA908" s="37"/>
      <c r="BB908" s="38"/>
      <c r="BC908" s="31"/>
      <c r="BD908" s="31"/>
      <c r="BE908" s="31"/>
      <c r="BF908" s="31"/>
      <c r="BG908" s="31"/>
      <c r="BH908" s="37"/>
      <c r="BI908" s="31"/>
      <c r="BJ908" s="31"/>
      <c r="BK908" s="31"/>
      <c r="BL908" s="31"/>
      <c r="BM908" s="31"/>
      <c r="BN908" s="31"/>
      <c r="BO908" s="38"/>
      <c r="BP908" s="31"/>
      <c r="BQ908" s="31"/>
      <c r="BR908" s="31"/>
      <c r="BS908" s="31"/>
      <c r="BT908" s="31"/>
      <c r="BU908" s="37"/>
      <c r="BV908" s="31"/>
      <c r="BW908" s="38"/>
      <c r="BX908" s="31"/>
      <c r="BY908" s="31"/>
      <c r="BZ908" s="31"/>
      <c r="CA908" s="37"/>
      <c r="CB908" s="38"/>
      <c r="CC908" s="31"/>
      <c r="CD908" s="31"/>
      <c r="CE908" s="31"/>
      <c r="CF908" s="31"/>
      <c r="CG908" s="31"/>
      <c r="CH908" s="37"/>
      <c r="CI908" s="39"/>
      <c r="CJ908" s="38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8"/>
      <c r="DR908" s="31"/>
      <c r="DS908" s="31"/>
      <c r="DT908" s="31"/>
      <c r="DU908" s="31"/>
      <c r="DV908" s="37"/>
      <c r="DW908" s="31"/>
      <c r="DX908" s="31"/>
      <c r="DY908" s="31"/>
      <c r="DZ908" s="31"/>
      <c r="EA908" s="31"/>
      <c r="EB908" s="31"/>
      <c r="EC908" s="31"/>
      <c r="ED908" s="38"/>
      <c r="EE908" s="31"/>
      <c r="EF908" s="31"/>
      <c r="EG908" s="38">
        <v>1</v>
      </c>
      <c r="EH908" s="31" t="s">
        <v>394</v>
      </c>
      <c r="EI908" s="31"/>
      <c r="EJ908" s="31">
        <v>0.5</v>
      </c>
      <c r="EK908" s="31" t="s">
        <v>612</v>
      </c>
      <c r="EL908" s="37">
        <v>40</v>
      </c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7"/>
      <c r="EX908" s="37"/>
      <c r="EY908" s="37"/>
      <c r="EZ908" s="37"/>
      <c r="FA908" s="37"/>
      <c r="FB908" s="37"/>
      <c r="FC908" s="37"/>
      <c r="FD908" s="37"/>
      <c r="FE908" s="37"/>
      <c r="FF908" s="37"/>
      <c r="FG908" s="37"/>
      <c r="FH908" s="37"/>
      <c r="FI908" s="37"/>
      <c r="FJ908" s="37"/>
      <c r="FK908" s="37"/>
      <c r="FL908" s="37"/>
      <c r="FM908" s="37"/>
      <c r="FN908" s="37"/>
      <c r="FO908" s="37"/>
      <c r="FP908" s="37"/>
      <c r="FQ908" s="37"/>
      <c r="FR908" s="37"/>
      <c r="FS908" s="29">
        <f t="shared" si="113"/>
        <v>40</v>
      </c>
      <c r="FT908" s="29"/>
      <c r="FU908" s="8">
        <f t="shared" si="106"/>
        <v>0</v>
      </c>
      <c r="FV908" s="29"/>
    </row>
    <row r="909" spans="1:178">
      <c r="A909" s="8">
        <v>16403</v>
      </c>
      <c r="B909" s="27" t="s">
        <v>47</v>
      </c>
      <c r="C909" s="40">
        <v>88</v>
      </c>
      <c r="D909" s="40" t="s">
        <v>1344</v>
      </c>
      <c r="E909" s="40"/>
      <c r="F909" s="40" t="s">
        <v>381</v>
      </c>
      <c r="G909" s="40"/>
      <c r="H909" s="8" t="str">
        <f>VLOOKUP(F909, 'Meslek Grupları'!$E$6:$G$152, 3, FALSE)</f>
        <v>Mesleksiz</v>
      </c>
      <c r="I909" s="40" t="s">
        <v>1345</v>
      </c>
      <c r="J909" s="40"/>
      <c r="K909" s="40"/>
      <c r="L909" s="40"/>
      <c r="M909" s="40"/>
      <c r="N909" s="40"/>
      <c r="O909" s="40"/>
      <c r="P909" s="40"/>
      <c r="Q909" s="40"/>
      <c r="R909" s="40">
        <v>2.5</v>
      </c>
      <c r="S909" s="40"/>
      <c r="T909" s="40"/>
      <c r="U909" s="40"/>
      <c r="V909" s="40"/>
      <c r="W909" s="40"/>
      <c r="X909" s="40"/>
      <c r="Y909" s="40"/>
      <c r="Z909" s="41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2"/>
      <c r="AT909" s="42"/>
      <c r="AU909" s="43"/>
      <c r="AV909" s="40"/>
      <c r="AW909" s="40"/>
      <c r="AX909" s="40"/>
      <c r="AY909" s="40"/>
      <c r="AZ909" s="40"/>
      <c r="BA909" s="42"/>
      <c r="BB909" s="41"/>
      <c r="BC909" s="40"/>
      <c r="BD909" s="40"/>
      <c r="BE909" s="40"/>
      <c r="BF909" s="40"/>
      <c r="BG909" s="40"/>
      <c r="BH909" s="42"/>
      <c r="BI909" s="40"/>
      <c r="BJ909" s="40"/>
      <c r="BK909" s="40"/>
      <c r="BL909" s="40"/>
      <c r="BM909" s="40"/>
      <c r="BN909" s="40"/>
      <c r="BO909" s="41"/>
      <c r="BP909" s="40"/>
      <c r="BQ909" s="40"/>
      <c r="BR909" s="40"/>
      <c r="BS909" s="40"/>
      <c r="BT909" s="40"/>
      <c r="BU909" s="42"/>
      <c r="BV909" s="40"/>
      <c r="BW909" s="41"/>
      <c r="BX909" s="40"/>
      <c r="BY909" s="40"/>
      <c r="BZ909" s="40"/>
      <c r="CA909" s="42"/>
      <c r="CB909" s="41"/>
      <c r="CC909" s="40"/>
      <c r="CD909" s="40"/>
      <c r="CE909" s="40"/>
      <c r="CF909" s="40"/>
      <c r="CG909" s="40"/>
      <c r="CH909" s="42"/>
      <c r="CI909" s="43"/>
      <c r="CJ909" s="41"/>
      <c r="CK909" s="40"/>
      <c r="CL909" s="40"/>
      <c r="CM909" s="40"/>
      <c r="CN909" s="40"/>
      <c r="CO909" s="40"/>
      <c r="CP909" s="40"/>
      <c r="CQ909" s="40"/>
      <c r="CR909" s="40"/>
      <c r="CS909" s="40"/>
      <c r="CT909" s="40"/>
      <c r="CU909" s="40"/>
      <c r="CV909" s="40"/>
      <c r="CW909" s="40"/>
      <c r="CX909" s="40"/>
      <c r="CY909" s="40"/>
      <c r="CZ909" s="40"/>
      <c r="DA909" s="40"/>
      <c r="DB909" s="40"/>
      <c r="DC909" s="40"/>
      <c r="DD909" s="40"/>
      <c r="DE909" s="40"/>
      <c r="DF909" s="40"/>
      <c r="DG909" s="40"/>
      <c r="DH909" s="40"/>
      <c r="DI909" s="40"/>
      <c r="DJ909" s="40"/>
      <c r="DK909" s="40"/>
      <c r="DL909" s="40"/>
      <c r="DM909" s="40"/>
      <c r="DN909" s="40"/>
      <c r="DO909" s="40"/>
      <c r="DP909" s="40"/>
      <c r="DQ909" s="41"/>
      <c r="DR909" s="40"/>
      <c r="DS909" s="40"/>
      <c r="DT909" s="40"/>
      <c r="DU909" s="40"/>
      <c r="DV909" s="42"/>
      <c r="DW909" s="40"/>
      <c r="DX909" s="40"/>
      <c r="DY909" s="40"/>
      <c r="DZ909" s="40"/>
      <c r="EA909" s="40"/>
      <c r="EB909" s="40"/>
      <c r="EC909" s="40"/>
      <c r="ED909" s="41"/>
      <c r="EE909" s="40"/>
      <c r="EF909" s="40"/>
      <c r="EG909" s="41">
        <v>1</v>
      </c>
      <c r="EH909" s="40" t="s">
        <v>427</v>
      </c>
      <c r="EI909" s="40"/>
      <c r="EJ909" s="40"/>
      <c r="EK909" s="40" t="s">
        <v>612</v>
      </c>
      <c r="EL909" s="42">
        <v>70</v>
      </c>
      <c r="EM909" s="40"/>
      <c r="EN909" s="40"/>
      <c r="EO909" s="40"/>
      <c r="EP909" s="40"/>
      <c r="EQ909" s="40"/>
      <c r="ER909" s="40"/>
      <c r="ES909" s="40"/>
      <c r="ET909" s="40"/>
      <c r="EU909" s="40"/>
      <c r="EV909" s="40"/>
      <c r="EW909" s="42"/>
      <c r="EX909" s="42"/>
      <c r="EY909" s="42"/>
      <c r="EZ909" s="42"/>
      <c r="FA909" s="42"/>
      <c r="FB909" s="42"/>
      <c r="FC909" s="42"/>
      <c r="FD909" s="42"/>
      <c r="FE909" s="42"/>
      <c r="FF909" s="42"/>
      <c r="FG909" s="42"/>
      <c r="FH909" s="42"/>
      <c r="FI909" s="42"/>
      <c r="FJ909" s="42"/>
      <c r="FK909" s="42"/>
      <c r="FL909" s="42"/>
      <c r="FM909" s="42"/>
      <c r="FN909" s="42"/>
      <c r="FO909" s="42"/>
      <c r="FP909" s="42"/>
      <c r="FQ909" s="42"/>
      <c r="FR909" s="42"/>
      <c r="FS909" s="29">
        <f t="shared" si="113"/>
        <v>70</v>
      </c>
      <c r="FT909" s="29">
        <f>FS909</f>
        <v>70</v>
      </c>
      <c r="FU909" s="8">
        <f t="shared" si="106"/>
        <v>0</v>
      </c>
      <c r="FV909" s="29">
        <f>FU909</f>
        <v>0</v>
      </c>
    </row>
    <row r="910" spans="1:178">
      <c r="A910" s="8">
        <v>16403</v>
      </c>
      <c r="B910" s="27" t="s">
        <v>47</v>
      </c>
      <c r="C910" s="40">
        <v>89</v>
      </c>
      <c r="D910" s="40" t="s">
        <v>625</v>
      </c>
      <c r="E910" s="40"/>
      <c r="F910" s="40" t="s">
        <v>253</v>
      </c>
      <c r="G910" s="40"/>
      <c r="H910" s="8" t="str">
        <f>VLOOKUP(F910, 'Meslek Grupları'!$E$6:$G$152, 3, FALSE)</f>
        <v>İşçiler</v>
      </c>
      <c r="I910" s="40" t="s">
        <v>1346</v>
      </c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1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2"/>
      <c r="AT910" s="42"/>
      <c r="AU910" s="43"/>
      <c r="AV910" s="40"/>
      <c r="AW910" s="40"/>
      <c r="AX910" s="40"/>
      <c r="AY910" s="40"/>
      <c r="AZ910" s="40"/>
      <c r="BA910" s="42"/>
      <c r="BB910" s="41"/>
      <c r="BC910" s="40"/>
      <c r="BD910" s="40"/>
      <c r="BE910" s="40"/>
      <c r="BF910" s="40"/>
      <c r="BG910" s="40"/>
      <c r="BH910" s="42"/>
      <c r="BI910" s="40"/>
      <c r="BJ910" s="40"/>
      <c r="BK910" s="40"/>
      <c r="BL910" s="40"/>
      <c r="BM910" s="40"/>
      <c r="BN910" s="40"/>
      <c r="BO910" s="41"/>
      <c r="BP910" s="40"/>
      <c r="BQ910" s="40"/>
      <c r="BR910" s="40"/>
      <c r="BS910" s="40"/>
      <c r="BT910" s="40"/>
      <c r="BU910" s="42"/>
      <c r="BV910" s="40"/>
      <c r="BW910" s="41"/>
      <c r="BX910" s="40"/>
      <c r="BY910" s="40"/>
      <c r="BZ910" s="40"/>
      <c r="CA910" s="42"/>
      <c r="CB910" s="41"/>
      <c r="CC910" s="40"/>
      <c r="CD910" s="40"/>
      <c r="CE910" s="40"/>
      <c r="CF910" s="40"/>
      <c r="CG910" s="40"/>
      <c r="CH910" s="42"/>
      <c r="CI910" s="43"/>
      <c r="CJ910" s="41"/>
      <c r="CK910" s="40"/>
      <c r="CL910" s="40"/>
      <c r="CM910" s="40"/>
      <c r="CN910" s="40"/>
      <c r="CO910" s="40"/>
      <c r="CP910" s="40"/>
      <c r="CQ910" s="40"/>
      <c r="CR910" s="40"/>
      <c r="CS910" s="40"/>
      <c r="CT910" s="40"/>
      <c r="CU910" s="40"/>
      <c r="CV910" s="40"/>
      <c r="CW910" s="40"/>
      <c r="CX910" s="40"/>
      <c r="CY910" s="40"/>
      <c r="CZ910" s="40"/>
      <c r="DA910" s="40"/>
      <c r="DB910" s="40"/>
      <c r="DC910" s="40"/>
      <c r="DD910" s="40"/>
      <c r="DE910" s="40"/>
      <c r="DF910" s="40"/>
      <c r="DG910" s="40"/>
      <c r="DH910" s="40"/>
      <c r="DI910" s="40"/>
      <c r="DJ910" s="40"/>
      <c r="DK910" s="40"/>
      <c r="DL910" s="40"/>
      <c r="DM910" s="40"/>
      <c r="DN910" s="40"/>
      <c r="DO910" s="40"/>
      <c r="DP910" s="40"/>
      <c r="DQ910" s="41"/>
      <c r="DR910" s="40"/>
      <c r="DS910" s="40"/>
      <c r="DT910" s="40"/>
      <c r="DU910" s="40"/>
      <c r="DV910" s="42"/>
      <c r="DW910" s="40"/>
      <c r="DX910" s="40"/>
      <c r="DY910" s="40"/>
      <c r="DZ910" s="40"/>
      <c r="EA910" s="40"/>
      <c r="EB910" s="40"/>
      <c r="EC910" s="40"/>
      <c r="ED910" s="41"/>
      <c r="EE910" s="40"/>
      <c r="EF910" s="40"/>
      <c r="EG910" s="41"/>
      <c r="EH910" s="40"/>
      <c r="EI910" s="40"/>
      <c r="EJ910" s="40"/>
      <c r="EK910" s="40"/>
      <c r="EL910" s="42"/>
      <c r="EM910" s="40"/>
      <c r="EN910" s="40"/>
      <c r="EO910" s="40"/>
      <c r="EP910" s="40"/>
      <c r="EQ910" s="40"/>
      <c r="ER910" s="40"/>
      <c r="ES910" s="40"/>
      <c r="ET910" s="40"/>
      <c r="EU910" s="40"/>
      <c r="EV910" s="40"/>
      <c r="EW910" s="42"/>
      <c r="EX910" s="42"/>
      <c r="EY910" s="42"/>
      <c r="EZ910" s="42"/>
      <c r="FA910" s="42"/>
      <c r="FB910" s="42"/>
      <c r="FC910" s="42"/>
      <c r="FD910" s="42"/>
      <c r="FE910" s="42"/>
      <c r="FF910" s="42"/>
      <c r="FG910" s="42"/>
      <c r="FH910" s="42"/>
      <c r="FI910" s="42"/>
      <c r="FJ910" s="42"/>
      <c r="FK910" s="42"/>
      <c r="FL910" s="42"/>
      <c r="FM910" s="42"/>
      <c r="FN910" s="42"/>
      <c r="FO910" s="42"/>
      <c r="FP910" s="42"/>
      <c r="FQ910" s="42"/>
      <c r="FR910" s="42"/>
      <c r="FS910" s="29">
        <f t="shared" si="113"/>
        <v>0</v>
      </c>
      <c r="FT910" s="29">
        <f>FS910</f>
        <v>0</v>
      </c>
      <c r="FU910" s="8">
        <f t="shared" si="106"/>
        <v>0</v>
      </c>
      <c r="FV910" s="29">
        <f>FU910</f>
        <v>0</v>
      </c>
    </row>
    <row r="911" spans="1:178">
      <c r="A911" s="8">
        <v>16403</v>
      </c>
      <c r="B911" s="27" t="s">
        <v>47</v>
      </c>
      <c r="C911" s="242">
        <v>90</v>
      </c>
      <c r="D911" s="8" t="s">
        <v>1347</v>
      </c>
      <c r="E911" s="8"/>
      <c r="F911" t="s">
        <v>345</v>
      </c>
      <c r="G911">
        <v>100</v>
      </c>
      <c r="H911" s="8" t="str">
        <f>VLOOKUP(F911, 'Meslek Grupları'!$E$6:$G$152, 3, FALSE)</f>
        <v>Esnaf</v>
      </c>
      <c r="I911" s="8"/>
      <c r="J911" s="8"/>
      <c r="K911" s="8"/>
      <c r="M911" s="8"/>
      <c r="O911" s="8"/>
      <c r="P911" s="8"/>
      <c r="R911">
        <v>4.25</v>
      </c>
      <c r="U911" s="8"/>
      <c r="V911" s="8"/>
      <c r="W911" s="8"/>
      <c r="Z911" s="28">
        <v>100</v>
      </c>
      <c r="AA911" s="8">
        <v>25</v>
      </c>
      <c r="AB911" s="8">
        <v>30</v>
      </c>
      <c r="AC911" s="8">
        <v>6</v>
      </c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>
        <v>40</v>
      </c>
      <c r="AS911" s="27">
        <v>8</v>
      </c>
      <c r="AT911" s="27">
        <v>39</v>
      </c>
      <c r="AU911" s="29"/>
      <c r="AV911" s="8"/>
      <c r="AW911" s="8"/>
      <c r="AX911" s="8"/>
      <c r="AY911" s="8"/>
      <c r="AZ911" s="8"/>
      <c r="BA911" s="27"/>
      <c r="BB911" s="28"/>
      <c r="BC911" s="8"/>
      <c r="BD911" s="8"/>
      <c r="BE911" s="8"/>
      <c r="BF911" s="8"/>
      <c r="BG911" s="8"/>
      <c r="BH911" s="27"/>
      <c r="BI911" s="8">
        <v>15</v>
      </c>
      <c r="BJ911" s="8">
        <v>31</v>
      </c>
      <c r="BK911" s="8">
        <v>31</v>
      </c>
      <c r="BL911" s="8" t="s">
        <v>1348</v>
      </c>
      <c r="BM911" s="8">
        <v>248</v>
      </c>
      <c r="BN911" s="8">
        <v>248</v>
      </c>
      <c r="BO911" s="28"/>
      <c r="BP911" s="8"/>
      <c r="BQ911" s="8"/>
      <c r="BR911" s="8"/>
      <c r="BS911" s="8"/>
      <c r="BT911" s="8"/>
      <c r="BU911" s="27"/>
      <c r="BV911" s="8"/>
      <c r="BW911" s="28"/>
      <c r="BX911" s="8"/>
      <c r="BY911" s="8"/>
      <c r="BZ911" s="8"/>
      <c r="CA911" s="27"/>
      <c r="CB911" s="28"/>
      <c r="CC911" s="8"/>
      <c r="CD911" s="8"/>
      <c r="CE911" s="8"/>
      <c r="CF911" s="8"/>
      <c r="CG911" s="8"/>
      <c r="CH911" s="27"/>
      <c r="CI911" s="29"/>
      <c r="CJ911" s="28"/>
      <c r="CK911" s="8"/>
      <c r="CL911" s="8"/>
      <c r="CM911" s="8"/>
      <c r="CN911" s="8"/>
      <c r="CO911" s="8"/>
      <c r="CP911" s="8"/>
      <c r="CQ911" s="8"/>
      <c r="CR911" s="8"/>
      <c r="CS911" s="8">
        <v>2</v>
      </c>
      <c r="CT911" s="8"/>
      <c r="CU911" s="8"/>
      <c r="CV911" s="8"/>
      <c r="CW911" s="8">
        <v>1</v>
      </c>
      <c r="CX911" s="8">
        <v>10</v>
      </c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28"/>
      <c r="DR911" s="8"/>
      <c r="DS911" s="8"/>
      <c r="DT911" s="8"/>
      <c r="DU911" s="8"/>
      <c r="DV911" s="27"/>
      <c r="DW911" s="8"/>
      <c r="DX911" s="8"/>
      <c r="DY911" s="8"/>
      <c r="DZ911" s="8"/>
      <c r="EA911" s="8"/>
      <c r="EB911" s="8"/>
      <c r="EC911" s="8"/>
      <c r="ED911" s="28"/>
      <c r="EE911" s="8"/>
      <c r="EF911" s="8"/>
      <c r="EG911" s="28"/>
      <c r="EH911" s="8"/>
      <c r="EI911" s="8"/>
      <c r="EJ911" s="8"/>
      <c r="EK911" s="8"/>
      <c r="EL911" s="27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9">
        <f t="shared" si="113"/>
        <v>358</v>
      </c>
      <c r="FT911" s="29">
        <f>SUM(FS911:FS912)</f>
        <v>422</v>
      </c>
      <c r="FU911" s="8">
        <f t="shared" si="106"/>
        <v>15</v>
      </c>
      <c r="FV911" s="29">
        <f>SUM(FU911:FU912)</f>
        <v>18</v>
      </c>
    </row>
    <row r="912" spans="1:178">
      <c r="A912" s="8">
        <v>16403</v>
      </c>
      <c r="B912" s="27" t="s">
        <v>47</v>
      </c>
      <c r="C912" s="243"/>
      <c r="D912" s="31"/>
      <c r="E912" s="31"/>
      <c r="F912" s="31"/>
      <c r="G912" s="31"/>
      <c r="H912" s="8">
        <f>VLOOKUP(F912, 'Meslek Grupları'!$E$6:$G$152, 3, FALSE)</f>
        <v>0</v>
      </c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8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7"/>
      <c r="AT912" s="37"/>
      <c r="AU912" s="39"/>
      <c r="AV912" s="31"/>
      <c r="AW912" s="31"/>
      <c r="AX912" s="31"/>
      <c r="AY912" s="31"/>
      <c r="AZ912" s="31"/>
      <c r="BA912" s="37"/>
      <c r="BB912" s="38"/>
      <c r="BC912" s="31"/>
      <c r="BD912" s="31"/>
      <c r="BE912" s="31"/>
      <c r="BF912" s="31"/>
      <c r="BG912" s="31"/>
      <c r="BH912" s="37"/>
      <c r="BI912" s="31">
        <v>3</v>
      </c>
      <c r="BJ912" s="31">
        <v>8</v>
      </c>
      <c r="BK912" s="31">
        <v>8</v>
      </c>
      <c r="BL912" s="31" t="s">
        <v>1349</v>
      </c>
      <c r="BM912" s="31">
        <v>64</v>
      </c>
      <c r="BN912" s="31">
        <v>64</v>
      </c>
      <c r="BO912" s="38"/>
      <c r="BP912" s="31"/>
      <c r="BQ912" s="31"/>
      <c r="BR912" s="31"/>
      <c r="BS912" s="31"/>
      <c r="BT912" s="31"/>
      <c r="BU912" s="37"/>
      <c r="BV912" s="31"/>
      <c r="BW912" s="38"/>
      <c r="BX912" s="31"/>
      <c r="BY912" s="31"/>
      <c r="BZ912" s="31"/>
      <c r="CA912" s="37"/>
      <c r="CB912" s="38"/>
      <c r="CC912" s="31"/>
      <c r="CD912" s="31"/>
      <c r="CE912" s="31"/>
      <c r="CF912" s="31"/>
      <c r="CG912" s="31"/>
      <c r="CH912" s="37"/>
      <c r="CI912" s="39"/>
      <c r="CJ912" s="38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8"/>
      <c r="DR912" s="31"/>
      <c r="DS912" s="31"/>
      <c r="DT912" s="31"/>
      <c r="DU912" s="31"/>
      <c r="DV912" s="37"/>
      <c r="DW912" s="31"/>
      <c r="DX912" s="31"/>
      <c r="DY912" s="31"/>
      <c r="DZ912" s="31"/>
      <c r="EA912" s="31"/>
      <c r="EB912" s="31"/>
      <c r="EC912" s="31"/>
      <c r="ED912" s="38"/>
      <c r="EE912" s="31"/>
      <c r="EF912" s="31"/>
      <c r="EG912" s="38"/>
      <c r="EH912" s="31"/>
      <c r="EI912" s="31"/>
      <c r="EJ912" s="31"/>
      <c r="EK912" s="31"/>
      <c r="EL912" s="37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7"/>
      <c r="EX912" s="37"/>
      <c r="EY912" s="37"/>
      <c r="EZ912" s="37"/>
      <c r="FA912" s="37"/>
      <c r="FB912" s="37"/>
      <c r="FC912" s="37"/>
      <c r="FD912" s="37"/>
      <c r="FE912" s="37"/>
      <c r="FF912" s="37"/>
      <c r="FG912" s="37"/>
      <c r="FH912" s="37"/>
      <c r="FI912" s="37"/>
      <c r="FJ912" s="37"/>
      <c r="FK912" s="37"/>
      <c r="FL912" s="37"/>
      <c r="FM912" s="37"/>
      <c r="FN912" s="37"/>
      <c r="FO912" s="37"/>
      <c r="FP912" s="37"/>
      <c r="FQ912" s="37"/>
      <c r="FR912" s="37"/>
      <c r="FS912" s="29">
        <f t="shared" si="113"/>
        <v>64</v>
      </c>
      <c r="FT912" s="29"/>
      <c r="FU912" s="8">
        <f t="shared" si="106"/>
        <v>3</v>
      </c>
      <c r="FV912" s="29"/>
    </row>
    <row r="913" spans="1:178">
      <c r="A913" s="8">
        <v>16403</v>
      </c>
      <c r="B913" s="27" t="s">
        <v>47</v>
      </c>
      <c r="C913" s="40">
        <v>91</v>
      </c>
      <c r="D913" s="40" t="s">
        <v>1350</v>
      </c>
      <c r="E913" s="40"/>
      <c r="F913" s="40" t="s">
        <v>253</v>
      </c>
      <c r="G913" s="40">
        <v>100</v>
      </c>
      <c r="H913" s="8" t="str">
        <f>VLOOKUP(F913, 'Meslek Grupları'!$E$6:$G$152, 3, FALSE)</f>
        <v>İşçiler</v>
      </c>
      <c r="I913" s="40"/>
      <c r="J913" s="40"/>
      <c r="K913" s="40"/>
      <c r="L913" s="40"/>
      <c r="M913" s="40"/>
      <c r="N913" s="40"/>
      <c r="O913" s="40"/>
      <c r="P913" s="40"/>
      <c r="Q913" s="40"/>
      <c r="R913" s="40">
        <v>5</v>
      </c>
      <c r="S913" s="40">
        <v>5</v>
      </c>
      <c r="T913" s="40">
        <v>10</v>
      </c>
      <c r="U913" s="40"/>
      <c r="V913" s="40"/>
      <c r="W913" s="40"/>
      <c r="X913" s="40"/>
      <c r="Y913" s="40"/>
      <c r="Z913" s="41">
        <v>40</v>
      </c>
      <c r="AA913" s="40">
        <v>10</v>
      </c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2"/>
      <c r="AT913" s="42">
        <v>10</v>
      </c>
      <c r="AU913" s="43"/>
      <c r="AV913" s="40"/>
      <c r="AW913" s="40"/>
      <c r="AX913" s="40"/>
      <c r="AY913" s="40"/>
      <c r="AZ913" s="40"/>
      <c r="BA913" s="42"/>
      <c r="BB913" s="41"/>
      <c r="BC913" s="40"/>
      <c r="BD913" s="40"/>
      <c r="BE913" s="40"/>
      <c r="BF913" s="40"/>
      <c r="BG913" s="40"/>
      <c r="BH913" s="42"/>
      <c r="BI913" s="40">
        <v>4</v>
      </c>
      <c r="BJ913" s="40">
        <v>10</v>
      </c>
      <c r="BK913" s="40">
        <v>10</v>
      </c>
      <c r="BL913" s="40" t="s">
        <v>1351</v>
      </c>
      <c r="BM913" s="40">
        <v>80</v>
      </c>
      <c r="BN913" s="40">
        <v>80</v>
      </c>
      <c r="BO913" s="41"/>
      <c r="BP913" s="40"/>
      <c r="BQ913" s="40"/>
      <c r="BR913" s="40"/>
      <c r="BS913" s="40"/>
      <c r="BT913" s="40"/>
      <c r="BU913" s="42"/>
      <c r="BV913" s="40"/>
      <c r="BW913" s="41">
        <v>5</v>
      </c>
      <c r="BX913" s="40"/>
      <c r="BY913" s="40"/>
      <c r="BZ913" s="40">
        <v>60</v>
      </c>
      <c r="CA913" s="42">
        <v>60</v>
      </c>
      <c r="CB913" s="41"/>
      <c r="CC913" s="40"/>
      <c r="CD913" s="40"/>
      <c r="CE913" s="40"/>
      <c r="CF913" s="40"/>
      <c r="CG913" s="40"/>
      <c r="CH913" s="42"/>
      <c r="CI913" s="43"/>
      <c r="CJ913" s="41">
        <v>1</v>
      </c>
      <c r="CK913" s="40"/>
      <c r="CL913" s="40"/>
      <c r="CM913" s="40"/>
      <c r="CN913" s="40"/>
      <c r="CO913" s="40"/>
      <c r="CP913" s="40"/>
      <c r="CQ913" s="40"/>
      <c r="CR913" s="40"/>
      <c r="CS913" s="40"/>
      <c r="CT913" s="40"/>
      <c r="CU913" s="40"/>
      <c r="CV913" s="40"/>
      <c r="CW913" s="40"/>
      <c r="CX913" s="40"/>
      <c r="CY913" s="40">
        <v>1</v>
      </c>
      <c r="CZ913" s="40"/>
      <c r="DA913" s="40"/>
      <c r="DB913" s="40"/>
      <c r="DC913" s="40"/>
      <c r="DD913" s="40"/>
      <c r="DE913" s="40"/>
      <c r="DF913" s="40"/>
      <c r="DG913" s="40"/>
      <c r="DH913" s="40"/>
      <c r="DI913" s="40"/>
      <c r="DJ913" s="40"/>
      <c r="DK913" s="40"/>
      <c r="DL913" s="40"/>
      <c r="DM913" s="40"/>
      <c r="DN913" s="40">
        <v>1</v>
      </c>
      <c r="DO913" s="40"/>
      <c r="DP913" s="40"/>
      <c r="DQ913" s="41"/>
      <c r="DR913" s="40"/>
      <c r="DS913" s="40"/>
      <c r="DT913" s="40"/>
      <c r="DU913" s="40"/>
      <c r="DV913" s="42"/>
      <c r="DW913" s="40"/>
      <c r="DX913" s="40"/>
      <c r="DY913" s="40"/>
      <c r="DZ913" s="40"/>
      <c r="EA913" s="40"/>
      <c r="EB913" s="40"/>
      <c r="EC913" s="40"/>
      <c r="ED913" s="41"/>
      <c r="EE913" s="40"/>
      <c r="EF913" s="40"/>
      <c r="EG913" s="41"/>
      <c r="EH913" s="40"/>
      <c r="EI913" s="40"/>
      <c r="EJ913" s="40"/>
      <c r="EK913" s="40"/>
      <c r="EL913" s="42"/>
      <c r="EM913" s="40"/>
      <c r="EN913" s="40"/>
      <c r="EO913" s="40"/>
      <c r="EP913" s="40"/>
      <c r="EQ913" s="40"/>
      <c r="ER913" s="40"/>
      <c r="ES913" s="40"/>
      <c r="ET913" s="40"/>
      <c r="EU913" s="40"/>
      <c r="EV913" s="40"/>
      <c r="EW913" s="42"/>
      <c r="EX913" s="42"/>
      <c r="EY913" s="42"/>
      <c r="EZ913" s="42"/>
      <c r="FA913" s="42"/>
      <c r="FB913" s="42"/>
      <c r="FC913" s="42"/>
      <c r="FD913" s="42"/>
      <c r="FE913" s="42"/>
      <c r="FF913" s="42"/>
      <c r="FG913" s="42"/>
      <c r="FH913" s="42"/>
      <c r="FI913" s="42"/>
      <c r="FJ913" s="42"/>
      <c r="FK913" s="42"/>
      <c r="FL913" s="42"/>
      <c r="FM913" s="42"/>
      <c r="FN913" s="42"/>
      <c r="FO913" s="42"/>
      <c r="FP913" s="42"/>
      <c r="FQ913" s="42"/>
      <c r="FR913" s="42"/>
      <c r="FS913" s="29">
        <f t="shared" si="113"/>
        <v>240</v>
      </c>
      <c r="FT913" s="29">
        <f t="shared" ref="FT913:FT955" si="114">FS913</f>
        <v>240</v>
      </c>
      <c r="FU913" s="8">
        <f t="shared" ref="FU913:FU976" si="115">CB913+BW913+BO913+BI913+BB913+AV913+AU913</f>
        <v>9</v>
      </c>
      <c r="FV913" s="29">
        <f t="shared" ref="FV913:FV955" si="116">FU913</f>
        <v>9</v>
      </c>
    </row>
    <row r="914" spans="1:178">
      <c r="A914" s="8">
        <v>16403</v>
      </c>
      <c r="B914" s="27" t="s">
        <v>47</v>
      </c>
      <c r="C914" s="40">
        <v>92</v>
      </c>
      <c r="D914" s="40" t="s">
        <v>1352</v>
      </c>
      <c r="E914" s="40"/>
      <c r="F914" s="40" t="s">
        <v>636</v>
      </c>
      <c r="G914" s="40"/>
      <c r="H914" s="8" t="str">
        <f>VLOOKUP(F914, 'Meslek Grupları'!$E$6:$G$152, 3, FALSE)</f>
        <v>Esnaf</v>
      </c>
      <c r="I914" s="40"/>
      <c r="J914" s="40"/>
      <c r="K914" s="40"/>
      <c r="L914" s="40">
        <v>120</v>
      </c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1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2"/>
      <c r="AT914" s="42"/>
      <c r="AU914" s="43"/>
      <c r="AV914" s="40"/>
      <c r="AW914" s="40"/>
      <c r="AX914" s="40"/>
      <c r="AY914" s="40"/>
      <c r="AZ914" s="40"/>
      <c r="BA914" s="42"/>
      <c r="BB914" s="41"/>
      <c r="BC914" s="40"/>
      <c r="BD914" s="40"/>
      <c r="BE914" s="40"/>
      <c r="BF914" s="40"/>
      <c r="BG914" s="40"/>
      <c r="BH914" s="42"/>
      <c r="BI914" s="40"/>
      <c r="BJ914" s="40"/>
      <c r="BK914" s="40"/>
      <c r="BL914" s="40"/>
      <c r="BM914" s="40"/>
      <c r="BN914" s="40"/>
      <c r="BO914" s="41"/>
      <c r="BP914" s="40"/>
      <c r="BQ914" s="40"/>
      <c r="BR914" s="40"/>
      <c r="BS914" s="40"/>
      <c r="BT914" s="40"/>
      <c r="BU914" s="42"/>
      <c r="BV914" s="40"/>
      <c r="BW914" s="41"/>
      <c r="BX914" s="40"/>
      <c r="BY914" s="40"/>
      <c r="BZ914" s="40"/>
      <c r="CA914" s="42"/>
      <c r="CB914" s="41"/>
      <c r="CC914" s="40"/>
      <c r="CD914" s="40"/>
      <c r="CE914" s="40"/>
      <c r="CF914" s="40"/>
      <c r="CG914" s="40"/>
      <c r="CH914" s="42"/>
      <c r="CI914" s="43"/>
      <c r="CJ914" s="41"/>
      <c r="CK914" s="40"/>
      <c r="CL914" s="40"/>
      <c r="CM914" s="40"/>
      <c r="CN914" s="40"/>
      <c r="CO914" s="40"/>
      <c r="CP914" s="40"/>
      <c r="CQ914" s="40"/>
      <c r="CR914" s="40"/>
      <c r="CS914" s="40"/>
      <c r="CT914" s="40"/>
      <c r="CU914" s="40"/>
      <c r="CV914" s="40"/>
      <c r="CW914" s="40"/>
      <c r="CX914" s="40"/>
      <c r="CY914" s="40"/>
      <c r="CZ914" s="40"/>
      <c r="DA914" s="40"/>
      <c r="DB914" s="40"/>
      <c r="DC914" s="40"/>
      <c r="DD914" s="40"/>
      <c r="DE914" s="40"/>
      <c r="DF914" s="40"/>
      <c r="DG914" s="40"/>
      <c r="DH914" s="40"/>
      <c r="DI914" s="40"/>
      <c r="DJ914" s="40"/>
      <c r="DK914" s="40"/>
      <c r="DL914" s="40"/>
      <c r="DM914" s="40"/>
      <c r="DN914" s="40"/>
      <c r="DO914" s="40"/>
      <c r="DP914" s="40"/>
      <c r="DQ914" s="41"/>
      <c r="DR914" s="40"/>
      <c r="DS914" s="40"/>
      <c r="DT914" s="40"/>
      <c r="DU914" s="40"/>
      <c r="DV914" s="42"/>
      <c r="DW914" s="40"/>
      <c r="DX914" s="40"/>
      <c r="DY914" s="40"/>
      <c r="DZ914" s="40"/>
      <c r="EA914" s="40"/>
      <c r="EB914" s="40"/>
      <c r="EC914" s="40"/>
      <c r="ED914" s="41"/>
      <c r="EE914" s="40"/>
      <c r="EF914" s="40"/>
      <c r="EG914" s="41"/>
      <c r="EH914" s="40"/>
      <c r="EI914" s="40"/>
      <c r="EJ914" s="40"/>
      <c r="EK914" s="40"/>
      <c r="EL914" s="42"/>
      <c r="EM914" s="40"/>
      <c r="EN914" s="40"/>
      <c r="EO914" s="40"/>
      <c r="EP914" s="40"/>
      <c r="EQ914" s="40"/>
      <c r="ER914" s="40"/>
      <c r="ES914" s="40"/>
      <c r="ET914" s="40"/>
      <c r="EU914" s="40"/>
      <c r="EV914" s="40"/>
      <c r="EW914" s="42"/>
      <c r="EX914" s="42"/>
      <c r="EY914" s="42"/>
      <c r="EZ914" s="42"/>
      <c r="FA914" s="42"/>
      <c r="FB914" s="42"/>
      <c r="FC914" s="42"/>
      <c r="FD914" s="42"/>
      <c r="FE914" s="42"/>
      <c r="FF914" s="42"/>
      <c r="FG914" s="42"/>
      <c r="FH914" s="42"/>
      <c r="FI914" s="42"/>
      <c r="FJ914" s="42"/>
      <c r="FK914" s="42"/>
      <c r="FL914" s="42"/>
      <c r="FM914" s="42"/>
      <c r="FN914" s="42"/>
      <c r="FO914" s="42"/>
      <c r="FP914" s="42"/>
      <c r="FQ914" s="42"/>
      <c r="FR914" s="42"/>
      <c r="FS914" s="29">
        <f t="shared" si="113"/>
        <v>120</v>
      </c>
      <c r="FT914" s="29">
        <f t="shared" si="114"/>
        <v>120</v>
      </c>
      <c r="FU914" s="8">
        <f t="shared" si="115"/>
        <v>0</v>
      </c>
      <c r="FV914" s="29">
        <f t="shared" si="116"/>
        <v>0</v>
      </c>
    </row>
    <row r="915" spans="1:178">
      <c r="A915" s="8">
        <v>16403</v>
      </c>
      <c r="B915" s="27" t="s">
        <v>47</v>
      </c>
      <c r="C915" s="40">
        <v>93</v>
      </c>
      <c r="D915" s="40" t="s">
        <v>613</v>
      </c>
      <c r="E915" s="40"/>
      <c r="F915" s="40" t="s">
        <v>253</v>
      </c>
      <c r="G915" s="40">
        <v>100</v>
      </c>
      <c r="H915" s="8" t="str">
        <f>VLOOKUP(F915, 'Meslek Grupları'!$E$6:$G$152, 3, FALSE)</f>
        <v>İşçiler</v>
      </c>
      <c r="I915" s="40"/>
      <c r="J915" s="40"/>
      <c r="K915" s="40"/>
      <c r="L915" s="40"/>
      <c r="M915" s="40"/>
      <c r="N915" s="40"/>
      <c r="O915" s="40"/>
      <c r="P915" s="40"/>
      <c r="Q915" s="40"/>
      <c r="R915" s="40">
        <v>2</v>
      </c>
      <c r="S915" s="40"/>
      <c r="T915" s="40"/>
      <c r="U915" s="40"/>
      <c r="V915" s="40"/>
      <c r="W915" s="40"/>
      <c r="X915" s="40"/>
      <c r="Y915" s="40"/>
      <c r="Z915" s="41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2"/>
      <c r="AT915" s="42"/>
      <c r="AU915" s="43"/>
      <c r="AV915" s="40"/>
      <c r="AW915" s="40"/>
      <c r="AX915" s="40"/>
      <c r="AY915" s="40"/>
      <c r="AZ915" s="40"/>
      <c r="BA915" s="42"/>
      <c r="BB915" s="41"/>
      <c r="BC915" s="40"/>
      <c r="BD915" s="40"/>
      <c r="BE915" s="40"/>
      <c r="BF915" s="40"/>
      <c r="BG915" s="40"/>
      <c r="BH915" s="42"/>
      <c r="BI915" s="40"/>
      <c r="BJ915" s="40"/>
      <c r="BK915" s="40"/>
      <c r="BL915" s="40"/>
      <c r="BM915" s="40"/>
      <c r="BN915" s="40"/>
      <c r="BO915" s="41"/>
      <c r="BP915" s="40"/>
      <c r="BQ915" s="40"/>
      <c r="BR915" s="40"/>
      <c r="BS915" s="40"/>
      <c r="BT915" s="40"/>
      <c r="BU915" s="42"/>
      <c r="BV915" s="40"/>
      <c r="BW915" s="41"/>
      <c r="BX915" s="40"/>
      <c r="BY915" s="40"/>
      <c r="BZ915" s="40"/>
      <c r="CA915" s="42"/>
      <c r="CB915" s="41"/>
      <c r="CC915" s="40"/>
      <c r="CD915" s="40"/>
      <c r="CE915" s="40"/>
      <c r="CF915" s="40"/>
      <c r="CG915" s="40"/>
      <c r="CH915" s="42"/>
      <c r="CI915" s="43"/>
      <c r="CJ915" s="41"/>
      <c r="CK915" s="40"/>
      <c r="CL915" s="40"/>
      <c r="CM915" s="40"/>
      <c r="CN915" s="40"/>
      <c r="CO915" s="40"/>
      <c r="CP915" s="40"/>
      <c r="CQ915" s="40"/>
      <c r="CR915" s="40"/>
      <c r="CS915" s="40"/>
      <c r="CT915" s="40"/>
      <c r="CU915" s="40"/>
      <c r="CV915" s="40"/>
      <c r="CW915" s="40"/>
      <c r="CX915" s="40"/>
      <c r="CY915" s="40"/>
      <c r="CZ915" s="40"/>
      <c r="DA915" s="40"/>
      <c r="DB915" s="40"/>
      <c r="DC915" s="40"/>
      <c r="DD915" s="40"/>
      <c r="DE915" s="40"/>
      <c r="DF915" s="40"/>
      <c r="DG915" s="40"/>
      <c r="DH915" s="40"/>
      <c r="DI915" s="40"/>
      <c r="DJ915" s="40"/>
      <c r="DK915" s="40"/>
      <c r="DL915" s="40"/>
      <c r="DM915" s="40"/>
      <c r="DN915" s="40"/>
      <c r="DO915" s="40"/>
      <c r="DP915" s="40"/>
      <c r="DQ915" s="41"/>
      <c r="DR915" s="40"/>
      <c r="DS915" s="40"/>
      <c r="DT915" s="40"/>
      <c r="DU915" s="40"/>
      <c r="DV915" s="42"/>
      <c r="DW915" s="40"/>
      <c r="DX915" s="40"/>
      <c r="DY915" s="40"/>
      <c r="DZ915" s="40"/>
      <c r="EA915" s="40"/>
      <c r="EB915" s="40"/>
      <c r="EC915" s="40"/>
      <c r="ED915" s="41"/>
      <c r="EE915" s="40"/>
      <c r="EF915" s="40"/>
      <c r="EG915" s="41"/>
      <c r="EH915" s="40"/>
      <c r="EI915" s="40"/>
      <c r="EJ915" s="40"/>
      <c r="EK915" s="40"/>
      <c r="EL915" s="42"/>
      <c r="EM915" s="40"/>
      <c r="EN915" s="40"/>
      <c r="EO915" s="40"/>
      <c r="EP915" s="40"/>
      <c r="EQ915" s="40"/>
      <c r="ER915" s="40"/>
      <c r="ES915" s="40"/>
      <c r="ET915" s="40"/>
      <c r="EU915" s="40"/>
      <c r="EV915" s="40"/>
      <c r="EW915" s="42"/>
      <c r="EX915" s="42"/>
      <c r="EY915" s="42"/>
      <c r="EZ915" s="42"/>
      <c r="FA915" s="42"/>
      <c r="FB915" s="42"/>
      <c r="FC915" s="42"/>
      <c r="FD915" s="42"/>
      <c r="FE915" s="42"/>
      <c r="FF915" s="42"/>
      <c r="FG915" s="42"/>
      <c r="FH915" s="42"/>
      <c r="FI915" s="42"/>
      <c r="FJ915" s="42"/>
      <c r="FK915" s="42"/>
      <c r="FL915" s="42"/>
      <c r="FM915" s="42"/>
      <c r="FN915" s="42"/>
      <c r="FO915" s="42"/>
      <c r="FP915" s="42"/>
      <c r="FQ915" s="42"/>
      <c r="FR915" s="42"/>
      <c r="FS915" s="29">
        <f t="shared" si="113"/>
        <v>100</v>
      </c>
      <c r="FT915" s="29">
        <f t="shared" si="114"/>
        <v>100</v>
      </c>
      <c r="FU915" s="8">
        <f t="shared" si="115"/>
        <v>0</v>
      </c>
      <c r="FV915" s="29">
        <f t="shared" si="116"/>
        <v>0</v>
      </c>
    </row>
    <row r="916" spans="1:178">
      <c r="A916" s="8">
        <v>16403</v>
      </c>
      <c r="B916" s="27" t="s">
        <v>47</v>
      </c>
      <c r="C916" s="40">
        <v>94</v>
      </c>
      <c r="D916" s="40" t="s">
        <v>1353</v>
      </c>
      <c r="E916" s="40"/>
      <c r="F916" s="40" t="s">
        <v>850</v>
      </c>
      <c r="G916" s="40">
        <v>50</v>
      </c>
      <c r="H916" s="8" t="str">
        <f>VLOOKUP(F916, 'Meslek Grupları'!$E$6:$G$152, 3, FALSE)</f>
        <v>Esnaf</v>
      </c>
      <c r="I916" s="40"/>
      <c r="J916" s="40"/>
      <c r="K916" s="40"/>
      <c r="L916" s="40">
        <v>120</v>
      </c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1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2"/>
      <c r="AT916" s="42"/>
      <c r="AU916" s="43"/>
      <c r="AV916" s="40"/>
      <c r="AW916" s="40"/>
      <c r="AX916" s="40"/>
      <c r="AY916" s="40"/>
      <c r="AZ916" s="40"/>
      <c r="BA916" s="42"/>
      <c r="BB916" s="41"/>
      <c r="BC916" s="40"/>
      <c r="BD916" s="40"/>
      <c r="BE916" s="40"/>
      <c r="BF916" s="40"/>
      <c r="BG916" s="40"/>
      <c r="BH916" s="42"/>
      <c r="BI916" s="40"/>
      <c r="BJ916" s="40"/>
      <c r="BK916" s="40"/>
      <c r="BL916" s="40"/>
      <c r="BM916" s="40"/>
      <c r="BN916" s="40"/>
      <c r="BO916" s="41"/>
      <c r="BP916" s="40"/>
      <c r="BQ916" s="40"/>
      <c r="BR916" s="40"/>
      <c r="BS916" s="40"/>
      <c r="BT916" s="40"/>
      <c r="BU916" s="42"/>
      <c r="BV916" s="40"/>
      <c r="BW916" s="41"/>
      <c r="BX916" s="40"/>
      <c r="BY916" s="40"/>
      <c r="BZ916" s="40"/>
      <c r="CA916" s="42"/>
      <c r="CB916" s="41"/>
      <c r="CC916" s="40"/>
      <c r="CD916" s="40"/>
      <c r="CE916" s="40"/>
      <c r="CF916" s="40"/>
      <c r="CG916" s="40"/>
      <c r="CH916" s="42"/>
      <c r="CI916" s="43"/>
      <c r="CJ916" s="41"/>
      <c r="CK916" s="40"/>
      <c r="CL916" s="40"/>
      <c r="CM916" s="40"/>
      <c r="CN916" s="40"/>
      <c r="CO916" s="40"/>
      <c r="CP916" s="40"/>
      <c r="CQ916" s="40"/>
      <c r="CR916" s="40"/>
      <c r="CS916" s="40"/>
      <c r="CT916" s="40"/>
      <c r="CU916" s="40"/>
      <c r="CV916" s="40"/>
      <c r="CW916" s="40"/>
      <c r="CX916" s="40"/>
      <c r="CY916" s="40"/>
      <c r="CZ916" s="40"/>
      <c r="DA916" s="40"/>
      <c r="DB916" s="40"/>
      <c r="DC916" s="40"/>
      <c r="DD916" s="40"/>
      <c r="DE916" s="40"/>
      <c r="DF916" s="40"/>
      <c r="DG916" s="40"/>
      <c r="DH916" s="40"/>
      <c r="DI916" s="40"/>
      <c r="DJ916" s="40"/>
      <c r="DK916" s="40"/>
      <c r="DL916" s="40"/>
      <c r="DM916" s="40"/>
      <c r="DN916" s="40"/>
      <c r="DO916" s="40"/>
      <c r="DP916" s="40"/>
      <c r="DQ916" s="41"/>
      <c r="DR916" s="40"/>
      <c r="DS916" s="40"/>
      <c r="DT916" s="40"/>
      <c r="DU916" s="40"/>
      <c r="DV916" s="42"/>
      <c r="DW916" s="40"/>
      <c r="DX916" s="40"/>
      <c r="DY916" s="40"/>
      <c r="DZ916" s="40"/>
      <c r="EA916" s="40"/>
      <c r="EB916" s="40"/>
      <c r="EC916" s="40"/>
      <c r="ED916" s="41"/>
      <c r="EE916" s="40"/>
      <c r="EF916" s="40"/>
      <c r="EG916" s="41"/>
      <c r="EH916" s="40"/>
      <c r="EI916" s="40"/>
      <c r="EJ916" s="40"/>
      <c r="EK916" s="40"/>
      <c r="EL916" s="42"/>
      <c r="EM916" s="40"/>
      <c r="EN916" s="40"/>
      <c r="EO916" s="40"/>
      <c r="EP916" s="40"/>
      <c r="EQ916" s="40"/>
      <c r="ER916" s="40"/>
      <c r="ES916" s="40"/>
      <c r="ET916" s="40"/>
      <c r="EU916" s="40"/>
      <c r="EV916" s="40"/>
      <c r="EW916" s="42"/>
      <c r="EX916" s="42"/>
      <c r="EY916" s="42"/>
      <c r="EZ916" s="42"/>
      <c r="FA916" s="42"/>
      <c r="FB916" s="42"/>
      <c r="FC916" s="42"/>
      <c r="FD916" s="42"/>
      <c r="FE916" s="42"/>
      <c r="FF916" s="42"/>
      <c r="FG916" s="42"/>
      <c r="FH916" s="42"/>
      <c r="FI916" s="42"/>
      <c r="FJ916" s="42"/>
      <c r="FK916" s="42"/>
      <c r="FL916" s="42"/>
      <c r="FM916" s="42"/>
      <c r="FN916" s="42"/>
      <c r="FO916" s="42"/>
      <c r="FP916" s="42"/>
      <c r="FQ916" s="42"/>
      <c r="FR916" s="42"/>
      <c r="FS916" s="29">
        <f t="shared" si="113"/>
        <v>170</v>
      </c>
      <c r="FT916" s="29">
        <f t="shared" si="114"/>
        <v>170</v>
      </c>
      <c r="FU916" s="8">
        <f t="shared" si="115"/>
        <v>0</v>
      </c>
      <c r="FV916" s="29">
        <f t="shared" si="116"/>
        <v>0</v>
      </c>
    </row>
    <row r="917" spans="1:178">
      <c r="A917" s="8">
        <v>16403</v>
      </c>
      <c r="B917" s="27" t="s">
        <v>47</v>
      </c>
      <c r="C917" s="40">
        <v>95</v>
      </c>
      <c r="D917" s="40" t="s">
        <v>1354</v>
      </c>
      <c r="E917" s="40"/>
      <c r="F917" s="40" t="s">
        <v>205</v>
      </c>
      <c r="G917" s="40">
        <v>50</v>
      </c>
      <c r="H917" s="8" t="str">
        <f>VLOOKUP(F917, 'Meslek Grupları'!$E$6:$G$152, 3, FALSE)</f>
        <v>Esnaf</v>
      </c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1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2"/>
      <c r="AT917" s="42"/>
      <c r="AU917" s="43"/>
      <c r="AV917" s="40"/>
      <c r="AW917" s="40"/>
      <c r="AX917" s="40"/>
      <c r="AY917" s="40"/>
      <c r="AZ917" s="40"/>
      <c r="BA917" s="42"/>
      <c r="BB917" s="41"/>
      <c r="BC917" s="40"/>
      <c r="BD917" s="40"/>
      <c r="BE917" s="40"/>
      <c r="BF917" s="40"/>
      <c r="BG917" s="40"/>
      <c r="BH917" s="42"/>
      <c r="BI917" s="40"/>
      <c r="BJ917" s="40"/>
      <c r="BK917" s="40"/>
      <c r="BL917" s="40"/>
      <c r="BM917" s="40"/>
      <c r="BN917" s="40"/>
      <c r="BO917" s="41"/>
      <c r="BP917" s="40"/>
      <c r="BQ917" s="40"/>
      <c r="BR917" s="40"/>
      <c r="BS917" s="40"/>
      <c r="BT917" s="40"/>
      <c r="BU917" s="42"/>
      <c r="BV917" s="40"/>
      <c r="BW917" s="41"/>
      <c r="BX917" s="40"/>
      <c r="BY917" s="40"/>
      <c r="BZ917" s="40"/>
      <c r="CA917" s="42"/>
      <c r="CB917" s="41"/>
      <c r="CC917" s="40"/>
      <c r="CD917" s="40"/>
      <c r="CE917" s="40"/>
      <c r="CF917" s="40"/>
      <c r="CG917" s="40"/>
      <c r="CH917" s="42"/>
      <c r="CI917" s="43"/>
      <c r="CJ917" s="41"/>
      <c r="CK917" s="40"/>
      <c r="CL917" s="40"/>
      <c r="CM917" s="40"/>
      <c r="CN917" s="40"/>
      <c r="CO917" s="40"/>
      <c r="CP917" s="40"/>
      <c r="CQ917" s="40"/>
      <c r="CR917" s="40"/>
      <c r="CS917" s="40"/>
      <c r="CT917" s="40"/>
      <c r="CU917" s="40"/>
      <c r="CV917" s="40"/>
      <c r="CW917" s="40"/>
      <c r="CX917" s="40"/>
      <c r="CY917" s="40"/>
      <c r="CZ917" s="40"/>
      <c r="DA917" s="40"/>
      <c r="DB917" s="40"/>
      <c r="DC917" s="40"/>
      <c r="DD917" s="40"/>
      <c r="DE917" s="40"/>
      <c r="DF917" s="40"/>
      <c r="DG917" s="40"/>
      <c r="DH917" s="40"/>
      <c r="DI917" s="40"/>
      <c r="DJ917" s="40"/>
      <c r="DK917" s="40"/>
      <c r="DL917" s="40"/>
      <c r="DM917" s="40"/>
      <c r="DN917" s="40"/>
      <c r="DO917" s="40"/>
      <c r="DP917" s="40"/>
      <c r="DQ917" s="41"/>
      <c r="DR917" s="40"/>
      <c r="DS917" s="40"/>
      <c r="DT917" s="40"/>
      <c r="DU917" s="40"/>
      <c r="DV917" s="42"/>
      <c r="DW917" s="40"/>
      <c r="DX917" s="40"/>
      <c r="DY917" s="40"/>
      <c r="DZ917" s="40"/>
      <c r="EA917" s="40"/>
      <c r="EB917" s="40"/>
      <c r="EC917" s="40"/>
      <c r="ED917" s="41"/>
      <c r="EE917" s="40"/>
      <c r="EF917" s="40"/>
      <c r="EG917" s="41"/>
      <c r="EH917" s="40"/>
      <c r="EI917" s="40"/>
      <c r="EJ917" s="40"/>
      <c r="EK917" s="40"/>
      <c r="EL917" s="42"/>
      <c r="EM917" s="40"/>
      <c r="EN917" s="40"/>
      <c r="EO917" s="40"/>
      <c r="EP917" s="40"/>
      <c r="EQ917" s="40"/>
      <c r="ER917" s="40"/>
      <c r="ES917" s="40"/>
      <c r="ET917" s="40"/>
      <c r="EU917" s="40"/>
      <c r="EV917" s="40"/>
      <c r="EW917" s="42"/>
      <c r="EX917" s="42"/>
      <c r="EY917" s="42"/>
      <c r="EZ917" s="42"/>
      <c r="FA917" s="42"/>
      <c r="FB917" s="42"/>
      <c r="FC917" s="42"/>
      <c r="FD917" s="42"/>
      <c r="FE917" s="42"/>
      <c r="FF917" s="42"/>
      <c r="FG917" s="42"/>
      <c r="FH917" s="42"/>
      <c r="FI917" s="42"/>
      <c r="FJ917" s="42"/>
      <c r="FK917" s="42"/>
      <c r="FL917" s="42"/>
      <c r="FM917" s="42"/>
      <c r="FN917" s="42"/>
      <c r="FO917" s="42"/>
      <c r="FP917" s="42"/>
      <c r="FQ917" s="42"/>
      <c r="FR917" s="42"/>
      <c r="FS917" s="29">
        <f t="shared" si="113"/>
        <v>50</v>
      </c>
      <c r="FT917" s="29">
        <f t="shared" si="114"/>
        <v>50</v>
      </c>
      <c r="FU917" s="8">
        <f t="shared" si="115"/>
        <v>0</v>
      </c>
      <c r="FV917" s="29">
        <f t="shared" si="116"/>
        <v>0</v>
      </c>
    </row>
    <row r="918" spans="1:178">
      <c r="A918" s="8">
        <v>16403</v>
      </c>
      <c r="B918" s="27" t="s">
        <v>47</v>
      </c>
      <c r="C918" s="40">
        <v>96</v>
      </c>
      <c r="D918" s="40" t="s">
        <v>1355</v>
      </c>
      <c r="E918" s="40"/>
      <c r="F918" s="40" t="s">
        <v>565</v>
      </c>
      <c r="G918" s="40">
        <v>100</v>
      </c>
      <c r="H918" s="8" t="str">
        <f>VLOOKUP(F918, 'Meslek Grupları'!$E$6:$G$152, 3, FALSE)</f>
        <v>Esnaf</v>
      </c>
      <c r="I918" s="40"/>
      <c r="J918" s="40"/>
      <c r="K918" s="40"/>
      <c r="L918" s="40">
        <v>120</v>
      </c>
      <c r="M918" s="40"/>
      <c r="N918" s="40"/>
      <c r="O918" s="40"/>
      <c r="P918" s="40"/>
      <c r="Q918" s="40"/>
      <c r="R918" s="40">
        <v>4.25</v>
      </c>
      <c r="S918" s="40"/>
      <c r="T918" s="40"/>
      <c r="U918" s="40"/>
      <c r="V918" s="40"/>
      <c r="W918" s="40"/>
      <c r="X918" s="40"/>
      <c r="Y918" s="40"/>
      <c r="Z918" s="41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2"/>
      <c r="AT918" s="42"/>
      <c r="AU918" s="43"/>
      <c r="AV918" s="40"/>
      <c r="AW918" s="40"/>
      <c r="AX918" s="40"/>
      <c r="AY918" s="40"/>
      <c r="AZ918" s="40"/>
      <c r="BA918" s="42"/>
      <c r="BB918" s="41"/>
      <c r="BC918" s="40"/>
      <c r="BD918" s="40"/>
      <c r="BE918" s="40"/>
      <c r="BF918" s="40"/>
      <c r="BG918" s="40"/>
      <c r="BH918" s="42"/>
      <c r="BI918" s="40"/>
      <c r="BJ918" s="40"/>
      <c r="BK918" s="40"/>
      <c r="BL918" s="40"/>
      <c r="BM918" s="40"/>
      <c r="BN918" s="40"/>
      <c r="BO918" s="41"/>
      <c r="BP918" s="40"/>
      <c r="BQ918" s="40"/>
      <c r="BR918" s="40"/>
      <c r="BS918" s="40"/>
      <c r="BT918" s="40"/>
      <c r="BU918" s="42"/>
      <c r="BV918" s="40"/>
      <c r="BW918" s="41"/>
      <c r="BX918" s="40"/>
      <c r="BY918" s="40"/>
      <c r="BZ918" s="40"/>
      <c r="CA918" s="42"/>
      <c r="CB918" s="41"/>
      <c r="CC918" s="40"/>
      <c r="CD918" s="40"/>
      <c r="CE918" s="40"/>
      <c r="CF918" s="40"/>
      <c r="CG918" s="40"/>
      <c r="CH918" s="42"/>
      <c r="CI918" s="43"/>
      <c r="CJ918" s="41"/>
      <c r="CK918" s="40"/>
      <c r="CL918" s="40"/>
      <c r="CM918" s="40"/>
      <c r="CN918" s="40"/>
      <c r="CO918" s="40"/>
      <c r="CP918" s="40"/>
      <c r="CQ918" s="40"/>
      <c r="CR918" s="40"/>
      <c r="CS918" s="40"/>
      <c r="CT918" s="40"/>
      <c r="CU918" s="40"/>
      <c r="CV918" s="40"/>
      <c r="CW918" s="40">
        <v>1</v>
      </c>
      <c r="CX918" s="40">
        <v>10</v>
      </c>
      <c r="CY918" s="40"/>
      <c r="CZ918" s="40"/>
      <c r="DA918" s="40"/>
      <c r="DB918" s="40"/>
      <c r="DC918" s="40"/>
      <c r="DD918" s="40"/>
      <c r="DE918" s="40"/>
      <c r="DF918" s="40"/>
      <c r="DG918" s="40"/>
      <c r="DH918" s="40"/>
      <c r="DI918" s="40"/>
      <c r="DJ918" s="40"/>
      <c r="DK918" s="40"/>
      <c r="DL918" s="40"/>
      <c r="DM918" s="40"/>
      <c r="DN918" s="40"/>
      <c r="DO918" s="40"/>
      <c r="DP918" s="40"/>
      <c r="DQ918" s="41"/>
      <c r="DR918" s="40"/>
      <c r="DS918" s="40"/>
      <c r="DT918" s="40"/>
      <c r="DU918" s="40"/>
      <c r="DV918" s="42"/>
      <c r="DW918" s="40"/>
      <c r="DX918" s="40"/>
      <c r="DY918" s="40"/>
      <c r="DZ918" s="40"/>
      <c r="EA918" s="40"/>
      <c r="EB918" s="40"/>
      <c r="EC918" s="40"/>
      <c r="ED918" s="41"/>
      <c r="EE918" s="40"/>
      <c r="EF918" s="40"/>
      <c r="EG918" s="41"/>
      <c r="EH918" s="40"/>
      <c r="EI918" s="40"/>
      <c r="EJ918" s="40"/>
      <c r="EK918" s="40"/>
      <c r="EL918" s="42"/>
      <c r="EM918" s="40"/>
      <c r="EN918" s="40"/>
      <c r="EO918" s="40"/>
      <c r="EP918" s="40"/>
      <c r="EQ918" s="40"/>
      <c r="ER918" s="40"/>
      <c r="ES918" s="40"/>
      <c r="ET918" s="40"/>
      <c r="EU918" s="40"/>
      <c r="EV918" s="40"/>
      <c r="EW918" s="42"/>
      <c r="EX918" s="42"/>
      <c r="EY918" s="42"/>
      <c r="EZ918" s="42"/>
      <c r="FA918" s="42"/>
      <c r="FB918" s="42"/>
      <c r="FC918" s="42"/>
      <c r="FD918" s="42"/>
      <c r="FE918" s="42"/>
      <c r="FF918" s="42"/>
      <c r="FG918" s="42"/>
      <c r="FH918" s="42"/>
      <c r="FI918" s="42"/>
      <c r="FJ918" s="42"/>
      <c r="FK918" s="42"/>
      <c r="FL918" s="42"/>
      <c r="FM918" s="42"/>
      <c r="FN918" s="42"/>
      <c r="FO918" s="42"/>
      <c r="FP918" s="42"/>
      <c r="FQ918" s="42"/>
      <c r="FR918" s="42"/>
      <c r="FS918" s="29">
        <f t="shared" si="113"/>
        <v>230</v>
      </c>
      <c r="FT918" s="29">
        <f t="shared" si="114"/>
        <v>230</v>
      </c>
      <c r="FU918" s="8">
        <f t="shared" si="115"/>
        <v>0</v>
      </c>
      <c r="FV918" s="29">
        <f t="shared" si="116"/>
        <v>0</v>
      </c>
    </row>
    <row r="919" spans="1:178">
      <c r="A919" s="8">
        <v>16403</v>
      </c>
      <c r="B919" s="27" t="s">
        <v>47</v>
      </c>
      <c r="C919" s="40">
        <v>97</v>
      </c>
      <c r="D919" s="40" t="s">
        <v>619</v>
      </c>
      <c r="E919" s="40"/>
      <c r="F919" s="40" t="s">
        <v>253</v>
      </c>
      <c r="G919" s="40">
        <v>100</v>
      </c>
      <c r="H919" s="8" t="str">
        <f>VLOOKUP(F919, 'Meslek Grupları'!$E$6:$G$152, 3, FALSE)</f>
        <v>İşçiler</v>
      </c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1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2"/>
      <c r="AT919" s="42"/>
      <c r="AU919" s="43"/>
      <c r="AV919" s="40"/>
      <c r="AW919" s="40"/>
      <c r="AX919" s="40"/>
      <c r="AY919" s="40"/>
      <c r="AZ919" s="40"/>
      <c r="BA919" s="42"/>
      <c r="BB919" s="41"/>
      <c r="BC919" s="40"/>
      <c r="BD919" s="40"/>
      <c r="BE919" s="40"/>
      <c r="BF919" s="40"/>
      <c r="BG919" s="40"/>
      <c r="BH919" s="42"/>
      <c r="BI919" s="40"/>
      <c r="BJ919" s="40"/>
      <c r="BK919" s="40"/>
      <c r="BL919" s="40"/>
      <c r="BM919" s="40"/>
      <c r="BN919" s="40"/>
      <c r="BO919" s="41"/>
      <c r="BP919" s="40"/>
      <c r="BQ919" s="40"/>
      <c r="BR919" s="40"/>
      <c r="BS919" s="40"/>
      <c r="BT919" s="40"/>
      <c r="BU919" s="42"/>
      <c r="BV919" s="40"/>
      <c r="BW919" s="41"/>
      <c r="BX919" s="40"/>
      <c r="BY919" s="40"/>
      <c r="BZ919" s="40"/>
      <c r="CA919" s="42"/>
      <c r="CB919" s="41"/>
      <c r="CC919" s="40"/>
      <c r="CD919" s="40"/>
      <c r="CE919" s="40"/>
      <c r="CF919" s="40"/>
      <c r="CG919" s="40"/>
      <c r="CH919" s="42"/>
      <c r="CI919" s="43"/>
      <c r="CJ919" s="41"/>
      <c r="CK919" s="40"/>
      <c r="CL919" s="40"/>
      <c r="CM919" s="40"/>
      <c r="CN919" s="40"/>
      <c r="CO919" s="40"/>
      <c r="CP919" s="40"/>
      <c r="CQ919" s="40"/>
      <c r="CR919" s="40"/>
      <c r="CS919" s="40"/>
      <c r="CT919" s="40"/>
      <c r="CU919" s="40"/>
      <c r="CV919" s="40"/>
      <c r="CW919" s="40"/>
      <c r="CX919" s="40"/>
      <c r="CY919" s="40"/>
      <c r="CZ919" s="40"/>
      <c r="DA919" s="40"/>
      <c r="DB919" s="40"/>
      <c r="DC919" s="40"/>
      <c r="DD919" s="40"/>
      <c r="DE919" s="40"/>
      <c r="DF919" s="40"/>
      <c r="DG919" s="40"/>
      <c r="DH919" s="40"/>
      <c r="DI919" s="40"/>
      <c r="DJ919" s="40"/>
      <c r="DK919" s="40"/>
      <c r="DL919" s="40"/>
      <c r="DM919" s="40"/>
      <c r="DN919" s="40"/>
      <c r="DO919" s="40"/>
      <c r="DP919" s="40"/>
      <c r="DQ919" s="41"/>
      <c r="DR919" s="40"/>
      <c r="DS919" s="40"/>
      <c r="DT919" s="40"/>
      <c r="DU919" s="40"/>
      <c r="DV919" s="42"/>
      <c r="DW919" s="40"/>
      <c r="DX919" s="40"/>
      <c r="DY919" s="40"/>
      <c r="DZ919" s="40"/>
      <c r="EA919" s="40"/>
      <c r="EB919" s="40"/>
      <c r="EC919" s="40"/>
      <c r="ED919" s="41"/>
      <c r="EE919" s="40"/>
      <c r="EF919" s="40"/>
      <c r="EG919" s="41"/>
      <c r="EH919" s="40"/>
      <c r="EI919" s="40"/>
      <c r="EJ919" s="40"/>
      <c r="EK919" s="40"/>
      <c r="EL919" s="42"/>
      <c r="EM919" s="40"/>
      <c r="EN919" s="40"/>
      <c r="EO919" s="40"/>
      <c r="EP919" s="40"/>
      <c r="EQ919" s="40"/>
      <c r="ER919" s="40"/>
      <c r="ES919" s="40"/>
      <c r="ET919" s="40"/>
      <c r="EU919" s="40"/>
      <c r="EV919" s="40"/>
      <c r="EW919" s="42"/>
      <c r="EX919" s="42"/>
      <c r="EY919" s="42"/>
      <c r="EZ919" s="42"/>
      <c r="FA919" s="42"/>
      <c r="FB919" s="42"/>
      <c r="FC919" s="42"/>
      <c r="FD919" s="42"/>
      <c r="FE919" s="42"/>
      <c r="FF919" s="42"/>
      <c r="FG919" s="42"/>
      <c r="FH919" s="42"/>
      <c r="FI919" s="42"/>
      <c r="FJ919" s="42"/>
      <c r="FK919" s="42"/>
      <c r="FL919" s="42"/>
      <c r="FM919" s="42"/>
      <c r="FN919" s="42"/>
      <c r="FO919" s="42"/>
      <c r="FP919" s="42"/>
      <c r="FQ919" s="42"/>
      <c r="FR919" s="42"/>
      <c r="FS919" s="29">
        <f t="shared" si="113"/>
        <v>100</v>
      </c>
      <c r="FT919" s="29">
        <f t="shared" si="114"/>
        <v>100</v>
      </c>
      <c r="FU919" s="8">
        <f t="shared" si="115"/>
        <v>0</v>
      </c>
      <c r="FV919" s="29">
        <f t="shared" si="116"/>
        <v>0</v>
      </c>
    </row>
    <row r="920" spans="1:178">
      <c r="A920" s="8">
        <v>16403</v>
      </c>
      <c r="B920" s="27" t="s">
        <v>47</v>
      </c>
      <c r="C920" s="40">
        <v>98</v>
      </c>
      <c r="D920" s="40" t="s">
        <v>1356</v>
      </c>
      <c r="E920" s="40"/>
      <c r="F920" s="40" t="s">
        <v>253</v>
      </c>
      <c r="G920" s="40">
        <v>80</v>
      </c>
      <c r="H920" s="8" t="str">
        <f>VLOOKUP(F920, 'Meslek Grupları'!$E$6:$G$152, 3, FALSE)</f>
        <v>İşçiler</v>
      </c>
      <c r="I920" s="40"/>
      <c r="J920" s="40"/>
      <c r="K920" s="40"/>
      <c r="L920" s="40"/>
      <c r="M920" s="40"/>
      <c r="N920" s="40"/>
      <c r="O920" s="40"/>
      <c r="P920" s="40"/>
      <c r="Q920" s="40"/>
      <c r="R920" s="40">
        <v>1</v>
      </c>
      <c r="S920" s="40"/>
      <c r="T920" s="40"/>
      <c r="U920" s="40"/>
      <c r="V920" s="40"/>
      <c r="W920" s="40"/>
      <c r="X920" s="40"/>
      <c r="Y920" s="40"/>
      <c r="Z920" s="41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2"/>
      <c r="AT920" s="42"/>
      <c r="AU920" s="43"/>
      <c r="AV920" s="40"/>
      <c r="AW920" s="40"/>
      <c r="AX920" s="40"/>
      <c r="AY920" s="40"/>
      <c r="AZ920" s="40"/>
      <c r="BA920" s="42"/>
      <c r="BB920" s="41"/>
      <c r="BC920" s="40"/>
      <c r="BD920" s="40"/>
      <c r="BE920" s="40"/>
      <c r="BF920" s="40"/>
      <c r="BG920" s="40"/>
      <c r="BH920" s="42"/>
      <c r="BI920" s="40"/>
      <c r="BJ920" s="40"/>
      <c r="BK920" s="40"/>
      <c r="BL920" s="40"/>
      <c r="BM920" s="40"/>
      <c r="BN920" s="40"/>
      <c r="BO920" s="41"/>
      <c r="BP920" s="40"/>
      <c r="BQ920" s="40"/>
      <c r="BR920" s="40"/>
      <c r="BS920" s="40"/>
      <c r="BT920" s="40"/>
      <c r="BU920" s="42"/>
      <c r="BV920" s="40"/>
      <c r="BW920" s="41"/>
      <c r="BX920" s="40"/>
      <c r="BY920" s="40"/>
      <c r="BZ920" s="40"/>
      <c r="CA920" s="42"/>
      <c r="CB920" s="41"/>
      <c r="CC920" s="40"/>
      <c r="CD920" s="40"/>
      <c r="CE920" s="40"/>
      <c r="CF920" s="40"/>
      <c r="CG920" s="40"/>
      <c r="CH920" s="42"/>
      <c r="CI920" s="43"/>
      <c r="CJ920" s="41">
        <v>1</v>
      </c>
      <c r="CK920" s="40"/>
      <c r="CL920" s="40"/>
      <c r="CM920" s="40"/>
      <c r="CN920" s="40"/>
      <c r="CO920" s="40"/>
      <c r="CP920" s="40"/>
      <c r="CQ920" s="40"/>
      <c r="CR920" s="40"/>
      <c r="CS920" s="40"/>
      <c r="CT920" s="40"/>
      <c r="CU920" s="40"/>
      <c r="CV920" s="40"/>
      <c r="CW920" s="40"/>
      <c r="CX920" s="40"/>
      <c r="CY920" s="40"/>
      <c r="CZ920" s="40"/>
      <c r="DA920" s="40"/>
      <c r="DB920" s="40"/>
      <c r="DC920" s="40"/>
      <c r="DD920" s="40"/>
      <c r="DE920" s="40"/>
      <c r="DF920" s="40"/>
      <c r="DG920" s="40"/>
      <c r="DH920" s="40"/>
      <c r="DI920" s="40"/>
      <c r="DJ920" s="40"/>
      <c r="DK920" s="40"/>
      <c r="DL920" s="40"/>
      <c r="DM920" s="40"/>
      <c r="DN920" s="40"/>
      <c r="DO920" s="40"/>
      <c r="DP920" s="40"/>
      <c r="DQ920" s="41"/>
      <c r="DR920" s="40"/>
      <c r="DS920" s="40"/>
      <c r="DT920" s="40"/>
      <c r="DU920" s="40"/>
      <c r="DV920" s="42"/>
      <c r="DW920" s="40"/>
      <c r="DX920" s="40"/>
      <c r="DY920" s="40"/>
      <c r="DZ920" s="40"/>
      <c r="EA920" s="40"/>
      <c r="EB920" s="40"/>
      <c r="EC920" s="40"/>
      <c r="ED920" s="41"/>
      <c r="EE920" s="40"/>
      <c r="EF920" s="40"/>
      <c r="EG920" s="41"/>
      <c r="EH920" s="40"/>
      <c r="EI920" s="40"/>
      <c r="EJ920" s="40"/>
      <c r="EK920" s="40"/>
      <c r="EL920" s="42"/>
      <c r="EM920" s="40"/>
      <c r="EN920" s="40"/>
      <c r="EO920" s="40"/>
      <c r="EP920" s="40"/>
      <c r="EQ920" s="40"/>
      <c r="ER920" s="40"/>
      <c r="ES920" s="40"/>
      <c r="ET920" s="40"/>
      <c r="EU920" s="40"/>
      <c r="EV920" s="40"/>
      <c r="EW920" s="42"/>
      <c r="EX920" s="42"/>
      <c r="EY920" s="42"/>
      <c r="EZ920" s="42"/>
      <c r="FA920" s="42"/>
      <c r="FB920" s="42"/>
      <c r="FC920" s="42"/>
      <c r="FD920" s="42"/>
      <c r="FE920" s="42"/>
      <c r="FF920" s="42"/>
      <c r="FG920" s="42"/>
      <c r="FH920" s="42"/>
      <c r="FI920" s="42"/>
      <c r="FJ920" s="42"/>
      <c r="FK920" s="42"/>
      <c r="FL920" s="42"/>
      <c r="FM920" s="42"/>
      <c r="FN920" s="42"/>
      <c r="FO920" s="42"/>
      <c r="FP920" s="42"/>
      <c r="FQ920" s="42"/>
      <c r="FR920" s="42"/>
      <c r="FS920" s="29">
        <f t="shared" si="113"/>
        <v>80</v>
      </c>
      <c r="FT920" s="29">
        <f t="shared" si="114"/>
        <v>80</v>
      </c>
      <c r="FU920" s="8">
        <f t="shared" si="115"/>
        <v>0</v>
      </c>
      <c r="FV920" s="29">
        <f t="shared" si="116"/>
        <v>0</v>
      </c>
    </row>
    <row r="921" spans="1:178">
      <c r="A921" s="8">
        <v>16403</v>
      </c>
      <c r="B921" s="27" t="s">
        <v>47</v>
      </c>
      <c r="C921" s="40">
        <v>99</v>
      </c>
      <c r="D921" s="40" t="s">
        <v>1171</v>
      </c>
      <c r="E921" s="40"/>
      <c r="F921" s="40" t="s">
        <v>267</v>
      </c>
      <c r="G921" s="40">
        <v>100</v>
      </c>
      <c r="H921" s="8" t="str">
        <f>VLOOKUP(F921, 'Meslek Grupları'!$E$6:$G$152, 3, FALSE)</f>
        <v>Esnaf</v>
      </c>
      <c r="I921" s="40"/>
      <c r="J921" s="40"/>
      <c r="K921" s="40"/>
      <c r="L921" s="40"/>
      <c r="M921" s="40"/>
      <c r="N921" s="40"/>
      <c r="O921" s="40"/>
      <c r="P921" s="40"/>
      <c r="Q921" s="40"/>
      <c r="R921" s="40">
        <v>2</v>
      </c>
      <c r="S921" s="40">
        <v>2.5</v>
      </c>
      <c r="T921" s="40">
        <v>5</v>
      </c>
      <c r="U921" s="40"/>
      <c r="V921" s="40"/>
      <c r="W921" s="40"/>
      <c r="X921" s="40"/>
      <c r="Y921" s="40"/>
      <c r="Z921" s="41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2"/>
      <c r="AT921" s="42"/>
      <c r="AU921" s="43"/>
      <c r="AV921" s="40"/>
      <c r="AW921" s="40"/>
      <c r="AX921" s="40"/>
      <c r="AY921" s="40"/>
      <c r="AZ921" s="40"/>
      <c r="BA921" s="42"/>
      <c r="BB921" s="41"/>
      <c r="BC921" s="40"/>
      <c r="BD921" s="40"/>
      <c r="BE921" s="40"/>
      <c r="BF921" s="40"/>
      <c r="BG921" s="40"/>
      <c r="BH921" s="42"/>
      <c r="BI921" s="40"/>
      <c r="BJ921" s="40"/>
      <c r="BK921" s="40"/>
      <c r="BL921" s="40"/>
      <c r="BM921" s="40"/>
      <c r="BN921" s="40"/>
      <c r="BO921" s="41"/>
      <c r="BP921" s="40"/>
      <c r="BQ921" s="40"/>
      <c r="BR921" s="40"/>
      <c r="BS921" s="40"/>
      <c r="BT921" s="40"/>
      <c r="BU921" s="42"/>
      <c r="BV921" s="40"/>
      <c r="BW921" s="41">
        <v>2.5</v>
      </c>
      <c r="BX921" s="40"/>
      <c r="BY921" s="40"/>
      <c r="BZ921" s="40">
        <v>30</v>
      </c>
      <c r="CA921" s="42">
        <v>30</v>
      </c>
      <c r="CB921" s="41"/>
      <c r="CC921" s="40"/>
      <c r="CD921" s="40"/>
      <c r="CE921" s="40"/>
      <c r="CF921" s="40"/>
      <c r="CG921" s="40"/>
      <c r="CH921" s="42"/>
      <c r="CI921" s="43"/>
      <c r="CJ921" s="41"/>
      <c r="CK921" s="40"/>
      <c r="CL921" s="40"/>
      <c r="CM921" s="40"/>
      <c r="CN921" s="40"/>
      <c r="CO921" s="40"/>
      <c r="CP921" s="40"/>
      <c r="CQ921" s="40"/>
      <c r="CR921" s="40"/>
      <c r="CS921" s="40"/>
      <c r="CT921" s="40"/>
      <c r="CU921" s="40"/>
      <c r="CV921" s="40"/>
      <c r="CW921" s="40"/>
      <c r="CX921" s="40"/>
      <c r="CY921" s="40"/>
      <c r="CZ921" s="40"/>
      <c r="DA921" s="40"/>
      <c r="DB921" s="40"/>
      <c r="DC921" s="40"/>
      <c r="DD921" s="40"/>
      <c r="DE921" s="40"/>
      <c r="DF921" s="40"/>
      <c r="DG921" s="40"/>
      <c r="DH921" s="40"/>
      <c r="DI921" s="40"/>
      <c r="DJ921" s="40"/>
      <c r="DK921" s="40"/>
      <c r="DL921" s="40"/>
      <c r="DM921" s="40"/>
      <c r="DN921" s="40"/>
      <c r="DO921" s="40"/>
      <c r="DP921" s="40"/>
      <c r="DQ921" s="41"/>
      <c r="DR921" s="40"/>
      <c r="DS921" s="40"/>
      <c r="DT921" s="40"/>
      <c r="DU921" s="40"/>
      <c r="DV921" s="42"/>
      <c r="DW921" s="40"/>
      <c r="DX921" s="40"/>
      <c r="DY921" s="40"/>
      <c r="DZ921" s="40"/>
      <c r="EA921" s="40"/>
      <c r="EB921" s="40"/>
      <c r="EC921" s="40"/>
      <c r="ED921" s="41"/>
      <c r="EE921" s="40"/>
      <c r="EF921" s="40"/>
      <c r="EG921" s="41"/>
      <c r="EH921" s="40"/>
      <c r="EI921" s="40"/>
      <c r="EJ921" s="40"/>
      <c r="EK921" s="40"/>
      <c r="EL921" s="42"/>
      <c r="EM921" s="40"/>
      <c r="EN921" s="40"/>
      <c r="EO921" s="40"/>
      <c r="EP921" s="40"/>
      <c r="EQ921" s="40"/>
      <c r="ER921" s="40"/>
      <c r="ES921" s="40"/>
      <c r="ET921" s="40"/>
      <c r="EU921" s="40"/>
      <c r="EV921" s="40"/>
      <c r="EW921" s="42"/>
      <c r="EX921" s="42"/>
      <c r="EY921" s="42"/>
      <c r="EZ921" s="42"/>
      <c r="FA921" s="42"/>
      <c r="FB921" s="42"/>
      <c r="FC921" s="42"/>
      <c r="FD921" s="42"/>
      <c r="FE921" s="42"/>
      <c r="FF921" s="42"/>
      <c r="FG921" s="42"/>
      <c r="FH921" s="42"/>
      <c r="FI921" s="42"/>
      <c r="FJ921" s="42"/>
      <c r="FK921" s="42"/>
      <c r="FL921" s="42"/>
      <c r="FM921" s="42"/>
      <c r="FN921" s="42"/>
      <c r="FO921" s="42"/>
      <c r="FP921" s="42"/>
      <c r="FQ921" s="42"/>
      <c r="FR921" s="42"/>
      <c r="FS921" s="29">
        <f t="shared" si="113"/>
        <v>130</v>
      </c>
      <c r="FT921" s="29">
        <f t="shared" si="114"/>
        <v>130</v>
      </c>
      <c r="FU921" s="8">
        <f t="shared" si="115"/>
        <v>2.5</v>
      </c>
      <c r="FV921" s="29">
        <f t="shared" si="116"/>
        <v>2.5</v>
      </c>
    </row>
    <row r="922" spans="1:178">
      <c r="A922" s="8">
        <v>16403</v>
      </c>
      <c r="B922" s="27" t="s">
        <v>47</v>
      </c>
      <c r="C922" s="40">
        <v>100</v>
      </c>
      <c r="D922" s="40" t="s">
        <v>1357</v>
      </c>
      <c r="E922" s="40"/>
      <c r="F922" s="40" t="s">
        <v>237</v>
      </c>
      <c r="G922" s="40">
        <v>75</v>
      </c>
      <c r="H922" s="8" t="str">
        <f>VLOOKUP(F922, 'Meslek Grupları'!$E$6:$G$152, 3, FALSE)</f>
        <v>Esnaf</v>
      </c>
      <c r="I922" s="40"/>
      <c r="J922" s="40"/>
      <c r="K922" s="40"/>
      <c r="L922" s="40">
        <v>120</v>
      </c>
      <c r="M922" s="40"/>
      <c r="N922" s="40"/>
      <c r="O922" s="40"/>
      <c r="P922" s="40"/>
      <c r="Q922" s="40"/>
      <c r="R922" s="40">
        <v>2</v>
      </c>
      <c r="S922" s="40"/>
      <c r="T922" s="40"/>
      <c r="U922" s="40"/>
      <c r="V922" s="40"/>
      <c r="W922" s="40"/>
      <c r="X922" s="40"/>
      <c r="Y922" s="40"/>
      <c r="Z922" s="41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2"/>
      <c r="AT922" s="42"/>
      <c r="AU922" s="43"/>
      <c r="AV922" s="40"/>
      <c r="AW922" s="40"/>
      <c r="AX922" s="40"/>
      <c r="AY922" s="40"/>
      <c r="AZ922" s="40"/>
      <c r="BA922" s="42"/>
      <c r="BB922" s="41"/>
      <c r="BC922" s="40"/>
      <c r="BD922" s="40"/>
      <c r="BE922" s="40"/>
      <c r="BF922" s="40"/>
      <c r="BG922" s="40"/>
      <c r="BH922" s="42"/>
      <c r="BI922" s="40"/>
      <c r="BJ922" s="40"/>
      <c r="BK922" s="40"/>
      <c r="BL922" s="40"/>
      <c r="BM922" s="40"/>
      <c r="BN922" s="40"/>
      <c r="BO922" s="41"/>
      <c r="BP922" s="40"/>
      <c r="BQ922" s="40"/>
      <c r="BR922" s="40"/>
      <c r="BS922" s="40"/>
      <c r="BT922" s="40"/>
      <c r="BU922" s="42"/>
      <c r="BV922" s="40"/>
      <c r="BW922" s="41"/>
      <c r="BX922" s="40"/>
      <c r="BY922" s="40"/>
      <c r="BZ922" s="40"/>
      <c r="CA922" s="42"/>
      <c r="CB922" s="41"/>
      <c r="CC922" s="40"/>
      <c r="CD922" s="40"/>
      <c r="CE922" s="40"/>
      <c r="CF922" s="40"/>
      <c r="CG922" s="40"/>
      <c r="CH922" s="42"/>
      <c r="CI922" s="43"/>
      <c r="CJ922" s="41"/>
      <c r="CK922" s="40"/>
      <c r="CL922" s="40"/>
      <c r="CM922" s="40"/>
      <c r="CN922" s="40"/>
      <c r="CO922" s="40"/>
      <c r="CP922" s="40"/>
      <c r="CQ922" s="40"/>
      <c r="CR922" s="40"/>
      <c r="CS922" s="40"/>
      <c r="CT922" s="40"/>
      <c r="CU922" s="40"/>
      <c r="CV922" s="40"/>
      <c r="CW922" s="40"/>
      <c r="CX922" s="40"/>
      <c r="CY922" s="40"/>
      <c r="CZ922" s="40"/>
      <c r="DA922" s="40"/>
      <c r="DB922" s="40"/>
      <c r="DC922" s="40"/>
      <c r="DD922" s="40"/>
      <c r="DE922" s="40"/>
      <c r="DF922" s="40"/>
      <c r="DG922" s="40"/>
      <c r="DH922" s="40"/>
      <c r="DI922" s="40"/>
      <c r="DJ922" s="40"/>
      <c r="DK922" s="40"/>
      <c r="DL922" s="40"/>
      <c r="DM922" s="40"/>
      <c r="DN922" s="40"/>
      <c r="DO922" s="40"/>
      <c r="DP922" s="40"/>
      <c r="DQ922" s="41"/>
      <c r="DR922" s="40"/>
      <c r="DS922" s="40"/>
      <c r="DT922" s="40"/>
      <c r="DU922" s="40"/>
      <c r="DV922" s="42"/>
      <c r="DW922" s="40"/>
      <c r="DX922" s="40"/>
      <c r="DY922" s="40"/>
      <c r="DZ922" s="40"/>
      <c r="EA922" s="40"/>
      <c r="EB922" s="40"/>
      <c r="EC922" s="40"/>
      <c r="ED922" s="41"/>
      <c r="EE922" s="40"/>
      <c r="EF922" s="40"/>
      <c r="EG922" s="41"/>
      <c r="EH922" s="40"/>
      <c r="EI922" s="40"/>
      <c r="EJ922" s="40"/>
      <c r="EK922" s="40"/>
      <c r="EL922" s="42"/>
      <c r="EM922" s="40"/>
      <c r="EN922" s="40"/>
      <c r="EO922" s="40"/>
      <c r="EP922" s="40"/>
      <c r="EQ922" s="40"/>
      <c r="ER922" s="40"/>
      <c r="ES922" s="40"/>
      <c r="ET922" s="40"/>
      <c r="EU922" s="40"/>
      <c r="EV922" s="40"/>
      <c r="EW922" s="42"/>
      <c r="EX922" s="42"/>
      <c r="EY922" s="42"/>
      <c r="EZ922" s="42"/>
      <c r="FA922" s="42"/>
      <c r="FB922" s="42"/>
      <c r="FC922" s="42"/>
      <c r="FD922" s="42"/>
      <c r="FE922" s="42"/>
      <c r="FF922" s="42"/>
      <c r="FG922" s="42"/>
      <c r="FH922" s="42"/>
      <c r="FI922" s="42"/>
      <c r="FJ922" s="42"/>
      <c r="FK922" s="42"/>
      <c r="FL922" s="42"/>
      <c r="FM922" s="42"/>
      <c r="FN922" s="42"/>
      <c r="FO922" s="42"/>
      <c r="FP922" s="42"/>
      <c r="FQ922" s="42"/>
      <c r="FR922" s="42"/>
      <c r="FS922" s="29">
        <f t="shared" si="113"/>
        <v>195</v>
      </c>
      <c r="FT922" s="29">
        <f t="shared" si="114"/>
        <v>195</v>
      </c>
      <c r="FU922" s="8">
        <f t="shared" si="115"/>
        <v>0</v>
      </c>
      <c r="FV922" s="29">
        <f t="shared" si="116"/>
        <v>0</v>
      </c>
    </row>
    <row r="923" spans="1:178">
      <c r="A923" s="8">
        <v>16403</v>
      </c>
      <c r="B923" s="27" t="s">
        <v>47</v>
      </c>
      <c r="C923" s="40">
        <v>101</v>
      </c>
      <c r="D923" s="40" t="s">
        <v>1358</v>
      </c>
      <c r="E923" s="40"/>
      <c r="F923" s="40" t="s">
        <v>267</v>
      </c>
      <c r="G923" s="40">
        <v>50</v>
      </c>
      <c r="H923" s="8" t="str">
        <f>VLOOKUP(F923, 'Meslek Grupları'!$E$6:$G$152, 3, FALSE)</f>
        <v>Esnaf</v>
      </c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1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2"/>
      <c r="AT923" s="42"/>
      <c r="AU923" s="43"/>
      <c r="AV923" s="40"/>
      <c r="AW923" s="40"/>
      <c r="AX923" s="40"/>
      <c r="AY923" s="40"/>
      <c r="AZ923" s="40"/>
      <c r="BA923" s="42"/>
      <c r="BB923" s="41"/>
      <c r="BC923" s="40"/>
      <c r="BD923" s="40"/>
      <c r="BE923" s="40"/>
      <c r="BF923" s="40"/>
      <c r="BG923" s="40"/>
      <c r="BH923" s="42"/>
      <c r="BI923" s="40"/>
      <c r="BJ923" s="40"/>
      <c r="BK923" s="40"/>
      <c r="BL923" s="40"/>
      <c r="BM923" s="40"/>
      <c r="BN923" s="40"/>
      <c r="BO923" s="41"/>
      <c r="BP923" s="40"/>
      <c r="BQ923" s="40"/>
      <c r="BR923" s="40"/>
      <c r="BS923" s="40"/>
      <c r="BT923" s="40"/>
      <c r="BU923" s="42"/>
      <c r="BV923" s="40"/>
      <c r="BW923" s="41"/>
      <c r="BX923" s="40"/>
      <c r="BY923" s="40"/>
      <c r="BZ923" s="40"/>
      <c r="CA923" s="42"/>
      <c r="CB923" s="41"/>
      <c r="CC923" s="40"/>
      <c r="CD923" s="40"/>
      <c r="CE923" s="40"/>
      <c r="CF923" s="40"/>
      <c r="CG923" s="40"/>
      <c r="CH923" s="42"/>
      <c r="CI923" s="43"/>
      <c r="CJ923" s="41"/>
      <c r="CK923" s="40"/>
      <c r="CL923" s="40"/>
      <c r="CM923" s="40"/>
      <c r="CN923" s="40"/>
      <c r="CO923" s="40"/>
      <c r="CP923" s="40"/>
      <c r="CQ923" s="40"/>
      <c r="CR923" s="40"/>
      <c r="CS923" s="40"/>
      <c r="CT923" s="40"/>
      <c r="CU923" s="40"/>
      <c r="CV923" s="40"/>
      <c r="CW923" s="40"/>
      <c r="CX923" s="40"/>
      <c r="CY923" s="40"/>
      <c r="CZ923" s="40"/>
      <c r="DA923" s="40"/>
      <c r="DB923" s="40"/>
      <c r="DC923" s="40"/>
      <c r="DD923" s="40"/>
      <c r="DE923" s="40"/>
      <c r="DF923" s="40"/>
      <c r="DG923" s="40"/>
      <c r="DH923" s="40"/>
      <c r="DI923" s="40"/>
      <c r="DJ923" s="40"/>
      <c r="DK923" s="40"/>
      <c r="DL923" s="40"/>
      <c r="DM923" s="40"/>
      <c r="DN923" s="40"/>
      <c r="DO923" s="40"/>
      <c r="DP923" s="40"/>
      <c r="DQ923" s="41"/>
      <c r="DR923" s="40"/>
      <c r="DS923" s="40"/>
      <c r="DT923" s="40"/>
      <c r="DU923" s="40"/>
      <c r="DV923" s="42"/>
      <c r="DW923" s="40"/>
      <c r="DX923" s="40"/>
      <c r="DY923" s="40"/>
      <c r="DZ923" s="40"/>
      <c r="EA923" s="40"/>
      <c r="EB923" s="40"/>
      <c r="EC923" s="40"/>
      <c r="ED923" s="41"/>
      <c r="EE923" s="40"/>
      <c r="EF923" s="40"/>
      <c r="EG923" s="41"/>
      <c r="EH923" s="40"/>
      <c r="EI923" s="40"/>
      <c r="EJ923" s="40"/>
      <c r="EK923" s="40"/>
      <c r="EL923" s="42"/>
      <c r="EM923" s="40"/>
      <c r="EN923" s="40"/>
      <c r="EO923" s="40"/>
      <c r="EP923" s="40"/>
      <c r="EQ923" s="40"/>
      <c r="ER923" s="40"/>
      <c r="ES923" s="40"/>
      <c r="ET923" s="40"/>
      <c r="EU923" s="40"/>
      <c r="EV923" s="40"/>
      <c r="EW923" s="42"/>
      <c r="EX923" s="42"/>
      <c r="EY923" s="42"/>
      <c r="EZ923" s="42"/>
      <c r="FA923" s="42"/>
      <c r="FB923" s="42"/>
      <c r="FC923" s="42"/>
      <c r="FD923" s="42"/>
      <c r="FE923" s="42"/>
      <c r="FF923" s="42"/>
      <c r="FG923" s="42"/>
      <c r="FH923" s="42"/>
      <c r="FI923" s="42"/>
      <c r="FJ923" s="42"/>
      <c r="FK923" s="42"/>
      <c r="FL923" s="42"/>
      <c r="FM923" s="42"/>
      <c r="FN923" s="42"/>
      <c r="FO923" s="42"/>
      <c r="FP923" s="42"/>
      <c r="FQ923" s="42"/>
      <c r="FR923" s="42"/>
      <c r="FS923" s="29">
        <f t="shared" si="113"/>
        <v>50</v>
      </c>
      <c r="FT923" s="29">
        <f t="shared" si="114"/>
        <v>50</v>
      </c>
      <c r="FU923" s="8">
        <f t="shared" si="115"/>
        <v>0</v>
      </c>
      <c r="FV923" s="29">
        <f t="shared" si="116"/>
        <v>0</v>
      </c>
    </row>
    <row r="924" spans="1:178">
      <c r="A924" s="8">
        <v>16403</v>
      </c>
      <c r="B924" s="27" t="s">
        <v>47</v>
      </c>
      <c r="C924" s="40">
        <v>102</v>
      </c>
      <c r="D924" s="40" t="s">
        <v>1359</v>
      </c>
      <c r="E924" s="40"/>
      <c r="F924" s="40" t="s">
        <v>237</v>
      </c>
      <c r="G924" s="40">
        <v>50</v>
      </c>
      <c r="H924" s="8" t="str">
        <f>VLOOKUP(F924, 'Meslek Grupları'!$E$6:$G$152, 3, FALSE)</f>
        <v>Esnaf</v>
      </c>
      <c r="I924" s="40" t="s">
        <v>1360</v>
      </c>
      <c r="J924" s="40"/>
      <c r="K924" s="40"/>
      <c r="L924" s="40">
        <v>120</v>
      </c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1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2"/>
      <c r="AT924" s="42"/>
      <c r="AU924" s="43"/>
      <c r="AV924" s="40"/>
      <c r="AW924" s="40"/>
      <c r="AX924" s="40"/>
      <c r="AY924" s="40"/>
      <c r="AZ924" s="40"/>
      <c r="BA924" s="42"/>
      <c r="BB924" s="41"/>
      <c r="BC924" s="40"/>
      <c r="BD924" s="40"/>
      <c r="BE924" s="40"/>
      <c r="BF924" s="40"/>
      <c r="BG924" s="40"/>
      <c r="BH924" s="42"/>
      <c r="BI924" s="40"/>
      <c r="BJ924" s="40"/>
      <c r="BK924" s="40"/>
      <c r="BL924" s="40"/>
      <c r="BM924" s="40"/>
      <c r="BN924" s="40"/>
      <c r="BO924" s="41"/>
      <c r="BP924" s="40"/>
      <c r="BQ924" s="40"/>
      <c r="BR924" s="40"/>
      <c r="BS924" s="40"/>
      <c r="BT924" s="40"/>
      <c r="BU924" s="42"/>
      <c r="BV924" s="40"/>
      <c r="BW924" s="41"/>
      <c r="BX924" s="40"/>
      <c r="BY924" s="40"/>
      <c r="BZ924" s="40"/>
      <c r="CA924" s="42"/>
      <c r="CB924" s="41"/>
      <c r="CC924" s="40"/>
      <c r="CD924" s="40"/>
      <c r="CE924" s="40"/>
      <c r="CF924" s="40"/>
      <c r="CG924" s="40"/>
      <c r="CH924" s="42"/>
      <c r="CI924" s="43"/>
      <c r="CJ924" s="41"/>
      <c r="CK924" s="40"/>
      <c r="CL924" s="40"/>
      <c r="CM924" s="40"/>
      <c r="CN924" s="40"/>
      <c r="CO924" s="40"/>
      <c r="CP924" s="40"/>
      <c r="CQ924" s="40"/>
      <c r="CR924" s="40"/>
      <c r="CS924" s="40"/>
      <c r="CT924" s="40"/>
      <c r="CU924" s="40"/>
      <c r="CV924" s="40"/>
      <c r="CW924" s="40"/>
      <c r="CX924" s="40"/>
      <c r="CY924" s="40"/>
      <c r="CZ924" s="40"/>
      <c r="DA924" s="40"/>
      <c r="DB924" s="40"/>
      <c r="DC924" s="40"/>
      <c r="DD924" s="40"/>
      <c r="DE924" s="40"/>
      <c r="DF924" s="40"/>
      <c r="DG924" s="40"/>
      <c r="DH924" s="40"/>
      <c r="DI924" s="40"/>
      <c r="DJ924" s="40"/>
      <c r="DK924" s="40"/>
      <c r="DL924" s="40"/>
      <c r="DM924" s="40"/>
      <c r="DN924" s="40"/>
      <c r="DO924" s="40"/>
      <c r="DP924" s="40"/>
      <c r="DQ924" s="41"/>
      <c r="DR924" s="40"/>
      <c r="DS924" s="40"/>
      <c r="DT924" s="40"/>
      <c r="DU924" s="40"/>
      <c r="DV924" s="42"/>
      <c r="DW924" s="40"/>
      <c r="DX924" s="40"/>
      <c r="DY924" s="40"/>
      <c r="DZ924" s="40"/>
      <c r="EA924" s="40"/>
      <c r="EB924" s="40"/>
      <c r="EC924" s="40"/>
      <c r="ED924" s="41"/>
      <c r="EE924" s="40"/>
      <c r="EF924" s="40"/>
      <c r="EG924" s="41"/>
      <c r="EH924" s="40"/>
      <c r="EI924" s="40"/>
      <c r="EJ924" s="40"/>
      <c r="EK924" s="40"/>
      <c r="EL924" s="42"/>
      <c r="EM924" s="40"/>
      <c r="EN924" s="40"/>
      <c r="EO924" s="40"/>
      <c r="EP924" s="40"/>
      <c r="EQ924" s="40"/>
      <c r="ER924" s="40"/>
      <c r="ES924" s="40"/>
      <c r="ET924" s="40"/>
      <c r="EU924" s="40"/>
      <c r="EV924" s="40"/>
      <c r="EW924" s="42"/>
      <c r="EX924" s="42"/>
      <c r="EY924" s="42"/>
      <c r="EZ924" s="42"/>
      <c r="FA924" s="42"/>
      <c r="FB924" s="42"/>
      <c r="FC924" s="42"/>
      <c r="FD924" s="42"/>
      <c r="FE924" s="42"/>
      <c r="FF924" s="42"/>
      <c r="FG924" s="42"/>
      <c r="FH924" s="42"/>
      <c r="FI924" s="42"/>
      <c r="FJ924" s="42"/>
      <c r="FK924" s="42"/>
      <c r="FL924" s="42"/>
      <c r="FM924" s="42"/>
      <c r="FN924" s="42"/>
      <c r="FO924" s="42"/>
      <c r="FP924" s="42"/>
      <c r="FQ924" s="42"/>
      <c r="FR924" s="42"/>
      <c r="FS924" s="29">
        <f t="shared" si="113"/>
        <v>170</v>
      </c>
      <c r="FT924" s="29">
        <f t="shared" si="114"/>
        <v>170</v>
      </c>
      <c r="FU924" s="8">
        <f t="shared" si="115"/>
        <v>0</v>
      </c>
      <c r="FV924" s="29">
        <f t="shared" si="116"/>
        <v>0</v>
      </c>
    </row>
    <row r="925" spans="1:178">
      <c r="A925" s="8">
        <v>16403</v>
      </c>
      <c r="B925" s="27" t="s">
        <v>47</v>
      </c>
      <c r="C925" s="40">
        <v>103</v>
      </c>
      <c r="D925" s="40" t="s">
        <v>930</v>
      </c>
      <c r="E925" s="40"/>
      <c r="F925" s="40" t="s">
        <v>304</v>
      </c>
      <c r="G925" s="40">
        <v>100</v>
      </c>
      <c r="H925" s="8" t="str">
        <f>VLOOKUP(F925, 'Meslek Grupları'!$E$6:$G$152, 3, FALSE)</f>
        <v>Görevli</v>
      </c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1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2"/>
      <c r="AT925" s="42"/>
      <c r="AU925" s="43"/>
      <c r="AV925" s="40"/>
      <c r="AW925" s="40"/>
      <c r="AX925" s="40"/>
      <c r="AY925" s="40"/>
      <c r="AZ925" s="40"/>
      <c r="BA925" s="42"/>
      <c r="BB925" s="41"/>
      <c r="BC925" s="40"/>
      <c r="BD925" s="40"/>
      <c r="BE925" s="40"/>
      <c r="BF925" s="40"/>
      <c r="BG925" s="40"/>
      <c r="BH925" s="42"/>
      <c r="BI925" s="40"/>
      <c r="BJ925" s="40"/>
      <c r="BK925" s="40"/>
      <c r="BL925" s="40"/>
      <c r="BM925" s="40"/>
      <c r="BN925" s="40"/>
      <c r="BO925" s="41"/>
      <c r="BP925" s="40"/>
      <c r="BQ925" s="40"/>
      <c r="BR925" s="40"/>
      <c r="BS925" s="40"/>
      <c r="BT925" s="40"/>
      <c r="BU925" s="42"/>
      <c r="BV925" s="40"/>
      <c r="BW925" s="41"/>
      <c r="BX925" s="40"/>
      <c r="BY925" s="40"/>
      <c r="BZ925" s="40"/>
      <c r="CA925" s="42"/>
      <c r="CB925" s="41"/>
      <c r="CC925" s="40"/>
      <c r="CD925" s="40"/>
      <c r="CE925" s="40"/>
      <c r="CF925" s="40"/>
      <c r="CG925" s="40"/>
      <c r="CH925" s="42"/>
      <c r="CI925" s="43"/>
      <c r="CJ925" s="41"/>
      <c r="CK925" s="40"/>
      <c r="CL925" s="40"/>
      <c r="CM925" s="40"/>
      <c r="CN925" s="40"/>
      <c r="CO925" s="40"/>
      <c r="CP925" s="40"/>
      <c r="CQ925" s="40"/>
      <c r="CR925" s="40"/>
      <c r="CS925" s="40"/>
      <c r="CT925" s="40"/>
      <c r="CU925" s="40"/>
      <c r="CV925" s="40"/>
      <c r="CW925" s="40"/>
      <c r="CX925" s="40"/>
      <c r="CY925" s="40"/>
      <c r="CZ925" s="40"/>
      <c r="DA925" s="40"/>
      <c r="DB925" s="40"/>
      <c r="DC925" s="40"/>
      <c r="DD925" s="40"/>
      <c r="DE925" s="40"/>
      <c r="DF925" s="40"/>
      <c r="DG925" s="40"/>
      <c r="DH925" s="40"/>
      <c r="DI925" s="40"/>
      <c r="DJ925" s="40"/>
      <c r="DK925" s="40"/>
      <c r="DL925" s="40"/>
      <c r="DM925" s="40"/>
      <c r="DN925" s="40"/>
      <c r="DO925" s="40"/>
      <c r="DP925" s="40"/>
      <c r="DQ925" s="41"/>
      <c r="DR925" s="40"/>
      <c r="DS925" s="40"/>
      <c r="DT925" s="40"/>
      <c r="DU925" s="40"/>
      <c r="DV925" s="42"/>
      <c r="DW925" s="40"/>
      <c r="DX925" s="40"/>
      <c r="DY925" s="40"/>
      <c r="DZ925" s="40"/>
      <c r="EA925" s="40"/>
      <c r="EB925" s="40"/>
      <c r="EC925" s="40"/>
      <c r="ED925" s="41"/>
      <c r="EE925" s="40"/>
      <c r="EF925" s="40"/>
      <c r="EG925" s="41"/>
      <c r="EH925" s="40"/>
      <c r="EI925" s="40"/>
      <c r="EJ925" s="40"/>
      <c r="EK925" s="40"/>
      <c r="EL925" s="42"/>
      <c r="EM925" s="40"/>
      <c r="EN925" s="40"/>
      <c r="EO925" s="40"/>
      <c r="EP925" s="40"/>
      <c r="EQ925" s="40"/>
      <c r="ER925" s="40"/>
      <c r="ES925" s="40"/>
      <c r="ET925" s="40"/>
      <c r="EU925" s="40"/>
      <c r="EV925" s="40"/>
      <c r="EW925" s="42"/>
      <c r="EX925" s="42"/>
      <c r="EY925" s="42"/>
      <c r="EZ925" s="42"/>
      <c r="FA925" s="42"/>
      <c r="FB925" s="42"/>
      <c r="FC925" s="42"/>
      <c r="FD925" s="42"/>
      <c r="FE925" s="42"/>
      <c r="FF925" s="42"/>
      <c r="FG925" s="42"/>
      <c r="FH925" s="42"/>
      <c r="FI925" s="42"/>
      <c r="FJ925" s="42"/>
      <c r="FK925" s="42"/>
      <c r="FL925" s="42"/>
      <c r="FM925" s="42"/>
      <c r="FN925" s="42"/>
      <c r="FO925" s="42"/>
      <c r="FP925" s="42"/>
      <c r="FQ925" s="42"/>
      <c r="FR925" s="42"/>
      <c r="FS925" s="29">
        <f t="shared" si="113"/>
        <v>100</v>
      </c>
      <c r="FT925" s="29">
        <f t="shared" si="114"/>
        <v>100</v>
      </c>
      <c r="FU925" s="8">
        <f t="shared" si="115"/>
        <v>0</v>
      </c>
      <c r="FV925" s="29">
        <f t="shared" si="116"/>
        <v>0</v>
      </c>
    </row>
    <row r="926" spans="1:178">
      <c r="A926" s="8">
        <v>16403</v>
      </c>
      <c r="B926" s="27" t="s">
        <v>47</v>
      </c>
      <c r="C926" s="40">
        <v>104</v>
      </c>
      <c r="D926" s="40" t="s">
        <v>1361</v>
      </c>
      <c r="E926" s="40"/>
      <c r="F926" s="40" t="s">
        <v>253</v>
      </c>
      <c r="G926" s="40">
        <v>100</v>
      </c>
      <c r="H926" s="8" t="str">
        <f>VLOOKUP(F926, 'Meslek Grupları'!$E$6:$G$152, 3, FALSE)</f>
        <v>İşçiler</v>
      </c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1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2"/>
      <c r="AT926" s="42"/>
      <c r="AU926" s="43"/>
      <c r="AV926" s="40"/>
      <c r="AW926" s="40"/>
      <c r="AX926" s="40"/>
      <c r="AY926" s="40"/>
      <c r="AZ926" s="40"/>
      <c r="BA926" s="42"/>
      <c r="BB926" s="41"/>
      <c r="BC926" s="40"/>
      <c r="BD926" s="40"/>
      <c r="BE926" s="40"/>
      <c r="BF926" s="40"/>
      <c r="BG926" s="40"/>
      <c r="BH926" s="42"/>
      <c r="BI926" s="40"/>
      <c r="BJ926" s="40"/>
      <c r="BK926" s="40"/>
      <c r="BL926" s="40"/>
      <c r="BM926" s="40"/>
      <c r="BN926" s="40"/>
      <c r="BO926" s="41"/>
      <c r="BP926" s="40"/>
      <c r="BQ926" s="40"/>
      <c r="BR926" s="40"/>
      <c r="BS926" s="40"/>
      <c r="BT926" s="40"/>
      <c r="BU926" s="42"/>
      <c r="BV926" s="40"/>
      <c r="BW926" s="41"/>
      <c r="BX926" s="40"/>
      <c r="BY926" s="40"/>
      <c r="BZ926" s="40"/>
      <c r="CA926" s="42"/>
      <c r="CB926" s="41"/>
      <c r="CC926" s="40"/>
      <c r="CD926" s="40"/>
      <c r="CE926" s="40"/>
      <c r="CF926" s="40"/>
      <c r="CG926" s="40"/>
      <c r="CH926" s="42"/>
      <c r="CI926" s="43"/>
      <c r="CJ926" s="41">
        <v>1</v>
      </c>
      <c r="CK926" s="40"/>
      <c r="CL926" s="40"/>
      <c r="CM926" s="40"/>
      <c r="CN926" s="40"/>
      <c r="CO926" s="40"/>
      <c r="CP926" s="40"/>
      <c r="CQ926" s="40"/>
      <c r="CR926" s="40"/>
      <c r="CS926" s="40"/>
      <c r="CT926" s="40"/>
      <c r="CU926" s="40"/>
      <c r="CV926" s="40"/>
      <c r="CW926" s="40"/>
      <c r="CX926" s="40"/>
      <c r="CY926" s="40"/>
      <c r="CZ926" s="40"/>
      <c r="DA926" s="40"/>
      <c r="DB926" s="40"/>
      <c r="DC926" s="40"/>
      <c r="DD926" s="40"/>
      <c r="DE926" s="40"/>
      <c r="DF926" s="40"/>
      <c r="DG926" s="40"/>
      <c r="DH926" s="40"/>
      <c r="DI926" s="40"/>
      <c r="DJ926" s="40"/>
      <c r="DK926" s="40"/>
      <c r="DL926" s="40"/>
      <c r="DM926" s="40"/>
      <c r="DN926" s="40"/>
      <c r="DO926" s="40"/>
      <c r="DP926" s="40"/>
      <c r="DQ926" s="41"/>
      <c r="DR926" s="40"/>
      <c r="DS926" s="40"/>
      <c r="DT926" s="40"/>
      <c r="DU926" s="40"/>
      <c r="DV926" s="42"/>
      <c r="DW926" s="40"/>
      <c r="DX926" s="40"/>
      <c r="DY926" s="40"/>
      <c r="DZ926" s="40"/>
      <c r="EA926" s="40"/>
      <c r="EB926" s="40"/>
      <c r="EC926" s="40"/>
      <c r="ED926" s="41"/>
      <c r="EE926" s="40"/>
      <c r="EF926" s="40"/>
      <c r="EG926" s="41"/>
      <c r="EH926" s="40"/>
      <c r="EI926" s="40"/>
      <c r="EJ926" s="40"/>
      <c r="EK926" s="40"/>
      <c r="EL926" s="42"/>
      <c r="EM926" s="40"/>
      <c r="EN926" s="40"/>
      <c r="EO926" s="40"/>
      <c r="EP926" s="40"/>
      <c r="EQ926" s="40"/>
      <c r="ER926" s="40"/>
      <c r="ES926" s="40"/>
      <c r="ET926" s="40"/>
      <c r="EU926" s="40"/>
      <c r="EV926" s="40"/>
      <c r="EW926" s="42"/>
      <c r="EX926" s="42"/>
      <c r="EY926" s="42"/>
      <c r="EZ926" s="42"/>
      <c r="FA926" s="42"/>
      <c r="FB926" s="42"/>
      <c r="FC926" s="42"/>
      <c r="FD926" s="42"/>
      <c r="FE926" s="42"/>
      <c r="FF926" s="42"/>
      <c r="FG926" s="42"/>
      <c r="FH926" s="42"/>
      <c r="FI926" s="42"/>
      <c r="FJ926" s="42"/>
      <c r="FK926" s="42"/>
      <c r="FL926" s="42"/>
      <c r="FM926" s="42"/>
      <c r="FN926" s="42"/>
      <c r="FO926" s="42"/>
      <c r="FP926" s="42"/>
      <c r="FQ926" s="42"/>
      <c r="FR926" s="42"/>
      <c r="FS926" s="29">
        <f t="shared" si="113"/>
        <v>100</v>
      </c>
      <c r="FT926" s="29">
        <f t="shared" si="114"/>
        <v>100</v>
      </c>
      <c r="FU926" s="8">
        <f t="shared" si="115"/>
        <v>0</v>
      </c>
      <c r="FV926" s="29">
        <f t="shared" si="116"/>
        <v>0</v>
      </c>
    </row>
    <row r="927" spans="1:178">
      <c r="A927" s="8">
        <v>16403</v>
      </c>
      <c r="B927" s="27" t="s">
        <v>47</v>
      </c>
      <c r="C927" s="40">
        <v>105</v>
      </c>
      <c r="D927" s="40" t="s">
        <v>1362</v>
      </c>
      <c r="E927" s="40"/>
      <c r="F927" s="40" t="s">
        <v>231</v>
      </c>
      <c r="G927" s="40">
        <v>100</v>
      </c>
      <c r="H927" s="8" t="str">
        <f>VLOOKUP(F927, 'Meslek Grupları'!$E$6:$G$152, 3, FALSE)</f>
        <v>Esnaf</v>
      </c>
      <c r="I927" s="40"/>
      <c r="J927" s="40"/>
      <c r="K927" s="40"/>
      <c r="L927" s="40">
        <v>240</v>
      </c>
      <c r="M927" s="40" t="s">
        <v>1363</v>
      </c>
      <c r="N927" s="40"/>
      <c r="O927" s="40"/>
      <c r="P927" s="40"/>
      <c r="Q927" s="40"/>
      <c r="R927" s="40">
        <v>2</v>
      </c>
      <c r="S927" s="40"/>
      <c r="T927" s="40"/>
      <c r="U927" s="40"/>
      <c r="V927" s="40"/>
      <c r="W927" s="40"/>
      <c r="X927" s="40"/>
      <c r="Y927" s="40"/>
      <c r="Z927" s="41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2"/>
      <c r="AT927" s="42"/>
      <c r="AU927" s="43"/>
      <c r="AV927" s="40"/>
      <c r="AW927" s="40"/>
      <c r="AX927" s="40"/>
      <c r="AY927" s="40"/>
      <c r="AZ927" s="40"/>
      <c r="BA927" s="42"/>
      <c r="BB927" s="41"/>
      <c r="BC927" s="40"/>
      <c r="BD927" s="40"/>
      <c r="BE927" s="40"/>
      <c r="BF927" s="40"/>
      <c r="BG927" s="40"/>
      <c r="BH927" s="42"/>
      <c r="BI927" s="40"/>
      <c r="BJ927" s="40"/>
      <c r="BK927" s="40"/>
      <c r="BL927" s="40"/>
      <c r="BM927" s="40"/>
      <c r="BN927" s="40"/>
      <c r="BO927" s="41"/>
      <c r="BP927" s="40"/>
      <c r="BQ927" s="40"/>
      <c r="BR927" s="40"/>
      <c r="BS927" s="40"/>
      <c r="BT927" s="40"/>
      <c r="BU927" s="42"/>
      <c r="BV927" s="40"/>
      <c r="BW927" s="41"/>
      <c r="BX927" s="40"/>
      <c r="BY927" s="40"/>
      <c r="BZ927" s="40"/>
      <c r="CA927" s="42"/>
      <c r="CB927" s="41"/>
      <c r="CC927" s="40"/>
      <c r="CD927" s="40"/>
      <c r="CE927" s="40"/>
      <c r="CF927" s="40"/>
      <c r="CG927" s="40"/>
      <c r="CH927" s="42"/>
      <c r="CI927" s="43"/>
      <c r="CJ927" s="41"/>
      <c r="CK927" s="40"/>
      <c r="CL927" s="40"/>
      <c r="CM927" s="40"/>
      <c r="CN927" s="40"/>
      <c r="CO927" s="40"/>
      <c r="CP927" s="40"/>
      <c r="CQ927" s="40"/>
      <c r="CR927" s="40"/>
      <c r="CS927" s="40"/>
      <c r="CT927" s="40"/>
      <c r="CU927" s="40"/>
      <c r="CV927" s="40"/>
      <c r="CW927" s="40"/>
      <c r="CX927" s="40"/>
      <c r="CY927" s="40"/>
      <c r="CZ927" s="40"/>
      <c r="DA927" s="40"/>
      <c r="DB927" s="40"/>
      <c r="DC927" s="40"/>
      <c r="DD927" s="40"/>
      <c r="DE927" s="40"/>
      <c r="DF927" s="40"/>
      <c r="DG927" s="40"/>
      <c r="DH927" s="40"/>
      <c r="DI927" s="40"/>
      <c r="DJ927" s="40"/>
      <c r="DK927" s="40"/>
      <c r="DL927" s="40"/>
      <c r="DM927" s="40"/>
      <c r="DN927" s="40"/>
      <c r="DO927" s="40"/>
      <c r="DP927" s="40"/>
      <c r="DQ927" s="41"/>
      <c r="DR927" s="40"/>
      <c r="DS927" s="40"/>
      <c r="DT927" s="40"/>
      <c r="DU927" s="40"/>
      <c r="DV927" s="42"/>
      <c r="DW927" s="40"/>
      <c r="DX927" s="40"/>
      <c r="DY927" s="40"/>
      <c r="DZ927" s="40"/>
      <c r="EA927" s="40"/>
      <c r="EB927" s="40"/>
      <c r="EC927" s="40"/>
      <c r="ED927" s="41"/>
      <c r="EE927" s="40"/>
      <c r="EF927" s="40"/>
      <c r="EG927" s="41"/>
      <c r="EH927" s="40"/>
      <c r="EI927" s="40"/>
      <c r="EJ927" s="40"/>
      <c r="EK927" s="40"/>
      <c r="EL927" s="42"/>
      <c r="EM927" s="40"/>
      <c r="EN927" s="40"/>
      <c r="EO927" s="40"/>
      <c r="EP927" s="40"/>
      <c r="EQ927" s="40"/>
      <c r="ER927" s="40"/>
      <c r="ES927" s="40"/>
      <c r="ET927" s="40"/>
      <c r="EU927" s="40"/>
      <c r="EV927" s="40"/>
      <c r="EW927" s="42"/>
      <c r="EX927" s="42"/>
      <c r="EY927" s="42"/>
      <c r="EZ927" s="42"/>
      <c r="FA927" s="42"/>
      <c r="FB927" s="42"/>
      <c r="FC927" s="42"/>
      <c r="FD927" s="42"/>
      <c r="FE927" s="42"/>
      <c r="FF927" s="42"/>
      <c r="FG927" s="42"/>
      <c r="FH927" s="42"/>
      <c r="FI927" s="42"/>
      <c r="FJ927" s="42"/>
      <c r="FK927" s="42"/>
      <c r="FL927" s="42"/>
      <c r="FM927" s="42"/>
      <c r="FN927" s="42"/>
      <c r="FO927" s="42"/>
      <c r="FP927" s="42"/>
      <c r="FQ927" s="42"/>
      <c r="FR927" s="42"/>
      <c r="FS927" s="29">
        <f t="shared" si="113"/>
        <v>340</v>
      </c>
      <c r="FT927" s="29">
        <f t="shared" si="114"/>
        <v>340</v>
      </c>
      <c r="FU927" s="8">
        <f t="shared" si="115"/>
        <v>0</v>
      </c>
      <c r="FV927" s="29">
        <f t="shared" si="116"/>
        <v>0</v>
      </c>
    </row>
    <row r="928" spans="1:178">
      <c r="A928" s="8">
        <v>16403</v>
      </c>
      <c r="B928" s="27" t="s">
        <v>47</v>
      </c>
      <c r="C928" s="40">
        <v>106</v>
      </c>
      <c r="D928" s="40" t="s">
        <v>1364</v>
      </c>
      <c r="E928" s="40"/>
      <c r="F928" s="40" t="s">
        <v>253</v>
      </c>
      <c r="G928" s="40">
        <v>100</v>
      </c>
      <c r="H928" s="8" t="str">
        <f>VLOOKUP(F928, 'Meslek Grupları'!$E$6:$G$152, 3, FALSE)</f>
        <v>İşçiler</v>
      </c>
      <c r="I928" s="40"/>
      <c r="J928" s="40"/>
      <c r="K928" s="40"/>
      <c r="L928" s="40"/>
      <c r="M928" s="40"/>
      <c r="N928" s="40"/>
      <c r="O928" s="40"/>
      <c r="P928" s="40"/>
      <c r="Q928" s="40"/>
      <c r="R928" s="40">
        <v>5</v>
      </c>
      <c r="S928" s="40"/>
      <c r="T928" s="40"/>
      <c r="U928" s="40"/>
      <c r="V928" s="40"/>
      <c r="W928" s="40"/>
      <c r="X928" s="40"/>
      <c r="Y928" s="40"/>
      <c r="Z928" s="41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2"/>
      <c r="AT928" s="42"/>
      <c r="AU928" s="43"/>
      <c r="AV928" s="40"/>
      <c r="AW928" s="40"/>
      <c r="AX928" s="40"/>
      <c r="AY928" s="40"/>
      <c r="AZ928" s="40"/>
      <c r="BA928" s="42"/>
      <c r="BB928" s="41"/>
      <c r="BC928" s="40"/>
      <c r="BD928" s="40"/>
      <c r="BE928" s="40"/>
      <c r="BF928" s="40"/>
      <c r="BG928" s="40"/>
      <c r="BH928" s="42"/>
      <c r="BI928" s="40"/>
      <c r="BJ928" s="40"/>
      <c r="BK928" s="40"/>
      <c r="BL928" s="40"/>
      <c r="BM928" s="40"/>
      <c r="BN928" s="40"/>
      <c r="BO928" s="41"/>
      <c r="BP928" s="40"/>
      <c r="BQ928" s="40"/>
      <c r="BR928" s="40"/>
      <c r="BS928" s="40"/>
      <c r="BT928" s="40"/>
      <c r="BU928" s="42"/>
      <c r="BV928" s="40"/>
      <c r="BW928" s="41"/>
      <c r="BX928" s="40"/>
      <c r="BY928" s="40"/>
      <c r="BZ928" s="40"/>
      <c r="CA928" s="42"/>
      <c r="CB928" s="41"/>
      <c r="CC928" s="40"/>
      <c r="CD928" s="40"/>
      <c r="CE928" s="40"/>
      <c r="CF928" s="40"/>
      <c r="CG928" s="40"/>
      <c r="CH928" s="42"/>
      <c r="CI928" s="43"/>
      <c r="CJ928" s="41">
        <v>1</v>
      </c>
      <c r="CK928" s="40"/>
      <c r="CL928" s="40"/>
      <c r="CM928" s="40"/>
      <c r="CN928" s="40"/>
      <c r="CO928" s="40"/>
      <c r="CP928" s="40"/>
      <c r="CQ928" s="40"/>
      <c r="CR928" s="40"/>
      <c r="CS928" s="40"/>
      <c r="CT928" s="40"/>
      <c r="CU928" s="40"/>
      <c r="CV928" s="40"/>
      <c r="CW928" s="40"/>
      <c r="CX928" s="40"/>
      <c r="CY928" s="40">
        <v>1</v>
      </c>
      <c r="CZ928" s="40"/>
      <c r="DA928" s="40"/>
      <c r="DB928" s="40"/>
      <c r="DC928" s="40"/>
      <c r="DD928" s="40"/>
      <c r="DE928" s="40"/>
      <c r="DF928" s="40"/>
      <c r="DG928" s="40"/>
      <c r="DH928" s="40"/>
      <c r="DI928" s="40"/>
      <c r="DJ928" s="40"/>
      <c r="DK928" s="40"/>
      <c r="DL928" s="40"/>
      <c r="DM928" s="40"/>
      <c r="DN928" s="40"/>
      <c r="DO928" s="40"/>
      <c r="DP928" s="40"/>
      <c r="DQ928" s="41"/>
      <c r="DR928" s="40"/>
      <c r="DS928" s="40"/>
      <c r="DT928" s="40"/>
      <c r="DU928" s="40"/>
      <c r="DV928" s="42"/>
      <c r="DW928" s="40"/>
      <c r="DX928" s="40"/>
      <c r="DY928" s="40"/>
      <c r="DZ928" s="40"/>
      <c r="EA928" s="40"/>
      <c r="EB928" s="40"/>
      <c r="EC928" s="40"/>
      <c r="ED928" s="41"/>
      <c r="EE928" s="40"/>
      <c r="EF928" s="40"/>
      <c r="EG928" s="41"/>
      <c r="EH928" s="40"/>
      <c r="EI928" s="40"/>
      <c r="EJ928" s="40"/>
      <c r="EK928" s="40"/>
      <c r="EL928" s="42"/>
      <c r="EM928" s="40"/>
      <c r="EN928" s="40"/>
      <c r="EO928" s="40"/>
      <c r="EP928" s="40"/>
      <c r="EQ928" s="40"/>
      <c r="ER928" s="40"/>
      <c r="ES928" s="40"/>
      <c r="ET928" s="40"/>
      <c r="EU928" s="40"/>
      <c r="EV928" s="40"/>
      <c r="EW928" s="42"/>
      <c r="EX928" s="42"/>
      <c r="EY928" s="42"/>
      <c r="EZ928" s="42"/>
      <c r="FA928" s="42"/>
      <c r="FB928" s="42"/>
      <c r="FC928" s="42"/>
      <c r="FD928" s="42"/>
      <c r="FE928" s="42"/>
      <c r="FF928" s="42"/>
      <c r="FG928" s="42"/>
      <c r="FH928" s="42"/>
      <c r="FI928" s="42"/>
      <c r="FJ928" s="42"/>
      <c r="FK928" s="42"/>
      <c r="FL928" s="42"/>
      <c r="FM928" s="42"/>
      <c r="FN928" s="42"/>
      <c r="FO928" s="42"/>
      <c r="FP928" s="42"/>
      <c r="FQ928" s="42"/>
      <c r="FR928" s="42"/>
      <c r="FS928" s="29">
        <f t="shared" si="113"/>
        <v>100</v>
      </c>
      <c r="FT928" s="29">
        <f t="shared" si="114"/>
        <v>100</v>
      </c>
      <c r="FU928" s="8">
        <f t="shared" si="115"/>
        <v>0</v>
      </c>
      <c r="FV928" s="29">
        <f t="shared" si="116"/>
        <v>0</v>
      </c>
    </row>
    <row r="929" spans="1:178">
      <c r="A929" s="8">
        <v>16403</v>
      </c>
      <c r="B929" s="27" t="s">
        <v>47</v>
      </c>
      <c r="C929" s="40">
        <v>107</v>
      </c>
      <c r="D929" s="40" t="s">
        <v>1365</v>
      </c>
      <c r="E929" s="40"/>
      <c r="F929" s="40" t="s">
        <v>207</v>
      </c>
      <c r="G929" s="40">
        <v>100</v>
      </c>
      <c r="H929" s="8" t="str">
        <f>VLOOKUP(F929, 'Meslek Grupları'!$E$6:$G$152, 3, FALSE)</f>
        <v>Esnaf</v>
      </c>
      <c r="I929" s="40"/>
      <c r="J929" s="40"/>
      <c r="K929" s="40"/>
      <c r="L929" s="40"/>
      <c r="M929" s="40"/>
      <c r="N929" s="40"/>
      <c r="O929" s="40"/>
      <c r="P929" s="40"/>
      <c r="Q929" s="40"/>
      <c r="R929" s="40">
        <v>4.25</v>
      </c>
      <c r="S929" s="40"/>
      <c r="T929" s="40"/>
      <c r="U929" s="40"/>
      <c r="V929" s="40"/>
      <c r="W929" s="40"/>
      <c r="X929" s="40"/>
      <c r="Y929" s="40"/>
      <c r="Z929" s="41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2"/>
      <c r="AT929" s="42"/>
      <c r="AU929" s="43"/>
      <c r="AV929" s="40"/>
      <c r="AW929" s="40"/>
      <c r="AX929" s="40"/>
      <c r="AY929" s="40"/>
      <c r="AZ929" s="40"/>
      <c r="BA929" s="42"/>
      <c r="BB929" s="41"/>
      <c r="BC929" s="40"/>
      <c r="BD929" s="40"/>
      <c r="BE929" s="40"/>
      <c r="BF929" s="40"/>
      <c r="BG929" s="40"/>
      <c r="BH929" s="42"/>
      <c r="BI929" s="40"/>
      <c r="BJ929" s="40"/>
      <c r="BK929" s="40"/>
      <c r="BL929" s="40"/>
      <c r="BM929" s="40"/>
      <c r="BN929" s="40"/>
      <c r="BO929" s="41"/>
      <c r="BP929" s="40"/>
      <c r="BQ929" s="40"/>
      <c r="BR929" s="40"/>
      <c r="BS929" s="40"/>
      <c r="BT929" s="40"/>
      <c r="BU929" s="42"/>
      <c r="BV929" s="40"/>
      <c r="BW929" s="41"/>
      <c r="BX929" s="40"/>
      <c r="BY929" s="40"/>
      <c r="BZ929" s="40"/>
      <c r="CA929" s="42"/>
      <c r="CB929" s="41"/>
      <c r="CC929" s="40"/>
      <c r="CD929" s="40"/>
      <c r="CE929" s="40"/>
      <c r="CF929" s="40"/>
      <c r="CG929" s="40"/>
      <c r="CH929" s="42"/>
      <c r="CI929" s="43"/>
      <c r="CJ929" s="41"/>
      <c r="CK929" s="40"/>
      <c r="CL929" s="40"/>
      <c r="CM929" s="40"/>
      <c r="CN929" s="40"/>
      <c r="CO929" s="40"/>
      <c r="CP929" s="40"/>
      <c r="CQ929" s="40"/>
      <c r="CR929" s="40"/>
      <c r="CS929" s="40"/>
      <c r="CT929" s="40"/>
      <c r="CU929" s="40"/>
      <c r="CV929" s="40"/>
      <c r="CW929" s="40"/>
      <c r="CX929" s="40"/>
      <c r="CY929" s="40"/>
      <c r="CZ929" s="40"/>
      <c r="DA929" s="40"/>
      <c r="DB929" s="40"/>
      <c r="DC929" s="40"/>
      <c r="DD929" s="40"/>
      <c r="DE929" s="40"/>
      <c r="DF929" s="40"/>
      <c r="DG929" s="40"/>
      <c r="DH929" s="40"/>
      <c r="DI929" s="40"/>
      <c r="DJ929" s="40"/>
      <c r="DK929" s="40"/>
      <c r="DL929" s="40"/>
      <c r="DM929" s="40"/>
      <c r="DN929" s="40"/>
      <c r="DO929" s="40"/>
      <c r="DP929" s="40"/>
      <c r="DQ929" s="41"/>
      <c r="DR929" s="40"/>
      <c r="DS929" s="40"/>
      <c r="DT929" s="40"/>
      <c r="DU929" s="40"/>
      <c r="DV929" s="42"/>
      <c r="DW929" s="40"/>
      <c r="DX929" s="40"/>
      <c r="DY929" s="40"/>
      <c r="DZ929" s="40"/>
      <c r="EA929" s="40"/>
      <c r="EB929" s="40"/>
      <c r="EC929" s="40"/>
      <c r="ED929" s="41"/>
      <c r="EE929" s="40"/>
      <c r="EF929" s="40"/>
      <c r="EG929" s="41"/>
      <c r="EH929" s="40"/>
      <c r="EI929" s="40"/>
      <c r="EJ929" s="40"/>
      <c r="EK929" s="40"/>
      <c r="EL929" s="42"/>
      <c r="EM929" s="40"/>
      <c r="EN929" s="40"/>
      <c r="EO929" s="40"/>
      <c r="EP929" s="40"/>
      <c r="EQ929" s="40"/>
      <c r="ER929" s="40"/>
      <c r="ES929" s="40"/>
      <c r="ET929" s="40"/>
      <c r="EU929" s="40"/>
      <c r="EV929" s="40"/>
      <c r="EW929" s="42"/>
      <c r="EX929" s="42"/>
      <c r="EY929" s="42"/>
      <c r="EZ929" s="42"/>
      <c r="FA929" s="42"/>
      <c r="FB929" s="42"/>
      <c r="FC929" s="42"/>
      <c r="FD929" s="42"/>
      <c r="FE929" s="42"/>
      <c r="FF929" s="42"/>
      <c r="FG929" s="42"/>
      <c r="FH929" s="42"/>
      <c r="FI929" s="42"/>
      <c r="FJ929" s="42"/>
      <c r="FK929" s="42"/>
      <c r="FL929" s="42"/>
      <c r="FM929" s="42"/>
      <c r="FN929" s="42"/>
      <c r="FO929" s="42"/>
      <c r="FP929" s="42"/>
      <c r="FQ929" s="42"/>
      <c r="FR929" s="42"/>
      <c r="FS929" s="29">
        <f t="shared" si="113"/>
        <v>100</v>
      </c>
      <c r="FT929" s="29">
        <f t="shared" si="114"/>
        <v>100</v>
      </c>
      <c r="FU929" s="8">
        <f t="shared" si="115"/>
        <v>0</v>
      </c>
      <c r="FV929" s="29">
        <f t="shared" si="116"/>
        <v>0</v>
      </c>
    </row>
    <row r="930" spans="1:178">
      <c r="A930" s="8">
        <v>16403</v>
      </c>
      <c r="B930" s="27" t="s">
        <v>47</v>
      </c>
      <c r="C930" s="40">
        <v>108</v>
      </c>
      <c r="D930" s="40" t="s">
        <v>1366</v>
      </c>
      <c r="E930" s="40"/>
      <c r="F930" s="40"/>
      <c r="G930" s="40"/>
      <c r="H930" s="8">
        <f>VLOOKUP(F930, 'Meslek Grupları'!$E$6:$G$152, 3, FALSE)</f>
        <v>0</v>
      </c>
      <c r="I930" s="40"/>
      <c r="J930" s="40"/>
      <c r="K930" s="40"/>
      <c r="L930" s="40"/>
      <c r="M930" s="40"/>
      <c r="N930" s="40">
        <v>180</v>
      </c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1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2"/>
      <c r="AT930" s="42"/>
      <c r="AU930" s="43"/>
      <c r="AV930" s="40"/>
      <c r="AW930" s="40"/>
      <c r="AX930" s="40"/>
      <c r="AY930" s="40"/>
      <c r="AZ930" s="40"/>
      <c r="BA930" s="42"/>
      <c r="BB930" s="41"/>
      <c r="BC930" s="40"/>
      <c r="BD930" s="40"/>
      <c r="BE930" s="40"/>
      <c r="BF930" s="40"/>
      <c r="BG930" s="40"/>
      <c r="BH930" s="42"/>
      <c r="BI930" s="40"/>
      <c r="BJ930" s="40"/>
      <c r="BK930" s="40"/>
      <c r="BL930" s="40"/>
      <c r="BM930" s="40"/>
      <c r="BN930" s="40"/>
      <c r="BO930" s="41"/>
      <c r="BP930" s="40"/>
      <c r="BQ930" s="40"/>
      <c r="BR930" s="40"/>
      <c r="BS930" s="40"/>
      <c r="BT930" s="40"/>
      <c r="BU930" s="42"/>
      <c r="BV930" s="40"/>
      <c r="BW930" s="41"/>
      <c r="BX930" s="40"/>
      <c r="BY930" s="40"/>
      <c r="BZ930" s="40"/>
      <c r="CA930" s="42"/>
      <c r="CB930" s="41"/>
      <c r="CC930" s="40"/>
      <c r="CD930" s="40"/>
      <c r="CE930" s="40"/>
      <c r="CF930" s="40"/>
      <c r="CG930" s="40"/>
      <c r="CH930" s="42"/>
      <c r="CI930" s="43"/>
      <c r="CJ930" s="41"/>
      <c r="CK930" s="40"/>
      <c r="CL930" s="40"/>
      <c r="CM930" s="40"/>
      <c r="CN930" s="40"/>
      <c r="CO930" s="40"/>
      <c r="CP930" s="40"/>
      <c r="CQ930" s="40"/>
      <c r="CR930" s="40"/>
      <c r="CS930" s="40"/>
      <c r="CT930" s="40"/>
      <c r="CU930" s="40"/>
      <c r="CV930" s="40"/>
      <c r="CW930" s="40"/>
      <c r="CX930" s="40"/>
      <c r="CY930" s="40"/>
      <c r="CZ930" s="40"/>
      <c r="DA930" s="40"/>
      <c r="DB930" s="40"/>
      <c r="DC930" s="40"/>
      <c r="DD930" s="40"/>
      <c r="DE930" s="40"/>
      <c r="DF930" s="40"/>
      <c r="DG930" s="40"/>
      <c r="DH930" s="40"/>
      <c r="DI930" s="40"/>
      <c r="DJ930" s="40"/>
      <c r="DK930" s="40"/>
      <c r="DL930" s="40"/>
      <c r="DM930" s="40"/>
      <c r="DN930" s="40"/>
      <c r="DO930" s="40"/>
      <c r="DP930" s="40"/>
      <c r="DQ930" s="41"/>
      <c r="DR930" s="40"/>
      <c r="DS930" s="40"/>
      <c r="DT930" s="40"/>
      <c r="DU930" s="40"/>
      <c r="DV930" s="42"/>
      <c r="DW930" s="40"/>
      <c r="DX930" s="40"/>
      <c r="DY930" s="40"/>
      <c r="DZ930" s="40"/>
      <c r="EA930" s="40"/>
      <c r="EB930" s="40"/>
      <c r="EC930" s="40"/>
      <c r="ED930" s="41"/>
      <c r="EE930" s="40"/>
      <c r="EF930" s="40"/>
      <c r="EG930" s="41"/>
      <c r="EH930" s="40"/>
      <c r="EI930" s="40"/>
      <c r="EJ930" s="40"/>
      <c r="EK930" s="40"/>
      <c r="EL930" s="42"/>
      <c r="EM930" s="40"/>
      <c r="EN930" s="40"/>
      <c r="EO930" s="40"/>
      <c r="EP930" s="40"/>
      <c r="EQ930" s="40"/>
      <c r="ER930" s="40"/>
      <c r="ES930" s="40"/>
      <c r="ET930" s="40"/>
      <c r="EU930" s="40"/>
      <c r="EV930" s="40"/>
      <c r="EW930" s="42"/>
      <c r="EX930" s="42"/>
      <c r="EY930" s="42"/>
      <c r="EZ930" s="42"/>
      <c r="FA930" s="42"/>
      <c r="FB930" s="42"/>
      <c r="FC930" s="42"/>
      <c r="FD930" s="42"/>
      <c r="FE930" s="42"/>
      <c r="FF930" s="42"/>
      <c r="FG930" s="42"/>
      <c r="FH930" s="42"/>
      <c r="FI930" s="42"/>
      <c r="FJ930" s="42"/>
      <c r="FK930" s="42"/>
      <c r="FL930" s="42"/>
      <c r="FM930" s="42"/>
      <c r="FN930" s="42"/>
      <c r="FO930" s="42"/>
      <c r="FP930" s="42"/>
      <c r="FQ930" s="42"/>
      <c r="FR930" s="42"/>
      <c r="FS930" s="29">
        <f t="shared" si="113"/>
        <v>180</v>
      </c>
      <c r="FT930" s="29">
        <f t="shared" si="114"/>
        <v>180</v>
      </c>
      <c r="FU930" s="8">
        <f t="shared" si="115"/>
        <v>0</v>
      </c>
      <c r="FV930" s="29">
        <f t="shared" si="116"/>
        <v>0</v>
      </c>
    </row>
    <row r="931" spans="1:178">
      <c r="A931" s="8">
        <v>16403</v>
      </c>
      <c r="B931" s="27" t="s">
        <v>47</v>
      </c>
      <c r="C931" s="40">
        <v>109</v>
      </c>
      <c r="D931" s="40" t="s">
        <v>1367</v>
      </c>
      <c r="E931" s="40"/>
      <c r="F931" s="40" t="s">
        <v>1009</v>
      </c>
      <c r="G931" s="40">
        <v>100</v>
      </c>
      <c r="H931" s="286" t="s">
        <v>787</v>
      </c>
      <c r="I931" s="40"/>
      <c r="J931" s="40"/>
      <c r="K931" s="40"/>
      <c r="L931" s="40">
        <v>120</v>
      </c>
      <c r="M931" s="40"/>
      <c r="N931" s="40"/>
      <c r="O931" s="40"/>
      <c r="P931" s="40"/>
      <c r="Q931" s="40"/>
      <c r="R931" s="40">
        <v>2.5</v>
      </c>
      <c r="S931" s="40"/>
      <c r="T931" s="40"/>
      <c r="U931" s="40"/>
      <c r="V931" s="40"/>
      <c r="W931" s="40"/>
      <c r="X931" s="40"/>
      <c r="Y931" s="40"/>
      <c r="Z931" s="41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2"/>
      <c r="AT931" s="42"/>
      <c r="AU931" s="43"/>
      <c r="AV931" s="40"/>
      <c r="AW931" s="40"/>
      <c r="AX931" s="40"/>
      <c r="AY931" s="40"/>
      <c r="AZ931" s="40"/>
      <c r="BA931" s="42"/>
      <c r="BB931" s="41"/>
      <c r="BC931" s="40"/>
      <c r="BD931" s="40"/>
      <c r="BE931" s="40"/>
      <c r="BF931" s="40"/>
      <c r="BG931" s="40"/>
      <c r="BH931" s="42"/>
      <c r="BI931" s="40"/>
      <c r="BJ931" s="40"/>
      <c r="BK931" s="40"/>
      <c r="BL931" s="40"/>
      <c r="BM931" s="40"/>
      <c r="BN931" s="40"/>
      <c r="BO931" s="41"/>
      <c r="BP931" s="40"/>
      <c r="BQ931" s="40"/>
      <c r="BR931" s="40"/>
      <c r="BS931" s="40"/>
      <c r="BT931" s="40"/>
      <c r="BU931" s="42"/>
      <c r="BV931" s="40"/>
      <c r="BW931" s="41"/>
      <c r="BX931" s="40"/>
      <c r="BY931" s="40"/>
      <c r="BZ931" s="40"/>
      <c r="CA931" s="42"/>
      <c r="CB931" s="41"/>
      <c r="CC931" s="40"/>
      <c r="CD931" s="40"/>
      <c r="CE931" s="40"/>
      <c r="CF931" s="40"/>
      <c r="CG931" s="40"/>
      <c r="CH931" s="42"/>
      <c r="CI931" s="43"/>
      <c r="CJ931" s="41"/>
      <c r="CK931" s="40"/>
      <c r="CL931" s="40"/>
      <c r="CM931" s="40"/>
      <c r="CN931" s="40"/>
      <c r="CO931" s="40"/>
      <c r="CP931" s="40"/>
      <c r="CQ931" s="40"/>
      <c r="CR931" s="40"/>
      <c r="CS931" s="40"/>
      <c r="CT931" s="40"/>
      <c r="CU931" s="40"/>
      <c r="CV931" s="40"/>
      <c r="CW931" s="40"/>
      <c r="CX931" s="40"/>
      <c r="CY931" s="40"/>
      <c r="CZ931" s="40"/>
      <c r="DA931" s="40"/>
      <c r="DB931" s="40"/>
      <c r="DC931" s="40"/>
      <c r="DD931" s="40"/>
      <c r="DE931" s="40"/>
      <c r="DF931" s="40"/>
      <c r="DG931" s="40"/>
      <c r="DH931" s="40"/>
      <c r="DI931" s="40"/>
      <c r="DJ931" s="40"/>
      <c r="DK931" s="40"/>
      <c r="DL931" s="40"/>
      <c r="DM931" s="40"/>
      <c r="DN931" s="40"/>
      <c r="DO931" s="40"/>
      <c r="DP931" s="40"/>
      <c r="DQ931" s="41"/>
      <c r="DR931" s="40"/>
      <c r="DS931" s="40"/>
      <c r="DT931" s="40"/>
      <c r="DU931" s="40"/>
      <c r="DV931" s="42"/>
      <c r="DW931" s="40"/>
      <c r="DX931" s="40"/>
      <c r="DY931" s="40"/>
      <c r="DZ931" s="40"/>
      <c r="EA931" s="40"/>
      <c r="EB931" s="40"/>
      <c r="EC931" s="40"/>
      <c r="ED931" s="41"/>
      <c r="EE931" s="40"/>
      <c r="EF931" s="40"/>
      <c r="EG931" s="41"/>
      <c r="EH931" s="40"/>
      <c r="EI931" s="40"/>
      <c r="EJ931" s="40"/>
      <c r="EK931" s="40"/>
      <c r="EL931" s="42"/>
      <c r="EM931" s="40"/>
      <c r="EN931" s="40"/>
      <c r="EO931" s="40"/>
      <c r="EP931" s="40"/>
      <c r="EQ931" s="40"/>
      <c r="ER931" s="40"/>
      <c r="ES931" s="40"/>
      <c r="ET931" s="40"/>
      <c r="EU931" s="40"/>
      <c r="EV931" s="40"/>
      <c r="EW931" s="42"/>
      <c r="EX931" s="42"/>
      <c r="EY931" s="42"/>
      <c r="EZ931" s="42"/>
      <c r="FA931" s="42"/>
      <c r="FB931" s="42"/>
      <c r="FC931" s="42"/>
      <c r="FD931" s="42"/>
      <c r="FE931" s="42"/>
      <c r="FF931" s="42"/>
      <c r="FG931" s="42"/>
      <c r="FH931" s="42"/>
      <c r="FI931" s="42"/>
      <c r="FJ931" s="42"/>
      <c r="FK931" s="42"/>
      <c r="FL931" s="42"/>
      <c r="FM931" s="42"/>
      <c r="FN931" s="42"/>
      <c r="FO931" s="42"/>
      <c r="FP931" s="42"/>
      <c r="FQ931" s="42"/>
      <c r="FR931" s="42"/>
      <c r="FS931" s="29">
        <f t="shared" si="113"/>
        <v>220</v>
      </c>
      <c r="FT931" s="29">
        <f t="shared" si="114"/>
        <v>220</v>
      </c>
      <c r="FU931" s="8">
        <f t="shared" si="115"/>
        <v>0</v>
      </c>
      <c r="FV931" s="29">
        <f t="shared" si="116"/>
        <v>0</v>
      </c>
    </row>
    <row r="932" spans="1:178">
      <c r="A932" s="8">
        <v>16403</v>
      </c>
      <c r="B932" s="27" t="s">
        <v>47</v>
      </c>
      <c r="C932" s="40">
        <v>110</v>
      </c>
      <c r="D932" s="40" t="s">
        <v>1368</v>
      </c>
      <c r="E932" s="40"/>
      <c r="F932" s="40" t="s">
        <v>282</v>
      </c>
      <c r="G932" s="40">
        <v>100</v>
      </c>
      <c r="H932" s="8" t="str">
        <f>VLOOKUP(F932, 'Meslek Grupları'!$E$6:$G$152, 3, FALSE)</f>
        <v>Ticaret</v>
      </c>
      <c r="I932" s="40"/>
      <c r="J932" s="40"/>
      <c r="K932" s="40"/>
      <c r="L932" s="40"/>
      <c r="M932" s="40"/>
      <c r="N932" s="40"/>
      <c r="O932" s="40"/>
      <c r="P932" s="40"/>
      <c r="Q932" s="40"/>
      <c r="R932" s="40">
        <v>12.5</v>
      </c>
      <c r="S932" s="40">
        <v>3</v>
      </c>
      <c r="T932" s="40">
        <v>6</v>
      </c>
      <c r="U932" s="40"/>
      <c r="V932" s="40"/>
      <c r="W932" s="40"/>
      <c r="X932" s="40"/>
      <c r="Y932" s="40"/>
      <c r="Z932" s="41">
        <v>31</v>
      </c>
      <c r="AA932" s="40">
        <v>7.75</v>
      </c>
      <c r="AB932" s="40">
        <v>13</v>
      </c>
      <c r="AC932" s="40">
        <v>2.5</v>
      </c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2"/>
      <c r="AT932" s="42">
        <v>10.25</v>
      </c>
      <c r="AU932" s="43"/>
      <c r="AV932" s="40"/>
      <c r="AW932" s="40"/>
      <c r="AX932" s="40"/>
      <c r="AY932" s="40"/>
      <c r="AZ932" s="40"/>
      <c r="BA932" s="42"/>
      <c r="BB932" s="41"/>
      <c r="BC932" s="40"/>
      <c r="BD932" s="40"/>
      <c r="BE932" s="40"/>
      <c r="BF932" s="40"/>
      <c r="BG932" s="40"/>
      <c r="BH932" s="42"/>
      <c r="BI932" s="40">
        <v>3</v>
      </c>
      <c r="BJ932" s="40">
        <v>10.5</v>
      </c>
      <c r="BK932" s="40">
        <v>10.5</v>
      </c>
      <c r="BL932" s="40"/>
      <c r="BM932" s="40">
        <v>82.75</v>
      </c>
      <c r="BN932" s="40">
        <v>82.75</v>
      </c>
      <c r="BO932" s="41"/>
      <c r="BP932" s="40"/>
      <c r="BQ932" s="40"/>
      <c r="BR932" s="40"/>
      <c r="BS932" s="40"/>
      <c r="BT932" s="40"/>
      <c r="BU932" s="42"/>
      <c r="BV932" s="40"/>
      <c r="BW932" s="41">
        <v>3</v>
      </c>
      <c r="BX932" s="40"/>
      <c r="BY932" s="40"/>
      <c r="BZ932" s="40">
        <v>36</v>
      </c>
      <c r="CA932" s="42">
        <v>36</v>
      </c>
      <c r="CB932" s="41"/>
      <c r="CC932" s="40"/>
      <c r="CD932" s="40"/>
      <c r="CE932" s="40"/>
      <c r="CF932" s="40"/>
      <c r="CG932" s="40"/>
      <c r="CH932" s="42"/>
      <c r="CI932" s="43"/>
      <c r="CJ932" s="41">
        <v>1</v>
      </c>
      <c r="CK932" s="40"/>
      <c r="CL932" s="40"/>
      <c r="CM932" s="40"/>
      <c r="CN932" s="40"/>
      <c r="CO932" s="40"/>
      <c r="CP932" s="40"/>
      <c r="CQ932" s="40"/>
      <c r="CR932" s="40"/>
      <c r="CS932" s="40"/>
      <c r="CT932" s="40"/>
      <c r="CU932" s="40"/>
      <c r="CV932" s="40"/>
      <c r="CW932" s="40"/>
      <c r="CX932" s="40"/>
      <c r="CY932" s="40"/>
      <c r="CZ932" s="40"/>
      <c r="DA932" s="40"/>
      <c r="DB932" s="40"/>
      <c r="DC932" s="40"/>
      <c r="DD932" s="40"/>
      <c r="DE932" s="40"/>
      <c r="DF932" s="40"/>
      <c r="DG932" s="40"/>
      <c r="DH932" s="40"/>
      <c r="DI932" s="40"/>
      <c r="DJ932" s="40"/>
      <c r="DK932" s="40"/>
      <c r="DL932" s="40"/>
      <c r="DM932" s="40"/>
      <c r="DN932" s="40"/>
      <c r="DO932" s="40"/>
      <c r="DP932" s="40"/>
      <c r="DQ932" s="41"/>
      <c r="DR932" s="40"/>
      <c r="DS932" s="40"/>
      <c r="DT932" s="40"/>
      <c r="DU932" s="40"/>
      <c r="DV932" s="42"/>
      <c r="DW932" s="40"/>
      <c r="DX932" s="40"/>
      <c r="DY932" s="40"/>
      <c r="DZ932" s="40"/>
      <c r="EA932" s="40"/>
      <c r="EB932" s="40"/>
      <c r="EC932" s="40"/>
      <c r="ED932" s="41"/>
      <c r="EE932" s="40"/>
      <c r="EF932" s="40"/>
      <c r="EG932" s="41"/>
      <c r="EH932" s="40"/>
      <c r="EI932" s="40"/>
      <c r="EJ932" s="40"/>
      <c r="EK932" s="40"/>
      <c r="EL932" s="42"/>
      <c r="EM932" s="40"/>
      <c r="EN932" s="40"/>
      <c r="EO932" s="40"/>
      <c r="EP932" s="40"/>
      <c r="EQ932" s="40"/>
      <c r="ER932" s="40"/>
      <c r="ES932" s="40"/>
      <c r="ET932" s="40"/>
      <c r="EU932" s="40"/>
      <c r="EV932" s="40"/>
      <c r="EW932" s="42"/>
      <c r="EX932" s="42"/>
      <c r="EY932" s="42"/>
      <c r="EZ932" s="42"/>
      <c r="FA932" s="42"/>
      <c r="FB932" s="42"/>
      <c r="FC932" s="42"/>
      <c r="FD932" s="42"/>
      <c r="FE932" s="42"/>
      <c r="FF932" s="42"/>
      <c r="FG932" s="42"/>
      <c r="FH932" s="42"/>
      <c r="FI932" s="42"/>
      <c r="FJ932" s="42"/>
      <c r="FK932" s="42"/>
      <c r="FL932" s="42"/>
      <c r="FM932" s="42"/>
      <c r="FN932" s="42"/>
      <c r="FO932" s="42"/>
      <c r="FP932" s="42"/>
      <c r="FQ932" s="42"/>
      <c r="FR932" s="42"/>
      <c r="FS932" s="29">
        <f t="shared" si="113"/>
        <v>218.75</v>
      </c>
      <c r="FT932" s="29">
        <f t="shared" si="114"/>
        <v>218.75</v>
      </c>
      <c r="FU932" s="8">
        <f t="shared" si="115"/>
        <v>6</v>
      </c>
      <c r="FV932" s="29">
        <f t="shared" si="116"/>
        <v>6</v>
      </c>
    </row>
    <row r="933" spans="1:178">
      <c r="A933" s="8">
        <v>16403</v>
      </c>
      <c r="B933" s="27" t="s">
        <v>47</v>
      </c>
      <c r="C933" s="40">
        <v>111</v>
      </c>
      <c r="D933" s="40" t="s">
        <v>1369</v>
      </c>
      <c r="E933" s="40"/>
      <c r="F933" s="40" t="s">
        <v>345</v>
      </c>
      <c r="G933" s="40">
        <v>100</v>
      </c>
      <c r="H933" s="8" t="str">
        <f>VLOOKUP(F933, 'Meslek Grupları'!$E$6:$G$152, 3, FALSE)</f>
        <v>Esnaf</v>
      </c>
      <c r="I933" s="40"/>
      <c r="J933" s="40"/>
      <c r="K933" s="40"/>
      <c r="L933" s="40">
        <v>120</v>
      </c>
      <c r="M933" s="40"/>
      <c r="N933" s="40"/>
      <c r="O933" s="40"/>
      <c r="P933" s="40"/>
      <c r="Q933" s="40"/>
      <c r="R933" s="40">
        <v>3.5</v>
      </c>
      <c r="S933" s="40"/>
      <c r="T933" s="40"/>
      <c r="U933" s="40"/>
      <c r="V933" s="40"/>
      <c r="W933" s="40"/>
      <c r="X933" s="40"/>
      <c r="Y933" s="40"/>
      <c r="Z933" s="41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2"/>
      <c r="AT933" s="42"/>
      <c r="AU933" s="43"/>
      <c r="AV933" s="40"/>
      <c r="AW933" s="40"/>
      <c r="AX933" s="40"/>
      <c r="AY933" s="40"/>
      <c r="AZ933" s="40"/>
      <c r="BA933" s="42"/>
      <c r="BB933" s="41"/>
      <c r="BC933" s="40"/>
      <c r="BD933" s="40"/>
      <c r="BE933" s="40"/>
      <c r="BF933" s="40"/>
      <c r="BG933" s="40"/>
      <c r="BH933" s="42"/>
      <c r="BI933" s="40"/>
      <c r="BJ933" s="40"/>
      <c r="BK933" s="40"/>
      <c r="BL933" s="40"/>
      <c r="BM933" s="40"/>
      <c r="BN933" s="40"/>
      <c r="BO933" s="41"/>
      <c r="BP933" s="40"/>
      <c r="BQ933" s="40"/>
      <c r="BR933" s="40"/>
      <c r="BS933" s="40"/>
      <c r="BT933" s="40"/>
      <c r="BU933" s="42"/>
      <c r="BV933" s="40"/>
      <c r="BW933" s="41"/>
      <c r="BX933" s="40"/>
      <c r="BY933" s="40"/>
      <c r="BZ933" s="40"/>
      <c r="CA933" s="42"/>
      <c r="CB933" s="41"/>
      <c r="CC933" s="40"/>
      <c r="CD933" s="40"/>
      <c r="CE933" s="40"/>
      <c r="CF933" s="40"/>
      <c r="CG933" s="40"/>
      <c r="CH933" s="42"/>
      <c r="CI933" s="43"/>
      <c r="CJ933" s="41"/>
      <c r="CK933" s="40"/>
      <c r="CL933" s="40"/>
      <c r="CM933" s="40"/>
      <c r="CN933" s="40"/>
      <c r="CO933" s="40"/>
      <c r="CP933" s="40"/>
      <c r="CQ933" s="40"/>
      <c r="CR933" s="40"/>
      <c r="CS933" s="40">
        <v>2</v>
      </c>
      <c r="CT933" s="40"/>
      <c r="CU933" s="40"/>
      <c r="CV933" s="40"/>
      <c r="CW933" s="40"/>
      <c r="CX933" s="40"/>
      <c r="CY933" s="40"/>
      <c r="CZ933" s="40"/>
      <c r="DA933" s="40"/>
      <c r="DB933" s="40"/>
      <c r="DC933" s="40"/>
      <c r="DD933" s="40"/>
      <c r="DE933" s="40"/>
      <c r="DF933" s="40"/>
      <c r="DG933" s="40"/>
      <c r="DH933" s="40"/>
      <c r="DI933" s="40"/>
      <c r="DJ933" s="40"/>
      <c r="DK933" s="40"/>
      <c r="DL933" s="40"/>
      <c r="DM933" s="40"/>
      <c r="DN933" s="40"/>
      <c r="DO933" s="40"/>
      <c r="DP933" s="40"/>
      <c r="DQ933" s="41"/>
      <c r="DR933" s="40"/>
      <c r="DS933" s="40"/>
      <c r="DT933" s="40"/>
      <c r="DU933" s="40"/>
      <c r="DV933" s="42"/>
      <c r="DW933" s="40"/>
      <c r="DX933" s="40"/>
      <c r="DY933" s="40"/>
      <c r="DZ933" s="40"/>
      <c r="EA933" s="40"/>
      <c r="EB933" s="40"/>
      <c r="EC933" s="40"/>
      <c r="ED933" s="41"/>
      <c r="EE933" s="40"/>
      <c r="EF933" s="40"/>
      <c r="EG933" s="41"/>
      <c r="EH933" s="40"/>
      <c r="EI933" s="40"/>
      <c r="EJ933" s="40"/>
      <c r="EK933" s="40"/>
      <c r="EL933" s="42"/>
      <c r="EM933" s="40"/>
      <c r="EN933" s="40"/>
      <c r="EO933" s="40"/>
      <c r="EP933" s="40"/>
      <c r="EQ933" s="40"/>
      <c r="ER933" s="40"/>
      <c r="ES933" s="40"/>
      <c r="ET933" s="40"/>
      <c r="EU933" s="40"/>
      <c r="EV933" s="40"/>
      <c r="EW933" s="42"/>
      <c r="EX933" s="42"/>
      <c r="EY933" s="42"/>
      <c r="EZ933" s="42"/>
      <c r="FA933" s="42"/>
      <c r="FB933" s="42"/>
      <c r="FC933" s="42"/>
      <c r="FD933" s="42"/>
      <c r="FE933" s="42"/>
      <c r="FF933" s="42"/>
      <c r="FG933" s="42"/>
      <c r="FH933" s="42"/>
      <c r="FI933" s="42"/>
      <c r="FJ933" s="42"/>
      <c r="FK933" s="42"/>
      <c r="FL933" s="42"/>
      <c r="FM933" s="42"/>
      <c r="FN933" s="42"/>
      <c r="FO933" s="42"/>
      <c r="FP933" s="42"/>
      <c r="FQ933" s="42"/>
      <c r="FR933" s="42"/>
      <c r="FS933" s="29">
        <f t="shared" si="113"/>
        <v>220</v>
      </c>
      <c r="FT933" s="29">
        <f t="shared" si="114"/>
        <v>220</v>
      </c>
      <c r="FU933" s="8">
        <f t="shared" si="115"/>
        <v>0</v>
      </c>
      <c r="FV933" s="29">
        <f t="shared" si="116"/>
        <v>0</v>
      </c>
    </row>
    <row r="934" spans="1:178">
      <c r="A934" s="8">
        <v>16403</v>
      </c>
      <c r="B934" s="27" t="s">
        <v>47</v>
      </c>
      <c r="C934" s="40">
        <v>112</v>
      </c>
      <c r="D934" s="40" t="s">
        <v>1370</v>
      </c>
      <c r="E934" s="40"/>
      <c r="F934" s="40" t="s">
        <v>316</v>
      </c>
      <c r="G934" s="40"/>
      <c r="H934" s="8" t="str">
        <f>VLOOKUP(F934, 'Meslek Grupları'!$E$6:$G$152, 3, FALSE)</f>
        <v>Mesleksiz</v>
      </c>
      <c r="I934" s="40" t="s">
        <v>1371</v>
      </c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1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2"/>
      <c r="AT934" s="42"/>
      <c r="AU934" s="43"/>
      <c r="AV934" s="40"/>
      <c r="AW934" s="40"/>
      <c r="AX934" s="40"/>
      <c r="AY934" s="40"/>
      <c r="AZ934" s="40"/>
      <c r="BA934" s="42"/>
      <c r="BB934" s="41"/>
      <c r="BC934" s="40"/>
      <c r="BD934" s="40"/>
      <c r="BE934" s="40"/>
      <c r="BF934" s="40"/>
      <c r="BG934" s="40"/>
      <c r="BH934" s="42"/>
      <c r="BI934" s="40"/>
      <c r="BJ934" s="40"/>
      <c r="BK934" s="40"/>
      <c r="BL934" s="40"/>
      <c r="BM934" s="40"/>
      <c r="BN934" s="40"/>
      <c r="BO934" s="41"/>
      <c r="BP934" s="40"/>
      <c r="BQ934" s="40"/>
      <c r="BR934" s="40"/>
      <c r="BS934" s="40"/>
      <c r="BT934" s="40"/>
      <c r="BU934" s="42"/>
      <c r="BV934" s="40"/>
      <c r="BW934" s="41"/>
      <c r="BX934" s="40"/>
      <c r="BY934" s="40"/>
      <c r="BZ934" s="40"/>
      <c r="CA934" s="42"/>
      <c r="CB934" s="41"/>
      <c r="CC934" s="40"/>
      <c r="CD934" s="40"/>
      <c r="CE934" s="40"/>
      <c r="CF934" s="40"/>
      <c r="CG934" s="40"/>
      <c r="CH934" s="42"/>
      <c r="CI934" s="43"/>
      <c r="CJ934" s="41"/>
      <c r="CK934" s="40"/>
      <c r="CL934" s="40"/>
      <c r="CM934" s="40"/>
      <c r="CN934" s="40"/>
      <c r="CO934" s="40"/>
      <c r="CP934" s="40"/>
      <c r="CQ934" s="40"/>
      <c r="CR934" s="40"/>
      <c r="CS934" s="40"/>
      <c r="CT934" s="40"/>
      <c r="CU934" s="40"/>
      <c r="CV934" s="40"/>
      <c r="CW934" s="40"/>
      <c r="CX934" s="40"/>
      <c r="CY934" s="40"/>
      <c r="CZ934" s="40"/>
      <c r="DA934" s="40"/>
      <c r="DB934" s="40"/>
      <c r="DC934" s="40"/>
      <c r="DD934" s="40"/>
      <c r="DE934" s="40"/>
      <c r="DF934" s="40"/>
      <c r="DG934" s="40"/>
      <c r="DH934" s="40"/>
      <c r="DI934" s="40"/>
      <c r="DJ934" s="40"/>
      <c r="DK934" s="40"/>
      <c r="DL934" s="40"/>
      <c r="DM934" s="40"/>
      <c r="DN934" s="40"/>
      <c r="DO934" s="40"/>
      <c r="DP934" s="40"/>
      <c r="DQ934" s="41"/>
      <c r="DR934" s="40"/>
      <c r="DS934" s="40"/>
      <c r="DT934" s="40"/>
      <c r="DU934" s="40"/>
      <c r="DV934" s="42"/>
      <c r="DW934" s="40"/>
      <c r="DX934" s="40"/>
      <c r="DY934" s="40"/>
      <c r="DZ934" s="40"/>
      <c r="EA934" s="40"/>
      <c r="EB934" s="40"/>
      <c r="EC934" s="40"/>
      <c r="ED934" s="41"/>
      <c r="EE934" s="40"/>
      <c r="EF934" s="40"/>
      <c r="EG934" s="41"/>
      <c r="EH934" s="40"/>
      <c r="EI934" s="40"/>
      <c r="EJ934" s="40"/>
      <c r="EK934" s="40"/>
      <c r="EL934" s="42"/>
      <c r="EM934" s="40"/>
      <c r="EN934" s="40"/>
      <c r="EO934" s="40"/>
      <c r="EP934" s="40"/>
      <c r="EQ934" s="40"/>
      <c r="ER934" s="40"/>
      <c r="ES934" s="40"/>
      <c r="ET934" s="40"/>
      <c r="EU934" s="40"/>
      <c r="EV934" s="40"/>
      <c r="EW934" s="42"/>
      <c r="EX934" s="42"/>
      <c r="EY934" s="42"/>
      <c r="EZ934" s="42"/>
      <c r="FA934" s="42"/>
      <c r="FB934" s="42"/>
      <c r="FC934" s="42"/>
      <c r="FD934" s="42"/>
      <c r="FE934" s="42"/>
      <c r="FF934" s="42"/>
      <c r="FG934" s="42"/>
      <c r="FH934" s="42"/>
      <c r="FI934" s="42"/>
      <c r="FJ934" s="42"/>
      <c r="FK934" s="42"/>
      <c r="FL934" s="42"/>
      <c r="FM934" s="42"/>
      <c r="FN934" s="42"/>
      <c r="FO934" s="42"/>
      <c r="FP934" s="42"/>
      <c r="FQ934" s="42"/>
      <c r="FR934" s="42"/>
      <c r="FS934" s="29">
        <f t="shared" si="113"/>
        <v>0</v>
      </c>
      <c r="FT934" s="29">
        <f t="shared" si="114"/>
        <v>0</v>
      </c>
      <c r="FU934" s="8">
        <f t="shared" si="115"/>
        <v>0</v>
      </c>
      <c r="FV934" s="29">
        <f t="shared" si="116"/>
        <v>0</v>
      </c>
    </row>
    <row r="935" spans="1:178">
      <c r="A935" s="8">
        <v>16403</v>
      </c>
      <c r="B935" s="27" t="s">
        <v>47</v>
      </c>
      <c r="C935" s="40">
        <v>113</v>
      </c>
      <c r="D935" s="40" t="s">
        <v>942</v>
      </c>
      <c r="E935" s="40"/>
      <c r="F935" s="40" t="s">
        <v>253</v>
      </c>
      <c r="G935" s="40">
        <v>100</v>
      </c>
      <c r="H935" s="8" t="str">
        <f>VLOOKUP(F935, 'Meslek Grupları'!$E$6:$G$152, 3, FALSE)</f>
        <v>İşçiler</v>
      </c>
      <c r="I935" s="40" t="s">
        <v>1372</v>
      </c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1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2"/>
      <c r="AT935" s="42"/>
      <c r="AU935" s="43"/>
      <c r="AV935" s="40"/>
      <c r="AW935" s="40"/>
      <c r="AX935" s="40"/>
      <c r="AY935" s="40"/>
      <c r="AZ935" s="40"/>
      <c r="BA935" s="42"/>
      <c r="BB935" s="41"/>
      <c r="BC935" s="40"/>
      <c r="BD935" s="40"/>
      <c r="BE935" s="40"/>
      <c r="BF935" s="40"/>
      <c r="BG935" s="40"/>
      <c r="BH935" s="42"/>
      <c r="BI935" s="40"/>
      <c r="BJ935" s="40"/>
      <c r="BK935" s="40"/>
      <c r="BL935" s="40"/>
      <c r="BM935" s="40"/>
      <c r="BN935" s="40"/>
      <c r="BO935" s="41"/>
      <c r="BP935" s="40"/>
      <c r="BQ935" s="40"/>
      <c r="BR935" s="40"/>
      <c r="BS935" s="40"/>
      <c r="BT935" s="40"/>
      <c r="BU935" s="42"/>
      <c r="BV935" s="40"/>
      <c r="BW935" s="41"/>
      <c r="BX935" s="40"/>
      <c r="BY935" s="40"/>
      <c r="BZ935" s="40"/>
      <c r="CA935" s="42"/>
      <c r="CB935" s="41"/>
      <c r="CC935" s="40"/>
      <c r="CD935" s="40"/>
      <c r="CE935" s="40"/>
      <c r="CF935" s="40"/>
      <c r="CG935" s="40"/>
      <c r="CH935" s="42"/>
      <c r="CI935" s="43"/>
      <c r="CJ935" s="41"/>
      <c r="CK935" s="40"/>
      <c r="CL935" s="40"/>
      <c r="CM935" s="40"/>
      <c r="CN935" s="40"/>
      <c r="CO935" s="40"/>
      <c r="CP935" s="40"/>
      <c r="CQ935" s="40"/>
      <c r="CR935" s="40"/>
      <c r="CS935" s="40"/>
      <c r="CT935" s="40"/>
      <c r="CU935" s="40"/>
      <c r="CV935" s="40"/>
      <c r="CW935" s="40"/>
      <c r="CX935" s="40"/>
      <c r="CY935" s="40"/>
      <c r="CZ935" s="40"/>
      <c r="DA935" s="40"/>
      <c r="DB935" s="40"/>
      <c r="DC935" s="40"/>
      <c r="DD935" s="40"/>
      <c r="DE935" s="40"/>
      <c r="DF935" s="40"/>
      <c r="DG935" s="40"/>
      <c r="DH935" s="40"/>
      <c r="DI935" s="40"/>
      <c r="DJ935" s="40"/>
      <c r="DK935" s="40"/>
      <c r="DL935" s="40"/>
      <c r="DM935" s="40"/>
      <c r="DN935" s="40"/>
      <c r="DO935" s="40"/>
      <c r="DP935" s="40"/>
      <c r="DQ935" s="41"/>
      <c r="DR935" s="40"/>
      <c r="DS935" s="40"/>
      <c r="DT935" s="40"/>
      <c r="DU935" s="40"/>
      <c r="DV935" s="42"/>
      <c r="DW935" s="40"/>
      <c r="DX935" s="40"/>
      <c r="DY935" s="40"/>
      <c r="DZ935" s="40"/>
      <c r="EA935" s="40"/>
      <c r="EB935" s="40"/>
      <c r="EC935" s="40"/>
      <c r="ED935" s="41"/>
      <c r="EE935" s="40"/>
      <c r="EF935" s="40"/>
      <c r="EG935" s="41"/>
      <c r="EH935" s="40"/>
      <c r="EI935" s="40"/>
      <c r="EJ935" s="40"/>
      <c r="EK935" s="40"/>
      <c r="EL935" s="42"/>
      <c r="EM935" s="40"/>
      <c r="EN935" s="40"/>
      <c r="EO935" s="40"/>
      <c r="EP935" s="40"/>
      <c r="EQ935" s="40"/>
      <c r="ER935" s="40"/>
      <c r="ES935" s="40"/>
      <c r="ET935" s="40"/>
      <c r="EU935" s="40"/>
      <c r="EV935" s="40"/>
      <c r="EW935" s="42"/>
      <c r="EX935" s="42"/>
      <c r="EY935" s="42"/>
      <c r="EZ935" s="42"/>
      <c r="FA935" s="42"/>
      <c r="FB935" s="42"/>
      <c r="FC935" s="42"/>
      <c r="FD935" s="42"/>
      <c r="FE935" s="42"/>
      <c r="FF935" s="42"/>
      <c r="FG935" s="42"/>
      <c r="FH935" s="42"/>
      <c r="FI935" s="42"/>
      <c r="FJ935" s="42"/>
      <c r="FK935" s="42"/>
      <c r="FL935" s="42"/>
      <c r="FM935" s="42"/>
      <c r="FN935" s="42"/>
      <c r="FO935" s="42"/>
      <c r="FP935" s="42"/>
      <c r="FQ935" s="42"/>
      <c r="FR935" s="42"/>
      <c r="FS935" s="29">
        <f t="shared" si="113"/>
        <v>100</v>
      </c>
      <c r="FT935" s="29">
        <f t="shared" si="114"/>
        <v>100</v>
      </c>
      <c r="FU935" s="8">
        <f t="shared" si="115"/>
        <v>0</v>
      </c>
      <c r="FV935" s="29">
        <f t="shared" si="116"/>
        <v>0</v>
      </c>
    </row>
    <row r="936" spans="1:178">
      <c r="A936" s="8">
        <v>16403</v>
      </c>
      <c r="B936" s="27" t="s">
        <v>47</v>
      </c>
      <c r="C936" s="40">
        <v>114</v>
      </c>
      <c r="D936" s="40" t="s">
        <v>1373</v>
      </c>
      <c r="E936" s="40"/>
      <c r="F936" s="40" t="s">
        <v>253</v>
      </c>
      <c r="G936" s="40">
        <v>100</v>
      </c>
      <c r="H936" s="8" t="str">
        <f>VLOOKUP(F936, 'Meslek Grupları'!$E$6:$G$152, 3, FALSE)</f>
        <v>İşçiler</v>
      </c>
      <c r="I936" s="40"/>
      <c r="J936" s="40"/>
      <c r="K936" s="40"/>
      <c r="L936" s="40"/>
      <c r="M936" s="40"/>
      <c r="N936" s="40"/>
      <c r="O936" s="40"/>
      <c r="P936" s="40"/>
      <c r="Q936" s="40"/>
      <c r="R936" s="40">
        <v>2</v>
      </c>
      <c r="S936" s="40"/>
      <c r="T936" s="40"/>
      <c r="U936" s="40"/>
      <c r="V936" s="40"/>
      <c r="W936" s="40"/>
      <c r="X936" s="40"/>
      <c r="Y936" s="40"/>
      <c r="Z936" s="41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2"/>
      <c r="AT936" s="42"/>
      <c r="AU936" s="43"/>
      <c r="AV936" s="40"/>
      <c r="AW936" s="40"/>
      <c r="AX936" s="40"/>
      <c r="AY936" s="40"/>
      <c r="AZ936" s="40"/>
      <c r="BA936" s="42"/>
      <c r="BB936" s="41"/>
      <c r="BC936" s="40"/>
      <c r="BD936" s="40"/>
      <c r="BE936" s="40"/>
      <c r="BF936" s="40"/>
      <c r="BG936" s="40"/>
      <c r="BH936" s="42"/>
      <c r="BI936" s="40"/>
      <c r="BJ936" s="40"/>
      <c r="BK936" s="40"/>
      <c r="BL936" s="40"/>
      <c r="BM936" s="40"/>
      <c r="BN936" s="40"/>
      <c r="BO936" s="41"/>
      <c r="BP936" s="40"/>
      <c r="BQ936" s="40"/>
      <c r="BR936" s="40"/>
      <c r="BS936" s="40"/>
      <c r="BT936" s="40"/>
      <c r="BU936" s="42"/>
      <c r="BV936" s="40"/>
      <c r="BW936" s="41"/>
      <c r="BX936" s="40"/>
      <c r="BY936" s="40"/>
      <c r="BZ936" s="40"/>
      <c r="CA936" s="42"/>
      <c r="CB936" s="41"/>
      <c r="CC936" s="40"/>
      <c r="CD936" s="40"/>
      <c r="CE936" s="40"/>
      <c r="CF936" s="40"/>
      <c r="CG936" s="40"/>
      <c r="CH936" s="42"/>
      <c r="CI936" s="43"/>
      <c r="CJ936" s="41">
        <v>1</v>
      </c>
      <c r="CK936" s="40"/>
      <c r="CL936" s="40"/>
      <c r="CM936" s="40"/>
      <c r="CN936" s="40"/>
      <c r="CO936" s="40"/>
      <c r="CP936" s="40"/>
      <c r="CQ936" s="40"/>
      <c r="CR936" s="40"/>
      <c r="CS936" s="40"/>
      <c r="CT936" s="40"/>
      <c r="CU936" s="40"/>
      <c r="CV936" s="40"/>
      <c r="CW936" s="40"/>
      <c r="CX936" s="40"/>
      <c r="CY936" s="40"/>
      <c r="CZ936" s="40"/>
      <c r="DA936" s="40"/>
      <c r="DB936" s="40"/>
      <c r="DC936" s="40"/>
      <c r="DD936" s="40"/>
      <c r="DE936" s="40"/>
      <c r="DF936" s="40"/>
      <c r="DG936" s="40"/>
      <c r="DH936" s="40"/>
      <c r="DI936" s="40"/>
      <c r="DJ936" s="40"/>
      <c r="DK936" s="40"/>
      <c r="DL936" s="40"/>
      <c r="DM936" s="40"/>
      <c r="DN936" s="40"/>
      <c r="DO936" s="40"/>
      <c r="DP936" s="40"/>
      <c r="DQ936" s="41"/>
      <c r="DR936" s="40"/>
      <c r="DS936" s="40"/>
      <c r="DT936" s="40"/>
      <c r="DU936" s="40"/>
      <c r="DV936" s="42"/>
      <c r="DW936" s="40"/>
      <c r="DX936" s="40"/>
      <c r="DY936" s="40"/>
      <c r="DZ936" s="40"/>
      <c r="EA936" s="40"/>
      <c r="EB936" s="40"/>
      <c r="EC936" s="40"/>
      <c r="ED936" s="41"/>
      <c r="EE936" s="40"/>
      <c r="EF936" s="40"/>
      <c r="EG936" s="41"/>
      <c r="EH936" s="40"/>
      <c r="EI936" s="40"/>
      <c r="EJ936" s="40"/>
      <c r="EK936" s="40"/>
      <c r="EL936" s="42"/>
      <c r="EM936" s="40"/>
      <c r="EN936" s="40"/>
      <c r="EO936" s="40"/>
      <c r="EP936" s="40"/>
      <c r="EQ936" s="40"/>
      <c r="ER936" s="40"/>
      <c r="ES936" s="40"/>
      <c r="ET936" s="40"/>
      <c r="EU936" s="40"/>
      <c r="EV936" s="40"/>
      <c r="EW936" s="42"/>
      <c r="EX936" s="42"/>
      <c r="EY936" s="42"/>
      <c r="EZ936" s="42"/>
      <c r="FA936" s="42"/>
      <c r="FB936" s="42"/>
      <c r="FC936" s="42"/>
      <c r="FD936" s="42"/>
      <c r="FE936" s="42"/>
      <c r="FF936" s="42"/>
      <c r="FG936" s="42"/>
      <c r="FH936" s="42"/>
      <c r="FI936" s="42"/>
      <c r="FJ936" s="42"/>
      <c r="FK936" s="42"/>
      <c r="FL936" s="42"/>
      <c r="FM936" s="42"/>
      <c r="FN936" s="42"/>
      <c r="FO936" s="42"/>
      <c r="FP936" s="42"/>
      <c r="FQ936" s="42"/>
      <c r="FR936" s="42"/>
      <c r="FS936" s="29">
        <f t="shared" si="113"/>
        <v>100</v>
      </c>
      <c r="FT936" s="29">
        <f t="shared" si="114"/>
        <v>100</v>
      </c>
      <c r="FU936" s="8">
        <f t="shared" si="115"/>
        <v>0</v>
      </c>
      <c r="FV936" s="29">
        <f t="shared" si="116"/>
        <v>0</v>
      </c>
    </row>
    <row r="937" spans="1:178">
      <c r="A937" s="8">
        <v>16403</v>
      </c>
      <c r="B937" s="27" t="s">
        <v>47</v>
      </c>
      <c r="C937" s="40">
        <v>115</v>
      </c>
      <c r="D937" s="40" t="s">
        <v>1374</v>
      </c>
      <c r="E937" s="40"/>
      <c r="F937" s="40" t="s">
        <v>253</v>
      </c>
      <c r="G937" s="40">
        <v>100</v>
      </c>
      <c r="H937" s="8" t="str">
        <f>VLOOKUP(F937, 'Meslek Grupları'!$E$6:$G$152, 3, FALSE)</f>
        <v>İşçiler</v>
      </c>
      <c r="I937" s="40"/>
      <c r="J937" s="40"/>
      <c r="K937" s="40"/>
      <c r="L937" s="40"/>
      <c r="M937" s="40"/>
      <c r="N937" s="40"/>
      <c r="O937" s="40"/>
      <c r="P937" s="40"/>
      <c r="Q937" s="40"/>
      <c r="R937" s="40">
        <v>2</v>
      </c>
      <c r="S937" s="40"/>
      <c r="T937" s="40"/>
      <c r="U937" s="40"/>
      <c r="V937" s="40"/>
      <c r="W937" s="40"/>
      <c r="X937" s="40"/>
      <c r="Y937" s="40"/>
      <c r="Z937" s="41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2"/>
      <c r="AT937" s="42"/>
      <c r="AU937" s="43"/>
      <c r="AV937" s="40"/>
      <c r="AW937" s="40"/>
      <c r="AX937" s="40"/>
      <c r="AY937" s="40"/>
      <c r="AZ937" s="40"/>
      <c r="BA937" s="42"/>
      <c r="BB937" s="41"/>
      <c r="BC937" s="40"/>
      <c r="BD937" s="40"/>
      <c r="BE937" s="40"/>
      <c r="BF937" s="40"/>
      <c r="BG937" s="40"/>
      <c r="BH937" s="42"/>
      <c r="BI937" s="40"/>
      <c r="BJ937" s="40"/>
      <c r="BK937" s="40"/>
      <c r="BL937" s="40"/>
      <c r="BM937" s="40"/>
      <c r="BN937" s="40"/>
      <c r="BO937" s="41"/>
      <c r="BP937" s="40"/>
      <c r="BQ937" s="40"/>
      <c r="BR937" s="40"/>
      <c r="BS937" s="40"/>
      <c r="BT937" s="40"/>
      <c r="BU937" s="42"/>
      <c r="BV937" s="40"/>
      <c r="BW937" s="41"/>
      <c r="BX937" s="40"/>
      <c r="BY937" s="40"/>
      <c r="BZ937" s="40"/>
      <c r="CA937" s="42"/>
      <c r="CB937" s="41"/>
      <c r="CC937" s="40"/>
      <c r="CD937" s="40"/>
      <c r="CE937" s="40"/>
      <c r="CF937" s="40"/>
      <c r="CG937" s="40"/>
      <c r="CH937" s="42"/>
      <c r="CI937" s="43"/>
      <c r="CJ937" s="41"/>
      <c r="CK937" s="40"/>
      <c r="CL937" s="40"/>
      <c r="CM937" s="40"/>
      <c r="CN937" s="40"/>
      <c r="CO937" s="40"/>
      <c r="CP937" s="40"/>
      <c r="CQ937" s="40"/>
      <c r="CR937" s="40"/>
      <c r="CS937" s="40"/>
      <c r="CT937" s="40"/>
      <c r="CU937" s="40"/>
      <c r="CV937" s="40"/>
      <c r="CW937" s="40"/>
      <c r="CX937" s="40"/>
      <c r="CY937" s="40"/>
      <c r="CZ937" s="40"/>
      <c r="DA937" s="40"/>
      <c r="DB937" s="40"/>
      <c r="DC937" s="40"/>
      <c r="DD937" s="40"/>
      <c r="DE937" s="40"/>
      <c r="DF937" s="40"/>
      <c r="DG937" s="40"/>
      <c r="DH937" s="40"/>
      <c r="DI937" s="40"/>
      <c r="DJ937" s="40"/>
      <c r="DK937" s="40"/>
      <c r="DL937" s="40"/>
      <c r="DM937" s="40"/>
      <c r="DN937" s="40"/>
      <c r="DO937" s="40"/>
      <c r="DP937" s="40"/>
      <c r="DQ937" s="41"/>
      <c r="DR937" s="40"/>
      <c r="DS937" s="40"/>
      <c r="DT937" s="40"/>
      <c r="DU937" s="40"/>
      <c r="DV937" s="42"/>
      <c r="DW937" s="40"/>
      <c r="DX937" s="40"/>
      <c r="DY937" s="40"/>
      <c r="DZ937" s="40"/>
      <c r="EA937" s="40"/>
      <c r="EB937" s="40"/>
      <c r="EC937" s="40"/>
      <c r="ED937" s="41"/>
      <c r="EE937" s="40"/>
      <c r="EF937" s="40"/>
      <c r="EG937" s="41"/>
      <c r="EH937" s="40"/>
      <c r="EI937" s="40"/>
      <c r="EJ937" s="40"/>
      <c r="EK937" s="40"/>
      <c r="EL937" s="42"/>
      <c r="EM937" s="40"/>
      <c r="EN937" s="40"/>
      <c r="EO937" s="40"/>
      <c r="EP937" s="40"/>
      <c r="EQ937" s="40"/>
      <c r="ER937" s="40"/>
      <c r="ES937" s="40"/>
      <c r="ET937" s="40"/>
      <c r="EU937" s="40"/>
      <c r="EV937" s="40"/>
      <c r="EW937" s="42"/>
      <c r="EX937" s="42"/>
      <c r="EY937" s="42"/>
      <c r="EZ937" s="42"/>
      <c r="FA937" s="42"/>
      <c r="FB937" s="42"/>
      <c r="FC937" s="42"/>
      <c r="FD937" s="42"/>
      <c r="FE937" s="42"/>
      <c r="FF937" s="42"/>
      <c r="FG937" s="42"/>
      <c r="FH937" s="42"/>
      <c r="FI937" s="42"/>
      <c r="FJ937" s="42"/>
      <c r="FK937" s="42"/>
      <c r="FL937" s="42"/>
      <c r="FM937" s="42"/>
      <c r="FN937" s="42"/>
      <c r="FO937" s="42"/>
      <c r="FP937" s="42"/>
      <c r="FQ937" s="42"/>
      <c r="FR937" s="42"/>
      <c r="FS937" s="29">
        <f t="shared" si="113"/>
        <v>100</v>
      </c>
      <c r="FT937" s="29">
        <f t="shared" si="114"/>
        <v>100</v>
      </c>
      <c r="FU937" s="8">
        <f t="shared" si="115"/>
        <v>0</v>
      </c>
      <c r="FV937" s="29">
        <f t="shared" si="116"/>
        <v>0</v>
      </c>
    </row>
    <row r="938" spans="1:178">
      <c r="A938" s="8">
        <v>16403</v>
      </c>
      <c r="B938" s="27" t="s">
        <v>47</v>
      </c>
      <c r="C938" s="40">
        <v>116</v>
      </c>
      <c r="D938" s="40" t="s">
        <v>1375</v>
      </c>
      <c r="E938" s="40"/>
      <c r="F938" s="40" t="s">
        <v>709</v>
      </c>
      <c r="G938" s="40">
        <v>50</v>
      </c>
      <c r="H938" s="8" t="str">
        <f>VLOOKUP(F938, 'Meslek Grupları'!$E$6:$G$152, 3, FALSE)</f>
        <v>Esnaf</v>
      </c>
      <c r="I938" s="40"/>
      <c r="J938" s="40"/>
      <c r="K938" s="40"/>
      <c r="L938" s="40">
        <v>120</v>
      </c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1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2"/>
      <c r="AT938" s="42"/>
      <c r="AU938" s="43"/>
      <c r="AV938" s="40"/>
      <c r="AW938" s="40"/>
      <c r="AX938" s="40"/>
      <c r="AY938" s="40"/>
      <c r="AZ938" s="40"/>
      <c r="BA938" s="42"/>
      <c r="BB938" s="41"/>
      <c r="BC938" s="40"/>
      <c r="BD938" s="40"/>
      <c r="BE938" s="40"/>
      <c r="BF938" s="40"/>
      <c r="BG938" s="40"/>
      <c r="BH938" s="42"/>
      <c r="BI938" s="40"/>
      <c r="BJ938" s="40"/>
      <c r="BK938" s="40"/>
      <c r="BL938" s="40"/>
      <c r="BM938" s="40"/>
      <c r="BN938" s="40"/>
      <c r="BO938" s="41"/>
      <c r="BP938" s="40"/>
      <c r="BQ938" s="40"/>
      <c r="BR938" s="40"/>
      <c r="BS938" s="40"/>
      <c r="BT938" s="40"/>
      <c r="BU938" s="42"/>
      <c r="BV938" s="40"/>
      <c r="BW938" s="41"/>
      <c r="BX938" s="40"/>
      <c r="BY938" s="40"/>
      <c r="BZ938" s="40"/>
      <c r="CA938" s="42"/>
      <c r="CB938" s="41"/>
      <c r="CC938" s="40"/>
      <c r="CD938" s="40"/>
      <c r="CE938" s="40"/>
      <c r="CF938" s="40"/>
      <c r="CG938" s="40"/>
      <c r="CH938" s="42"/>
      <c r="CI938" s="43"/>
      <c r="CJ938" s="41"/>
      <c r="CK938" s="40"/>
      <c r="CL938" s="40"/>
      <c r="CM938" s="40"/>
      <c r="CN938" s="40"/>
      <c r="CO938" s="40"/>
      <c r="CP938" s="40"/>
      <c r="CQ938" s="40"/>
      <c r="CR938" s="40"/>
      <c r="CS938" s="40"/>
      <c r="CT938" s="40"/>
      <c r="CU938" s="40"/>
      <c r="CV938" s="40"/>
      <c r="CW938" s="40"/>
      <c r="CX938" s="40"/>
      <c r="CY938" s="40"/>
      <c r="CZ938" s="40"/>
      <c r="DA938" s="40"/>
      <c r="DB938" s="40"/>
      <c r="DC938" s="40"/>
      <c r="DD938" s="40"/>
      <c r="DE938" s="40"/>
      <c r="DF938" s="40"/>
      <c r="DG938" s="40"/>
      <c r="DH938" s="40"/>
      <c r="DI938" s="40"/>
      <c r="DJ938" s="40"/>
      <c r="DK938" s="40"/>
      <c r="DL938" s="40"/>
      <c r="DM938" s="40"/>
      <c r="DN938" s="40"/>
      <c r="DO938" s="40"/>
      <c r="DP938" s="40"/>
      <c r="DQ938" s="41"/>
      <c r="DR938" s="40"/>
      <c r="DS938" s="40"/>
      <c r="DT938" s="40"/>
      <c r="DU938" s="40"/>
      <c r="DV938" s="42"/>
      <c r="DW938" s="40"/>
      <c r="DX938" s="40"/>
      <c r="DY938" s="40"/>
      <c r="DZ938" s="40"/>
      <c r="EA938" s="40"/>
      <c r="EB938" s="40"/>
      <c r="EC938" s="40"/>
      <c r="ED938" s="41"/>
      <c r="EE938" s="40"/>
      <c r="EF938" s="40"/>
      <c r="EG938" s="41"/>
      <c r="EH938" s="40"/>
      <c r="EI938" s="40"/>
      <c r="EJ938" s="40"/>
      <c r="EK938" s="40"/>
      <c r="EL938" s="42"/>
      <c r="EM938" s="40"/>
      <c r="EN938" s="40"/>
      <c r="EO938" s="40"/>
      <c r="EP938" s="40"/>
      <c r="EQ938" s="40"/>
      <c r="ER938" s="40"/>
      <c r="ES938" s="40"/>
      <c r="ET938" s="40"/>
      <c r="EU938" s="40"/>
      <c r="EV938" s="40"/>
      <c r="EW938" s="42"/>
      <c r="EX938" s="42"/>
      <c r="EY938" s="42"/>
      <c r="EZ938" s="42"/>
      <c r="FA938" s="42"/>
      <c r="FB938" s="42"/>
      <c r="FC938" s="42"/>
      <c r="FD938" s="42"/>
      <c r="FE938" s="42"/>
      <c r="FF938" s="42"/>
      <c r="FG938" s="42"/>
      <c r="FH938" s="42"/>
      <c r="FI938" s="42"/>
      <c r="FJ938" s="42"/>
      <c r="FK938" s="42"/>
      <c r="FL938" s="42"/>
      <c r="FM938" s="42"/>
      <c r="FN938" s="42"/>
      <c r="FO938" s="42"/>
      <c r="FP938" s="42"/>
      <c r="FQ938" s="42"/>
      <c r="FR938" s="42"/>
      <c r="FS938" s="29">
        <f t="shared" si="113"/>
        <v>170</v>
      </c>
      <c r="FT938" s="29">
        <f t="shared" si="114"/>
        <v>170</v>
      </c>
      <c r="FU938" s="8">
        <f t="shared" si="115"/>
        <v>0</v>
      </c>
      <c r="FV938" s="29">
        <f t="shared" si="116"/>
        <v>0</v>
      </c>
    </row>
    <row r="939" spans="1:178">
      <c r="A939" s="8">
        <v>16403</v>
      </c>
      <c r="B939" s="27" t="s">
        <v>47</v>
      </c>
      <c r="C939" s="40">
        <v>117</v>
      </c>
      <c r="D939" s="40" t="s">
        <v>1376</v>
      </c>
      <c r="E939" s="40"/>
      <c r="F939" s="40" t="s">
        <v>262</v>
      </c>
      <c r="G939" s="40">
        <v>150</v>
      </c>
      <c r="H939" s="8" t="str">
        <f>VLOOKUP(F939, 'Meslek Grupları'!$E$6:$G$152, 3, FALSE)</f>
        <v>Esnaf</v>
      </c>
      <c r="I939" s="40" t="s">
        <v>1377</v>
      </c>
      <c r="J939" s="40"/>
      <c r="K939" s="40"/>
      <c r="L939" s="40"/>
      <c r="M939" s="40"/>
      <c r="N939" s="40"/>
      <c r="O939" s="40"/>
      <c r="P939" s="40"/>
      <c r="Q939" s="40"/>
      <c r="R939" s="40">
        <v>4.25</v>
      </c>
      <c r="S939" s="40">
        <v>3</v>
      </c>
      <c r="T939" s="40">
        <v>6</v>
      </c>
      <c r="U939" s="40"/>
      <c r="V939" s="40"/>
      <c r="W939" s="40"/>
      <c r="X939" s="40"/>
      <c r="Y939" s="40"/>
      <c r="Z939" s="41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2"/>
      <c r="AT939" s="42"/>
      <c r="AU939" s="43"/>
      <c r="AV939" s="40"/>
      <c r="AW939" s="40"/>
      <c r="AX939" s="40"/>
      <c r="AY939" s="40"/>
      <c r="AZ939" s="40"/>
      <c r="BA939" s="42"/>
      <c r="BB939" s="41"/>
      <c r="BC939" s="40"/>
      <c r="BD939" s="40"/>
      <c r="BE939" s="40"/>
      <c r="BF939" s="40"/>
      <c r="BG939" s="40"/>
      <c r="BH939" s="42"/>
      <c r="BI939" s="40"/>
      <c r="BJ939" s="40"/>
      <c r="BK939" s="40"/>
      <c r="BL939" s="40"/>
      <c r="BM939" s="40"/>
      <c r="BN939" s="40"/>
      <c r="BO939" s="41"/>
      <c r="BP939" s="40"/>
      <c r="BQ939" s="40"/>
      <c r="BR939" s="40"/>
      <c r="BS939" s="40"/>
      <c r="BT939" s="40"/>
      <c r="BU939" s="42"/>
      <c r="BV939" s="40"/>
      <c r="BW939" s="41">
        <v>3</v>
      </c>
      <c r="BX939" s="40"/>
      <c r="BY939" s="40"/>
      <c r="BZ939" s="40">
        <v>36</v>
      </c>
      <c r="CA939" s="42">
        <v>36</v>
      </c>
      <c r="CB939" s="41"/>
      <c r="CC939" s="40"/>
      <c r="CD939" s="40"/>
      <c r="CE939" s="40"/>
      <c r="CF939" s="40"/>
      <c r="CG939" s="40"/>
      <c r="CH939" s="42"/>
      <c r="CI939" s="43"/>
      <c r="CJ939" s="41">
        <v>1</v>
      </c>
      <c r="CK939" s="40"/>
      <c r="CL939" s="40"/>
      <c r="CM939" s="40"/>
      <c r="CN939" s="40"/>
      <c r="CO939" s="40"/>
      <c r="CP939" s="40"/>
      <c r="CQ939" s="40"/>
      <c r="CR939" s="40"/>
      <c r="CS939" s="40"/>
      <c r="CT939" s="40"/>
      <c r="CU939" s="40"/>
      <c r="CV939" s="40"/>
      <c r="CW939" s="40"/>
      <c r="CX939" s="40"/>
      <c r="CY939" s="40"/>
      <c r="CZ939" s="40"/>
      <c r="DA939" s="40"/>
      <c r="DB939" s="40"/>
      <c r="DC939" s="40"/>
      <c r="DD939" s="40"/>
      <c r="DE939" s="40"/>
      <c r="DF939" s="40"/>
      <c r="DG939" s="40"/>
      <c r="DH939" s="40"/>
      <c r="DI939" s="40"/>
      <c r="DJ939" s="40"/>
      <c r="DK939" s="40"/>
      <c r="DL939" s="40"/>
      <c r="DM939" s="40"/>
      <c r="DN939" s="40"/>
      <c r="DO939" s="40">
        <v>4</v>
      </c>
      <c r="DP939" s="40"/>
      <c r="DQ939" s="41"/>
      <c r="DR939" s="40"/>
      <c r="DS939" s="40"/>
      <c r="DT939" s="40"/>
      <c r="DU939" s="40"/>
      <c r="DV939" s="42"/>
      <c r="DW939" s="40"/>
      <c r="DX939" s="40"/>
      <c r="DY939" s="40"/>
      <c r="DZ939" s="40"/>
      <c r="EA939" s="40"/>
      <c r="EB939" s="40"/>
      <c r="EC939" s="40"/>
      <c r="ED939" s="41"/>
      <c r="EE939" s="40"/>
      <c r="EF939" s="40"/>
      <c r="EG939" s="41"/>
      <c r="EH939" s="40"/>
      <c r="EI939" s="40"/>
      <c r="EJ939" s="40"/>
      <c r="EK939" s="40"/>
      <c r="EL939" s="42"/>
      <c r="EM939" s="40"/>
      <c r="EN939" s="40"/>
      <c r="EO939" s="40"/>
      <c r="EP939" s="40"/>
      <c r="EQ939" s="40"/>
      <c r="ER939" s="40"/>
      <c r="ES939" s="40"/>
      <c r="ET939" s="40"/>
      <c r="EU939" s="40"/>
      <c r="EV939" s="40"/>
      <c r="EW939" s="42"/>
      <c r="EX939" s="42"/>
      <c r="EY939" s="42"/>
      <c r="EZ939" s="42"/>
      <c r="FA939" s="42"/>
      <c r="FB939" s="42"/>
      <c r="FC939" s="42"/>
      <c r="FD939" s="42"/>
      <c r="FE939" s="42"/>
      <c r="FF939" s="42"/>
      <c r="FG939" s="42"/>
      <c r="FH939" s="42"/>
      <c r="FI939" s="42"/>
      <c r="FJ939" s="42"/>
      <c r="FK939" s="42"/>
      <c r="FL939" s="42"/>
      <c r="FM939" s="42"/>
      <c r="FN939" s="42"/>
      <c r="FO939" s="42"/>
      <c r="FP939" s="42"/>
      <c r="FQ939" s="42"/>
      <c r="FR939" s="42"/>
      <c r="FS939" s="29">
        <f t="shared" si="113"/>
        <v>186</v>
      </c>
      <c r="FT939" s="29">
        <f t="shared" si="114"/>
        <v>186</v>
      </c>
      <c r="FU939" s="8">
        <f t="shared" si="115"/>
        <v>3</v>
      </c>
      <c r="FV939" s="29">
        <f t="shared" si="116"/>
        <v>3</v>
      </c>
    </row>
    <row r="940" spans="1:178">
      <c r="A940" s="8">
        <v>16403</v>
      </c>
      <c r="B940" s="27" t="s">
        <v>47</v>
      </c>
      <c r="C940" s="40">
        <v>118</v>
      </c>
      <c r="D940" s="40" t="s">
        <v>1148</v>
      </c>
      <c r="E940" s="40"/>
      <c r="F940" s="40" t="s">
        <v>709</v>
      </c>
      <c r="G940" s="40"/>
      <c r="H940" s="8" t="str">
        <f>VLOOKUP(F940, 'Meslek Grupları'!$E$6:$G$152, 3, FALSE)</f>
        <v>Esnaf</v>
      </c>
      <c r="I940" s="40" t="s">
        <v>1378</v>
      </c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1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2"/>
      <c r="AT940" s="42"/>
      <c r="AU940" s="43"/>
      <c r="AV940" s="40"/>
      <c r="AW940" s="40"/>
      <c r="AX940" s="40"/>
      <c r="AY940" s="40"/>
      <c r="AZ940" s="40"/>
      <c r="BA940" s="42"/>
      <c r="BB940" s="41"/>
      <c r="BC940" s="40"/>
      <c r="BD940" s="40"/>
      <c r="BE940" s="40"/>
      <c r="BF940" s="40"/>
      <c r="BG940" s="40"/>
      <c r="BH940" s="42"/>
      <c r="BI940" s="40"/>
      <c r="BJ940" s="40"/>
      <c r="BK940" s="40"/>
      <c r="BL940" s="40"/>
      <c r="BM940" s="40"/>
      <c r="BN940" s="40"/>
      <c r="BO940" s="41"/>
      <c r="BP940" s="40"/>
      <c r="BQ940" s="40"/>
      <c r="BR940" s="40"/>
      <c r="BS940" s="40"/>
      <c r="BT940" s="40"/>
      <c r="BU940" s="42"/>
      <c r="BV940" s="40"/>
      <c r="BW940" s="41"/>
      <c r="BX940" s="40"/>
      <c r="BY940" s="40"/>
      <c r="BZ940" s="40"/>
      <c r="CA940" s="42"/>
      <c r="CB940" s="41"/>
      <c r="CC940" s="40"/>
      <c r="CD940" s="40"/>
      <c r="CE940" s="40"/>
      <c r="CF940" s="40"/>
      <c r="CG940" s="40"/>
      <c r="CH940" s="42"/>
      <c r="CI940" s="43"/>
      <c r="CJ940" s="41"/>
      <c r="CK940" s="40"/>
      <c r="CL940" s="40"/>
      <c r="CM940" s="40"/>
      <c r="CN940" s="40"/>
      <c r="CO940" s="40"/>
      <c r="CP940" s="40"/>
      <c r="CQ940" s="40"/>
      <c r="CR940" s="40"/>
      <c r="CS940" s="40"/>
      <c r="CT940" s="40"/>
      <c r="CU940" s="40"/>
      <c r="CV940" s="40"/>
      <c r="CW940" s="40"/>
      <c r="CX940" s="40"/>
      <c r="CY940" s="40"/>
      <c r="CZ940" s="40"/>
      <c r="DA940" s="40"/>
      <c r="DB940" s="40"/>
      <c r="DC940" s="40"/>
      <c r="DD940" s="40"/>
      <c r="DE940" s="40"/>
      <c r="DF940" s="40"/>
      <c r="DG940" s="40"/>
      <c r="DH940" s="40"/>
      <c r="DI940" s="40"/>
      <c r="DJ940" s="40"/>
      <c r="DK940" s="40"/>
      <c r="DL940" s="40"/>
      <c r="DM940" s="40"/>
      <c r="DN940" s="40"/>
      <c r="DO940" s="40"/>
      <c r="DP940" s="40"/>
      <c r="DQ940" s="41"/>
      <c r="DR940" s="40"/>
      <c r="DS940" s="40"/>
      <c r="DT940" s="40"/>
      <c r="DU940" s="40"/>
      <c r="DV940" s="42"/>
      <c r="DW940" s="40"/>
      <c r="DX940" s="40"/>
      <c r="DY940" s="40"/>
      <c r="DZ940" s="40"/>
      <c r="EA940" s="40"/>
      <c r="EB940" s="40"/>
      <c r="EC940" s="40"/>
      <c r="ED940" s="41"/>
      <c r="EE940" s="40"/>
      <c r="EF940" s="40"/>
      <c r="EG940" s="41"/>
      <c r="EH940" s="40"/>
      <c r="EI940" s="40"/>
      <c r="EJ940" s="40"/>
      <c r="EK940" s="40"/>
      <c r="EL940" s="42"/>
      <c r="EM940" s="40"/>
      <c r="EN940" s="40"/>
      <c r="EO940" s="40"/>
      <c r="EP940" s="40"/>
      <c r="EQ940" s="40"/>
      <c r="ER940" s="40"/>
      <c r="ES940" s="40"/>
      <c r="ET940" s="40"/>
      <c r="EU940" s="40"/>
      <c r="EV940" s="40"/>
      <c r="EW940" s="42"/>
      <c r="EX940" s="42"/>
      <c r="EY940" s="42"/>
      <c r="EZ940" s="42"/>
      <c r="FA940" s="42"/>
      <c r="FB940" s="42"/>
      <c r="FC940" s="42"/>
      <c r="FD940" s="42"/>
      <c r="FE940" s="42"/>
      <c r="FF940" s="42"/>
      <c r="FG940" s="42"/>
      <c r="FH940" s="42"/>
      <c r="FI940" s="42"/>
      <c r="FJ940" s="42"/>
      <c r="FK940" s="42"/>
      <c r="FL940" s="42"/>
      <c r="FM940" s="42"/>
      <c r="FN940" s="42"/>
      <c r="FO940" s="42"/>
      <c r="FP940" s="42"/>
      <c r="FQ940" s="42"/>
      <c r="FR940" s="42"/>
      <c r="FS940" s="29">
        <f t="shared" si="113"/>
        <v>0</v>
      </c>
      <c r="FT940" s="29">
        <f t="shared" si="114"/>
        <v>0</v>
      </c>
      <c r="FU940" s="8">
        <f t="shared" si="115"/>
        <v>0</v>
      </c>
      <c r="FV940" s="29">
        <f t="shared" si="116"/>
        <v>0</v>
      </c>
    </row>
    <row r="941" spans="1:178">
      <c r="A941" s="8">
        <v>16403</v>
      </c>
      <c r="B941" s="27" t="s">
        <v>47</v>
      </c>
      <c r="C941" s="40">
        <v>119</v>
      </c>
      <c r="D941" s="40" t="s">
        <v>1154</v>
      </c>
      <c r="E941" s="40"/>
      <c r="F941" s="40" t="s">
        <v>850</v>
      </c>
      <c r="G941" s="40">
        <v>50</v>
      </c>
      <c r="H941" s="8" t="str">
        <f>VLOOKUP(F941, 'Meslek Grupları'!$E$6:$G$152, 3, FALSE)</f>
        <v>Esnaf</v>
      </c>
      <c r="I941" s="40"/>
      <c r="J941" s="40"/>
      <c r="K941" s="40"/>
      <c r="L941" s="40">
        <v>120</v>
      </c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1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2"/>
      <c r="AT941" s="42"/>
      <c r="AU941" s="43"/>
      <c r="AV941" s="40"/>
      <c r="AW941" s="40"/>
      <c r="AX941" s="40"/>
      <c r="AY941" s="40"/>
      <c r="AZ941" s="40"/>
      <c r="BA941" s="42"/>
      <c r="BB941" s="41"/>
      <c r="BC941" s="40"/>
      <c r="BD941" s="40"/>
      <c r="BE941" s="40"/>
      <c r="BF941" s="40"/>
      <c r="BG941" s="40"/>
      <c r="BH941" s="42"/>
      <c r="BI941" s="40"/>
      <c r="BJ941" s="40"/>
      <c r="BK941" s="40"/>
      <c r="BL941" s="40"/>
      <c r="BM941" s="40"/>
      <c r="BN941" s="40"/>
      <c r="BO941" s="41"/>
      <c r="BP941" s="40"/>
      <c r="BQ941" s="40"/>
      <c r="BR941" s="40"/>
      <c r="BS941" s="40"/>
      <c r="BT941" s="40"/>
      <c r="BU941" s="42"/>
      <c r="BV941" s="40"/>
      <c r="BW941" s="41"/>
      <c r="BX941" s="40"/>
      <c r="BY941" s="40"/>
      <c r="BZ941" s="40"/>
      <c r="CA941" s="42"/>
      <c r="CB941" s="41"/>
      <c r="CC941" s="40"/>
      <c r="CD941" s="40"/>
      <c r="CE941" s="40"/>
      <c r="CF941" s="40"/>
      <c r="CG941" s="40"/>
      <c r="CH941" s="42"/>
      <c r="CI941" s="43"/>
      <c r="CJ941" s="41"/>
      <c r="CK941" s="40"/>
      <c r="CL941" s="40"/>
      <c r="CM941" s="40"/>
      <c r="CN941" s="40"/>
      <c r="CO941" s="40"/>
      <c r="CP941" s="40"/>
      <c r="CQ941" s="40"/>
      <c r="CR941" s="40"/>
      <c r="CS941" s="40"/>
      <c r="CT941" s="40"/>
      <c r="CU941" s="40"/>
      <c r="CV941" s="40"/>
      <c r="CW941" s="40"/>
      <c r="CX941" s="40"/>
      <c r="CY941" s="40"/>
      <c r="CZ941" s="40"/>
      <c r="DA941" s="40"/>
      <c r="DB941" s="40"/>
      <c r="DC941" s="40"/>
      <c r="DD941" s="40"/>
      <c r="DE941" s="40"/>
      <c r="DF941" s="40"/>
      <c r="DG941" s="40"/>
      <c r="DH941" s="40"/>
      <c r="DI941" s="40"/>
      <c r="DJ941" s="40"/>
      <c r="DK941" s="40"/>
      <c r="DL941" s="40"/>
      <c r="DM941" s="40"/>
      <c r="DN941" s="40"/>
      <c r="DO941" s="40"/>
      <c r="DP941" s="40"/>
      <c r="DQ941" s="41"/>
      <c r="DR941" s="40"/>
      <c r="DS941" s="40"/>
      <c r="DT941" s="40"/>
      <c r="DU941" s="40"/>
      <c r="DV941" s="42"/>
      <c r="DW941" s="40"/>
      <c r="DX941" s="40"/>
      <c r="DY941" s="40"/>
      <c r="DZ941" s="40"/>
      <c r="EA941" s="40"/>
      <c r="EB941" s="40"/>
      <c r="EC941" s="40"/>
      <c r="ED941" s="41"/>
      <c r="EE941" s="40"/>
      <c r="EF941" s="40"/>
      <c r="EG941" s="41"/>
      <c r="EH941" s="40"/>
      <c r="EI941" s="40"/>
      <c r="EJ941" s="40"/>
      <c r="EK941" s="40"/>
      <c r="EL941" s="42"/>
      <c r="EM941" s="40"/>
      <c r="EN941" s="40"/>
      <c r="EO941" s="40"/>
      <c r="EP941" s="40"/>
      <c r="EQ941" s="40"/>
      <c r="ER941" s="40"/>
      <c r="ES941" s="40"/>
      <c r="ET941" s="40"/>
      <c r="EU941" s="40"/>
      <c r="EV941" s="40"/>
      <c r="EW941" s="42"/>
      <c r="EX941" s="42"/>
      <c r="EY941" s="42"/>
      <c r="EZ941" s="42"/>
      <c r="FA941" s="42"/>
      <c r="FB941" s="42"/>
      <c r="FC941" s="42"/>
      <c r="FD941" s="42"/>
      <c r="FE941" s="42"/>
      <c r="FF941" s="42"/>
      <c r="FG941" s="42"/>
      <c r="FH941" s="42"/>
      <c r="FI941" s="42"/>
      <c r="FJ941" s="42"/>
      <c r="FK941" s="42"/>
      <c r="FL941" s="42"/>
      <c r="FM941" s="42"/>
      <c r="FN941" s="42"/>
      <c r="FO941" s="42"/>
      <c r="FP941" s="42"/>
      <c r="FQ941" s="42"/>
      <c r="FR941" s="42"/>
      <c r="FS941" s="29">
        <f t="shared" si="113"/>
        <v>170</v>
      </c>
      <c r="FT941" s="29">
        <f t="shared" si="114"/>
        <v>170</v>
      </c>
      <c r="FU941" s="8">
        <f t="shared" si="115"/>
        <v>0</v>
      </c>
      <c r="FV941" s="29">
        <f t="shared" si="116"/>
        <v>0</v>
      </c>
    </row>
    <row r="942" spans="1:178">
      <c r="A942" s="8">
        <v>16403</v>
      </c>
      <c r="B942" s="27" t="s">
        <v>47</v>
      </c>
      <c r="C942" s="40">
        <v>120</v>
      </c>
      <c r="D942" s="40" t="s">
        <v>1379</v>
      </c>
      <c r="E942" s="40"/>
      <c r="F942" s="40" t="s">
        <v>358</v>
      </c>
      <c r="G942" s="40">
        <v>200</v>
      </c>
      <c r="H942" s="8" t="str">
        <f>VLOOKUP(F942, 'Meslek Grupları'!$E$6:$G$152, 3, FALSE)</f>
        <v>Görevli</v>
      </c>
      <c r="I942" s="40" t="s">
        <v>1380</v>
      </c>
      <c r="J942" s="40"/>
      <c r="K942" s="40"/>
      <c r="L942" s="40"/>
      <c r="M942" s="40"/>
      <c r="N942" s="40"/>
      <c r="O942" s="40"/>
      <c r="P942" s="40"/>
      <c r="Q942" s="40"/>
      <c r="R942" s="40"/>
      <c r="S942" s="40">
        <v>7</v>
      </c>
      <c r="T942" s="40">
        <v>14</v>
      </c>
      <c r="U942" s="40"/>
      <c r="V942" s="40"/>
      <c r="W942" s="40"/>
      <c r="X942" s="40"/>
      <c r="Y942" s="40"/>
      <c r="Z942" s="41">
        <v>8</v>
      </c>
      <c r="AA942" s="40">
        <v>2</v>
      </c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2"/>
      <c r="AT942" s="42">
        <v>2</v>
      </c>
      <c r="AU942" s="43"/>
      <c r="AV942" s="40">
        <v>1</v>
      </c>
      <c r="AW942" s="40"/>
      <c r="AX942" s="40">
        <v>2</v>
      </c>
      <c r="AY942" s="40"/>
      <c r="AZ942" s="40">
        <v>18</v>
      </c>
      <c r="BA942" s="42">
        <v>18</v>
      </c>
      <c r="BB942" s="41"/>
      <c r="BC942" s="40"/>
      <c r="BD942" s="40"/>
      <c r="BE942" s="40"/>
      <c r="BF942" s="40"/>
      <c r="BG942" s="40"/>
      <c r="BH942" s="42"/>
      <c r="BI942" s="40"/>
      <c r="BJ942" s="40"/>
      <c r="BK942" s="40"/>
      <c r="BL942" s="40"/>
      <c r="BM942" s="40"/>
      <c r="BN942" s="40"/>
      <c r="BO942" s="41"/>
      <c r="BP942" s="40"/>
      <c r="BQ942" s="40"/>
      <c r="BR942" s="40"/>
      <c r="BS942" s="40"/>
      <c r="BT942" s="40"/>
      <c r="BU942" s="42"/>
      <c r="BV942" s="40"/>
      <c r="BW942" s="41">
        <v>7</v>
      </c>
      <c r="BX942" s="40"/>
      <c r="BY942" s="40"/>
      <c r="BZ942" s="40">
        <v>84</v>
      </c>
      <c r="CA942" s="42">
        <v>84</v>
      </c>
      <c r="CB942" s="41"/>
      <c r="CC942" s="40"/>
      <c r="CD942" s="40"/>
      <c r="CE942" s="40"/>
      <c r="CF942" s="40"/>
      <c r="CG942" s="40"/>
      <c r="CH942" s="42"/>
      <c r="CI942" s="43"/>
      <c r="CJ942" s="41"/>
      <c r="CK942" s="40"/>
      <c r="CL942" s="40"/>
      <c r="CM942" s="40"/>
      <c r="CN942" s="40"/>
      <c r="CO942" s="40"/>
      <c r="CP942" s="40"/>
      <c r="CQ942" s="40"/>
      <c r="CR942" s="40"/>
      <c r="CS942" s="40"/>
      <c r="CT942" s="40"/>
      <c r="CU942" s="40"/>
      <c r="CV942" s="40"/>
      <c r="CW942" s="40"/>
      <c r="CX942" s="40"/>
      <c r="CY942" s="40"/>
      <c r="CZ942" s="40"/>
      <c r="DA942" s="40"/>
      <c r="DB942" s="40"/>
      <c r="DC942" s="40"/>
      <c r="DD942" s="40"/>
      <c r="DE942" s="40"/>
      <c r="DF942" s="40"/>
      <c r="DG942" s="40"/>
      <c r="DH942" s="40"/>
      <c r="DI942" s="40"/>
      <c r="DJ942" s="40"/>
      <c r="DK942" s="40"/>
      <c r="DL942" s="40"/>
      <c r="DM942" s="40"/>
      <c r="DN942" s="40"/>
      <c r="DO942" s="40"/>
      <c r="DP942" s="40"/>
      <c r="DQ942" s="41"/>
      <c r="DR942" s="40"/>
      <c r="DS942" s="40"/>
      <c r="DT942" s="40"/>
      <c r="DU942" s="40"/>
      <c r="DV942" s="42"/>
      <c r="DW942" s="40"/>
      <c r="DX942" s="40"/>
      <c r="DY942" s="40"/>
      <c r="DZ942" s="40"/>
      <c r="EA942" s="40"/>
      <c r="EB942" s="40"/>
      <c r="EC942" s="40"/>
      <c r="ED942" s="41"/>
      <c r="EE942" s="40"/>
      <c r="EF942" s="40"/>
      <c r="EG942" s="41"/>
      <c r="EH942" s="40"/>
      <c r="EI942" s="40"/>
      <c r="EJ942" s="40"/>
      <c r="EK942" s="40"/>
      <c r="EL942" s="42"/>
      <c r="EM942" s="40"/>
      <c r="EN942" s="40"/>
      <c r="EO942" s="40"/>
      <c r="EP942" s="40"/>
      <c r="EQ942" s="40"/>
      <c r="ER942" s="40"/>
      <c r="ES942" s="40"/>
      <c r="ET942" s="40"/>
      <c r="EU942" s="40"/>
      <c r="EV942" s="40"/>
      <c r="EW942" s="42"/>
      <c r="EX942" s="42"/>
      <c r="EY942" s="42"/>
      <c r="EZ942" s="42"/>
      <c r="FA942" s="42"/>
      <c r="FB942" s="42"/>
      <c r="FC942" s="42"/>
      <c r="FD942" s="42"/>
      <c r="FE942" s="42"/>
      <c r="FF942" s="42"/>
      <c r="FG942" s="42"/>
      <c r="FH942" s="42"/>
      <c r="FI942" s="42"/>
      <c r="FJ942" s="42"/>
      <c r="FK942" s="42"/>
      <c r="FL942" s="42"/>
      <c r="FM942" s="42"/>
      <c r="FN942" s="42"/>
      <c r="FO942" s="42"/>
      <c r="FP942" s="42"/>
      <c r="FQ942" s="42"/>
      <c r="FR942" s="42"/>
      <c r="FS942" s="29">
        <f t="shared" si="113"/>
        <v>302</v>
      </c>
      <c r="FT942" s="29">
        <f t="shared" si="114"/>
        <v>302</v>
      </c>
      <c r="FU942" s="8">
        <f t="shared" si="115"/>
        <v>8</v>
      </c>
      <c r="FV942" s="29">
        <f t="shared" si="116"/>
        <v>8</v>
      </c>
    </row>
    <row r="943" spans="1:178">
      <c r="A943" s="8">
        <v>16403</v>
      </c>
      <c r="B943" s="27" t="s">
        <v>47</v>
      </c>
      <c r="C943" s="40">
        <v>121</v>
      </c>
      <c r="D943" s="40" t="s">
        <v>1381</v>
      </c>
      <c r="E943" s="40"/>
      <c r="F943" s="40"/>
      <c r="G943" s="40"/>
      <c r="H943" s="8">
        <f>VLOOKUP(F943, 'Meslek Grupları'!$E$6:$G$152, 3, FALSE)</f>
        <v>0</v>
      </c>
      <c r="I943" s="40"/>
      <c r="J943" s="40"/>
      <c r="K943" s="40"/>
      <c r="L943" s="40">
        <v>120</v>
      </c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1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2"/>
      <c r="AT943" s="42"/>
      <c r="AU943" s="43"/>
      <c r="AV943" s="40"/>
      <c r="AW943" s="40"/>
      <c r="AX943" s="40"/>
      <c r="AY943" s="40"/>
      <c r="AZ943" s="40"/>
      <c r="BA943" s="42"/>
      <c r="BB943" s="41"/>
      <c r="BC943" s="40"/>
      <c r="BD943" s="40"/>
      <c r="BE943" s="40"/>
      <c r="BF943" s="40"/>
      <c r="BG943" s="40"/>
      <c r="BH943" s="42"/>
      <c r="BI943" s="40"/>
      <c r="BJ943" s="40"/>
      <c r="BK943" s="40"/>
      <c r="BL943" s="40"/>
      <c r="BM943" s="40"/>
      <c r="BN943" s="40"/>
      <c r="BO943" s="41"/>
      <c r="BP943" s="40"/>
      <c r="BQ943" s="40"/>
      <c r="BR943" s="40"/>
      <c r="BS943" s="40"/>
      <c r="BT943" s="40"/>
      <c r="BU943" s="42"/>
      <c r="BV943" s="40"/>
      <c r="BW943" s="41"/>
      <c r="BX943" s="40"/>
      <c r="BY943" s="40"/>
      <c r="BZ943" s="40"/>
      <c r="CA943" s="42"/>
      <c r="CB943" s="41"/>
      <c r="CC943" s="40"/>
      <c r="CD943" s="40"/>
      <c r="CE943" s="40"/>
      <c r="CF943" s="40"/>
      <c r="CG943" s="40"/>
      <c r="CH943" s="42"/>
      <c r="CI943" s="43"/>
      <c r="CJ943" s="41"/>
      <c r="CK943" s="40"/>
      <c r="CL943" s="40"/>
      <c r="CM943" s="40"/>
      <c r="CN943" s="40"/>
      <c r="CO943" s="40"/>
      <c r="CP943" s="40"/>
      <c r="CQ943" s="40"/>
      <c r="CR943" s="40"/>
      <c r="CS943" s="40"/>
      <c r="CT943" s="40"/>
      <c r="CU943" s="40"/>
      <c r="CV943" s="40"/>
      <c r="CW943" s="40"/>
      <c r="CX943" s="40"/>
      <c r="CY943" s="40"/>
      <c r="CZ943" s="40"/>
      <c r="DA943" s="40"/>
      <c r="DB943" s="40"/>
      <c r="DC943" s="40"/>
      <c r="DD943" s="40"/>
      <c r="DE943" s="40"/>
      <c r="DF943" s="40"/>
      <c r="DG943" s="40"/>
      <c r="DH943" s="40"/>
      <c r="DI943" s="40"/>
      <c r="DJ943" s="40"/>
      <c r="DK943" s="40"/>
      <c r="DL943" s="40"/>
      <c r="DM943" s="40"/>
      <c r="DN943" s="40"/>
      <c r="DO943" s="40"/>
      <c r="DP943" s="40"/>
      <c r="DQ943" s="41"/>
      <c r="DR943" s="40"/>
      <c r="DS943" s="40"/>
      <c r="DT943" s="40"/>
      <c r="DU943" s="40"/>
      <c r="DV943" s="42"/>
      <c r="DW943" s="40"/>
      <c r="DX943" s="40"/>
      <c r="DY943" s="40"/>
      <c r="DZ943" s="40"/>
      <c r="EA943" s="40"/>
      <c r="EB943" s="40"/>
      <c r="EC943" s="40"/>
      <c r="ED943" s="41"/>
      <c r="EE943" s="40"/>
      <c r="EF943" s="40"/>
      <c r="EG943" s="41"/>
      <c r="EH943" s="40"/>
      <c r="EI943" s="40"/>
      <c r="EJ943" s="40"/>
      <c r="EK943" s="40"/>
      <c r="EL943" s="42"/>
      <c r="EM943" s="40"/>
      <c r="EN943" s="40"/>
      <c r="EO943" s="40"/>
      <c r="EP943" s="40"/>
      <c r="EQ943" s="40"/>
      <c r="ER943" s="40">
        <v>1</v>
      </c>
      <c r="ES943" s="40"/>
      <c r="ET943" s="40"/>
      <c r="EU943" s="40"/>
      <c r="EV943" s="40"/>
      <c r="EW943" s="42">
        <v>20</v>
      </c>
      <c r="EX943" s="42"/>
      <c r="EY943" s="42"/>
      <c r="EZ943" s="42"/>
      <c r="FA943" s="42"/>
      <c r="FB943" s="42"/>
      <c r="FC943" s="42"/>
      <c r="FD943" s="42"/>
      <c r="FE943" s="42"/>
      <c r="FF943" s="42"/>
      <c r="FG943" s="42"/>
      <c r="FH943" s="42"/>
      <c r="FI943" s="42"/>
      <c r="FJ943" s="42"/>
      <c r="FK943" s="42"/>
      <c r="FL943" s="42"/>
      <c r="FM943" s="42"/>
      <c r="FN943" s="42"/>
      <c r="FO943" s="42"/>
      <c r="FP943" s="42"/>
      <c r="FQ943" s="42"/>
      <c r="FR943" s="42"/>
      <c r="FS943" s="29">
        <f t="shared" si="113"/>
        <v>140</v>
      </c>
      <c r="FT943" s="29">
        <f t="shared" si="114"/>
        <v>140</v>
      </c>
      <c r="FU943" s="8">
        <f t="shared" si="115"/>
        <v>0</v>
      </c>
      <c r="FV943" s="29">
        <f t="shared" si="116"/>
        <v>0</v>
      </c>
    </row>
    <row r="944" spans="1:178">
      <c r="A944" s="8">
        <v>16403</v>
      </c>
      <c r="B944" s="27" t="s">
        <v>47</v>
      </c>
      <c r="C944" s="40">
        <v>122</v>
      </c>
      <c r="D944" s="40" t="s">
        <v>1103</v>
      </c>
      <c r="E944" s="40"/>
      <c r="F944" s="40" t="s">
        <v>267</v>
      </c>
      <c r="G944" s="40">
        <v>100</v>
      </c>
      <c r="H944" s="8" t="str">
        <f>VLOOKUP(F944, 'Meslek Grupları'!$E$6:$G$152, 3, FALSE)</f>
        <v>Esnaf</v>
      </c>
      <c r="I944" s="40"/>
      <c r="J944" s="40"/>
      <c r="K944" s="40"/>
      <c r="L944" s="40"/>
      <c r="M944" s="40"/>
      <c r="N944" s="40"/>
      <c r="O944" s="40"/>
      <c r="P944" s="40"/>
      <c r="Q944" s="40"/>
      <c r="R944" s="40">
        <v>2</v>
      </c>
      <c r="S944" s="40"/>
      <c r="T944" s="40"/>
      <c r="U944" s="40"/>
      <c r="V944" s="40"/>
      <c r="W944" s="40"/>
      <c r="X944" s="40"/>
      <c r="Y944" s="40"/>
      <c r="Z944" s="41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2"/>
      <c r="AT944" s="42"/>
      <c r="AU944" s="43"/>
      <c r="AV944" s="40"/>
      <c r="AW944" s="40"/>
      <c r="AX944" s="40"/>
      <c r="AY944" s="40"/>
      <c r="AZ944" s="40"/>
      <c r="BA944" s="42"/>
      <c r="BB944" s="41"/>
      <c r="BC944" s="40"/>
      <c r="BD944" s="40"/>
      <c r="BE944" s="40"/>
      <c r="BF944" s="40"/>
      <c r="BG944" s="40"/>
      <c r="BH944" s="42"/>
      <c r="BI944" s="40"/>
      <c r="BJ944" s="40"/>
      <c r="BK944" s="40"/>
      <c r="BL944" s="40"/>
      <c r="BM944" s="40"/>
      <c r="BN944" s="40"/>
      <c r="BO944" s="41"/>
      <c r="BP944" s="40"/>
      <c r="BQ944" s="40"/>
      <c r="BR944" s="40"/>
      <c r="BS944" s="40"/>
      <c r="BT944" s="40"/>
      <c r="BU944" s="42"/>
      <c r="BV944" s="40"/>
      <c r="BW944" s="41">
        <v>1</v>
      </c>
      <c r="BX944" s="40"/>
      <c r="BY944" s="40" t="s">
        <v>186</v>
      </c>
      <c r="BZ944" s="40"/>
      <c r="CA944" s="42"/>
      <c r="CB944" s="41"/>
      <c r="CC944" s="40"/>
      <c r="CD944" s="40"/>
      <c r="CE944" s="40"/>
      <c r="CF944" s="40"/>
      <c r="CG944" s="40"/>
      <c r="CH944" s="42"/>
      <c r="CI944" s="43"/>
      <c r="CJ944" s="41"/>
      <c r="CK944" s="40"/>
      <c r="CL944" s="40"/>
      <c r="CM944" s="40"/>
      <c r="CN944" s="40"/>
      <c r="CO944" s="40"/>
      <c r="CP944" s="40"/>
      <c r="CQ944" s="40"/>
      <c r="CR944" s="40"/>
      <c r="CS944" s="40"/>
      <c r="CT944" s="40"/>
      <c r="CU944" s="40"/>
      <c r="CV944" s="40" t="s">
        <v>1382</v>
      </c>
      <c r="CW944" s="40"/>
      <c r="CX944" s="40"/>
      <c r="CY944" s="40">
        <v>1</v>
      </c>
      <c r="CZ944" s="40"/>
      <c r="DA944" s="40"/>
      <c r="DB944" s="40"/>
      <c r="DC944" s="40"/>
      <c r="DD944" s="40"/>
      <c r="DE944" s="40"/>
      <c r="DF944" s="40"/>
      <c r="DG944" s="40"/>
      <c r="DH944" s="40"/>
      <c r="DI944" s="40"/>
      <c r="DJ944" s="40"/>
      <c r="DK944" s="40"/>
      <c r="DL944" s="40"/>
      <c r="DM944" s="40"/>
      <c r="DN944" s="40"/>
      <c r="DO944" s="40"/>
      <c r="DP944" s="40"/>
      <c r="DQ944" s="41"/>
      <c r="DR944" s="40"/>
      <c r="DS944" s="40"/>
      <c r="DT944" s="40"/>
      <c r="DU944" s="40"/>
      <c r="DV944" s="42"/>
      <c r="DW944" s="40"/>
      <c r="DX944" s="40"/>
      <c r="DY944" s="40"/>
      <c r="DZ944" s="40"/>
      <c r="EA944" s="40"/>
      <c r="EB944" s="40"/>
      <c r="EC944" s="40"/>
      <c r="ED944" s="41"/>
      <c r="EE944" s="40"/>
      <c r="EF944" s="40"/>
      <c r="EG944" s="41"/>
      <c r="EH944" s="40"/>
      <c r="EI944" s="40"/>
      <c r="EJ944" s="40"/>
      <c r="EK944" s="40"/>
      <c r="EL944" s="42"/>
      <c r="EM944" s="40"/>
      <c r="EN944" s="40"/>
      <c r="EO944" s="40"/>
      <c r="EP944" s="40"/>
      <c r="EQ944" s="40"/>
      <c r="ER944" s="40"/>
      <c r="ES944" s="40"/>
      <c r="ET944" s="40"/>
      <c r="EU944" s="40"/>
      <c r="EV944" s="40"/>
      <c r="EW944" s="42"/>
      <c r="EX944" s="42"/>
      <c r="EY944" s="42"/>
      <c r="EZ944" s="42"/>
      <c r="FA944" s="42"/>
      <c r="FB944" s="42"/>
      <c r="FC944" s="42"/>
      <c r="FD944" s="42"/>
      <c r="FE944" s="42"/>
      <c r="FF944" s="42"/>
      <c r="FG944" s="42"/>
      <c r="FH944" s="42"/>
      <c r="FI944" s="42"/>
      <c r="FJ944" s="42"/>
      <c r="FK944" s="42"/>
      <c r="FL944" s="42"/>
      <c r="FM944" s="42"/>
      <c r="FN944" s="42"/>
      <c r="FO944" s="42"/>
      <c r="FP944" s="42"/>
      <c r="FQ944" s="42"/>
      <c r="FR944" s="42"/>
      <c r="FS944" s="29">
        <f t="shared" si="113"/>
        <v>100</v>
      </c>
      <c r="FT944" s="29">
        <f t="shared" si="114"/>
        <v>100</v>
      </c>
      <c r="FU944" s="8">
        <f t="shared" si="115"/>
        <v>1</v>
      </c>
      <c r="FV944" s="29">
        <f t="shared" si="116"/>
        <v>1</v>
      </c>
    </row>
    <row r="945" spans="1:178">
      <c r="A945" s="8">
        <v>16403</v>
      </c>
      <c r="B945" s="27" t="s">
        <v>47</v>
      </c>
      <c r="C945" s="40">
        <v>123</v>
      </c>
      <c r="D945" s="40" t="s">
        <v>1383</v>
      </c>
      <c r="E945" s="40"/>
      <c r="F945" s="40" t="s">
        <v>316</v>
      </c>
      <c r="G945" s="40"/>
      <c r="H945" s="8" t="str">
        <f>VLOOKUP(F945, 'Meslek Grupları'!$E$6:$G$152, 3, FALSE)</f>
        <v>Mesleksiz</v>
      </c>
      <c r="I945" s="40" t="s">
        <v>1384</v>
      </c>
      <c r="J945" s="40"/>
      <c r="K945" s="40"/>
      <c r="L945" s="40"/>
      <c r="M945" s="40"/>
      <c r="N945" s="40"/>
      <c r="O945" s="40"/>
      <c r="P945" s="40"/>
      <c r="Q945" s="40"/>
      <c r="R945" s="40">
        <v>37.25</v>
      </c>
      <c r="S945" s="40"/>
      <c r="T945" s="40"/>
      <c r="U945" s="40"/>
      <c r="V945" s="40"/>
      <c r="W945" s="40"/>
      <c r="X945" s="40"/>
      <c r="Y945" s="40"/>
      <c r="Z945" s="41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2"/>
      <c r="AT945" s="42"/>
      <c r="AU945" s="43"/>
      <c r="AV945" s="40"/>
      <c r="AW945" s="40"/>
      <c r="AX945" s="40"/>
      <c r="AY945" s="40"/>
      <c r="AZ945" s="40"/>
      <c r="BA945" s="42"/>
      <c r="BB945" s="41"/>
      <c r="BC945" s="40"/>
      <c r="BD945" s="40"/>
      <c r="BE945" s="40"/>
      <c r="BF945" s="40"/>
      <c r="BG945" s="40"/>
      <c r="BH945" s="42"/>
      <c r="BI945" s="40"/>
      <c r="BJ945" s="40"/>
      <c r="BK945" s="40"/>
      <c r="BL945" s="40"/>
      <c r="BM945" s="40"/>
      <c r="BN945" s="40"/>
      <c r="BO945" s="41"/>
      <c r="BP945" s="40"/>
      <c r="BQ945" s="40"/>
      <c r="BR945" s="40"/>
      <c r="BS945" s="40"/>
      <c r="BT945" s="40"/>
      <c r="BU945" s="42"/>
      <c r="BV945" s="40"/>
      <c r="BW945" s="41"/>
      <c r="BX945" s="40"/>
      <c r="BY945" s="40"/>
      <c r="BZ945" s="40"/>
      <c r="CA945" s="42"/>
      <c r="CB945" s="41"/>
      <c r="CC945" s="40"/>
      <c r="CD945" s="40"/>
      <c r="CE945" s="40"/>
      <c r="CF945" s="40"/>
      <c r="CG945" s="40"/>
      <c r="CH945" s="42"/>
      <c r="CI945" s="43"/>
      <c r="CJ945" s="41"/>
      <c r="CK945" s="40"/>
      <c r="CL945" s="40"/>
      <c r="CM945" s="40"/>
      <c r="CN945" s="40"/>
      <c r="CO945" s="40"/>
      <c r="CP945" s="40"/>
      <c r="CQ945" s="40"/>
      <c r="CR945" s="40"/>
      <c r="CS945" s="40"/>
      <c r="CT945" s="40"/>
      <c r="CU945" s="40"/>
      <c r="CV945" s="40"/>
      <c r="CW945" s="40"/>
      <c r="CX945" s="40"/>
      <c r="CY945" s="40"/>
      <c r="CZ945" s="40"/>
      <c r="DA945" s="40"/>
      <c r="DB945" s="40"/>
      <c r="DC945" s="40"/>
      <c r="DD945" s="40"/>
      <c r="DE945" s="40"/>
      <c r="DF945" s="40"/>
      <c r="DG945" s="40"/>
      <c r="DH945" s="40"/>
      <c r="DI945" s="40"/>
      <c r="DJ945" s="40"/>
      <c r="DK945" s="40"/>
      <c r="DL945" s="40"/>
      <c r="DM945" s="40"/>
      <c r="DN945" s="40"/>
      <c r="DO945" s="40"/>
      <c r="DP945" s="40"/>
      <c r="DQ945" s="41"/>
      <c r="DR945" s="40"/>
      <c r="DS945" s="40"/>
      <c r="DT945" s="40"/>
      <c r="DU945" s="40"/>
      <c r="DV945" s="42"/>
      <c r="DW945" s="40"/>
      <c r="DX945" s="40"/>
      <c r="DY945" s="40">
        <v>0.25</v>
      </c>
      <c r="DZ945" s="40">
        <v>4</v>
      </c>
      <c r="EA945" s="40" t="s">
        <v>747</v>
      </c>
      <c r="EB945" s="40">
        <v>0.25</v>
      </c>
      <c r="EC945" s="40">
        <v>350</v>
      </c>
      <c r="ED945" s="41"/>
      <c r="EE945" s="40"/>
      <c r="EF945" s="40"/>
      <c r="EG945" s="41">
        <v>2</v>
      </c>
      <c r="EH945" s="40" t="s">
        <v>186</v>
      </c>
      <c r="EI945" s="40"/>
      <c r="EJ945" s="40"/>
      <c r="EK945" s="40"/>
      <c r="EL945" s="42"/>
      <c r="EM945" s="40"/>
      <c r="EN945" s="40"/>
      <c r="EO945" s="40"/>
      <c r="EP945" s="40"/>
      <c r="EQ945" s="40">
        <v>0.5</v>
      </c>
      <c r="ER945" s="40">
        <v>1</v>
      </c>
      <c r="ES945" s="40"/>
      <c r="ET945" s="40"/>
      <c r="EU945" s="40"/>
      <c r="EV945" s="40"/>
      <c r="EW945" s="42">
        <v>30</v>
      </c>
      <c r="EX945" s="42"/>
      <c r="EY945" s="42"/>
      <c r="EZ945" s="42"/>
      <c r="FA945" s="42"/>
      <c r="FB945" s="42"/>
      <c r="FC945" s="42"/>
      <c r="FD945" s="42"/>
      <c r="FE945" s="42"/>
      <c r="FF945" s="42"/>
      <c r="FG945" s="42"/>
      <c r="FH945" s="42"/>
      <c r="FI945" s="42"/>
      <c r="FJ945" s="42"/>
      <c r="FK945" s="42"/>
      <c r="FL945" s="42"/>
      <c r="FM945" s="42"/>
      <c r="FN945" s="42"/>
      <c r="FO945" s="42"/>
      <c r="FP945" s="42"/>
      <c r="FQ945" s="42"/>
      <c r="FR945" s="42"/>
      <c r="FS945" s="29">
        <f t="shared" si="113"/>
        <v>380</v>
      </c>
      <c r="FT945" s="29">
        <f t="shared" si="114"/>
        <v>380</v>
      </c>
      <c r="FU945" s="8">
        <f t="shared" si="115"/>
        <v>0</v>
      </c>
      <c r="FV945" s="29">
        <f t="shared" si="116"/>
        <v>0</v>
      </c>
    </row>
    <row r="946" spans="1:178">
      <c r="A946" s="8">
        <v>16403</v>
      </c>
      <c r="B946" s="27" t="s">
        <v>47</v>
      </c>
      <c r="C946" s="40"/>
      <c r="D946" s="40" t="s">
        <v>654</v>
      </c>
      <c r="E946" s="40"/>
      <c r="F946" s="40" t="s">
        <v>304</v>
      </c>
      <c r="G946" s="40">
        <v>100</v>
      </c>
      <c r="H946" s="8" t="str">
        <f>VLOOKUP(F946, 'Meslek Grupları'!$E$6:$G$152, 3, FALSE)</f>
        <v>Görevli</v>
      </c>
      <c r="I946" s="40" t="s">
        <v>527</v>
      </c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1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2"/>
      <c r="AT946" s="42"/>
      <c r="AU946" s="43"/>
      <c r="AV946" s="40"/>
      <c r="AW946" s="40"/>
      <c r="AX946" s="40"/>
      <c r="AY946" s="40"/>
      <c r="AZ946" s="40"/>
      <c r="BA946" s="42"/>
      <c r="BB946" s="41"/>
      <c r="BC946" s="40"/>
      <c r="BD946" s="40"/>
      <c r="BE946" s="40"/>
      <c r="BF946" s="40"/>
      <c r="BG946" s="40"/>
      <c r="BH946" s="42"/>
      <c r="BI946" s="40"/>
      <c r="BJ946" s="40"/>
      <c r="BK946" s="40"/>
      <c r="BL946" s="40"/>
      <c r="BM946" s="40"/>
      <c r="BN946" s="40"/>
      <c r="BO946" s="41"/>
      <c r="BP946" s="40"/>
      <c r="BQ946" s="40"/>
      <c r="BR946" s="40"/>
      <c r="BS946" s="40"/>
      <c r="BT946" s="40"/>
      <c r="BU946" s="42"/>
      <c r="BV946" s="40"/>
      <c r="BW946" s="41"/>
      <c r="BX946" s="40"/>
      <c r="BY946" s="40"/>
      <c r="BZ946" s="40"/>
      <c r="CA946" s="42"/>
      <c r="CB946" s="41"/>
      <c r="CC946" s="40"/>
      <c r="CD946" s="40"/>
      <c r="CE946" s="40"/>
      <c r="CF946" s="40"/>
      <c r="CG946" s="40"/>
      <c r="CH946" s="42"/>
      <c r="CI946" s="43"/>
      <c r="CJ946" s="41"/>
      <c r="CK946" s="40"/>
      <c r="CL946" s="40"/>
      <c r="CM946" s="40"/>
      <c r="CN946" s="40"/>
      <c r="CO946" s="40"/>
      <c r="CP946" s="40"/>
      <c r="CQ946" s="40"/>
      <c r="CR946" s="40"/>
      <c r="CS946" s="40"/>
      <c r="CT946" s="40"/>
      <c r="CU946" s="40"/>
      <c r="CV946" s="40"/>
      <c r="CW946" s="40"/>
      <c r="CX946" s="40"/>
      <c r="CY946" s="40"/>
      <c r="CZ946" s="40"/>
      <c r="DA946" s="40"/>
      <c r="DB946" s="40"/>
      <c r="DC946" s="40"/>
      <c r="DD946" s="40"/>
      <c r="DE946" s="40"/>
      <c r="DF946" s="40"/>
      <c r="DG946" s="40"/>
      <c r="DH946" s="40"/>
      <c r="DI946" s="40"/>
      <c r="DJ946" s="40"/>
      <c r="DK946" s="40"/>
      <c r="DL946" s="40"/>
      <c r="DM946" s="40"/>
      <c r="DN946" s="40"/>
      <c r="DO946" s="40"/>
      <c r="DP946" s="40"/>
      <c r="DQ946" s="41"/>
      <c r="DR946" s="40"/>
      <c r="DS946" s="40"/>
      <c r="DT946" s="40"/>
      <c r="DU946" s="40"/>
      <c r="DV946" s="42"/>
      <c r="DW946" s="40"/>
      <c r="DX946" s="40"/>
      <c r="DY946" s="40"/>
      <c r="DZ946" s="40"/>
      <c r="EA946" s="40"/>
      <c r="EB946" s="40"/>
      <c r="EC946" s="40"/>
      <c r="ED946" s="41"/>
      <c r="EE946" s="40"/>
      <c r="EF946" s="40"/>
      <c r="EG946" s="41"/>
      <c r="EH946" s="40"/>
      <c r="EI946" s="40"/>
      <c r="EJ946" s="40"/>
      <c r="EK946" s="40"/>
      <c r="EL946" s="42"/>
      <c r="EM946" s="40"/>
      <c r="EN946" s="40"/>
      <c r="EO946" s="40"/>
      <c r="EP946" s="40"/>
      <c r="EQ946" s="40"/>
      <c r="ER946" s="40"/>
      <c r="ES946" s="40"/>
      <c r="ET946" s="40"/>
      <c r="EU946" s="40"/>
      <c r="EV946" s="40"/>
      <c r="EW946" s="42"/>
      <c r="EX946" s="42"/>
      <c r="EY946" s="42"/>
      <c r="EZ946" s="42"/>
      <c r="FA946" s="42"/>
      <c r="FB946" s="42"/>
      <c r="FC946" s="42"/>
      <c r="FD946" s="42"/>
      <c r="FE946" s="42"/>
      <c r="FF946" s="42"/>
      <c r="FG946" s="42"/>
      <c r="FH946" s="42"/>
      <c r="FI946" s="42"/>
      <c r="FJ946" s="42"/>
      <c r="FK946" s="42"/>
      <c r="FL946" s="42"/>
      <c r="FM946" s="42"/>
      <c r="FN946" s="42"/>
      <c r="FO946" s="42"/>
      <c r="FP946" s="42"/>
      <c r="FQ946" s="42"/>
      <c r="FR946" s="42"/>
      <c r="FS946" s="29">
        <f t="shared" si="113"/>
        <v>100</v>
      </c>
      <c r="FT946" s="29">
        <f t="shared" si="114"/>
        <v>100</v>
      </c>
      <c r="FU946" s="8">
        <f t="shared" si="115"/>
        <v>0</v>
      </c>
      <c r="FV946" s="29">
        <f t="shared" si="116"/>
        <v>0</v>
      </c>
    </row>
    <row r="947" spans="1:178">
      <c r="A947" s="8">
        <v>16403</v>
      </c>
      <c r="B947" s="27" t="s">
        <v>47</v>
      </c>
      <c r="C947" s="40"/>
      <c r="D947" s="40" t="s">
        <v>845</v>
      </c>
      <c r="E947" s="40"/>
      <c r="F947" s="40" t="s">
        <v>381</v>
      </c>
      <c r="G947" s="40"/>
      <c r="H947" s="8" t="str">
        <f>VLOOKUP(F947, 'Meslek Grupları'!$E$6:$G$152, 3, FALSE)</f>
        <v>Mesleksiz</v>
      </c>
      <c r="I947" s="40" t="s">
        <v>1385</v>
      </c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1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2"/>
      <c r="AT947" s="42"/>
      <c r="AU947" s="43"/>
      <c r="AV947" s="40"/>
      <c r="AW947" s="40"/>
      <c r="AX947" s="40"/>
      <c r="AY947" s="40"/>
      <c r="AZ947" s="40"/>
      <c r="BA947" s="42"/>
      <c r="BB947" s="41"/>
      <c r="BC947" s="40"/>
      <c r="BD947" s="40"/>
      <c r="BE947" s="40"/>
      <c r="BF947" s="40"/>
      <c r="BG947" s="40"/>
      <c r="BH947" s="42"/>
      <c r="BI947" s="40"/>
      <c r="BJ947" s="40"/>
      <c r="BK947" s="40"/>
      <c r="BL947" s="40"/>
      <c r="BM947" s="40"/>
      <c r="BN947" s="40"/>
      <c r="BO947" s="41"/>
      <c r="BP947" s="40"/>
      <c r="BQ947" s="40"/>
      <c r="BR947" s="40"/>
      <c r="BS947" s="40"/>
      <c r="BT947" s="40"/>
      <c r="BU947" s="42"/>
      <c r="BV947" s="40"/>
      <c r="BW947" s="41"/>
      <c r="BX947" s="40"/>
      <c r="BY947" s="40"/>
      <c r="BZ947" s="40"/>
      <c r="CA947" s="42"/>
      <c r="CB947" s="41"/>
      <c r="CC947" s="40"/>
      <c r="CD947" s="40"/>
      <c r="CE947" s="40"/>
      <c r="CF947" s="40"/>
      <c r="CG947" s="40"/>
      <c r="CH947" s="42"/>
      <c r="CI947" s="43"/>
      <c r="CJ947" s="41"/>
      <c r="CK947" s="40"/>
      <c r="CL947" s="40"/>
      <c r="CM947" s="40"/>
      <c r="CN947" s="40"/>
      <c r="CO947" s="40"/>
      <c r="CP947" s="40"/>
      <c r="CQ947" s="40"/>
      <c r="CR947" s="40"/>
      <c r="CS947" s="40"/>
      <c r="CT947" s="40"/>
      <c r="CU947" s="40"/>
      <c r="CV947" s="40"/>
      <c r="CW947" s="40"/>
      <c r="CX947" s="40"/>
      <c r="CY947" s="40"/>
      <c r="CZ947" s="40"/>
      <c r="DA947" s="40"/>
      <c r="DB947" s="40"/>
      <c r="DC947" s="40"/>
      <c r="DD947" s="40"/>
      <c r="DE947" s="40"/>
      <c r="DF947" s="40"/>
      <c r="DG947" s="40"/>
      <c r="DH947" s="40"/>
      <c r="DI947" s="40"/>
      <c r="DJ947" s="40"/>
      <c r="DK947" s="40"/>
      <c r="DL947" s="40"/>
      <c r="DM947" s="40"/>
      <c r="DN947" s="40"/>
      <c r="DO947" s="40"/>
      <c r="DP947" s="40"/>
      <c r="DQ947" s="41"/>
      <c r="DR947" s="40"/>
      <c r="DS947" s="40"/>
      <c r="DT947" s="40"/>
      <c r="DU947" s="40"/>
      <c r="DV947" s="42"/>
      <c r="DW947" s="40"/>
      <c r="DX947" s="40"/>
      <c r="DY947" s="40"/>
      <c r="DZ947" s="40"/>
      <c r="EA947" s="40"/>
      <c r="EB947" s="40"/>
      <c r="EC947" s="40"/>
      <c r="ED947" s="41"/>
      <c r="EE947" s="40"/>
      <c r="EF947" s="40"/>
      <c r="EG947" s="41"/>
      <c r="EH947" s="40"/>
      <c r="EI947" s="40"/>
      <c r="EJ947" s="40"/>
      <c r="EK947" s="40"/>
      <c r="EL947" s="42"/>
      <c r="EM947" s="40"/>
      <c r="EN947" s="40"/>
      <c r="EO947" s="40"/>
      <c r="EP947" s="40"/>
      <c r="EQ947" s="40"/>
      <c r="ER947" s="40"/>
      <c r="ES947" s="40"/>
      <c r="ET947" s="40"/>
      <c r="EU947" s="40"/>
      <c r="EV947" s="40"/>
      <c r="EW947" s="42"/>
      <c r="EX947" s="42"/>
      <c r="EY947" s="42"/>
      <c r="EZ947" s="42"/>
      <c r="FA947" s="42"/>
      <c r="FB947" s="42"/>
      <c r="FC947" s="42"/>
      <c r="FD947" s="42"/>
      <c r="FE947" s="42"/>
      <c r="FF947" s="42"/>
      <c r="FG947" s="42"/>
      <c r="FH947" s="42"/>
      <c r="FI947" s="42"/>
      <c r="FJ947" s="42"/>
      <c r="FK947" s="42"/>
      <c r="FL947" s="42"/>
      <c r="FM947" s="42"/>
      <c r="FN947" s="42"/>
      <c r="FO947" s="42"/>
      <c r="FP947" s="42"/>
      <c r="FQ947" s="42"/>
      <c r="FR947" s="42"/>
      <c r="FS947" s="29">
        <f t="shared" si="113"/>
        <v>0</v>
      </c>
      <c r="FT947" s="29">
        <f t="shared" si="114"/>
        <v>0</v>
      </c>
      <c r="FU947" s="8">
        <f t="shared" si="115"/>
        <v>0</v>
      </c>
      <c r="FV947" s="29">
        <f t="shared" si="116"/>
        <v>0</v>
      </c>
    </row>
    <row r="948" spans="1:178">
      <c r="A948" s="8">
        <v>11059</v>
      </c>
      <c r="B948" s="27" t="s">
        <v>49</v>
      </c>
      <c r="C948" s="31">
        <v>1</v>
      </c>
      <c r="D948" s="31" t="s">
        <v>1386</v>
      </c>
      <c r="E948" s="31"/>
      <c r="F948" s="31" t="s">
        <v>1042</v>
      </c>
      <c r="G948" s="31">
        <v>110</v>
      </c>
      <c r="H948" s="8" t="str">
        <f>VLOOKUP(F948, 'Meslek Grupları'!$E$6:$G$152, 3, FALSE)</f>
        <v>Esnaf</v>
      </c>
      <c r="I948" s="31"/>
      <c r="J948" s="31"/>
      <c r="K948" s="31"/>
      <c r="L948" s="31">
        <v>120</v>
      </c>
      <c r="M948" s="31" t="s">
        <v>383</v>
      </c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8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7"/>
      <c r="AT948" s="37"/>
      <c r="AU948" s="39"/>
      <c r="AV948" s="31"/>
      <c r="AW948" s="31"/>
      <c r="AX948" s="31"/>
      <c r="AY948" s="31"/>
      <c r="AZ948" s="31"/>
      <c r="BA948" s="37"/>
      <c r="BB948" s="38"/>
      <c r="BC948" s="31"/>
      <c r="BD948" s="31"/>
      <c r="BE948" s="31"/>
      <c r="BF948" s="31"/>
      <c r="BG948" s="31"/>
      <c r="BH948" s="37"/>
      <c r="BI948" s="31"/>
      <c r="BJ948" s="31"/>
      <c r="BK948" s="31"/>
      <c r="BL948" s="31"/>
      <c r="BM948" s="31"/>
      <c r="BN948" s="31"/>
      <c r="BO948" s="38"/>
      <c r="BP948" s="31"/>
      <c r="BQ948" s="31"/>
      <c r="BR948" s="31"/>
      <c r="BS948" s="31"/>
      <c r="BT948" s="31"/>
      <c r="BU948" s="37"/>
      <c r="BV948" s="31"/>
      <c r="BW948" s="38"/>
      <c r="BX948" s="31"/>
      <c r="BY948" s="31"/>
      <c r="BZ948" s="31"/>
      <c r="CA948" s="37"/>
      <c r="CB948" s="38"/>
      <c r="CC948" s="31"/>
      <c r="CD948" s="31"/>
      <c r="CE948" s="31"/>
      <c r="CF948" s="31"/>
      <c r="CG948" s="31"/>
      <c r="CH948" s="37"/>
      <c r="CI948" s="39"/>
      <c r="CJ948" s="38"/>
      <c r="CK948" s="31"/>
      <c r="CL948" s="31"/>
      <c r="CM948" s="31"/>
      <c r="CN948" s="31"/>
      <c r="CO948" s="31"/>
      <c r="CP948" s="31"/>
      <c r="CQ948" s="31"/>
      <c r="CR948" s="31">
        <v>2</v>
      </c>
      <c r="CS948" s="31"/>
      <c r="CT948" s="31"/>
      <c r="CU948" s="31"/>
      <c r="CV948" s="31"/>
      <c r="CW948" s="31">
        <v>1</v>
      </c>
      <c r="CX948" s="31">
        <v>15</v>
      </c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8"/>
      <c r="DR948" s="31"/>
      <c r="DS948" s="31"/>
      <c r="DT948" s="31"/>
      <c r="DU948" s="31"/>
      <c r="DV948" s="37"/>
      <c r="DW948" s="31"/>
      <c r="DX948" s="31"/>
      <c r="DY948" s="31"/>
      <c r="DZ948" s="31"/>
      <c r="EA948" s="31"/>
      <c r="EB948" s="31"/>
      <c r="EC948" s="31"/>
      <c r="ED948" s="38"/>
      <c r="EE948" s="31"/>
      <c r="EF948" s="31"/>
      <c r="EG948" s="38"/>
      <c r="EH948" s="31"/>
      <c r="EI948" s="31"/>
      <c r="EJ948" s="31"/>
      <c r="EK948" s="31"/>
      <c r="EL948" s="37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7"/>
      <c r="EX948" s="37"/>
      <c r="EY948" s="37"/>
      <c r="EZ948" s="37"/>
      <c r="FA948" s="37"/>
      <c r="FB948" s="37"/>
      <c r="FC948" s="37"/>
      <c r="FD948" s="37"/>
      <c r="FE948" s="37"/>
      <c r="FF948" s="37"/>
      <c r="FG948" s="37"/>
      <c r="FH948" s="37"/>
      <c r="FI948" s="37"/>
      <c r="FJ948" s="37"/>
      <c r="FK948" s="37"/>
      <c r="FL948" s="37"/>
      <c r="FM948" s="37"/>
      <c r="FN948" s="37"/>
      <c r="FO948" s="37"/>
      <c r="FP948" s="37"/>
      <c r="FQ948" s="37"/>
      <c r="FR948" s="37"/>
      <c r="FS948" s="29">
        <f t="shared" si="113"/>
        <v>245</v>
      </c>
      <c r="FT948" s="29">
        <f t="shared" si="114"/>
        <v>245</v>
      </c>
      <c r="FU948" s="8">
        <f t="shared" si="115"/>
        <v>0</v>
      </c>
      <c r="FV948" s="29">
        <f t="shared" si="116"/>
        <v>0</v>
      </c>
    </row>
    <row r="949" spans="1:178">
      <c r="A949" s="8">
        <v>11059</v>
      </c>
      <c r="B949" s="27" t="s">
        <v>49</v>
      </c>
      <c r="C949" s="40">
        <v>2</v>
      </c>
      <c r="D949" s="40" t="s">
        <v>1387</v>
      </c>
      <c r="E949" s="40"/>
      <c r="F949" s="40" t="s">
        <v>191</v>
      </c>
      <c r="G949" s="40">
        <v>220</v>
      </c>
      <c r="H949" s="8" t="str">
        <f>VLOOKUP(F949, 'Meslek Grupları'!$E$6:$G$152, 3, FALSE)</f>
        <v>Esnaf</v>
      </c>
      <c r="I949" s="40"/>
      <c r="J949" s="40"/>
      <c r="K949" s="40"/>
      <c r="L949" s="40">
        <v>120</v>
      </c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1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2"/>
      <c r="AT949" s="42"/>
      <c r="AU949" s="43"/>
      <c r="AV949" s="40"/>
      <c r="AW949" s="40"/>
      <c r="AX949" s="40"/>
      <c r="AY949" s="40"/>
      <c r="AZ949" s="40"/>
      <c r="BA949" s="42"/>
      <c r="BB949" s="41"/>
      <c r="BC949" s="40"/>
      <c r="BD949" s="40"/>
      <c r="BE949" s="40"/>
      <c r="BF949" s="40"/>
      <c r="BG949" s="40"/>
      <c r="BH949" s="42"/>
      <c r="BI949" s="40"/>
      <c r="BJ949" s="40"/>
      <c r="BK949" s="40"/>
      <c r="BL949" s="40"/>
      <c r="BM949" s="40"/>
      <c r="BN949" s="40"/>
      <c r="BO949" s="41"/>
      <c r="BP949" s="40"/>
      <c r="BQ949" s="40"/>
      <c r="BR949" s="40"/>
      <c r="BS949" s="40"/>
      <c r="BT949" s="40"/>
      <c r="BU949" s="42"/>
      <c r="BV949" s="40"/>
      <c r="BW949" s="41">
        <v>5</v>
      </c>
      <c r="BX949" s="40"/>
      <c r="BY949" s="40"/>
      <c r="BZ949" s="40">
        <v>72</v>
      </c>
      <c r="CA949" s="42">
        <v>72</v>
      </c>
      <c r="CB949" s="41"/>
      <c r="CC949" s="40"/>
      <c r="CD949" s="40"/>
      <c r="CE949" s="40"/>
      <c r="CF949" s="40"/>
      <c r="CG949" s="40"/>
      <c r="CH949" s="42"/>
      <c r="CI949" s="43"/>
      <c r="CJ949" s="41"/>
      <c r="CK949" s="40"/>
      <c r="CL949" s="40"/>
      <c r="CM949" s="40"/>
      <c r="CN949" s="40"/>
      <c r="CO949" s="40"/>
      <c r="CP949" s="40"/>
      <c r="CQ949" s="40"/>
      <c r="CR949" s="40"/>
      <c r="CS949" s="40"/>
      <c r="CT949" s="40"/>
      <c r="CU949" s="40"/>
      <c r="CV949" s="40"/>
      <c r="CW949" s="40"/>
      <c r="CX949" s="40"/>
      <c r="CY949" s="40"/>
      <c r="CZ949" s="40"/>
      <c r="DA949" s="40"/>
      <c r="DB949" s="40"/>
      <c r="DC949" s="40"/>
      <c r="DD949" s="40"/>
      <c r="DE949" s="40"/>
      <c r="DF949" s="40"/>
      <c r="DG949" s="40"/>
      <c r="DH949" s="40"/>
      <c r="DI949" s="40"/>
      <c r="DJ949" s="40"/>
      <c r="DK949" s="40"/>
      <c r="DL949" s="40"/>
      <c r="DM949" s="40"/>
      <c r="DN949" s="40"/>
      <c r="DO949" s="40"/>
      <c r="DP949" s="40"/>
      <c r="DQ949" s="41"/>
      <c r="DR949" s="40"/>
      <c r="DS949" s="40"/>
      <c r="DT949" s="40"/>
      <c r="DU949" s="40"/>
      <c r="DV949" s="42"/>
      <c r="DW949" s="40"/>
      <c r="DX949" s="40"/>
      <c r="DY949" s="40"/>
      <c r="DZ949" s="40"/>
      <c r="EA949" s="40"/>
      <c r="EB949" s="40"/>
      <c r="EC949" s="40"/>
      <c r="ED949" s="41"/>
      <c r="EE949" s="40"/>
      <c r="EF949" s="40"/>
      <c r="EG949" s="41"/>
      <c r="EH949" s="40"/>
      <c r="EI949" s="40"/>
      <c r="EJ949" s="40"/>
      <c r="EK949" s="40"/>
      <c r="EL949" s="42"/>
      <c r="EM949" s="40"/>
      <c r="EN949" s="40"/>
      <c r="EO949" s="40"/>
      <c r="EP949" s="40"/>
      <c r="EQ949" s="40"/>
      <c r="ER949" s="40"/>
      <c r="ES949" s="40"/>
      <c r="ET949" s="40"/>
      <c r="EU949" s="40"/>
      <c r="EV949" s="40"/>
      <c r="EW949" s="42"/>
      <c r="EX949" s="42"/>
      <c r="EY949" s="42"/>
      <c r="EZ949" s="42"/>
      <c r="FA949" s="42"/>
      <c r="FB949" s="42"/>
      <c r="FC949" s="42"/>
      <c r="FD949" s="42"/>
      <c r="FE949" s="42"/>
      <c r="FF949" s="42"/>
      <c r="FG949" s="42"/>
      <c r="FH949" s="42"/>
      <c r="FI949" s="42"/>
      <c r="FJ949" s="42"/>
      <c r="FK949" s="42"/>
      <c r="FL949" s="42"/>
      <c r="FM949" s="42"/>
      <c r="FN949" s="42"/>
      <c r="FO949" s="42"/>
      <c r="FP949" s="42"/>
      <c r="FQ949" s="42"/>
      <c r="FR949" s="42"/>
      <c r="FS949" s="29">
        <f t="shared" si="113"/>
        <v>412</v>
      </c>
      <c r="FT949" s="29">
        <f t="shared" si="114"/>
        <v>412</v>
      </c>
      <c r="FU949" s="8">
        <f t="shared" si="115"/>
        <v>5</v>
      </c>
      <c r="FV949" s="29">
        <f t="shared" si="116"/>
        <v>5</v>
      </c>
    </row>
    <row r="950" spans="1:178">
      <c r="A950" s="8">
        <v>11059</v>
      </c>
      <c r="B950" s="27" t="s">
        <v>49</v>
      </c>
      <c r="C950" s="40">
        <v>3</v>
      </c>
      <c r="D950" s="40" t="s">
        <v>1389</v>
      </c>
      <c r="E950" s="40"/>
      <c r="F950" s="40" t="s">
        <v>356</v>
      </c>
      <c r="G950" s="40"/>
      <c r="H950" s="8" t="str">
        <f>VLOOKUP(F950, 'Meslek Grupları'!$E$6:$G$152, 3, FALSE)</f>
        <v>Görevli</v>
      </c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1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2"/>
      <c r="AT950" s="42"/>
      <c r="AU950" s="43"/>
      <c r="AV950" s="40"/>
      <c r="AW950" s="40"/>
      <c r="AX950" s="40"/>
      <c r="AY950" s="40"/>
      <c r="AZ950" s="40"/>
      <c r="BA950" s="42"/>
      <c r="BB950" s="41"/>
      <c r="BC950" s="40"/>
      <c r="BD950" s="40"/>
      <c r="BE950" s="40"/>
      <c r="BF950" s="40"/>
      <c r="BG950" s="40"/>
      <c r="BH950" s="42"/>
      <c r="BI950" s="40"/>
      <c r="BJ950" s="40"/>
      <c r="BK950" s="40"/>
      <c r="BL950" s="40"/>
      <c r="BM950" s="40"/>
      <c r="BN950" s="40"/>
      <c r="BO950" s="41"/>
      <c r="BP950" s="40"/>
      <c r="BQ950" s="40"/>
      <c r="BR950" s="40"/>
      <c r="BS950" s="40"/>
      <c r="BT950" s="40"/>
      <c r="BU950" s="42"/>
      <c r="BV950" s="40"/>
      <c r="BW950" s="41"/>
      <c r="BX950" s="40"/>
      <c r="BY950" s="40"/>
      <c r="BZ950" s="40"/>
      <c r="CA950" s="42"/>
      <c r="CB950" s="41"/>
      <c r="CC950" s="40"/>
      <c r="CD950" s="40"/>
      <c r="CE950" s="40"/>
      <c r="CF950" s="40"/>
      <c r="CG950" s="40"/>
      <c r="CH950" s="42"/>
      <c r="CI950" s="43"/>
      <c r="CJ950" s="41">
        <v>2</v>
      </c>
      <c r="CK950" s="40"/>
      <c r="CL950" s="40"/>
      <c r="CM950" s="40"/>
      <c r="CN950" s="40"/>
      <c r="CO950" s="40"/>
      <c r="CP950" s="40"/>
      <c r="CQ950" s="40"/>
      <c r="CR950" s="40"/>
      <c r="CS950" s="40"/>
      <c r="CT950" s="40"/>
      <c r="CU950" s="40"/>
      <c r="CV950" s="40"/>
      <c r="CW950" s="40"/>
      <c r="CX950" s="40"/>
      <c r="CY950" s="40"/>
      <c r="CZ950" s="40"/>
      <c r="DA950" s="40"/>
      <c r="DB950" s="40"/>
      <c r="DC950" s="40"/>
      <c r="DD950" s="40"/>
      <c r="DE950" s="40"/>
      <c r="DF950" s="40"/>
      <c r="DG950" s="40"/>
      <c r="DH950" s="40"/>
      <c r="DI950" s="40"/>
      <c r="DJ950" s="40"/>
      <c r="DK950" s="40"/>
      <c r="DL950" s="40"/>
      <c r="DM950" s="40"/>
      <c r="DN950" s="40"/>
      <c r="DO950" s="40"/>
      <c r="DP950" s="40"/>
      <c r="DQ950" s="41"/>
      <c r="DR950" s="40"/>
      <c r="DS950" s="40"/>
      <c r="DT950" s="40"/>
      <c r="DU950" s="40"/>
      <c r="DV950" s="42"/>
      <c r="DW950" s="40"/>
      <c r="DX950" s="40"/>
      <c r="DY950" s="40"/>
      <c r="DZ950" s="40"/>
      <c r="EA950" s="40"/>
      <c r="EB950" s="40"/>
      <c r="EC950" s="40"/>
      <c r="ED950" s="41"/>
      <c r="EE950" s="40"/>
      <c r="EF950" s="40"/>
      <c r="EG950" s="41"/>
      <c r="EH950" s="40"/>
      <c r="EI950" s="40"/>
      <c r="EJ950" s="40"/>
      <c r="EK950" s="40"/>
      <c r="EL950" s="42"/>
      <c r="EM950" s="40"/>
      <c r="EN950" s="40"/>
      <c r="EO950" s="40"/>
      <c r="EP950" s="40"/>
      <c r="EQ950" s="40"/>
      <c r="ER950" s="40"/>
      <c r="ES950" s="40"/>
      <c r="ET950" s="40"/>
      <c r="EU950" s="40"/>
      <c r="EV950" s="40"/>
      <c r="EW950" s="42"/>
      <c r="EX950" s="42"/>
      <c r="EY950" s="42"/>
      <c r="EZ950" s="42"/>
      <c r="FA950" s="42"/>
      <c r="FB950" s="42"/>
      <c r="FC950" s="42"/>
      <c r="FD950" s="42"/>
      <c r="FE950" s="42"/>
      <c r="FF950" s="42"/>
      <c r="FG950" s="42"/>
      <c r="FH950" s="42"/>
      <c r="FI950" s="42"/>
      <c r="FJ950" s="42"/>
      <c r="FK950" s="42"/>
      <c r="FL950" s="42"/>
      <c r="FM950" s="42"/>
      <c r="FN950" s="42"/>
      <c r="FO950" s="42"/>
      <c r="FP950" s="42"/>
      <c r="FQ950" s="42"/>
      <c r="FR950" s="42"/>
      <c r="FS950" s="29">
        <f t="shared" si="113"/>
        <v>0</v>
      </c>
      <c r="FT950" s="29">
        <f t="shared" si="114"/>
        <v>0</v>
      </c>
      <c r="FU950" s="8">
        <f t="shared" si="115"/>
        <v>0</v>
      </c>
      <c r="FV950" s="29">
        <f t="shared" si="116"/>
        <v>0</v>
      </c>
    </row>
    <row r="951" spans="1:178">
      <c r="A951" s="8">
        <v>11059</v>
      </c>
      <c r="B951" s="27" t="s">
        <v>49</v>
      </c>
      <c r="C951" s="40">
        <v>4</v>
      </c>
      <c r="D951" s="40" t="s">
        <v>1390</v>
      </c>
      <c r="E951" s="40"/>
      <c r="F951" s="40" t="s">
        <v>231</v>
      </c>
      <c r="G951" s="40"/>
      <c r="H951" s="8" t="str">
        <f>VLOOKUP(F951, 'Meslek Grupları'!$E$6:$G$152, 3, FALSE)</f>
        <v>Esnaf</v>
      </c>
      <c r="I951" s="40" t="s">
        <v>1391</v>
      </c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1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2"/>
      <c r="AT951" s="42"/>
      <c r="AU951" s="43"/>
      <c r="AV951" s="40"/>
      <c r="AW951" s="40"/>
      <c r="AX951" s="40"/>
      <c r="AY951" s="40"/>
      <c r="AZ951" s="40"/>
      <c r="BA951" s="42"/>
      <c r="BB951" s="41"/>
      <c r="BC951" s="40"/>
      <c r="BD951" s="40"/>
      <c r="BE951" s="40"/>
      <c r="BF951" s="40"/>
      <c r="BG951" s="40"/>
      <c r="BH951" s="42"/>
      <c r="BI951" s="40"/>
      <c r="BJ951" s="40"/>
      <c r="BK951" s="40"/>
      <c r="BL951" s="40"/>
      <c r="BM951" s="40"/>
      <c r="BN951" s="40"/>
      <c r="BO951" s="41"/>
      <c r="BP951" s="40"/>
      <c r="BQ951" s="40"/>
      <c r="BR951" s="40"/>
      <c r="BS951" s="40"/>
      <c r="BT951" s="40"/>
      <c r="BU951" s="42"/>
      <c r="BV951" s="40"/>
      <c r="BW951" s="41"/>
      <c r="BX951" s="40"/>
      <c r="BY951" s="40"/>
      <c r="BZ951" s="40"/>
      <c r="CA951" s="42"/>
      <c r="CB951" s="41"/>
      <c r="CC951" s="40"/>
      <c r="CD951" s="40"/>
      <c r="CE951" s="40"/>
      <c r="CF951" s="40"/>
      <c r="CG951" s="40"/>
      <c r="CH951" s="42"/>
      <c r="CI951" s="43"/>
      <c r="CJ951" s="41"/>
      <c r="CK951" s="40"/>
      <c r="CL951" s="40"/>
      <c r="CM951" s="40"/>
      <c r="CN951" s="40"/>
      <c r="CO951" s="40"/>
      <c r="CP951" s="40"/>
      <c r="CQ951" s="40"/>
      <c r="CR951" s="40"/>
      <c r="CS951" s="40"/>
      <c r="CT951" s="40"/>
      <c r="CU951" s="40"/>
      <c r="CV951" s="40"/>
      <c r="CW951" s="40"/>
      <c r="CX951" s="40"/>
      <c r="CY951" s="40"/>
      <c r="CZ951" s="40"/>
      <c r="DA951" s="40"/>
      <c r="DB951" s="40"/>
      <c r="DC951" s="40"/>
      <c r="DD951" s="40"/>
      <c r="DE951" s="40"/>
      <c r="DF951" s="40"/>
      <c r="DG951" s="40"/>
      <c r="DH951" s="40"/>
      <c r="DI951" s="40"/>
      <c r="DJ951" s="40"/>
      <c r="DK951" s="40"/>
      <c r="DL951" s="40"/>
      <c r="DM951" s="40"/>
      <c r="DN951" s="40"/>
      <c r="DO951" s="40"/>
      <c r="DP951" s="40"/>
      <c r="DQ951" s="41"/>
      <c r="DR951" s="40"/>
      <c r="DS951" s="40"/>
      <c r="DT951" s="40"/>
      <c r="DU951" s="40"/>
      <c r="DV951" s="42"/>
      <c r="DW951" s="40"/>
      <c r="DX951" s="40"/>
      <c r="DY951" s="40"/>
      <c r="DZ951" s="40"/>
      <c r="EA951" s="40"/>
      <c r="EB951" s="40"/>
      <c r="EC951" s="40"/>
      <c r="ED951" s="41"/>
      <c r="EE951" s="40"/>
      <c r="EF951" s="40"/>
      <c r="EG951" s="41"/>
      <c r="EH951" s="40"/>
      <c r="EI951" s="40"/>
      <c r="EJ951" s="40"/>
      <c r="EK951" s="40"/>
      <c r="EL951" s="42"/>
      <c r="EM951" s="40"/>
      <c r="EN951" s="40"/>
      <c r="EO951" s="40"/>
      <c r="EP951" s="40"/>
      <c r="EQ951" s="40"/>
      <c r="ER951" s="40"/>
      <c r="ES951" s="40"/>
      <c r="ET951" s="40"/>
      <c r="EU951" s="40"/>
      <c r="EV951" s="40"/>
      <c r="EW951" s="42"/>
      <c r="EX951" s="42"/>
      <c r="EY951" s="42"/>
      <c r="EZ951" s="42"/>
      <c r="FA951" s="42"/>
      <c r="FB951" s="42"/>
      <c r="FC951" s="42"/>
      <c r="FD951" s="42"/>
      <c r="FE951" s="42"/>
      <c r="FF951" s="42"/>
      <c r="FG951" s="42"/>
      <c r="FH951" s="42"/>
      <c r="FI951" s="42"/>
      <c r="FJ951" s="42"/>
      <c r="FK951" s="42"/>
      <c r="FL951" s="42"/>
      <c r="FM951" s="42"/>
      <c r="FN951" s="42"/>
      <c r="FO951" s="42"/>
      <c r="FP951" s="42"/>
      <c r="FQ951" s="42"/>
      <c r="FR951" s="42"/>
      <c r="FS951" s="29">
        <f t="shared" si="113"/>
        <v>0</v>
      </c>
      <c r="FT951" s="29">
        <f t="shared" si="114"/>
        <v>0</v>
      </c>
      <c r="FU951" s="8">
        <f t="shared" si="115"/>
        <v>0</v>
      </c>
      <c r="FV951" s="29">
        <f t="shared" si="116"/>
        <v>0</v>
      </c>
    </row>
    <row r="952" spans="1:178">
      <c r="A952" s="8">
        <v>11059</v>
      </c>
      <c r="B952" s="27" t="s">
        <v>49</v>
      </c>
      <c r="C952" s="40">
        <v>5</v>
      </c>
      <c r="D952" s="40" t="s">
        <v>1392</v>
      </c>
      <c r="E952" s="40"/>
      <c r="F952" s="40" t="s">
        <v>335</v>
      </c>
      <c r="G952" s="40">
        <v>300</v>
      </c>
      <c r="H952" s="8" t="str">
        <f>VLOOKUP(F952, 'Meslek Grupları'!$E$6:$G$152, 3, FALSE)</f>
        <v>Görevli</v>
      </c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1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2"/>
      <c r="AT952" s="42"/>
      <c r="AU952" s="43"/>
      <c r="AV952" s="40"/>
      <c r="AW952" s="40"/>
      <c r="AX952" s="40"/>
      <c r="AY952" s="40"/>
      <c r="AZ952" s="40"/>
      <c r="BA952" s="42"/>
      <c r="BB952" s="41"/>
      <c r="BC952" s="40"/>
      <c r="BD952" s="40"/>
      <c r="BE952" s="40"/>
      <c r="BF952" s="40"/>
      <c r="BG952" s="40"/>
      <c r="BH952" s="42"/>
      <c r="BI952" s="40"/>
      <c r="BJ952" s="40"/>
      <c r="BK952" s="40"/>
      <c r="BL952" s="40"/>
      <c r="BM952" s="40"/>
      <c r="BN952" s="40"/>
      <c r="BO952" s="41"/>
      <c r="BP952" s="40"/>
      <c r="BQ952" s="40"/>
      <c r="BR952" s="40"/>
      <c r="BS952" s="40"/>
      <c r="BT952" s="40"/>
      <c r="BU952" s="42"/>
      <c r="BV952" s="40"/>
      <c r="BW952" s="41"/>
      <c r="BX952" s="40"/>
      <c r="BY952" s="40"/>
      <c r="BZ952" s="40"/>
      <c r="CA952" s="42"/>
      <c r="CB952" s="41"/>
      <c r="CC952" s="40"/>
      <c r="CD952" s="40"/>
      <c r="CE952" s="40"/>
      <c r="CF952" s="40"/>
      <c r="CG952" s="40"/>
      <c r="CH952" s="42"/>
      <c r="CI952" s="43"/>
      <c r="CJ952" s="41"/>
      <c r="CK952" s="40"/>
      <c r="CL952" s="40"/>
      <c r="CM952" s="40"/>
      <c r="CN952" s="40"/>
      <c r="CO952" s="40"/>
      <c r="CP952" s="40"/>
      <c r="CQ952" s="40"/>
      <c r="CR952" s="40"/>
      <c r="CS952" s="40"/>
      <c r="CT952" s="40"/>
      <c r="CU952" s="40"/>
      <c r="CV952" s="40"/>
      <c r="CW952" s="40"/>
      <c r="CX952" s="40"/>
      <c r="CY952" s="40"/>
      <c r="CZ952" s="40"/>
      <c r="DA952" s="40"/>
      <c r="DB952" s="40"/>
      <c r="DC952" s="40"/>
      <c r="DD952" s="40"/>
      <c r="DE952" s="40"/>
      <c r="DF952" s="40"/>
      <c r="DG952" s="40"/>
      <c r="DH952" s="40"/>
      <c r="DI952" s="40"/>
      <c r="DJ952" s="40"/>
      <c r="DK952" s="40"/>
      <c r="DL952" s="40"/>
      <c r="DM952" s="40"/>
      <c r="DN952" s="40"/>
      <c r="DO952" s="40"/>
      <c r="DP952" s="40"/>
      <c r="DQ952" s="41"/>
      <c r="DR952" s="40"/>
      <c r="DS952" s="40"/>
      <c r="DT952" s="40"/>
      <c r="DU952" s="40"/>
      <c r="DV952" s="42"/>
      <c r="DW952" s="40"/>
      <c r="DX952" s="40"/>
      <c r="DY952" s="40"/>
      <c r="DZ952" s="40"/>
      <c r="EA952" s="40"/>
      <c r="EB952" s="40"/>
      <c r="EC952" s="40"/>
      <c r="ED952" s="41"/>
      <c r="EE952" s="40"/>
      <c r="EF952" s="40"/>
      <c r="EG952" s="41"/>
      <c r="EH952" s="40"/>
      <c r="EI952" s="40"/>
      <c r="EJ952" s="40"/>
      <c r="EK952" s="40"/>
      <c r="EL952" s="42"/>
      <c r="EM952" s="40"/>
      <c r="EN952" s="40"/>
      <c r="EO952" s="40"/>
      <c r="EP952" s="40"/>
      <c r="EQ952" s="40"/>
      <c r="ER952" s="40"/>
      <c r="ES952" s="40"/>
      <c r="ET952" s="40"/>
      <c r="EU952" s="40"/>
      <c r="EV952" s="40"/>
      <c r="EW952" s="42"/>
      <c r="EX952" s="42"/>
      <c r="EY952" s="42"/>
      <c r="EZ952" s="42"/>
      <c r="FA952" s="42"/>
      <c r="FB952" s="42"/>
      <c r="FC952" s="42"/>
      <c r="FD952" s="42"/>
      <c r="FE952" s="42"/>
      <c r="FF952" s="42"/>
      <c r="FG952" s="42"/>
      <c r="FH952" s="42"/>
      <c r="FI952" s="42"/>
      <c r="FJ952" s="42"/>
      <c r="FK952" s="42"/>
      <c r="FL952" s="42"/>
      <c r="FM952" s="42"/>
      <c r="FN952" s="42"/>
      <c r="FO952" s="42"/>
      <c r="FP952" s="42"/>
      <c r="FQ952" s="42"/>
      <c r="FR952" s="42"/>
      <c r="FS952" s="29">
        <f t="shared" si="113"/>
        <v>300</v>
      </c>
      <c r="FT952" s="29">
        <f t="shared" si="114"/>
        <v>300</v>
      </c>
      <c r="FU952" s="8">
        <f t="shared" si="115"/>
        <v>0</v>
      </c>
      <c r="FV952" s="29">
        <f t="shared" si="116"/>
        <v>0</v>
      </c>
    </row>
    <row r="953" spans="1:178">
      <c r="A953" s="8">
        <v>11059</v>
      </c>
      <c r="B953" s="27" t="s">
        <v>49</v>
      </c>
      <c r="C953" s="40">
        <v>6</v>
      </c>
      <c r="D953" s="40" t="s">
        <v>1393</v>
      </c>
      <c r="E953" s="40"/>
      <c r="F953" s="40" t="s">
        <v>633</v>
      </c>
      <c r="G953" s="40">
        <v>50</v>
      </c>
      <c r="H953" s="8" t="str">
        <f>VLOOKUP(F953, 'Meslek Grupları'!$E$6:$G$152, 3, FALSE)</f>
        <v>Esnaf</v>
      </c>
      <c r="I953" s="40"/>
      <c r="J953" s="40"/>
      <c r="K953" s="40"/>
      <c r="L953" s="40">
        <v>120</v>
      </c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1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2"/>
      <c r="AT953" s="42"/>
      <c r="AU953" s="43"/>
      <c r="AV953" s="40"/>
      <c r="AW953" s="40"/>
      <c r="AX953" s="40"/>
      <c r="AY953" s="40"/>
      <c r="AZ953" s="40"/>
      <c r="BA953" s="42"/>
      <c r="BB953" s="41"/>
      <c r="BC953" s="40"/>
      <c r="BD953" s="40"/>
      <c r="BE953" s="40"/>
      <c r="BF953" s="40"/>
      <c r="BG953" s="40"/>
      <c r="BH953" s="42"/>
      <c r="BI953" s="40"/>
      <c r="BJ953" s="40"/>
      <c r="BK953" s="40"/>
      <c r="BL953" s="40"/>
      <c r="BM953" s="40"/>
      <c r="BN953" s="40"/>
      <c r="BO953" s="41"/>
      <c r="BP953" s="40"/>
      <c r="BQ953" s="40"/>
      <c r="BR953" s="40"/>
      <c r="BS953" s="40"/>
      <c r="BT953" s="40"/>
      <c r="BU953" s="42"/>
      <c r="BV953" s="40"/>
      <c r="BW953" s="41"/>
      <c r="BX953" s="40"/>
      <c r="BY953" s="40"/>
      <c r="BZ953" s="40"/>
      <c r="CA953" s="42"/>
      <c r="CB953" s="41"/>
      <c r="CC953" s="40"/>
      <c r="CD953" s="40"/>
      <c r="CE953" s="40"/>
      <c r="CF953" s="40"/>
      <c r="CG953" s="40"/>
      <c r="CH953" s="42"/>
      <c r="CI953" s="43"/>
      <c r="CJ953" s="41"/>
      <c r="CK953" s="40"/>
      <c r="CL953" s="40"/>
      <c r="CM953" s="40"/>
      <c r="CN953" s="40"/>
      <c r="CO953" s="40"/>
      <c r="CP953" s="40"/>
      <c r="CQ953" s="40"/>
      <c r="CR953" s="40"/>
      <c r="CS953" s="40"/>
      <c r="CT953" s="40"/>
      <c r="CU953" s="40"/>
      <c r="CV953" s="40"/>
      <c r="CW953" s="40"/>
      <c r="CX953" s="40"/>
      <c r="CY953" s="40"/>
      <c r="CZ953" s="40"/>
      <c r="DA953" s="40"/>
      <c r="DB953" s="40"/>
      <c r="DC953" s="40"/>
      <c r="DD953" s="40"/>
      <c r="DE953" s="40"/>
      <c r="DF953" s="40"/>
      <c r="DG953" s="40"/>
      <c r="DH953" s="40"/>
      <c r="DI953" s="40"/>
      <c r="DJ953" s="40"/>
      <c r="DK953" s="40"/>
      <c r="DL953" s="40"/>
      <c r="DM953" s="40"/>
      <c r="DN953" s="40"/>
      <c r="DO953" s="40"/>
      <c r="DP953" s="40"/>
      <c r="DQ953" s="41"/>
      <c r="DR953" s="40"/>
      <c r="DS953" s="40"/>
      <c r="DT953" s="40"/>
      <c r="DU953" s="40"/>
      <c r="DV953" s="42"/>
      <c r="DW953" s="40"/>
      <c r="DX953" s="40"/>
      <c r="DY953" s="40"/>
      <c r="DZ953" s="40"/>
      <c r="EA953" s="40"/>
      <c r="EB953" s="40"/>
      <c r="EC953" s="40"/>
      <c r="ED953" s="41"/>
      <c r="EE953" s="40"/>
      <c r="EF953" s="40"/>
      <c r="EG953" s="41"/>
      <c r="EH953" s="40"/>
      <c r="EI953" s="40"/>
      <c r="EJ953" s="40"/>
      <c r="EK953" s="40"/>
      <c r="EL953" s="42"/>
      <c r="EM953" s="40"/>
      <c r="EN953" s="40"/>
      <c r="EO953" s="40"/>
      <c r="EP953" s="40"/>
      <c r="EQ953" s="40"/>
      <c r="ER953" s="40"/>
      <c r="ES953" s="40"/>
      <c r="ET953" s="40"/>
      <c r="EU953" s="40"/>
      <c r="EV953" s="40"/>
      <c r="EW953" s="42"/>
      <c r="EX953" s="42"/>
      <c r="EY953" s="42"/>
      <c r="EZ953" s="42"/>
      <c r="FA953" s="42"/>
      <c r="FB953" s="42"/>
      <c r="FC953" s="42"/>
      <c r="FD953" s="42"/>
      <c r="FE953" s="42"/>
      <c r="FF953" s="42"/>
      <c r="FG953" s="42"/>
      <c r="FH953" s="42"/>
      <c r="FI953" s="42"/>
      <c r="FJ953" s="42"/>
      <c r="FK953" s="42"/>
      <c r="FL953" s="42"/>
      <c r="FM953" s="42"/>
      <c r="FN953" s="42"/>
      <c r="FO953" s="42"/>
      <c r="FP953" s="42"/>
      <c r="FQ953" s="42"/>
      <c r="FR953" s="42"/>
      <c r="FS953" s="29">
        <f t="shared" si="113"/>
        <v>170</v>
      </c>
      <c r="FT953" s="29">
        <f t="shared" si="114"/>
        <v>170</v>
      </c>
      <c r="FU953" s="8">
        <f t="shared" si="115"/>
        <v>0</v>
      </c>
      <c r="FV953" s="29">
        <f t="shared" si="116"/>
        <v>0</v>
      </c>
    </row>
    <row r="954" spans="1:178">
      <c r="A954" s="8">
        <v>11059</v>
      </c>
      <c r="B954" s="27" t="s">
        <v>49</v>
      </c>
      <c r="C954" s="40">
        <v>7</v>
      </c>
      <c r="D954" s="40" t="s">
        <v>1394</v>
      </c>
      <c r="E954" s="40"/>
      <c r="F954" s="40" t="s">
        <v>191</v>
      </c>
      <c r="G954" s="40">
        <v>300</v>
      </c>
      <c r="H954" s="8" t="str">
        <f>VLOOKUP(F954, 'Meslek Grupları'!$E$6:$G$152, 3, FALSE)</f>
        <v>Esnaf</v>
      </c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1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2"/>
      <c r="AT954" s="42"/>
      <c r="AU954" s="43"/>
      <c r="AV954" s="40">
        <v>24</v>
      </c>
      <c r="AW954" s="40"/>
      <c r="AX954" s="40"/>
      <c r="AY954" s="40"/>
      <c r="AZ954" s="40">
        <v>450</v>
      </c>
      <c r="BA954" s="42">
        <v>405</v>
      </c>
      <c r="BB954" s="41"/>
      <c r="BC954" s="40"/>
      <c r="BD954" s="40"/>
      <c r="BE954" s="40"/>
      <c r="BF954" s="40"/>
      <c r="BG954" s="40"/>
      <c r="BH954" s="42"/>
      <c r="BI954" s="40">
        <v>4</v>
      </c>
      <c r="BJ954" s="40"/>
      <c r="BK954" s="40"/>
      <c r="BL954" s="40"/>
      <c r="BM954" s="40">
        <v>120</v>
      </c>
      <c r="BN954" s="40">
        <v>96</v>
      </c>
      <c r="BO954" s="41"/>
      <c r="BP954" s="40"/>
      <c r="BQ954" s="40"/>
      <c r="BR954" s="40"/>
      <c r="BS954" s="40"/>
      <c r="BT954" s="40"/>
      <c r="BU954" s="42"/>
      <c r="BV954" s="40"/>
      <c r="BW954" s="41">
        <v>4</v>
      </c>
      <c r="BX954" s="40"/>
      <c r="BY954" s="40"/>
      <c r="BZ954" s="40">
        <v>48</v>
      </c>
      <c r="CA954" s="42">
        <v>54</v>
      </c>
      <c r="CB954" s="41"/>
      <c r="CC954" s="40">
        <v>3</v>
      </c>
      <c r="CD954" s="40">
        <v>7</v>
      </c>
      <c r="CE954" s="40"/>
      <c r="CF954" s="40"/>
      <c r="CG954" s="40">
        <v>140</v>
      </c>
      <c r="CH954" s="42">
        <v>140</v>
      </c>
      <c r="CI954" s="43"/>
      <c r="CJ954" s="41">
        <v>1</v>
      </c>
      <c r="CK954" s="40"/>
      <c r="CL954" s="40"/>
      <c r="CM954" s="40"/>
      <c r="CN954" s="40"/>
      <c r="CO954" s="40"/>
      <c r="CP954" s="40"/>
      <c r="CQ954" s="40"/>
      <c r="CR954" s="40"/>
      <c r="CS954" s="40"/>
      <c r="CT954" s="40"/>
      <c r="CU954" s="40"/>
      <c r="CV954" s="40"/>
      <c r="CW954" s="40">
        <v>2</v>
      </c>
      <c r="CX954" s="40">
        <v>20</v>
      </c>
      <c r="CY954" s="40"/>
      <c r="CZ954" s="40">
        <v>1</v>
      </c>
      <c r="DA954" s="40"/>
      <c r="DB954" s="40"/>
      <c r="DC954" s="40"/>
      <c r="DD954" s="40"/>
      <c r="DE954" s="40"/>
      <c r="DF954" s="40"/>
      <c r="DG954" s="40"/>
      <c r="DH954" s="40"/>
      <c r="DI954" s="40"/>
      <c r="DJ954" s="40"/>
      <c r="DK954" s="40"/>
      <c r="DL954" s="40"/>
      <c r="DM954" s="40"/>
      <c r="DN954" s="40"/>
      <c r="DO954" s="40"/>
      <c r="DP954" s="40"/>
      <c r="DQ954" s="41"/>
      <c r="DR954" s="40">
        <v>3</v>
      </c>
      <c r="DS954" s="40"/>
      <c r="DT954" s="40"/>
      <c r="DU954" s="40">
        <v>120</v>
      </c>
      <c r="DV954" s="42"/>
      <c r="DW954" s="40"/>
      <c r="DX954" s="40"/>
      <c r="DY954" s="40"/>
      <c r="DZ954" s="40"/>
      <c r="EA954" s="40"/>
      <c r="EB954" s="40"/>
      <c r="EC954" s="40"/>
      <c r="ED954" s="41"/>
      <c r="EE954" s="40"/>
      <c r="EF954" s="40"/>
      <c r="EG954" s="41"/>
      <c r="EH954" s="40"/>
      <c r="EI954" s="40"/>
      <c r="EJ954" s="40"/>
      <c r="EK954" s="40"/>
      <c r="EL954" s="42"/>
      <c r="EM954" s="40"/>
      <c r="EN954" s="40"/>
      <c r="EO954" s="40"/>
      <c r="EP954" s="40"/>
      <c r="EQ954" s="40"/>
      <c r="ER954" s="40"/>
      <c r="ES954" s="40"/>
      <c r="ET954" s="40"/>
      <c r="EU954" s="40"/>
      <c r="EV954" s="40"/>
      <c r="EW954" s="42"/>
      <c r="EX954" s="42"/>
      <c r="EY954" s="42"/>
      <c r="EZ954" s="42"/>
      <c r="FA954" s="42"/>
      <c r="FB954" s="42"/>
      <c r="FC954" s="42"/>
      <c r="FD954" s="42"/>
      <c r="FE954" s="42"/>
      <c r="FF954" s="42"/>
      <c r="FG954" s="42"/>
      <c r="FH954" s="42"/>
      <c r="FI954" s="42"/>
      <c r="FJ954" s="42"/>
      <c r="FK954" s="42"/>
      <c r="FL954" s="42"/>
      <c r="FM954" s="42"/>
      <c r="FN954" s="42"/>
      <c r="FO954" s="42"/>
      <c r="FP954" s="42"/>
      <c r="FQ954" s="42"/>
      <c r="FR954" s="42"/>
      <c r="FS954" s="29">
        <f t="shared" si="113"/>
        <v>1198</v>
      </c>
      <c r="FT954" s="29">
        <f t="shared" si="114"/>
        <v>1198</v>
      </c>
      <c r="FU954" s="8">
        <f t="shared" si="115"/>
        <v>32</v>
      </c>
      <c r="FV954" s="29">
        <f t="shared" si="116"/>
        <v>32</v>
      </c>
    </row>
    <row r="955" spans="1:178">
      <c r="A955" s="8">
        <v>11059</v>
      </c>
      <c r="B955" s="27" t="s">
        <v>49</v>
      </c>
      <c r="C955" s="40">
        <v>8</v>
      </c>
      <c r="D955" s="40" t="s">
        <v>1395</v>
      </c>
      <c r="E955" s="40"/>
      <c r="F955" s="40" t="s">
        <v>288</v>
      </c>
      <c r="G955" s="40"/>
      <c r="H955" s="8" t="str">
        <f>VLOOKUP(F955, 'Meslek Grupları'!$E$6:$G$152, 3, FALSE)</f>
        <v>Ticaret</v>
      </c>
      <c r="I955" s="40"/>
      <c r="J955" s="40"/>
      <c r="K955" s="40"/>
      <c r="L955" s="40"/>
      <c r="M955" s="40"/>
      <c r="N955" s="40">
        <v>120</v>
      </c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1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2"/>
      <c r="AT955" s="42"/>
      <c r="AU955" s="43"/>
      <c r="AV955" s="40">
        <v>3</v>
      </c>
      <c r="AW955" s="40"/>
      <c r="AX955" s="40"/>
      <c r="AY955" s="40"/>
      <c r="AZ955" s="40">
        <v>50</v>
      </c>
      <c r="BA955" s="42">
        <v>45</v>
      </c>
      <c r="BB955" s="41"/>
      <c r="BC955" s="40"/>
      <c r="BD955" s="40"/>
      <c r="BE955" s="40"/>
      <c r="BF955" s="40"/>
      <c r="BG955" s="40"/>
      <c r="BH955" s="42"/>
      <c r="BI955" s="40">
        <v>5</v>
      </c>
      <c r="BJ955" s="40"/>
      <c r="BK955" s="40"/>
      <c r="BL955" s="40"/>
      <c r="BM955" s="40">
        <v>120</v>
      </c>
      <c r="BN955" s="40">
        <v>100</v>
      </c>
      <c r="BO955" s="41"/>
      <c r="BP955" s="40"/>
      <c r="BQ955" s="40"/>
      <c r="BR955" s="40"/>
      <c r="BS955" s="40"/>
      <c r="BT955" s="40"/>
      <c r="BU955" s="42"/>
      <c r="BV955" s="40"/>
      <c r="BW955" s="41">
        <v>2</v>
      </c>
      <c r="BX955" s="40"/>
      <c r="BY955" s="40"/>
      <c r="BZ955" s="40">
        <v>24</v>
      </c>
      <c r="CA955" s="42">
        <v>30</v>
      </c>
      <c r="CB955" s="41"/>
      <c r="CC955" s="40"/>
      <c r="CD955" s="40"/>
      <c r="CE955" s="40"/>
      <c r="CF955" s="40"/>
      <c r="CG955" s="40"/>
      <c r="CH955" s="42"/>
      <c r="CI955" s="43"/>
      <c r="CJ955" s="41"/>
      <c r="CK955" s="40"/>
      <c r="CL955" s="40"/>
      <c r="CM955" s="40"/>
      <c r="CN955" s="40"/>
      <c r="CO955" s="40"/>
      <c r="CP955" s="40"/>
      <c r="CQ955" s="40"/>
      <c r="CR955" s="40">
        <v>1</v>
      </c>
      <c r="CS955" s="40"/>
      <c r="CT955" s="40"/>
      <c r="CU955" s="40"/>
      <c r="CV955" s="40"/>
      <c r="CW955" s="40"/>
      <c r="CX955" s="40"/>
      <c r="CY955" s="40"/>
      <c r="CZ955" s="40"/>
      <c r="DA955" s="40"/>
      <c r="DB955" s="40"/>
      <c r="DC955" s="40"/>
      <c r="DD955" s="40"/>
      <c r="DE955" s="40"/>
      <c r="DF955" s="40"/>
      <c r="DG955" s="40"/>
      <c r="DH955" s="40"/>
      <c r="DI955" s="40"/>
      <c r="DJ955" s="40"/>
      <c r="DK955" s="40"/>
      <c r="DL955" s="40"/>
      <c r="DM955" s="40"/>
      <c r="DN955" s="40"/>
      <c r="DO955" s="40"/>
      <c r="DP955" s="40"/>
      <c r="DQ955" s="41"/>
      <c r="DR955" s="40"/>
      <c r="DS955" s="40"/>
      <c r="DT955" s="40"/>
      <c r="DU955" s="40"/>
      <c r="DV955" s="42"/>
      <c r="DW955" s="40"/>
      <c r="DX955" s="40"/>
      <c r="DY955" s="40"/>
      <c r="DZ955" s="40"/>
      <c r="EA955" s="40"/>
      <c r="EB955" s="40"/>
      <c r="EC955" s="40"/>
      <c r="ED955" s="41"/>
      <c r="EE955" s="40"/>
      <c r="EF955" s="40"/>
      <c r="EG955" s="41"/>
      <c r="EH955" s="40"/>
      <c r="EI955" s="40"/>
      <c r="EJ955" s="40"/>
      <c r="EK955" s="40"/>
      <c r="EL955" s="42"/>
      <c r="EM955" s="40"/>
      <c r="EN955" s="40"/>
      <c r="EO955" s="40"/>
      <c r="EP955" s="40"/>
      <c r="EQ955" s="40"/>
      <c r="ER955" s="40"/>
      <c r="ES955" s="40"/>
      <c r="ET955" s="40"/>
      <c r="EU955" s="40"/>
      <c r="EV955" s="40"/>
      <c r="EW955" s="42"/>
      <c r="EX955" s="42"/>
      <c r="EY955" s="42"/>
      <c r="EZ955" s="42"/>
      <c r="FA955" s="42"/>
      <c r="FB955" s="42"/>
      <c r="FC955" s="42"/>
      <c r="FD955" s="42"/>
      <c r="FE955" s="42"/>
      <c r="FF955" s="42"/>
      <c r="FG955" s="42"/>
      <c r="FH955" s="42"/>
      <c r="FI955" s="42"/>
      <c r="FJ955" s="42"/>
      <c r="FK955" s="42"/>
      <c r="FL955" s="42"/>
      <c r="FM955" s="42"/>
      <c r="FN955" s="42"/>
      <c r="FO955" s="42"/>
      <c r="FP955" s="42"/>
      <c r="FQ955" s="42"/>
      <c r="FR955" s="42"/>
      <c r="FS955" s="29">
        <f t="shared" si="113"/>
        <v>314</v>
      </c>
      <c r="FT955" s="29">
        <f t="shared" si="114"/>
        <v>314</v>
      </c>
      <c r="FU955" s="8">
        <f t="shared" si="115"/>
        <v>10</v>
      </c>
      <c r="FV955" s="29">
        <f t="shared" si="116"/>
        <v>10</v>
      </c>
    </row>
    <row r="956" spans="1:178">
      <c r="A956" s="8">
        <v>11059</v>
      </c>
      <c r="B956" s="27" t="s">
        <v>49</v>
      </c>
      <c r="C956" s="242">
        <v>9</v>
      </c>
      <c r="D956" s="8" t="s">
        <v>1396</v>
      </c>
      <c r="E956" s="8"/>
      <c r="F956" s="8" t="s">
        <v>227</v>
      </c>
      <c r="H956" s="8" t="str">
        <f>VLOOKUP(F956, 'Meslek Grupları'!$E$6:$G$152, 3, FALSE)</f>
        <v>Ziraat</v>
      </c>
      <c r="I956" s="8" t="s">
        <v>1397</v>
      </c>
      <c r="J956" s="8"/>
      <c r="K956" s="8"/>
      <c r="M956" s="8"/>
      <c r="O956" s="8"/>
      <c r="P956" s="8"/>
      <c r="U956" s="8"/>
      <c r="V956" s="8"/>
      <c r="W956" s="8"/>
      <c r="Z956" s="2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27"/>
      <c r="AT956" s="27"/>
      <c r="AU956" s="29"/>
      <c r="AV956" s="8">
        <v>12</v>
      </c>
      <c r="AW956" s="8"/>
      <c r="AX956" s="8"/>
      <c r="AY956" s="8"/>
      <c r="AZ956" s="8">
        <v>250</v>
      </c>
      <c r="BA956" s="27">
        <v>225</v>
      </c>
      <c r="BB956" s="28">
        <v>60</v>
      </c>
      <c r="BC956" s="8"/>
      <c r="BD956" s="8"/>
      <c r="BE956" s="8"/>
      <c r="BF956" s="8"/>
      <c r="BG956" s="8">
        <v>200</v>
      </c>
      <c r="BH956" s="27">
        <v>200</v>
      </c>
      <c r="BI956" s="8"/>
      <c r="BJ956" s="8"/>
      <c r="BK956" s="8"/>
      <c r="BL956" s="8"/>
      <c r="BM956" s="8"/>
      <c r="BN956" s="8"/>
      <c r="BO956" s="28"/>
      <c r="BP956" s="8"/>
      <c r="BQ956" s="8"/>
      <c r="BR956" s="8"/>
      <c r="BS956" s="8"/>
      <c r="BT956" s="8"/>
      <c r="BU956" s="27"/>
      <c r="BV956" s="8"/>
      <c r="BW956" s="28">
        <v>15</v>
      </c>
      <c r="BX956" s="8"/>
      <c r="BY956" s="8"/>
      <c r="BZ956" s="8">
        <v>274</v>
      </c>
      <c r="CA956" s="27">
        <v>270</v>
      </c>
      <c r="CB956" s="28"/>
      <c r="CC956" s="8"/>
      <c r="CD956" s="8"/>
      <c r="CE956" s="8"/>
      <c r="CF956" s="8"/>
      <c r="CG956" s="8"/>
      <c r="CH956" s="27"/>
      <c r="CI956" s="29"/>
      <c r="CJ956" s="28">
        <v>1</v>
      </c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>
        <v>1</v>
      </c>
      <c r="CX956" s="8"/>
      <c r="CY956" s="8"/>
      <c r="CZ956" s="8">
        <v>1</v>
      </c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28"/>
      <c r="DR956" s="8">
        <v>6</v>
      </c>
      <c r="DS956" s="8"/>
      <c r="DT956" s="8"/>
      <c r="DU956" s="8">
        <v>24</v>
      </c>
      <c r="DV956" s="27"/>
      <c r="DW956" s="8"/>
      <c r="DX956" s="8"/>
      <c r="DY956" s="8"/>
      <c r="DZ956" s="8"/>
      <c r="EA956" s="8"/>
      <c r="EB956" s="8"/>
      <c r="EC956" s="8"/>
      <c r="ED956" s="28"/>
      <c r="EE956" s="8"/>
      <c r="EF956" s="8"/>
      <c r="EG956" s="28">
        <v>5</v>
      </c>
      <c r="EH956" s="8"/>
      <c r="EI956" s="8"/>
      <c r="EJ956" s="8"/>
      <c r="EK956" s="8"/>
      <c r="EL956" s="27">
        <v>200</v>
      </c>
      <c r="EM956" s="8"/>
      <c r="EN956" s="8"/>
      <c r="EO956" s="8"/>
      <c r="EP956" s="8"/>
      <c r="EQ956" s="8"/>
      <c r="ER956" s="8">
        <v>9</v>
      </c>
      <c r="ES956" s="8"/>
      <c r="ET956" s="8"/>
      <c r="EU956" s="8" t="s">
        <v>1398</v>
      </c>
      <c r="EV956" s="8"/>
      <c r="EW956" s="27">
        <v>200</v>
      </c>
      <c r="EX956" s="27"/>
      <c r="EY956" s="27"/>
      <c r="EZ956" s="27"/>
      <c r="FA956" s="27"/>
      <c r="FB956" s="27"/>
      <c r="FC956" s="27"/>
      <c r="FD956" s="27"/>
      <c r="FE956" s="27"/>
      <c r="FF956" s="27"/>
      <c r="FG956" s="27"/>
      <c r="FH956" s="27"/>
      <c r="FI956" s="27"/>
      <c r="FJ956" s="27"/>
      <c r="FK956" s="27"/>
      <c r="FL956" s="27"/>
      <c r="FM956" s="27"/>
      <c r="FN956" s="27"/>
      <c r="FO956" s="27"/>
      <c r="FP956" s="27"/>
      <c r="FQ956" s="27"/>
      <c r="FR956" s="27"/>
      <c r="FS956" s="29">
        <f t="shared" si="113"/>
        <v>1148</v>
      </c>
      <c r="FT956" s="29">
        <f>SUM(FS956:FS957)</f>
        <v>1548</v>
      </c>
      <c r="FU956" s="8">
        <f t="shared" si="115"/>
        <v>87</v>
      </c>
      <c r="FV956" s="29">
        <f>SUM(FU956:FU957)</f>
        <v>97</v>
      </c>
    </row>
    <row r="957" spans="1:178">
      <c r="A957" s="8">
        <v>11059</v>
      </c>
      <c r="B957" s="27" t="s">
        <v>49</v>
      </c>
      <c r="C957" s="243"/>
      <c r="D957" s="31"/>
      <c r="E957" s="31"/>
      <c r="F957" s="31"/>
      <c r="G957" s="31"/>
      <c r="H957" s="8">
        <f>VLOOKUP(F957, 'Meslek Grupları'!$E$6:$G$152, 3, FALSE)</f>
        <v>0</v>
      </c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8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7"/>
      <c r="AT957" s="37"/>
      <c r="AU957" s="39"/>
      <c r="AV957" s="31">
        <v>10</v>
      </c>
      <c r="AW957" s="31"/>
      <c r="AX957" s="31"/>
      <c r="AY957" s="31"/>
      <c r="AZ957" s="31">
        <v>400</v>
      </c>
      <c r="BA957" s="37">
        <v>360</v>
      </c>
      <c r="BB957" s="38"/>
      <c r="BC957" s="31"/>
      <c r="BD957" s="31"/>
      <c r="BE957" s="31"/>
      <c r="BF957" s="31"/>
      <c r="BG957" s="31"/>
      <c r="BH957" s="37"/>
      <c r="BI957" s="31"/>
      <c r="BJ957" s="31"/>
      <c r="BK957" s="31"/>
      <c r="BL957" s="31"/>
      <c r="BM957" s="31"/>
      <c r="BN957" s="31"/>
      <c r="BO957" s="38"/>
      <c r="BP957" s="31"/>
      <c r="BQ957" s="31"/>
      <c r="BR957" s="31"/>
      <c r="BS957" s="31"/>
      <c r="BT957" s="31"/>
      <c r="BU957" s="37"/>
      <c r="BV957" s="31"/>
      <c r="BW957" s="38"/>
      <c r="BX957" s="31"/>
      <c r="BY957" s="31"/>
      <c r="BZ957" s="31"/>
      <c r="CA957" s="37"/>
      <c r="CB957" s="38"/>
      <c r="CC957" s="31"/>
      <c r="CD957" s="31"/>
      <c r="CE957" s="31"/>
      <c r="CF957" s="31"/>
      <c r="CG957" s="31"/>
      <c r="CH957" s="37"/>
      <c r="CI957" s="39"/>
      <c r="CJ957" s="38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8"/>
      <c r="DR957" s="31"/>
      <c r="DS957" s="31"/>
      <c r="DT957" s="31"/>
      <c r="DU957" s="31"/>
      <c r="DV957" s="37"/>
      <c r="DW957" s="31"/>
      <c r="DX957" s="31"/>
      <c r="DY957" s="31"/>
      <c r="DZ957" s="31"/>
      <c r="EA957" s="31"/>
      <c r="EB957" s="31"/>
      <c r="EC957" s="31"/>
      <c r="ED957" s="38"/>
      <c r="EE957" s="31"/>
      <c r="EF957" s="31"/>
      <c r="EG957" s="38"/>
      <c r="EH957" s="31"/>
      <c r="EI957" s="31"/>
      <c r="EJ957" s="31"/>
      <c r="EK957" s="31"/>
      <c r="EL957" s="37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7"/>
      <c r="EX957" s="37"/>
      <c r="EY957" s="37"/>
      <c r="EZ957" s="37"/>
      <c r="FA957" s="37"/>
      <c r="FB957" s="37"/>
      <c r="FC957" s="37"/>
      <c r="FD957" s="37"/>
      <c r="FE957" s="37"/>
      <c r="FF957" s="37"/>
      <c r="FG957" s="37"/>
      <c r="FH957" s="37"/>
      <c r="FI957" s="37"/>
      <c r="FJ957" s="37"/>
      <c r="FK957" s="37"/>
      <c r="FL957" s="37"/>
      <c r="FM957" s="37"/>
      <c r="FN957" s="37"/>
      <c r="FO957" s="37"/>
      <c r="FP957" s="37"/>
      <c r="FQ957" s="37"/>
      <c r="FR957" s="37"/>
      <c r="FS957" s="29">
        <f t="shared" si="113"/>
        <v>400</v>
      </c>
      <c r="FT957" s="29"/>
      <c r="FU957" s="8">
        <f t="shared" si="115"/>
        <v>10</v>
      </c>
      <c r="FV957" s="29"/>
    </row>
    <row r="958" spans="1:178">
      <c r="A958" s="8">
        <v>11059</v>
      </c>
      <c r="B958" s="27" t="s">
        <v>49</v>
      </c>
      <c r="C958" s="242">
        <v>10</v>
      </c>
      <c r="D958" s="8" t="s">
        <v>1399</v>
      </c>
      <c r="E958" s="8"/>
      <c r="F958" s="8" t="s">
        <v>227</v>
      </c>
      <c r="H958" s="8" t="str">
        <f>VLOOKUP(F958, 'Meslek Grupları'!$E$6:$G$152, 3, FALSE)</f>
        <v>Ziraat</v>
      </c>
      <c r="I958" s="8" t="s">
        <v>1400</v>
      </c>
      <c r="J958" s="8"/>
      <c r="K958" s="8"/>
      <c r="M958" s="8"/>
      <c r="O958" s="8"/>
      <c r="P958" s="8"/>
      <c r="U958" s="8"/>
      <c r="V958" s="8"/>
      <c r="W958" s="8"/>
      <c r="Z958" s="2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27"/>
      <c r="AT958" s="27"/>
      <c r="AU958" s="29"/>
      <c r="AV958" s="8">
        <v>24</v>
      </c>
      <c r="AW958" s="8"/>
      <c r="AX958" s="8"/>
      <c r="AY958" s="8"/>
      <c r="AZ958" s="8">
        <v>437</v>
      </c>
      <c r="BA958" s="27">
        <v>420</v>
      </c>
      <c r="BB958" s="28"/>
      <c r="BC958" s="8"/>
      <c r="BD958" s="8"/>
      <c r="BE958" s="8"/>
      <c r="BF958" s="8"/>
      <c r="BG958" s="8"/>
      <c r="BH958" s="27"/>
      <c r="BI958" s="8"/>
      <c r="BJ958" s="8"/>
      <c r="BK958" s="8"/>
      <c r="BL958" s="8"/>
      <c r="BM958" s="8"/>
      <c r="BN958" s="8"/>
      <c r="BO958" s="28"/>
      <c r="BP958" s="8"/>
      <c r="BQ958" s="8"/>
      <c r="BR958" s="8"/>
      <c r="BS958" s="8"/>
      <c r="BT958" s="8"/>
      <c r="BU958" s="27"/>
      <c r="BV958" s="8"/>
      <c r="BW958" s="28"/>
      <c r="BX958" s="8"/>
      <c r="BY958" s="8"/>
      <c r="BZ958" s="8"/>
      <c r="CA958" s="27"/>
      <c r="CB958" s="28"/>
      <c r="CC958" s="8"/>
      <c r="CD958" s="8"/>
      <c r="CE958" s="8"/>
      <c r="CF958" s="8"/>
      <c r="CG958" s="8"/>
      <c r="CH958" s="27"/>
      <c r="CI958" s="29"/>
      <c r="CJ958" s="2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28"/>
      <c r="DR958" s="8"/>
      <c r="DS958" s="8"/>
      <c r="DT958" s="8"/>
      <c r="DU958" s="8"/>
      <c r="DV958" s="27"/>
      <c r="DW958" s="8"/>
      <c r="DX958" s="8"/>
      <c r="DY958" s="8"/>
      <c r="DZ958" s="8"/>
      <c r="EA958" s="8"/>
      <c r="EB958" s="8"/>
      <c r="EC958" s="8"/>
      <c r="ED958" s="28"/>
      <c r="EE958" s="8"/>
      <c r="EF958" s="8"/>
      <c r="EG958" s="28">
        <v>24</v>
      </c>
      <c r="EH958" s="8"/>
      <c r="EI958" s="8"/>
      <c r="EJ958" s="8"/>
      <c r="EK958" s="8"/>
      <c r="EL958" s="27">
        <v>2496</v>
      </c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27"/>
      <c r="EX958" s="27"/>
      <c r="EY958" s="27">
        <v>3</v>
      </c>
      <c r="EZ958" s="27"/>
      <c r="FA958" s="27"/>
      <c r="FB958" s="27"/>
      <c r="FC958" s="27">
        <v>126</v>
      </c>
      <c r="FD958" s="27"/>
      <c r="FE958" s="27"/>
      <c r="FF958" s="27"/>
      <c r="FG958" s="27"/>
      <c r="FH958" s="27"/>
      <c r="FI958" s="27"/>
      <c r="FJ958" s="27"/>
      <c r="FK958" s="27"/>
      <c r="FL958" s="27"/>
      <c r="FM958" s="27"/>
      <c r="FN958" s="27"/>
      <c r="FO958" s="27"/>
      <c r="FP958" s="27"/>
      <c r="FQ958" s="27"/>
      <c r="FR958" s="27"/>
      <c r="FS958" s="29">
        <f t="shared" si="113"/>
        <v>3059</v>
      </c>
      <c r="FT958" s="29">
        <f>SUM(FS958:FS960)</f>
        <v>4019</v>
      </c>
      <c r="FU958" s="8">
        <f t="shared" si="115"/>
        <v>24</v>
      </c>
      <c r="FV958" s="29">
        <f>SUM(FU958:FU960)</f>
        <v>24</v>
      </c>
    </row>
    <row r="959" spans="1:178">
      <c r="A959" s="8">
        <v>11059</v>
      </c>
      <c r="B959" s="27" t="s">
        <v>49</v>
      </c>
      <c r="C959" s="420"/>
      <c r="E959" s="8"/>
      <c r="F959" s="8" t="s">
        <v>1016</v>
      </c>
      <c r="G959">
        <v>220</v>
      </c>
      <c r="H959" s="286" t="s">
        <v>784</v>
      </c>
      <c r="I959" s="8"/>
      <c r="J959" s="8"/>
      <c r="K959" s="8"/>
      <c r="M959" s="8"/>
      <c r="O959" s="8"/>
      <c r="P959" s="8"/>
      <c r="U959" s="8"/>
      <c r="V959" s="8"/>
      <c r="W959" s="8"/>
      <c r="Z959" s="2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27"/>
      <c r="AT959" s="27"/>
      <c r="AU959" s="29"/>
      <c r="AV959" s="8"/>
      <c r="AW959" s="8"/>
      <c r="AX959" s="8"/>
      <c r="AY959" s="8"/>
      <c r="AZ959" s="8"/>
      <c r="BA959" s="27"/>
      <c r="BB959" s="28"/>
      <c r="BC959" s="8"/>
      <c r="BD959" s="8"/>
      <c r="BE959" s="8"/>
      <c r="BF959" s="8"/>
      <c r="BG959" s="8"/>
      <c r="BH959" s="27"/>
      <c r="BI959" s="8"/>
      <c r="BJ959" s="8"/>
      <c r="BK959" s="8"/>
      <c r="BL959" s="8"/>
      <c r="BM959" s="8"/>
      <c r="BN959" s="8"/>
      <c r="BO959" s="28"/>
      <c r="BP959" s="8"/>
      <c r="BQ959" s="8"/>
      <c r="BR959" s="8"/>
      <c r="BS959" s="8"/>
      <c r="BT959" s="8"/>
      <c r="BU959" s="27"/>
      <c r="BV959" s="8"/>
      <c r="BW959" s="28"/>
      <c r="BX959" s="8"/>
      <c r="BY959" s="8"/>
      <c r="BZ959" s="8"/>
      <c r="CA959" s="27"/>
      <c r="CB959" s="28"/>
      <c r="CC959" s="8"/>
      <c r="CD959" s="8"/>
      <c r="CE959" s="8"/>
      <c r="CF959" s="8"/>
      <c r="CG959" s="8"/>
      <c r="CH959" s="27"/>
      <c r="CI959" s="29"/>
      <c r="CJ959" s="2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28"/>
      <c r="DR959" s="8"/>
      <c r="DS959" s="8"/>
      <c r="DT959" s="8"/>
      <c r="DU959" s="8"/>
      <c r="DV959" s="27"/>
      <c r="DW959" s="8"/>
      <c r="DX959" s="8"/>
      <c r="DY959" s="8"/>
      <c r="DZ959" s="8"/>
      <c r="EA959" s="8"/>
      <c r="EB959" s="8"/>
      <c r="EC959" s="8"/>
      <c r="ED959" s="28"/>
      <c r="EE959" s="8"/>
      <c r="EF959" s="8"/>
      <c r="EG959" s="28"/>
      <c r="EH959" s="8"/>
      <c r="EI959" s="8"/>
      <c r="EJ959" s="8"/>
      <c r="EK959" s="8"/>
      <c r="EL959" s="27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27"/>
      <c r="EX959" s="27"/>
      <c r="EY959" s="27"/>
      <c r="EZ959" s="27"/>
      <c r="FA959" s="27"/>
      <c r="FB959" s="27"/>
      <c r="FC959" s="27"/>
      <c r="FD959" s="27"/>
      <c r="FE959" s="27"/>
      <c r="FF959" s="27"/>
      <c r="FG959" s="27"/>
      <c r="FH959" s="27"/>
      <c r="FI959" s="27"/>
      <c r="FJ959" s="27"/>
      <c r="FK959" s="27"/>
      <c r="FL959" s="27"/>
      <c r="FM959" s="27"/>
      <c r="FN959" s="27"/>
      <c r="FO959" s="27"/>
      <c r="FP959" s="27"/>
      <c r="FQ959" s="27"/>
      <c r="FR959" s="27"/>
      <c r="FS959" s="29">
        <f t="shared" si="113"/>
        <v>220</v>
      </c>
      <c r="FT959" s="29"/>
      <c r="FU959" s="8">
        <f t="shared" si="115"/>
        <v>0</v>
      </c>
      <c r="FV959" s="29"/>
    </row>
    <row r="960" spans="1:178">
      <c r="A960" s="8">
        <v>11059</v>
      </c>
      <c r="B960" s="27" t="s">
        <v>49</v>
      </c>
      <c r="C960" s="243"/>
      <c r="D960" s="31"/>
      <c r="E960" s="31" t="s">
        <v>608</v>
      </c>
      <c r="F960" s="31"/>
      <c r="G960" s="31"/>
      <c r="H960" s="8">
        <f>VLOOKUP(F960, 'Meslek Grupları'!$E$6:$G$152, 3, FALSE)</f>
        <v>0</v>
      </c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8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7"/>
      <c r="AT960" s="37"/>
      <c r="AU960" s="39"/>
      <c r="AV960" s="31"/>
      <c r="AW960" s="31"/>
      <c r="AX960" s="31"/>
      <c r="AY960" s="31"/>
      <c r="AZ960" s="31"/>
      <c r="BA960" s="37"/>
      <c r="BB960" s="38"/>
      <c r="BC960" s="31"/>
      <c r="BD960" s="31"/>
      <c r="BE960" s="31"/>
      <c r="BF960" s="31"/>
      <c r="BG960" s="31"/>
      <c r="BH960" s="37"/>
      <c r="BI960" s="31"/>
      <c r="BJ960" s="31"/>
      <c r="BK960" s="31"/>
      <c r="BL960" s="31"/>
      <c r="BM960" s="31"/>
      <c r="BN960" s="31"/>
      <c r="BO960" s="38"/>
      <c r="BP960" s="31"/>
      <c r="BQ960" s="31"/>
      <c r="BR960" s="31"/>
      <c r="BS960" s="31"/>
      <c r="BT960" s="31"/>
      <c r="BU960" s="37"/>
      <c r="BV960" s="31"/>
      <c r="BW960" s="38"/>
      <c r="BX960" s="31"/>
      <c r="BY960" s="31"/>
      <c r="BZ960" s="31"/>
      <c r="CA960" s="37"/>
      <c r="CB960" s="38"/>
      <c r="CC960" s="31"/>
      <c r="CD960" s="31"/>
      <c r="CE960" s="31"/>
      <c r="CF960" s="31"/>
      <c r="CG960" s="31"/>
      <c r="CH960" s="37"/>
      <c r="CI960" s="39"/>
      <c r="CJ960" s="38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8"/>
      <c r="DR960" s="31"/>
      <c r="DS960" s="31"/>
      <c r="DT960" s="31"/>
      <c r="DU960" s="31"/>
      <c r="DV960" s="37"/>
      <c r="DW960" s="31"/>
      <c r="DX960" s="31"/>
      <c r="DY960" s="31"/>
      <c r="DZ960" s="31"/>
      <c r="EA960" s="31"/>
      <c r="EB960" s="31"/>
      <c r="EC960" s="31"/>
      <c r="ED960" s="38"/>
      <c r="EE960" s="31"/>
      <c r="EF960" s="31"/>
      <c r="EG960" s="38">
        <v>8</v>
      </c>
      <c r="EH960" s="31"/>
      <c r="EI960" s="31"/>
      <c r="EJ960" s="31"/>
      <c r="EK960" s="31"/>
      <c r="EL960" s="37">
        <v>740</v>
      </c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7"/>
      <c r="EX960" s="37"/>
      <c r="EY960" s="37"/>
      <c r="EZ960" s="37"/>
      <c r="FA960" s="37"/>
      <c r="FB960" s="37"/>
      <c r="FC960" s="37"/>
      <c r="FD960" s="37"/>
      <c r="FE960" s="37"/>
      <c r="FF960" s="37"/>
      <c r="FG960" s="37"/>
      <c r="FH960" s="37"/>
      <c r="FI960" s="37"/>
      <c r="FJ960" s="37"/>
      <c r="FK960" s="37"/>
      <c r="FL960" s="37"/>
      <c r="FM960" s="37"/>
      <c r="FN960" s="37"/>
      <c r="FO960" s="37"/>
      <c r="FP960" s="37"/>
      <c r="FQ960" s="37"/>
      <c r="FR960" s="37"/>
      <c r="FS960" s="29">
        <f t="shared" si="113"/>
        <v>740</v>
      </c>
      <c r="FT960" s="29"/>
      <c r="FU960" s="8">
        <f t="shared" si="115"/>
        <v>0</v>
      </c>
      <c r="FV960" s="29"/>
    </row>
    <row r="961" spans="1:179">
      <c r="A961" s="8">
        <v>11059</v>
      </c>
      <c r="B961" s="27" t="s">
        <v>49</v>
      </c>
      <c r="C961" s="242">
        <v>11</v>
      </c>
      <c r="D961" s="8" t="s">
        <v>1401</v>
      </c>
      <c r="E961" s="8"/>
      <c r="F961" s="8" t="s">
        <v>309</v>
      </c>
      <c r="H961" s="8" t="str">
        <f>VLOOKUP(F961, 'Meslek Grupları'!$E$6:$G$152, 3, FALSE)</f>
        <v>Görevli</v>
      </c>
      <c r="I961" s="8"/>
      <c r="J961" s="8"/>
      <c r="K961" s="8"/>
      <c r="M961" s="8"/>
      <c r="O961" s="8"/>
      <c r="P961" s="8"/>
      <c r="U961" s="8"/>
      <c r="V961" s="8"/>
      <c r="W961" s="8"/>
      <c r="Z961" s="2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27"/>
      <c r="AT961" s="27"/>
      <c r="AU961" s="29"/>
      <c r="AV961" s="8"/>
      <c r="AW961" s="8"/>
      <c r="AX961" s="8"/>
      <c r="AY961" s="8"/>
      <c r="AZ961" s="8"/>
      <c r="BA961" s="27"/>
      <c r="BB961" s="28"/>
      <c r="BC961" s="8"/>
      <c r="BD961" s="8"/>
      <c r="BE961" s="8"/>
      <c r="BF961" s="8"/>
      <c r="BG961" s="8"/>
      <c r="BH961" s="27"/>
      <c r="BI961" s="8"/>
      <c r="BJ961" s="8"/>
      <c r="BK961" s="8"/>
      <c r="BL961" s="8"/>
      <c r="BM961" s="8"/>
      <c r="BN961" s="8"/>
      <c r="BO961" s="28"/>
      <c r="BP961" s="8"/>
      <c r="BQ961" s="8"/>
      <c r="BR961" s="8"/>
      <c r="BS961" s="8"/>
      <c r="BT961" s="8"/>
      <c r="BU961" s="27"/>
      <c r="BV961" s="8"/>
      <c r="BW961" s="28"/>
      <c r="BX961" s="8"/>
      <c r="BY961" s="8"/>
      <c r="BZ961" s="8"/>
      <c r="CA961" s="27"/>
      <c r="CB961" s="28"/>
      <c r="CC961" s="8"/>
      <c r="CD961" s="8"/>
      <c r="CE961" s="8"/>
      <c r="CF961" s="8"/>
      <c r="CG961" s="8"/>
      <c r="CH961" s="27"/>
      <c r="CI961" s="29"/>
      <c r="CJ961" s="2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28"/>
      <c r="DR961" s="8"/>
      <c r="DS961" s="8"/>
      <c r="DT961" s="8"/>
      <c r="DU961" s="8"/>
      <c r="DV961" s="27"/>
      <c r="DW961" s="8"/>
      <c r="DX961" s="8"/>
      <c r="DY961" s="8"/>
      <c r="DZ961" s="8"/>
      <c r="EA961" s="8"/>
      <c r="EB961" s="8"/>
      <c r="EC961" s="8"/>
      <c r="ED961" s="28"/>
      <c r="EE961" s="8"/>
      <c r="EF961" s="8"/>
      <c r="EG961" s="28">
        <v>1</v>
      </c>
      <c r="EH961" s="8" t="s">
        <v>427</v>
      </c>
      <c r="EI961" s="8"/>
      <c r="EJ961" s="8"/>
      <c r="EK961" s="8"/>
      <c r="EL961" s="27">
        <v>100</v>
      </c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9">
        <f t="shared" si="113"/>
        <v>100</v>
      </c>
      <c r="FT961" s="29">
        <f>SUM(FS961:FS962)</f>
        <v>200</v>
      </c>
      <c r="FU961" s="8">
        <f t="shared" si="115"/>
        <v>0</v>
      </c>
      <c r="FV961" s="29">
        <f>SUM(FU961:FU962)</f>
        <v>0</v>
      </c>
    </row>
    <row r="962" spans="1:179">
      <c r="A962" s="8">
        <v>11059</v>
      </c>
      <c r="B962" s="27" t="s">
        <v>49</v>
      </c>
      <c r="C962" s="243"/>
      <c r="D962" s="31"/>
      <c r="E962" s="31" t="s">
        <v>608</v>
      </c>
      <c r="F962" s="31"/>
      <c r="G962" s="31"/>
      <c r="H962" s="8">
        <f>VLOOKUP(F962, 'Meslek Grupları'!$E$6:$G$152, 3, FALSE)</f>
        <v>0</v>
      </c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8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7"/>
      <c r="AT962" s="37"/>
      <c r="AU962" s="39"/>
      <c r="AV962" s="31"/>
      <c r="AW962" s="31"/>
      <c r="AX962" s="31"/>
      <c r="AY962" s="31"/>
      <c r="AZ962" s="31"/>
      <c r="BA962" s="37"/>
      <c r="BB962" s="38"/>
      <c r="BC962" s="31"/>
      <c r="BD962" s="31"/>
      <c r="BE962" s="31"/>
      <c r="BF962" s="31"/>
      <c r="BG962" s="31"/>
      <c r="BH962" s="37"/>
      <c r="BI962" s="31"/>
      <c r="BJ962" s="31"/>
      <c r="BK962" s="31"/>
      <c r="BL962" s="31"/>
      <c r="BM962" s="31"/>
      <c r="BN962" s="31"/>
      <c r="BO962" s="38"/>
      <c r="BP962" s="31"/>
      <c r="BQ962" s="31"/>
      <c r="BR962" s="31"/>
      <c r="BS962" s="31"/>
      <c r="BT962" s="31"/>
      <c r="BU962" s="37"/>
      <c r="BV962" s="31"/>
      <c r="BW962" s="38"/>
      <c r="BX962" s="31"/>
      <c r="BY962" s="31"/>
      <c r="BZ962" s="31"/>
      <c r="CA962" s="37"/>
      <c r="CB962" s="38"/>
      <c r="CC962" s="31"/>
      <c r="CD962" s="31"/>
      <c r="CE962" s="31"/>
      <c r="CF962" s="31"/>
      <c r="CG962" s="31"/>
      <c r="CH962" s="37"/>
      <c r="CI962" s="39"/>
      <c r="CJ962" s="38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8"/>
      <c r="DR962" s="31"/>
      <c r="DS962" s="31"/>
      <c r="DT962" s="31"/>
      <c r="DU962" s="31"/>
      <c r="DV962" s="37"/>
      <c r="DW962" s="31"/>
      <c r="DX962" s="31"/>
      <c r="DY962" s="31"/>
      <c r="DZ962" s="31"/>
      <c r="EA962" s="31"/>
      <c r="EB962" s="31"/>
      <c r="EC962" s="31"/>
      <c r="ED962" s="38"/>
      <c r="EE962" s="31"/>
      <c r="EF962" s="31"/>
      <c r="EG962" s="38"/>
      <c r="EH962" s="31"/>
      <c r="EI962" s="31"/>
      <c r="EJ962" s="31"/>
      <c r="EK962" s="31"/>
      <c r="EL962" s="37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7"/>
      <c r="EX962" s="37"/>
      <c r="EY962" s="37"/>
      <c r="EZ962" s="37"/>
      <c r="FA962" s="37"/>
      <c r="FB962" s="37"/>
      <c r="FC962" s="37"/>
      <c r="FD962" s="37"/>
      <c r="FE962" s="37"/>
      <c r="FF962" s="37"/>
      <c r="FG962" s="37"/>
      <c r="FH962" s="37"/>
      <c r="FI962" s="37"/>
      <c r="FJ962" s="37">
        <v>1</v>
      </c>
      <c r="FK962" s="37"/>
      <c r="FL962" s="37">
        <v>100</v>
      </c>
      <c r="FM962" s="37"/>
      <c r="FN962" s="37"/>
      <c r="FO962" s="37"/>
      <c r="FP962" s="37"/>
      <c r="FQ962" s="37"/>
      <c r="FR962" s="37"/>
      <c r="FS962" s="29">
        <f t="shared" si="113"/>
        <v>100</v>
      </c>
      <c r="FT962" s="29"/>
      <c r="FU962" s="8">
        <f t="shared" si="115"/>
        <v>0</v>
      </c>
      <c r="FV962" s="29"/>
    </row>
    <row r="963" spans="1:179">
      <c r="A963" s="8">
        <v>11059</v>
      </c>
      <c r="B963" s="27" t="s">
        <v>49</v>
      </c>
      <c r="C963" s="40">
        <v>12</v>
      </c>
      <c r="D963" s="40" t="s">
        <v>1402</v>
      </c>
      <c r="E963" s="40"/>
      <c r="F963" s="40" t="s">
        <v>22</v>
      </c>
      <c r="G963" s="40">
        <v>100</v>
      </c>
      <c r="H963" s="8" t="str">
        <f>VLOOKUP(F963, 'Meslek Grupları'!$E$6:$G$152, 3, FALSE)</f>
        <v>Esnaf</v>
      </c>
      <c r="I963" s="40"/>
      <c r="J963" s="40"/>
      <c r="K963" s="40"/>
      <c r="L963" s="40">
        <v>120</v>
      </c>
      <c r="M963" s="40" t="s">
        <v>599</v>
      </c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1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2"/>
      <c r="AT963" s="42"/>
      <c r="AU963" s="43"/>
      <c r="AV963" s="40"/>
      <c r="AW963" s="40"/>
      <c r="AX963" s="40"/>
      <c r="AY963" s="40"/>
      <c r="AZ963" s="40"/>
      <c r="BA963" s="42"/>
      <c r="BB963" s="41"/>
      <c r="BC963" s="40"/>
      <c r="BD963" s="40"/>
      <c r="BE963" s="40"/>
      <c r="BF963" s="40"/>
      <c r="BG963" s="40"/>
      <c r="BH963" s="42"/>
      <c r="BI963" s="40"/>
      <c r="BJ963" s="40"/>
      <c r="BK963" s="40"/>
      <c r="BL963" s="40"/>
      <c r="BM963" s="40"/>
      <c r="BN963" s="40"/>
      <c r="BO963" s="41"/>
      <c r="BP963" s="40"/>
      <c r="BQ963" s="40"/>
      <c r="BR963" s="40"/>
      <c r="BS963" s="40"/>
      <c r="BT963" s="40"/>
      <c r="BU963" s="42"/>
      <c r="BV963" s="40"/>
      <c r="BW963" s="41"/>
      <c r="BX963" s="40"/>
      <c r="BY963" s="40"/>
      <c r="BZ963" s="40"/>
      <c r="CA963" s="42"/>
      <c r="CB963" s="41"/>
      <c r="CC963" s="40"/>
      <c r="CD963" s="40"/>
      <c r="CE963" s="40"/>
      <c r="CF963" s="40"/>
      <c r="CG963" s="40"/>
      <c r="CH963" s="42"/>
      <c r="CI963" s="43"/>
      <c r="CJ963" s="41"/>
      <c r="CK963" s="40"/>
      <c r="CL963" s="40"/>
      <c r="CM963" s="40"/>
      <c r="CN963" s="40"/>
      <c r="CO963" s="40"/>
      <c r="CP963" s="40"/>
      <c r="CQ963" s="40"/>
      <c r="CR963" s="40"/>
      <c r="CS963" s="40"/>
      <c r="CT963" s="40"/>
      <c r="CU963" s="40"/>
      <c r="CV963" s="40"/>
      <c r="CW963" s="40"/>
      <c r="CX963" s="40"/>
      <c r="CY963" s="40"/>
      <c r="CZ963" s="40"/>
      <c r="DA963" s="40"/>
      <c r="DB963" s="40"/>
      <c r="DC963" s="40"/>
      <c r="DD963" s="40"/>
      <c r="DE963" s="40"/>
      <c r="DF963" s="40"/>
      <c r="DG963" s="40"/>
      <c r="DH963" s="40"/>
      <c r="DI963" s="40"/>
      <c r="DJ963" s="40"/>
      <c r="DK963" s="40"/>
      <c r="DL963" s="40"/>
      <c r="DM963" s="40"/>
      <c r="DN963" s="40"/>
      <c r="DO963" s="40"/>
      <c r="DP963" s="40"/>
      <c r="DQ963" s="41"/>
      <c r="DR963" s="40"/>
      <c r="DS963" s="40"/>
      <c r="DT963" s="40"/>
      <c r="DU963" s="40"/>
      <c r="DV963" s="42"/>
      <c r="DW963" s="40"/>
      <c r="DX963" s="40"/>
      <c r="DY963" s="40"/>
      <c r="DZ963" s="40"/>
      <c r="EA963" s="40"/>
      <c r="EB963" s="40"/>
      <c r="EC963" s="40"/>
      <c r="ED963" s="41"/>
      <c r="EE963" s="40"/>
      <c r="EF963" s="40"/>
      <c r="EG963" s="41"/>
      <c r="EH963" s="40"/>
      <c r="EI963" s="40"/>
      <c r="EJ963" s="40"/>
      <c r="EK963" s="40"/>
      <c r="EL963" s="42"/>
      <c r="EM963" s="40"/>
      <c r="EN963" s="40"/>
      <c r="EO963" s="40"/>
      <c r="EP963" s="40"/>
      <c r="EQ963" s="40"/>
      <c r="ER963" s="40"/>
      <c r="ES963" s="40"/>
      <c r="ET963" s="40"/>
      <c r="EU963" s="40"/>
      <c r="EV963" s="40"/>
      <c r="EW963" s="42"/>
      <c r="EX963" s="42"/>
      <c r="EY963" s="42"/>
      <c r="EZ963" s="42"/>
      <c r="FA963" s="42"/>
      <c r="FB963" s="42"/>
      <c r="FC963" s="42"/>
      <c r="FD963" s="42"/>
      <c r="FE963" s="42"/>
      <c r="FF963" s="42"/>
      <c r="FG963" s="42"/>
      <c r="FH963" s="42"/>
      <c r="FI963" s="42"/>
      <c r="FJ963" s="42"/>
      <c r="FK963" s="42"/>
      <c r="FL963" s="42"/>
      <c r="FM963" s="42"/>
      <c r="FN963" s="42"/>
      <c r="FO963" s="42"/>
      <c r="FP963" s="42"/>
      <c r="FQ963" s="42"/>
      <c r="FR963" s="42"/>
      <c r="FS963" s="29">
        <f t="shared" si="113"/>
        <v>220</v>
      </c>
      <c r="FT963" s="29">
        <f t="shared" ref="FT963:FT978" si="117">FS963</f>
        <v>220</v>
      </c>
      <c r="FU963" s="8">
        <f t="shared" si="115"/>
        <v>0</v>
      </c>
      <c r="FV963" s="29">
        <f t="shared" ref="FV963:FV978" si="118">FU963</f>
        <v>0</v>
      </c>
    </row>
    <row r="964" spans="1:179">
      <c r="A964" s="8">
        <v>11059</v>
      </c>
      <c r="B964" s="27" t="s">
        <v>49</v>
      </c>
      <c r="C964" s="40">
        <v>13</v>
      </c>
      <c r="D964" s="40" t="s">
        <v>1404</v>
      </c>
      <c r="E964" s="40"/>
      <c r="F964" s="40"/>
      <c r="G964" s="40"/>
      <c r="H964" s="8">
        <f>VLOOKUP(F964, 'Meslek Grupları'!$E$6:$G$152, 3, FALSE)</f>
        <v>0</v>
      </c>
      <c r="I964" s="40"/>
      <c r="J964" s="40"/>
      <c r="K964" s="40"/>
      <c r="L964" s="40">
        <v>120</v>
      </c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1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2"/>
      <c r="AT964" s="42"/>
      <c r="AU964" s="43"/>
      <c r="AV964" s="40"/>
      <c r="AW964" s="40"/>
      <c r="AX964" s="40"/>
      <c r="AY964" s="40"/>
      <c r="AZ964" s="40"/>
      <c r="BA964" s="42"/>
      <c r="BB964" s="41">
        <v>10</v>
      </c>
      <c r="BC964" s="40"/>
      <c r="BD964" s="40"/>
      <c r="BE964" s="40"/>
      <c r="BF964" s="40"/>
      <c r="BG964" s="40">
        <v>75</v>
      </c>
      <c r="BH964" s="42">
        <v>80</v>
      </c>
      <c r="BI964" s="40"/>
      <c r="BJ964" s="40"/>
      <c r="BK964" s="40"/>
      <c r="BL964" s="40"/>
      <c r="BM964" s="40"/>
      <c r="BN964" s="40"/>
      <c r="BO964" s="41"/>
      <c r="BP964" s="40"/>
      <c r="BQ964" s="40"/>
      <c r="BR964" s="40"/>
      <c r="BS964" s="40"/>
      <c r="BT964" s="40"/>
      <c r="BU964" s="42"/>
      <c r="BV964" s="40"/>
      <c r="BW964" s="41">
        <v>1</v>
      </c>
      <c r="BX964" s="40"/>
      <c r="BY964" s="40" t="s">
        <v>186</v>
      </c>
      <c r="BZ964" s="40"/>
      <c r="CA964" s="42"/>
      <c r="CB964" s="41"/>
      <c r="CC964" s="40"/>
      <c r="CD964" s="40"/>
      <c r="CE964" s="40"/>
      <c r="CF964" s="40"/>
      <c r="CG964" s="40"/>
      <c r="CH964" s="42"/>
      <c r="CI964" s="43"/>
      <c r="CJ964" s="41"/>
      <c r="CK964" s="40"/>
      <c r="CL964" s="40"/>
      <c r="CM964" s="40"/>
      <c r="CN964" s="40"/>
      <c r="CO964" s="40"/>
      <c r="CP964" s="40"/>
      <c r="CQ964" s="40"/>
      <c r="CR964" s="40"/>
      <c r="CS964" s="40"/>
      <c r="CT964" s="40"/>
      <c r="CU964" s="40"/>
      <c r="CV964" s="40"/>
      <c r="CW964" s="40"/>
      <c r="CX964" s="40"/>
      <c r="CY964" s="40"/>
      <c r="CZ964" s="40"/>
      <c r="DA964" s="40"/>
      <c r="DB964" s="40"/>
      <c r="DC964" s="40"/>
      <c r="DD964" s="40"/>
      <c r="DE964" s="40"/>
      <c r="DF964" s="40"/>
      <c r="DG964" s="40"/>
      <c r="DH964" s="40"/>
      <c r="DI964" s="40"/>
      <c r="DJ964" s="40"/>
      <c r="DK964" s="40"/>
      <c r="DL964" s="40"/>
      <c r="DM964" s="40"/>
      <c r="DN964" s="40"/>
      <c r="DO964" s="40"/>
      <c r="DP964" s="40"/>
      <c r="DQ964" s="41"/>
      <c r="DR964" s="40"/>
      <c r="DS964" s="40"/>
      <c r="DT964" s="40"/>
      <c r="DU964" s="40"/>
      <c r="DV964" s="42"/>
      <c r="DW964" s="40"/>
      <c r="DX964" s="40"/>
      <c r="DY964" s="40"/>
      <c r="DZ964" s="40"/>
      <c r="EA964" s="40"/>
      <c r="EB964" s="40"/>
      <c r="EC964" s="40"/>
      <c r="ED964" s="41"/>
      <c r="EE964" s="40"/>
      <c r="EF964" s="40"/>
      <c r="EG964" s="41"/>
      <c r="EH964" s="40"/>
      <c r="EI964" s="40"/>
      <c r="EJ964" s="40"/>
      <c r="EK964" s="40"/>
      <c r="EL964" s="42"/>
      <c r="EM964" s="40"/>
      <c r="EN964" s="40"/>
      <c r="EO964" s="40"/>
      <c r="EP964" s="40"/>
      <c r="EQ964" s="40"/>
      <c r="ER964" s="40"/>
      <c r="ES964" s="40"/>
      <c r="ET964" s="40"/>
      <c r="EU964" s="40"/>
      <c r="EV964" s="40"/>
      <c r="EW964" s="42"/>
      <c r="EX964" s="42"/>
      <c r="EY964" s="42"/>
      <c r="EZ964" s="42"/>
      <c r="FA964" s="42"/>
      <c r="FB964" s="42"/>
      <c r="FC964" s="42"/>
      <c r="FD964" s="42"/>
      <c r="FE964" s="42"/>
      <c r="FF964" s="42"/>
      <c r="FG964" s="42"/>
      <c r="FH964" s="42"/>
      <c r="FI964" s="42"/>
      <c r="FJ964" s="42"/>
      <c r="FK964" s="42"/>
      <c r="FL964" s="42"/>
      <c r="FM964" s="42"/>
      <c r="FN964" s="42"/>
      <c r="FO964" s="42"/>
      <c r="FP964" s="42"/>
      <c r="FQ964" s="42"/>
      <c r="FR964" s="42"/>
      <c r="FS964" s="29">
        <f t="shared" si="113"/>
        <v>195</v>
      </c>
      <c r="FT964" s="29">
        <f t="shared" si="117"/>
        <v>195</v>
      </c>
      <c r="FU964" s="8">
        <f t="shared" si="115"/>
        <v>11</v>
      </c>
      <c r="FV964" s="29">
        <f t="shared" si="118"/>
        <v>11</v>
      </c>
    </row>
    <row r="965" spans="1:179">
      <c r="A965" s="8">
        <v>11059</v>
      </c>
      <c r="B965" s="27" t="s">
        <v>49</v>
      </c>
      <c r="C965" s="40">
        <v>14</v>
      </c>
      <c r="D965" s="40" t="s">
        <v>1405</v>
      </c>
      <c r="E965" s="40"/>
      <c r="F965" s="40" t="s">
        <v>565</v>
      </c>
      <c r="G965" s="40">
        <v>100</v>
      </c>
      <c r="H965" s="8" t="str">
        <f>VLOOKUP(F965, 'Meslek Grupları'!$E$6:$G$152, 3, FALSE)</f>
        <v>Esnaf</v>
      </c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1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2"/>
      <c r="AT965" s="42"/>
      <c r="AU965" s="43"/>
      <c r="AV965" s="40"/>
      <c r="AW965" s="40"/>
      <c r="AX965" s="40"/>
      <c r="AY965" s="40"/>
      <c r="AZ965" s="40"/>
      <c r="BA965" s="42"/>
      <c r="BB965" s="41"/>
      <c r="BC965" s="40"/>
      <c r="BD965" s="40"/>
      <c r="BE965" s="40"/>
      <c r="BF965" s="40"/>
      <c r="BG965" s="40"/>
      <c r="BH965" s="42"/>
      <c r="BI965" s="40"/>
      <c r="BJ965" s="40"/>
      <c r="BK965" s="40"/>
      <c r="BL965" s="40"/>
      <c r="BM965" s="40"/>
      <c r="BN965" s="40"/>
      <c r="BO965" s="41"/>
      <c r="BP965" s="40"/>
      <c r="BQ965" s="40"/>
      <c r="BR965" s="40"/>
      <c r="BS965" s="40"/>
      <c r="BT965" s="40"/>
      <c r="BU965" s="42"/>
      <c r="BV965" s="40"/>
      <c r="BW965" s="41"/>
      <c r="BX965" s="40"/>
      <c r="BY965" s="40"/>
      <c r="BZ965" s="40"/>
      <c r="CA965" s="42"/>
      <c r="CB965" s="41"/>
      <c r="CC965" s="40"/>
      <c r="CD965" s="40"/>
      <c r="CE965" s="40"/>
      <c r="CF965" s="40"/>
      <c r="CG965" s="40"/>
      <c r="CH965" s="42"/>
      <c r="CI965" s="43"/>
      <c r="CJ965" s="41"/>
      <c r="CK965" s="40"/>
      <c r="CL965" s="40"/>
      <c r="CM965" s="40"/>
      <c r="CN965" s="40"/>
      <c r="CO965" s="40"/>
      <c r="CP965" s="40"/>
      <c r="CQ965" s="40"/>
      <c r="CR965" s="40"/>
      <c r="CS965" s="40"/>
      <c r="CT965" s="40"/>
      <c r="CU965" s="40"/>
      <c r="CV965" s="40"/>
      <c r="CW965" s="40"/>
      <c r="CX965" s="40"/>
      <c r="CY965" s="40"/>
      <c r="CZ965" s="40"/>
      <c r="DA965" s="40"/>
      <c r="DB965" s="40"/>
      <c r="DC965" s="40"/>
      <c r="DD965" s="40"/>
      <c r="DE965" s="40"/>
      <c r="DF965" s="40"/>
      <c r="DG965" s="40"/>
      <c r="DH965" s="40"/>
      <c r="DI965" s="40"/>
      <c r="DJ965" s="40"/>
      <c r="DK965" s="40"/>
      <c r="DL965" s="40"/>
      <c r="DM965" s="40"/>
      <c r="DN965" s="40"/>
      <c r="DO965" s="40"/>
      <c r="DP965" s="40"/>
      <c r="DQ965" s="41"/>
      <c r="DR965" s="40"/>
      <c r="DS965" s="40"/>
      <c r="DT965" s="40"/>
      <c r="DU965" s="40"/>
      <c r="DV965" s="42"/>
      <c r="DW965" s="40"/>
      <c r="DX965" s="40"/>
      <c r="DY965" s="40"/>
      <c r="DZ965" s="40"/>
      <c r="EA965" s="40"/>
      <c r="EB965" s="40"/>
      <c r="EC965" s="40"/>
      <c r="ED965" s="41"/>
      <c r="EE965" s="40"/>
      <c r="EF965" s="40"/>
      <c r="EG965" s="41"/>
      <c r="EH965" s="40"/>
      <c r="EI965" s="40"/>
      <c r="EJ965" s="40"/>
      <c r="EK965" s="40"/>
      <c r="EL965" s="42"/>
      <c r="EM965" s="40"/>
      <c r="EN965" s="40"/>
      <c r="EO965" s="40"/>
      <c r="EP965" s="40"/>
      <c r="EQ965" s="40"/>
      <c r="ER965" s="40"/>
      <c r="ES965" s="40"/>
      <c r="ET965" s="40"/>
      <c r="EU965" s="40"/>
      <c r="EV965" s="40"/>
      <c r="EW965" s="42"/>
      <c r="EX965" s="42"/>
      <c r="EY965" s="42"/>
      <c r="EZ965" s="42"/>
      <c r="FA965" s="42"/>
      <c r="FB965" s="42"/>
      <c r="FC965" s="42"/>
      <c r="FD965" s="42"/>
      <c r="FE965" s="42"/>
      <c r="FF965" s="42"/>
      <c r="FG965" s="42"/>
      <c r="FH965" s="42"/>
      <c r="FI965" s="42"/>
      <c r="FJ965" s="42"/>
      <c r="FK965" s="42"/>
      <c r="FL965" s="42"/>
      <c r="FM965" s="42"/>
      <c r="FN965" s="42"/>
      <c r="FO965" s="42"/>
      <c r="FP965" s="42"/>
      <c r="FQ965" s="42"/>
      <c r="FR965" s="42"/>
      <c r="FS965" s="29">
        <f t="shared" si="113"/>
        <v>100</v>
      </c>
      <c r="FT965" s="29">
        <f t="shared" si="117"/>
        <v>100</v>
      </c>
      <c r="FU965" s="8">
        <f t="shared" si="115"/>
        <v>0</v>
      </c>
      <c r="FV965" s="29">
        <f t="shared" si="118"/>
        <v>0</v>
      </c>
    </row>
    <row r="966" spans="1:179">
      <c r="A966" s="8">
        <v>11059</v>
      </c>
      <c r="B966" s="27" t="s">
        <v>49</v>
      </c>
      <c r="C966" s="40">
        <v>15</v>
      </c>
      <c r="D966" s="40" t="s">
        <v>1406</v>
      </c>
      <c r="E966" s="40"/>
      <c r="F966" s="40" t="s">
        <v>22</v>
      </c>
      <c r="G966" s="40">
        <v>100</v>
      </c>
      <c r="H966" s="8" t="str">
        <f>VLOOKUP(F966, 'Meslek Grupları'!$E$6:$G$152, 3, FALSE)</f>
        <v>Esnaf</v>
      </c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1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2"/>
      <c r="AT966" s="42"/>
      <c r="AU966" s="43"/>
      <c r="AV966" s="40"/>
      <c r="AW966" s="40"/>
      <c r="AX966" s="40"/>
      <c r="AY966" s="40"/>
      <c r="AZ966" s="40"/>
      <c r="BA966" s="42"/>
      <c r="BB966" s="41">
        <v>56</v>
      </c>
      <c r="BC966" s="40"/>
      <c r="BD966" s="40"/>
      <c r="BE966" s="40"/>
      <c r="BF966" s="40"/>
      <c r="BG966" s="40">
        <v>160</v>
      </c>
      <c r="BH966" s="42">
        <v>160</v>
      </c>
      <c r="BI966" s="40"/>
      <c r="BJ966" s="40"/>
      <c r="BK966" s="40"/>
      <c r="BL966" s="40"/>
      <c r="BM966" s="40"/>
      <c r="BN966" s="40"/>
      <c r="BO966" s="41"/>
      <c r="BP966" s="40"/>
      <c r="BQ966" s="40"/>
      <c r="BR966" s="40"/>
      <c r="BS966" s="40"/>
      <c r="BT966" s="40"/>
      <c r="BU966" s="42"/>
      <c r="BV966" s="40"/>
      <c r="BW966" s="41"/>
      <c r="BX966" s="40"/>
      <c r="BY966" s="40"/>
      <c r="BZ966" s="40"/>
      <c r="CA966" s="42"/>
      <c r="CB966" s="41"/>
      <c r="CC966" s="40">
        <v>1</v>
      </c>
      <c r="CD966" s="40">
        <v>3</v>
      </c>
      <c r="CE966" s="40"/>
      <c r="CF966" s="40"/>
      <c r="CG966" s="40">
        <v>60</v>
      </c>
      <c r="CH966" s="42">
        <v>60</v>
      </c>
      <c r="CI966" s="43"/>
      <c r="CJ966" s="41"/>
      <c r="CK966" s="40"/>
      <c r="CL966" s="40"/>
      <c r="CM966" s="40"/>
      <c r="CN966" s="40"/>
      <c r="CO966" s="40"/>
      <c r="CP966" s="40"/>
      <c r="CQ966" s="40"/>
      <c r="CR966" s="40"/>
      <c r="CS966" s="40"/>
      <c r="CT966" s="40"/>
      <c r="CU966" s="40"/>
      <c r="CV966" s="40"/>
      <c r="CW966" s="40"/>
      <c r="CX966" s="40"/>
      <c r="CY966" s="40"/>
      <c r="CZ966" s="40"/>
      <c r="DA966" s="40"/>
      <c r="DB966" s="40"/>
      <c r="DC966" s="40"/>
      <c r="DD966" s="40"/>
      <c r="DE966" s="40"/>
      <c r="DF966" s="40"/>
      <c r="DG966" s="40"/>
      <c r="DH966" s="40"/>
      <c r="DI966" s="40"/>
      <c r="DJ966" s="40"/>
      <c r="DK966" s="40"/>
      <c r="DL966" s="40"/>
      <c r="DM966" s="40"/>
      <c r="DN966" s="40"/>
      <c r="DO966" s="40"/>
      <c r="DP966" s="40"/>
      <c r="DQ966" s="41"/>
      <c r="DR966" s="40"/>
      <c r="DS966" s="40"/>
      <c r="DT966" s="40"/>
      <c r="DU966" s="40"/>
      <c r="DV966" s="42"/>
      <c r="DW966" s="40"/>
      <c r="DX966" s="40"/>
      <c r="DY966" s="40"/>
      <c r="DZ966" s="40"/>
      <c r="EA966" s="40"/>
      <c r="EB966" s="40"/>
      <c r="EC966" s="40"/>
      <c r="ED966" s="41"/>
      <c r="EE966" s="40"/>
      <c r="EF966" s="40"/>
      <c r="EG966" s="41"/>
      <c r="EH966" s="40"/>
      <c r="EI966" s="40"/>
      <c r="EJ966" s="40"/>
      <c r="EK966" s="40"/>
      <c r="EL966" s="42"/>
      <c r="EM966" s="40"/>
      <c r="EN966" s="40"/>
      <c r="EO966" s="40"/>
      <c r="EP966" s="40"/>
      <c r="EQ966" s="40"/>
      <c r="ER966" s="40"/>
      <c r="ES966" s="40"/>
      <c r="ET966" s="40"/>
      <c r="EU966" s="40"/>
      <c r="EV966" s="40"/>
      <c r="EW966" s="42"/>
      <c r="EX966" s="42"/>
      <c r="EY966" s="42"/>
      <c r="EZ966" s="42"/>
      <c r="FA966" s="42"/>
      <c r="FB966" s="42"/>
      <c r="FC966" s="42"/>
      <c r="FD966" s="42"/>
      <c r="FE966" s="42"/>
      <c r="FF966" s="42"/>
      <c r="FG966" s="42"/>
      <c r="FH966" s="42"/>
      <c r="FI966" s="42"/>
      <c r="FJ966" s="42">
        <v>1</v>
      </c>
      <c r="FK966" s="42"/>
      <c r="FL966" s="42">
        <v>100</v>
      </c>
      <c r="FM966" s="42"/>
      <c r="FN966" s="42"/>
      <c r="FO966" s="42"/>
      <c r="FP966" s="42"/>
      <c r="FQ966" s="42"/>
      <c r="FR966" s="42"/>
      <c r="FS966" s="29">
        <f t="shared" ref="FS966:FS1018" si="119">FQ966+FO966+FL966+FI966+FC966+EW966+EP966+EL966+EF966+EC966+DX966+DU966+DK966+DJ966+DG966+DE966+DD966+CX966+CP966+CG966+BZ966+BU966+BM966+BG966+AZ966+P966+O966+N966+L966+J966+G966+BT966</f>
        <v>420</v>
      </c>
      <c r="FT966" s="29">
        <f t="shared" si="117"/>
        <v>420</v>
      </c>
      <c r="FU966" s="8">
        <f t="shared" si="115"/>
        <v>56</v>
      </c>
      <c r="FV966" s="29">
        <f t="shared" si="118"/>
        <v>56</v>
      </c>
    </row>
    <row r="967" spans="1:179">
      <c r="A967" s="8">
        <v>11059</v>
      </c>
      <c r="B967" s="27" t="s">
        <v>49</v>
      </c>
      <c r="C967" s="40">
        <v>16</v>
      </c>
      <c r="D967" s="40" t="s">
        <v>1407</v>
      </c>
      <c r="E967" s="40"/>
      <c r="F967" s="40" t="s">
        <v>253</v>
      </c>
      <c r="G967" s="40"/>
      <c r="H967" s="8" t="str">
        <f>VLOOKUP(F967, 'Meslek Grupları'!$E$6:$G$152, 3, FALSE)</f>
        <v>İşçiler</v>
      </c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1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2"/>
      <c r="AT967" s="42"/>
      <c r="AU967" s="43"/>
      <c r="AV967" s="40"/>
      <c r="AW967" s="40"/>
      <c r="AX967" s="40"/>
      <c r="AY967" s="40"/>
      <c r="AZ967" s="40"/>
      <c r="BA967" s="42"/>
      <c r="BB967" s="41">
        <v>6</v>
      </c>
      <c r="BC967" s="40"/>
      <c r="BD967" s="40"/>
      <c r="BE967" s="40"/>
      <c r="BF967" s="40"/>
      <c r="BG967" s="40">
        <v>20</v>
      </c>
      <c r="BH967" s="42">
        <v>20</v>
      </c>
      <c r="BI967" s="40"/>
      <c r="BJ967" s="40"/>
      <c r="BK967" s="40"/>
      <c r="BL967" s="40"/>
      <c r="BM967" s="40"/>
      <c r="BN967" s="40"/>
      <c r="BO967" s="41"/>
      <c r="BP967" s="40"/>
      <c r="BQ967" s="40"/>
      <c r="BR967" s="40"/>
      <c r="BS967" s="40"/>
      <c r="BT967" s="40"/>
      <c r="BU967" s="42"/>
      <c r="BV967" s="40"/>
      <c r="BW967" s="41"/>
      <c r="BX967" s="40"/>
      <c r="BY967" s="40"/>
      <c r="BZ967" s="40"/>
      <c r="CA967" s="42"/>
      <c r="CB967" s="41"/>
      <c r="CC967" s="40"/>
      <c r="CD967" s="40"/>
      <c r="CE967" s="40"/>
      <c r="CF967" s="40"/>
      <c r="CG967" s="40"/>
      <c r="CH967" s="42"/>
      <c r="CI967" s="43"/>
      <c r="CJ967" s="41"/>
      <c r="CK967" s="40"/>
      <c r="CL967" s="40"/>
      <c r="CM967" s="40"/>
      <c r="CN967" s="40"/>
      <c r="CO967" s="40"/>
      <c r="CP967" s="40"/>
      <c r="CQ967" s="40"/>
      <c r="CR967" s="40"/>
      <c r="CS967" s="40"/>
      <c r="CT967" s="40"/>
      <c r="CU967" s="40"/>
      <c r="CV967" s="40"/>
      <c r="CW967" s="40"/>
      <c r="CX967" s="40"/>
      <c r="CY967" s="40"/>
      <c r="CZ967" s="40"/>
      <c r="DA967" s="40"/>
      <c r="DB967" s="40"/>
      <c r="DC967" s="40"/>
      <c r="DD967" s="40"/>
      <c r="DE967" s="40"/>
      <c r="DF967" s="40"/>
      <c r="DG967" s="40"/>
      <c r="DH967" s="40"/>
      <c r="DI967" s="40"/>
      <c r="DJ967" s="40"/>
      <c r="DK967" s="40"/>
      <c r="DL967" s="40"/>
      <c r="DM967" s="40"/>
      <c r="DN967" s="40"/>
      <c r="DO967" s="40"/>
      <c r="DP967" s="40"/>
      <c r="DQ967" s="41"/>
      <c r="DR967" s="40"/>
      <c r="DS967" s="40"/>
      <c r="DT967" s="40"/>
      <c r="DU967" s="40"/>
      <c r="DV967" s="42"/>
      <c r="DW967" s="40"/>
      <c r="DX967" s="40"/>
      <c r="DY967" s="40"/>
      <c r="DZ967" s="40"/>
      <c r="EA967" s="40"/>
      <c r="EB967" s="40"/>
      <c r="EC967" s="40"/>
      <c r="ED967" s="41"/>
      <c r="EE967" s="40"/>
      <c r="EF967" s="40"/>
      <c r="EG967" s="41"/>
      <c r="EH967" s="40"/>
      <c r="EI967" s="40"/>
      <c r="EJ967" s="40"/>
      <c r="EK967" s="40"/>
      <c r="EL967" s="42"/>
      <c r="EM967" s="40"/>
      <c r="EN967" s="40"/>
      <c r="EO967" s="40"/>
      <c r="EP967" s="40"/>
      <c r="EQ967" s="40"/>
      <c r="ER967" s="40"/>
      <c r="ES967" s="40"/>
      <c r="ET967" s="40"/>
      <c r="EU967" s="40"/>
      <c r="EV967" s="40"/>
      <c r="EW967" s="42"/>
      <c r="EX967" s="42"/>
      <c r="EY967" s="42"/>
      <c r="EZ967" s="42"/>
      <c r="FA967" s="42"/>
      <c r="FB967" s="42"/>
      <c r="FC967" s="42"/>
      <c r="FD967" s="42"/>
      <c r="FE967" s="42"/>
      <c r="FF967" s="42"/>
      <c r="FG967" s="42"/>
      <c r="FH967" s="42"/>
      <c r="FI967" s="42"/>
      <c r="FJ967" s="42"/>
      <c r="FK967" s="42"/>
      <c r="FL967" s="42"/>
      <c r="FM967" s="42"/>
      <c r="FN967" s="42"/>
      <c r="FO967" s="42"/>
      <c r="FP967" s="42"/>
      <c r="FQ967" s="42"/>
      <c r="FR967" s="42"/>
      <c r="FS967" s="29">
        <f t="shared" si="119"/>
        <v>20</v>
      </c>
      <c r="FT967" s="29">
        <f t="shared" si="117"/>
        <v>20</v>
      </c>
      <c r="FU967" s="8">
        <f t="shared" si="115"/>
        <v>6</v>
      </c>
      <c r="FV967" s="29">
        <f t="shared" si="118"/>
        <v>6</v>
      </c>
    </row>
    <row r="968" spans="1:179">
      <c r="A968" s="8">
        <v>11059</v>
      </c>
      <c r="B968" s="27" t="s">
        <v>49</v>
      </c>
      <c r="C968" s="40">
        <v>17</v>
      </c>
      <c r="D968" s="40" t="s">
        <v>1408</v>
      </c>
      <c r="E968" s="40"/>
      <c r="F968" s="40" t="s">
        <v>334</v>
      </c>
      <c r="G968" s="40"/>
      <c r="H968" s="8" t="str">
        <f>VLOOKUP(F968, 'Meslek Grupları'!$E$6:$G$152, 3, FALSE)</f>
        <v>Görevli</v>
      </c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1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2"/>
      <c r="AT968" s="42"/>
      <c r="AU968" s="43"/>
      <c r="AV968" s="40"/>
      <c r="AW968" s="40"/>
      <c r="AX968" s="40"/>
      <c r="AY968" s="40"/>
      <c r="AZ968" s="40"/>
      <c r="BA968" s="42"/>
      <c r="BB968" s="41">
        <v>6</v>
      </c>
      <c r="BC968" s="40"/>
      <c r="BD968" s="40"/>
      <c r="BE968" s="40"/>
      <c r="BF968" s="40"/>
      <c r="BG968" s="40">
        <v>20</v>
      </c>
      <c r="BH968" s="42">
        <v>20</v>
      </c>
      <c r="BI968" s="40"/>
      <c r="BJ968" s="40"/>
      <c r="BK968" s="40"/>
      <c r="BL968" s="40"/>
      <c r="BM968" s="40"/>
      <c r="BN968" s="40"/>
      <c r="BO968" s="41"/>
      <c r="BP968" s="40"/>
      <c r="BQ968" s="40"/>
      <c r="BR968" s="40"/>
      <c r="BS968" s="40"/>
      <c r="BT968" s="40"/>
      <c r="BU968" s="42"/>
      <c r="BV968" s="40"/>
      <c r="BW968" s="41"/>
      <c r="BX968" s="40"/>
      <c r="BY968" s="40"/>
      <c r="BZ968" s="40"/>
      <c r="CA968" s="42"/>
      <c r="CB968" s="41"/>
      <c r="CC968" s="40"/>
      <c r="CD968" s="40"/>
      <c r="CE968" s="40"/>
      <c r="CF968" s="40"/>
      <c r="CG968" s="40"/>
      <c r="CH968" s="42"/>
      <c r="CI968" s="43"/>
      <c r="CJ968" s="41"/>
      <c r="CK968" s="40"/>
      <c r="CL968" s="40"/>
      <c r="CM968" s="40"/>
      <c r="CN968" s="40"/>
      <c r="CO968" s="40"/>
      <c r="CP968" s="40"/>
      <c r="CQ968" s="40"/>
      <c r="CR968" s="40"/>
      <c r="CS968" s="40"/>
      <c r="CT968" s="40"/>
      <c r="CU968" s="40"/>
      <c r="CV968" s="40"/>
      <c r="CW968" s="40"/>
      <c r="CX968" s="40"/>
      <c r="CY968" s="40"/>
      <c r="CZ968" s="40"/>
      <c r="DA968" s="40"/>
      <c r="DB968" s="40"/>
      <c r="DC968" s="40"/>
      <c r="DD968" s="40"/>
      <c r="DE968" s="40"/>
      <c r="DF968" s="40"/>
      <c r="DG968" s="40"/>
      <c r="DH968" s="40"/>
      <c r="DI968" s="40"/>
      <c r="DJ968" s="40"/>
      <c r="DK968" s="40"/>
      <c r="DL968" s="40"/>
      <c r="DM968" s="40"/>
      <c r="DN968" s="40"/>
      <c r="DO968" s="40"/>
      <c r="DP968" s="40"/>
      <c r="DQ968" s="41"/>
      <c r="DR968" s="40"/>
      <c r="DS968" s="40"/>
      <c r="DT968" s="40"/>
      <c r="DU968" s="40"/>
      <c r="DV968" s="42"/>
      <c r="DW968" s="40"/>
      <c r="DX968" s="40"/>
      <c r="DY968" s="40"/>
      <c r="DZ968" s="40"/>
      <c r="EA968" s="40"/>
      <c r="EB968" s="40"/>
      <c r="EC968" s="40"/>
      <c r="ED968" s="41"/>
      <c r="EE968" s="40"/>
      <c r="EF968" s="40"/>
      <c r="EG968" s="41"/>
      <c r="EH968" s="40"/>
      <c r="EI968" s="40"/>
      <c r="EJ968" s="40"/>
      <c r="EK968" s="40"/>
      <c r="EL968" s="42"/>
      <c r="EM968" s="40"/>
      <c r="EN968" s="40"/>
      <c r="EO968" s="40"/>
      <c r="EP968" s="40"/>
      <c r="EQ968" s="40"/>
      <c r="ER968" s="40"/>
      <c r="ES968" s="40"/>
      <c r="ET968" s="40"/>
      <c r="EU968" s="40"/>
      <c r="EV968" s="40"/>
      <c r="EW968" s="42"/>
      <c r="EX968" s="42"/>
      <c r="EY968" s="42"/>
      <c r="EZ968" s="42"/>
      <c r="FA968" s="42"/>
      <c r="FB968" s="42"/>
      <c r="FC968" s="42"/>
      <c r="FD968" s="42"/>
      <c r="FE968" s="42"/>
      <c r="FF968" s="42"/>
      <c r="FG968" s="42"/>
      <c r="FH968" s="42"/>
      <c r="FI968" s="42"/>
      <c r="FJ968" s="42"/>
      <c r="FK968" s="42"/>
      <c r="FL968" s="42"/>
      <c r="FM968" s="42"/>
      <c r="FN968" s="42"/>
      <c r="FO968" s="42"/>
      <c r="FP968" s="42"/>
      <c r="FQ968" s="42"/>
      <c r="FR968" s="42"/>
      <c r="FS968" s="29">
        <f t="shared" si="119"/>
        <v>20</v>
      </c>
      <c r="FT968" s="29">
        <f t="shared" si="117"/>
        <v>20</v>
      </c>
      <c r="FU968" s="8">
        <f t="shared" si="115"/>
        <v>6</v>
      </c>
      <c r="FV968" s="29">
        <f t="shared" si="118"/>
        <v>6</v>
      </c>
    </row>
    <row r="969" spans="1:179">
      <c r="A969" s="8">
        <v>11059</v>
      </c>
      <c r="B969" s="27" t="s">
        <v>49</v>
      </c>
      <c r="C969" s="40">
        <v>18</v>
      </c>
      <c r="D969" s="40" t="s">
        <v>1410</v>
      </c>
      <c r="E969" s="40"/>
      <c r="F969" s="40"/>
      <c r="G969" s="40"/>
      <c r="H969" s="8">
        <f>VLOOKUP(F969, 'Meslek Grupları'!$E$6:$G$152, 3, FALSE)</f>
        <v>0</v>
      </c>
      <c r="I969" s="40" t="s">
        <v>1411</v>
      </c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1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2"/>
      <c r="AT969" s="42"/>
      <c r="AU969" s="43"/>
      <c r="AV969" s="40"/>
      <c r="AW969" s="40"/>
      <c r="AX969" s="40"/>
      <c r="AY969" s="40"/>
      <c r="AZ969" s="40"/>
      <c r="BA969" s="42"/>
      <c r="BB969" s="41"/>
      <c r="BC969" s="40"/>
      <c r="BD969" s="40"/>
      <c r="BE969" s="40"/>
      <c r="BF969" s="40"/>
      <c r="BG969" s="40"/>
      <c r="BH969" s="42"/>
      <c r="BI969" s="40"/>
      <c r="BJ969" s="40"/>
      <c r="BK969" s="40"/>
      <c r="BL969" s="40"/>
      <c r="BM969" s="40"/>
      <c r="BN969" s="40"/>
      <c r="BO969" s="41"/>
      <c r="BP969" s="40"/>
      <c r="BQ969" s="40"/>
      <c r="BR969" s="40"/>
      <c r="BS969" s="40"/>
      <c r="BT969" s="40"/>
      <c r="BU969" s="42"/>
      <c r="BV969" s="40"/>
      <c r="BW969" s="41"/>
      <c r="BX969" s="40"/>
      <c r="BY969" s="40"/>
      <c r="BZ969" s="40"/>
      <c r="CA969" s="42"/>
      <c r="CB969" s="41"/>
      <c r="CC969" s="40"/>
      <c r="CD969" s="40"/>
      <c r="CE969" s="40"/>
      <c r="CF969" s="40"/>
      <c r="CG969" s="40"/>
      <c r="CH969" s="42"/>
      <c r="CI969" s="43"/>
      <c r="CJ969" s="41"/>
      <c r="CK969" s="40"/>
      <c r="CL969" s="40"/>
      <c r="CM969" s="40"/>
      <c r="CN969" s="40"/>
      <c r="CO969" s="40"/>
      <c r="CP969" s="40"/>
      <c r="CQ969" s="40"/>
      <c r="CR969" s="40"/>
      <c r="CS969" s="40"/>
      <c r="CT969" s="40"/>
      <c r="CU969" s="40"/>
      <c r="CV969" s="40"/>
      <c r="CW969" s="40"/>
      <c r="CX969" s="40"/>
      <c r="CY969" s="40"/>
      <c r="CZ969" s="40"/>
      <c r="DA969" s="40"/>
      <c r="DB969" s="40"/>
      <c r="DC969" s="40"/>
      <c r="DD969" s="40"/>
      <c r="DE969" s="40"/>
      <c r="DF969" s="40"/>
      <c r="DG969" s="40"/>
      <c r="DH969" s="40"/>
      <c r="DI969" s="40"/>
      <c r="DJ969" s="40"/>
      <c r="DK969" s="40"/>
      <c r="DL969" s="40"/>
      <c r="DM969" s="40"/>
      <c r="DN969" s="40"/>
      <c r="DO969" s="40"/>
      <c r="DP969" s="40"/>
      <c r="DQ969" s="41"/>
      <c r="DR969" s="40"/>
      <c r="DS969" s="40"/>
      <c r="DT969" s="40"/>
      <c r="DU969" s="40"/>
      <c r="DV969" s="42"/>
      <c r="DW969" s="40"/>
      <c r="DX969" s="40"/>
      <c r="DY969" s="40"/>
      <c r="DZ969" s="40"/>
      <c r="EA969" s="40"/>
      <c r="EB969" s="40"/>
      <c r="EC969" s="40"/>
      <c r="ED969" s="41"/>
      <c r="EE969" s="40"/>
      <c r="EF969" s="40"/>
      <c r="EG969" s="41"/>
      <c r="EH969" s="40"/>
      <c r="EI969" s="40"/>
      <c r="EJ969" s="40"/>
      <c r="EK969" s="40"/>
      <c r="EL969" s="42"/>
      <c r="EM969" s="40"/>
      <c r="EN969" s="40"/>
      <c r="EO969" s="40"/>
      <c r="EP969" s="40"/>
      <c r="EQ969" s="40"/>
      <c r="ER969" s="40"/>
      <c r="ES969" s="40"/>
      <c r="ET969" s="40"/>
      <c r="EU969" s="40"/>
      <c r="EV969" s="40"/>
      <c r="EW969" s="42"/>
      <c r="EX969" s="42"/>
      <c r="EY969" s="42"/>
      <c r="EZ969" s="42"/>
      <c r="FA969" s="42"/>
      <c r="FB969" s="42"/>
      <c r="FC969" s="42"/>
      <c r="FD969" s="42"/>
      <c r="FE969" s="42"/>
      <c r="FF969" s="42"/>
      <c r="FG969" s="42"/>
      <c r="FH969" s="42"/>
      <c r="FI969" s="42"/>
      <c r="FJ969" s="42"/>
      <c r="FK969" s="42"/>
      <c r="FL969" s="42"/>
      <c r="FM969" s="42"/>
      <c r="FN969" s="42"/>
      <c r="FO969" s="42"/>
      <c r="FP969" s="42"/>
      <c r="FQ969" s="42"/>
      <c r="FR969" s="42"/>
      <c r="FS969" s="29">
        <f t="shared" si="119"/>
        <v>0</v>
      </c>
      <c r="FT969" s="29">
        <f t="shared" si="117"/>
        <v>0</v>
      </c>
      <c r="FU969" s="8">
        <f t="shared" si="115"/>
        <v>0</v>
      </c>
      <c r="FV969" s="29">
        <f t="shared" si="118"/>
        <v>0</v>
      </c>
    </row>
    <row r="970" spans="1:179">
      <c r="A970" s="8">
        <v>11059</v>
      </c>
      <c r="B970" s="27" t="s">
        <v>49</v>
      </c>
      <c r="C970" s="40">
        <v>20</v>
      </c>
      <c r="D970" s="40" t="s">
        <v>793</v>
      </c>
      <c r="E970" s="40"/>
      <c r="F970" s="40" t="s">
        <v>565</v>
      </c>
      <c r="G970" s="40">
        <v>400</v>
      </c>
      <c r="H970" s="8" t="str">
        <f>VLOOKUP(F970, 'Meslek Grupları'!$E$6:$G$152, 3, FALSE)</f>
        <v>Esnaf</v>
      </c>
      <c r="I970" s="40" t="s">
        <v>1412</v>
      </c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1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2"/>
      <c r="AT970" s="42"/>
      <c r="AU970" s="43"/>
      <c r="AV970" s="40"/>
      <c r="AW970" s="40"/>
      <c r="AX970" s="40"/>
      <c r="AY970" s="40"/>
      <c r="AZ970" s="40"/>
      <c r="BA970" s="42"/>
      <c r="BB970" s="41"/>
      <c r="BC970" s="40"/>
      <c r="BD970" s="40"/>
      <c r="BE970" s="40"/>
      <c r="BF970" s="40"/>
      <c r="BG970" s="40"/>
      <c r="BH970" s="42"/>
      <c r="BI970" s="40"/>
      <c r="BJ970" s="40"/>
      <c r="BK970" s="40"/>
      <c r="BL970" s="40"/>
      <c r="BM970" s="40"/>
      <c r="BN970" s="40"/>
      <c r="BO970" s="41"/>
      <c r="BP970" s="40"/>
      <c r="BQ970" s="40"/>
      <c r="BR970" s="40"/>
      <c r="BS970" s="40"/>
      <c r="BT970" s="40"/>
      <c r="BU970" s="42"/>
      <c r="BV970" s="40"/>
      <c r="BW970" s="41">
        <v>3</v>
      </c>
      <c r="BX970" s="40"/>
      <c r="BY970" s="40"/>
      <c r="BZ970" s="40">
        <v>36</v>
      </c>
      <c r="CA970" s="42">
        <v>42</v>
      </c>
      <c r="CB970" s="41"/>
      <c r="CC970" s="40"/>
      <c r="CD970" s="40"/>
      <c r="CE970" s="40"/>
      <c r="CF970" s="40"/>
      <c r="CG970" s="40"/>
      <c r="CH970" s="42"/>
      <c r="CI970" s="43"/>
      <c r="CJ970" s="41"/>
      <c r="CK970" s="40"/>
      <c r="CL970" s="40"/>
      <c r="CM970" s="40"/>
      <c r="CN970" s="40"/>
      <c r="CO970" s="40"/>
      <c r="CP970" s="40"/>
      <c r="CQ970" s="40"/>
      <c r="CR970" s="40"/>
      <c r="CS970" s="40"/>
      <c r="CT970" s="40"/>
      <c r="CU970" s="40"/>
      <c r="CV970" s="40"/>
      <c r="CW970" s="40"/>
      <c r="CX970" s="40"/>
      <c r="CY970" s="40"/>
      <c r="CZ970" s="40"/>
      <c r="DA970" s="40"/>
      <c r="DB970" s="40"/>
      <c r="DC970" s="40"/>
      <c r="DD970" s="40"/>
      <c r="DE970" s="40"/>
      <c r="DF970" s="40"/>
      <c r="DG970" s="40"/>
      <c r="DH970" s="40"/>
      <c r="DI970" s="40"/>
      <c r="DJ970" s="40"/>
      <c r="DK970" s="40"/>
      <c r="DL970" s="40"/>
      <c r="DM970" s="40"/>
      <c r="DN970" s="40"/>
      <c r="DO970" s="40"/>
      <c r="DP970" s="40"/>
      <c r="DQ970" s="41"/>
      <c r="DR970" s="40"/>
      <c r="DS970" s="40"/>
      <c r="DT970" s="40"/>
      <c r="DU970" s="40"/>
      <c r="DV970" s="42"/>
      <c r="DW970" s="40"/>
      <c r="DX970" s="40"/>
      <c r="DY970" s="40"/>
      <c r="DZ970" s="40"/>
      <c r="EA970" s="40"/>
      <c r="EB970" s="40"/>
      <c r="EC970" s="40"/>
      <c r="ED970" s="41"/>
      <c r="EE970" s="40"/>
      <c r="EF970" s="40"/>
      <c r="EG970" s="41">
        <v>2</v>
      </c>
      <c r="EH970" s="40"/>
      <c r="EI970" s="40"/>
      <c r="EJ970" s="40"/>
      <c r="EK970" s="40"/>
      <c r="EL970" s="42">
        <v>190</v>
      </c>
      <c r="EM970" s="40"/>
      <c r="EN970" s="40"/>
      <c r="EO970" s="40"/>
      <c r="EP970" s="40"/>
      <c r="EQ970" s="40"/>
      <c r="ER970" s="40"/>
      <c r="ES970" s="40"/>
      <c r="ET970" s="40"/>
      <c r="EU970" s="40"/>
      <c r="EV970" s="40"/>
      <c r="EW970" s="42"/>
      <c r="EX970" s="42"/>
      <c r="EY970" s="42"/>
      <c r="EZ970" s="42"/>
      <c r="FA970" s="42"/>
      <c r="FB970" s="42"/>
      <c r="FC970" s="42"/>
      <c r="FD970" s="42"/>
      <c r="FE970" s="42"/>
      <c r="FF970" s="42"/>
      <c r="FG970" s="42"/>
      <c r="FH970" s="42"/>
      <c r="FI970" s="42"/>
      <c r="FJ970" s="42"/>
      <c r="FK970" s="42"/>
      <c r="FL970" s="42"/>
      <c r="FM970" s="42"/>
      <c r="FN970" s="42"/>
      <c r="FO970" s="42"/>
      <c r="FP970" s="42"/>
      <c r="FQ970" s="42"/>
      <c r="FR970" s="42"/>
      <c r="FS970" s="29">
        <f t="shared" si="119"/>
        <v>626</v>
      </c>
      <c r="FT970" s="29">
        <f t="shared" si="117"/>
        <v>626</v>
      </c>
      <c r="FU970" s="8">
        <f t="shared" si="115"/>
        <v>3</v>
      </c>
      <c r="FV970" s="29">
        <f t="shared" si="118"/>
        <v>3</v>
      </c>
    </row>
    <row r="971" spans="1:179">
      <c r="A971" s="8">
        <v>11059</v>
      </c>
      <c r="B971" s="27" t="s">
        <v>49</v>
      </c>
      <c r="C971" s="40">
        <v>19</v>
      </c>
      <c r="D971" s="40" t="s">
        <v>779</v>
      </c>
      <c r="E971" s="40"/>
      <c r="F971" s="40" t="s">
        <v>26</v>
      </c>
      <c r="G971" s="40">
        <v>300</v>
      </c>
      <c r="H971" s="8" t="str">
        <f>VLOOKUP(F971, 'Meslek Grupları'!$E$6:$G$152, 3, FALSE)</f>
        <v>Esnaf</v>
      </c>
      <c r="I971" s="40" t="s">
        <v>1413</v>
      </c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1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2"/>
      <c r="AT971" s="42"/>
      <c r="AU971" s="43"/>
      <c r="AV971" s="40"/>
      <c r="AW971" s="40"/>
      <c r="AX971" s="40"/>
      <c r="AY971" s="40"/>
      <c r="AZ971" s="40"/>
      <c r="BA971" s="42"/>
      <c r="BB971" s="41"/>
      <c r="BC971" s="40"/>
      <c r="BD971" s="40"/>
      <c r="BE971" s="40"/>
      <c r="BF971" s="40"/>
      <c r="BG971" s="40"/>
      <c r="BH971" s="42"/>
      <c r="BI971" s="40"/>
      <c r="BJ971" s="40"/>
      <c r="BK971" s="40"/>
      <c r="BL971" s="40"/>
      <c r="BM971" s="40"/>
      <c r="BN971" s="40"/>
      <c r="BO971" s="41"/>
      <c r="BP971" s="40"/>
      <c r="BQ971" s="40"/>
      <c r="BR971" s="40"/>
      <c r="BS971" s="40"/>
      <c r="BT971" s="40"/>
      <c r="BU971" s="42"/>
      <c r="BV971" s="40"/>
      <c r="BW971" s="41">
        <v>6</v>
      </c>
      <c r="BX971" s="40"/>
      <c r="BY971" s="40"/>
      <c r="BZ971" s="40">
        <v>60</v>
      </c>
      <c r="CA971" s="42">
        <v>60</v>
      </c>
      <c r="CB971" s="41"/>
      <c r="CC971" s="40"/>
      <c r="CD971" s="40"/>
      <c r="CE971" s="40"/>
      <c r="CF971" s="40"/>
      <c r="CG971" s="40"/>
      <c r="CH971" s="42"/>
      <c r="CI971" s="43"/>
      <c r="CJ971" s="41"/>
      <c r="CK971" s="40"/>
      <c r="CL971" s="40"/>
      <c r="CM971" s="40"/>
      <c r="CN971" s="40"/>
      <c r="CO971" s="40"/>
      <c r="CP971" s="40"/>
      <c r="CQ971" s="40"/>
      <c r="CR971" s="40"/>
      <c r="CS971" s="40"/>
      <c r="CT971" s="40"/>
      <c r="CU971" s="40"/>
      <c r="CV971" s="40"/>
      <c r="CW971" s="40"/>
      <c r="CX971" s="40"/>
      <c r="CY971" s="40"/>
      <c r="CZ971" s="40"/>
      <c r="DA971" s="40"/>
      <c r="DB971" s="40"/>
      <c r="DC971" s="40"/>
      <c r="DD971" s="40"/>
      <c r="DE971" s="40"/>
      <c r="DF971" s="40"/>
      <c r="DG971" s="40"/>
      <c r="DH971" s="40"/>
      <c r="DI971" s="40"/>
      <c r="DJ971" s="40"/>
      <c r="DK971" s="40"/>
      <c r="DL971" s="40"/>
      <c r="DM971" s="40"/>
      <c r="DN971" s="40"/>
      <c r="DO971" s="40"/>
      <c r="DP971" s="40"/>
      <c r="DQ971" s="41"/>
      <c r="DR971" s="40"/>
      <c r="DS971" s="40"/>
      <c r="DT971" s="40"/>
      <c r="DU971" s="40"/>
      <c r="DV971" s="42"/>
      <c r="DW971" s="40"/>
      <c r="DX971" s="40"/>
      <c r="DY971" s="40"/>
      <c r="DZ971" s="40"/>
      <c r="EA971" s="40"/>
      <c r="EB971" s="40"/>
      <c r="EC971" s="40"/>
      <c r="ED971" s="41"/>
      <c r="EE971" s="40"/>
      <c r="EF971" s="40"/>
      <c r="EG971" s="41"/>
      <c r="EH971" s="40"/>
      <c r="EI971" s="40"/>
      <c r="EJ971" s="40"/>
      <c r="EK971" s="40"/>
      <c r="EL971" s="42"/>
      <c r="EM971" s="40"/>
      <c r="EN971" s="40"/>
      <c r="EO971" s="40"/>
      <c r="EP971" s="40"/>
      <c r="EQ971" s="40"/>
      <c r="ER971" s="40"/>
      <c r="ES971" s="40"/>
      <c r="ET971" s="40"/>
      <c r="EU971" s="40"/>
      <c r="EV971" s="40"/>
      <c r="EW971" s="42"/>
      <c r="EX971" s="42"/>
      <c r="EY971" s="42"/>
      <c r="EZ971" s="42"/>
      <c r="FA971" s="42"/>
      <c r="FB971" s="42"/>
      <c r="FC971" s="42"/>
      <c r="FD971" s="42"/>
      <c r="FE971" s="42"/>
      <c r="FF971" s="42"/>
      <c r="FG971" s="42"/>
      <c r="FH971" s="42"/>
      <c r="FI971" s="42"/>
      <c r="FJ971" s="42"/>
      <c r="FK971" s="42"/>
      <c r="FL971" s="42"/>
      <c r="FM971" s="42"/>
      <c r="FN971" s="42"/>
      <c r="FO971" s="42"/>
      <c r="FP971" s="42"/>
      <c r="FQ971" s="42"/>
      <c r="FR971" s="42"/>
      <c r="FS971" s="29">
        <f t="shared" si="119"/>
        <v>360</v>
      </c>
      <c r="FT971" s="29">
        <f t="shared" si="117"/>
        <v>360</v>
      </c>
      <c r="FU971" s="8">
        <f t="shared" si="115"/>
        <v>6</v>
      </c>
      <c r="FV971" s="29">
        <f t="shared" si="118"/>
        <v>6</v>
      </c>
    </row>
    <row r="972" spans="1:179">
      <c r="A972" s="8">
        <v>11059</v>
      </c>
      <c r="B972" s="27" t="s">
        <v>49</v>
      </c>
      <c r="C972" s="40">
        <v>21</v>
      </c>
      <c r="D972" s="40" t="s">
        <v>1414</v>
      </c>
      <c r="E972" s="40"/>
      <c r="F972" s="40" t="s">
        <v>309</v>
      </c>
      <c r="G972" s="40"/>
      <c r="H972" s="8" t="str">
        <f>VLOOKUP(F972, 'Meslek Grupları'!$E$6:$G$152, 3, FALSE)</f>
        <v>Görevli</v>
      </c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1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2"/>
      <c r="AT972" s="42"/>
      <c r="AU972" s="43"/>
      <c r="AV972" s="40"/>
      <c r="AW972" s="40"/>
      <c r="AX972" s="40"/>
      <c r="AY972" s="40"/>
      <c r="AZ972" s="40"/>
      <c r="BA972" s="42"/>
      <c r="BB972" s="41"/>
      <c r="BC972" s="40"/>
      <c r="BD972" s="40"/>
      <c r="BE972" s="40"/>
      <c r="BF972" s="40"/>
      <c r="BG972" s="40"/>
      <c r="BH972" s="42"/>
      <c r="BI972" s="40"/>
      <c r="BJ972" s="40"/>
      <c r="BK972" s="40"/>
      <c r="BL972" s="40"/>
      <c r="BM972" s="40"/>
      <c r="BN972" s="40"/>
      <c r="BO972" s="41"/>
      <c r="BP972" s="40"/>
      <c r="BQ972" s="40"/>
      <c r="BR972" s="40"/>
      <c r="BS972" s="40"/>
      <c r="BT972" s="40"/>
      <c r="BU972" s="42"/>
      <c r="BV972" s="40"/>
      <c r="BW972" s="41"/>
      <c r="BX972" s="40"/>
      <c r="BY972" s="40"/>
      <c r="BZ972" s="40"/>
      <c r="CA972" s="42"/>
      <c r="CB972" s="41"/>
      <c r="CC972" s="40"/>
      <c r="CD972" s="40"/>
      <c r="CE972" s="40"/>
      <c r="CF972" s="40"/>
      <c r="CG972" s="40"/>
      <c r="CH972" s="42"/>
      <c r="CI972" s="43"/>
      <c r="CJ972" s="41"/>
      <c r="CK972" s="40"/>
      <c r="CL972" s="40"/>
      <c r="CM972" s="40"/>
      <c r="CN972" s="40"/>
      <c r="CO972" s="40"/>
      <c r="CP972" s="40"/>
      <c r="CQ972" s="40"/>
      <c r="CR972" s="40"/>
      <c r="CS972" s="40"/>
      <c r="CT972" s="40"/>
      <c r="CU972" s="40"/>
      <c r="CV972" s="40"/>
      <c r="CW972" s="40"/>
      <c r="CX972" s="40"/>
      <c r="CY972" s="40"/>
      <c r="CZ972" s="40"/>
      <c r="DA972" s="40"/>
      <c r="DB972" s="40"/>
      <c r="DC972" s="40"/>
      <c r="DD972" s="40"/>
      <c r="DE972" s="40"/>
      <c r="DF972" s="40"/>
      <c r="DG972" s="40"/>
      <c r="DH972" s="40"/>
      <c r="DI972" s="40"/>
      <c r="DJ972" s="40"/>
      <c r="DK972" s="40"/>
      <c r="DL972" s="40"/>
      <c r="DM972" s="40"/>
      <c r="DN972" s="40"/>
      <c r="DO972" s="40"/>
      <c r="DP972" s="40"/>
      <c r="DQ972" s="41"/>
      <c r="DR972" s="40"/>
      <c r="DS972" s="40"/>
      <c r="DT972" s="40"/>
      <c r="DU972" s="40"/>
      <c r="DV972" s="42"/>
      <c r="DW972" s="40"/>
      <c r="DX972" s="40"/>
      <c r="DY972" s="40"/>
      <c r="DZ972" s="40"/>
      <c r="EA972" s="40"/>
      <c r="EB972" s="40"/>
      <c r="EC972" s="40"/>
      <c r="ED972" s="41"/>
      <c r="EE972" s="40"/>
      <c r="EF972" s="40"/>
      <c r="EG972" s="41"/>
      <c r="EH972" s="40"/>
      <c r="EI972" s="40"/>
      <c r="EJ972" s="40"/>
      <c r="EK972" s="40"/>
      <c r="EL972" s="42"/>
      <c r="EM972" s="40"/>
      <c r="EN972" s="40"/>
      <c r="EO972" s="40"/>
      <c r="EP972" s="40"/>
      <c r="EQ972" s="40"/>
      <c r="ER972" s="40"/>
      <c r="ES972" s="40"/>
      <c r="ET972" s="40"/>
      <c r="EU972" s="40"/>
      <c r="EV972" s="40"/>
      <c r="EW972" s="42"/>
      <c r="EX972" s="42"/>
      <c r="EY972" s="42"/>
      <c r="EZ972" s="42"/>
      <c r="FA972" s="42"/>
      <c r="FB972" s="42"/>
      <c r="FC972" s="42"/>
      <c r="FD972" s="42"/>
      <c r="FE972" s="42"/>
      <c r="FF972" s="42"/>
      <c r="FG972" s="42"/>
      <c r="FH972" s="42"/>
      <c r="FI972" s="42"/>
      <c r="FJ972" s="42"/>
      <c r="FK972" s="42"/>
      <c r="FL972" s="42"/>
      <c r="FM972" s="42"/>
      <c r="FN972" s="42"/>
      <c r="FO972" s="42"/>
      <c r="FP972" s="42"/>
      <c r="FQ972" s="42"/>
      <c r="FR972" s="42"/>
      <c r="FS972" s="29">
        <f t="shared" si="119"/>
        <v>0</v>
      </c>
      <c r="FT972" s="29">
        <f t="shared" si="117"/>
        <v>0</v>
      </c>
      <c r="FU972" s="8">
        <f t="shared" si="115"/>
        <v>0</v>
      </c>
      <c r="FV972" s="29">
        <f t="shared" si="118"/>
        <v>0</v>
      </c>
    </row>
    <row r="973" spans="1:179">
      <c r="A973" s="8">
        <v>11059</v>
      </c>
      <c r="B973" s="27" t="s">
        <v>49</v>
      </c>
      <c r="C973" s="40">
        <v>22</v>
      </c>
      <c r="D973" s="40" t="s">
        <v>1415</v>
      </c>
      <c r="E973" s="40"/>
      <c r="F973" s="40" t="s">
        <v>1001</v>
      </c>
      <c r="G973" s="40">
        <v>300</v>
      </c>
      <c r="H973" s="286" t="s">
        <v>786</v>
      </c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1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2"/>
      <c r="AT973" s="42"/>
      <c r="AU973" s="43"/>
      <c r="AV973" s="40"/>
      <c r="AW973" s="40"/>
      <c r="AX973" s="40"/>
      <c r="AY973" s="40"/>
      <c r="AZ973" s="40"/>
      <c r="BA973" s="42"/>
      <c r="BB973" s="41"/>
      <c r="BC973" s="40"/>
      <c r="BD973" s="40"/>
      <c r="BE973" s="40"/>
      <c r="BF973" s="40"/>
      <c r="BG973" s="40"/>
      <c r="BH973" s="42"/>
      <c r="BI973" s="40"/>
      <c r="BJ973" s="40"/>
      <c r="BK973" s="40"/>
      <c r="BL973" s="40"/>
      <c r="BM973" s="40"/>
      <c r="BN973" s="40"/>
      <c r="BO973" s="41">
        <v>2</v>
      </c>
      <c r="BP973" s="40"/>
      <c r="BQ973" s="40"/>
      <c r="BR973" s="40"/>
      <c r="BS973" s="40"/>
      <c r="BT973" s="40"/>
      <c r="BU973" s="42">
        <v>200</v>
      </c>
      <c r="BV973" s="40"/>
      <c r="BW973" s="41">
        <v>1</v>
      </c>
      <c r="BX973" s="40"/>
      <c r="BY973" s="40" t="s">
        <v>186</v>
      </c>
      <c r="BZ973" s="40"/>
      <c r="CA973" s="42"/>
      <c r="CB973" s="41"/>
      <c r="CC973" s="40"/>
      <c r="CD973" s="40"/>
      <c r="CE973" s="40"/>
      <c r="CF973" s="40"/>
      <c r="CG973" s="40"/>
      <c r="CH973" s="42"/>
      <c r="CI973" s="43"/>
      <c r="CJ973" s="41"/>
      <c r="CK973" s="40"/>
      <c r="CL973" s="40"/>
      <c r="CM973" s="40"/>
      <c r="CN973" s="40"/>
      <c r="CO973" s="40"/>
      <c r="CP973" s="40"/>
      <c r="CQ973" s="40"/>
      <c r="CR973" s="40"/>
      <c r="CS973" s="40"/>
      <c r="CT973" s="40"/>
      <c r="CU973" s="40"/>
      <c r="CV973" s="40"/>
      <c r="CW973" s="40"/>
      <c r="CX973" s="40"/>
      <c r="CY973" s="40"/>
      <c r="CZ973" s="40"/>
      <c r="DA973" s="40"/>
      <c r="DB973" s="40"/>
      <c r="DC973" s="40"/>
      <c r="DD973" s="40"/>
      <c r="DE973" s="40"/>
      <c r="DF973" s="40"/>
      <c r="DG973" s="40"/>
      <c r="DH973" s="40"/>
      <c r="DI973" s="40"/>
      <c r="DJ973" s="40"/>
      <c r="DK973" s="40"/>
      <c r="DL973" s="40"/>
      <c r="DM973" s="40"/>
      <c r="DN973" s="40"/>
      <c r="DO973" s="40"/>
      <c r="DP973" s="40"/>
      <c r="DQ973" s="41"/>
      <c r="DR973" s="40"/>
      <c r="DS973" s="40"/>
      <c r="DT973" s="40"/>
      <c r="DU973" s="40"/>
      <c r="DV973" s="42"/>
      <c r="DW973" s="40"/>
      <c r="DX973" s="40"/>
      <c r="DY973" s="40"/>
      <c r="DZ973" s="40"/>
      <c r="EA973" s="40"/>
      <c r="EB973" s="40"/>
      <c r="EC973" s="40"/>
      <c r="ED973" s="41"/>
      <c r="EE973" s="40"/>
      <c r="EF973" s="40"/>
      <c r="EG973" s="41"/>
      <c r="EH973" s="40"/>
      <c r="EI973" s="40"/>
      <c r="EJ973" s="40"/>
      <c r="EK973" s="40"/>
      <c r="EL973" s="42"/>
      <c r="EM973" s="40"/>
      <c r="EN973" s="40"/>
      <c r="EO973" s="40"/>
      <c r="EP973" s="40"/>
      <c r="EQ973" s="40"/>
      <c r="ER973" s="40"/>
      <c r="ES973" s="40"/>
      <c r="ET973" s="40"/>
      <c r="EU973" s="40"/>
      <c r="EV973" s="40"/>
      <c r="EW973" s="42"/>
      <c r="EX973" s="42"/>
      <c r="EY973" s="42"/>
      <c r="EZ973" s="42"/>
      <c r="FA973" s="42"/>
      <c r="FB973" s="42"/>
      <c r="FC973" s="42"/>
      <c r="FD973" s="42"/>
      <c r="FE973" s="42"/>
      <c r="FF973" s="42"/>
      <c r="FG973" s="42"/>
      <c r="FH973" s="42"/>
      <c r="FI973" s="42"/>
      <c r="FJ973" s="42"/>
      <c r="FK973" s="42"/>
      <c r="FL973" s="42"/>
      <c r="FM973" s="42"/>
      <c r="FN973" s="42"/>
      <c r="FO973" s="42"/>
      <c r="FP973" s="42"/>
      <c r="FQ973" s="42"/>
      <c r="FR973" s="42"/>
      <c r="FS973" s="29">
        <f t="shared" si="119"/>
        <v>500</v>
      </c>
      <c r="FT973" s="29">
        <f t="shared" si="117"/>
        <v>500</v>
      </c>
      <c r="FU973" s="8">
        <f t="shared" si="115"/>
        <v>3</v>
      </c>
      <c r="FV973" s="29">
        <f t="shared" si="118"/>
        <v>3</v>
      </c>
    </row>
    <row r="974" spans="1:179">
      <c r="A974" s="8">
        <v>11059</v>
      </c>
      <c r="B974" s="27" t="s">
        <v>49</v>
      </c>
      <c r="C974" s="40">
        <v>23</v>
      </c>
      <c r="D974" s="40" t="s">
        <v>767</v>
      </c>
      <c r="E974" s="40"/>
      <c r="F974" s="40" t="s">
        <v>227</v>
      </c>
      <c r="G974" s="40"/>
      <c r="H974" s="8" t="str">
        <f>VLOOKUP(F974, 'Meslek Grupları'!$E$6:$G$152, 3, FALSE)</f>
        <v>Ziraat</v>
      </c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1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2"/>
      <c r="AT974" s="42"/>
      <c r="AU974" s="43"/>
      <c r="AV974" s="40">
        <v>8</v>
      </c>
      <c r="AW974" s="40"/>
      <c r="AX974" s="40"/>
      <c r="AY974" s="40"/>
      <c r="AZ974" s="40">
        <v>200</v>
      </c>
      <c r="BA974" s="42">
        <v>200</v>
      </c>
      <c r="BB974" s="41"/>
      <c r="BC974" s="40"/>
      <c r="BD974" s="40"/>
      <c r="BE974" s="40"/>
      <c r="BF974" s="40"/>
      <c r="BG974" s="40"/>
      <c r="BH974" s="42"/>
      <c r="BI974" s="40"/>
      <c r="BJ974" s="40"/>
      <c r="BK974" s="40"/>
      <c r="BL974" s="40"/>
      <c r="BM974" s="40"/>
      <c r="BN974" s="40"/>
      <c r="BO974" s="41"/>
      <c r="BP974" s="40"/>
      <c r="BQ974" s="40"/>
      <c r="BR974" s="40"/>
      <c r="BS974" s="40"/>
      <c r="BT974" s="40"/>
      <c r="BU974" s="42"/>
      <c r="BV974" s="40"/>
      <c r="BW974" s="41">
        <v>4</v>
      </c>
      <c r="BX974" s="40"/>
      <c r="BY974" s="40"/>
      <c r="BZ974" s="40">
        <v>14</v>
      </c>
      <c r="CA974" s="42">
        <v>96</v>
      </c>
      <c r="CB974" s="41"/>
      <c r="CC974" s="40"/>
      <c r="CD974" s="40"/>
      <c r="CE974" s="40"/>
      <c r="CF974" s="40"/>
      <c r="CG974" s="40"/>
      <c r="CH974" s="42"/>
      <c r="CI974" s="43"/>
      <c r="CJ974" s="41"/>
      <c r="CK974" s="40"/>
      <c r="CL974" s="40"/>
      <c r="CM974" s="40"/>
      <c r="CN974" s="40"/>
      <c r="CO974" s="40"/>
      <c r="CP974" s="40"/>
      <c r="CQ974" s="40"/>
      <c r="CR974" s="40"/>
      <c r="CS974" s="40"/>
      <c r="CT974" s="40"/>
      <c r="CU974" s="40"/>
      <c r="CV974" s="40"/>
      <c r="CW974" s="40"/>
      <c r="CX974" s="40"/>
      <c r="CY974" s="40">
        <v>1</v>
      </c>
      <c r="CZ974" s="40"/>
      <c r="DA974" s="40"/>
      <c r="DB974" s="40"/>
      <c r="DC974" s="40"/>
      <c r="DD974" s="40"/>
      <c r="DE974" s="40"/>
      <c r="DF974" s="40"/>
      <c r="DG974" s="40"/>
      <c r="DH974" s="40"/>
      <c r="DI974" s="40"/>
      <c r="DJ974" s="40"/>
      <c r="DK974" s="40"/>
      <c r="DL974" s="40"/>
      <c r="DM974" s="40"/>
      <c r="DN974" s="40"/>
      <c r="DO974" s="40"/>
      <c r="DP974" s="40"/>
      <c r="DQ974" s="41"/>
      <c r="DR974" s="40"/>
      <c r="DS974" s="40"/>
      <c r="DT974" s="40"/>
      <c r="DU974" s="40"/>
      <c r="DV974" s="42"/>
      <c r="DW974" s="40"/>
      <c r="DX974" s="40"/>
      <c r="DY974" s="40"/>
      <c r="DZ974" s="40"/>
      <c r="EA974" s="40"/>
      <c r="EB974" s="40"/>
      <c r="EC974" s="40"/>
      <c r="ED974" s="41"/>
      <c r="EE974" s="40"/>
      <c r="EF974" s="40"/>
      <c r="EG974" s="41"/>
      <c r="EH974" s="40"/>
      <c r="EI974" s="40"/>
      <c r="EJ974" s="40"/>
      <c r="EK974" s="40"/>
      <c r="EL974" s="42"/>
      <c r="EM974" s="40"/>
      <c r="EN974" s="40"/>
      <c r="EO974" s="40"/>
      <c r="EP974" s="40"/>
      <c r="EQ974" s="40"/>
      <c r="ER974" s="40">
        <v>6</v>
      </c>
      <c r="ES974" s="40"/>
      <c r="ET974" s="40"/>
      <c r="EU974" s="40"/>
      <c r="EV974" s="40"/>
      <c r="EW974" s="42">
        <v>120</v>
      </c>
      <c r="EX974" s="42"/>
      <c r="EY974" s="42"/>
      <c r="EZ974" s="42"/>
      <c r="FA974" s="42"/>
      <c r="FB974" s="42"/>
      <c r="FC974" s="42"/>
      <c r="FD974" s="42"/>
      <c r="FE974" s="42"/>
      <c r="FF974" s="42"/>
      <c r="FG974" s="42"/>
      <c r="FH974" s="42"/>
      <c r="FI974" s="42"/>
      <c r="FJ974" s="42"/>
      <c r="FK974" s="42"/>
      <c r="FL974" s="42"/>
      <c r="FM974" s="42"/>
      <c r="FN974" s="42"/>
      <c r="FO974" s="42"/>
      <c r="FP974" s="42"/>
      <c r="FQ974" s="42"/>
      <c r="FR974" s="42"/>
      <c r="FS974" s="29">
        <f t="shared" si="119"/>
        <v>334</v>
      </c>
      <c r="FT974" s="29">
        <f t="shared" si="117"/>
        <v>334</v>
      </c>
      <c r="FU974" s="8">
        <f t="shared" si="115"/>
        <v>12</v>
      </c>
      <c r="FV974" s="29">
        <f t="shared" si="118"/>
        <v>12</v>
      </c>
      <c r="FW974" t="s">
        <v>527</v>
      </c>
    </row>
    <row r="975" spans="1:179">
      <c r="A975" s="8">
        <v>11059</v>
      </c>
      <c r="B975" s="27" t="s">
        <v>49</v>
      </c>
      <c r="C975" s="40">
        <v>24</v>
      </c>
      <c r="D975" s="40" t="s">
        <v>1416</v>
      </c>
      <c r="E975" s="40"/>
      <c r="F975" s="40" t="s">
        <v>227</v>
      </c>
      <c r="G975" s="40"/>
      <c r="H975" s="8" t="str">
        <f>VLOOKUP(F975, 'Meslek Grupları'!$E$6:$G$152, 3, FALSE)</f>
        <v>Ziraat</v>
      </c>
      <c r="I975" s="40"/>
      <c r="J975" s="40"/>
      <c r="K975" s="40"/>
      <c r="L975" s="40">
        <v>240</v>
      </c>
      <c r="M975" s="40" t="s">
        <v>1417</v>
      </c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1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2"/>
      <c r="AT975" s="42"/>
      <c r="AU975" s="43"/>
      <c r="AV975" s="40">
        <v>15</v>
      </c>
      <c r="AW975" s="40"/>
      <c r="AX975" s="40"/>
      <c r="AY975" s="40"/>
      <c r="AZ975" s="40">
        <v>375</v>
      </c>
      <c r="BA975" s="42">
        <v>380</v>
      </c>
      <c r="BB975" s="41">
        <v>75</v>
      </c>
      <c r="BC975" s="40"/>
      <c r="BD975" s="40"/>
      <c r="BE975" s="40"/>
      <c r="BF975" s="40"/>
      <c r="BG975" s="40">
        <v>250</v>
      </c>
      <c r="BH975" s="42">
        <v>250</v>
      </c>
      <c r="BI975" s="40"/>
      <c r="BJ975" s="40"/>
      <c r="BK975" s="40"/>
      <c r="BL975" s="40"/>
      <c r="BM975" s="40"/>
      <c r="BN975" s="40"/>
      <c r="BO975" s="41"/>
      <c r="BP975" s="40"/>
      <c r="BQ975" s="40"/>
      <c r="BR975" s="40"/>
      <c r="BS975" s="40"/>
      <c r="BT975" s="40"/>
      <c r="BU975" s="42"/>
      <c r="BV975" s="40"/>
      <c r="BW975" s="41">
        <v>7.5</v>
      </c>
      <c r="BX975" s="40"/>
      <c r="BY975" s="40"/>
      <c r="BZ975" s="40">
        <v>60</v>
      </c>
      <c r="CA975" s="42">
        <v>72</v>
      </c>
      <c r="CB975" s="41"/>
      <c r="CC975" s="40"/>
      <c r="CD975" s="40"/>
      <c r="CE975" s="40"/>
      <c r="CF975" s="40"/>
      <c r="CG975" s="40"/>
      <c r="CH975" s="42"/>
      <c r="CI975" s="43"/>
      <c r="CJ975" s="41"/>
      <c r="CK975" s="40"/>
      <c r="CL975" s="40"/>
      <c r="CM975" s="40"/>
      <c r="CN975" s="40"/>
      <c r="CO975" s="40"/>
      <c r="CP975" s="40"/>
      <c r="CQ975" s="40"/>
      <c r="CR975" s="40"/>
      <c r="CS975" s="40"/>
      <c r="CT975" s="40"/>
      <c r="CU975" s="40"/>
      <c r="CV975" s="40"/>
      <c r="CW975" s="40">
        <v>2</v>
      </c>
      <c r="CX975" s="40">
        <v>20</v>
      </c>
      <c r="CY975" s="40"/>
      <c r="CZ975" s="40">
        <v>1</v>
      </c>
      <c r="DA975" s="40"/>
      <c r="DB975" s="40">
        <v>2</v>
      </c>
      <c r="DC975" s="40"/>
      <c r="DD975" s="40"/>
      <c r="DE975" s="40"/>
      <c r="DF975" s="40"/>
      <c r="DG975" s="40"/>
      <c r="DH975" s="40"/>
      <c r="DI975" s="40"/>
      <c r="DJ975" s="40"/>
      <c r="DK975" s="40"/>
      <c r="DL975" s="40"/>
      <c r="DM975" s="40"/>
      <c r="DN975" s="40"/>
      <c r="DO975" s="40">
        <v>3</v>
      </c>
      <c r="DP975" s="40"/>
      <c r="DQ975" s="41"/>
      <c r="DR975" s="40"/>
      <c r="DS975" s="40"/>
      <c r="DT975" s="40"/>
      <c r="DU975" s="40"/>
      <c r="DV975" s="42"/>
      <c r="DW975" s="40"/>
      <c r="DX975" s="40"/>
      <c r="DY975" s="40"/>
      <c r="DZ975" s="40"/>
      <c r="EA975" s="40"/>
      <c r="EB975" s="40"/>
      <c r="EC975" s="40"/>
      <c r="ED975" s="41"/>
      <c r="EE975" s="40"/>
      <c r="EF975" s="40"/>
      <c r="EG975" s="41"/>
      <c r="EH975" s="40"/>
      <c r="EI975" s="40"/>
      <c r="EJ975" s="40"/>
      <c r="EK975" s="40"/>
      <c r="EL975" s="42"/>
      <c r="EM975" s="40"/>
      <c r="EN975" s="40"/>
      <c r="EO975" s="40"/>
      <c r="EP975" s="40"/>
      <c r="EQ975" s="40"/>
      <c r="ER975" s="40"/>
      <c r="ES975" s="40"/>
      <c r="ET975" s="40"/>
      <c r="EU975" s="40"/>
      <c r="EV975" s="40"/>
      <c r="EW975" s="42"/>
      <c r="EX975" s="42"/>
      <c r="EY975" s="42">
        <v>5</v>
      </c>
      <c r="EZ975" s="42"/>
      <c r="FA975" s="42"/>
      <c r="FB975" s="42"/>
      <c r="FC975" s="42">
        <v>152</v>
      </c>
      <c r="FD975" s="42"/>
      <c r="FE975" s="42"/>
      <c r="FF975" s="42"/>
      <c r="FG975" s="42"/>
      <c r="FH975" s="42"/>
      <c r="FI975" s="42"/>
      <c r="FJ975" s="42"/>
      <c r="FK975" s="42"/>
      <c r="FL975" s="42"/>
      <c r="FM975" s="42"/>
      <c r="FN975" s="42"/>
      <c r="FO975" s="42"/>
      <c r="FP975" s="42"/>
      <c r="FQ975" s="42"/>
      <c r="FR975" s="42"/>
      <c r="FS975" s="29">
        <f t="shared" si="119"/>
        <v>1097</v>
      </c>
      <c r="FT975" s="29">
        <f t="shared" si="117"/>
        <v>1097</v>
      </c>
      <c r="FU975" s="8">
        <f t="shared" si="115"/>
        <v>97.5</v>
      </c>
      <c r="FV975" s="29">
        <f t="shared" si="118"/>
        <v>97.5</v>
      </c>
    </row>
    <row r="976" spans="1:179">
      <c r="A976" s="8">
        <v>11059</v>
      </c>
      <c r="B976" s="27" t="s">
        <v>49</v>
      </c>
      <c r="C976" s="40">
        <v>25</v>
      </c>
      <c r="D976" s="40" t="s">
        <v>1418</v>
      </c>
      <c r="E976" s="40"/>
      <c r="F976" s="40" t="s">
        <v>253</v>
      </c>
      <c r="G976" s="40">
        <v>200</v>
      </c>
      <c r="H976" s="8" t="str">
        <f>VLOOKUP(F976, 'Meslek Grupları'!$E$6:$G$152, 3, FALSE)</f>
        <v>İşçiler</v>
      </c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1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2"/>
      <c r="AT976" s="42"/>
      <c r="AU976" s="43"/>
      <c r="AV976" s="40"/>
      <c r="AW976" s="40"/>
      <c r="AX976" s="40"/>
      <c r="AY976" s="40"/>
      <c r="AZ976" s="40"/>
      <c r="BA976" s="42"/>
      <c r="BB976" s="41"/>
      <c r="BC976" s="40"/>
      <c r="BD976" s="40"/>
      <c r="BE976" s="40"/>
      <c r="BF976" s="40"/>
      <c r="BG976" s="40"/>
      <c r="BH976" s="42"/>
      <c r="BI976" s="40"/>
      <c r="BJ976" s="40"/>
      <c r="BK976" s="40"/>
      <c r="BL976" s="40"/>
      <c r="BM976" s="40"/>
      <c r="BN976" s="40"/>
      <c r="BO976" s="41"/>
      <c r="BP976" s="40"/>
      <c r="BQ976" s="40"/>
      <c r="BR976" s="40"/>
      <c r="BS976" s="40"/>
      <c r="BT976" s="40"/>
      <c r="BU976" s="42"/>
      <c r="BV976" s="40"/>
      <c r="BW976" s="41">
        <v>3</v>
      </c>
      <c r="BX976" s="40"/>
      <c r="BY976" s="40"/>
      <c r="BZ976" s="40">
        <v>36</v>
      </c>
      <c r="CA976" s="42">
        <v>42</v>
      </c>
      <c r="CB976" s="41"/>
      <c r="CC976" s="40"/>
      <c r="CD976" s="40"/>
      <c r="CE976" s="40"/>
      <c r="CF976" s="40"/>
      <c r="CG976" s="40"/>
      <c r="CH976" s="42"/>
      <c r="CI976" s="43"/>
      <c r="CJ976" s="41"/>
      <c r="CK976" s="40"/>
      <c r="CL976" s="40"/>
      <c r="CM976" s="40"/>
      <c r="CN976" s="40"/>
      <c r="CO976" s="40"/>
      <c r="CP976" s="40"/>
      <c r="CQ976" s="40"/>
      <c r="CR976" s="40"/>
      <c r="CS976" s="40"/>
      <c r="CT976" s="40"/>
      <c r="CU976" s="40"/>
      <c r="CV976" s="40"/>
      <c r="CW976" s="40"/>
      <c r="CX976" s="40"/>
      <c r="CY976" s="40"/>
      <c r="CZ976" s="40"/>
      <c r="DA976" s="40"/>
      <c r="DB976" s="40"/>
      <c r="DC976" s="40"/>
      <c r="DD976" s="40"/>
      <c r="DE976" s="40"/>
      <c r="DF976" s="40"/>
      <c r="DG976" s="40"/>
      <c r="DH976" s="40"/>
      <c r="DI976" s="40"/>
      <c r="DJ976" s="40"/>
      <c r="DK976" s="40"/>
      <c r="DL976" s="40"/>
      <c r="DM976" s="40"/>
      <c r="DN976" s="40"/>
      <c r="DO976" s="40"/>
      <c r="DP976" s="40"/>
      <c r="DQ976" s="41"/>
      <c r="DR976" s="40"/>
      <c r="DS976" s="40"/>
      <c r="DT976" s="40"/>
      <c r="DU976" s="40"/>
      <c r="DV976" s="42"/>
      <c r="DW976" s="40"/>
      <c r="DX976" s="40"/>
      <c r="DY976" s="40"/>
      <c r="DZ976" s="40"/>
      <c r="EA976" s="40"/>
      <c r="EB976" s="40"/>
      <c r="EC976" s="40"/>
      <c r="ED976" s="41"/>
      <c r="EE976" s="40"/>
      <c r="EF976" s="40"/>
      <c r="EG976" s="41"/>
      <c r="EH976" s="40"/>
      <c r="EI976" s="40"/>
      <c r="EJ976" s="40"/>
      <c r="EK976" s="40"/>
      <c r="EL976" s="42"/>
      <c r="EM976" s="40"/>
      <c r="EN976" s="40"/>
      <c r="EO976" s="40"/>
      <c r="EP976" s="40"/>
      <c r="EQ976" s="40"/>
      <c r="ER976" s="40"/>
      <c r="ES976" s="40"/>
      <c r="ET976" s="40"/>
      <c r="EU976" s="40"/>
      <c r="EV976" s="40"/>
      <c r="EW976" s="42"/>
      <c r="EX976" s="42"/>
      <c r="EY976" s="42"/>
      <c r="EZ976" s="42"/>
      <c r="FA976" s="42"/>
      <c r="FB976" s="42"/>
      <c r="FC976" s="42"/>
      <c r="FD976" s="42"/>
      <c r="FE976" s="42"/>
      <c r="FF976" s="42"/>
      <c r="FG976" s="42"/>
      <c r="FH976" s="42"/>
      <c r="FI976" s="42"/>
      <c r="FJ976" s="42"/>
      <c r="FK976" s="42"/>
      <c r="FL976" s="42"/>
      <c r="FM976" s="42"/>
      <c r="FN976" s="42"/>
      <c r="FO976" s="42"/>
      <c r="FP976" s="42"/>
      <c r="FQ976" s="42"/>
      <c r="FR976" s="42"/>
      <c r="FS976" s="29">
        <f t="shared" si="119"/>
        <v>236</v>
      </c>
      <c r="FT976" s="29">
        <f t="shared" si="117"/>
        <v>236</v>
      </c>
      <c r="FU976" s="8">
        <f t="shared" si="115"/>
        <v>3</v>
      </c>
      <c r="FV976" s="29">
        <f t="shared" si="118"/>
        <v>3</v>
      </c>
    </row>
    <row r="977" spans="1:178">
      <c r="A977" s="8">
        <v>11059</v>
      </c>
      <c r="B977" s="27" t="s">
        <v>49</v>
      </c>
      <c r="C977" s="40">
        <v>26</v>
      </c>
      <c r="D977" s="40" t="s">
        <v>1419</v>
      </c>
      <c r="E977" s="40"/>
      <c r="F977" s="40" t="s">
        <v>316</v>
      </c>
      <c r="G977" s="40"/>
      <c r="H977" s="8" t="str">
        <f>VLOOKUP(F977, 'Meslek Grupları'!$E$6:$G$152, 3, FALSE)</f>
        <v>Mesleksiz</v>
      </c>
      <c r="I977" s="40" t="s">
        <v>1420</v>
      </c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1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2"/>
      <c r="AT977" s="42"/>
      <c r="AU977" s="43"/>
      <c r="AV977" s="40"/>
      <c r="AW977" s="40"/>
      <c r="AX977" s="40"/>
      <c r="AY977" s="40"/>
      <c r="AZ977" s="40"/>
      <c r="BA977" s="42"/>
      <c r="BB977" s="41">
        <v>42</v>
      </c>
      <c r="BC977" s="40"/>
      <c r="BD977" s="40"/>
      <c r="BE977" s="40"/>
      <c r="BF977" s="40"/>
      <c r="BG977" s="40">
        <v>100</v>
      </c>
      <c r="BH977" s="42">
        <v>100</v>
      </c>
      <c r="BI977" s="40"/>
      <c r="BJ977" s="40"/>
      <c r="BK977" s="40"/>
      <c r="BL977" s="40"/>
      <c r="BM977" s="40"/>
      <c r="BN977" s="40"/>
      <c r="BO977" s="41"/>
      <c r="BP977" s="40"/>
      <c r="BQ977" s="40"/>
      <c r="BR977" s="40"/>
      <c r="BS977" s="40"/>
      <c r="BT977" s="40"/>
      <c r="BU977" s="42"/>
      <c r="BV977" s="40"/>
      <c r="BW977" s="41">
        <v>2</v>
      </c>
      <c r="BX977" s="40"/>
      <c r="BY977" s="40"/>
      <c r="BZ977" s="40">
        <v>24</v>
      </c>
      <c r="CA977" s="42">
        <v>36</v>
      </c>
      <c r="CB977" s="41"/>
      <c r="CC977" s="40"/>
      <c r="CD977" s="40">
        <v>9</v>
      </c>
      <c r="CE977" s="40"/>
      <c r="CF977" s="40"/>
      <c r="CG977" s="40">
        <v>180</v>
      </c>
      <c r="CH977" s="42">
        <v>180</v>
      </c>
      <c r="CI977" s="43">
        <v>4</v>
      </c>
      <c r="CJ977" s="41">
        <v>1</v>
      </c>
      <c r="CK977" s="40"/>
      <c r="CL977" s="40"/>
      <c r="CM977" s="40"/>
      <c r="CN977" s="40"/>
      <c r="CO977" s="40"/>
      <c r="CP977" s="40"/>
      <c r="CQ977" s="40"/>
      <c r="CR977" s="40"/>
      <c r="CS977" s="40"/>
      <c r="CT977" s="40"/>
      <c r="CU977" s="40"/>
      <c r="CV977" s="40"/>
      <c r="CW977" s="40"/>
      <c r="CX977" s="40"/>
      <c r="CY977" s="40"/>
      <c r="CZ977" s="40"/>
      <c r="DA977" s="40"/>
      <c r="DB977" s="40"/>
      <c r="DC977" s="40"/>
      <c r="DD977" s="40"/>
      <c r="DE977" s="40"/>
      <c r="DF977" s="40"/>
      <c r="DG977" s="40"/>
      <c r="DH977" s="40"/>
      <c r="DI977" s="40"/>
      <c r="DJ977" s="40"/>
      <c r="DK977" s="40"/>
      <c r="DL977" s="40"/>
      <c r="DM977" s="40"/>
      <c r="DN977" s="40"/>
      <c r="DO977" s="40"/>
      <c r="DP977" s="40"/>
      <c r="DQ977" s="41">
        <v>6</v>
      </c>
      <c r="DR977" s="40"/>
      <c r="DS977" s="40"/>
      <c r="DT977" s="40"/>
      <c r="DU977" s="40">
        <v>24</v>
      </c>
      <c r="DV977" s="42"/>
      <c r="DW977" s="40"/>
      <c r="DX977" s="40"/>
      <c r="DY977" s="40">
        <v>0.5</v>
      </c>
      <c r="DZ977" s="40">
        <v>3</v>
      </c>
      <c r="EA977" s="40" t="s">
        <v>871</v>
      </c>
      <c r="EB977" s="40">
        <v>0.5</v>
      </c>
      <c r="EC977" s="40">
        <v>500</v>
      </c>
      <c r="ED977" s="41"/>
      <c r="EE977" s="40"/>
      <c r="EF977" s="40"/>
      <c r="EG977" s="133">
        <v>20</v>
      </c>
      <c r="EH977" s="40"/>
      <c r="EI977" s="40"/>
      <c r="EJ977" s="40"/>
      <c r="EK977" s="40"/>
      <c r="EL977" s="42">
        <v>150</v>
      </c>
      <c r="EM977" s="40"/>
      <c r="EN977" s="40"/>
      <c r="EO977" s="40"/>
      <c r="EP977" s="40"/>
      <c r="EQ977" s="40"/>
      <c r="ER977" s="40"/>
      <c r="ES977" s="40"/>
      <c r="ET977" s="40"/>
      <c r="EU977" s="40"/>
      <c r="EV977" s="40"/>
      <c r="EW977" s="42"/>
      <c r="EX977" s="42"/>
      <c r="EY977" s="42">
        <v>3</v>
      </c>
      <c r="EZ977" s="42"/>
      <c r="FA977" s="42"/>
      <c r="FB977" s="42" t="s">
        <v>891</v>
      </c>
      <c r="FC977" s="42">
        <v>225</v>
      </c>
      <c r="FD977" s="42"/>
      <c r="FE977" s="42"/>
      <c r="FF977" s="42"/>
      <c r="FG977" s="42"/>
      <c r="FH977" s="42"/>
      <c r="FI977" s="42"/>
      <c r="FJ977" s="42"/>
      <c r="FK977" s="42"/>
      <c r="FL977" s="42"/>
      <c r="FM977" s="42"/>
      <c r="FN977" s="42"/>
      <c r="FO977" s="42"/>
      <c r="FP977" s="42"/>
      <c r="FQ977" s="42"/>
      <c r="FR977" s="42"/>
      <c r="FS977" s="29">
        <f t="shared" si="119"/>
        <v>1203</v>
      </c>
      <c r="FT977" s="29">
        <f t="shared" si="117"/>
        <v>1203</v>
      </c>
      <c r="FU977" s="8">
        <f t="shared" ref="FU977:FU1018" si="120">CB977+BW977+BO977+BI977+BB977+AV977+AU977</f>
        <v>44</v>
      </c>
      <c r="FV977" s="29">
        <f t="shared" si="118"/>
        <v>44</v>
      </c>
    </row>
    <row r="978" spans="1:178">
      <c r="A978" s="8">
        <v>11059</v>
      </c>
      <c r="B978" s="27" t="s">
        <v>49</v>
      </c>
      <c r="C978" s="40">
        <v>27</v>
      </c>
      <c r="D978" s="40" t="s">
        <v>1421</v>
      </c>
      <c r="E978" s="40"/>
      <c r="F978" s="40"/>
      <c r="G978" s="40"/>
      <c r="H978" s="8">
        <f>VLOOKUP(F978, 'Meslek Grupları'!$E$6:$G$152, 3, FALSE)</f>
        <v>0</v>
      </c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1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2"/>
      <c r="AT978" s="42"/>
      <c r="AU978" s="43"/>
      <c r="AV978" s="40"/>
      <c r="AW978" s="40"/>
      <c r="AX978" s="40"/>
      <c r="AY978" s="40"/>
      <c r="AZ978" s="40"/>
      <c r="BA978" s="42"/>
      <c r="BB978" s="41"/>
      <c r="BC978" s="40"/>
      <c r="BD978" s="40"/>
      <c r="BE978" s="40"/>
      <c r="BF978" s="40"/>
      <c r="BG978" s="40"/>
      <c r="BH978" s="42"/>
      <c r="BI978" s="40">
        <v>2</v>
      </c>
      <c r="BJ978" s="40"/>
      <c r="BK978" s="40"/>
      <c r="BL978" s="40"/>
      <c r="BM978" s="40">
        <v>50</v>
      </c>
      <c r="BN978" s="40">
        <v>40</v>
      </c>
      <c r="BO978" s="41"/>
      <c r="BP978" s="40"/>
      <c r="BQ978" s="40"/>
      <c r="BR978" s="40"/>
      <c r="BS978" s="40"/>
      <c r="BT978" s="40"/>
      <c r="BU978" s="42"/>
      <c r="BV978" s="40"/>
      <c r="BW978" s="41">
        <v>14</v>
      </c>
      <c r="BX978" s="40">
        <v>5</v>
      </c>
      <c r="BY978" s="40"/>
      <c r="BZ978" s="40">
        <v>180</v>
      </c>
      <c r="CA978" s="42">
        <v>192</v>
      </c>
      <c r="CB978" s="41"/>
      <c r="CC978" s="40"/>
      <c r="CD978" s="40"/>
      <c r="CE978" s="40"/>
      <c r="CF978" s="40"/>
      <c r="CG978" s="40"/>
      <c r="CH978" s="42"/>
      <c r="CI978" s="43"/>
      <c r="CJ978" s="41"/>
      <c r="CK978" s="40"/>
      <c r="CL978" s="40"/>
      <c r="CM978" s="40"/>
      <c r="CN978" s="40"/>
      <c r="CO978" s="40"/>
      <c r="CP978" s="40"/>
      <c r="CQ978" s="40"/>
      <c r="CR978" s="40"/>
      <c r="CS978" s="40"/>
      <c r="CT978" s="40"/>
      <c r="CU978" s="40"/>
      <c r="CV978" s="40"/>
      <c r="CW978" s="40"/>
      <c r="CX978" s="40"/>
      <c r="CY978" s="40"/>
      <c r="CZ978" s="40"/>
      <c r="DA978" s="40"/>
      <c r="DB978" s="40"/>
      <c r="DC978" s="40"/>
      <c r="DD978" s="40"/>
      <c r="DE978" s="40"/>
      <c r="DF978" s="40"/>
      <c r="DG978" s="40"/>
      <c r="DH978" s="40"/>
      <c r="DI978" s="40"/>
      <c r="DJ978" s="40"/>
      <c r="DK978" s="40"/>
      <c r="DL978" s="40"/>
      <c r="DM978" s="40"/>
      <c r="DN978" s="40"/>
      <c r="DO978" s="40"/>
      <c r="DP978" s="40"/>
      <c r="DQ978" s="41"/>
      <c r="DR978" s="40"/>
      <c r="DS978" s="40"/>
      <c r="DT978" s="40"/>
      <c r="DU978" s="40"/>
      <c r="DV978" s="42"/>
      <c r="DW978" s="40"/>
      <c r="DX978" s="40"/>
      <c r="DY978" s="40"/>
      <c r="DZ978" s="40"/>
      <c r="EA978" s="40"/>
      <c r="EB978" s="40"/>
      <c r="EC978" s="40"/>
      <c r="ED978" s="41"/>
      <c r="EE978" s="40"/>
      <c r="EF978" s="40"/>
      <c r="EG978" s="41">
        <v>4</v>
      </c>
      <c r="EH978" s="40"/>
      <c r="EI978" s="40"/>
      <c r="EJ978" s="40"/>
      <c r="EK978" s="40"/>
      <c r="EL978" s="42">
        <v>680</v>
      </c>
      <c r="EM978" s="40"/>
      <c r="EN978" s="40"/>
      <c r="EO978" s="40"/>
      <c r="EP978" s="40"/>
      <c r="EQ978" s="40"/>
      <c r="ER978" s="40">
        <v>1</v>
      </c>
      <c r="ES978" s="40"/>
      <c r="ET978" s="40"/>
      <c r="EU978" s="40" t="s">
        <v>201</v>
      </c>
      <c r="EV978" s="40"/>
      <c r="EW978" s="42">
        <v>60</v>
      </c>
      <c r="EX978" s="42"/>
      <c r="EY978" s="42"/>
      <c r="EZ978" s="42"/>
      <c r="FA978" s="42"/>
      <c r="FB978" s="42"/>
      <c r="FC978" s="42"/>
      <c r="FD978" s="42"/>
      <c r="FE978" s="42"/>
      <c r="FF978" s="42"/>
      <c r="FG978" s="42"/>
      <c r="FH978" s="42"/>
      <c r="FI978" s="42"/>
      <c r="FJ978" s="42"/>
      <c r="FK978" s="42"/>
      <c r="FL978" s="42"/>
      <c r="FM978" s="42"/>
      <c r="FN978" s="42"/>
      <c r="FO978" s="42"/>
      <c r="FP978" s="42"/>
      <c r="FQ978" s="42"/>
      <c r="FR978" s="42"/>
      <c r="FS978" s="29">
        <f t="shared" si="119"/>
        <v>970</v>
      </c>
      <c r="FT978" s="29">
        <f t="shared" si="117"/>
        <v>970</v>
      </c>
      <c r="FU978" s="8">
        <f t="shared" si="120"/>
        <v>16</v>
      </c>
      <c r="FV978" s="29">
        <f t="shared" si="118"/>
        <v>16</v>
      </c>
    </row>
    <row r="979" spans="1:178">
      <c r="A979" s="8">
        <v>11059</v>
      </c>
      <c r="B979" s="27" t="s">
        <v>49</v>
      </c>
      <c r="C979" s="242">
        <v>28</v>
      </c>
      <c r="D979" s="8" t="s">
        <v>1422</v>
      </c>
      <c r="E979" s="8"/>
      <c r="F979" s="8" t="s">
        <v>288</v>
      </c>
      <c r="H979" s="8" t="str">
        <f>VLOOKUP(F979, 'Meslek Grupları'!$E$6:$G$152, 3, FALSE)</f>
        <v>Ticaret</v>
      </c>
      <c r="I979" s="8"/>
      <c r="J979" s="8"/>
      <c r="K979" s="8"/>
      <c r="M979" s="8"/>
      <c r="O979" s="8"/>
      <c r="P979" s="8"/>
      <c r="U979" s="8"/>
      <c r="V979" s="8"/>
      <c r="W979" s="8"/>
      <c r="Z979" s="2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27"/>
      <c r="AT979" s="27"/>
      <c r="AU979" s="29"/>
      <c r="AV979" s="8"/>
      <c r="AW979" s="8"/>
      <c r="AX979" s="8"/>
      <c r="AY979" s="8"/>
      <c r="AZ979" s="8"/>
      <c r="BA979" s="27"/>
      <c r="BB979" s="28"/>
      <c r="BC979" s="8"/>
      <c r="BD979" s="8"/>
      <c r="BE979" s="8"/>
      <c r="BF979" s="8"/>
      <c r="BG979" s="8"/>
      <c r="BH979" s="27"/>
      <c r="BI979" s="8">
        <v>1.5</v>
      </c>
      <c r="BJ979" s="8"/>
      <c r="BK979" s="8"/>
      <c r="BL979" s="8"/>
      <c r="BM979" s="8">
        <v>60</v>
      </c>
      <c r="BN979" s="8">
        <v>48</v>
      </c>
      <c r="BO979" s="28"/>
      <c r="BP979" s="8"/>
      <c r="BQ979" s="8"/>
      <c r="BR979" s="8"/>
      <c r="BS979" s="8"/>
      <c r="BT979" s="8"/>
      <c r="BU979" s="27"/>
      <c r="BV979" s="8"/>
      <c r="BW979" s="28"/>
      <c r="BX979" s="8"/>
      <c r="BY979" s="8"/>
      <c r="BZ979" s="8"/>
      <c r="CA979" s="27"/>
      <c r="CB979" s="28"/>
      <c r="CC979" s="8"/>
      <c r="CD979" s="8"/>
      <c r="CE979" s="8"/>
      <c r="CF979" s="8"/>
      <c r="CG979" s="8"/>
      <c r="CH979" s="27"/>
      <c r="CI979" s="29"/>
      <c r="CJ979" s="2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28"/>
      <c r="DR979" s="8"/>
      <c r="DS979" s="8"/>
      <c r="DT979" s="8"/>
      <c r="DU979" s="8"/>
      <c r="DV979" s="27"/>
      <c r="DW979" s="8"/>
      <c r="DX979" s="8"/>
      <c r="DY979" s="8"/>
      <c r="DZ979" s="8"/>
      <c r="EA979" s="8"/>
      <c r="EB979" s="8"/>
      <c r="EC979" s="8"/>
      <c r="ED979" s="28"/>
      <c r="EE979" s="8"/>
      <c r="EF979" s="8"/>
      <c r="EG979" s="28"/>
      <c r="EH979" s="8"/>
      <c r="EI979" s="8"/>
      <c r="EJ979" s="8"/>
      <c r="EK979" s="8"/>
      <c r="EL979" s="27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27"/>
      <c r="EX979" s="27"/>
      <c r="EY979" s="27"/>
      <c r="EZ979" s="27"/>
      <c r="FA979" s="27"/>
      <c r="FB979" s="27"/>
      <c r="FC979" s="27"/>
      <c r="FD979" s="27"/>
      <c r="FE979" s="27"/>
      <c r="FF979" s="27"/>
      <c r="FG979" s="27"/>
      <c r="FH979" s="27"/>
      <c r="FI979" s="27"/>
      <c r="FJ979" s="27"/>
      <c r="FK979" s="27"/>
      <c r="FL979" s="27"/>
      <c r="FM979" s="27"/>
      <c r="FN979" s="27"/>
      <c r="FO979" s="27"/>
      <c r="FP979" s="27"/>
      <c r="FQ979" s="27"/>
      <c r="FR979" s="27"/>
      <c r="FS979" s="29">
        <f t="shared" si="119"/>
        <v>60</v>
      </c>
      <c r="FT979" s="29">
        <f>SUM(FS979:FS981)</f>
        <v>314</v>
      </c>
      <c r="FU979" s="8">
        <f t="shared" si="120"/>
        <v>1.5</v>
      </c>
      <c r="FV979" s="29">
        <f>SUM(FU979:FU981)</f>
        <v>1.5</v>
      </c>
    </row>
    <row r="980" spans="1:178">
      <c r="A980" s="8">
        <v>11059</v>
      </c>
      <c r="B980" s="27" t="s">
        <v>49</v>
      </c>
      <c r="C980" s="358"/>
      <c r="E980" s="8"/>
      <c r="F980" s="8" t="s">
        <v>1016</v>
      </c>
      <c r="G980">
        <v>100</v>
      </c>
      <c r="H980" s="286" t="s">
        <v>784</v>
      </c>
      <c r="I980" s="8"/>
      <c r="J980" s="8"/>
      <c r="K980" s="8"/>
      <c r="M980" s="8"/>
      <c r="O980" s="8"/>
      <c r="P980" s="8"/>
      <c r="U980" s="8"/>
      <c r="V980" s="8"/>
      <c r="W980" s="8"/>
      <c r="Z980" s="2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27"/>
      <c r="AT980" s="27"/>
      <c r="AU980" s="29"/>
      <c r="AV980" s="8"/>
      <c r="AW980" s="8"/>
      <c r="AX980" s="8"/>
      <c r="AY980" s="8"/>
      <c r="AZ980" s="8"/>
      <c r="BA980" s="27"/>
      <c r="BB980" s="28"/>
      <c r="BC980" s="8"/>
      <c r="BD980" s="8"/>
      <c r="BE980" s="8"/>
      <c r="BF980" s="8"/>
      <c r="BG980" s="8"/>
      <c r="BH980" s="27"/>
      <c r="BI980" s="8"/>
      <c r="BJ980" s="8"/>
      <c r="BK980" s="8"/>
      <c r="BL980" s="8"/>
      <c r="BM980" s="8"/>
      <c r="BN980" s="8"/>
      <c r="BO980" s="28"/>
      <c r="BP980" s="8"/>
      <c r="BQ980" s="8"/>
      <c r="BR980" s="8"/>
      <c r="BS980" s="8"/>
      <c r="BT980" s="8"/>
      <c r="BU980" s="27"/>
      <c r="BV980" s="8"/>
      <c r="BW980" s="28"/>
      <c r="BX980" s="8"/>
      <c r="BY980" s="8"/>
      <c r="BZ980" s="8"/>
      <c r="CA980" s="27"/>
      <c r="CB980" s="28"/>
      <c r="CC980" s="8"/>
      <c r="CD980" s="8"/>
      <c r="CE980" s="8"/>
      <c r="CF980" s="8"/>
      <c r="CG980" s="8"/>
      <c r="CH980" s="27"/>
      <c r="CI980" s="29"/>
      <c r="CJ980" s="2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28"/>
      <c r="DR980" s="8"/>
      <c r="DS980" s="8"/>
      <c r="DT980" s="8"/>
      <c r="DU980" s="8"/>
      <c r="DV980" s="27"/>
      <c r="DW980" s="8"/>
      <c r="DX980" s="8"/>
      <c r="DY980" s="8"/>
      <c r="DZ980" s="8"/>
      <c r="EA980" s="8"/>
      <c r="EB980" s="8"/>
      <c r="EC980" s="8"/>
      <c r="ED980" s="28"/>
      <c r="EE980" s="8"/>
      <c r="EF980" s="8"/>
      <c r="EG980" s="28"/>
      <c r="EH980" s="8"/>
      <c r="EI980" s="8"/>
      <c r="EJ980" s="8"/>
      <c r="EK980" s="8"/>
      <c r="EL980" s="27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9">
        <f t="shared" si="119"/>
        <v>100</v>
      </c>
      <c r="FT980" s="29"/>
      <c r="FU980" s="8">
        <f t="shared" si="120"/>
        <v>0</v>
      </c>
      <c r="FV980" s="29"/>
    </row>
    <row r="981" spans="1:178">
      <c r="A981" s="8">
        <v>11059</v>
      </c>
      <c r="B981" s="27" t="s">
        <v>49</v>
      </c>
      <c r="C981" s="243"/>
      <c r="D981" s="31"/>
      <c r="E981" s="31" t="s">
        <v>608</v>
      </c>
      <c r="F981" s="31"/>
      <c r="G981" s="31"/>
      <c r="H981" s="8">
        <f>VLOOKUP(F981, 'Meslek Grupları'!$E$6:$G$152, 3, FALSE)</f>
        <v>0</v>
      </c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8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7"/>
      <c r="AT981" s="37"/>
      <c r="AU981" s="39"/>
      <c r="AV981" s="31"/>
      <c r="AW981" s="31"/>
      <c r="AX981" s="31"/>
      <c r="AY981" s="31"/>
      <c r="AZ981" s="31"/>
      <c r="BA981" s="37"/>
      <c r="BB981" s="38"/>
      <c r="BC981" s="31"/>
      <c r="BD981" s="31"/>
      <c r="BE981" s="31"/>
      <c r="BF981" s="31"/>
      <c r="BG981" s="31"/>
      <c r="BH981" s="37"/>
      <c r="BI981" s="31"/>
      <c r="BJ981" s="31"/>
      <c r="BK981" s="31"/>
      <c r="BL981" s="31"/>
      <c r="BM981" s="31"/>
      <c r="BN981" s="31"/>
      <c r="BO981" s="38"/>
      <c r="BP981" s="31"/>
      <c r="BQ981" s="31"/>
      <c r="BR981" s="31"/>
      <c r="BS981" s="31"/>
      <c r="BT981" s="31"/>
      <c r="BU981" s="37"/>
      <c r="BV981" s="31"/>
      <c r="BW981" s="38"/>
      <c r="BX981" s="31"/>
      <c r="BY981" s="31"/>
      <c r="BZ981" s="31"/>
      <c r="CA981" s="37"/>
      <c r="CB981" s="38"/>
      <c r="CC981" s="31"/>
      <c r="CD981" s="31"/>
      <c r="CE981" s="31"/>
      <c r="CF981" s="31"/>
      <c r="CG981" s="31"/>
      <c r="CH981" s="37"/>
      <c r="CI981" s="39"/>
      <c r="CJ981" s="38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8"/>
      <c r="DR981" s="31"/>
      <c r="DS981" s="31"/>
      <c r="DT981" s="31"/>
      <c r="DU981" s="31"/>
      <c r="DV981" s="37"/>
      <c r="DW981" s="31"/>
      <c r="DX981" s="31"/>
      <c r="DY981" s="31"/>
      <c r="DZ981" s="31"/>
      <c r="EA981" s="31"/>
      <c r="EB981" s="31"/>
      <c r="EC981" s="31"/>
      <c r="ED981" s="38"/>
      <c r="EE981" s="31"/>
      <c r="EF981" s="31"/>
      <c r="EG981" s="38">
        <v>1</v>
      </c>
      <c r="EH981" s="31"/>
      <c r="EI981" s="31"/>
      <c r="EJ981" s="31"/>
      <c r="EK981" s="31"/>
      <c r="EL981" s="37">
        <v>54</v>
      </c>
      <c r="EM981" s="31"/>
      <c r="EN981" s="31"/>
      <c r="EO981" s="31"/>
      <c r="EP981" s="31"/>
      <c r="EQ981" s="31"/>
      <c r="ER981" s="31">
        <v>1</v>
      </c>
      <c r="ES981" s="31"/>
      <c r="ET981" s="31"/>
      <c r="EU981" s="31"/>
      <c r="EV981" s="31"/>
      <c r="EW981" s="37">
        <v>100</v>
      </c>
      <c r="EX981" s="37"/>
      <c r="EY981" s="37"/>
      <c r="EZ981" s="37"/>
      <c r="FA981" s="37"/>
      <c r="FB981" s="37"/>
      <c r="FC981" s="37"/>
      <c r="FD981" s="37"/>
      <c r="FE981" s="37"/>
      <c r="FF981" s="37"/>
      <c r="FG981" s="37"/>
      <c r="FH981" s="37"/>
      <c r="FI981" s="37"/>
      <c r="FJ981" s="37"/>
      <c r="FK981" s="37"/>
      <c r="FL981" s="37"/>
      <c r="FM981" s="37"/>
      <c r="FN981" s="37"/>
      <c r="FO981" s="37"/>
      <c r="FP981" s="37"/>
      <c r="FQ981" s="37"/>
      <c r="FR981" s="37"/>
      <c r="FS981" s="29">
        <f t="shared" si="119"/>
        <v>154</v>
      </c>
      <c r="FT981" s="29"/>
      <c r="FU981" s="8">
        <f t="shared" si="120"/>
        <v>0</v>
      </c>
      <c r="FV981" s="29"/>
    </row>
    <row r="982" spans="1:178">
      <c r="A982" s="8">
        <v>11059</v>
      </c>
      <c r="B982" s="27" t="s">
        <v>49</v>
      </c>
      <c r="C982" s="40">
        <v>29</v>
      </c>
      <c r="D982" s="40" t="s">
        <v>739</v>
      </c>
      <c r="E982" s="40"/>
      <c r="F982" s="40" t="s">
        <v>475</v>
      </c>
      <c r="G982" s="40">
        <v>100</v>
      </c>
      <c r="H982" s="8" t="str">
        <f>VLOOKUP(F982, 'Meslek Grupları'!$E$6:$G$152, 3, FALSE)</f>
        <v>Esnaf</v>
      </c>
      <c r="I982" s="40"/>
      <c r="J982" s="40"/>
      <c r="K982" s="40"/>
      <c r="L982" s="40">
        <v>120</v>
      </c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1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2"/>
      <c r="AT982" s="42"/>
      <c r="AU982" s="43"/>
      <c r="AV982" s="40"/>
      <c r="AW982" s="40"/>
      <c r="AX982" s="40"/>
      <c r="AY982" s="40"/>
      <c r="AZ982" s="40"/>
      <c r="BA982" s="42"/>
      <c r="BB982" s="41"/>
      <c r="BC982" s="40"/>
      <c r="BD982" s="40"/>
      <c r="BE982" s="40"/>
      <c r="BF982" s="40"/>
      <c r="BG982" s="40"/>
      <c r="BH982" s="42"/>
      <c r="BI982" s="40"/>
      <c r="BJ982" s="40"/>
      <c r="BK982" s="40"/>
      <c r="BL982" s="40"/>
      <c r="BM982" s="40"/>
      <c r="BN982" s="40"/>
      <c r="BO982" s="41"/>
      <c r="BP982" s="40"/>
      <c r="BQ982" s="40"/>
      <c r="BR982" s="40"/>
      <c r="BS982" s="40"/>
      <c r="BT982" s="40"/>
      <c r="BU982" s="42"/>
      <c r="BV982" s="40"/>
      <c r="BW982" s="41"/>
      <c r="BX982" s="40"/>
      <c r="BY982" s="40"/>
      <c r="BZ982" s="40"/>
      <c r="CA982" s="42"/>
      <c r="CB982" s="41"/>
      <c r="CC982" s="40"/>
      <c r="CD982" s="40"/>
      <c r="CE982" s="40"/>
      <c r="CF982" s="40"/>
      <c r="CG982" s="40"/>
      <c r="CH982" s="42"/>
      <c r="CI982" s="43"/>
      <c r="CJ982" s="41"/>
      <c r="CK982" s="40"/>
      <c r="CL982" s="40"/>
      <c r="CM982" s="40"/>
      <c r="CN982" s="40"/>
      <c r="CO982" s="40"/>
      <c r="CP982" s="40"/>
      <c r="CQ982" s="40"/>
      <c r="CR982" s="40"/>
      <c r="CS982" s="40"/>
      <c r="CT982" s="40"/>
      <c r="CU982" s="40"/>
      <c r="CV982" s="40"/>
      <c r="CW982" s="40"/>
      <c r="CX982" s="40"/>
      <c r="CY982" s="40"/>
      <c r="CZ982" s="40"/>
      <c r="DA982" s="40"/>
      <c r="DB982" s="40"/>
      <c r="DC982" s="40"/>
      <c r="DD982" s="40"/>
      <c r="DE982" s="40"/>
      <c r="DF982" s="40"/>
      <c r="DG982" s="40"/>
      <c r="DH982" s="40"/>
      <c r="DI982" s="40"/>
      <c r="DJ982" s="40"/>
      <c r="DK982" s="40"/>
      <c r="DL982" s="40"/>
      <c r="DM982" s="40"/>
      <c r="DN982" s="40"/>
      <c r="DO982" s="40"/>
      <c r="DP982" s="40"/>
      <c r="DQ982" s="41"/>
      <c r="DR982" s="40"/>
      <c r="DS982" s="40"/>
      <c r="DT982" s="40"/>
      <c r="DU982" s="40"/>
      <c r="DV982" s="42"/>
      <c r="DW982" s="40"/>
      <c r="DX982" s="40"/>
      <c r="DY982" s="40"/>
      <c r="DZ982" s="40"/>
      <c r="EA982" s="40"/>
      <c r="EB982" s="40"/>
      <c r="EC982" s="40"/>
      <c r="ED982" s="41"/>
      <c r="EE982" s="40"/>
      <c r="EF982" s="40"/>
      <c r="EG982" s="41"/>
      <c r="EH982" s="40"/>
      <c r="EI982" s="40"/>
      <c r="EJ982" s="40"/>
      <c r="EK982" s="40"/>
      <c r="EL982" s="42"/>
      <c r="EM982" s="40"/>
      <c r="EN982" s="40"/>
      <c r="EO982" s="40"/>
      <c r="EP982" s="40"/>
      <c r="EQ982" s="40"/>
      <c r="ER982" s="40"/>
      <c r="ES982" s="40"/>
      <c r="ET982" s="40"/>
      <c r="EU982" s="40"/>
      <c r="EV982" s="40"/>
      <c r="EW982" s="42"/>
      <c r="EX982" s="42"/>
      <c r="EY982" s="42"/>
      <c r="EZ982" s="42"/>
      <c r="FA982" s="42"/>
      <c r="FB982" s="42"/>
      <c r="FC982" s="42"/>
      <c r="FD982" s="42"/>
      <c r="FE982" s="42"/>
      <c r="FF982" s="42"/>
      <c r="FG982" s="42"/>
      <c r="FH982" s="42"/>
      <c r="FI982" s="42"/>
      <c r="FJ982" s="42"/>
      <c r="FK982" s="42"/>
      <c r="FL982" s="42"/>
      <c r="FM982" s="42"/>
      <c r="FN982" s="42"/>
      <c r="FO982" s="42"/>
      <c r="FP982" s="42"/>
      <c r="FQ982" s="42"/>
      <c r="FR982" s="42"/>
      <c r="FS982" s="29">
        <f t="shared" si="119"/>
        <v>220</v>
      </c>
      <c r="FT982" s="29">
        <f t="shared" ref="FT982:FT1006" si="121">FS982</f>
        <v>220</v>
      </c>
      <c r="FU982" s="8">
        <f t="shared" si="120"/>
        <v>0</v>
      </c>
      <c r="FV982" s="29">
        <f t="shared" ref="FV982:FV1006" si="122">FU982</f>
        <v>0</v>
      </c>
    </row>
    <row r="983" spans="1:178">
      <c r="A983" s="8">
        <v>11059</v>
      </c>
      <c r="B983" s="27" t="s">
        <v>49</v>
      </c>
      <c r="C983" s="40">
        <v>30</v>
      </c>
      <c r="D983" s="40" t="s">
        <v>1423</v>
      </c>
      <c r="E983" s="40"/>
      <c r="F983" s="40"/>
      <c r="G983" s="40"/>
      <c r="H983" s="8">
        <f>VLOOKUP(F983, 'Meslek Grupları'!$E$6:$G$152, 3, FALSE)</f>
        <v>0</v>
      </c>
      <c r="I983" s="40"/>
      <c r="J983" s="40"/>
      <c r="K983" s="40"/>
      <c r="L983" s="40"/>
      <c r="M983" s="40"/>
      <c r="N983" s="40">
        <v>180</v>
      </c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1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2"/>
      <c r="AT983" s="42"/>
      <c r="AU983" s="43"/>
      <c r="AV983" s="40"/>
      <c r="AW983" s="40"/>
      <c r="AX983" s="40"/>
      <c r="AY983" s="40"/>
      <c r="AZ983" s="40"/>
      <c r="BA983" s="42"/>
      <c r="BB983" s="41"/>
      <c r="BC983" s="40"/>
      <c r="BD983" s="40"/>
      <c r="BE983" s="40"/>
      <c r="BF983" s="40"/>
      <c r="BG983" s="40"/>
      <c r="BH983" s="42"/>
      <c r="BI983" s="40"/>
      <c r="BJ983" s="40"/>
      <c r="BK983" s="40"/>
      <c r="BL983" s="40"/>
      <c r="BM983" s="40"/>
      <c r="BN983" s="40"/>
      <c r="BO983" s="41"/>
      <c r="BP983" s="40"/>
      <c r="BQ983" s="40"/>
      <c r="BR983" s="40"/>
      <c r="BS983" s="40"/>
      <c r="BT983" s="40"/>
      <c r="BU983" s="42"/>
      <c r="BV983" s="40"/>
      <c r="BW983" s="41"/>
      <c r="BX983" s="40"/>
      <c r="BY983" s="40"/>
      <c r="BZ983" s="40"/>
      <c r="CA983" s="42"/>
      <c r="CB983" s="41"/>
      <c r="CC983" s="40"/>
      <c r="CD983" s="40"/>
      <c r="CE983" s="40"/>
      <c r="CF983" s="40"/>
      <c r="CG983" s="40"/>
      <c r="CH983" s="42"/>
      <c r="CI983" s="43"/>
      <c r="CJ983" s="41"/>
      <c r="CK983" s="40"/>
      <c r="CL983" s="40"/>
      <c r="CM983" s="40"/>
      <c r="CN983" s="40"/>
      <c r="CO983" s="40"/>
      <c r="CP983" s="40"/>
      <c r="CQ983" s="40"/>
      <c r="CR983" s="40"/>
      <c r="CS983" s="40"/>
      <c r="CT983" s="40"/>
      <c r="CU983" s="40"/>
      <c r="CV983" s="40"/>
      <c r="CW983" s="40"/>
      <c r="CX983" s="40"/>
      <c r="CY983" s="40"/>
      <c r="CZ983" s="40"/>
      <c r="DA983" s="40"/>
      <c r="DB983" s="40"/>
      <c r="DC983" s="40"/>
      <c r="DD983" s="40"/>
      <c r="DE983" s="40"/>
      <c r="DF983" s="40"/>
      <c r="DG983" s="40"/>
      <c r="DH983" s="40"/>
      <c r="DI983" s="40"/>
      <c r="DJ983" s="40"/>
      <c r="DK983" s="40"/>
      <c r="DL983" s="40"/>
      <c r="DM983" s="40"/>
      <c r="DN983" s="40"/>
      <c r="DO983" s="40"/>
      <c r="DP983" s="40"/>
      <c r="DQ983" s="41"/>
      <c r="DR983" s="40"/>
      <c r="DS983" s="40"/>
      <c r="DT983" s="40"/>
      <c r="DU983" s="40"/>
      <c r="DV983" s="42"/>
      <c r="DW983" s="40"/>
      <c r="DX983" s="40"/>
      <c r="DY983" s="40"/>
      <c r="DZ983" s="40"/>
      <c r="EA983" s="40"/>
      <c r="EB983" s="40"/>
      <c r="EC983" s="40"/>
      <c r="ED983" s="41"/>
      <c r="EE983" s="40"/>
      <c r="EF983" s="40"/>
      <c r="EG983" s="41"/>
      <c r="EH983" s="40"/>
      <c r="EI983" s="40"/>
      <c r="EJ983" s="40"/>
      <c r="EK983" s="40"/>
      <c r="EL983" s="42"/>
      <c r="EM983" s="40"/>
      <c r="EN983" s="40"/>
      <c r="EO983" s="40"/>
      <c r="EP983" s="40"/>
      <c r="EQ983" s="40"/>
      <c r="ER983" s="40"/>
      <c r="ES983" s="40"/>
      <c r="ET983" s="40"/>
      <c r="EU983" s="40"/>
      <c r="EV983" s="40"/>
      <c r="EW983" s="42"/>
      <c r="EX983" s="42"/>
      <c r="EY983" s="42"/>
      <c r="EZ983" s="42"/>
      <c r="FA983" s="42"/>
      <c r="FB983" s="42"/>
      <c r="FC983" s="42"/>
      <c r="FD983" s="42"/>
      <c r="FE983" s="42"/>
      <c r="FF983" s="42"/>
      <c r="FG983" s="42"/>
      <c r="FH983" s="42"/>
      <c r="FI983" s="42"/>
      <c r="FJ983" s="42"/>
      <c r="FK983" s="42"/>
      <c r="FL983" s="42"/>
      <c r="FM983" s="42"/>
      <c r="FN983" s="42"/>
      <c r="FO983" s="42"/>
      <c r="FP983" s="42"/>
      <c r="FQ983" s="42"/>
      <c r="FR983" s="42"/>
      <c r="FS983" s="29">
        <f t="shared" si="119"/>
        <v>180</v>
      </c>
      <c r="FT983" s="29">
        <f t="shared" si="121"/>
        <v>180</v>
      </c>
      <c r="FU983" s="8">
        <f t="shared" si="120"/>
        <v>0</v>
      </c>
      <c r="FV983" s="29">
        <f t="shared" si="122"/>
        <v>0</v>
      </c>
    </row>
    <row r="984" spans="1:178">
      <c r="A984" s="8">
        <v>11059</v>
      </c>
      <c r="B984" s="27" t="s">
        <v>49</v>
      </c>
      <c r="C984" s="40">
        <v>31</v>
      </c>
      <c r="D984" s="40" t="s">
        <v>1424</v>
      </c>
      <c r="E984" s="40"/>
      <c r="F984" s="40" t="s">
        <v>381</v>
      </c>
      <c r="G984" s="40"/>
      <c r="H984" s="8" t="str">
        <f>VLOOKUP(F984, 'Meslek Grupları'!$E$6:$G$152, 3, FALSE)</f>
        <v>Mesleksiz</v>
      </c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1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2"/>
      <c r="AT984" s="42"/>
      <c r="AU984" s="43"/>
      <c r="AV984" s="40"/>
      <c r="AW984" s="40"/>
      <c r="AX984" s="40"/>
      <c r="AY984" s="40"/>
      <c r="AZ984" s="40"/>
      <c r="BA984" s="42"/>
      <c r="BB984" s="41"/>
      <c r="BC984" s="40"/>
      <c r="BD984" s="40"/>
      <c r="BE984" s="40"/>
      <c r="BF984" s="40"/>
      <c r="BG984" s="40"/>
      <c r="BH984" s="42"/>
      <c r="BI984" s="40"/>
      <c r="BJ984" s="40"/>
      <c r="BK984" s="40"/>
      <c r="BL984" s="40"/>
      <c r="BM984" s="40"/>
      <c r="BN984" s="40"/>
      <c r="BO984" s="41"/>
      <c r="BP984" s="40"/>
      <c r="BQ984" s="40"/>
      <c r="BR984" s="40"/>
      <c r="BS984" s="40"/>
      <c r="BT984" s="40"/>
      <c r="BU984" s="42"/>
      <c r="BV984" s="40"/>
      <c r="BW984" s="41"/>
      <c r="BX984" s="40"/>
      <c r="BY984" s="40"/>
      <c r="BZ984" s="40"/>
      <c r="CA984" s="42"/>
      <c r="CB984" s="41"/>
      <c r="CC984" s="40"/>
      <c r="CD984" s="40"/>
      <c r="CE984" s="40"/>
      <c r="CF984" s="40"/>
      <c r="CG984" s="40"/>
      <c r="CH984" s="42"/>
      <c r="CI984" s="43"/>
      <c r="CJ984" s="41"/>
      <c r="CK984" s="40"/>
      <c r="CL984" s="40"/>
      <c r="CM984" s="40"/>
      <c r="CN984" s="40"/>
      <c r="CO984" s="40"/>
      <c r="CP984" s="40"/>
      <c r="CQ984" s="40"/>
      <c r="CR984" s="40"/>
      <c r="CS984" s="40"/>
      <c r="CT984" s="40"/>
      <c r="CU984" s="40"/>
      <c r="CV984" s="40"/>
      <c r="CW984" s="40"/>
      <c r="CX984" s="40"/>
      <c r="CY984" s="40"/>
      <c r="CZ984" s="40"/>
      <c r="DA984" s="40"/>
      <c r="DB984" s="40"/>
      <c r="DC984" s="40"/>
      <c r="DD984" s="40"/>
      <c r="DE984" s="40"/>
      <c r="DF984" s="40"/>
      <c r="DG984" s="40"/>
      <c r="DH984" s="40"/>
      <c r="DI984" s="40"/>
      <c r="DJ984" s="40"/>
      <c r="DK984" s="40"/>
      <c r="DL984" s="40"/>
      <c r="DM984" s="40"/>
      <c r="DN984" s="40"/>
      <c r="DO984" s="40"/>
      <c r="DP984" s="40"/>
      <c r="DQ984" s="41"/>
      <c r="DR984" s="40"/>
      <c r="DS984" s="40"/>
      <c r="DT984" s="40"/>
      <c r="DU984" s="40"/>
      <c r="DV984" s="42"/>
      <c r="DW984" s="40"/>
      <c r="DX984" s="40"/>
      <c r="DY984" s="40"/>
      <c r="DZ984" s="40"/>
      <c r="EA984" s="40"/>
      <c r="EB984" s="40"/>
      <c r="EC984" s="40"/>
      <c r="ED984" s="41"/>
      <c r="EE984" s="40"/>
      <c r="EF984" s="40"/>
      <c r="EG984" s="41"/>
      <c r="EH984" s="40"/>
      <c r="EI984" s="40"/>
      <c r="EJ984" s="40"/>
      <c r="EK984" s="40"/>
      <c r="EL984" s="42"/>
      <c r="EM984" s="40"/>
      <c r="EN984" s="40"/>
      <c r="EO984" s="40"/>
      <c r="EP984" s="40"/>
      <c r="EQ984" s="40"/>
      <c r="ER984" s="40"/>
      <c r="ES984" s="40"/>
      <c r="ET984" s="40"/>
      <c r="EU984" s="40"/>
      <c r="EV984" s="40"/>
      <c r="EW984" s="42"/>
      <c r="EX984" s="42"/>
      <c r="EY984" s="42"/>
      <c r="EZ984" s="42"/>
      <c r="FA984" s="42"/>
      <c r="FB984" s="42"/>
      <c r="FC984" s="42"/>
      <c r="FD984" s="42"/>
      <c r="FE984" s="42"/>
      <c r="FF984" s="42"/>
      <c r="FG984" s="42"/>
      <c r="FH984" s="42"/>
      <c r="FI984" s="42"/>
      <c r="FJ984" s="42"/>
      <c r="FK984" s="42"/>
      <c r="FL984" s="42"/>
      <c r="FM984" s="42"/>
      <c r="FN984" s="42"/>
      <c r="FO984" s="42"/>
      <c r="FP984" s="42"/>
      <c r="FQ984" s="42"/>
      <c r="FR984" s="42"/>
      <c r="FS984" s="29">
        <f t="shared" si="119"/>
        <v>0</v>
      </c>
      <c r="FT984" s="29">
        <f t="shared" si="121"/>
        <v>0</v>
      </c>
      <c r="FU984" s="8">
        <f t="shared" si="120"/>
        <v>0</v>
      </c>
      <c r="FV984" s="29">
        <f t="shared" si="122"/>
        <v>0</v>
      </c>
    </row>
    <row r="985" spans="1:178">
      <c r="A985" s="8">
        <v>11059</v>
      </c>
      <c r="B985" s="27" t="s">
        <v>49</v>
      </c>
      <c r="C985" s="40">
        <v>32</v>
      </c>
      <c r="D985" s="40" t="s">
        <v>1425</v>
      </c>
      <c r="E985" s="40"/>
      <c r="F985" s="40" t="s">
        <v>261</v>
      </c>
      <c r="G985" s="40">
        <v>100</v>
      </c>
      <c r="H985" s="8" t="str">
        <f>VLOOKUP(F985, 'Meslek Grupları'!$E$6:$G$152, 3, FALSE)</f>
        <v>Esnaf</v>
      </c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1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2"/>
      <c r="AT985" s="42"/>
      <c r="AU985" s="43"/>
      <c r="AV985" s="40"/>
      <c r="AW985" s="40"/>
      <c r="AX985" s="40"/>
      <c r="AY985" s="40"/>
      <c r="AZ985" s="40"/>
      <c r="BA985" s="42"/>
      <c r="BB985" s="41"/>
      <c r="BC985" s="40"/>
      <c r="BD985" s="40"/>
      <c r="BE985" s="40"/>
      <c r="BF985" s="40"/>
      <c r="BG985" s="40"/>
      <c r="BH985" s="42"/>
      <c r="BI985" s="40"/>
      <c r="BJ985" s="40"/>
      <c r="BK985" s="40"/>
      <c r="BL985" s="40"/>
      <c r="BM985" s="40"/>
      <c r="BN985" s="40"/>
      <c r="BO985" s="41"/>
      <c r="BP985" s="40"/>
      <c r="BQ985" s="40"/>
      <c r="BR985" s="40"/>
      <c r="BS985" s="40"/>
      <c r="BT985" s="40"/>
      <c r="BU985" s="42"/>
      <c r="BV985" s="40"/>
      <c r="BW985" s="41"/>
      <c r="BX985" s="40"/>
      <c r="BY985" s="40"/>
      <c r="BZ985" s="40"/>
      <c r="CA985" s="42"/>
      <c r="CB985" s="41"/>
      <c r="CC985" s="40"/>
      <c r="CD985" s="40"/>
      <c r="CE985" s="40"/>
      <c r="CF985" s="40"/>
      <c r="CG985" s="40"/>
      <c r="CH985" s="42"/>
      <c r="CI985" s="43"/>
      <c r="CJ985" s="41"/>
      <c r="CK985" s="40"/>
      <c r="CL985" s="40"/>
      <c r="CM985" s="40"/>
      <c r="CN985" s="40"/>
      <c r="CO985" s="40"/>
      <c r="CP985" s="40"/>
      <c r="CQ985" s="40"/>
      <c r="CR985" s="40"/>
      <c r="CS985" s="40"/>
      <c r="CT985" s="40"/>
      <c r="CU985" s="40"/>
      <c r="CV985" s="40"/>
      <c r="CW985" s="40"/>
      <c r="CX985" s="40"/>
      <c r="CY985" s="40"/>
      <c r="CZ985" s="40"/>
      <c r="DA985" s="40"/>
      <c r="DB985" s="40"/>
      <c r="DC985" s="40"/>
      <c r="DD985" s="40"/>
      <c r="DE985" s="40"/>
      <c r="DF985" s="40"/>
      <c r="DG985" s="40"/>
      <c r="DH985" s="40"/>
      <c r="DI985" s="40"/>
      <c r="DJ985" s="40"/>
      <c r="DK985" s="40"/>
      <c r="DL985" s="40"/>
      <c r="DM985" s="40"/>
      <c r="DN985" s="40"/>
      <c r="DO985" s="40"/>
      <c r="DP985" s="40"/>
      <c r="DQ985" s="41"/>
      <c r="DR985" s="40"/>
      <c r="DS985" s="40"/>
      <c r="DT985" s="40"/>
      <c r="DU985" s="40"/>
      <c r="DV985" s="42"/>
      <c r="DW985" s="40"/>
      <c r="DX985" s="40"/>
      <c r="DY985" s="40"/>
      <c r="DZ985" s="40"/>
      <c r="EA985" s="40"/>
      <c r="EB985" s="40"/>
      <c r="EC985" s="40"/>
      <c r="ED985" s="41"/>
      <c r="EE985" s="40"/>
      <c r="EF985" s="40"/>
      <c r="EG985" s="41"/>
      <c r="EH985" s="40"/>
      <c r="EI985" s="40"/>
      <c r="EJ985" s="40"/>
      <c r="EK985" s="40"/>
      <c r="EL985" s="42"/>
      <c r="EM985" s="40"/>
      <c r="EN985" s="40"/>
      <c r="EO985" s="40"/>
      <c r="EP985" s="40"/>
      <c r="EQ985" s="40"/>
      <c r="ER985" s="40"/>
      <c r="ES985" s="40"/>
      <c r="ET985" s="40"/>
      <c r="EU985" s="40"/>
      <c r="EV985" s="40"/>
      <c r="EW985" s="42"/>
      <c r="EX985" s="42"/>
      <c r="EY985" s="42"/>
      <c r="EZ985" s="42"/>
      <c r="FA985" s="42"/>
      <c r="FB985" s="42"/>
      <c r="FC985" s="42"/>
      <c r="FD985" s="42"/>
      <c r="FE985" s="42"/>
      <c r="FF985" s="42"/>
      <c r="FG985" s="42"/>
      <c r="FH985" s="42"/>
      <c r="FI985" s="42"/>
      <c r="FJ985" s="42"/>
      <c r="FK985" s="42"/>
      <c r="FL985" s="42"/>
      <c r="FM985" s="42"/>
      <c r="FN985" s="42"/>
      <c r="FO985" s="42"/>
      <c r="FP985" s="42"/>
      <c r="FQ985" s="42"/>
      <c r="FR985" s="42"/>
      <c r="FS985" s="29">
        <f t="shared" si="119"/>
        <v>100</v>
      </c>
      <c r="FT985" s="29">
        <f t="shared" si="121"/>
        <v>100</v>
      </c>
      <c r="FU985" s="8">
        <f t="shared" si="120"/>
        <v>0</v>
      </c>
      <c r="FV985" s="29">
        <f t="shared" si="122"/>
        <v>0</v>
      </c>
    </row>
    <row r="986" spans="1:178">
      <c r="A986" s="8">
        <v>11059</v>
      </c>
      <c r="B986" s="27" t="s">
        <v>49</v>
      </c>
      <c r="C986" s="40">
        <v>33</v>
      </c>
      <c r="D986" s="40" t="s">
        <v>1426</v>
      </c>
      <c r="E986" s="40"/>
      <c r="F986" s="40" t="s">
        <v>303</v>
      </c>
      <c r="G986" s="40">
        <v>300</v>
      </c>
      <c r="H986" s="8" t="str">
        <f>VLOOKUP(F986, 'Meslek Grupları'!$E$6:$G$152, 3, FALSE)</f>
        <v>Görevli</v>
      </c>
      <c r="I986" s="40" t="s">
        <v>684</v>
      </c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1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2"/>
      <c r="AT986" s="42"/>
      <c r="AU986" s="43"/>
      <c r="AV986" s="40"/>
      <c r="AW986" s="40"/>
      <c r="AX986" s="40"/>
      <c r="AY986" s="40"/>
      <c r="AZ986" s="40"/>
      <c r="BA986" s="42"/>
      <c r="BB986" s="41"/>
      <c r="BC986" s="40"/>
      <c r="BD986" s="40"/>
      <c r="BE986" s="40"/>
      <c r="BF986" s="40"/>
      <c r="BG986" s="40"/>
      <c r="BH986" s="42"/>
      <c r="BI986" s="40"/>
      <c r="BJ986" s="40"/>
      <c r="BK986" s="40"/>
      <c r="BL986" s="40"/>
      <c r="BM986" s="40"/>
      <c r="BN986" s="40"/>
      <c r="BO986" s="41"/>
      <c r="BP986" s="40"/>
      <c r="BQ986" s="40"/>
      <c r="BR986" s="40"/>
      <c r="BS986" s="40"/>
      <c r="BT986" s="40"/>
      <c r="BU986" s="42"/>
      <c r="BV986" s="40"/>
      <c r="BW986" s="41"/>
      <c r="BX986" s="40"/>
      <c r="BY986" s="40"/>
      <c r="BZ986" s="40"/>
      <c r="CA986" s="42"/>
      <c r="CB986" s="41"/>
      <c r="CC986" s="40"/>
      <c r="CD986" s="40"/>
      <c r="CE986" s="40"/>
      <c r="CF986" s="40"/>
      <c r="CG986" s="40"/>
      <c r="CH986" s="42"/>
      <c r="CI986" s="43"/>
      <c r="CJ986" s="41"/>
      <c r="CK986" s="40"/>
      <c r="CL986" s="40"/>
      <c r="CM986" s="40"/>
      <c r="CN986" s="40"/>
      <c r="CO986" s="40"/>
      <c r="CP986" s="40"/>
      <c r="CQ986" s="40"/>
      <c r="CR986" s="40"/>
      <c r="CS986" s="40"/>
      <c r="CT986" s="40"/>
      <c r="CU986" s="40"/>
      <c r="CV986" s="40"/>
      <c r="CW986" s="40"/>
      <c r="CX986" s="40"/>
      <c r="CY986" s="40"/>
      <c r="CZ986" s="40"/>
      <c r="DA986" s="40"/>
      <c r="DB986" s="40"/>
      <c r="DC986" s="40"/>
      <c r="DD986" s="40"/>
      <c r="DE986" s="40"/>
      <c r="DF986" s="40"/>
      <c r="DG986" s="40"/>
      <c r="DH986" s="40"/>
      <c r="DI986" s="40"/>
      <c r="DJ986" s="40"/>
      <c r="DK986" s="40"/>
      <c r="DL986" s="40"/>
      <c r="DM986" s="40"/>
      <c r="DN986" s="40"/>
      <c r="DO986" s="40"/>
      <c r="DP986" s="40"/>
      <c r="DQ986" s="41"/>
      <c r="DR986" s="40"/>
      <c r="DS986" s="40"/>
      <c r="DT986" s="40"/>
      <c r="DU986" s="40"/>
      <c r="DV986" s="42"/>
      <c r="DW986" s="40"/>
      <c r="DX986" s="40"/>
      <c r="DY986" s="40"/>
      <c r="DZ986" s="40"/>
      <c r="EA986" s="40"/>
      <c r="EB986" s="40"/>
      <c r="EC986" s="40"/>
      <c r="ED986" s="41"/>
      <c r="EE986" s="40"/>
      <c r="EF986" s="40"/>
      <c r="EG986" s="41"/>
      <c r="EH986" s="40"/>
      <c r="EI986" s="40"/>
      <c r="EJ986" s="40"/>
      <c r="EK986" s="40"/>
      <c r="EL986" s="42"/>
      <c r="EM986" s="40"/>
      <c r="EN986" s="40"/>
      <c r="EO986" s="40"/>
      <c r="EP986" s="40"/>
      <c r="EQ986" s="40"/>
      <c r="ER986" s="40"/>
      <c r="ES986" s="40"/>
      <c r="ET986" s="40"/>
      <c r="EU986" s="40"/>
      <c r="EV986" s="40"/>
      <c r="EW986" s="42"/>
      <c r="EX986" s="42"/>
      <c r="EY986" s="42"/>
      <c r="EZ986" s="42"/>
      <c r="FA986" s="42"/>
      <c r="FB986" s="42"/>
      <c r="FC986" s="42"/>
      <c r="FD986" s="42"/>
      <c r="FE986" s="42"/>
      <c r="FF986" s="42"/>
      <c r="FG986" s="42"/>
      <c r="FH986" s="42"/>
      <c r="FI986" s="42"/>
      <c r="FJ986" s="42"/>
      <c r="FK986" s="42"/>
      <c r="FL986" s="42"/>
      <c r="FM986" s="42"/>
      <c r="FN986" s="42"/>
      <c r="FO986" s="42"/>
      <c r="FP986" s="42"/>
      <c r="FQ986" s="42"/>
      <c r="FR986" s="42"/>
      <c r="FS986" s="29">
        <f t="shared" si="119"/>
        <v>300</v>
      </c>
      <c r="FT986" s="29">
        <f t="shared" si="121"/>
        <v>300</v>
      </c>
      <c r="FU986" s="8">
        <f t="shared" si="120"/>
        <v>0</v>
      </c>
      <c r="FV986" s="29">
        <f t="shared" si="122"/>
        <v>0</v>
      </c>
    </row>
    <row r="987" spans="1:178">
      <c r="A987" s="8">
        <v>11059</v>
      </c>
      <c r="B987" s="27" t="s">
        <v>49</v>
      </c>
      <c r="C987" s="40">
        <v>34</v>
      </c>
      <c r="D987" s="40" t="s">
        <v>1427</v>
      </c>
      <c r="E987" s="40"/>
      <c r="F987" s="40" t="s">
        <v>381</v>
      </c>
      <c r="G987" s="40"/>
      <c r="H987" s="8" t="str">
        <f>VLOOKUP(F987, 'Meslek Grupları'!$E$6:$G$152, 3, FALSE)</f>
        <v>Mesleksiz</v>
      </c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1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2"/>
      <c r="AT987" s="42"/>
      <c r="AU987" s="43"/>
      <c r="AV987" s="40"/>
      <c r="AW987" s="40"/>
      <c r="AX987" s="40"/>
      <c r="AY987" s="40"/>
      <c r="AZ987" s="40"/>
      <c r="BA987" s="42"/>
      <c r="BB987" s="41"/>
      <c r="BC987" s="40"/>
      <c r="BD987" s="40"/>
      <c r="BE987" s="40"/>
      <c r="BF987" s="40"/>
      <c r="BG987" s="40"/>
      <c r="BH987" s="42"/>
      <c r="BI987" s="40"/>
      <c r="BJ987" s="40"/>
      <c r="BK987" s="40"/>
      <c r="BL987" s="40"/>
      <c r="BM987" s="40"/>
      <c r="BN987" s="40"/>
      <c r="BO987" s="41"/>
      <c r="BP987" s="40"/>
      <c r="BQ987" s="40"/>
      <c r="BR987" s="40"/>
      <c r="BS987" s="40"/>
      <c r="BT987" s="40"/>
      <c r="BU987" s="42"/>
      <c r="BV987" s="40"/>
      <c r="BW987" s="41"/>
      <c r="BX987" s="40"/>
      <c r="BY987" s="40"/>
      <c r="BZ987" s="40"/>
      <c r="CA987" s="42"/>
      <c r="CB987" s="41"/>
      <c r="CC987" s="40"/>
      <c r="CD987" s="40"/>
      <c r="CE987" s="40"/>
      <c r="CF987" s="40"/>
      <c r="CG987" s="40"/>
      <c r="CH987" s="42"/>
      <c r="CI987" s="43"/>
      <c r="CJ987" s="41"/>
      <c r="CK987" s="40"/>
      <c r="CL987" s="40"/>
      <c r="CM987" s="40"/>
      <c r="CN987" s="40"/>
      <c r="CO987" s="40"/>
      <c r="CP987" s="40"/>
      <c r="CQ987" s="40"/>
      <c r="CR987" s="40"/>
      <c r="CS987" s="40"/>
      <c r="CT987" s="40"/>
      <c r="CU987" s="40"/>
      <c r="CV987" s="40"/>
      <c r="CW987" s="40"/>
      <c r="CX987" s="40"/>
      <c r="CY987" s="40"/>
      <c r="CZ987" s="40"/>
      <c r="DA987" s="40"/>
      <c r="DB987" s="40"/>
      <c r="DC987" s="40"/>
      <c r="DD987" s="40"/>
      <c r="DE987" s="40"/>
      <c r="DF987" s="40"/>
      <c r="DG987" s="40"/>
      <c r="DH987" s="40"/>
      <c r="DI987" s="40"/>
      <c r="DJ987" s="40"/>
      <c r="DK987" s="40"/>
      <c r="DL987" s="40"/>
      <c r="DM987" s="40"/>
      <c r="DN987" s="40"/>
      <c r="DO987" s="40"/>
      <c r="DP987" s="40"/>
      <c r="DQ987" s="41"/>
      <c r="DR987" s="40"/>
      <c r="DS987" s="40"/>
      <c r="DT987" s="40"/>
      <c r="DU987" s="40"/>
      <c r="DV987" s="42"/>
      <c r="DW987" s="40"/>
      <c r="DX987" s="40"/>
      <c r="DY987" s="40"/>
      <c r="DZ987" s="40"/>
      <c r="EA987" s="40"/>
      <c r="EB987" s="40"/>
      <c r="EC987" s="40"/>
      <c r="ED987" s="41"/>
      <c r="EE987" s="40"/>
      <c r="EF987" s="40"/>
      <c r="EG987" s="41"/>
      <c r="EH987" s="40"/>
      <c r="EI987" s="40"/>
      <c r="EJ987" s="40"/>
      <c r="EK987" s="40"/>
      <c r="EL987" s="42"/>
      <c r="EM987" s="40"/>
      <c r="EN987" s="40"/>
      <c r="EO987" s="40"/>
      <c r="EP987" s="40"/>
      <c r="EQ987" s="40"/>
      <c r="ER987" s="40"/>
      <c r="ES987" s="40"/>
      <c r="ET987" s="40"/>
      <c r="EU987" s="40"/>
      <c r="EV987" s="40"/>
      <c r="EW987" s="42"/>
      <c r="EX987" s="42"/>
      <c r="EY987" s="42"/>
      <c r="EZ987" s="42"/>
      <c r="FA987" s="42"/>
      <c r="FB987" s="42"/>
      <c r="FC987" s="42"/>
      <c r="FD987" s="42"/>
      <c r="FE987" s="42"/>
      <c r="FF987" s="42"/>
      <c r="FG987" s="42"/>
      <c r="FH987" s="42"/>
      <c r="FI987" s="42"/>
      <c r="FJ987" s="42"/>
      <c r="FK987" s="42"/>
      <c r="FL987" s="42"/>
      <c r="FM987" s="42"/>
      <c r="FN987" s="42"/>
      <c r="FO987" s="42"/>
      <c r="FP987" s="42"/>
      <c r="FQ987" s="42"/>
      <c r="FR987" s="42"/>
      <c r="FS987" s="29">
        <f t="shared" si="119"/>
        <v>0</v>
      </c>
      <c r="FT987" s="29">
        <f t="shared" si="121"/>
        <v>0</v>
      </c>
      <c r="FU987" s="8">
        <f t="shared" si="120"/>
        <v>0</v>
      </c>
      <c r="FV987" s="29">
        <f t="shared" si="122"/>
        <v>0</v>
      </c>
    </row>
    <row r="988" spans="1:178">
      <c r="A988" s="8">
        <v>11059</v>
      </c>
      <c r="B988" s="27" t="s">
        <v>49</v>
      </c>
      <c r="C988" s="40">
        <v>35</v>
      </c>
      <c r="D988" s="40" t="s">
        <v>1428</v>
      </c>
      <c r="E988" s="40"/>
      <c r="F988" s="40" t="s">
        <v>231</v>
      </c>
      <c r="G988" s="40">
        <v>100</v>
      </c>
      <c r="H988" s="8" t="str">
        <f>VLOOKUP(F988, 'Meslek Grupları'!$E$6:$G$152, 3, FALSE)</f>
        <v>Esnaf</v>
      </c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1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2"/>
      <c r="AT988" s="42"/>
      <c r="AU988" s="43"/>
      <c r="AV988" s="40"/>
      <c r="AW988" s="40"/>
      <c r="AX988" s="40"/>
      <c r="AY988" s="40"/>
      <c r="AZ988" s="40"/>
      <c r="BA988" s="42"/>
      <c r="BB988" s="41"/>
      <c r="BC988" s="40"/>
      <c r="BD988" s="40"/>
      <c r="BE988" s="40"/>
      <c r="BF988" s="40"/>
      <c r="BG988" s="40"/>
      <c r="BH988" s="42"/>
      <c r="BI988" s="40">
        <v>2</v>
      </c>
      <c r="BJ988" s="40"/>
      <c r="BK988" s="40"/>
      <c r="BL988" s="40"/>
      <c r="BM988" s="40">
        <v>40</v>
      </c>
      <c r="BN988" s="40">
        <v>35</v>
      </c>
      <c r="BO988" s="41"/>
      <c r="BP988" s="40"/>
      <c r="BQ988" s="40"/>
      <c r="BR988" s="40"/>
      <c r="BS988" s="40"/>
      <c r="BT988" s="40"/>
      <c r="BU988" s="42"/>
      <c r="BV988" s="40"/>
      <c r="BW988" s="41">
        <v>2.5</v>
      </c>
      <c r="BX988" s="40"/>
      <c r="BY988" s="40"/>
      <c r="BZ988" s="40">
        <v>60</v>
      </c>
      <c r="CA988" s="42">
        <v>66</v>
      </c>
      <c r="CB988" s="41"/>
      <c r="CC988" s="40"/>
      <c r="CD988" s="40"/>
      <c r="CE988" s="40"/>
      <c r="CF988" s="40"/>
      <c r="CG988" s="40"/>
      <c r="CH988" s="42"/>
      <c r="CI988" s="43"/>
      <c r="CJ988" s="41"/>
      <c r="CK988" s="40"/>
      <c r="CL988" s="40"/>
      <c r="CM988" s="40"/>
      <c r="CN988" s="40"/>
      <c r="CO988" s="40"/>
      <c r="CP988" s="40"/>
      <c r="CQ988" s="40"/>
      <c r="CR988" s="40"/>
      <c r="CS988" s="40"/>
      <c r="CT988" s="40"/>
      <c r="CU988" s="40"/>
      <c r="CV988" s="40"/>
      <c r="CW988" s="40"/>
      <c r="CX988" s="40"/>
      <c r="CY988" s="40"/>
      <c r="CZ988" s="40"/>
      <c r="DA988" s="40"/>
      <c r="DB988" s="40"/>
      <c r="DC988" s="40"/>
      <c r="DD988" s="40"/>
      <c r="DE988" s="40"/>
      <c r="DF988" s="40"/>
      <c r="DG988" s="40"/>
      <c r="DH988" s="40"/>
      <c r="DI988" s="40"/>
      <c r="DJ988" s="40"/>
      <c r="DK988" s="40"/>
      <c r="DL988" s="40"/>
      <c r="DM988" s="40"/>
      <c r="DN988" s="40"/>
      <c r="DO988" s="40"/>
      <c r="DP988" s="40"/>
      <c r="DQ988" s="41"/>
      <c r="DR988" s="40"/>
      <c r="DS988" s="40"/>
      <c r="DT988" s="40"/>
      <c r="DU988" s="40"/>
      <c r="DV988" s="42"/>
      <c r="DW988" s="40"/>
      <c r="DX988" s="40"/>
      <c r="DY988" s="40"/>
      <c r="DZ988" s="40"/>
      <c r="EA988" s="40"/>
      <c r="EB988" s="40"/>
      <c r="EC988" s="40"/>
      <c r="ED988" s="41"/>
      <c r="EE988" s="40"/>
      <c r="EF988" s="40"/>
      <c r="EG988" s="41"/>
      <c r="EH988" s="40"/>
      <c r="EI988" s="40"/>
      <c r="EJ988" s="40"/>
      <c r="EK988" s="40"/>
      <c r="EL988" s="42"/>
      <c r="EM988" s="40"/>
      <c r="EN988" s="40"/>
      <c r="EO988" s="40"/>
      <c r="EP988" s="40"/>
      <c r="EQ988" s="40"/>
      <c r="ER988" s="40"/>
      <c r="ES988" s="40"/>
      <c r="ET988" s="40"/>
      <c r="EU988" s="40"/>
      <c r="EV988" s="40"/>
      <c r="EW988" s="42"/>
      <c r="EX988" s="42"/>
      <c r="EY988" s="42"/>
      <c r="EZ988" s="42"/>
      <c r="FA988" s="42"/>
      <c r="FB988" s="42"/>
      <c r="FC988" s="42"/>
      <c r="FD988" s="42"/>
      <c r="FE988" s="42"/>
      <c r="FF988" s="42"/>
      <c r="FG988" s="42"/>
      <c r="FH988" s="42"/>
      <c r="FI988" s="42"/>
      <c r="FJ988" s="42"/>
      <c r="FK988" s="42"/>
      <c r="FL988" s="42"/>
      <c r="FM988" s="42"/>
      <c r="FN988" s="42"/>
      <c r="FO988" s="42"/>
      <c r="FP988" s="42"/>
      <c r="FQ988" s="42"/>
      <c r="FR988" s="42"/>
      <c r="FS988" s="29">
        <f t="shared" si="119"/>
        <v>200</v>
      </c>
      <c r="FT988" s="29">
        <f t="shared" si="121"/>
        <v>200</v>
      </c>
      <c r="FU988" s="8">
        <f t="shared" si="120"/>
        <v>4.5</v>
      </c>
      <c r="FV988" s="29">
        <f t="shared" si="122"/>
        <v>4.5</v>
      </c>
    </row>
    <row r="989" spans="1:178">
      <c r="A989" s="8">
        <v>11059</v>
      </c>
      <c r="B989" s="27" t="s">
        <v>49</v>
      </c>
      <c r="C989" s="40">
        <v>36</v>
      </c>
      <c r="D989" s="40" t="s">
        <v>1429</v>
      </c>
      <c r="E989" s="40"/>
      <c r="F989" s="40"/>
      <c r="G989" s="40"/>
      <c r="H989" s="8">
        <f>VLOOKUP(F989, 'Meslek Grupları'!$E$6:$G$152, 3, FALSE)</f>
        <v>0</v>
      </c>
      <c r="I989" s="40"/>
      <c r="J989" s="40"/>
      <c r="K989" s="40"/>
      <c r="L989" s="40">
        <v>120</v>
      </c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1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2"/>
      <c r="AT989" s="42"/>
      <c r="AU989" s="43"/>
      <c r="AV989" s="40"/>
      <c r="AW989" s="40"/>
      <c r="AX989" s="40"/>
      <c r="AY989" s="40"/>
      <c r="AZ989" s="40"/>
      <c r="BA989" s="42"/>
      <c r="BB989" s="41"/>
      <c r="BC989" s="40"/>
      <c r="BD989" s="40"/>
      <c r="BE989" s="40"/>
      <c r="BF989" s="40"/>
      <c r="BG989" s="40"/>
      <c r="BH989" s="42"/>
      <c r="BI989" s="40"/>
      <c r="BJ989" s="40"/>
      <c r="BK989" s="40"/>
      <c r="BL989" s="40"/>
      <c r="BM989" s="40"/>
      <c r="BN989" s="40"/>
      <c r="BO989" s="41"/>
      <c r="BP989" s="40"/>
      <c r="BQ989" s="40"/>
      <c r="BR989" s="40"/>
      <c r="BS989" s="40"/>
      <c r="BT989" s="40"/>
      <c r="BU989" s="42"/>
      <c r="BV989" s="40"/>
      <c r="BW989" s="41"/>
      <c r="BX989" s="40"/>
      <c r="BY989" s="40"/>
      <c r="BZ989" s="40"/>
      <c r="CA989" s="42"/>
      <c r="CB989" s="41"/>
      <c r="CC989" s="40"/>
      <c r="CD989" s="40"/>
      <c r="CE989" s="40"/>
      <c r="CF989" s="40"/>
      <c r="CG989" s="40"/>
      <c r="CH989" s="42"/>
      <c r="CI989" s="43"/>
      <c r="CJ989" s="41"/>
      <c r="CK989" s="40"/>
      <c r="CL989" s="40"/>
      <c r="CM989" s="40"/>
      <c r="CN989" s="40"/>
      <c r="CO989" s="40"/>
      <c r="CP989" s="40"/>
      <c r="CQ989" s="40"/>
      <c r="CR989" s="40"/>
      <c r="CS989" s="40"/>
      <c r="CT989" s="40"/>
      <c r="CU989" s="40"/>
      <c r="CV989" s="40"/>
      <c r="CW989" s="40"/>
      <c r="CX989" s="40"/>
      <c r="CY989" s="40"/>
      <c r="CZ989" s="40"/>
      <c r="DA989" s="40"/>
      <c r="DB989" s="40"/>
      <c r="DC989" s="40"/>
      <c r="DD989" s="40"/>
      <c r="DE989" s="40"/>
      <c r="DF989" s="40"/>
      <c r="DG989" s="40"/>
      <c r="DH989" s="40"/>
      <c r="DI989" s="40"/>
      <c r="DJ989" s="40"/>
      <c r="DK989" s="40"/>
      <c r="DL989" s="40"/>
      <c r="DM989" s="40"/>
      <c r="DN989" s="40"/>
      <c r="DO989" s="40"/>
      <c r="DP989" s="40"/>
      <c r="DQ989" s="41"/>
      <c r="DR989" s="40"/>
      <c r="DS989" s="40"/>
      <c r="DT989" s="40"/>
      <c r="DU989" s="40"/>
      <c r="DV989" s="42"/>
      <c r="DW989" s="40"/>
      <c r="DX989" s="40"/>
      <c r="DY989" s="40"/>
      <c r="DZ989" s="40"/>
      <c r="EA989" s="40"/>
      <c r="EB989" s="40"/>
      <c r="EC989" s="40"/>
      <c r="ED989" s="41"/>
      <c r="EE989" s="40"/>
      <c r="EF989" s="40"/>
      <c r="EG989" s="41"/>
      <c r="EH989" s="40"/>
      <c r="EI989" s="40"/>
      <c r="EJ989" s="40"/>
      <c r="EK989" s="40"/>
      <c r="EL989" s="42"/>
      <c r="EM989" s="40"/>
      <c r="EN989" s="40"/>
      <c r="EO989" s="40"/>
      <c r="EP989" s="40"/>
      <c r="EQ989" s="40"/>
      <c r="ER989" s="40"/>
      <c r="ES989" s="40"/>
      <c r="ET989" s="40"/>
      <c r="EU989" s="40"/>
      <c r="EV989" s="40"/>
      <c r="EW989" s="42"/>
      <c r="EX989" s="42"/>
      <c r="EY989" s="42"/>
      <c r="EZ989" s="42"/>
      <c r="FA989" s="42"/>
      <c r="FB989" s="42"/>
      <c r="FC989" s="42"/>
      <c r="FD989" s="42"/>
      <c r="FE989" s="42"/>
      <c r="FF989" s="42"/>
      <c r="FG989" s="42"/>
      <c r="FH989" s="42"/>
      <c r="FI989" s="42"/>
      <c r="FJ989" s="42"/>
      <c r="FK989" s="42"/>
      <c r="FL989" s="42"/>
      <c r="FM989" s="42"/>
      <c r="FN989" s="42"/>
      <c r="FO989" s="42"/>
      <c r="FP989" s="42"/>
      <c r="FQ989" s="42"/>
      <c r="FR989" s="42"/>
      <c r="FS989" s="29">
        <f t="shared" si="119"/>
        <v>120</v>
      </c>
      <c r="FT989" s="29">
        <f t="shared" si="121"/>
        <v>120</v>
      </c>
      <c r="FU989" s="8">
        <f t="shared" si="120"/>
        <v>0</v>
      </c>
      <c r="FV989" s="29">
        <f t="shared" si="122"/>
        <v>0</v>
      </c>
    </row>
    <row r="990" spans="1:178">
      <c r="A990" s="8">
        <v>11059</v>
      </c>
      <c r="B990" s="27" t="s">
        <v>49</v>
      </c>
      <c r="C990" s="40">
        <v>37</v>
      </c>
      <c r="D990" s="40" t="s">
        <v>1430</v>
      </c>
      <c r="E990" s="40"/>
      <c r="F990" s="40" t="s">
        <v>1016</v>
      </c>
      <c r="G990" s="40">
        <v>100</v>
      </c>
      <c r="H990" s="286" t="s">
        <v>784</v>
      </c>
      <c r="I990" s="40"/>
      <c r="J990" s="40"/>
      <c r="K990" s="40"/>
      <c r="L990" s="40">
        <v>120</v>
      </c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1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2"/>
      <c r="AT990" s="42"/>
      <c r="AU990" s="43"/>
      <c r="AV990" s="40"/>
      <c r="AW990" s="40"/>
      <c r="AX990" s="40"/>
      <c r="AY990" s="40"/>
      <c r="AZ990" s="40"/>
      <c r="BA990" s="42"/>
      <c r="BB990" s="41"/>
      <c r="BC990" s="40"/>
      <c r="BD990" s="40"/>
      <c r="BE990" s="40"/>
      <c r="BF990" s="40"/>
      <c r="BG990" s="40"/>
      <c r="BH990" s="42"/>
      <c r="BI990" s="40"/>
      <c r="BJ990" s="40"/>
      <c r="BK990" s="40"/>
      <c r="BL990" s="40"/>
      <c r="BM990" s="40"/>
      <c r="BN990" s="40"/>
      <c r="BO990" s="41"/>
      <c r="BP990" s="40"/>
      <c r="BQ990" s="40"/>
      <c r="BR990" s="40"/>
      <c r="BS990" s="40"/>
      <c r="BT990" s="40"/>
      <c r="BU990" s="42"/>
      <c r="BV990" s="40"/>
      <c r="BW990" s="41"/>
      <c r="BX990" s="40"/>
      <c r="BY990" s="40"/>
      <c r="BZ990" s="40"/>
      <c r="CA990" s="42"/>
      <c r="CB990" s="41"/>
      <c r="CC990" s="40"/>
      <c r="CD990" s="40"/>
      <c r="CE990" s="40"/>
      <c r="CF990" s="40"/>
      <c r="CG990" s="40"/>
      <c r="CH990" s="42"/>
      <c r="CI990" s="43"/>
      <c r="CJ990" s="41"/>
      <c r="CK990" s="40"/>
      <c r="CL990" s="40"/>
      <c r="CM990" s="40"/>
      <c r="CN990" s="40"/>
      <c r="CO990" s="40"/>
      <c r="CP990" s="40"/>
      <c r="CQ990" s="40"/>
      <c r="CR990" s="40"/>
      <c r="CS990" s="40"/>
      <c r="CT990" s="40"/>
      <c r="CU990" s="40"/>
      <c r="CV990" s="40"/>
      <c r="CW990" s="40"/>
      <c r="CX990" s="40"/>
      <c r="CY990" s="40"/>
      <c r="CZ990" s="40"/>
      <c r="DA990" s="40"/>
      <c r="DB990" s="40"/>
      <c r="DC990" s="40"/>
      <c r="DD990" s="40"/>
      <c r="DE990" s="40"/>
      <c r="DF990" s="40"/>
      <c r="DG990" s="40"/>
      <c r="DH990" s="40"/>
      <c r="DI990" s="40"/>
      <c r="DJ990" s="40"/>
      <c r="DK990" s="40"/>
      <c r="DL990" s="40"/>
      <c r="DM990" s="40"/>
      <c r="DN990" s="40"/>
      <c r="DO990" s="40"/>
      <c r="DP990" s="40"/>
      <c r="DQ990" s="41"/>
      <c r="DR990" s="40"/>
      <c r="DS990" s="40"/>
      <c r="DT990" s="40"/>
      <c r="DU990" s="40"/>
      <c r="DV990" s="42"/>
      <c r="DW990" s="40"/>
      <c r="DX990" s="40"/>
      <c r="DY990" s="40"/>
      <c r="DZ990" s="40"/>
      <c r="EA990" s="40"/>
      <c r="EB990" s="40"/>
      <c r="EC990" s="40"/>
      <c r="ED990" s="41"/>
      <c r="EE990" s="40"/>
      <c r="EF990" s="40"/>
      <c r="EG990" s="41"/>
      <c r="EH990" s="40"/>
      <c r="EI990" s="40"/>
      <c r="EJ990" s="40"/>
      <c r="EK990" s="40"/>
      <c r="EL990" s="42"/>
      <c r="EM990" s="40"/>
      <c r="EN990" s="40"/>
      <c r="EO990" s="40"/>
      <c r="EP990" s="40"/>
      <c r="EQ990" s="40"/>
      <c r="ER990" s="40"/>
      <c r="ES990" s="40"/>
      <c r="ET990" s="40"/>
      <c r="EU990" s="40"/>
      <c r="EV990" s="40"/>
      <c r="EW990" s="42"/>
      <c r="EX990" s="42"/>
      <c r="EY990" s="42"/>
      <c r="EZ990" s="42"/>
      <c r="FA990" s="42"/>
      <c r="FB990" s="42"/>
      <c r="FC990" s="42"/>
      <c r="FD990" s="42"/>
      <c r="FE990" s="42"/>
      <c r="FF990" s="42"/>
      <c r="FG990" s="42"/>
      <c r="FH990" s="42"/>
      <c r="FI990" s="42"/>
      <c r="FJ990" s="42"/>
      <c r="FK990" s="42"/>
      <c r="FL990" s="42"/>
      <c r="FM990" s="42"/>
      <c r="FN990" s="42"/>
      <c r="FO990" s="42"/>
      <c r="FP990" s="42"/>
      <c r="FQ990" s="42"/>
      <c r="FR990" s="42"/>
      <c r="FS990" s="29">
        <f t="shared" si="119"/>
        <v>220</v>
      </c>
      <c r="FT990" s="29">
        <f t="shared" si="121"/>
        <v>220</v>
      </c>
      <c r="FU990" s="8">
        <f t="shared" si="120"/>
        <v>0</v>
      </c>
      <c r="FV990" s="29">
        <f t="shared" si="122"/>
        <v>0</v>
      </c>
    </row>
    <row r="991" spans="1:178">
      <c r="A991" s="8">
        <v>11059</v>
      </c>
      <c r="B991" s="27" t="s">
        <v>49</v>
      </c>
      <c r="C991" s="40">
        <v>38</v>
      </c>
      <c r="D991" s="40" t="s">
        <v>1431</v>
      </c>
      <c r="E991" s="40"/>
      <c r="F991" s="40" t="s">
        <v>216</v>
      </c>
      <c r="G991" s="40">
        <v>100</v>
      </c>
      <c r="H991" s="8" t="str">
        <f>VLOOKUP(F991, 'Meslek Grupları'!$E$6:$G$152, 3, FALSE)</f>
        <v>Esnaf</v>
      </c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1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2"/>
      <c r="AT991" s="42"/>
      <c r="AU991" s="43"/>
      <c r="AV991" s="40"/>
      <c r="AW991" s="40"/>
      <c r="AX991" s="40"/>
      <c r="AY991" s="40"/>
      <c r="AZ991" s="40"/>
      <c r="BA991" s="42"/>
      <c r="BB991" s="41"/>
      <c r="BC991" s="40"/>
      <c r="BD991" s="40"/>
      <c r="BE991" s="40"/>
      <c r="BF991" s="40"/>
      <c r="BG991" s="40"/>
      <c r="BH991" s="42"/>
      <c r="BI991" s="40"/>
      <c r="BJ991" s="40"/>
      <c r="BK991" s="40"/>
      <c r="BL991" s="40"/>
      <c r="BM991" s="40"/>
      <c r="BN991" s="40"/>
      <c r="BO991" s="41"/>
      <c r="BP991" s="40"/>
      <c r="BQ991" s="40"/>
      <c r="BR991" s="40"/>
      <c r="BS991" s="40"/>
      <c r="BT991" s="40"/>
      <c r="BU991" s="42"/>
      <c r="BV991" s="40"/>
      <c r="BW991" s="41"/>
      <c r="BX991" s="40"/>
      <c r="BY991" s="40"/>
      <c r="BZ991" s="40"/>
      <c r="CA991" s="42"/>
      <c r="CB991" s="41"/>
      <c r="CC991" s="40"/>
      <c r="CD991" s="40"/>
      <c r="CE991" s="40"/>
      <c r="CF991" s="40"/>
      <c r="CG991" s="40"/>
      <c r="CH991" s="42"/>
      <c r="CI991" s="43"/>
      <c r="CJ991" s="41"/>
      <c r="CK991" s="40"/>
      <c r="CL991" s="40"/>
      <c r="CM991" s="40"/>
      <c r="CN991" s="40"/>
      <c r="CO991" s="40"/>
      <c r="CP991" s="40"/>
      <c r="CQ991" s="40"/>
      <c r="CR991" s="40"/>
      <c r="CS991" s="40"/>
      <c r="CT991" s="40"/>
      <c r="CU991" s="40"/>
      <c r="CV991" s="40"/>
      <c r="CW991" s="40"/>
      <c r="CX991" s="40"/>
      <c r="CY991" s="40"/>
      <c r="CZ991" s="40"/>
      <c r="DA991" s="40"/>
      <c r="DB991" s="40"/>
      <c r="DC991" s="40"/>
      <c r="DD991" s="40"/>
      <c r="DE991" s="40"/>
      <c r="DF991" s="40"/>
      <c r="DG991" s="40"/>
      <c r="DH991" s="40"/>
      <c r="DI991" s="40"/>
      <c r="DJ991" s="40"/>
      <c r="DK991" s="40"/>
      <c r="DL991" s="40"/>
      <c r="DM991" s="40"/>
      <c r="DN991" s="40"/>
      <c r="DO991" s="40"/>
      <c r="DP991" s="40"/>
      <c r="DQ991" s="41"/>
      <c r="DR991" s="40"/>
      <c r="DS991" s="40"/>
      <c r="DT991" s="40"/>
      <c r="DU991" s="40"/>
      <c r="DV991" s="42"/>
      <c r="DW991" s="40"/>
      <c r="DX991" s="40"/>
      <c r="DY991" s="40"/>
      <c r="DZ991" s="40"/>
      <c r="EA991" s="40"/>
      <c r="EB991" s="40"/>
      <c r="EC991" s="40"/>
      <c r="ED991" s="41"/>
      <c r="EE991" s="40"/>
      <c r="EF991" s="40"/>
      <c r="EG991" s="41"/>
      <c r="EH991" s="40"/>
      <c r="EI991" s="40"/>
      <c r="EJ991" s="40"/>
      <c r="EK991" s="40"/>
      <c r="EL991" s="42"/>
      <c r="EM991" s="40"/>
      <c r="EN991" s="40"/>
      <c r="EO991" s="40"/>
      <c r="EP991" s="40"/>
      <c r="EQ991" s="40"/>
      <c r="ER991" s="40"/>
      <c r="ES991" s="40"/>
      <c r="ET991" s="40"/>
      <c r="EU991" s="40"/>
      <c r="EV991" s="40"/>
      <c r="EW991" s="42"/>
      <c r="EX991" s="42"/>
      <c r="EY991" s="42"/>
      <c r="EZ991" s="42"/>
      <c r="FA991" s="42"/>
      <c r="FB991" s="42"/>
      <c r="FC991" s="42"/>
      <c r="FD991" s="42"/>
      <c r="FE991" s="42"/>
      <c r="FF991" s="42"/>
      <c r="FG991" s="42"/>
      <c r="FH991" s="42"/>
      <c r="FI991" s="42"/>
      <c r="FJ991" s="42"/>
      <c r="FK991" s="42"/>
      <c r="FL991" s="42"/>
      <c r="FM991" s="42"/>
      <c r="FN991" s="42"/>
      <c r="FO991" s="42"/>
      <c r="FP991" s="42"/>
      <c r="FQ991" s="42"/>
      <c r="FR991" s="42"/>
      <c r="FS991" s="29">
        <f t="shared" si="119"/>
        <v>100</v>
      </c>
      <c r="FT991" s="29">
        <f t="shared" si="121"/>
        <v>100</v>
      </c>
      <c r="FU991" s="8">
        <f t="shared" si="120"/>
        <v>0</v>
      </c>
      <c r="FV991" s="29">
        <f t="shared" si="122"/>
        <v>0</v>
      </c>
    </row>
    <row r="992" spans="1:178">
      <c r="A992" s="8">
        <v>11170</v>
      </c>
      <c r="B992" s="27" t="s">
        <v>80</v>
      </c>
      <c r="C992" s="31">
        <v>1</v>
      </c>
      <c r="D992" s="31" t="s">
        <v>1432</v>
      </c>
      <c r="E992" s="31" t="s">
        <v>1433</v>
      </c>
      <c r="F992" s="31" t="s">
        <v>174</v>
      </c>
      <c r="G992" s="31">
        <v>300</v>
      </c>
      <c r="H992" s="8" t="str">
        <f>VLOOKUP(F992, 'Meslek Grupları'!$E$6:$G$152, 3, FALSE)</f>
        <v>Esnaf</v>
      </c>
      <c r="I992" s="31"/>
      <c r="J992" s="31"/>
      <c r="K992" s="31"/>
      <c r="L992" s="31"/>
      <c r="M992" s="31"/>
      <c r="N992" s="31"/>
      <c r="O992" s="31"/>
      <c r="P992" s="31"/>
      <c r="Q992" s="31" t="s">
        <v>578</v>
      </c>
      <c r="R992" s="31">
        <v>20</v>
      </c>
      <c r="S992" s="31">
        <v>8</v>
      </c>
      <c r="T992" s="31">
        <v>36</v>
      </c>
      <c r="U992" s="31"/>
      <c r="V992" s="31"/>
      <c r="W992" s="31"/>
      <c r="X992" s="31"/>
      <c r="Y992" s="31"/>
      <c r="Z992" s="38">
        <v>50</v>
      </c>
      <c r="AA992" s="31">
        <v>12.5</v>
      </c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7"/>
      <c r="AT992" s="37">
        <v>12.5</v>
      </c>
      <c r="AU992" s="39"/>
      <c r="AV992" s="31"/>
      <c r="AW992" s="31"/>
      <c r="AX992" s="31"/>
      <c r="AY992" s="31"/>
      <c r="AZ992" s="31"/>
      <c r="BA992" s="37"/>
      <c r="BB992" s="38"/>
      <c r="BC992" s="31"/>
      <c r="BD992" s="31"/>
      <c r="BE992" s="31"/>
      <c r="BF992" s="31"/>
      <c r="BG992" s="31"/>
      <c r="BH992" s="37"/>
      <c r="BI992" s="31">
        <v>2</v>
      </c>
      <c r="BJ992" s="31">
        <v>12.5</v>
      </c>
      <c r="BK992" s="31">
        <v>12.5</v>
      </c>
      <c r="BL992" s="31"/>
      <c r="BM992" s="31">
        <v>100</v>
      </c>
      <c r="BN992" s="31">
        <v>120</v>
      </c>
      <c r="BO992" s="38"/>
      <c r="BP992" s="31"/>
      <c r="BQ992" s="31"/>
      <c r="BR992" s="31"/>
      <c r="BS992" s="31"/>
      <c r="BT992" s="31"/>
      <c r="BU992" s="37"/>
      <c r="BV992" s="31"/>
      <c r="BW992" s="38">
        <v>8</v>
      </c>
      <c r="BX992" s="31"/>
      <c r="BY992" s="31"/>
      <c r="BZ992" s="31">
        <v>120</v>
      </c>
      <c r="CA992" s="37">
        <v>200</v>
      </c>
      <c r="CB992" s="38"/>
      <c r="CC992" s="31"/>
      <c r="CD992" s="31"/>
      <c r="CE992" s="31"/>
      <c r="CF992" s="31"/>
      <c r="CG992" s="31"/>
      <c r="CH992" s="37"/>
      <c r="CI992" s="39"/>
      <c r="CJ992" s="38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8"/>
      <c r="DR992" s="31"/>
      <c r="DS992" s="31"/>
      <c r="DT992" s="31"/>
      <c r="DU992" s="31"/>
      <c r="DV992" s="37"/>
      <c r="DW992" s="31"/>
      <c r="DX992" s="31"/>
      <c r="DY992" s="31"/>
      <c r="DZ992" s="31"/>
      <c r="EA992" s="31"/>
      <c r="EB992" s="31"/>
      <c r="EC992" s="31"/>
      <c r="ED992" s="38"/>
      <c r="EE992" s="31"/>
      <c r="EF992" s="31"/>
      <c r="EG992" s="38"/>
      <c r="EH992" s="31"/>
      <c r="EI992" s="31"/>
      <c r="EJ992" s="31"/>
      <c r="EK992" s="31"/>
      <c r="EL992" s="37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7"/>
      <c r="EX992" s="37"/>
      <c r="EY992" s="37"/>
      <c r="EZ992" s="37"/>
      <c r="FA992" s="37"/>
      <c r="FB992" s="37"/>
      <c r="FC992" s="37"/>
      <c r="FD992" s="37"/>
      <c r="FE992" s="37"/>
      <c r="FF992" s="37"/>
      <c r="FG992" s="37"/>
      <c r="FH992" s="37"/>
      <c r="FI992" s="37"/>
      <c r="FJ992" s="37"/>
      <c r="FK992" s="37"/>
      <c r="FL992" s="37"/>
      <c r="FM992" s="37"/>
      <c r="FN992" s="37"/>
      <c r="FO992" s="37"/>
      <c r="FP992" s="37"/>
      <c r="FQ992" s="37"/>
      <c r="FR992" s="37"/>
      <c r="FS992" s="29">
        <f t="shared" si="119"/>
        <v>520</v>
      </c>
      <c r="FT992" s="29">
        <f t="shared" si="121"/>
        <v>520</v>
      </c>
      <c r="FU992" s="8">
        <f t="shared" si="120"/>
        <v>10</v>
      </c>
      <c r="FV992" s="29">
        <f t="shared" si="122"/>
        <v>10</v>
      </c>
    </row>
    <row r="993" spans="1:178">
      <c r="A993" s="8">
        <v>11170</v>
      </c>
      <c r="B993" s="27" t="s">
        <v>80</v>
      </c>
      <c r="C993" s="40">
        <v>2</v>
      </c>
      <c r="D993" s="40" t="s">
        <v>1434</v>
      </c>
      <c r="E993" s="40" t="s">
        <v>1435</v>
      </c>
      <c r="F993" s="40" t="s">
        <v>242</v>
      </c>
      <c r="G993" s="40">
        <v>300</v>
      </c>
      <c r="H993" s="8" t="str">
        <f>VLOOKUP(F993, 'Meslek Grupları'!$E$6:$G$152, 3, FALSE)</f>
        <v>Esnaf</v>
      </c>
      <c r="I993" s="40"/>
      <c r="J993" s="40"/>
      <c r="K993" s="40"/>
      <c r="L993" s="40"/>
      <c r="M993" s="40"/>
      <c r="N993" s="40"/>
      <c r="O993" s="40"/>
      <c r="P993" s="40"/>
      <c r="Q993" s="40" t="s">
        <v>579</v>
      </c>
      <c r="R993" s="40">
        <v>35</v>
      </c>
      <c r="S993" s="40">
        <v>8.5</v>
      </c>
      <c r="T993" s="40">
        <v>38.25</v>
      </c>
      <c r="U993" s="40"/>
      <c r="V993" s="40"/>
      <c r="W993" s="40"/>
      <c r="X993" s="40"/>
      <c r="Y993" s="40"/>
      <c r="Z993" s="41">
        <v>60</v>
      </c>
      <c r="AA993" s="40">
        <v>15</v>
      </c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2"/>
      <c r="AT993" s="42">
        <v>15</v>
      </c>
      <c r="AU993" s="43"/>
      <c r="AV993" s="40"/>
      <c r="AW993" s="40"/>
      <c r="AX993" s="40"/>
      <c r="AY993" s="40"/>
      <c r="AZ993" s="40"/>
      <c r="BA993" s="42"/>
      <c r="BB993" s="41"/>
      <c r="BC993" s="40"/>
      <c r="BD993" s="40"/>
      <c r="BE993" s="40"/>
      <c r="BF993" s="40"/>
      <c r="BG993" s="40"/>
      <c r="BH993" s="42"/>
      <c r="BI993" s="40">
        <v>4</v>
      </c>
      <c r="BJ993" s="40">
        <v>15</v>
      </c>
      <c r="BK993" s="40">
        <v>15</v>
      </c>
      <c r="BL993" s="40"/>
      <c r="BM993" s="40">
        <v>120</v>
      </c>
      <c r="BN993" s="40">
        <v>140</v>
      </c>
      <c r="BO993" s="41"/>
      <c r="BP993" s="40"/>
      <c r="BQ993" s="40"/>
      <c r="BR993" s="40"/>
      <c r="BS993" s="40"/>
      <c r="BT993" s="40"/>
      <c r="BU993" s="42"/>
      <c r="BV993" s="40"/>
      <c r="BW993" s="41">
        <v>8.5</v>
      </c>
      <c r="BX993" s="40"/>
      <c r="BY993" s="40"/>
      <c r="BZ993" s="40">
        <v>144</v>
      </c>
      <c r="CA993" s="42">
        <v>180</v>
      </c>
      <c r="CB993" s="41"/>
      <c r="CC993" s="40"/>
      <c r="CD993" s="40"/>
      <c r="CE993" s="40"/>
      <c r="CF993" s="40"/>
      <c r="CG993" s="40"/>
      <c r="CH993" s="42"/>
      <c r="CI993" s="43"/>
      <c r="CJ993" s="41"/>
      <c r="CK993" s="40"/>
      <c r="CL993" s="40"/>
      <c r="CM993" s="40"/>
      <c r="CN993" s="40"/>
      <c r="CO993" s="40"/>
      <c r="CP993" s="40"/>
      <c r="CQ993" s="40"/>
      <c r="CR993" s="40"/>
      <c r="CS993" s="40"/>
      <c r="CT993" s="40"/>
      <c r="CU993" s="40"/>
      <c r="CV993" s="40"/>
      <c r="CW993" s="40"/>
      <c r="CX993" s="40"/>
      <c r="CY993" s="40"/>
      <c r="CZ993" s="40"/>
      <c r="DA993" s="40"/>
      <c r="DB993" s="40"/>
      <c r="DC993" s="40"/>
      <c r="DD993" s="40"/>
      <c r="DE993" s="40"/>
      <c r="DF993" s="40"/>
      <c r="DG993" s="40"/>
      <c r="DH993" s="40"/>
      <c r="DI993" s="40"/>
      <c r="DJ993" s="40"/>
      <c r="DK993" s="40"/>
      <c r="DL993" s="40"/>
      <c r="DM993" s="40"/>
      <c r="DN993" s="40"/>
      <c r="DO993" s="40"/>
      <c r="DP993" s="40"/>
      <c r="DQ993" s="41"/>
      <c r="DR993" s="40"/>
      <c r="DS993" s="40"/>
      <c r="DT993" s="40"/>
      <c r="DU993" s="40"/>
      <c r="DV993" s="42"/>
      <c r="DW993" s="40"/>
      <c r="DX993" s="40"/>
      <c r="DY993" s="40"/>
      <c r="DZ993" s="40"/>
      <c r="EA993" s="40"/>
      <c r="EB993" s="40"/>
      <c r="EC993" s="40"/>
      <c r="ED993" s="41"/>
      <c r="EE993" s="40"/>
      <c r="EF993" s="40"/>
      <c r="EG993" s="41"/>
      <c r="EH993" s="40"/>
      <c r="EI993" s="40"/>
      <c r="EJ993" s="40"/>
      <c r="EK993" s="40"/>
      <c r="EL993" s="42"/>
      <c r="EM993" s="40"/>
      <c r="EN993" s="40"/>
      <c r="EO993" s="40"/>
      <c r="EP993" s="40"/>
      <c r="EQ993" s="40"/>
      <c r="ER993" s="40"/>
      <c r="ES993" s="40"/>
      <c r="ET993" s="40"/>
      <c r="EU993" s="40"/>
      <c r="EV993" s="40"/>
      <c r="EW993" s="42"/>
      <c r="EX993" s="42"/>
      <c r="EY993" s="42"/>
      <c r="EZ993" s="42"/>
      <c r="FA993" s="42"/>
      <c r="FB993" s="42"/>
      <c r="FC993" s="42"/>
      <c r="FD993" s="42"/>
      <c r="FE993" s="42"/>
      <c r="FF993" s="42"/>
      <c r="FG993" s="42"/>
      <c r="FH993" s="42"/>
      <c r="FI993" s="42"/>
      <c r="FJ993" s="42"/>
      <c r="FK993" s="42"/>
      <c r="FL993" s="42"/>
      <c r="FM993" s="42"/>
      <c r="FN993" s="42"/>
      <c r="FO993" s="42"/>
      <c r="FP993" s="42"/>
      <c r="FQ993" s="42"/>
      <c r="FR993" s="42"/>
      <c r="FS993" s="29">
        <f t="shared" si="119"/>
        <v>564</v>
      </c>
      <c r="FT993" s="29">
        <f t="shared" si="121"/>
        <v>564</v>
      </c>
      <c r="FU993" s="8">
        <f t="shared" si="120"/>
        <v>12.5</v>
      </c>
      <c r="FV993" s="29">
        <f t="shared" si="122"/>
        <v>12.5</v>
      </c>
    </row>
    <row r="994" spans="1:178">
      <c r="A994" s="8">
        <v>11170</v>
      </c>
      <c r="B994" s="27" t="s">
        <v>80</v>
      </c>
      <c r="C994" s="40">
        <v>3</v>
      </c>
      <c r="D994" s="40" t="s">
        <v>1436</v>
      </c>
      <c r="E994" s="40" t="s">
        <v>1437</v>
      </c>
      <c r="F994" s="40" t="s">
        <v>808</v>
      </c>
      <c r="G994" s="40">
        <v>100</v>
      </c>
      <c r="H994" s="8" t="str">
        <f>VLOOKUP(F994, 'Meslek Grupları'!$E$6:$G$152, 3, FALSE)</f>
        <v>İşçiler</v>
      </c>
      <c r="I994" s="40"/>
      <c r="J994" s="40"/>
      <c r="K994" s="40"/>
      <c r="L994" s="40"/>
      <c r="M994" s="40"/>
      <c r="N994" s="40"/>
      <c r="O994" s="40"/>
      <c r="P994" s="40"/>
      <c r="Q994" s="303" t="s">
        <v>1621</v>
      </c>
      <c r="R994" s="40"/>
      <c r="S994" s="40">
        <v>6</v>
      </c>
      <c r="T994" s="40">
        <v>27</v>
      </c>
      <c r="U994" s="40"/>
      <c r="V994" s="40"/>
      <c r="W994" s="40"/>
      <c r="X994" s="40"/>
      <c r="Y994" s="40"/>
      <c r="Z994" s="41">
        <v>25</v>
      </c>
      <c r="AA994" s="40">
        <v>6.25</v>
      </c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2"/>
      <c r="AT994" s="42">
        <v>6.25</v>
      </c>
      <c r="AU994" s="43"/>
      <c r="AV994" s="40"/>
      <c r="AW994" s="40"/>
      <c r="AX994" s="40"/>
      <c r="AY994" s="40"/>
      <c r="AZ994" s="40"/>
      <c r="BA994" s="42"/>
      <c r="BB994" s="41"/>
      <c r="BC994" s="40"/>
      <c r="BD994" s="40"/>
      <c r="BE994" s="40"/>
      <c r="BF994" s="40"/>
      <c r="BG994" s="40"/>
      <c r="BH994" s="42"/>
      <c r="BI994" s="40">
        <v>3</v>
      </c>
      <c r="BJ994" s="40">
        <v>6.25</v>
      </c>
      <c r="BK994" s="40">
        <v>6.25</v>
      </c>
      <c r="BL994" s="40"/>
      <c r="BM994" s="40">
        <v>53</v>
      </c>
      <c r="BN994" s="40">
        <v>60</v>
      </c>
      <c r="BO994" s="41"/>
      <c r="BP994" s="40"/>
      <c r="BQ994" s="40"/>
      <c r="BR994" s="40"/>
      <c r="BS994" s="40"/>
      <c r="BT994" s="40"/>
      <c r="BU994" s="42"/>
      <c r="BV994" s="40"/>
      <c r="BW994" s="41">
        <v>6</v>
      </c>
      <c r="BX994" s="40"/>
      <c r="BY994" s="40"/>
      <c r="BZ994" s="40">
        <v>120</v>
      </c>
      <c r="CA994" s="42">
        <v>140</v>
      </c>
      <c r="CB994" s="41"/>
      <c r="CC994" s="40"/>
      <c r="CD994" s="40"/>
      <c r="CE994" s="40"/>
      <c r="CF994" s="40"/>
      <c r="CG994" s="40"/>
      <c r="CH994" s="42"/>
      <c r="CI994" s="43"/>
      <c r="CJ994" s="41"/>
      <c r="CK994" s="40"/>
      <c r="CL994" s="40"/>
      <c r="CM994" s="40"/>
      <c r="CN994" s="40"/>
      <c r="CO994" s="40"/>
      <c r="CP994" s="40"/>
      <c r="CQ994" s="40"/>
      <c r="CR994" s="40"/>
      <c r="CS994" s="40"/>
      <c r="CT994" s="40"/>
      <c r="CU994" s="40"/>
      <c r="CV994" s="40"/>
      <c r="CW994" s="40"/>
      <c r="CX994" s="40"/>
      <c r="CY994" s="40"/>
      <c r="CZ994" s="40"/>
      <c r="DA994" s="40"/>
      <c r="DB994" s="40"/>
      <c r="DC994" s="40"/>
      <c r="DD994" s="40"/>
      <c r="DE994" s="40"/>
      <c r="DF994" s="40"/>
      <c r="DG994" s="40"/>
      <c r="DH994" s="40"/>
      <c r="DI994" s="40"/>
      <c r="DJ994" s="40"/>
      <c r="DK994" s="40"/>
      <c r="DL994" s="40"/>
      <c r="DM994" s="40"/>
      <c r="DN994" s="40"/>
      <c r="DO994" s="40"/>
      <c r="DP994" s="40"/>
      <c r="DQ994" s="41"/>
      <c r="DR994" s="40"/>
      <c r="DS994" s="40"/>
      <c r="DT994" s="40"/>
      <c r="DU994" s="40"/>
      <c r="DV994" s="42"/>
      <c r="DW994" s="40"/>
      <c r="DX994" s="40"/>
      <c r="DY994" s="40"/>
      <c r="DZ994" s="40"/>
      <c r="EA994" s="40"/>
      <c r="EB994" s="40"/>
      <c r="EC994" s="40"/>
      <c r="ED994" s="41"/>
      <c r="EE994" s="40"/>
      <c r="EF994" s="40"/>
      <c r="EG994" s="41"/>
      <c r="EH994" s="40"/>
      <c r="EI994" s="40"/>
      <c r="EJ994" s="40"/>
      <c r="EK994" s="40"/>
      <c r="EL994" s="42"/>
      <c r="EM994" s="40"/>
      <c r="EN994" s="40"/>
      <c r="EO994" s="40"/>
      <c r="EP994" s="40"/>
      <c r="EQ994" s="40"/>
      <c r="ER994" s="40"/>
      <c r="ES994" s="40"/>
      <c r="ET994" s="40"/>
      <c r="EU994" s="40"/>
      <c r="EV994" s="40"/>
      <c r="EW994" s="42"/>
      <c r="EX994" s="42"/>
      <c r="EY994" s="42"/>
      <c r="EZ994" s="42"/>
      <c r="FA994" s="42"/>
      <c r="FB994" s="42"/>
      <c r="FC994" s="42"/>
      <c r="FD994" s="42"/>
      <c r="FE994" s="42"/>
      <c r="FF994" s="42"/>
      <c r="FG994" s="42"/>
      <c r="FH994" s="42"/>
      <c r="FI994" s="42"/>
      <c r="FJ994" s="42"/>
      <c r="FK994" s="42"/>
      <c r="FL994" s="42"/>
      <c r="FM994" s="42"/>
      <c r="FN994" s="42"/>
      <c r="FO994" s="42"/>
      <c r="FP994" s="42"/>
      <c r="FQ994" s="42"/>
      <c r="FR994" s="42"/>
      <c r="FS994" s="29">
        <f t="shared" si="119"/>
        <v>273</v>
      </c>
      <c r="FT994" s="29">
        <f t="shared" si="121"/>
        <v>273</v>
      </c>
      <c r="FU994" s="8">
        <f t="shared" si="120"/>
        <v>9</v>
      </c>
      <c r="FV994" s="29">
        <f t="shared" si="122"/>
        <v>9</v>
      </c>
    </row>
    <row r="995" spans="1:178">
      <c r="A995" s="8">
        <v>11170</v>
      </c>
      <c r="B995" s="27" t="s">
        <v>80</v>
      </c>
      <c r="C995" s="40">
        <v>4</v>
      </c>
      <c r="D995" s="40" t="s">
        <v>1438</v>
      </c>
      <c r="E995" s="40" t="s">
        <v>527</v>
      </c>
      <c r="F995" s="40" t="s">
        <v>261</v>
      </c>
      <c r="G995" s="40">
        <v>300</v>
      </c>
      <c r="H995" s="8" t="str">
        <f>VLOOKUP(F995, 'Meslek Grupları'!$E$6:$G$152, 3, FALSE)</f>
        <v>Esnaf</v>
      </c>
      <c r="I995" s="40"/>
      <c r="J995" s="40"/>
      <c r="K995" s="40"/>
      <c r="L995" s="40"/>
      <c r="M995" s="40"/>
      <c r="N995" s="40"/>
      <c r="O995" s="40"/>
      <c r="P995" s="40"/>
      <c r="Q995" s="40" t="s">
        <v>579</v>
      </c>
      <c r="R995" s="40">
        <v>24</v>
      </c>
      <c r="S995" s="40">
        <v>3</v>
      </c>
      <c r="T995" s="40">
        <v>13.5</v>
      </c>
      <c r="U995" s="40"/>
      <c r="V995" s="40"/>
      <c r="W995" s="40"/>
      <c r="X995" s="40"/>
      <c r="Y995" s="40"/>
      <c r="Z995" s="41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2"/>
      <c r="AT995" s="42"/>
      <c r="AU995" s="43"/>
      <c r="AV995" s="40"/>
      <c r="AW995" s="40"/>
      <c r="AX995" s="40"/>
      <c r="AY995" s="40"/>
      <c r="AZ995" s="40"/>
      <c r="BA995" s="42"/>
      <c r="BB995" s="41"/>
      <c r="BC995" s="40"/>
      <c r="BD995" s="40"/>
      <c r="BE995" s="40"/>
      <c r="BF995" s="40"/>
      <c r="BG995" s="40"/>
      <c r="BH995" s="42"/>
      <c r="BI995" s="40">
        <v>3</v>
      </c>
      <c r="BJ995" s="40"/>
      <c r="BK995" s="40"/>
      <c r="BL995" s="40" t="s">
        <v>1125</v>
      </c>
      <c r="BM995" s="40"/>
      <c r="BN995" s="40"/>
      <c r="BO995" s="41"/>
      <c r="BP995" s="40"/>
      <c r="BQ995" s="40"/>
      <c r="BR995" s="40"/>
      <c r="BS995" s="40"/>
      <c r="BT995" s="40"/>
      <c r="BU995" s="42"/>
      <c r="BV995" s="40"/>
      <c r="BW995" s="41">
        <v>3</v>
      </c>
      <c r="BX995" s="40"/>
      <c r="BY995" s="40"/>
      <c r="BZ995" s="40">
        <v>80</v>
      </c>
      <c r="CA995" s="42">
        <v>80</v>
      </c>
      <c r="CB995" s="41"/>
      <c r="CC995" s="40"/>
      <c r="CD995" s="40"/>
      <c r="CE995" s="40"/>
      <c r="CF995" s="40"/>
      <c r="CG995" s="40"/>
      <c r="CH995" s="42"/>
      <c r="CI995" s="43"/>
      <c r="CJ995" s="41"/>
      <c r="CK995" s="40"/>
      <c r="CL995" s="40"/>
      <c r="CM995" s="40"/>
      <c r="CN995" s="40"/>
      <c r="CO995" s="40"/>
      <c r="CP995" s="40"/>
      <c r="CQ995" s="40"/>
      <c r="CR995" s="40"/>
      <c r="CS995" s="40"/>
      <c r="CT995" s="40"/>
      <c r="CU995" s="40"/>
      <c r="CV995" s="40"/>
      <c r="CW995" s="40"/>
      <c r="CX995" s="40"/>
      <c r="CY995" s="40"/>
      <c r="CZ995" s="40"/>
      <c r="DA995" s="40"/>
      <c r="DB995" s="40"/>
      <c r="DC995" s="40"/>
      <c r="DD995" s="40"/>
      <c r="DE995" s="40"/>
      <c r="DF995" s="40"/>
      <c r="DG995" s="40"/>
      <c r="DH995" s="40"/>
      <c r="DI995" s="40"/>
      <c r="DJ995" s="40"/>
      <c r="DK995" s="40"/>
      <c r="DL995" s="40"/>
      <c r="DM995" s="40"/>
      <c r="DN995" s="40"/>
      <c r="DO995" s="40"/>
      <c r="DP995" s="40"/>
      <c r="DQ995" s="41"/>
      <c r="DR995" s="40"/>
      <c r="DS995" s="40"/>
      <c r="DT995" s="40"/>
      <c r="DU995" s="40"/>
      <c r="DV995" s="42"/>
      <c r="DW995" s="40"/>
      <c r="DX995" s="40"/>
      <c r="DY995" s="40"/>
      <c r="DZ995" s="40"/>
      <c r="EA995" s="40"/>
      <c r="EB995" s="40"/>
      <c r="EC995" s="40"/>
      <c r="ED995" s="41"/>
      <c r="EE995" s="40"/>
      <c r="EF995" s="40"/>
      <c r="EG995" s="41"/>
      <c r="EH995" s="40"/>
      <c r="EI995" s="40"/>
      <c r="EJ995" s="40"/>
      <c r="EK995" s="40"/>
      <c r="EL995" s="42"/>
      <c r="EM995" s="40"/>
      <c r="EN995" s="40"/>
      <c r="EO995" s="40"/>
      <c r="EP995" s="40"/>
      <c r="EQ995" s="40"/>
      <c r="ER995" s="40"/>
      <c r="ES995" s="40"/>
      <c r="ET995" s="40"/>
      <c r="EU995" s="40"/>
      <c r="EV995" s="40"/>
      <c r="EW995" s="42"/>
      <c r="EX995" s="42"/>
      <c r="EY995" s="42"/>
      <c r="EZ995" s="42"/>
      <c r="FA995" s="42"/>
      <c r="FB995" s="42"/>
      <c r="FC995" s="42"/>
      <c r="FD995" s="42"/>
      <c r="FE995" s="42"/>
      <c r="FF995" s="42"/>
      <c r="FG995" s="42"/>
      <c r="FH995" s="42"/>
      <c r="FI995" s="42"/>
      <c r="FJ995" s="42"/>
      <c r="FK995" s="42"/>
      <c r="FL995" s="42"/>
      <c r="FM995" s="42"/>
      <c r="FN995" s="42"/>
      <c r="FO995" s="42"/>
      <c r="FP995" s="42"/>
      <c r="FQ995" s="42"/>
      <c r="FR995" s="42"/>
      <c r="FS995" s="29">
        <f t="shared" si="119"/>
        <v>380</v>
      </c>
      <c r="FT995" s="29">
        <f t="shared" si="121"/>
        <v>380</v>
      </c>
      <c r="FU995" s="8">
        <f t="shared" si="120"/>
        <v>6</v>
      </c>
      <c r="FV995" s="29">
        <f t="shared" si="122"/>
        <v>6</v>
      </c>
    </row>
    <row r="996" spans="1:178">
      <c r="A996" s="8">
        <v>11170</v>
      </c>
      <c r="B996" s="27" t="s">
        <v>80</v>
      </c>
      <c r="C996" s="40">
        <v>5</v>
      </c>
      <c r="D996" s="40" t="s">
        <v>1437</v>
      </c>
      <c r="E996" s="40" t="s">
        <v>1439</v>
      </c>
      <c r="F996" s="40" t="s">
        <v>261</v>
      </c>
      <c r="G996" s="40">
        <v>300</v>
      </c>
      <c r="H996" s="8" t="str">
        <f>VLOOKUP(F996, 'Meslek Grupları'!$E$6:$G$152, 3, FALSE)</f>
        <v>Esnaf</v>
      </c>
      <c r="I996" s="40"/>
      <c r="J996" s="40"/>
      <c r="K996" s="40"/>
      <c r="L996" s="40"/>
      <c r="M996" s="40"/>
      <c r="N996" s="40"/>
      <c r="O996" s="40"/>
      <c r="P996" s="40"/>
      <c r="Q996" s="40" t="s">
        <v>579</v>
      </c>
      <c r="R996" s="40">
        <v>23</v>
      </c>
      <c r="S996" s="40">
        <v>7</v>
      </c>
      <c r="T996" s="40">
        <v>31.5</v>
      </c>
      <c r="U996" s="40"/>
      <c r="V996" s="40"/>
      <c r="W996" s="40"/>
      <c r="X996" s="40"/>
      <c r="Y996" s="40"/>
      <c r="Z996" s="41">
        <v>50</v>
      </c>
      <c r="AA996" s="40">
        <v>12.5</v>
      </c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>
        <v>10</v>
      </c>
      <c r="AS996" s="42">
        <v>4</v>
      </c>
      <c r="AT996" s="42">
        <v>16.5</v>
      </c>
      <c r="AU996" s="43"/>
      <c r="AV996" s="40"/>
      <c r="AW996" s="40"/>
      <c r="AX996" s="40"/>
      <c r="AY996" s="40"/>
      <c r="AZ996" s="40"/>
      <c r="BA996" s="42"/>
      <c r="BB996" s="41"/>
      <c r="BC996" s="40"/>
      <c r="BD996" s="40"/>
      <c r="BE996" s="40"/>
      <c r="BF996" s="40"/>
      <c r="BG996" s="40"/>
      <c r="BH996" s="42"/>
      <c r="BI996" s="40">
        <v>5</v>
      </c>
      <c r="BJ996" s="40">
        <v>16.5</v>
      </c>
      <c r="BK996" s="40">
        <v>16.5</v>
      </c>
      <c r="BL996" s="40"/>
      <c r="BM996" s="40">
        <v>132</v>
      </c>
      <c r="BN996" s="40">
        <v>150</v>
      </c>
      <c r="BO996" s="41"/>
      <c r="BP996" s="40"/>
      <c r="BQ996" s="40"/>
      <c r="BR996" s="40"/>
      <c r="BS996" s="40"/>
      <c r="BT996" s="40"/>
      <c r="BU996" s="42"/>
      <c r="BV996" s="40"/>
      <c r="BW996" s="41">
        <v>7</v>
      </c>
      <c r="BX996" s="40"/>
      <c r="BY996" s="40"/>
      <c r="BZ996" s="40">
        <v>120</v>
      </c>
      <c r="CA996" s="42">
        <v>180</v>
      </c>
      <c r="CB996" s="41"/>
      <c r="CC996" s="40"/>
      <c r="CD996" s="40"/>
      <c r="CE996" s="40"/>
      <c r="CF996" s="40"/>
      <c r="CG996" s="40"/>
      <c r="CH996" s="42"/>
      <c r="CI996" s="43"/>
      <c r="CJ996" s="41"/>
      <c r="CK996" s="40"/>
      <c r="CL996" s="40"/>
      <c r="CM996" s="40"/>
      <c r="CN996" s="40"/>
      <c r="CO996" s="40"/>
      <c r="CP996" s="40"/>
      <c r="CQ996" s="40"/>
      <c r="CR996" s="40"/>
      <c r="CS996" s="40"/>
      <c r="CT996" s="40"/>
      <c r="CU996" s="40"/>
      <c r="CV996" s="40"/>
      <c r="CW996" s="40"/>
      <c r="CX996" s="40"/>
      <c r="CY996" s="40"/>
      <c r="CZ996" s="40"/>
      <c r="DA996" s="40"/>
      <c r="DB996" s="40"/>
      <c r="DC996" s="40"/>
      <c r="DD996" s="40"/>
      <c r="DE996" s="40"/>
      <c r="DF996" s="40"/>
      <c r="DG996" s="40"/>
      <c r="DH996" s="40"/>
      <c r="DI996" s="40"/>
      <c r="DJ996" s="40"/>
      <c r="DK996" s="40"/>
      <c r="DL996" s="40"/>
      <c r="DM996" s="40"/>
      <c r="DN996" s="40"/>
      <c r="DO996" s="40"/>
      <c r="DP996" s="40"/>
      <c r="DQ996" s="41"/>
      <c r="DR996" s="40"/>
      <c r="DS996" s="40"/>
      <c r="DT996" s="40"/>
      <c r="DU996" s="40"/>
      <c r="DV996" s="42"/>
      <c r="DW996" s="40"/>
      <c r="DX996" s="40"/>
      <c r="DY996" s="40"/>
      <c r="DZ996" s="40"/>
      <c r="EA996" s="40"/>
      <c r="EB996" s="40"/>
      <c r="EC996" s="40"/>
      <c r="ED996" s="41"/>
      <c r="EE996" s="40"/>
      <c r="EF996" s="40"/>
      <c r="EG996" s="41"/>
      <c r="EH996" s="40"/>
      <c r="EI996" s="40"/>
      <c r="EJ996" s="40"/>
      <c r="EK996" s="40"/>
      <c r="EL996" s="42"/>
      <c r="EM996" s="40"/>
      <c r="EN996" s="40"/>
      <c r="EO996" s="40"/>
      <c r="EP996" s="40"/>
      <c r="EQ996" s="40"/>
      <c r="ER996" s="40"/>
      <c r="ES996" s="40"/>
      <c r="ET996" s="40"/>
      <c r="EU996" s="40"/>
      <c r="EV996" s="40"/>
      <c r="EW996" s="42"/>
      <c r="EX996" s="42"/>
      <c r="EY996" s="42"/>
      <c r="EZ996" s="42"/>
      <c r="FA996" s="42"/>
      <c r="FB996" s="42"/>
      <c r="FC996" s="42"/>
      <c r="FD996" s="42"/>
      <c r="FE996" s="42"/>
      <c r="FF996" s="42"/>
      <c r="FG996" s="42"/>
      <c r="FH996" s="42"/>
      <c r="FI996" s="42"/>
      <c r="FJ996" s="42"/>
      <c r="FK996" s="42"/>
      <c r="FL996" s="42"/>
      <c r="FM996" s="42"/>
      <c r="FN996" s="42"/>
      <c r="FO996" s="42"/>
      <c r="FP996" s="42"/>
      <c r="FQ996" s="42"/>
      <c r="FR996" s="42"/>
      <c r="FS996" s="29">
        <f t="shared" si="119"/>
        <v>552</v>
      </c>
      <c r="FT996" s="29">
        <f t="shared" si="121"/>
        <v>552</v>
      </c>
      <c r="FU996" s="8">
        <f t="shared" si="120"/>
        <v>12</v>
      </c>
      <c r="FV996" s="29">
        <f t="shared" si="122"/>
        <v>12</v>
      </c>
    </row>
    <row r="997" spans="1:178">
      <c r="A997" s="8">
        <v>11170</v>
      </c>
      <c r="B997" s="27" t="s">
        <v>80</v>
      </c>
      <c r="C997" s="40">
        <v>6</v>
      </c>
      <c r="D997" s="40" t="s">
        <v>2078</v>
      </c>
      <c r="E997" s="40" t="s">
        <v>1440</v>
      </c>
      <c r="F997" s="40" t="s">
        <v>378</v>
      </c>
      <c r="G997" s="40"/>
      <c r="H997" s="8" t="str">
        <f>VLOOKUP(F997, 'Meslek Grupları'!$E$6:$G$152, 3, FALSE)</f>
        <v>Mesleksiz</v>
      </c>
      <c r="I997" s="40" t="s">
        <v>1441</v>
      </c>
      <c r="J997" s="40"/>
      <c r="K997" s="40"/>
      <c r="L997" s="40"/>
      <c r="M997" s="40"/>
      <c r="N997" s="40"/>
      <c r="O997" s="40"/>
      <c r="P997" s="40"/>
      <c r="Q997" s="40"/>
      <c r="R997" s="40"/>
      <c r="S997" s="40">
        <v>4</v>
      </c>
      <c r="T997" s="40">
        <v>18</v>
      </c>
      <c r="U997" s="40"/>
      <c r="V997" s="40"/>
      <c r="W997" s="40"/>
      <c r="X997" s="40"/>
      <c r="Y997" s="40"/>
      <c r="Z997" s="41">
        <v>40</v>
      </c>
      <c r="AA997" s="40">
        <v>10</v>
      </c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2"/>
      <c r="AT997" s="42">
        <v>10</v>
      </c>
      <c r="AU997" s="43"/>
      <c r="AV997" s="40"/>
      <c r="AW997" s="40"/>
      <c r="AX997" s="40"/>
      <c r="AY997" s="40"/>
      <c r="AZ997" s="40"/>
      <c r="BA997" s="42"/>
      <c r="BB997" s="41"/>
      <c r="BC997" s="40"/>
      <c r="BD997" s="40"/>
      <c r="BE997" s="40"/>
      <c r="BF997" s="40"/>
      <c r="BG997" s="40"/>
      <c r="BH997" s="42"/>
      <c r="BI997" s="40">
        <v>2</v>
      </c>
      <c r="BJ997" s="40">
        <v>10</v>
      </c>
      <c r="BK997" s="40">
        <v>10</v>
      </c>
      <c r="BL997" s="40"/>
      <c r="BM997" s="40">
        <v>80</v>
      </c>
      <c r="BN997" s="40">
        <v>95</v>
      </c>
      <c r="BO997" s="41"/>
      <c r="BP997" s="40"/>
      <c r="BQ997" s="40"/>
      <c r="BR997" s="40"/>
      <c r="BS997" s="40"/>
      <c r="BT997" s="40"/>
      <c r="BU997" s="42"/>
      <c r="BV997" s="40"/>
      <c r="BW997" s="41">
        <v>4</v>
      </c>
      <c r="BX997" s="40"/>
      <c r="BY997" s="40"/>
      <c r="BZ997" s="40">
        <v>60</v>
      </c>
      <c r="CA997" s="42">
        <v>80</v>
      </c>
      <c r="CB997" s="41"/>
      <c r="CC997" s="40"/>
      <c r="CD997" s="40"/>
      <c r="CE997" s="40"/>
      <c r="CF997" s="40"/>
      <c r="CG997" s="40"/>
      <c r="CH997" s="42"/>
      <c r="CI997" s="43"/>
      <c r="CJ997" s="41"/>
      <c r="CK997" s="40"/>
      <c r="CL997" s="40"/>
      <c r="CM997" s="40"/>
      <c r="CN997" s="40"/>
      <c r="CO997" s="40"/>
      <c r="CP997" s="40"/>
      <c r="CQ997" s="40"/>
      <c r="CR997" s="40"/>
      <c r="CS997" s="40"/>
      <c r="CT997" s="40"/>
      <c r="CU997" s="40"/>
      <c r="CV997" s="40"/>
      <c r="CW997" s="40"/>
      <c r="CX997" s="40"/>
      <c r="CY997" s="40"/>
      <c r="CZ997" s="40"/>
      <c r="DA997" s="40"/>
      <c r="DB997" s="40"/>
      <c r="DC997" s="40"/>
      <c r="DD997" s="40"/>
      <c r="DE997" s="40"/>
      <c r="DF997" s="40"/>
      <c r="DG997" s="40"/>
      <c r="DH997" s="40"/>
      <c r="DI997" s="40"/>
      <c r="DJ997" s="40"/>
      <c r="DK997" s="40"/>
      <c r="DL997" s="40"/>
      <c r="DM997" s="40"/>
      <c r="DN997" s="40"/>
      <c r="DO997" s="40"/>
      <c r="DP997" s="40"/>
      <c r="DQ997" s="41"/>
      <c r="DR997" s="40"/>
      <c r="DS997" s="40"/>
      <c r="DT997" s="40"/>
      <c r="DU997" s="40"/>
      <c r="DV997" s="42"/>
      <c r="DW997" s="40"/>
      <c r="DX997" s="40"/>
      <c r="DY997" s="40"/>
      <c r="DZ997" s="40"/>
      <c r="EA997" s="40"/>
      <c r="EB997" s="40"/>
      <c r="EC997" s="40"/>
      <c r="ED997" s="41"/>
      <c r="EE997" s="40"/>
      <c r="EF997" s="40"/>
      <c r="EG997" s="41"/>
      <c r="EH997" s="40"/>
      <c r="EI997" s="40"/>
      <c r="EJ997" s="40"/>
      <c r="EK997" s="40"/>
      <c r="EL997" s="42"/>
      <c r="EM997" s="40"/>
      <c r="EN997" s="40"/>
      <c r="EO997" s="40"/>
      <c r="EP997" s="40"/>
      <c r="EQ997" s="40"/>
      <c r="ER997" s="40"/>
      <c r="ES997" s="40"/>
      <c r="ET997" s="40"/>
      <c r="EU997" s="40"/>
      <c r="EV997" s="40"/>
      <c r="EW997" s="42"/>
      <c r="EX997" s="42"/>
      <c r="EY997" s="42"/>
      <c r="EZ997" s="42"/>
      <c r="FA997" s="42"/>
      <c r="FB997" s="42"/>
      <c r="FC997" s="42"/>
      <c r="FD997" s="42"/>
      <c r="FE997" s="42"/>
      <c r="FF997" s="42"/>
      <c r="FG997" s="42"/>
      <c r="FH997" s="42"/>
      <c r="FI997" s="42"/>
      <c r="FJ997" s="42"/>
      <c r="FK997" s="42"/>
      <c r="FL997" s="42"/>
      <c r="FM997" s="42"/>
      <c r="FN997" s="42"/>
      <c r="FO997" s="42"/>
      <c r="FP997" s="42"/>
      <c r="FQ997" s="42"/>
      <c r="FR997" s="42"/>
      <c r="FS997" s="29">
        <f t="shared" si="119"/>
        <v>140</v>
      </c>
      <c r="FT997" s="29">
        <f t="shared" si="121"/>
        <v>140</v>
      </c>
      <c r="FU997" s="8">
        <f t="shared" si="120"/>
        <v>6</v>
      </c>
      <c r="FV997" s="29">
        <f t="shared" si="122"/>
        <v>6</v>
      </c>
    </row>
    <row r="998" spans="1:178">
      <c r="A998" s="8">
        <v>11170</v>
      </c>
      <c r="B998" s="27" t="s">
        <v>80</v>
      </c>
      <c r="C998" s="60">
        <v>7</v>
      </c>
      <c r="D998" s="60" t="s">
        <v>2078</v>
      </c>
      <c r="E998" s="60" t="s">
        <v>527</v>
      </c>
      <c r="F998" s="40" t="s">
        <v>288</v>
      </c>
      <c r="G998" s="40">
        <v>300</v>
      </c>
      <c r="H998" s="8" t="str">
        <f>VLOOKUP(F998, 'Meslek Grupları'!$E$6:$G$152, 3, FALSE)</f>
        <v>Ticaret</v>
      </c>
      <c r="I998" s="40"/>
      <c r="J998" s="40"/>
      <c r="K998" s="40"/>
      <c r="L998" s="40"/>
      <c r="M998" s="40"/>
      <c r="N998" s="40"/>
      <c r="O998" s="40"/>
      <c r="P998" s="40"/>
      <c r="Q998" s="40" t="s">
        <v>578</v>
      </c>
      <c r="R998" s="40"/>
      <c r="S998" s="40">
        <v>2.5</v>
      </c>
      <c r="T998" s="40">
        <v>11.25</v>
      </c>
      <c r="U998" s="40">
        <v>50</v>
      </c>
      <c r="V998" s="40">
        <v>7.5</v>
      </c>
      <c r="W998" s="40"/>
      <c r="X998" s="40"/>
      <c r="Y998" s="40"/>
      <c r="Z998" s="41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2"/>
      <c r="AT998" s="42"/>
      <c r="AU998" s="43"/>
      <c r="AV998" s="40">
        <v>5</v>
      </c>
      <c r="AW998" s="40"/>
      <c r="AX998" s="40"/>
      <c r="AY998" s="40"/>
      <c r="AZ998" s="40"/>
      <c r="BA998" s="42">
        <v>150</v>
      </c>
      <c r="BB998" s="41"/>
      <c r="BC998" s="40"/>
      <c r="BD998" s="40"/>
      <c r="BE998" s="40"/>
      <c r="BF998" s="40"/>
      <c r="BG998" s="40"/>
      <c r="BH998" s="42"/>
      <c r="BI998" s="40"/>
      <c r="BJ998" s="40"/>
      <c r="BK998" s="40"/>
      <c r="BL998" s="40"/>
      <c r="BM998" s="40"/>
      <c r="BN998" s="40"/>
      <c r="BO998" s="41"/>
      <c r="BP998" s="40"/>
      <c r="BQ998" s="40"/>
      <c r="BR998" s="40"/>
      <c r="BS998" s="40"/>
      <c r="BT998" s="40"/>
      <c r="BU998" s="42"/>
      <c r="BV998" s="40"/>
      <c r="BW998" s="41">
        <v>2.5</v>
      </c>
      <c r="BX998" s="40"/>
      <c r="BY998" s="40"/>
      <c r="BZ998" s="40">
        <v>30</v>
      </c>
      <c r="CA998" s="42">
        <v>30</v>
      </c>
      <c r="CB998" s="41"/>
      <c r="CC998" s="40"/>
      <c r="CD998" s="40"/>
      <c r="CE998" s="40"/>
      <c r="CF998" s="40"/>
      <c r="CG998" s="40"/>
      <c r="CH998" s="42"/>
      <c r="CI998" s="43"/>
      <c r="CJ998" s="41"/>
      <c r="CK998" s="40"/>
      <c r="CL998" s="40"/>
      <c r="CM998" s="40"/>
      <c r="CN998" s="40"/>
      <c r="CO998" s="40"/>
      <c r="CP998" s="40"/>
      <c r="CQ998" s="40"/>
      <c r="CR998" s="40"/>
      <c r="CS998" s="40"/>
      <c r="CT998" s="40"/>
      <c r="CU998" s="40"/>
      <c r="CV998" s="40"/>
      <c r="CW998" s="40"/>
      <c r="CX998" s="40"/>
      <c r="CY998" s="40"/>
      <c r="CZ998" s="40"/>
      <c r="DA998" s="40"/>
      <c r="DB998" s="40"/>
      <c r="DC998" s="60">
        <v>25</v>
      </c>
      <c r="DD998" s="60"/>
      <c r="DE998" s="60">
        <v>237</v>
      </c>
      <c r="DF998" s="60">
        <v>25</v>
      </c>
      <c r="DG998" s="60"/>
      <c r="DH998" s="60"/>
      <c r="DI998" s="40"/>
      <c r="DJ998" s="40"/>
      <c r="DK998" s="40"/>
      <c r="DL998" s="40"/>
      <c r="DM998" s="40"/>
      <c r="DN998" s="40"/>
      <c r="DO998" s="40"/>
      <c r="DP998" s="40"/>
      <c r="DQ998" s="41"/>
      <c r="DR998" s="40"/>
      <c r="DS998" s="40"/>
      <c r="DT998" s="40"/>
      <c r="DU998" s="40"/>
      <c r="DV998" s="42"/>
      <c r="DW998" s="40"/>
      <c r="DX998" s="40"/>
      <c r="DY998" s="40"/>
      <c r="DZ998" s="40"/>
      <c r="EA998" s="40"/>
      <c r="EB998" s="40"/>
      <c r="EC998" s="40"/>
      <c r="ED998" s="41"/>
      <c r="EE998" s="40"/>
      <c r="EF998" s="40"/>
      <c r="EG998" s="41"/>
      <c r="EH998" s="40"/>
      <c r="EI998" s="40"/>
      <c r="EJ998" s="40"/>
      <c r="EK998" s="40"/>
      <c r="EL998" s="42"/>
      <c r="EM998" s="40"/>
      <c r="EN998" s="40"/>
      <c r="EO998" s="40"/>
      <c r="EP998" s="40"/>
      <c r="EQ998" s="40"/>
      <c r="ER998" s="40"/>
      <c r="ES998" s="40"/>
      <c r="ET998" s="40"/>
      <c r="EU998" s="40"/>
      <c r="EV998" s="40"/>
      <c r="EW998" s="42"/>
      <c r="EX998" s="42"/>
      <c r="EY998" s="42"/>
      <c r="EZ998" s="42"/>
      <c r="FA998" s="42"/>
      <c r="FB998" s="42"/>
      <c r="FC998" s="42"/>
      <c r="FD998" s="42"/>
      <c r="FE998" s="42"/>
      <c r="FF998" s="42"/>
      <c r="FG998" s="42"/>
      <c r="FH998" s="42"/>
      <c r="FI998" s="42"/>
      <c r="FJ998" s="42"/>
      <c r="FK998" s="42"/>
      <c r="FL998" s="42"/>
      <c r="FM998" s="42"/>
      <c r="FN998" s="42"/>
      <c r="FO998" s="42"/>
      <c r="FP998" s="42"/>
      <c r="FQ998" s="42"/>
      <c r="FR998" s="42"/>
      <c r="FS998" s="29">
        <f t="shared" si="119"/>
        <v>567</v>
      </c>
      <c r="FT998" s="29">
        <f t="shared" si="121"/>
        <v>567</v>
      </c>
      <c r="FU998" s="8">
        <f t="shared" si="120"/>
        <v>7.5</v>
      </c>
      <c r="FV998" s="29">
        <f t="shared" si="122"/>
        <v>7.5</v>
      </c>
    </row>
    <row r="999" spans="1:178">
      <c r="A999" s="8">
        <v>11170</v>
      </c>
      <c r="B999" s="27" t="s">
        <v>80</v>
      </c>
      <c r="C999" s="40">
        <v>8</v>
      </c>
      <c r="D999" s="40" t="s">
        <v>1442</v>
      </c>
      <c r="E999" s="40" t="s">
        <v>1443</v>
      </c>
      <c r="F999" s="40" t="s">
        <v>378</v>
      </c>
      <c r="G999" s="40"/>
      <c r="H999" s="8" t="str">
        <f>VLOOKUP(F999, 'Meslek Grupları'!$E$6:$G$152, 3, FALSE)</f>
        <v>Mesleksiz</v>
      </c>
      <c r="I999" s="40" t="s">
        <v>1441</v>
      </c>
      <c r="J999" s="40"/>
      <c r="K999" s="40"/>
      <c r="L999" s="40"/>
      <c r="M999" s="40"/>
      <c r="N999" s="40"/>
      <c r="O999" s="40"/>
      <c r="P999" s="40"/>
      <c r="Q999" s="40"/>
      <c r="R999" s="40"/>
      <c r="S999" s="40">
        <v>3</v>
      </c>
      <c r="T999" s="40">
        <v>13.5</v>
      </c>
      <c r="U999" s="40"/>
      <c r="V999" s="40"/>
      <c r="W999" s="40"/>
      <c r="X999" s="40"/>
      <c r="Y999" s="40"/>
      <c r="Z999" s="41">
        <v>25</v>
      </c>
      <c r="AA999" s="40">
        <v>6.25</v>
      </c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2"/>
      <c r="AT999" s="42">
        <v>6.25</v>
      </c>
      <c r="AU999" s="43"/>
      <c r="AV999" s="40"/>
      <c r="AW999" s="40"/>
      <c r="AX999" s="40"/>
      <c r="AY999" s="40"/>
      <c r="AZ999" s="40"/>
      <c r="BA999" s="42"/>
      <c r="BB999" s="41"/>
      <c r="BC999" s="40"/>
      <c r="BD999" s="40"/>
      <c r="BE999" s="40"/>
      <c r="BF999" s="40"/>
      <c r="BG999" s="40"/>
      <c r="BH999" s="42"/>
      <c r="BI999" s="40">
        <v>2</v>
      </c>
      <c r="BJ999" s="40">
        <v>6.25</v>
      </c>
      <c r="BK999" s="40">
        <v>6.25</v>
      </c>
      <c r="BL999" s="40"/>
      <c r="BM999" s="40">
        <v>50</v>
      </c>
      <c r="BN999" s="40">
        <v>55</v>
      </c>
      <c r="BO999" s="41"/>
      <c r="BP999" s="40"/>
      <c r="BQ999" s="40"/>
      <c r="BR999" s="40"/>
      <c r="BS999" s="40"/>
      <c r="BT999" s="40"/>
      <c r="BU999" s="42"/>
      <c r="BV999" s="40"/>
      <c r="BW999" s="41">
        <v>3</v>
      </c>
      <c r="BX999" s="40"/>
      <c r="BY999" s="40"/>
      <c r="BZ999" s="40">
        <v>36</v>
      </c>
      <c r="CA999" s="42">
        <v>48</v>
      </c>
      <c r="CB999" s="41"/>
      <c r="CC999" s="40"/>
      <c r="CD999" s="40"/>
      <c r="CE999" s="40"/>
      <c r="CF999" s="40"/>
      <c r="CG999" s="40"/>
      <c r="CH999" s="42"/>
      <c r="CI999" s="43"/>
      <c r="CJ999" s="41"/>
      <c r="CK999" s="40"/>
      <c r="CL999" s="40"/>
      <c r="CM999" s="40"/>
      <c r="CN999" s="40"/>
      <c r="CO999" s="40"/>
      <c r="CP999" s="40"/>
      <c r="CQ999" s="40"/>
      <c r="CR999" s="40"/>
      <c r="CS999" s="40"/>
      <c r="CT999" s="40"/>
      <c r="CU999" s="40"/>
      <c r="CV999" s="40"/>
      <c r="CW999" s="40"/>
      <c r="CX999" s="40"/>
      <c r="CY999" s="40"/>
      <c r="CZ999" s="40"/>
      <c r="DA999" s="40"/>
      <c r="DB999" s="40"/>
      <c r="DC999" s="40"/>
      <c r="DD999" s="40"/>
      <c r="DE999" s="40"/>
      <c r="DF999" s="40"/>
      <c r="DG999" s="40"/>
      <c r="DH999" s="40"/>
      <c r="DI999" s="40"/>
      <c r="DJ999" s="40"/>
      <c r="DK999" s="40"/>
      <c r="DL999" s="40"/>
      <c r="DM999" s="40"/>
      <c r="DN999" s="40"/>
      <c r="DO999" s="40"/>
      <c r="DP999" s="40"/>
      <c r="DQ999" s="41"/>
      <c r="DR999" s="40"/>
      <c r="DS999" s="40"/>
      <c r="DT999" s="40"/>
      <c r="DU999" s="40"/>
      <c r="DV999" s="42"/>
      <c r="DW999" s="40"/>
      <c r="DX999" s="40"/>
      <c r="DY999" s="40"/>
      <c r="DZ999" s="40"/>
      <c r="EA999" s="40"/>
      <c r="EB999" s="40"/>
      <c r="EC999" s="40"/>
      <c r="ED999" s="41"/>
      <c r="EE999" s="40"/>
      <c r="EF999" s="40"/>
      <c r="EG999" s="41"/>
      <c r="EH999" s="40"/>
      <c r="EI999" s="40"/>
      <c r="EJ999" s="40"/>
      <c r="EK999" s="40"/>
      <c r="EL999" s="42"/>
      <c r="EM999" s="40"/>
      <c r="EN999" s="40"/>
      <c r="EO999" s="40"/>
      <c r="EP999" s="40"/>
      <c r="EQ999" s="40"/>
      <c r="ER999" s="40"/>
      <c r="ES999" s="40"/>
      <c r="ET999" s="40"/>
      <c r="EU999" s="40"/>
      <c r="EV999" s="40"/>
      <c r="EW999" s="42"/>
      <c r="EX999" s="42"/>
      <c r="EY999" s="42"/>
      <c r="EZ999" s="42"/>
      <c r="FA999" s="42"/>
      <c r="FB999" s="42"/>
      <c r="FC999" s="42"/>
      <c r="FD999" s="42"/>
      <c r="FE999" s="42"/>
      <c r="FF999" s="42"/>
      <c r="FG999" s="42"/>
      <c r="FH999" s="42"/>
      <c r="FI999" s="42"/>
      <c r="FJ999" s="42"/>
      <c r="FK999" s="42"/>
      <c r="FL999" s="42"/>
      <c r="FM999" s="42"/>
      <c r="FN999" s="42"/>
      <c r="FO999" s="42"/>
      <c r="FP999" s="42"/>
      <c r="FQ999" s="42"/>
      <c r="FR999" s="42"/>
      <c r="FS999" s="29">
        <f t="shared" si="119"/>
        <v>86</v>
      </c>
      <c r="FT999" s="29">
        <f t="shared" si="121"/>
        <v>86</v>
      </c>
      <c r="FU999" s="8">
        <f t="shared" si="120"/>
        <v>5</v>
      </c>
      <c r="FV999" s="29">
        <f t="shared" si="122"/>
        <v>5</v>
      </c>
    </row>
    <row r="1000" spans="1:178">
      <c r="A1000" s="8">
        <v>11170</v>
      </c>
      <c r="B1000" s="27" t="s">
        <v>80</v>
      </c>
      <c r="C1000" s="40">
        <v>9</v>
      </c>
      <c r="D1000" s="40" t="s">
        <v>1444</v>
      </c>
      <c r="E1000" s="40" t="s">
        <v>1445</v>
      </c>
      <c r="F1000" s="40" t="s">
        <v>378</v>
      </c>
      <c r="G1000" s="40"/>
      <c r="H1000" s="8" t="str">
        <f>VLOOKUP(F1000, 'Meslek Grupları'!$E$6:$G$152, 3, FALSE)</f>
        <v>Mesleksiz</v>
      </c>
      <c r="I1000" s="40" t="s">
        <v>1446</v>
      </c>
      <c r="J1000" s="40"/>
      <c r="K1000" s="40"/>
      <c r="L1000" s="40"/>
      <c r="M1000" s="40"/>
      <c r="N1000" s="40"/>
      <c r="O1000" s="40"/>
      <c r="P1000" s="40"/>
      <c r="Q1000" s="40"/>
      <c r="R1000" s="40"/>
      <c r="S1000" s="40">
        <v>3</v>
      </c>
      <c r="T1000" s="40">
        <v>13.5</v>
      </c>
      <c r="U1000" s="40"/>
      <c r="V1000" s="40"/>
      <c r="W1000" s="40"/>
      <c r="X1000" s="40"/>
      <c r="Y1000" s="40"/>
      <c r="Z1000" s="41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2"/>
      <c r="AT1000" s="42"/>
      <c r="AU1000" s="43"/>
      <c r="AV1000" s="40"/>
      <c r="AW1000" s="40"/>
      <c r="AX1000" s="40"/>
      <c r="AY1000" s="40"/>
      <c r="AZ1000" s="40"/>
      <c r="BA1000" s="42"/>
      <c r="BB1000" s="41"/>
      <c r="BC1000" s="40"/>
      <c r="BD1000" s="40"/>
      <c r="BE1000" s="40"/>
      <c r="BF1000" s="40"/>
      <c r="BG1000" s="40"/>
      <c r="BH1000" s="42"/>
      <c r="BI1000" s="40">
        <v>2</v>
      </c>
      <c r="BJ1000" s="40"/>
      <c r="BK1000" s="40"/>
      <c r="BL1000" s="40"/>
      <c r="BM1000" s="40"/>
      <c r="BN1000" s="40">
        <v>60</v>
      </c>
      <c r="BO1000" s="41"/>
      <c r="BP1000" s="40"/>
      <c r="BQ1000" s="40"/>
      <c r="BR1000" s="40"/>
      <c r="BS1000" s="40"/>
      <c r="BT1000" s="40"/>
      <c r="BU1000" s="42"/>
      <c r="BV1000" s="40"/>
      <c r="BW1000" s="41">
        <v>3</v>
      </c>
      <c r="BX1000" s="40"/>
      <c r="BY1000" s="40"/>
      <c r="BZ1000" s="40">
        <v>36</v>
      </c>
      <c r="CA1000" s="42">
        <v>40</v>
      </c>
      <c r="CB1000" s="41"/>
      <c r="CC1000" s="40"/>
      <c r="CD1000" s="40"/>
      <c r="CE1000" s="40"/>
      <c r="CF1000" s="40"/>
      <c r="CG1000" s="40"/>
      <c r="CH1000" s="42"/>
      <c r="CI1000" s="43"/>
      <c r="CJ1000" s="41"/>
      <c r="CK1000" s="40"/>
      <c r="CL1000" s="40"/>
      <c r="CM1000" s="40"/>
      <c r="CN1000" s="40"/>
      <c r="CO1000" s="40"/>
      <c r="CP1000" s="40"/>
      <c r="CQ1000" s="40"/>
      <c r="CR1000" s="40"/>
      <c r="CS1000" s="40"/>
      <c r="CT1000" s="40"/>
      <c r="CU1000" s="40"/>
      <c r="CV1000" s="40"/>
      <c r="CW1000" s="40"/>
      <c r="CX1000" s="40"/>
      <c r="CY1000" s="40"/>
      <c r="CZ1000" s="40"/>
      <c r="DA1000" s="40"/>
      <c r="DB1000" s="40"/>
      <c r="DC1000" s="40"/>
      <c r="DD1000" s="40"/>
      <c r="DE1000" s="40"/>
      <c r="DF1000" s="40"/>
      <c r="DG1000" s="40"/>
      <c r="DH1000" s="40"/>
      <c r="DI1000" s="40"/>
      <c r="DJ1000" s="40"/>
      <c r="DK1000" s="40"/>
      <c r="DL1000" s="40"/>
      <c r="DM1000" s="40"/>
      <c r="DN1000" s="40"/>
      <c r="DO1000" s="40"/>
      <c r="DP1000" s="40"/>
      <c r="DQ1000" s="41"/>
      <c r="DR1000" s="40"/>
      <c r="DS1000" s="40"/>
      <c r="DT1000" s="40"/>
      <c r="DU1000" s="40"/>
      <c r="DV1000" s="42"/>
      <c r="DW1000" s="40"/>
      <c r="DX1000" s="40"/>
      <c r="DY1000" s="40"/>
      <c r="DZ1000" s="40"/>
      <c r="EA1000" s="40"/>
      <c r="EB1000" s="40"/>
      <c r="EC1000" s="40"/>
      <c r="ED1000" s="41"/>
      <c r="EE1000" s="40"/>
      <c r="EF1000" s="40"/>
      <c r="EG1000" s="41"/>
      <c r="EH1000" s="40"/>
      <c r="EI1000" s="40"/>
      <c r="EJ1000" s="40"/>
      <c r="EK1000" s="40"/>
      <c r="EL1000" s="42"/>
      <c r="EM1000" s="40"/>
      <c r="EN1000" s="40"/>
      <c r="EO1000" s="40"/>
      <c r="EP1000" s="40"/>
      <c r="EQ1000" s="40"/>
      <c r="ER1000" s="40"/>
      <c r="ES1000" s="40"/>
      <c r="ET1000" s="40"/>
      <c r="EU1000" s="40"/>
      <c r="EV1000" s="40"/>
      <c r="EW1000" s="42"/>
      <c r="EX1000" s="42"/>
      <c r="EY1000" s="42"/>
      <c r="EZ1000" s="42"/>
      <c r="FA1000" s="42"/>
      <c r="FB1000" s="42"/>
      <c r="FC1000" s="42"/>
      <c r="FD1000" s="42"/>
      <c r="FE1000" s="42"/>
      <c r="FF1000" s="42"/>
      <c r="FG1000" s="42"/>
      <c r="FH1000" s="42"/>
      <c r="FI1000" s="42"/>
      <c r="FJ1000" s="42"/>
      <c r="FK1000" s="42"/>
      <c r="FL1000" s="42"/>
      <c r="FM1000" s="42"/>
      <c r="FN1000" s="42"/>
      <c r="FO1000" s="42"/>
      <c r="FP1000" s="42"/>
      <c r="FQ1000" s="42"/>
      <c r="FR1000" s="42"/>
      <c r="FS1000" s="29">
        <f t="shared" si="119"/>
        <v>36</v>
      </c>
      <c r="FT1000" s="29">
        <f t="shared" si="121"/>
        <v>36</v>
      </c>
      <c r="FU1000" s="8">
        <f t="shared" si="120"/>
        <v>5</v>
      </c>
      <c r="FV1000" s="29">
        <f t="shared" si="122"/>
        <v>5</v>
      </c>
    </row>
    <row r="1001" spans="1:178">
      <c r="A1001" s="8">
        <v>11170</v>
      </c>
      <c r="B1001" s="27" t="s">
        <v>80</v>
      </c>
      <c r="C1001" s="40">
        <v>10</v>
      </c>
      <c r="D1001" s="40" t="s">
        <v>1447</v>
      </c>
      <c r="E1001" s="40" t="s">
        <v>1448</v>
      </c>
      <c r="F1001" s="40" t="s">
        <v>261</v>
      </c>
      <c r="G1001" s="40">
        <v>250</v>
      </c>
      <c r="H1001" s="8" t="str">
        <f>VLOOKUP(F1001, 'Meslek Grupları'!$E$6:$G$152, 3, FALSE)</f>
        <v>Esnaf</v>
      </c>
      <c r="I1001" s="40"/>
      <c r="J1001" s="40"/>
      <c r="K1001" s="40"/>
      <c r="L1001" s="40"/>
      <c r="M1001" s="40"/>
      <c r="N1001" s="40"/>
      <c r="O1001" s="40"/>
      <c r="P1001" s="40"/>
      <c r="Q1001" s="40" t="s">
        <v>578</v>
      </c>
      <c r="R1001" s="40">
        <v>14</v>
      </c>
      <c r="S1001" s="40">
        <v>4.5</v>
      </c>
      <c r="T1001" s="40">
        <v>20.25</v>
      </c>
      <c r="U1001" s="40"/>
      <c r="V1001" s="40"/>
      <c r="W1001" s="40"/>
      <c r="X1001" s="40"/>
      <c r="Y1001" s="40"/>
      <c r="Z1001" s="41">
        <v>100</v>
      </c>
      <c r="AA1001" s="40">
        <v>25</v>
      </c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2"/>
      <c r="AT1001" s="42">
        <v>25</v>
      </c>
      <c r="AU1001" s="43"/>
      <c r="AV1001" s="40"/>
      <c r="AW1001" s="40"/>
      <c r="AX1001" s="40"/>
      <c r="AY1001" s="40"/>
      <c r="AZ1001" s="40"/>
      <c r="BA1001" s="42"/>
      <c r="BB1001" s="41"/>
      <c r="BC1001" s="40"/>
      <c r="BD1001" s="40"/>
      <c r="BE1001" s="40"/>
      <c r="BF1001" s="40"/>
      <c r="BG1001" s="40"/>
      <c r="BH1001" s="42"/>
      <c r="BI1001" s="40">
        <v>5</v>
      </c>
      <c r="BJ1001" s="40">
        <v>25</v>
      </c>
      <c r="BK1001" s="40">
        <v>25</v>
      </c>
      <c r="BL1001" s="40"/>
      <c r="BM1001" s="40">
        <v>200</v>
      </c>
      <c r="BN1001" s="40">
        <v>230</v>
      </c>
      <c r="BO1001" s="41"/>
      <c r="BP1001" s="40"/>
      <c r="BQ1001" s="40"/>
      <c r="BR1001" s="40"/>
      <c r="BS1001" s="40"/>
      <c r="BT1001" s="40"/>
      <c r="BU1001" s="42"/>
      <c r="BV1001" s="40"/>
      <c r="BW1001" s="41">
        <v>4.5</v>
      </c>
      <c r="BX1001" s="40"/>
      <c r="BY1001" s="40"/>
      <c r="BZ1001" s="40">
        <v>96</v>
      </c>
      <c r="CA1001" s="42">
        <v>100</v>
      </c>
      <c r="CB1001" s="41"/>
      <c r="CC1001" s="40"/>
      <c r="CD1001" s="40"/>
      <c r="CE1001" s="40"/>
      <c r="CF1001" s="40"/>
      <c r="CG1001" s="40"/>
      <c r="CH1001" s="42"/>
      <c r="CI1001" s="43"/>
      <c r="CJ1001" s="41"/>
      <c r="CK1001" s="40"/>
      <c r="CL1001" s="40"/>
      <c r="CM1001" s="40"/>
      <c r="CN1001" s="40"/>
      <c r="CO1001" s="40"/>
      <c r="CP1001" s="40"/>
      <c r="CQ1001" s="40"/>
      <c r="CR1001" s="40"/>
      <c r="CS1001" s="40"/>
      <c r="CT1001" s="40"/>
      <c r="CU1001" s="40"/>
      <c r="CV1001" s="40"/>
      <c r="CW1001" s="40"/>
      <c r="CX1001" s="40"/>
      <c r="CY1001" s="40"/>
      <c r="CZ1001" s="40"/>
      <c r="DA1001" s="40"/>
      <c r="DB1001" s="40"/>
      <c r="DC1001" s="40"/>
      <c r="DD1001" s="40"/>
      <c r="DE1001" s="40"/>
      <c r="DF1001" s="40"/>
      <c r="DG1001" s="40"/>
      <c r="DH1001" s="40"/>
      <c r="DI1001" s="40"/>
      <c r="DJ1001" s="40"/>
      <c r="DK1001" s="40"/>
      <c r="DL1001" s="40"/>
      <c r="DM1001" s="40"/>
      <c r="DN1001" s="40"/>
      <c r="DO1001" s="40"/>
      <c r="DP1001" s="40"/>
      <c r="DQ1001" s="41"/>
      <c r="DR1001" s="40"/>
      <c r="DS1001" s="40"/>
      <c r="DT1001" s="40"/>
      <c r="DU1001" s="40"/>
      <c r="DV1001" s="42"/>
      <c r="DW1001" s="40"/>
      <c r="DX1001" s="40"/>
      <c r="DY1001" s="40"/>
      <c r="DZ1001" s="40"/>
      <c r="EA1001" s="40"/>
      <c r="EB1001" s="40"/>
      <c r="EC1001" s="40"/>
      <c r="ED1001" s="41"/>
      <c r="EE1001" s="40"/>
      <c r="EF1001" s="40"/>
      <c r="EG1001" s="41"/>
      <c r="EH1001" s="40"/>
      <c r="EI1001" s="40"/>
      <c r="EJ1001" s="40"/>
      <c r="EK1001" s="40"/>
      <c r="EL1001" s="42"/>
      <c r="EM1001" s="40"/>
      <c r="EN1001" s="40"/>
      <c r="EO1001" s="40"/>
      <c r="EP1001" s="40"/>
      <c r="EQ1001" s="40"/>
      <c r="ER1001" s="40"/>
      <c r="ES1001" s="40"/>
      <c r="ET1001" s="40"/>
      <c r="EU1001" s="40"/>
      <c r="EV1001" s="40"/>
      <c r="EW1001" s="42"/>
      <c r="EX1001" s="42"/>
      <c r="EY1001" s="42"/>
      <c r="EZ1001" s="42"/>
      <c r="FA1001" s="42"/>
      <c r="FB1001" s="42"/>
      <c r="FC1001" s="42"/>
      <c r="FD1001" s="42"/>
      <c r="FE1001" s="42"/>
      <c r="FF1001" s="42"/>
      <c r="FG1001" s="42"/>
      <c r="FH1001" s="42"/>
      <c r="FI1001" s="42"/>
      <c r="FJ1001" s="42"/>
      <c r="FK1001" s="42"/>
      <c r="FL1001" s="42"/>
      <c r="FM1001" s="42"/>
      <c r="FN1001" s="42"/>
      <c r="FO1001" s="42"/>
      <c r="FP1001" s="42"/>
      <c r="FQ1001" s="42"/>
      <c r="FR1001" s="42"/>
      <c r="FS1001" s="29">
        <f t="shared" si="119"/>
        <v>546</v>
      </c>
      <c r="FT1001" s="29">
        <f t="shared" si="121"/>
        <v>546</v>
      </c>
      <c r="FU1001" s="8">
        <f t="shared" si="120"/>
        <v>9.5</v>
      </c>
      <c r="FV1001" s="29">
        <f t="shared" si="122"/>
        <v>9.5</v>
      </c>
    </row>
    <row r="1002" spans="1:178">
      <c r="A1002" s="8">
        <v>11170</v>
      </c>
      <c r="B1002" s="27" t="s">
        <v>80</v>
      </c>
      <c r="C1002" s="40">
        <v>11</v>
      </c>
      <c r="D1002" s="40" t="s">
        <v>1449</v>
      </c>
      <c r="E1002" s="40" t="s">
        <v>1450</v>
      </c>
      <c r="F1002" s="40" t="s">
        <v>261</v>
      </c>
      <c r="G1002" s="40">
        <v>300</v>
      </c>
      <c r="H1002" s="8" t="str">
        <f>VLOOKUP(F1002, 'Meslek Grupları'!$E$6:$G$152, 3, FALSE)</f>
        <v>Esnaf</v>
      </c>
      <c r="I1002" s="40"/>
      <c r="J1002" s="40"/>
      <c r="K1002" s="40"/>
      <c r="L1002" s="40"/>
      <c r="M1002" s="40"/>
      <c r="N1002" s="40"/>
      <c r="O1002" s="40"/>
      <c r="P1002" s="40"/>
      <c r="Q1002" s="40" t="s">
        <v>580</v>
      </c>
      <c r="R1002" s="40">
        <v>40</v>
      </c>
      <c r="S1002" s="40">
        <v>8.5</v>
      </c>
      <c r="T1002" s="40">
        <v>38.25</v>
      </c>
      <c r="U1002" s="40"/>
      <c r="V1002" s="40"/>
      <c r="W1002" s="40"/>
      <c r="X1002" s="40"/>
      <c r="Y1002" s="40"/>
      <c r="Z1002" s="41">
        <v>50</v>
      </c>
      <c r="AA1002" s="40">
        <v>12.5</v>
      </c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2"/>
      <c r="AT1002" s="42">
        <v>12.5</v>
      </c>
      <c r="AU1002" s="43"/>
      <c r="AV1002" s="40">
        <v>3</v>
      </c>
      <c r="AW1002" s="40"/>
      <c r="AX1002" s="40"/>
      <c r="AY1002" s="40"/>
      <c r="AZ1002" s="40"/>
      <c r="BA1002" s="42">
        <v>90</v>
      </c>
      <c r="BB1002" s="41"/>
      <c r="BC1002" s="40"/>
      <c r="BD1002" s="40"/>
      <c r="BE1002" s="40"/>
      <c r="BF1002" s="40"/>
      <c r="BG1002" s="40"/>
      <c r="BH1002" s="42"/>
      <c r="BI1002" s="40">
        <v>2</v>
      </c>
      <c r="BJ1002" s="40">
        <v>12.5</v>
      </c>
      <c r="BK1002" s="40">
        <v>12.5</v>
      </c>
      <c r="BL1002" s="40"/>
      <c r="BM1002" s="40">
        <v>100</v>
      </c>
      <c r="BN1002" s="40">
        <v>120</v>
      </c>
      <c r="BO1002" s="41"/>
      <c r="BP1002" s="40"/>
      <c r="BQ1002" s="40"/>
      <c r="BR1002" s="40"/>
      <c r="BS1002" s="40"/>
      <c r="BT1002" s="40"/>
      <c r="BU1002" s="42"/>
      <c r="BV1002" s="40"/>
      <c r="BW1002" s="41">
        <v>8.5</v>
      </c>
      <c r="BX1002" s="40"/>
      <c r="BY1002" s="40"/>
      <c r="BZ1002" s="40">
        <v>132</v>
      </c>
      <c r="CA1002" s="42">
        <v>150</v>
      </c>
      <c r="CB1002" s="41"/>
      <c r="CC1002" s="40"/>
      <c r="CD1002" s="40"/>
      <c r="CE1002" s="40"/>
      <c r="CF1002" s="40"/>
      <c r="CG1002" s="40"/>
      <c r="CH1002" s="42"/>
      <c r="CI1002" s="43"/>
      <c r="CJ1002" s="41"/>
      <c r="CK1002" s="40"/>
      <c r="CL1002" s="40"/>
      <c r="CM1002" s="40"/>
      <c r="CN1002" s="40"/>
      <c r="CO1002" s="40"/>
      <c r="CP1002" s="40"/>
      <c r="CQ1002" s="40"/>
      <c r="CR1002" s="40"/>
      <c r="CS1002" s="40"/>
      <c r="CT1002" s="40"/>
      <c r="CU1002" s="40"/>
      <c r="CV1002" s="40"/>
      <c r="CW1002" s="40"/>
      <c r="CX1002" s="40"/>
      <c r="CY1002" s="40"/>
      <c r="CZ1002" s="40"/>
      <c r="DA1002" s="40"/>
      <c r="DB1002" s="40"/>
      <c r="DC1002" s="40"/>
      <c r="DD1002" s="40"/>
      <c r="DE1002" s="40"/>
      <c r="DF1002" s="40"/>
      <c r="DG1002" s="40"/>
      <c r="DH1002" s="40"/>
      <c r="DI1002" s="40"/>
      <c r="DJ1002" s="40"/>
      <c r="DK1002" s="40"/>
      <c r="DL1002" s="40"/>
      <c r="DM1002" s="40"/>
      <c r="DN1002" s="40"/>
      <c r="DO1002" s="40"/>
      <c r="DP1002" s="40"/>
      <c r="DQ1002" s="41"/>
      <c r="DR1002" s="40"/>
      <c r="DS1002" s="40"/>
      <c r="DT1002" s="40"/>
      <c r="DU1002" s="40"/>
      <c r="DV1002" s="42"/>
      <c r="DW1002" s="40"/>
      <c r="DX1002" s="40"/>
      <c r="DY1002" s="40"/>
      <c r="DZ1002" s="40"/>
      <c r="EA1002" s="40"/>
      <c r="EB1002" s="40"/>
      <c r="EC1002" s="40"/>
      <c r="ED1002" s="41"/>
      <c r="EE1002" s="40"/>
      <c r="EF1002" s="40"/>
      <c r="EG1002" s="41"/>
      <c r="EH1002" s="40"/>
      <c r="EI1002" s="40"/>
      <c r="EJ1002" s="40"/>
      <c r="EK1002" s="40"/>
      <c r="EL1002" s="42"/>
      <c r="EM1002" s="40"/>
      <c r="EN1002" s="40"/>
      <c r="EO1002" s="40"/>
      <c r="EP1002" s="40"/>
      <c r="EQ1002" s="40"/>
      <c r="ER1002" s="40"/>
      <c r="ES1002" s="40"/>
      <c r="ET1002" s="40"/>
      <c r="EU1002" s="40"/>
      <c r="EV1002" s="40"/>
      <c r="EW1002" s="42"/>
      <c r="EX1002" s="42"/>
      <c r="EY1002" s="42"/>
      <c r="EZ1002" s="42"/>
      <c r="FA1002" s="42"/>
      <c r="FB1002" s="42"/>
      <c r="FC1002" s="42"/>
      <c r="FD1002" s="42"/>
      <c r="FE1002" s="42"/>
      <c r="FF1002" s="42"/>
      <c r="FG1002" s="42"/>
      <c r="FH1002" s="42"/>
      <c r="FI1002" s="42"/>
      <c r="FJ1002" s="42"/>
      <c r="FK1002" s="42"/>
      <c r="FL1002" s="42"/>
      <c r="FM1002" s="42"/>
      <c r="FN1002" s="42"/>
      <c r="FO1002" s="42"/>
      <c r="FP1002" s="42"/>
      <c r="FQ1002" s="42"/>
      <c r="FR1002" s="42"/>
      <c r="FS1002" s="29">
        <f t="shared" si="119"/>
        <v>532</v>
      </c>
      <c r="FT1002" s="29">
        <f t="shared" si="121"/>
        <v>532</v>
      </c>
      <c r="FU1002" s="8">
        <f t="shared" si="120"/>
        <v>13.5</v>
      </c>
      <c r="FV1002" s="29">
        <f t="shared" si="122"/>
        <v>13.5</v>
      </c>
    </row>
    <row r="1003" spans="1:178">
      <c r="A1003" s="8">
        <v>11170</v>
      </c>
      <c r="B1003" s="27" t="s">
        <v>80</v>
      </c>
      <c r="C1003" s="40">
        <v>12</v>
      </c>
      <c r="D1003" s="40" t="s">
        <v>1451</v>
      </c>
      <c r="E1003" s="40" t="s">
        <v>1448</v>
      </c>
      <c r="F1003" s="40" t="s">
        <v>261</v>
      </c>
      <c r="G1003" s="40">
        <v>300</v>
      </c>
      <c r="H1003" s="8" t="str">
        <f>VLOOKUP(F1003, 'Meslek Grupları'!$E$6:$G$152, 3, FALSE)</f>
        <v>Esnaf</v>
      </c>
      <c r="I1003" s="40"/>
      <c r="J1003" s="40"/>
      <c r="K1003" s="40"/>
      <c r="L1003" s="40"/>
      <c r="M1003" s="40"/>
      <c r="N1003" s="40"/>
      <c r="O1003" s="40"/>
      <c r="P1003" s="40"/>
      <c r="Q1003" s="40" t="s">
        <v>579</v>
      </c>
      <c r="R1003" s="40">
        <v>24</v>
      </c>
      <c r="S1003" s="40">
        <v>3</v>
      </c>
      <c r="T1003" s="40">
        <v>13.5</v>
      </c>
      <c r="U1003" s="40"/>
      <c r="V1003" s="40"/>
      <c r="W1003" s="40"/>
      <c r="X1003" s="40"/>
      <c r="Y1003" s="40"/>
      <c r="Z1003" s="41">
        <v>40</v>
      </c>
      <c r="AA1003" s="40">
        <v>10</v>
      </c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2"/>
      <c r="AT1003" s="42">
        <v>10</v>
      </c>
      <c r="AU1003" s="43"/>
      <c r="AV1003" s="40"/>
      <c r="AW1003" s="40"/>
      <c r="AX1003" s="40"/>
      <c r="AY1003" s="40"/>
      <c r="AZ1003" s="40"/>
      <c r="BA1003" s="42"/>
      <c r="BB1003" s="41"/>
      <c r="BC1003" s="40"/>
      <c r="BD1003" s="40"/>
      <c r="BE1003" s="40"/>
      <c r="BF1003" s="40"/>
      <c r="BG1003" s="40"/>
      <c r="BH1003" s="42"/>
      <c r="BI1003" s="40">
        <v>4.5</v>
      </c>
      <c r="BJ1003" s="40">
        <v>10</v>
      </c>
      <c r="BK1003" s="40">
        <v>10</v>
      </c>
      <c r="BL1003" s="40"/>
      <c r="BM1003" s="40">
        <v>80</v>
      </c>
      <c r="BN1003" s="40">
        <v>95</v>
      </c>
      <c r="BO1003" s="41"/>
      <c r="BP1003" s="40"/>
      <c r="BQ1003" s="40"/>
      <c r="BR1003" s="40"/>
      <c r="BS1003" s="40"/>
      <c r="BT1003" s="40"/>
      <c r="BU1003" s="42"/>
      <c r="BV1003" s="40"/>
      <c r="BW1003" s="41">
        <v>3</v>
      </c>
      <c r="BX1003" s="40"/>
      <c r="BY1003" s="40"/>
      <c r="BZ1003" s="40">
        <v>36</v>
      </c>
      <c r="CA1003" s="42">
        <v>40</v>
      </c>
      <c r="CB1003" s="41"/>
      <c r="CC1003" s="40"/>
      <c r="CD1003" s="40"/>
      <c r="CE1003" s="40"/>
      <c r="CF1003" s="40"/>
      <c r="CG1003" s="40"/>
      <c r="CH1003" s="42"/>
      <c r="CI1003" s="43"/>
      <c r="CJ1003" s="41"/>
      <c r="CK1003" s="40"/>
      <c r="CL1003" s="40"/>
      <c r="CM1003" s="40"/>
      <c r="CN1003" s="40"/>
      <c r="CO1003" s="40"/>
      <c r="CP1003" s="40"/>
      <c r="CQ1003" s="40"/>
      <c r="CR1003" s="40"/>
      <c r="CS1003" s="40"/>
      <c r="CT1003" s="40"/>
      <c r="CU1003" s="40"/>
      <c r="CV1003" s="40"/>
      <c r="CW1003" s="40"/>
      <c r="CX1003" s="40"/>
      <c r="CY1003" s="40"/>
      <c r="CZ1003" s="40"/>
      <c r="DA1003" s="40"/>
      <c r="DB1003" s="40"/>
      <c r="DC1003" s="40"/>
      <c r="DD1003" s="40"/>
      <c r="DE1003" s="40"/>
      <c r="DF1003" s="40"/>
      <c r="DG1003" s="40"/>
      <c r="DH1003" s="40"/>
      <c r="DI1003" s="40"/>
      <c r="DJ1003" s="40"/>
      <c r="DK1003" s="40"/>
      <c r="DL1003" s="40"/>
      <c r="DM1003" s="40"/>
      <c r="DN1003" s="40"/>
      <c r="DO1003" s="40"/>
      <c r="DP1003" s="40"/>
      <c r="DQ1003" s="41"/>
      <c r="DR1003" s="40"/>
      <c r="DS1003" s="40"/>
      <c r="DT1003" s="40"/>
      <c r="DU1003" s="40"/>
      <c r="DV1003" s="42"/>
      <c r="DW1003" s="40"/>
      <c r="DX1003" s="40"/>
      <c r="DY1003" s="40"/>
      <c r="DZ1003" s="40"/>
      <c r="EA1003" s="40"/>
      <c r="EB1003" s="40"/>
      <c r="EC1003" s="40"/>
      <c r="ED1003" s="41"/>
      <c r="EE1003" s="40"/>
      <c r="EF1003" s="40"/>
      <c r="EG1003" s="41"/>
      <c r="EH1003" s="40"/>
      <c r="EI1003" s="40"/>
      <c r="EJ1003" s="40"/>
      <c r="EK1003" s="40"/>
      <c r="EL1003" s="42"/>
      <c r="EM1003" s="40"/>
      <c r="EN1003" s="40"/>
      <c r="EO1003" s="40"/>
      <c r="EP1003" s="40"/>
      <c r="EQ1003" s="40"/>
      <c r="ER1003" s="40"/>
      <c r="ES1003" s="40"/>
      <c r="ET1003" s="40"/>
      <c r="EU1003" s="40"/>
      <c r="EV1003" s="40"/>
      <c r="EW1003" s="42"/>
      <c r="EX1003" s="42"/>
      <c r="EY1003" s="42"/>
      <c r="EZ1003" s="42"/>
      <c r="FA1003" s="42"/>
      <c r="FB1003" s="42"/>
      <c r="FC1003" s="42"/>
      <c r="FD1003" s="42"/>
      <c r="FE1003" s="42"/>
      <c r="FF1003" s="42"/>
      <c r="FG1003" s="42"/>
      <c r="FH1003" s="42"/>
      <c r="FI1003" s="42"/>
      <c r="FJ1003" s="42"/>
      <c r="FK1003" s="42"/>
      <c r="FL1003" s="42"/>
      <c r="FM1003" s="42"/>
      <c r="FN1003" s="42"/>
      <c r="FO1003" s="42"/>
      <c r="FP1003" s="42"/>
      <c r="FQ1003" s="42"/>
      <c r="FR1003" s="42"/>
      <c r="FS1003" s="29">
        <f t="shared" si="119"/>
        <v>416</v>
      </c>
      <c r="FT1003" s="29">
        <f t="shared" si="121"/>
        <v>416</v>
      </c>
      <c r="FU1003" s="8">
        <f t="shared" si="120"/>
        <v>7.5</v>
      </c>
      <c r="FV1003" s="29">
        <f t="shared" si="122"/>
        <v>7.5</v>
      </c>
    </row>
    <row r="1004" spans="1:178">
      <c r="A1004" s="8">
        <v>11170</v>
      </c>
      <c r="B1004" s="27" t="s">
        <v>80</v>
      </c>
      <c r="C1004" s="40">
        <v>13</v>
      </c>
      <c r="D1004" s="40" t="s">
        <v>1449</v>
      </c>
      <c r="E1004" s="40" t="s">
        <v>527</v>
      </c>
      <c r="F1004" s="40" t="s">
        <v>217</v>
      </c>
      <c r="G1004" s="40">
        <v>200</v>
      </c>
      <c r="H1004" s="8" t="str">
        <f>VLOOKUP(F1004, 'Meslek Grupları'!$E$6:$G$152, 3, FALSE)</f>
        <v>Esnaf</v>
      </c>
      <c r="I1004" s="40"/>
      <c r="J1004" s="40"/>
      <c r="K1004" s="40"/>
      <c r="L1004" s="40"/>
      <c r="M1004" s="40"/>
      <c r="N1004" s="40"/>
      <c r="O1004" s="40"/>
      <c r="P1004" s="40"/>
      <c r="Q1004" s="40" t="s">
        <v>578</v>
      </c>
      <c r="R1004" s="40">
        <v>6</v>
      </c>
      <c r="S1004" s="40">
        <v>2</v>
      </c>
      <c r="T1004" s="40">
        <v>9</v>
      </c>
      <c r="U1004" s="40"/>
      <c r="V1004" s="40"/>
      <c r="W1004" s="40"/>
      <c r="X1004" s="40"/>
      <c r="Y1004" s="40"/>
      <c r="Z1004" s="41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2"/>
      <c r="AT1004" s="42"/>
      <c r="AU1004" s="43"/>
      <c r="AV1004" s="40"/>
      <c r="AW1004" s="40"/>
      <c r="AX1004" s="40"/>
      <c r="AY1004" s="40"/>
      <c r="AZ1004" s="40"/>
      <c r="BA1004" s="42"/>
      <c r="BB1004" s="41"/>
      <c r="BC1004" s="40"/>
      <c r="BD1004" s="40"/>
      <c r="BE1004" s="40"/>
      <c r="BF1004" s="40"/>
      <c r="BG1004" s="40"/>
      <c r="BH1004" s="42"/>
      <c r="BI1004" s="40"/>
      <c r="BJ1004" s="40"/>
      <c r="BK1004" s="40"/>
      <c r="BL1004" s="40"/>
      <c r="BM1004" s="40"/>
      <c r="BN1004" s="40"/>
      <c r="BO1004" s="41"/>
      <c r="BP1004" s="40"/>
      <c r="BQ1004" s="40"/>
      <c r="BR1004" s="40"/>
      <c r="BS1004" s="40"/>
      <c r="BT1004" s="40"/>
      <c r="BU1004" s="42"/>
      <c r="BV1004" s="40"/>
      <c r="BW1004" s="41">
        <v>2</v>
      </c>
      <c r="BX1004" s="40"/>
      <c r="BY1004" s="40"/>
      <c r="BZ1004" s="40">
        <v>24</v>
      </c>
      <c r="CA1004" s="42">
        <v>30</v>
      </c>
      <c r="CB1004" s="41"/>
      <c r="CC1004" s="40"/>
      <c r="CD1004" s="40"/>
      <c r="CE1004" s="40"/>
      <c r="CF1004" s="40"/>
      <c r="CG1004" s="40"/>
      <c r="CH1004" s="42"/>
      <c r="CI1004" s="43"/>
      <c r="CJ1004" s="41"/>
      <c r="CK1004" s="40"/>
      <c r="CL1004" s="40"/>
      <c r="CM1004" s="40"/>
      <c r="CN1004" s="40"/>
      <c r="CO1004" s="40"/>
      <c r="CP1004" s="40"/>
      <c r="CQ1004" s="40"/>
      <c r="CR1004" s="40"/>
      <c r="CS1004" s="40"/>
      <c r="CT1004" s="40"/>
      <c r="CU1004" s="40"/>
      <c r="CV1004" s="40"/>
      <c r="CW1004" s="40"/>
      <c r="CX1004" s="40"/>
      <c r="CY1004" s="40"/>
      <c r="CZ1004" s="40"/>
      <c r="DA1004" s="40"/>
      <c r="DB1004" s="40"/>
      <c r="DC1004" s="40"/>
      <c r="DD1004" s="40"/>
      <c r="DE1004" s="40"/>
      <c r="DF1004" s="40"/>
      <c r="DG1004" s="40"/>
      <c r="DH1004" s="40"/>
      <c r="DI1004" s="40"/>
      <c r="DJ1004" s="40"/>
      <c r="DK1004" s="40"/>
      <c r="DL1004" s="40"/>
      <c r="DM1004" s="40"/>
      <c r="DN1004" s="40"/>
      <c r="DO1004" s="40"/>
      <c r="DP1004" s="40"/>
      <c r="DQ1004" s="41"/>
      <c r="DR1004" s="40"/>
      <c r="DS1004" s="40"/>
      <c r="DT1004" s="40"/>
      <c r="DU1004" s="40"/>
      <c r="DV1004" s="42"/>
      <c r="DW1004" s="40"/>
      <c r="DX1004" s="40"/>
      <c r="DY1004" s="40"/>
      <c r="DZ1004" s="40"/>
      <c r="EA1004" s="40"/>
      <c r="EB1004" s="40"/>
      <c r="EC1004" s="40"/>
      <c r="ED1004" s="41"/>
      <c r="EE1004" s="40"/>
      <c r="EF1004" s="40"/>
      <c r="EG1004" s="41"/>
      <c r="EH1004" s="40"/>
      <c r="EI1004" s="40"/>
      <c r="EJ1004" s="40"/>
      <c r="EK1004" s="40"/>
      <c r="EL1004" s="42"/>
      <c r="EM1004" s="40"/>
      <c r="EN1004" s="40"/>
      <c r="EO1004" s="40"/>
      <c r="EP1004" s="40"/>
      <c r="EQ1004" s="40"/>
      <c r="ER1004" s="40"/>
      <c r="ES1004" s="40"/>
      <c r="ET1004" s="40"/>
      <c r="EU1004" s="40"/>
      <c r="EV1004" s="40"/>
      <c r="EW1004" s="42"/>
      <c r="EX1004" s="42"/>
      <c r="EY1004" s="42"/>
      <c r="EZ1004" s="42"/>
      <c r="FA1004" s="42"/>
      <c r="FB1004" s="42"/>
      <c r="FC1004" s="42"/>
      <c r="FD1004" s="42"/>
      <c r="FE1004" s="42"/>
      <c r="FF1004" s="42"/>
      <c r="FG1004" s="42"/>
      <c r="FH1004" s="42"/>
      <c r="FI1004" s="42"/>
      <c r="FJ1004" s="42"/>
      <c r="FK1004" s="42"/>
      <c r="FL1004" s="42"/>
      <c r="FM1004" s="42"/>
      <c r="FN1004" s="42"/>
      <c r="FO1004" s="42"/>
      <c r="FP1004" s="42"/>
      <c r="FQ1004" s="42"/>
      <c r="FR1004" s="42"/>
      <c r="FS1004" s="29">
        <f t="shared" si="119"/>
        <v>224</v>
      </c>
      <c r="FT1004" s="29">
        <f t="shared" si="121"/>
        <v>224</v>
      </c>
      <c r="FU1004" s="8">
        <f t="shared" si="120"/>
        <v>2</v>
      </c>
      <c r="FV1004" s="29">
        <f t="shared" si="122"/>
        <v>2</v>
      </c>
    </row>
    <row r="1005" spans="1:178">
      <c r="A1005" s="8">
        <v>11170</v>
      </c>
      <c r="B1005" s="27" t="s">
        <v>80</v>
      </c>
      <c r="C1005" s="40">
        <v>14</v>
      </c>
      <c r="D1005" s="40" t="s">
        <v>1436</v>
      </c>
      <c r="E1005" s="40" t="s">
        <v>1450</v>
      </c>
      <c r="F1005" s="40" t="s">
        <v>261</v>
      </c>
      <c r="G1005" s="40">
        <v>250</v>
      </c>
      <c r="H1005" s="8" t="str">
        <f>VLOOKUP(F1005, 'Meslek Grupları'!$E$6:$G$152, 3, FALSE)</f>
        <v>Esnaf</v>
      </c>
      <c r="I1005" s="40"/>
      <c r="J1005" s="40"/>
      <c r="K1005" s="40"/>
      <c r="L1005" s="40"/>
      <c r="M1005" s="40"/>
      <c r="N1005" s="40"/>
      <c r="O1005" s="40"/>
      <c r="P1005" s="40"/>
      <c r="Q1005" s="40" t="s">
        <v>579</v>
      </c>
      <c r="R1005" s="40">
        <v>24</v>
      </c>
      <c r="S1005" s="40">
        <v>3</v>
      </c>
      <c r="T1005" s="40">
        <v>13.5</v>
      </c>
      <c r="U1005" s="40"/>
      <c r="V1005" s="40"/>
      <c r="W1005" s="40"/>
      <c r="X1005" s="40"/>
      <c r="Y1005" s="40"/>
      <c r="Z1005" s="41">
        <v>50</v>
      </c>
      <c r="AA1005" s="40">
        <v>12.5</v>
      </c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2"/>
      <c r="AT1005" s="42">
        <v>12.5</v>
      </c>
      <c r="AU1005" s="43"/>
      <c r="AV1005" s="40"/>
      <c r="AW1005" s="40"/>
      <c r="AX1005" s="40"/>
      <c r="AY1005" s="40"/>
      <c r="AZ1005" s="40"/>
      <c r="BA1005" s="42"/>
      <c r="BB1005" s="41"/>
      <c r="BC1005" s="40"/>
      <c r="BD1005" s="40"/>
      <c r="BE1005" s="40"/>
      <c r="BF1005" s="40"/>
      <c r="BG1005" s="40"/>
      <c r="BH1005" s="42"/>
      <c r="BI1005" s="40">
        <v>4</v>
      </c>
      <c r="BJ1005" s="40">
        <v>12.5</v>
      </c>
      <c r="BK1005" s="40">
        <v>12.5</v>
      </c>
      <c r="BL1005" s="40"/>
      <c r="BM1005" s="40">
        <v>100</v>
      </c>
      <c r="BN1005" s="40">
        <v>150</v>
      </c>
      <c r="BO1005" s="41"/>
      <c r="BP1005" s="40"/>
      <c r="BQ1005" s="40"/>
      <c r="BR1005" s="40"/>
      <c r="BS1005" s="40"/>
      <c r="BT1005" s="40"/>
      <c r="BU1005" s="42"/>
      <c r="BV1005" s="40"/>
      <c r="BW1005" s="41">
        <v>3</v>
      </c>
      <c r="BX1005" s="40"/>
      <c r="BY1005" s="40"/>
      <c r="BZ1005" s="40">
        <v>72</v>
      </c>
      <c r="CA1005" s="42">
        <v>80</v>
      </c>
      <c r="CB1005" s="41"/>
      <c r="CC1005" s="40"/>
      <c r="CD1005" s="40"/>
      <c r="CE1005" s="40"/>
      <c r="CF1005" s="40"/>
      <c r="CG1005" s="40"/>
      <c r="CH1005" s="42"/>
      <c r="CI1005" s="43"/>
      <c r="CJ1005" s="41"/>
      <c r="CK1005" s="40"/>
      <c r="CL1005" s="40"/>
      <c r="CM1005" s="40"/>
      <c r="CN1005" s="40"/>
      <c r="CO1005" s="40"/>
      <c r="CP1005" s="40"/>
      <c r="CQ1005" s="40"/>
      <c r="CR1005" s="40"/>
      <c r="CS1005" s="40"/>
      <c r="CT1005" s="40"/>
      <c r="CU1005" s="40"/>
      <c r="CV1005" s="40"/>
      <c r="CW1005" s="40"/>
      <c r="CX1005" s="40"/>
      <c r="CY1005" s="40"/>
      <c r="CZ1005" s="40"/>
      <c r="DA1005" s="40"/>
      <c r="DB1005" s="40"/>
      <c r="DC1005" s="40"/>
      <c r="DD1005" s="40"/>
      <c r="DE1005" s="40"/>
      <c r="DF1005" s="40"/>
      <c r="DG1005" s="40"/>
      <c r="DH1005" s="40"/>
      <c r="DI1005" s="40"/>
      <c r="DJ1005" s="40"/>
      <c r="DK1005" s="40"/>
      <c r="DL1005" s="40"/>
      <c r="DM1005" s="40"/>
      <c r="DN1005" s="40"/>
      <c r="DO1005" s="40"/>
      <c r="DP1005" s="40"/>
      <c r="DQ1005" s="41"/>
      <c r="DR1005" s="40"/>
      <c r="DS1005" s="40"/>
      <c r="DT1005" s="40"/>
      <c r="DU1005" s="40"/>
      <c r="DV1005" s="42"/>
      <c r="DW1005" s="40"/>
      <c r="DX1005" s="40"/>
      <c r="DY1005" s="40"/>
      <c r="DZ1005" s="40"/>
      <c r="EA1005" s="40"/>
      <c r="EB1005" s="40"/>
      <c r="EC1005" s="40"/>
      <c r="ED1005" s="41"/>
      <c r="EE1005" s="40"/>
      <c r="EF1005" s="40"/>
      <c r="EG1005" s="41"/>
      <c r="EH1005" s="40"/>
      <c r="EI1005" s="40"/>
      <c r="EJ1005" s="40"/>
      <c r="EK1005" s="40"/>
      <c r="EL1005" s="42"/>
      <c r="EM1005" s="40"/>
      <c r="EN1005" s="40"/>
      <c r="EO1005" s="40"/>
      <c r="EP1005" s="40"/>
      <c r="EQ1005" s="40"/>
      <c r="ER1005" s="40"/>
      <c r="ES1005" s="40"/>
      <c r="ET1005" s="40"/>
      <c r="EU1005" s="40"/>
      <c r="EV1005" s="40"/>
      <c r="EW1005" s="42"/>
      <c r="EX1005" s="42"/>
      <c r="EY1005" s="42"/>
      <c r="EZ1005" s="42"/>
      <c r="FA1005" s="42"/>
      <c r="FB1005" s="42"/>
      <c r="FC1005" s="42"/>
      <c r="FD1005" s="42"/>
      <c r="FE1005" s="42"/>
      <c r="FF1005" s="42"/>
      <c r="FG1005" s="42"/>
      <c r="FH1005" s="42"/>
      <c r="FI1005" s="42"/>
      <c r="FJ1005" s="42"/>
      <c r="FK1005" s="42"/>
      <c r="FL1005" s="42"/>
      <c r="FM1005" s="42"/>
      <c r="FN1005" s="42"/>
      <c r="FO1005" s="42"/>
      <c r="FP1005" s="42"/>
      <c r="FQ1005" s="42"/>
      <c r="FR1005" s="42"/>
      <c r="FS1005" s="29">
        <f t="shared" si="119"/>
        <v>422</v>
      </c>
      <c r="FT1005" s="29">
        <f t="shared" si="121"/>
        <v>422</v>
      </c>
      <c r="FU1005" s="8">
        <f t="shared" si="120"/>
        <v>7</v>
      </c>
      <c r="FV1005" s="29">
        <f t="shared" si="122"/>
        <v>7</v>
      </c>
    </row>
    <row r="1006" spans="1:178">
      <c r="A1006" s="8">
        <v>11170</v>
      </c>
      <c r="B1006" s="27" t="s">
        <v>80</v>
      </c>
      <c r="C1006" s="40">
        <v>15</v>
      </c>
      <c r="D1006" s="40" t="s">
        <v>1452</v>
      </c>
      <c r="E1006" s="40" t="s">
        <v>1453</v>
      </c>
      <c r="F1006" s="40" t="s">
        <v>261</v>
      </c>
      <c r="G1006" s="40">
        <v>350</v>
      </c>
      <c r="H1006" s="8" t="str">
        <f>VLOOKUP(F1006, 'Meslek Grupları'!$E$6:$G$152, 3, FALSE)</f>
        <v>Esnaf</v>
      </c>
      <c r="I1006" s="40"/>
      <c r="J1006" s="40"/>
      <c r="K1006" s="40"/>
      <c r="L1006" s="40"/>
      <c r="M1006" s="40"/>
      <c r="N1006" s="40"/>
      <c r="O1006" s="40"/>
      <c r="P1006" s="40"/>
      <c r="Q1006" s="40" t="s">
        <v>579</v>
      </c>
      <c r="R1006" s="40">
        <v>24</v>
      </c>
      <c r="S1006" s="40">
        <v>6</v>
      </c>
      <c r="T1006" s="40">
        <v>27</v>
      </c>
      <c r="U1006" s="40"/>
      <c r="V1006" s="40"/>
      <c r="W1006" s="40"/>
      <c r="X1006" s="40"/>
      <c r="Y1006" s="40"/>
      <c r="Z1006" s="41">
        <v>100</v>
      </c>
      <c r="AA1006" s="40">
        <v>25</v>
      </c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2"/>
      <c r="AT1006" s="42">
        <v>25</v>
      </c>
      <c r="AU1006" s="43"/>
      <c r="AV1006" s="40">
        <v>3</v>
      </c>
      <c r="AW1006" s="40"/>
      <c r="AX1006" s="40"/>
      <c r="AY1006" s="40"/>
      <c r="AZ1006" s="40"/>
      <c r="BA1006" s="42">
        <v>90</v>
      </c>
      <c r="BB1006" s="41"/>
      <c r="BC1006" s="40"/>
      <c r="BD1006" s="40"/>
      <c r="BE1006" s="40"/>
      <c r="BF1006" s="40"/>
      <c r="BG1006" s="40"/>
      <c r="BH1006" s="42"/>
      <c r="BI1006" s="40">
        <v>4</v>
      </c>
      <c r="BJ1006" s="40">
        <v>25</v>
      </c>
      <c r="BK1006" s="40">
        <v>25</v>
      </c>
      <c r="BL1006" s="40"/>
      <c r="BM1006" s="40">
        <v>200</v>
      </c>
      <c r="BN1006" s="40">
        <v>250</v>
      </c>
      <c r="BO1006" s="41"/>
      <c r="BP1006" s="40"/>
      <c r="BQ1006" s="40"/>
      <c r="BR1006" s="40"/>
      <c r="BS1006" s="40"/>
      <c r="BT1006" s="40"/>
      <c r="BU1006" s="42"/>
      <c r="BV1006" s="40"/>
      <c r="BW1006" s="41">
        <v>6</v>
      </c>
      <c r="BX1006" s="40"/>
      <c r="BY1006" s="40"/>
      <c r="BZ1006" s="40">
        <v>120</v>
      </c>
      <c r="CA1006" s="42">
        <v>140</v>
      </c>
      <c r="CB1006" s="41"/>
      <c r="CC1006" s="40"/>
      <c r="CD1006" s="40"/>
      <c r="CE1006" s="40"/>
      <c r="CF1006" s="40"/>
      <c r="CG1006" s="40"/>
      <c r="CH1006" s="42"/>
      <c r="CI1006" s="43"/>
      <c r="CJ1006" s="41"/>
      <c r="CK1006" s="40"/>
      <c r="CL1006" s="40"/>
      <c r="CM1006" s="40"/>
      <c r="CN1006" s="40"/>
      <c r="CO1006" s="40"/>
      <c r="CP1006" s="40"/>
      <c r="CQ1006" s="40"/>
      <c r="CR1006" s="40"/>
      <c r="CS1006" s="40"/>
      <c r="CT1006" s="40"/>
      <c r="CU1006" s="40"/>
      <c r="CV1006" s="40"/>
      <c r="CW1006" s="40"/>
      <c r="CX1006" s="40"/>
      <c r="CY1006" s="40"/>
      <c r="CZ1006" s="40"/>
      <c r="DA1006" s="40"/>
      <c r="DB1006" s="40"/>
      <c r="DC1006" s="40"/>
      <c r="DD1006" s="40"/>
      <c r="DE1006" s="40"/>
      <c r="DF1006" s="40"/>
      <c r="DG1006" s="40"/>
      <c r="DH1006" s="40"/>
      <c r="DI1006" s="40"/>
      <c r="DJ1006" s="40"/>
      <c r="DK1006" s="40"/>
      <c r="DL1006" s="40"/>
      <c r="DM1006" s="40"/>
      <c r="DN1006" s="40"/>
      <c r="DO1006" s="40"/>
      <c r="DP1006" s="40"/>
      <c r="DQ1006" s="41"/>
      <c r="DR1006" s="40"/>
      <c r="DS1006" s="40"/>
      <c r="DT1006" s="40"/>
      <c r="DU1006" s="40"/>
      <c r="DV1006" s="42"/>
      <c r="DW1006" s="40"/>
      <c r="DX1006" s="40"/>
      <c r="DY1006" s="40"/>
      <c r="DZ1006" s="40"/>
      <c r="EA1006" s="40"/>
      <c r="EB1006" s="40"/>
      <c r="EC1006" s="40"/>
      <c r="ED1006" s="41"/>
      <c r="EE1006" s="40"/>
      <c r="EF1006" s="40"/>
      <c r="EG1006" s="41"/>
      <c r="EH1006" s="40"/>
      <c r="EI1006" s="40"/>
      <c r="EJ1006" s="40"/>
      <c r="EK1006" s="40"/>
      <c r="EL1006" s="42"/>
      <c r="EM1006" s="40"/>
      <c r="EN1006" s="40"/>
      <c r="EO1006" s="40"/>
      <c r="EP1006" s="40"/>
      <c r="EQ1006" s="40"/>
      <c r="ER1006" s="40">
        <v>2</v>
      </c>
      <c r="ES1006" s="40"/>
      <c r="ET1006" s="40"/>
      <c r="EU1006" s="40"/>
      <c r="EV1006" s="40"/>
      <c r="EW1006" s="42">
        <v>45</v>
      </c>
      <c r="EX1006" s="42"/>
      <c r="EY1006" s="42"/>
      <c r="EZ1006" s="42"/>
      <c r="FA1006" s="42"/>
      <c r="FB1006" s="42"/>
      <c r="FC1006" s="42"/>
      <c r="FD1006" s="42"/>
      <c r="FE1006" s="42"/>
      <c r="FF1006" s="42"/>
      <c r="FG1006" s="42"/>
      <c r="FH1006" s="42"/>
      <c r="FI1006" s="42"/>
      <c r="FJ1006" s="42"/>
      <c r="FK1006" s="42"/>
      <c r="FL1006" s="42"/>
      <c r="FM1006" s="42"/>
      <c r="FN1006" s="42"/>
      <c r="FO1006" s="42"/>
      <c r="FP1006" s="42"/>
      <c r="FQ1006" s="42"/>
      <c r="FR1006" s="42"/>
      <c r="FS1006" s="29">
        <f t="shared" si="119"/>
        <v>715</v>
      </c>
      <c r="FT1006" s="29">
        <f t="shared" si="121"/>
        <v>715</v>
      </c>
      <c r="FU1006" s="8">
        <f t="shared" si="120"/>
        <v>13</v>
      </c>
      <c r="FV1006" s="29">
        <f t="shared" si="122"/>
        <v>13</v>
      </c>
    </row>
    <row r="1007" spans="1:178">
      <c r="A1007" s="8">
        <v>11170</v>
      </c>
      <c r="B1007" s="27" t="s">
        <v>80</v>
      </c>
      <c r="C1007" s="8">
        <v>16</v>
      </c>
      <c r="D1007" s="8" t="s">
        <v>1454</v>
      </c>
      <c r="E1007" s="8" t="s">
        <v>1455</v>
      </c>
      <c r="F1007" s="8" t="s">
        <v>266</v>
      </c>
      <c r="G1007" s="8">
        <v>600</v>
      </c>
      <c r="H1007" s="8" t="str">
        <f>VLOOKUP(F1007, 'Meslek Grupları'!$E$6:$G$152, 3, FALSE)</f>
        <v>Esnaf</v>
      </c>
      <c r="I1007" s="8"/>
      <c r="J1007" s="8"/>
      <c r="K1007" s="8"/>
      <c r="M1007" s="8"/>
      <c r="O1007" s="8"/>
      <c r="P1007" s="8"/>
      <c r="Q1007" s="8" t="s">
        <v>580</v>
      </c>
      <c r="R1007" s="8">
        <v>50</v>
      </c>
      <c r="U1007" s="8"/>
      <c r="V1007" s="8"/>
      <c r="W1007" s="8"/>
      <c r="Z1007" s="2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27"/>
      <c r="AT1007" s="27"/>
      <c r="AU1007" s="29"/>
      <c r="AV1007" s="8"/>
      <c r="AW1007" s="8"/>
      <c r="AX1007" s="8"/>
      <c r="AY1007" s="8"/>
      <c r="AZ1007" s="8"/>
      <c r="BA1007" s="27"/>
      <c r="BB1007" s="28"/>
      <c r="BC1007" s="8"/>
      <c r="BD1007" s="8"/>
      <c r="BE1007" s="8"/>
      <c r="BF1007" s="8"/>
      <c r="BG1007" s="8"/>
      <c r="BH1007" s="27"/>
      <c r="BI1007" s="8"/>
      <c r="BJ1007" s="8"/>
      <c r="BK1007" s="8"/>
      <c r="BL1007" s="8"/>
      <c r="BM1007" s="8"/>
      <c r="BN1007" s="8"/>
      <c r="BO1007" s="28"/>
      <c r="BP1007" s="8"/>
      <c r="BQ1007" s="8"/>
      <c r="BR1007" s="8"/>
      <c r="BS1007" s="8"/>
      <c r="BT1007" s="8"/>
      <c r="BU1007" s="27"/>
      <c r="BV1007" s="8"/>
      <c r="BW1007" s="28"/>
      <c r="BX1007" s="8"/>
      <c r="BY1007" s="8"/>
      <c r="BZ1007" s="8"/>
      <c r="CA1007" s="27"/>
      <c r="CB1007" s="28"/>
      <c r="CC1007" s="8"/>
      <c r="CD1007" s="8"/>
      <c r="CE1007" s="8"/>
      <c r="CF1007" s="8"/>
      <c r="CG1007" s="8"/>
      <c r="CH1007" s="27"/>
      <c r="CI1007" s="29"/>
      <c r="CJ1007" s="2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28"/>
      <c r="DR1007" s="8"/>
      <c r="DS1007" s="8"/>
      <c r="DT1007" s="8"/>
      <c r="DU1007" s="8"/>
      <c r="DV1007" s="27"/>
      <c r="DW1007" s="8"/>
      <c r="DX1007" s="8"/>
      <c r="DY1007" s="8"/>
      <c r="DZ1007" s="8"/>
      <c r="EA1007" s="8"/>
      <c r="EB1007" s="8"/>
      <c r="EC1007" s="8"/>
      <c r="ED1007" s="28"/>
      <c r="EE1007" s="8"/>
      <c r="EF1007" s="8"/>
      <c r="EG1007" s="28">
        <v>2</v>
      </c>
      <c r="EH1007" s="8"/>
      <c r="EI1007" s="8"/>
      <c r="EJ1007" s="8"/>
      <c r="EK1007" s="8"/>
      <c r="EL1007" s="27">
        <v>100</v>
      </c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27"/>
      <c r="EX1007" s="27"/>
      <c r="EY1007" s="27"/>
      <c r="EZ1007" s="27"/>
      <c r="FA1007" s="27"/>
      <c r="FB1007" s="27"/>
      <c r="FC1007" s="27"/>
      <c r="FD1007" s="27"/>
      <c r="FE1007" s="27"/>
      <c r="FF1007" s="27"/>
      <c r="FG1007" s="27"/>
      <c r="FH1007" s="27"/>
      <c r="FI1007" s="27"/>
      <c r="FJ1007" s="27"/>
      <c r="FK1007" s="27"/>
      <c r="FL1007" s="27"/>
      <c r="FM1007" s="27"/>
      <c r="FN1007" s="27"/>
      <c r="FO1007" s="27"/>
      <c r="FP1007" s="27"/>
      <c r="FQ1007" s="27"/>
      <c r="FR1007" s="27"/>
      <c r="FS1007" s="29">
        <f t="shared" si="119"/>
        <v>700</v>
      </c>
      <c r="FT1007" s="29">
        <f>SUM(FS1007:FS1008)</f>
        <v>900</v>
      </c>
      <c r="FU1007" s="8">
        <f t="shared" si="120"/>
        <v>0</v>
      </c>
      <c r="FV1007" s="29">
        <f>SUM(FU1007:FU1008)</f>
        <v>0</v>
      </c>
    </row>
    <row r="1008" spans="1:178">
      <c r="A1008" s="8">
        <v>11170</v>
      </c>
      <c r="B1008" s="27" t="s">
        <v>80</v>
      </c>
      <c r="C1008" s="31"/>
      <c r="D1008" s="31"/>
      <c r="E1008" s="31"/>
      <c r="F1008" s="31"/>
      <c r="G1008" s="31"/>
      <c r="H1008" s="8">
        <f>VLOOKUP(F1008, 'Meslek Grupları'!$E$6:$G$152, 3, FALSE)</f>
        <v>0</v>
      </c>
      <c r="I1008" s="31"/>
      <c r="J1008" s="31"/>
      <c r="K1008" s="31"/>
      <c r="L1008" s="31"/>
      <c r="M1008" s="31"/>
      <c r="N1008" s="31"/>
      <c r="O1008" s="31"/>
      <c r="P1008" s="31"/>
      <c r="Q1008" s="301" t="s">
        <v>1071</v>
      </c>
      <c r="R1008" s="31"/>
      <c r="S1008" s="31"/>
      <c r="T1008" s="31"/>
      <c r="U1008" s="31"/>
      <c r="V1008" s="31"/>
      <c r="W1008" s="31"/>
      <c r="X1008" s="31"/>
      <c r="Y1008" s="31"/>
      <c r="Z1008" s="38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7"/>
      <c r="AT1008" s="37"/>
      <c r="AU1008" s="39"/>
      <c r="AV1008" s="31"/>
      <c r="AW1008" s="31"/>
      <c r="AX1008" s="31"/>
      <c r="AY1008" s="31"/>
      <c r="AZ1008" s="31"/>
      <c r="BA1008" s="37"/>
      <c r="BB1008" s="38"/>
      <c r="BC1008" s="31"/>
      <c r="BD1008" s="31"/>
      <c r="BE1008" s="31"/>
      <c r="BF1008" s="31"/>
      <c r="BG1008" s="31"/>
      <c r="BH1008" s="37"/>
      <c r="BI1008" s="31"/>
      <c r="BJ1008" s="31"/>
      <c r="BK1008" s="31"/>
      <c r="BL1008" s="31"/>
      <c r="BM1008" s="31"/>
      <c r="BN1008" s="31"/>
      <c r="BO1008" s="38"/>
      <c r="BP1008" s="31"/>
      <c r="BQ1008" s="31"/>
      <c r="BR1008" s="31"/>
      <c r="BS1008" s="31"/>
      <c r="BT1008" s="31"/>
      <c r="BU1008" s="37"/>
      <c r="BV1008" s="31"/>
      <c r="BW1008" s="38"/>
      <c r="BX1008" s="31"/>
      <c r="BY1008" s="31"/>
      <c r="BZ1008" s="31"/>
      <c r="CA1008" s="37"/>
      <c r="CB1008" s="38"/>
      <c r="CC1008" s="31"/>
      <c r="CD1008" s="31"/>
      <c r="CE1008" s="31"/>
      <c r="CF1008" s="31"/>
      <c r="CG1008" s="31"/>
      <c r="CH1008" s="37"/>
      <c r="CI1008" s="39"/>
      <c r="CJ1008" s="38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/>
      <c r="DK1008" s="31"/>
      <c r="DL1008" s="31"/>
      <c r="DM1008" s="31"/>
      <c r="DN1008" s="31"/>
      <c r="DO1008" s="31"/>
      <c r="DP1008" s="31"/>
      <c r="DQ1008" s="38"/>
      <c r="DR1008" s="31"/>
      <c r="DS1008" s="31"/>
      <c r="DT1008" s="31"/>
      <c r="DU1008" s="31"/>
      <c r="DV1008" s="37"/>
      <c r="DW1008" s="31"/>
      <c r="DX1008" s="31"/>
      <c r="DY1008" s="31"/>
      <c r="DZ1008" s="31"/>
      <c r="EA1008" s="31"/>
      <c r="EB1008" s="31"/>
      <c r="EC1008" s="31"/>
      <c r="ED1008" s="38"/>
      <c r="EE1008" s="31"/>
      <c r="EF1008" s="31"/>
      <c r="EG1008" s="38">
        <v>1</v>
      </c>
      <c r="EH1008" s="31"/>
      <c r="EI1008" s="31"/>
      <c r="EJ1008" s="31"/>
      <c r="EK1008" s="31"/>
      <c r="EL1008" s="37">
        <v>200</v>
      </c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/>
      <c r="EW1008" s="37"/>
      <c r="EX1008" s="37"/>
      <c r="EY1008" s="37"/>
      <c r="EZ1008" s="37"/>
      <c r="FA1008" s="37"/>
      <c r="FB1008" s="37"/>
      <c r="FC1008" s="37"/>
      <c r="FD1008" s="37"/>
      <c r="FE1008" s="37"/>
      <c r="FF1008" s="37"/>
      <c r="FG1008" s="37"/>
      <c r="FH1008" s="37"/>
      <c r="FI1008" s="37"/>
      <c r="FJ1008" s="37"/>
      <c r="FK1008" s="37"/>
      <c r="FL1008" s="37"/>
      <c r="FM1008" s="37"/>
      <c r="FN1008" s="37"/>
      <c r="FO1008" s="37"/>
      <c r="FP1008" s="37"/>
      <c r="FQ1008" s="37"/>
      <c r="FR1008" s="37"/>
      <c r="FS1008" s="29">
        <f t="shared" si="119"/>
        <v>200</v>
      </c>
      <c r="FT1008" s="29"/>
      <c r="FU1008" s="8">
        <f t="shared" si="120"/>
        <v>0</v>
      </c>
      <c r="FV1008" s="29"/>
    </row>
    <row r="1009" spans="1:178">
      <c r="A1009" s="8">
        <v>11170</v>
      </c>
      <c r="B1009" s="27" t="s">
        <v>80</v>
      </c>
      <c r="C1009" s="40">
        <v>17</v>
      </c>
      <c r="D1009" s="40" t="s">
        <v>1457</v>
      </c>
      <c r="E1009" s="40" t="s">
        <v>1433</v>
      </c>
      <c r="F1009" s="40" t="s">
        <v>242</v>
      </c>
      <c r="G1009" s="40">
        <v>250</v>
      </c>
      <c r="H1009" s="8" t="str">
        <f>VLOOKUP(F1009, 'Meslek Grupları'!$E$6:$G$152, 3, FALSE)</f>
        <v>Esnaf</v>
      </c>
      <c r="I1009" s="40"/>
      <c r="J1009" s="40"/>
      <c r="K1009" s="40"/>
      <c r="L1009" s="40"/>
      <c r="M1009" s="40"/>
      <c r="N1009" s="40"/>
      <c r="O1009" s="40"/>
      <c r="P1009" s="40"/>
      <c r="Q1009" s="40" t="s">
        <v>580</v>
      </c>
      <c r="R1009" s="40">
        <v>25</v>
      </c>
      <c r="S1009" s="40">
        <v>2.5</v>
      </c>
      <c r="T1009" s="40">
        <v>11.75</v>
      </c>
      <c r="U1009" s="40"/>
      <c r="V1009" s="40"/>
      <c r="W1009" s="40"/>
      <c r="X1009" s="40"/>
      <c r="Y1009" s="40"/>
      <c r="Z1009" s="41">
        <v>55</v>
      </c>
      <c r="AA1009" s="40">
        <v>13.75</v>
      </c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2"/>
      <c r="AT1009" s="42">
        <v>13.75</v>
      </c>
      <c r="AU1009" s="43"/>
      <c r="AV1009" s="40"/>
      <c r="AW1009" s="40"/>
      <c r="AX1009" s="40"/>
      <c r="AY1009" s="40"/>
      <c r="AZ1009" s="40"/>
      <c r="BA1009" s="42"/>
      <c r="BB1009" s="41"/>
      <c r="BC1009" s="40"/>
      <c r="BD1009" s="40"/>
      <c r="BE1009" s="40"/>
      <c r="BF1009" s="40"/>
      <c r="BG1009" s="40"/>
      <c r="BH1009" s="42"/>
      <c r="BI1009" s="40">
        <v>3</v>
      </c>
      <c r="BJ1009" s="40">
        <v>13.75</v>
      </c>
      <c r="BK1009" s="40">
        <v>13.75</v>
      </c>
      <c r="BL1009" s="40"/>
      <c r="BM1009" s="40">
        <v>110</v>
      </c>
      <c r="BN1009" s="40">
        <v>130</v>
      </c>
      <c r="BO1009" s="41"/>
      <c r="BP1009" s="40"/>
      <c r="BQ1009" s="40"/>
      <c r="BR1009" s="40"/>
      <c r="BS1009" s="40"/>
      <c r="BT1009" s="40"/>
      <c r="BU1009" s="42"/>
      <c r="BV1009" s="40"/>
      <c r="BW1009" s="41">
        <v>2.5</v>
      </c>
      <c r="BX1009" s="40"/>
      <c r="BY1009" s="40"/>
      <c r="BZ1009" s="40">
        <v>60</v>
      </c>
      <c r="CA1009" s="42">
        <v>70</v>
      </c>
      <c r="CB1009" s="41"/>
      <c r="CC1009" s="40"/>
      <c r="CD1009" s="40"/>
      <c r="CE1009" s="40"/>
      <c r="CF1009" s="40"/>
      <c r="CG1009" s="40"/>
      <c r="CH1009" s="42"/>
      <c r="CI1009" s="43"/>
      <c r="CJ1009" s="41"/>
      <c r="CK1009" s="40"/>
      <c r="CL1009" s="40"/>
      <c r="CM1009" s="40"/>
      <c r="CN1009" s="40"/>
      <c r="CO1009" s="40"/>
      <c r="CP1009" s="40"/>
      <c r="CQ1009" s="40"/>
      <c r="CR1009" s="40"/>
      <c r="CS1009" s="40"/>
      <c r="CT1009" s="40"/>
      <c r="CU1009" s="40"/>
      <c r="CV1009" s="40"/>
      <c r="CW1009" s="40"/>
      <c r="CX1009" s="40"/>
      <c r="CY1009" s="40"/>
      <c r="CZ1009" s="40"/>
      <c r="DA1009" s="40"/>
      <c r="DB1009" s="40"/>
      <c r="DC1009" s="40"/>
      <c r="DD1009" s="40"/>
      <c r="DE1009" s="40"/>
      <c r="DF1009" s="40"/>
      <c r="DG1009" s="40"/>
      <c r="DH1009" s="40"/>
      <c r="DI1009" s="40"/>
      <c r="DJ1009" s="40"/>
      <c r="DK1009" s="40"/>
      <c r="DL1009" s="40"/>
      <c r="DM1009" s="40"/>
      <c r="DN1009" s="40"/>
      <c r="DO1009" s="40"/>
      <c r="DP1009" s="40"/>
      <c r="DQ1009" s="41"/>
      <c r="DR1009" s="40"/>
      <c r="DS1009" s="40"/>
      <c r="DT1009" s="40"/>
      <c r="DU1009" s="40"/>
      <c r="DV1009" s="42"/>
      <c r="DW1009" s="40"/>
      <c r="DX1009" s="40"/>
      <c r="DY1009" s="40"/>
      <c r="DZ1009" s="40"/>
      <c r="EA1009" s="40"/>
      <c r="EB1009" s="40"/>
      <c r="EC1009" s="40"/>
      <c r="ED1009" s="41"/>
      <c r="EE1009" s="40"/>
      <c r="EF1009" s="40"/>
      <c r="EG1009" s="41"/>
      <c r="EH1009" s="40"/>
      <c r="EI1009" s="40"/>
      <c r="EJ1009" s="40"/>
      <c r="EK1009" s="40"/>
      <c r="EL1009" s="42"/>
      <c r="EM1009" s="40"/>
      <c r="EN1009" s="40"/>
      <c r="EO1009" s="40"/>
      <c r="EP1009" s="40"/>
      <c r="EQ1009" s="40"/>
      <c r="ER1009" s="40"/>
      <c r="ES1009" s="40"/>
      <c r="ET1009" s="40"/>
      <c r="EU1009" s="40"/>
      <c r="EV1009" s="40"/>
      <c r="EW1009" s="42"/>
      <c r="EX1009" s="42"/>
      <c r="EY1009" s="42"/>
      <c r="EZ1009" s="42"/>
      <c r="FA1009" s="42"/>
      <c r="FB1009" s="42"/>
      <c r="FC1009" s="42"/>
      <c r="FD1009" s="42"/>
      <c r="FE1009" s="42"/>
      <c r="FF1009" s="42"/>
      <c r="FG1009" s="42"/>
      <c r="FH1009" s="42"/>
      <c r="FI1009" s="42"/>
      <c r="FJ1009" s="42"/>
      <c r="FK1009" s="42"/>
      <c r="FL1009" s="42"/>
      <c r="FM1009" s="42"/>
      <c r="FN1009" s="42"/>
      <c r="FO1009" s="42"/>
      <c r="FP1009" s="42"/>
      <c r="FQ1009" s="42"/>
      <c r="FR1009" s="42"/>
      <c r="FS1009" s="29">
        <f t="shared" si="119"/>
        <v>420</v>
      </c>
      <c r="FT1009" s="29">
        <f t="shared" ref="FT1009:FT1081" si="123">FS1009</f>
        <v>420</v>
      </c>
      <c r="FU1009" s="8">
        <f t="shared" si="120"/>
        <v>5.5</v>
      </c>
      <c r="FV1009" s="29">
        <f t="shared" ref="FV1009:FV1081" si="124">FU1009</f>
        <v>5.5</v>
      </c>
    </row>
    <row r="1010" spans="1:178">
      <c r="A1010" s="8">
        <v>11170</v>
      </c>
      <c r="B1010" s="27" t="s">
        <v>80</v>
      </c>
      <c r="C1010" s="40">
        <v>18</v>
      </c>
      <c r="D1010" s="40" t="s">
        <v>1458</v>
      </c>
      <c r="E1010" s="40" t="s">
        <v>1459</v>
      </c>
      <c r="F1010" s="40" t="s">
        <v>217</v>
      </c>
      <c r="G1010" s="40">
        <v>100</v>
      </c>
      <c r="H1010" s="8" t="str">
        <f>VLOOKUP(F1010, 'Meslek Grupları'!$E$6:$G$152, 3, FALSE)</f>
        <v>Esnaf</v>
      </c>
      <c r="I1010" s="40"/>
      <c r="J1010" s="40"/>
      <c r="K1010" s="40"/>
      <c r="L1010" s="40"/>
      <c r="M1010" s="40"/>
      <c r="N1010" s="40"/>
      <c r="O1010" s="40"/>
      <c r="P1010" s="40"/>
      <c r="Q1010" s="40" t="s">
        <v>578</v>
      </c>
      <c r="R1010" s="40"/>
      <c r="S1010" s="40">
        <v>7</v>
      </c>
      <c r="T1010" s="40">
        <v>31.5</v>
      </c>
      <c r="U1010" s="40"/>
      <c r="V1010" s="40"/>
      <c r="W1010" s="40"/>
      <c r="X1010" s="40"/>
      <c r="Y1010" s="40"/>
      <c r="Z1010" s="41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2"/>
      <c r="AT1010" s="42"/>
      <c r="AU1010" s="43"/>
      <c r="AV1010" s="40"/>
      <c r="AW1010" s="40"/>
      <c r="AX1010" s="40"/>
      <c r="AY1010" s="40"/>
      <c r="AZ1010" s="40"/>
      <c r="BA1010" s="42"/>
      <c r="BB1010" s="41"/>
      <c r="BC1010" s="40"/>
      <c r="BD1010" s="40"/>
      <c r="BE1010" s="40"/>
      <c r="BF1010" s="40"/>
      <c r="BG1010" s="40"/>
      <c r="BH1010" s="42"/>
      <c r="BI1010" s="40">
        <v>5</v>
      </c>
      <c r="BJ1010" s="40"/>
      <c r="BK1010" s="40"/>
      <c r="BL1010" s="40"/>
      <c r="BM1010" s="40"/>
      <c r="BN1010" s="40">
        <v>150</v>
      </c>
      <c r="BO1010" s="41"/>
      <c r="BP1010" s="40"/>
      <c r="BQ1010" s="40"/>
      <c r="BR1010" s="40"/>
      <c r="BS1010" s="40"/>
      <c r="BT1010" s="40"/>
      <c r="BU1010" s="42"/>
      <c r="BV1010" s="40"/>
      <c r="BW1010" s="41">
        <v>7</v>
      </c>
      <c r="BX1010" s="40"/>
      <c r="BY1010" s="40"/>
      <c r="BZ1010" s="40">
        <v>100</v>
      </c>
      <c r="CA1010" s="42">
        <v>100</v>
      </c>
      <c r="CB1010" s="41"/>
      <c r="CC1010" s="40"/>
      <c r="CD1010" s="40"/>
      <c r="CE1010" s="40"/>
      <c r="CF1010" s="40"/>
      <c r="CG1010" s="40"/>
      <c r="CH1010" s="42"/>
      <c r="CI1010" s="43"/>
      <c r="CJ1010" s="41"/>
      <c r="CK1010" s="40"/>
      <c r="CL1010" s="40"/>
      <c r="CM1010" s="40"/>
      <c r="CN1010" s="40"/>
      <c r="CO1010" s="40"/>
      <c r="CP1010" s="40"/>
      <c r="CQ1010" s="40"/>
      <c r="CR1010" s="40"/>
      <c r="CS1010" s="40"/>
      <c r="CT1010" s="40"/>
      <c r="CU1010" s="40"/>
      <c r="CV1010" s="40"/>
      <c r="CW1010" s="40"/>
      <c r="CX1010" s="40"/>
      <c r="CY1010" s="40"/>
      <c r="CZ1010" s="40"/>
      <c r="DA1010" s="40"/>
      <c r="DB1010" s="40"/>
      <c r="DC1010" s="40"/>
      <c r="DD1010" s="40"/>
      <c r="DE1010" s="40"/>
      <c r="DF1010" s="40"/>
      <c r="DG1010" s="40"/>
      <c r="DH1010" s="40"/>
      <c r="DI1010" s="40"/>
      <c r="DJ1010" s="40"/>
      <c r="DK1010" s="40"/>
      <c r="DL1010" s="40"/>
      <c r="DM1010" s="40"/>
      <c r="DN1010" s="40"/>
      <c r="DO1010" s="40"/>
      <c r="DP1010" s="40"/>
      <c r="DQ1010" s="41"/>
      <c r="DR1010" s="40"/>
      <c r="DS1010" s="40"/>
      <c r="DT1010" s="40"/>
      <c r="DU1010" s="40"/>
      <c r="DV1010" s="42"/>
      <c r="DW1010" s="40"/>
      <c r="DX1010" s="40"/>
      <c r="DY1010" s="40"/>
      <c r="DZ1010" s="40"/>
      <c r="EA1010" s="40"/>
      <c r="EB1010" s="40"/>
      <c r="EC1010" s="40"/>
      <c r="ED1010" s="41"/>
      <c r="EE1010" s="40"/>
      <c r="EF1010" s="40"/>
      <c r="EG1010" s="41"/>
      <c r="EH1010" s="40"/>
      <c r="EI1010" s="40"/>
      <c r="EJ1010" s="40"/>
      <c r="EK1010" s="40"/>
      <c r="EL1010" s="42"/>
      <c r="EM1010" s="40"/>
      <c r="EN1010" s="40"/>
      <c r="EO1010" s="40"/>
      <c r="EP1010" s="40"/>
      <c r="EQ1010" s="40"/>
      <c r="ER1010" s="40">
        <v>1</v>
      </c>
      <c r="ES1010" s="40"/>
      <c r="ET1010" s="40"/>
      <c r="EU1010" s="40"/>
      <c r="EV1010" s="40"/>
      <c r="EW1010" s="42">
        <v>20</v>
      </c>
      <c r="EX1010" s="42"/>
      <c r="EY1010" s="42"/>
      <c r="EZ1010" s="42"/>
      <c r="FA1010" s="42"/>
      <c r="FB1010" s="42"/>
      <c r="FC1010" s="42"/>
      <c r="FD1010" s="42"/>
      <c r="FE1010" s="42"/>
      <c r="FF1010" s="42"/>
      <c r="FG1010" s="42"/>
      <c r="FH1010" s="42"/>
      <c r="FI1010" s="42"/>
      <c r="FJ1010" s="42"/>
      <c r="FK1010" s="42"/>
      <c r="FL1010" s="42"/>
      <c r="FM1010" s="42"/>
      <c r="FN1010" s="42"/>
      <c r="FO1010" s="42"/>
      <c r="FP1010" s="42"/>
      <c r="FQ1010" s="42"/>
      <c r="FR1010" s="42"/>
      <c r="FS1010" s="29">
        <f t="shared" si="119"/>
        <v>220</v>
      </c>
      <c r="FT1010" s="29">
        <f t="shared" si="123"/>
        <v>220</v>
      </c>
      <c r="FU1010" s="8">
        <f t="shared" si="120"/>
        <v>12</v>
      </c>
      <c r="FV1010" s="29">
        <f t="shared" si="124"/>
        <v>12</v>
      </c>
    </row>
    <row r="1011" spans="1:178">
      <c r="A1011" s="8">
        <v>11170</v>
      </c>
      <c r="B1011" s="27" t="s">
        <v>80</v>
      </c>
      <c r="C1011" s="40">
        <v>19</v>
      </c>
      <c r="D1011" s="40" t="s">
        <v>1450</v>
      </c>
      <c r="E1011" s="40" t="s">
        <v>527</v>
      </c>
      <c r="F1011" s="40" t="s">
        <v>174</v>
      </c>
      <c r="G1011" s="40">
        <v>150</v>
      </c>
      <c r="H1011" s="8" t="str">
        <f>VLOOKUP(F1011, 'Meslek Grupları'!$E$6:$G$152, 3, FALSE)</f>
        <v>Esnaf</v>
      </c>
      <c r="I1011" s="40"/>
      <c r="J1011" s="40"/>
      <c r="K1011" s="40"/>
      <c r="L1011" s="40"/>
      <c r="M1011" s="40"/>
      <c r="N1011" s="40"/>
      <c r="O1011" s="40"/>
      <c r="P1011" s="40"/>
      <c r="Q1011" s="40" t="s">
        <v>578</v>
      </c>
      <c r="R1011" s="40">
        <v>6</v>
      </c>
      <c r="S1011" s="40">
        <v>2</v>
      </c>
      <c r="T1011" s="40">
        <v>9</v>
      </c>
      <c r="U1011" s="40"/>
      <c r="V1011" s="40"/>
      <c r="W1011" s="40"/>
      <c r="X1011" s="40"/>
      <c r="Y1011" s="40"/>
      <c r="Z1011" s="41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2"/>
      <c r="AT1011" s="42"/>
      <c r="AU1011" s="43"/>
      <c r="AV1011" s="40"/>
      <c r="AW1011" s="40"/>
      <c r="AX1011" s="40"/>
      <c r="AY1011" s="40"/>
      <c r="AZ1011" s="40"/>
      <c r="BA1011" s="42"/>
      <c r="BB1011" s="41"/>
      <c r="BC1011" s="40"/>
      <c r="BD1011" s="40"/>
      <c r="BE1011" s="40"/>
      <c r="BF1011" s="40"/>
      <c r="BG1011" s="40"/>
      <c r="BH1011" s="42"/>
      <c r="BI1011" s="40">
        <v>5</v>
      </c>
      <c r="BJ1011" s="40"/>
      <c r="BK1011" s="40"/>
      <c r="BL1011" s="40"/>
      <c r="BM1011" s="40"/>
      <c r="BN1011" s="40">
        <v>150</v>
      </c>
      <c r="BO1011" s="41"/>
      <c r="BP1011" s="40"/>
      <c r="BQ1011" s="40"/>
      <c r="BR1011" s="40"/>
      <c r="BS1011" s="40"/>
      <c r="BT1011" s="40"/>
      <c r="BU1011" s="42"/>
      <c r="BV1011" s="40"/>
      <c r="BW1011" s="41">
        <v>2</v>
      </c>
      <c r="BX1011" s="40"/>
      <c r="BY1011" s="40"/>
      <c r="BZ1011" s="40">
        <v>42</v>
      </c>
      <c r="CA1011" s="42">
        <v>50</v>
      </c>
      <c r="CB1011" s="41"/>
      <c r="CC1011" s="40"/>
      <c r="CD1011" s="40"/>
      <c r="CE1011" s="40"/>
      <c r="CF1011" s="40"/>
      <c r="CG1011" s="40"/>
      <c r="CH1011" s="42"/>
      <c r="CI1011" s="43"/>
      <c r="CJ1011" s="41"/>
      <c r="CK1011" s="40"/>
      <c r="CL1011" s="40"/>
      <c r="CM1011" s="40"/>
      <c r="CN1011" s="40"/>
      <c r="CO1011" s="40"/>
      <c r="CP1011" s="40"/>
      <c r="CQ1011" s="40"/>
      <c r="CR1011" s="40"/>
      <c r="CS1011" s="40"/>
      <c r="CT1011" s="40"/>
      <c r="CU1011" s="40"/>
      <c r="CV1011" s="40"/>
      <c r="CW1011" s="40"/>
      <c r="CX1011" s="40"/>
      <c r="CY1011" s="40"/>
      <c r="CZ1011" s="40"/>
      <c r="DA1011" s="40"/>
      <c r="DB1011" s="40"/>
      <c r="DC1011" s="40"/>
      <c r="DD1011" s="40"/>
      <c r="DE1011" s="40"/>
      <c r="DF1011" s="40"/>
      <c r="DG1011" s="40"/>
      <c r="DH1011" s="40"/>
      <c r="DI1011" s="40"/>
      <c r="DJ1011" s="40"/>
      <c r="DK1011" s="40"/>
      <c r="DL1011" s="40"/>
      <c r="DM1011" s="40"/>
      <c r="DN1011" s="40"/>
      <c r="DO1011" s="40"/>
      <c r="DP1011" s="40"/>
      <c r="DQ1011" s="41"/>
      <c r="DR1011" s="40"/>
      <c r="DS1011" s="40"/>
      <c r="DT1011" s="40"/>
      <c r="DU1011" s="40"/>
      <c r="DV1011" s="42"/>
      <c r="DW1011" s="40"/>
      <c r="DX1011" s="40"/>
      <c r="DY1011" s="40"/>
      <c r="DZ1011" s="40"/>
      <c r="EA1011" s="40"/>
      <c r="EB1011" s="40"/>
      <c r="EC1011" s="40"/>
      <c r="ED1011" s="41"/>
      <c r="EE1011" s="40"/>
      <c r="EF1011" s="40"/>
      <c r="EG1011" s="41"/>
      <c r="EH1011" s="40"/>
      <c r="EI1011" s="40"/>
      <c r="EJ1011" s="40"/>
      <c r="EK1011" s="40"/>
      <c r="EL1011" s="42"/>
      <c r="EM1011" s="40"/>
      <c r="EN1011" s="40"/>
      <c r="EO1011" s="40"/>
      <c r="EP1011" s="40"/>
      <c r="EQ1011" s="40"/>
      <c r="ER1011" s="40"/>
      <c r="ES1011" s="40"/>
      <c r="ET1011" s="40"/>
      <c r="EU1011" s="40"/>
      <c r="EV1011" s="40"/>
      <c r="EW1011" s="42"/>
      <c r="EX1011" s="42"/>
      <c r="EY1011" s="42"/>
      <c r="EZ1011" s="42"/>
      <c r="FA1011" s="42"/>
      <c r="FB1011" s="42"/>
      <c r="FC1011" s="42"/>
      <c r="FD1011" s="42"/>
      <c r="FE1011" s="42"/>
      <c r="FF1011" s="42"/>
      <c r="FG1011" s="42"/>
      <c r="FH1011" s="42"/>
      <c r="FI1011" s="42"/>
      <c r="FJ1011" s="42"/>
      <c r="FK1011" s="42"/>
      <c r="FL1011" s="42"/>
      <c r="FM1011" s="42"/>
      <c r="FN1011" s="42"/>
      <c r="FO1011" s="42"/>
      <c r="FP1011" s="42"/>
      <c r="FQ1011" s="42"/>
      <c r="FR1011" s="42"/>
      <c r="FS1011" s="29">
        <f t="shared" si="119"/>
        <v>192</v>
      </c>
      <c r="FT1011" s="29">
        <f t="shared" si="123"/>
        <v>192</v>
      </c>
      <c r="FU1011" s="8">
        <f t="shared" si="120"/>
        <v>7</v>
      </c>
      <c r="FV1011" s="29">
        <f t="shared" si="124"/>
        <v>7</v>
      </c>
    </row>
    <row r="1012" spans="1:178">
      <c r="A1012" s="8">
        <v>11170</v>
      </c>
      <c r="B1012" s="27" t="s">
        <v>80</v>
      </c>
      <c r="C1012" s="40">
        <v>20</v>
      </c>
      <c r="D1012" s="40" t="s">
        <v>1453</v>
      </c>
      <c r="E1012" s="40" t="s">
        <v>1447</v>
      </c>
      <c r="F1012" s="40" t="s">
        <v>261</v>
      </c>
      <c r="G1012" s="40">
        <v>250</v>
      </c>
      <c r="H1012" s="8" t="str">
        <f>VLOOKUP(F1012, 'Meslek Grupları'!$E$6:$G$152, 3, FALSE)</f>
        <v>Esnaf</v>
      </c>
      <c r="I1012" s="40"/>
      <c r="J1012" s="40"/>
      <c r="K1012" s="40"/>
      <c r="L1012" s="40"/>
      <c r="M1012" s="40"/>
      <c r="N1012" s="40"/>
      <c r="O1012" s="40"/>
      <c r="P1012" s="40"/>
      <c r="Q1012" s="40" t="s">
        <v>579</v>
      </c>
      <c r="R1012" s="40">
        <v>12</v>
      </c>
      <c r="S1012" s="40"/>
      <c r="T1012" s="40"/>
      <c r="U1012" s="40"/>
      <c r="V1012" s="40"/>
      <c r="W1012" s="40"/>
      <c r="X1012" s="40"/>
      <c r="Y1012" s="40"/>
      <c r="Z1012" s="41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2"/>
      <c r="AT1012" s="42"/>
      <c r="AU1012" s="43"/>
      <c r="AV1012" s="40"/>
      <c r="AW1012" s="40"/>
      <c r="AX1012" s="40"/>
      <c r="AY1012" s="40"/>
      <c r="AZ1012" s="40"/>
      <c r="BA1012" s="42"/>
      <c r="BB1012" s="41"/>
      <c r="BC1012" s="40"/>
      <c r="BD1012" s="40"/>
      <c r="BE1012" s="40"/>
      <c r="BF1012" s="40"/>
      <c r="BG1012" s="40"/>
      <c r="BH1012" s="42"/>
      <c r="BI1012" s="40">
        <v>2</v>
      </c>
      <c r="BJ1012" s="40"/>
      <c r="BK1012" s="40"/>
      <c r="BL1012" s="40"/>
      <c r="BM1012" s="40"/>
      <c r="BN1012" s="40"/>
      <c r="BO1012" s="41"/>
      <c r="BP1012" s="40"/>
      <c r="BQ1012" s="40"/>
      <c r="BR1012" s="40"/>
      <c r="BS1012" s="40"/>
      <c r="BT1012" s="40"/>
      <c r="BU1012" s="42"/>
      <c r="BV1012" s="40"/>
      <c r="BW1012" s="41"/>
      <c r="BX1012" s="40"/>
      <c r="BY1012" s="40"/>
      <c r="BZ1012" s="40"/>
      <c r="CA1012" s="42"/>
      <c r="CB1012" s="41"/>
      <c r="CC1012" s="40"/>
      <c r="CD1012" s="40"/>
      <c r="CE1012" s="40"/>
      <c r="CF1012" s="40"/>
      <c r="CG1012" s="40"/>
      <c r="CH1012" s="42"/>
      <c r="CI1012" s="43"/>
      <c r="CJ1012" s="41"/>
      <c r="CK1012" s="40"/>
      <c r="CL1012" s="40"/>
      <c r="CM1012" s="40"/>
      <c r="CN1012" s="40"/>
      <c r="CO1012" s="40"/>
      <c r="CP1012" s="40"/>
      <c r="CQ1012" s="40"/>
      <c r="CR1012" s="40"/>
      <c r="CS1012" s="40"/>
      <c r="CT1012" s="40"/>
      <c r="CU1012" s="40"/>
      <c r="CV1012" s="40"/>
      <c r="CW1012" s="40"/>
      <c r="CX1012" s="40"/>
      <c r="CY1012" s="40"/>
      <c r="CZ1012" s="40"/>
      <c r="DA1012" s="40"/>
      <c r="DB1012" s="40"/>
      <c r="DC1012" s="40"/>
      <c r="DD1012" s="40"/>
      <c r="DE1012" s="40"/>
      <c r="DF1012" s="40"/>
      <c r="DG1012" s="40"/>
      <c r="DH1012" s="40"/>
      <c r="DI1012" s="40"/>
      <c r="DJ1012" s="40"/>
      <c r="DK1012" s="40"/>
      <c r="DL1012" s="40"/>
      <c r="DM1012" s="40"/>
      <c r="DN1012" s="40"/>
      <c r="DO1012" s="40"/>
      <c r="DP1012" s="40"/>
      <c r="DQ1012" s="41"/>
      <c r="DR1012" s="40"/>
      <c r="DS1012" s="40"/>
      <c r="DT1012" s="40"/>
      <c r="DU1012" s="40"/>
      <c r="DV1012" s="42"/>
      <c r="DW1012" s="40"/>
      <c r="DX1012" s="40"/>
      <c r="DY1012" s="40"/>
      <c r="DZ1012" s="40"/>
      <c r="EA1012" s="40"/>
      <c r="EB1012" s="40"/>
      <c r="EC1012" s="40"/>
      <c r="ED1012" s="41"/>
      <c r="EE1012" s="40"/>
      <c r="EF1012" s="40"/>
      <c r="EG1012" s="41"/>
      <c r="EH1012" s="40"/>
      <c r="EI1012" s="40"/>
      <c r="EJ1012" s="40"/>
      <c r="EK1012" s="40"/>
      <c r="EL1012" s="42"/>
      <c r="EM1012" s="40"/>
      <c r="EN1012" s="40"/>
      <c r="EO1012" s="40"/>
      <c r="EP1012" s="40"/>
      <c r="EQ1012" s="40"/>
      <c r="ER1012" s="40"/>
      <c r="ES1012" s="40"/>
      <c r="ET1012" s="40"/>
      <c r="EU1012" s="40"/>
      <c r="EV1012" s="40"/>
      <c r="EW1012" s="42"/>
      <c r="EX1012" s="42"/>
      <c r="EY1012" s="42"/>
      <c r="EZ1012" s="42"/>
      <c r="FA1012" s="42"/>
      <c r="FB1012" s="42"/>
      <c r="FC1012" s="42"/>
      <c r="FD1012" s="42"/>
      <c r="FE1012" s="42"/>
      <c r="FF1012" s="42"/>
      <c r="FG1012" s="42"/>
      <c r="FH1012" s="42"/>
      <c r="FI1012" s="42"/>
      <c r="FJ1012" s="42"/>
      <c r="FK1012" s="42"/>
      <c r="FL1012" s="42"/>
      <c r="FM1012" s="42"/>
      <c r="FN1012" s="42"/>
      <c r="FO1012" s="42"/>
      <c r="FP1012" s="42"/>
      <c r="FQ1012" s="42"/>
      <c r="FR1012" s="42"/>
      <c r="FS1012" s="29">
        <f t="shared" si="119"/>
        <v>250</v>
      </c>
      <c r="FT1012" s="29">
        <f t="shared" si="123"/>
        <v>250</v>
      </c>
      <c r="FU1012" s="8">
        <f t="shared" si="120"/>
        <v>2</v>
      </c>
      <c r="FV1012" s="29">
        <f t="shared" si="124"/>
        <v>2</v>
      </c>
    </row>
    <row r="1013" spans="1:178">
      <c r="A1013" s="8">
        <v>11170</v>
      </c>
      <c r="B1013" s="27" t="s">
        <v>80</v>
      </c>
      <c r="C1013" s="40">
        <v>21</v>
      </c>
      <c r="D1013" s="40" t="s">
        <v>1460</v>
      </c>
      <c r="E1013" s="40" t="s">
        <v>1461</v>
      </c>
      <c r="F1013" s="40" t="s">
        <v>1042</v>
      </c>
      <c r="G1013" s="40">
        <v>300</v>
      </c>
      <c r="H1013" s="8" t="str">
        <f>VLOOKUP(F1013, 'Meslek Grupları'!$E$6:$G$152, 3, FALSE)</f>
        <v>Esnaf</v>
      </c>
      <c r="I1013" s="40"/>
      <c r="J1013" s="40"/>
      <c r="K1013" s="40"/>
      <c r="L1013" s="40"/>
      <c r="M1013" s="40"/>
      <c r="N1013" s="40"/>
      <c r="O1013" s="40"/>
      <c r="P1013" s="40"/>
      <c r="Q1013" s="40" t="s">
        <v>578</v>
      </c>
      <c r="R1013" s="40">
        <v>14</v>
      </c>
      <c r="S1013" s="40">
        <v>4</v>
      </c>
      <c r="T1013" s="40">
        <v>18</v>
      </c>
      <c r="U1013" s="40"/>
      <c r="V1013" s="40"/>
      <c r="W1013" s="40"/>
      <c r="X1013" s="40"/>
      <c r="Y1013" s="40"/>
      <c r="Z1013" s="41">
        <v>100</v>
      </c>
      <c r="AA1013" s="40">
        <v>25</v>
      </c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0"/>
      <c r="AM1013" s="40"/>
      <c r="AN1013" s="40"/>
      <c r="AO1013" s="40"/>
      <c r="AP1013" s="40"/>
      <c r="AQ1013" s="40"/>
      <c r="AR1013" s="40"/>
      <c r="AS1013" s="42"/>
      <c r="AT1013" s="42">
        <v>25</v>
      </c>
      <c r="AU1013" s="43"/>
      <c r="AV1013" s="40">
        <v>4</v>
      </c>
      <c r="AW1013" s="40"/>
      <c r="AX1013" s="40"/>
      <c r="AY1013" s="40"/>
      <c r="AZ1013" s="40"/>
      <c r="BA1013" s="42">
        <v>120</v>
      </c>
      <c r="BB1013" s="41"/>
      <c r="BC1013" s="40"/>
      <c r="BD1013" s="40"/>
      <c r="BE1013" s="40"/>
      <c r="BF1013" s="40"/>
      <c r="BG1013" s="40"/>
      <c r="BH1013" s="42"/>
      <c r="BI1013" s="40">
        <v>4</v>
      </c>
      <c r="BJ1013" s="40">
        <v>25</v>
      </c>
      <c r="BK1013" s="40">
        <v>25</v>
      </c>
      <c r="BL1013" s="40"/>
      <c r="BM1013" s="40">
        <v>200</v>
      </c>
      <c r="BN1013" s="40">
        <v>230</v>
      </c>
      <c r="BO1013" s="41"/>
      <c r="BP1013" s="40"/>
      <c r="BQ1013" s="40"/>
      <c r="BR1013" s="40"/>
      <c r="BS1013" s="40"/>
      <c r="BT1013" s="40"/>
      <c r="BU1013" s="42"/>
      <c r="BV1013" s="40"/>
      <c r="BW1013" s="41">
        <v>4</v>
      </c>
      <c r="BX1013" s="40"/>
      <c r="BY1013" s="40"/>
      <c r="BZ1013" s="40">
        <v>48</v>
      </c>
      <c r="CA1013" s="42">
        <v>50</v>
      </c>
      <c r="CB1013" s="41"/>
      <c r="CC1013" s="40"/>
      <c r="CD1013" s="40"/>
      <c r="CE1013" s="40"/>
      <c r="CF1013" s="40"/>
      <c r="CG1013" s="40"/>
      <c r="CH1013" s="42"/>
      <c r="CI1013" s="43"/>
      <c r="CJ1013" s="41"/>
      <c r="CK1013" s="40"/>
      <c r="CL1013" s="40"/>
      <c r="CM1013" s="40"/>
      <c r="CN1013" s="40"/>
      <c r="CO1013" s="40"/>
      <c r="CP1013" s="40"/>
      <c r="CQ1013" s="40"/>
      <c r="CR1013" s="40"/>
      <c r="CS1013" s="40"/>
      <c r="CT1013" s="40"/>
      <c r="CU1013" s="40"/>
      <c r="CV1013" s="40"/>
      <c r="CW1013" s="40"/>
      <c r="CX1013" s="40"/>
      <c r="CY1013" s="40"/>
      <c r="CZ1013" s="40"/>
      <c r="DA1013" s="40"/>
      <c r="DB1013" s="40"/>
      <c r="DC1013" s="40"/>
      <c r="DD1013" s="40"/>
      <c r="DE1013" s="40"/>
      <c r="DF1013" s="40"/>
      <c r="DG1013" s="40"/>
      <c r="DH1013" s="40"/>
      <c r="DI1013" s="40"/>
      <c r="DJ1013" s="40"/>
      <c r="DK1013" s="40"/>
      <c r="DL1013" s="40"/>
      <c r="DM1013" s="40"/>
      <c r="DN1013" s="40"/>
      <c r="DO1013" s="40">
        <v>2</v>
      </c>
      <c r="DP1013" s="40"/>
      <c r="DQ1013" s="41"/>
      <c r="DR1013" s="40"/>
      <c r="DS1013" s="40"/>
      <c r="DT1013" s="40"/>
      <c r="DU1013" s="40"/>
      <c r="DV1013" s="42"/>
      <c r="DW1013" s="40"/>
      <c r="DX1013" s="40"/>
      <c r="DY1013" s="40"/>
      <c r="DZ1013" s="40"/>
      <c r="EA1013" s="40"/>
      <c r="EB1013" s="40"/>
      <c r="EC1013" s="40"/>
      <c r="ED1013" s="41"/>
      <c r="EE1013" s="40"/>
      <c r="EF1013" s="40"/>
      <c r="EG1013" s="41"/>
      <c r="EH1013" s="40"/>
      <c r="EI1013" s="40"/>
      <c r="EJ1013" s="40"/>
      <c r="EK1013" s="40"/>
      <c r="EL1013" s="42"/>
      <c r="EM1013" s="40"/>
      <c r="EN1013" s="40"/>
      <c r="EO1013" s="40"/>
      <c r="EP1013" s="40"/>
      <c r="EQ1013" s="40"/>
      <c r="ER1013" s="40"/>
      <c r="ES1013" s="40"/>
      <c r="ET1013" s="40"/>
      <c r="EU1013" s="40"/>
      <c r="EV1013" s="40"/>
      <c r="EW1013" s="42"/>
      <c r="EX1013" s="42"/>
      <c r="EY1013" s="42"/>
      <c r="EZ1013" s="42"/>
      <c r="FA1013" s="42"/>
      <c r="FB1013" s="42"/>
      <c r="FC1013" s="42"/>
      <c r="FD1013" s="42"/>
      <c r="FE1013" s="42"/>
      <c r="FF1013" s="42"/>
      <c r="FG1013" s="42"/>
      <c r="FH1013" s="42"/>
      <c r="FI1013" s="42"/>
      <c r="FJ1013" s="42"/>
      <c r="FK1013" s="42"/>
      <c r="FL1013" s="42"/>
      <c r="FM1013" s="42"/>
      <c r="FN1013" s="42"/>
      <c r="FO1013" s="42"/>
      <c r="FP1013" s="42"/>
      <c r="FQ1013" s="42"/>
      <c r="FR1013" s="42"/>
      <c r="FS1013" s="29">
        <f t="shared" si="119"/>
        <v>548</v>
      </c>
      <c r="FT1013" s="29">
        <f t="shared" si="123"/>
        <v>548</v>
      </c>
      <c r="FU1013" s="8">
        <f t="shared" si="120"/>
        <v>12</v>
      </c>
      <c r="FV1013" s="29">
        <f t="shared" si="124"/>
        <v>12</v>
      </c>
    </row>
    <row r="1014" spans="1:178">
      <c r="A1014" s="8">
        <v>11170</v>
      </c>
      <c r="B1014" s="27" t="s">
        <v>80</v>
      </c>
      <c r="C1014" s="40">
        <v>22</v>
      </c>
      <c r="D1014" s="40" t="s">
        <v>1439</v>
      </c>
      <c r="E1014" s="40" t="s">
        <v>1462</v>
      </c>
      <c r="F1014" s="40" t="s">
        <v>1042</v>
      </c>
      <c r="G1014" s="40">
        <v>300</v>
      </c>
      <c r="H1014" s="8" t="str">
        <f>VLOOKUP(F1014, 'Meslek Grupları'!$E$6:$G$152, 3, FALSE)</f>
        <v>Esnaf</v>
      </c>
      <c r="I1014" s="40"/>
      <c r="J1014" s="40"/>
      <c r="K1014" s="40"/>
      <c r="L1014" s="40"/>
      <c r="M1014" s="40"/>
      <c r="N1014" s="40"/>
      <c r="O1014" s="40"/>
      <c r="P1014" s="40"/>
      <c r="Q1014" s="40" t="s">
        <v>578</v>
      </c>
      <c r="R1014" s="40">
        <v>14</v>
      </c>
      <c r="S1014" s="40"/>
      <c r="T1014" s="40"/>
      <c r="U1014" s="40"/>
      <c r="V1014" s="40"/>
      <c r="W1014" s="40"/>
      <c r="X1014" s="40"/>
      <c r="Y1014" s="40"/>
      <c r="Z1014" s="41">
        <v>100</v>
      </c>
      <c r="AA1014" s="40">
        <v>25</v>
      </c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>
        <v>40</v>
      </c>
      <c r="AS1014" s="42">
        <v>8</v>
      </c>
      <c r="AT1014" s="42">
        <v>33</v>
      </c>
      <c r="AU1014" s="43"/>
      <c r="AV1014" s="40">
        <v>4</v>
      </c>
      <c r="AW1014" s="40"/>
      <c r="AX1014" s="40"/>
      <c r="AY1014" s="40"/>
      <c r="AZ1014" s="40"/>
      <c r="BA1014" s="42">
        <v>120</v>
      </c>
      <c r="BB1014" s="41"/>
      <c r="BC1014" s="40"/>
      <c r="BD1014" s="40"/>
      <c r="BE1014" s="40"/>
      <c r="BF1014" s="40"/>
      <c r="BG1014" s="40"/>
      <c r="BH1014" s="42"/>
      <c r="BI1014" s="40">
        <v>4</v>
      </c>
      <c r="BJ1014" s="40">
        <v>33</v>
      </c>
      <c r="BK1014" s="40">
        <v>33</v>
      </c>
      <c r="BL1014" s="40"/>
      <c r="BM1014" s="40">
        <v>264</v>
      </c>
      <c r="BN1014" s="40">
        <v>280</v>
      </c>
      <c r="BO1014" s="41"/>
      <c r="BP1014" s="40"/>
      <c r="BQ1014" s="40"/>
      <c r="BR1014" s="40"/>
      <c r="BS1014" s="40"/>
      <c r="BT1014" s="40"/>
      <c r="BU1014" s="42"/>
      <c r="BV1014" s="40"/>
      <c r="BW1014" s="41"/>
      <c r="BX1014" s="40"/>
      <c r="BY1014" s="40"/>
      <c r="BZ1014" s="40"/>
      <c r="CA1014" s="42"/>
      <c r="CB1014" s="41"/>
      <c r="CC1014" s="40"/>
      <c r="CD1014" s="40"/>
      <c r="CE1014" s="40"/>
      <c r="CF1014" s="40"/>
      <c r="CG1014" s="40"/>
      <c r="CH1014" s="42"/>
      <c r="CI1014" s="43"/>
      <c r="CJ1014" s="41"/>
      <c r="CK1014" s="40"/>
      <c r="CL1014" s="40"/>
      <c r="CM1014" s="40"/>
      <c r="CN1014" s="40"/>
      <c r="CO1014" s="40"/>
      <c r="CP1014" s="40"/>
      <c r="CQ1014" s="40"/>
      <c r="CR1014" s="40"/>
      <c r="CS1014" s="40"/>
      <c r="CT1014" s="40"/>
      <c r="CU1014" s="40"/>
      <c r="CV1014" s="40"/>
      <c r="CW1014" s="40"/>
      <c r="CX1014" s="40"/>
      <c r="CY1014" s="40"/>
      <c r="CZ1014" s="40"/>
      <c r="DA1014" s="40"/>
      <c r="DB1014" s="40"/>
      <c r="DC1014" s="40"/>
      <c r="DD1014" s="40"/>
      <c r="DE1014" s="40"/>
      <c r="DF1014" s="40"/>
      <c r="DG1014" s="40"/>
      <c r="DH1014" s="40"/>
      <c r="DI1014" s="40"/>
      <c r="DJ1014" s="40"/>
      <c r="DK1014" s="40"/>
      <c r="DL1014" s="40"/>
      <c r="DM1014" s="40"/>
      <c r="DN1014" s="40"/>
      <c r="DO1014" s="40">
        <v>2</v>
      </c>
      <c r="DP1014" s="40"/>
      <c r="DQ1014" s="41"/>
      <c r="DR1014" s="40"/>
      <c r="DS1014" s="40"/>
      <c r="DT1014" s="40"/>
      <c r="DU1014" s="40"/>
      <c r="DV1014" s="42"/>
      <c r="DW1014" s="40"/>
      <c r="DX1014" s="40"/>
      <c r="DY1014" s="40"/>
      <c r="DZ1014" s="40"/>
      <c r="EA1014" s="40"/>
      <c r="EB1014" s="40"/>
      <c r="EC1014" s="40"/>
      <c r="ED1014" s="41"/>
      <c r="EE1014" s="40"/>
      <c r="EF1014" s="40"/>
      <c r="EG1014" s="41"/>
      <c r="EH1014" s="40"/>
      <c r="EI1014" s="40"/>
      <c r="EJ1014" s="40"/>
      <c r="EK1014" s="40"/>
      <c r="EL1014" s="42"/>
      <c r="EM1014" s="40"/>
      <c r="EN1014" s="40"/>
      <c r="EO1014" s="40"/>
      <c r="EP1014" s="40"/>
      <c r="EQ1014" s="40"/>
      <c r="ER1014" s="40"/>
      <c r="ES1014" s="40"/>
      <c r="ET1014" s="40"/>
      <c r="EU1014" s="40"/>
      <c r="EV1014" s="40"/>
      <c r="EW1014" s="42"/>
      <c r="EX1014" s="42"/>
      <c r="EY1014" s="42"/>
      <c r="EZ1014" s="42"/>
      <c r="FA1014" s="42"/>
      <c r="FB1014" s="42"/>
      <c r="FC1014" s="42"/>
      <c r="FD1014" s="42"/>
      <c r="FE1014" s="42"/>
      <c r="FF1014" s="42"/>
      <c r="FG1014" s="42"/>
      <c r="FH1014" s="42"/>
      <c r="FI1014" s="42"/>
      <c r="FJ1014" s="42"/>
      <c r="FK1014" s="42"/>
      <c r="FL1014" s="42"/>
      <c r="FM1014" s="42"/>
      <c r="FN1014" s="42"/>
      <c r="FO1014" s="42"/>
      <c r="FP1014" s="42"/>
      <c r="FQ1014" s="42"/>
      <c r="FR1014" s="42"/>
      <c r="FS1014" s="29">
        <f t="shared" si="119"/>
        <v>564</v>
      </c>
      <c r="FT1014" s="29">
        <f t="shared" si="123"/>
        <v>564</v>
      </c>
      <c r="FU1014" s="8">
        <f t="shared" si="120"/>
        <v>8</v>
      </c>
      <c r="FV1014" s="29">
        <f t="shared" si="124"/>
        <v>8</v>
      </c>
    </row>
    <row r="1015" spans="1:178">
      <c r="A1015" s="8">
        <v>11170</v>
      </c>
      <c r="B1015" s="27" t="s">
        <v>80</v>
      </c>
      <c r="C1015" s="40">
        <v>23</v>
      </c>
      <c r="D1015" s="40" t="s">
        <v>1452</v>
      </c>
      <c r="E1015" s="40" t="s">
        <v>1462</v>
      </c>
      <c r="F1015" s="40" t="s">
        <v>805</v>
      </c>
      <c r="G1015" s="40">
        <v>300</v>
      </c>
      <c r="H1015" s="8" t="str">
        <f>VLOOKUP(F1015, 'Meslek Grupları'!$E$6:$G$152, 3, FALSE)</f>
        <v>İşçiler</v>
      </c>
      <c r="I1015" s="40"/>
      <c r="J1015" s="40"/>
      <c r="K1015" s="40"/>
      <c r="L1015" s="40"/>
      <c r="M1015" s="40"/>
      <c r="N1015" s="40"/>
      <c r="O1015" s="40"/>
      <c r="P1015" s="40"/>
      <c r="Q1015" s="40" t="s">
        <v>578</v>
      </c>
      <c r="R1015" s="40"/>
      <c r="S1015" s="40">
        <v>5</v>
      </c>
      <c r="T1015" s="40">
        <v>22.5</v>
      </c>
      <c r="U1015" s="40"/>
      <c r="V1015" s="40"/>
      <c r="W1015" s="40"/>
      <c r="X1015" s="40"/>
      <c r="Y1015" s="40"/>
      <c r="Z1015" s="41">
        <v>100</v>
      </c>
      <c r="AA1015" s="40">
        <v>25</v>
      </c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0"/>
      <c r="AM1015" s="40"/>
      <c r="AN1015" s="40"/>
      <c r="AO1015" s="40"/>
      <c r="AP1015" s="40"/>
      <c r="AQ1015" s="40"/>
      <c r="AR1015" s="40">
        <v>20</v>
      </c>
      <c r="AS1015" s="42">
        <v>4</v>
      </c>
      <c r="AT1015" s="42">
        <v>29</v>
      </c>
      <c r="AU1015" s="43"/>
      <c r="AV1015" s="40"/>
      <c r="AW1015" s="40"/>
      <c r="AX1015" s="40"/>
      <c r="AY1015" s="40"/>
      <c r="AZ1015" s="40"/>
      <c r="BA1015" s="42"/>
      <c r="BB1015" s="41"/>
      <c r="BC1015" s="40"/>
      <c r="BD1015" s="40"/>
      <c r="BE1015" s="40"/>
      <c r="BF1015" s="40"/>
      <c r="BG1015" s="40"/>
      <c r="BH1015" s="42"/>
      <c r="BI1015" s="40">
        <v>6</v>
      </c>
      <c r="BJ1015" s="40">
        <v>29</v>
      </c>
      <c r="BK1015" s="40">
        <v>29</v>
      </c>
      <c r="BL1015" s="40"/>
      <c r="BM1015" s="40">
        <v>232</v>
      </c>
      <c r="BN1015" s="40">
        <v>250</v>
      </c>
      <c r="BO1015" s="41"/>
      <c r="BP1015" s="40"/>
      <c r="BQ1015" s="40"/>
      <c r="BR1015" s="40"/>
      <c r="BS1015" s="40"/>
      <c r="BT1015" s="40"/>
      <c r="BU1015" s="42"/>
      <c r="BV1015" s="40"/>
      <c r="BW1015" s="41">
        <v>5</v>
      </c>
      <c r="BX1015" s="40"/>
      <c r="BY1015" s="40"/>
      <c r="BZ1015" s="40">
        <v>96</v>
      </c>
      <c r="CA1015" s="42">
        <v>100</v>
      </c>
      <c r="CB1015" s="41"/>
      <c r="CC1015" s="40"/>
      <c r="CD1015" s="40"/>
      <c r="CE1015" s="40"/>
      <c r="CF1015" s="40"/>
      <c r="CG1015" s="40"/>
      <c r="CH1015" s="42"/>
      <c r="CI1015" s="43"/>
      <c r="CJ1015" s="41"/>
      <c r="CK1015" s="40"/>
      <c r="CL1015" s="40"/>
      <c r="CM1015" s="40"/>
      <c r="CN1015" s="40"/>
      <c r="CO1015" s="40"/>
      <c r="CP1015" s="40"/>
      <c r="CQ1015" s="40"/>
      <c r="CR1015" s="40"/>
      <c r="CS1015" s="40"/>
      <c r="CT1015" s="40"/>
      <c r="CU1015" s="40"/>
      <c r="CV1015" s="40"/>
      <c r="CW1015" s="40"/>
      <c r="CX1015" s="40"/>
      <c r="CY1015" s="40"/>
      <c r="CZ1015" s="40"/>
      <c r="DA1015" s="40"/>
      <c r="DB1015" s="40"/>
      <c r="DC1015" s="40"/>
      <c r="DD1015" s="40"/>
      <c r="DE1015" s="40"/>
      <c r="DF1015" s="40"/>
      <c r="DG1015" s="40"/>
      <c r="DH1015" s="40"/>
      <c r="DI1015" s="40"/>
      <c r="DJ1015" s="40"/>
      <c r="DK1015" s="40"/>
      <c r="DL1015" s="40"/>
      <c r="DM1015" s="40"/>
      <c r="DN1015" s="40"/>
      <c r="DO1015" s="40"/>
      <c r="DP1015" s="40"/>
      <c r="DQ1015" s="41"/>
      <c r="DR1015" s="40"/>
      <c r="DS1015" s="40"/>
      <c r="DT1015" s="40"/>
      <c r="DU1015" s="40"/>
      <c r="DV1015" s="42"/>
      <c r="DW1015" s="40"/>
      <c r="DX1015" s="40"/>
      <c r="DY1015" s="40"/>
      <c r="DZ1015" s="40"/>
      <c r="EA1015" s="40"/>
      <c r="EB1015" s="40"/>
      <c r="EC1015" s="40"/>
      <c r="ED1015" s="41"/>
      <c r="EE1015" s="40"/>
      <c r="EF1015" s="40"/>
      <c r="EG1015" s="41"/>
      <c r="EH1015" s="40"/>
      <c r="EI1015" s="40"/>
      <c r="EJ1015" s="40"/>
      <c r="EK1015" s="40"/>
      <c r="EL1015" s="42"/>
      <c r="EM1015" s="40"/>
      <c r="EN1015" s="40"/>
      <c r="EO1015" s="40"/>
      <c r="EP1015" s="40"/>
      <c r="EQ1015" s="40"/>
      <c r="ER1015" s="40"/>
      <c r="ES1015" s="40"/>
      <c r="ET1015" s="40"/>
      <c r="EU1015" s="40"/>
      <c r="EV1015" s="40"/>
      <c r="EW1015" s="42"/>
      <c r="EX1015" s="42"/>
      <c r="EY1015" s="42"/>
      <c r="EZ1015" s="42"/>
      <c r="FA1015" s="42"/>
      <c r="FB1015" s="42"/>
      <c r="FC1015" s="42"/>
      <c r="FD1015" s="42"/>
      <c r="FE1015" s="42"/>
      <c r="FF1015" s="42"/>
      <c r="FG1015" s="42"/>
      <c r="FH1015" s="42"/>
      <c r="FI1015" s="42"/>
      <c r="FJ1015" s="42"/>
      <c r="FK1015" s="42"/>
      <c r="FL1015" s="42"/>
      <c r="FM1015" s="42"/>
      <c r="FN1015" s="42"/>
      <c r="FO1015" s="42"/>
      <c r="FP1015" s="42"/>
      <c r="FQ1015" s="42"/>
      <c r="FR1015" s="42"/>
      <c r="FS1015" s="29">
        <f t="shared" si="119"/>
        <v>628</v>
      </c>
      <c r="FT1015" s="29">
        <f t="shared" si="123"/>
        <v>628</v>
      </c>
      <c r="FU1015" s="8">
        <f t="shared" si="120"/>
        <v>11</v>
      </c>
      <c r="FV1015" s="29">
        <f t="shared" si="124"/>
        <v>11</v>
      </c>
    </row>
    <row r="1016" spans="1:178">
      <c r="A1016" s="8">
        <v>11170</v>
      </c>
      <c r="B1016" s="27" t="s">
        <v>80</v>
      </c>
      <c r="C1016" s="40">
        <v>24</v>
      </c>
      <c r="D1016" s="40" t="s">
        <v>1462</v>
      </c>
      <c r="E1016" s="40" t="s">
        <v>1463</v>
      </c>
      <c r="F1016" s="40" t="s">
        <v>808</v>
      </c>
      <c r="G1016" s="40">
        <v>100</v>
      </c>
      <c r="H1016" s="8" t="str">
        <f>VLOOKUP(F1016, 'Meslek Grupları'!$E$6:$G$152, 3, FALSE)</f>
        <v>İşçiler</v>
      </c>
      <c r="I1016" s="40"/>
      <c r="J1016" s="40"/>
      <c r="K1016" s="40"/>
      <c r="L1016" s="40"/>
      <c r="M1016" s="40"/>
      <c r="N1016" s="40"/>
      <c r="O1016" s="40"/>
      <c r="P1016" s="40"/>
      <c r="Q1016" s="40" t="s">
        <v>578</v>
      </c>
      <c r="R1016" s="40">
        <v>13</v>
      </c>
      <c r="S1016" s="40">
        <v>2</v>
      </c>
      <c r="T1016" s="40">
        <v>9</v>
      </c>
      <c r="U1016" s="40"/>
      <c r="V1016" s="40"/>
      <c r="W1016" s="40"/>
      <c r="X1016" s="40"/>
      <c r="Y1016" s="40"/>
      <c r="Z1016" s="41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2"/>
      <c r="AT1016" s="42"/>
      <c r="AU1016" s="43"/>
      <c r="AV1016" s="40">
        <v>7</v>
      </c>
      <c r="AW1016" s="40"/>
      <c r="AX1016" s="40"/>
      <c r="AY1016" s="40"/>
      <c r="AZ1016" s="40"/>
      <c r="BA1016" s="42">
        <v>210</v>
      </c>
      <c r="BB1016" s="41"/>
      <c r="BC1016" s="40"/>
      <c r="BD1016" s="40"/>
      <c r="BE1016" s="40"/>
      <c r="BF1016" s="40"/>
      <c r="BG1016" s="40"/>
      <c r="BH1016" s="42"/>
      <c r="BI1016" s="40"/>
      <c r="BJ1016" s="40"/>
      <c r="BK1016" s="40"/>
      <c r="BL1016" s="40"/>
      <c r="BM1016" s="40"/>
      <c r="BN1016" s="40"/>
      <c r="BO1016" s="41"/>
      <c r="BP1016" s="40"/>
      <c r="BQ1016" s="40"/>
      <c r="BR1016" s="40"/>
      <c r="BS1016" s="40"/>
      <c r="BT1016" s="40"/>
      <c r="BU1016" s="42"/>
      <c r="BV1016" s="40"/>
      <c r="BW1016" s="41">
        <v>2</v>
      </c>
      <c r="BX1016" s="40"/>
      <c r="BY1016" s="40"/>
      <c r="BZ1016" s="40">
        <v>24</v>
      </c>
      <c r="CA1016" s="42">
        <v>30</v>
      </c>
      <c r="CB1016" s="41"/>
      <c r="CC1016" s="40"/>
      <c r="CD1016" s="40"/>
      <c r="CE1016" s="40"/>
      <c r="CF1016" s="40"/>
      <c r="CG1016" s="40"/>
      <c r="CH1016" s="42"/>
      <c r="CI1016" s="43"/>
      <c r="CJ1016" s="41"/>
      <c r="CK1016" s="40"/>
      <c r="CL1016" s="40"/>
      <c r="CM1016" s="40"/>
      <c r="CN1016" s="40"/>
      <c r="CO1016" s="40"/>
      <c r="CP1016" s="40"/>
      <c r="CQ1016" s="40"/>
      <c r="CR1016" s="40"/>
      <c r="CS1016" s="40"/>
      <c r="CT1016" s="40"/>
      <c r="CU1016" s="40"/>
      <c r="CV1016" s="40"/>
      <c r="CW1016" s="40"/>
      <c r="CX1016" s="40"/>
      <c r="CY1016" s="40"/>
      <c r="CZ1016" s="40"/>
      <c r="DA1016" s="40"/>
      <c r="DB1016" s="40"/>
      <c r="DC1016" s="40"/>
      <c r="DD1016" s="40"/>
      <c r="DE1016" s="40"/>
      <c r="DF1016" s="40"/>
      <c r="DG1016" s="40"/>
      <c r="DH1016" s="40"/>
      <c r="DI1016" s="40"/>
      <c r="DJ1016" s="40"/>
      <c r="DK1016" s="40"/>
      <c r="DL1016" s="40"/>
      <c r="DM1016" s="40"/>
      <c r="DN1016" s="40"/>
      <c r="DO1016" s="40"/>
      <c r="DP1016" s="40"/>
      <c r="DQ1016" s="41"/>
      <c r="DR1016" s="40"/>
      <c r="DS1016" s="40"/>
      <c r="DT1016" s="40"/>
      <c r="DU1016" s="40"/>
      <c r="DV1016" s="42"/>
      <c r="DW1016" s="40"/>
      <c r="DX1016" s="40"/>
      <c r="DY1016" s="40"/>
      <c r="DZ1016" s="40"/>
      <c r="EA1016" s="40"/>
      <c r="EB1016" s="40"/>
      <c r="EC1016" s="40"/>
      <c r="ED1016" s="41"/>
      <c r="EE1016" s="40"/>
      <c r="EF1016" s="40"/>
      <c r="EG1016" s="41"/>
      <c r="EH1016" s="40"/>
      <c r="EI1016" s="40"/>
      <c r="EJ1016" s="40"/>
      <c r="EK1016" s="40"/>
      <c r="EL1016" s="42"/>
      <c r="EM1016" s="40"/>
      <c r="EN1016" s="40"/>
      <c r="EO1016" s="40"/>
      <c r="EP1016" s="40"/>
      <c r="EQ1016" s="40"/>
      <c r="ER1016" s="40"/>
      <c r="ES1016" s="40"/>
      <c r="ET1016" s="40"/>
      <c r="EU1016" s="40"/>
      <c r="EV1016" s="40"/>
      <c r="EW1016" s="42"/>
      <c r="EX1016" s="42"/>
      <c r="EY1016" s="42"/>
      <c r="EZ1016" s="42"/>
      <c r="FA1016" s="42"/>
      <c r="FB1016" s="42"/>
      <c r="FC1016" s="42"/>
      <c r="FD1016" s="42"/>
      <c r="FE1016" s="42"/>
      <c r="FF1016" s="42"/>
      <c r="FG1016" s="42"/>
      <c r="FH1016" s="42"/>
      <c r="FI1016" s="42"/>
      <c r="FJ1016" s="42"/>
      <c r="FK1016" s="42"/>
      <c r="FL1016" s="42"/>
      <c r="FM1016" s="42"/>
      <c r="FN1016" s="42"/>
      <c r="FO1016" s="42"/>
      <c r="FP1016" s="42"/>
      <c r="FQ1016" s="42"/>
      <c r="FR1016" s="42"/>
      <c r="FS1016" s="29">
        <f t="shared" si="119"/>
        <v>124</v>
      </c>
      <c r="FT1016" s="29">
        <f t="shared" si="123"/>
        <v>124</v>
      </c>
      <c r="FU1016" s="8">
        <f t="shared" si="120"/>
        <v>9</v>
      </c>
      <c r="FV1016" s="29">
        <f t="shared" si="124"/>
        <v>9</v>
      </c>
    </row>
    <row r="1017" spans="1:178">
      <c r="A1017" s="8">
        <v>11170</v>
      </c>
      <c r="B1017" s="27" t="s">
        <v>80</v>
      </c>
      <c r="C1017" s="40">
        <v>25</v>
      </c>
      <c r="D1017" s="40" t="s">
        <v>2078</v>
      </c>
      <c r="E1017" s="40" t="s">
        <v>1444</v>
      </c>
      <c r="F1017" s="40" t="s">
        <v>261</v>
      </c>
      <c r="G1017" s="40">
        <v>300</v>
      </c>
      <c r="H1017" s="8" t="str">
        <f>VLOOKUP(F1017, 'Meslek Grupları'!$E$6:$G$152, 3, FALSE)</f>
        <v>Esnaf</v>
      </c>
      <c r="I1017" s="40"/>
      <c r="J1017" s="40"/>
      <c r="K1017" s="40"/>
      <c r="L1017" s="40"/>
      <c r="M1017" s="40"/>
      <c r="N1017" s="40"/>
      <c r="O1017" s="40"/>
      <c r="P1017" s="40"/>
      <c r="Q1017" s="40" t="s">
        <v>579</v>
      </c>
      <c r="R1017" s="40">
        <v>25</v>
      </c>
      <c r="S1017" s="40">
        <v>8</v>
      </c>
      <c r="T1017" s="40">
        <v>36</v>
      </c>
      <c r="U1017" s="40"/>
      <c r="V1017" s="40"/>
      <c r="W1017" s="40"/>
      <c r="X1017" s="40"/>
      <c r="Y1017" s="40"/>
      <c r="Z1017" s="41">
        <v>100</v>
      </c>
      <c r="AA1017" s="40">
        <v>25</v>
      </c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0"/>
      <c r="AM1017" s="40"/>
      <c r="AN1017" s="40"/>
      <c r="AO1017" s="40"/>
      <c r="AP1017" s="40"/>
      <c r="AQ1017" s="40"/>
      <c r="AR1017" s="40"/>
      <c r="AS1017" s="42"/>
      <c r="AT1017" s="42">
        <v>25</v>
      </c>
      <c r="AU1017" s="43"/>
      <c r="AV1017" s="40">
        <v>2</v>
      </c>
      <c r="AW1017" s="40"/>
      <c r="AX1017" s="40"/>
      <c r="AY1017" s="40"/>
      <c r="AZ1017" s="40"/>
      <c r="BA1017" s="42">
        <v>60</v>
      </c>
      <c r="BB1017" s="41"/>
      <c r="BC1017" s="40"/>
      <c r="BD1017" s="40"/>
      <c r="BE1017" s="40"/>
      <c r="BF1017" s="40"/>
      <c r="BG1017" s="40"/>
      <c r="BH1017" s="42"/>
      <c r="BI1017" s="40">
        <v>4</v>
      </c>
      <c r="BJ1017" s="40">
        <v>25</v>
      </c>
      <c r="BK1017" s="40">
        <v>25</v>
      </c>
      <c r="BL1017" s="40"/>
      <c r="BM1017" s="40">
        <v>200</v>
      </c>
      <c r="BN1017" s="40">
        <v>220</v>
      </c>
      <c r="BO1017" s="41"/>
      <c r="BP1017" s="40"/>
      <c r="BQ1017" s="40"/>
      <c r="BR1017" s="40"/>
      <c r="BS1017" s="40"/>
      <c r="BT1017" s="40"/>
      <c r="BU1017" s="42"/>
      <c r="BV1017" s="40"/>
      <c r="BW1017" s="41">
        <v>8</v>
      </c>
      <c r="BX1017" s="40"/>
      <c r="BY1017" s="40"/>
      <c r="BZ1017" s="40">
        <v>120</v>
      </c>
      <c r="CA1017" s="42">
        <v>140</v>
      </c>
      <c r="CB1017" s="41"/>
      <c r="CC1017" s="40"/>
      <c r="CD1017" s="40"/>
      <c r="CE1017" s="40"/>
      <c r="CF1017" s="40"/>
      <c r="CG1017" s="40"/>
      <c r="CH1017" s="42"/>
      <c r="CI1017" s="43"/>
      <c r="CJ1017" s="41"/>
      <c r="CK1017" s="40"/>
      <c r="CL1017" s="40"/>
      <c r="CM1017" s="40"/>
      <c r="CN1017" s="40"/>
      <c r="CO1017" s="40"/>
      <c r="CP1017" s="40"/>
      <c r="CQ1017" s="40"/>
      <c r="CR1017" s="40"/>
      <c r="CS1017" s="40"/>
      <c r="CT1017" s="40"/>
      <c r="CU1017" s="40"/>
      <c r="CV1017" s="40"/>
      <c r="CW1017" s="40"/>
      <c r="CX1017" s="40"/>
      <c r="CY1017" s="40"/>
      <c r="CZ1017" s="40"/>
      <c r="DA1017" s="40"/>
      <c r="DB1017" s="40"/>
      <c r="DC1017" s="40"/>
      <c r="DD1017" s="40"/>
      <c r="DE1017" s="40"/>
      <c r="DF1017" s="40"/>
      <c r="DG1017" s="40"/>
      <c r="DH1017" s="40"/>
      <c r="DI1017" s="40"/>
      <c r="DJ1017" s="40"/>
      <c r="DK1017" s="40"/>
      <c r="DL1017" s="40"/>
      <c r="DM1017" s="40"/>
      <c r="DN1017" s="40"/>
      <c r="DO1017" s="40"/>
      <c r="DP1017" s="40"/>
      <c r="DQ1017" s="41"/>
      <c r="DR1017" s="40"/>
      <c r="DS1017" s="40"/>
      <c r="DT1017" s="40"/>
      <c r="DU1017" s="40"/>
      <c r="DV1017" s="42"/>
      <c r="DW1017" s="40"/>
      <c r="DX1017" s="40"/>
      <c r="DY1017" s="40"/>
      <c r="DZ1017" s="40"/>
      <c r="EA1017" s="40"/>
      <c r="EB1017" s="40"/>
      <c r="EC1017" s="40"/>
      <c r="ED1017" s="41"/>
      <c r="EE1017" s="40"/>
      <c r="EF1017" s="40"/>
      <c r="EG1017" s="41"/>
      <c r="EH1017" s="40"/>
      <c r="EI1017" s="40"/>
      <c r="EJ1017" s="40"/>
      <c r="EK1017" s="40"/>
      <c r="EL1017" s="42"/>
      <c r="EM1017" s="40"/>
      <c r="EN1017" s="40"/>
      <c r="EO1017" s="40"/>
      <c r="EP1017" s="40"/>
      <c r="EQ1017" s="40"/>
      <c r="ER1017" s="40"/>
      <c r="ES1017" s="40"/>
      <c r="ET1017" s="40"/>
      <c r="EU1017" s="40"/>
      <c r="EV1017" s="40"/>
      <c r="EW1017" s="42"/>
      <c r="EX1017" s="42"/>
      <c r="EY1017" s="42"/>
      <c r="EZ1017" s="42"/>
      <c r="FA1017" s="42"/>
      <c r="FB1017" s="42"/>
      <c r="FC1017" s="42"/>
      <c r="FD1017" s="42"/>
      <c r="FE1017" s="42"/>
      <c r="FF1017" s="42"/>
      <c r="FG1017" s="42"/>
      <c r="FH1017" s="42"/>
      <c r="FI1017" s="42"/>
      <c r="FJ1017" s="42"/>
      <c r="FK1017" s="42"/>
      <c r="FL1017" s="42"/>
      <c r="FM1017" s="42"/>
      <c r="FN1017" s="42"/>
      <c r="FO1017" s="42"/>
      <c r="FP1017" s="42"/>
      <c r="FQ1017" s="42"/>
      <c r="FR1017" s="42"/>
      <c r="FS1017" s="29">
        <f t="shared" si="119"/>
        <v>620</v>
      </c>
      <c r="FT1017" s="29">
        <f t="shared" si="123"/>
        <v>620</v>
      </c>
      <c r="FU1017" s="8">
        <f t="shared" si="120"/>
        <v>14</v>
      </c>
      <c r="FV1017" s="29">
        <f t="shared" si="124"/>
        <v>14</v>
      </c>
    </row>
    <row r="1018" spans="1:178">
      <c r="A1018" s="8">
        <v>11170</v>
      </c>
      <c r="B1018" s="27" t="s">
        <v>80</v>
      </c>
      <c r="C1018" s="40">
        <v>26</v>
      </c>
      <c r="D1018" s="40" t="s">
        <v>1464</v>
      </c>
      <c r="E1018" s="40" t="s">
        <v>1465</v>
      </c>
      <c r="F1018" s="40" t="s">
        <v>261</v>
      </c>
      <c r="G1018" s="40">
        <v>200</v>
      </c>
      <c r="H1018" s="8" t="str">
        <f>VLOOKUP(F1018, 'Meslek Grupları'!$E$6:$G$152, 3, FALSE)</f>
        <v>Esnaf</v>
      </c>
      <c r="I1018" s="40"/>
      <c r="J1018" s="40"/>
      <c r="K1018" s="40"/>
      <c r="L1018" s="40"/>
      <c r="M1018" s="40"/>
      <c r="N1018" s="40"/>
      <c r="O1018" s="40"/>
      <c r="P1018" s="40"/>
      <c r="Q1018" s="40" t="s">
        <v>579</v>
      </c>
      <c r="R1018" s="40">
        <v>20</v>
      </c>
      <c r="S1018" s="40">
        <v>3</v>
      </c>
      <c r="T1018" s="40">
        <v>13.5</v>
      </c>
      <c r="U1018" s="40"/>
      <c r="V1018" s="40"/>
      <c r="W1018" s="40"/>
      <c r="X1018" s="40"/>
      <c r="Y1018" s="40"/>
      <c r="Z1018" s="41">
        <v>50</v>
      </c>
      <c r="AA1018" s="40">
        <v>12.5</v>
      </c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2"/>
      <c r="AT1018" s="42">
        <v>12.5</v>
      </c>
      <c r="AU1018" s="43"/>
      <c r="AV1018" s="40"/>
      <c r="AW1018" s="40"/>
      <c r="AX1018" s="40"/>
      <c r="AY1018" s="40"/>
      <c r="AZ1018" s="40"/>
      <c r="BA1018" s="42"/>
      <c r="BB1018" s="41"/>
      <c r="BC1018" s="40"/>
      <c r="BD1018" s="40"/>
      <c r="BE1018" s="40"/>
      <c r="BF1018" s="40"/>
      <c r="BG1018" s="40"/>
      <c r="BH1018" s="42"/>
      <c r="BI1018" s="40">
        <v>5</v>
      </c>
      <c r="BJ1018" s="40">
        <v>12.5</v>
      </c>
      <c r="BK1018" s="40">
        <v>12.5</v>
      </c>
      <c r="BL1018" s="40"/>
      <c r="BM1018" s="40">
        <v>100</v>
      </c>
      <c r="BN1018" s="40">
        <v>120</v>
      </c>
      <c r="BO1018" s="41"/>
      <c r="BP1018" s="40"/>
      <c r="BQ1018" s="40"/>
      <c r="BR1018" s="40"/>
      <c r="BS1018" s="40"/>
      <c r="BT1018" s="40"/>
      <c r="BU1018" s="42"/>
      <c r="BV1018" s="40"/>
      <c r="BW1018" s="41">
        <v>3</v>
      </c>
      <c r="BX1018" s="40"/>
      <c r="BY1018" s="40"/>
      <c r="BZ1018" s="40">
        <v>60</v>
      </c>
      <c r="CA1018" s="42">
        <v>80</v>
      </c>
      <c r="CB1018" s="41"/>
      <c r="CC1018" s="40"/>
      <c r="CD1018" s="40"/>
      <c r="CE1018" s="40"/>
      <c r="CF1018" s="40"/>
      <c r="CG1018" s="40"/>
      <c r="CH1018" s="42"/>
      <c r="CI1018" s="43"/>
      <c r="CJ1018" s="41">
        <v>1</v>
      </c>
      <c r="CK1018" s="40"/>
      <c r="CL1018" s="40"/>
      <c r="CM1018" s="40"/>
      <c r="CN1018" s="40"/>
      <c r="CO1018" s="40"/>
      <c r="CP1018" s="40"/>
      <c r="CQ1018" s="40"/>
      <c r="CR1018" s="40"/>
      <c r="CS1018" s="40"/>
      <c r="CT1018" s="40"/>
      <c r="CU1018" s="40"/>
      <c r="CV1018" s="40"/>
      <c r="CW1018" s="40"/>
      <c r="CX1018" s="40"/>
      <c r="CY1018" s="40"/>
      <c r="CZ1018" s="40"/>
      <c r="DA1018" s="40"/>
      <c r="DB1018" s="40"/>
      <c r="DC1018" s="40"/>
      <c r="DD1018" s="40"/>
      <c r="DE1018" s="40"/>
      <c r="DF1018" s="40"/>
      <c r="DG1018" s="40"/>
      <c r="DH1018" s="40"/>
      <c r="DI1018" s="40"/>
      <c r="DJ1018" s="40"/>
      <c r="DK1018" s="40"/>
      <c r="DL1018" s="40"/>
      <c r="DM1018" s="40"/>
      <c r="DN1018" s="40"/>
      <c r="DO1018" s="40"/>
      <c r="DP1018" s="40"/>
      <c r="DQ1018" s="41"/>
      <c r="DR1018" s="40"/>
      <c r="DS1018" s="40"/>
      <c r="DT1018" s="40"/>
      <c r="DU1018" s="40"/>
      <c r="DV1018" s="42"/>
      <c r="DW1018" s="40"/>
      <c r="DX1018" s="40"/>
      <c r="DY1018" s="40"/>
      <c r="DZ1018" s="40"/>
      <c r="EA1018" s="40"/>
      <c r="EB1018" s="40"/>
      <c r="EC1018" s="40"/>
      <c r="ED1018" s="41"/>
      <c r="EE1018" s="40"/>
      <c r="EF1018" s="40"/>
      <c r="EG1018" s="41"/>
      <c r="EH1018" s="40"/>
      <c r="EI1018" s="40"/>
      <c r="EJ1018" s="40"/>
      <c r="EK1018" s="40"/>
      <c r="EL1018" s="42"/>
      <c r="EM1018" s="40"/>
      <c r="EN1018" s="40"/>
      <c r="EO1018" s="40"/>
      <c r="EP1018" s="40"/>
      <c r="EQ1018" s="40"/>
      <c r="ER1018" s="40"/>
      <c r="ES1018" s="40"/>
      <c r="ET1018" s="40"/>
      <c r="EU1018" s="40"/>
      <c r="EV1018" s="40"/>
      <c r="EW1018" s="42"/>
      <c r="EX1018" s="42"/>
      <c r="EY1018" s="42"/>
      <c r="EZ1018" s="42"/>
      <c r="FA1018" s="42"/>
      <c r="FB1018" s="42"/>
      <c r="FC1018" s="42"/>
      <c r="FD1018" s="42"/>
      <c r="FE1018" s="42"/>
      <c r="FF1018" s="42"/>
      <c r="FG1018" s="42"/>
      <c r="FH1018" s="42"/>
      <c r="FI1018" s="42"/>
      <c r="FJ1018" s="42"/>
      <c r="FK1018" s="42"/>
      <c r="FL1018" s="42"/>
      <c r="FM1018" s="42"/>
      <c r="FN1018" s="42"/>
      <c r="FO1018" s="42"/>
      <c r="FP1018" s="42"/>
      <c r="FQ1018" s="42"/>
      <c r="FR1018" s="42"/>
      <c r="FS1018" s="29">
        <f t="shared" si="119"/>
        <v>360</v>
      </c>
      <c r="FT1018" s="29">
        <f t="shared" si="123"/>
        <v>360</v>
      </c>
      <c r="FU1018" s="8">
        <f t="shared" si="120"/>
        <v>8</v>
      </c>
      <c r="FV1018" s="29">
        <f t="shared" si="124"/>
        <v>8</v>
      </c>
    </row>
    <row r="1019" spans="1:178">
      <c r="A1019" s="8">
        <v>11142</v>
      </c>
      <c r="B1019" s="27" t="s">
        <v>69</v>
      </c>
      <c r="C1019" s="31">
        <v>1</v>
      </c>
      <c r="D1019" s="31" t="s">
        <v>1489</v>
      </c>
      <c r="E1019" s="31" t="s">
        <v>1448</v>
      </c>
      <c r="F1019" s="31" t="s">
        <v>266</v>
      </c>
      <c r="G1019" s="31">
        <v>200</v>
      </c>
      <c r="H1019" s="8" t="str">
        <f>VLOOKUP(F1019, 'Meslek Grupları'!$E$6:$G$152, 3, FALSE)</f>
        <v>Esnaf</v>
      </c>
      <c r="I1019" s="31"/>
      <c r="J1019" s="31"/>
      <c r="K1019" s="31"/>
      <c r="L1019" s="31"/>
      <c r="M1019" s="31"/>
      <c r="N1019" s="31"/>
      <c r="O1019" s="31"/>
      <c r="P1019" s="31"/>
      <c r="Q1019" s="31" t="s">
        <v>578</v>
      </c>
      <c r="R1019" s="31">
        <v>24</v>
      </c>
      <c r="S1019" s="31">
        <v>15</v>
      </c>
      <c r="T1019" s="31">
        <v>67.5</v>
      </c>
      <c r="U1019" s="31"/>
      <c r="V1019" s="31"/>
      <c r="W1019" s="31"/>
      <c r="X1019" s="31"/>
      <c r="Y1019" s="31"/>
      <c r="Z1019" s="38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7"/>
      <c r="AT1019" s="37"/>
      <c r="AU1019" s="39"/>
      <c r="AV1019" s="31">
        <v>2</v>
      </c>
      <c r="AW1019" s="31"/>
      <c r="AX1019" s="31"/>
      <c r="AY1019" s="31"/>
      <c r="AZ1019" s="31"/>
      <c r="BA1019" s="37">
        <v>15</v>
      </c>
      <c r="BB1019" s="38"/>
      <c r="BC1019" s="31"/>
      <c r="BD1019" s="31"/>
      <c r="BE1019" s="31"/>
      <c r="BF1019" s="31"/>
      <c r="BG1019" s="31"/>
      <c r="BH1019" s="37"/>
      <c r="BI1019" s="31"/>
      <c r="BJ1019" s="31"/>
      <c r="BK1019" s="31"/>
      <c r="BL1019" s="31"/>
      <c r="BM1019" s="31"/>
      <c r="BN1019" s="31"/>
      <c r="BO1019" s="38"/>
      <c r="BP1019" s="31"/>
      <c r="BQ1019" s="31"/>
      <c r="BR1019" s="31"/>
      <c r="BS1019" s="31"/>
      <c r="BT1019" s="31"/>
      <c r="BU1019" s="37"/>
      <c r="BV1019" s="31"/>
      <c r="BW1019" s="38">
        <v>15</v>
      </c>
      <c r="BX1019" s="31"/>
      <c r="BY1019" s="31"/>
      <c r="BZ1019" s="31">
        <v>240</v>
      </c>
      <c r="CA1019" s="37">
        <v>300</v>
      </c>
      <c r="CB1019" s="38"/>
      <c r="CC1019" s="31"/>
      <c r="CD1019" s="31"/>
      <c r="CE1019" s="31"/>
      <c r="CF1019" s="31"/>
      <c r="CG1019" s="31"/>
      <c r="CH1019" s="37"/>
      <c r="CI1019" s="39"/>
      <c r="CJ1019" s="38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/>
      <c r="DK1019" s="31"/>
      <c r="DL1019" s="31"/>
      <c r="DM1019" s="31"/>
      <c r="DN1019" s="31"/>
      <c r="DO1019" s="31">
        <v>2</v>
      </c>
      <c r="DP1019" s="31"/>
      <c r="DQ1019" s="38"/>
      <c r="DR1019" s="31"/>
      <c r="DS1019" s="31"/>
      <c r="DT1019" s="31"/>
      <c r="DU1019" s="31"/>
      <c r="DV1019" s="37"/>
      <c r="DW1019" s="31"/>
      <c r="DX1019" s="31"/>
      <c r="DY1019" s="31"/>
      <c r="DZ1019" s="31"/>
      <c r="EA1019" s="31"/>
      <c r="EB1019" s="31"/>
      <c r="EC1019" s="31"/>
      <c r="ED1019" s="38"/>
      <c r="EE1019" s="31"/>
      <c r="EF1019" s="31"/>
      <c r="EG1019" s="38"/>
      <c r="EH1019" s="31"/>
      <c r="EI1019" s="31"/>
      <c r="EJ1019" s="31"/>
      <c r="EK1019" s="31"/>
      <c r="EL1019" s="37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/>
      <c r="EW1019" s="37"/>
      <c r="EX1019" s="37"/>
      <c r="EY1019" s="37"/>
      <c r="EZ1019" s="37"/>
      <c r="FA1019" s="37"/>
      <c r="FB1019" s="37"/>
      <c r="FC1019" s="37"/>
      <c r="FD1019" s="37"/>
      <c r="FE1019" s="37"/>
      <c r="FF1019" s="37"/>
      <c r="FG1019" s="37"/>
      <c r="FH1019" s="37"/>
      <c r="FI1019" s="37"/>
      <c r="FJ1019" s="37"/>
      <c r="FK1019" s="37"/>
      <c r="FL1019" s="37"/>
      <c r="FM1019" s="37"/>
      <c r="FN1019" s="37"/>
      <c r="FO1019" s="37"/>
      <c r="FP1019" s="37"/>
      <c r="FQ1019" s="37"/>
      <c r="FR1019" s="37"/>
      <c r="FS1019" s="29">
        <f t="shared" ref="FS1019:FS1050" si="125">FQ1019+FO1019+FL1019+FI1019+FC1019+EW1019+EP1019+EL1019+EF1019+EC1019+DX1019+DU1019+DK1019+DJ1019+DG1019+DE1019+DD1019+CX1019+CP1019+CG1019+BZ1019+BU1019+BM1019+BG1019+AZ1019+P1019+O1019+N1019+L1019+J1019+G1019+BT1019</f>
        <v>440</v>
      </c>
      <c r="FT1019" s="29">
        <f t="shared" si="123"/>
        <v>440</v>
      </c>
      <c r="FU1019" s="8">
        <f t="shared" ref="FU1019:FU1061" si="126">CB1019+BW1019+BO1019+BI1019+BB1019+AV1019+AU1019</f>
        <v>17</v>
      </c>
      <c r="FV1019" s="29">
        <f t="shared" si="124"/>
        <v>17</v>
      </c>
    </row>
    <row r="1020" spans="1:178">
      <c r="A1020" s="8">
        <v>11142</v>
      </c>
      <c r="B1020" s="27" t="s">
        <v>69</v>
      </c>
      <c r="C1020" s="40">
        <v>2</v>
      </c>
      <c r="D1020" s="40" t="s">
        <v>1448</v>
      </c>
      <c r="E1020" s="40" t="s">
        <v>1471</v>
      </c>
      <c r="F1020" s="40" t="s">
        <v>265</v>
      </c>
      <c r="G1020" s="40">
        <v>300</v>
      </c>
      <c r="H1020" s="8" t="str">
        <f>VLOOKUP(F1020, 'Meslek Grupları'!$E$6:$G$152, 3, FALSE)</f>
        <v>Esnaf</v>
      </c>
      <c r="I1020" s="40"/>
      <c r="J1020" s="40"/>
      <c r="K1020" s="40"/>
      <c r="L1020" s="40"/>
      <c r="M1020" s="40"/>
      <c r="N1020" s="40"/>
      <c r="O1020" s="40"/>
      <c r="P1020" s="40"/>
      <c r="Q1020" s="40" t="s">
        <v>579</v>
      </c>
      <c r="R1020" s="40">
        <v>40</v>
      </c>
      <c r="S1020" s="40">
        <v>4</v>
      </c>
      <c r="T1020" s="40">
        <v>18</v>
      </c>
      <c r="U1020" s="40">
        <v>42</v>
      </c>
      <c r="V1020" s="40">
        <v>6.3</v>
      </c>
      <c r="W1020" s="40"/>
      <c r="X1020" s="40"/>
      <c r="Y1020" s="40"/>
      <c r="Z1020" s="41">
        <v>100</v>
      </c>
      <c r="AA1020" s="40">
        <v>25</v>
      </c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>
        <v>20</v>
      </c>
      <c r="AS1020" s="42">
        <v>4</v>
      </c>
      <c r="AT1020" s="42">
        <v>29</v>
      </c>
      <c r="AU1020" s="43"/>
      <c r="AV1020" s="40"/>
      <c r="AW1020" s="40"/>
      <c r="AX1020" s="40"/>
      <c r="AY1020" s="40"/>
      <c r="AZ1020" s="40"/>
      <c r="BA1020" s="42"/>
      <c r="BB1020" s="41"/>
      <c r="BC1020" s="40"/>
      <c r="BD1020" s="40"/>
      <c r="BE1020" s="40"/>
      <c r="BF1020" s="40"/>
      <c r="BG1020" s="40"/>
      <c r="BH1020" s="42"/>
      <c r="BI1020" s="40">
        <v>4.5</v>
      </c>
      <c r="BJ1020" s="40">
        <v>29</v>
      </c>
      <c r="BK1020" s="40">
        <v>29</v>
      </c>
      <c r="BL1020" s="40"/>
      <c r="BM1020" s="40">
        <v>232</v>
      </c>
      <c r="BN1020" s="40">
        <v>250</v>
      </c>
      <c r="BO1020" s="41"/>
      <c r="BP1020" s="40"/>
      <c r="BQ1020" s="40"/>
      <c r="BR1020" s="40"/>
      <c r="BS1020" s="40"/>
      <c r="BT1020" s="40"/>
      <c r="BU1020" s="42"/>
      <c r="BV1020" s="40"/>
      <c r="BW1020" s="41">
        <v>4</v>
      </c>
      <c r="BX1020" s="40"/>
      <c r="BY1020" s="40"/>
      <c r="BZ1020" s="40">
        <v>72</v>
      </c>
      <c r="CA1020" s="42">
        <v>85</v>
      </c>
      <c r="CB1020" s="41"/>
      <c r="CC1020" s="40"/>
      <c r="CD1020" s="40"/>
      <c r="CE1020" s="40"/>
      <c r="CF1020" s="40"/>
      <c r="CG1020" s="40"/>
      <c r="CH1020" s="42"/>
      <c r="CI1020" s="43"/>
      <c r="CJ1020" s="41"/>
      <c r="CK1020" s="40"/>
      <c r="CL1020" s="40"/>
      <c r="CM1020" s="40"/>
      <c r="CN1020" s="40"/>
      <c r="CO1020" s="40"/>
      <c r="CP1020" s="40"/>
      <c r="CQ1020" s="40"/>
      <c r="CR1020" s="40"/>
      <c r="CS1020" s="40"/>
      <c r="CT1020" s="40"/>
      <c r="CU1020" s="40"/>
      <c r="CV1020" s="40"/>
      <c r="CW1020" s="40"/>
      <c r="CX1020" s="40"/>
      <c r="CY1020" s="40"/>
      <c r="CZ1020" s="40"/>
      <c r="DA1020" s="40"/>
      <c r="DB1020" s="40"/>
      <c r="DC1020" s="60">
        <v>42</v>
      </c>
      <c r="DD1020" s="60"/>
      <c r="DE1020" s="60">
        <v>546</v>
      </c>
      <c r="DF1020" s="60"/>
      <c r="DG1020" s="60"/>
      <c r="DH1020" s="60">
        <v>42</v>
      </c>
      <c r="DI1020" s="40"/>
      <c r="DJ1020" s="40"/>
      <c r="DK1020" s="40"/>
      <c r="DL1020" s="40"/>
      <c r="DM1020" s="40"/>
      <c r="DN1020" s="40"/>
      <c r="DO1020" s="40"/>
      <c r="DP1020" s="40"/>
      <c r="DQ1020" s="41"/>
      <c r="DR1020" s="40"/>
      <c r="DS1020" s="40"/>
      <c r="DT1020" s="40"/>
      <c r="DU1020" s="40"/>
      <c r="DV1020" s="42"/>
      <c r="DW1020" s="40"/>
      <c r="DX1020" s="40"/>
      <c r="DY1020" s="40"/>
      <c r="DZ1020" s="40"/>
      <c r="EA1020" s="40"/>
      <c r="EB1020" s="40"/>
      <c r="EC1020" s="40"/>
      <c r="ED1020" s="41"/>
      <c r="EE1020" s="40"/>
      <c r="EF1020" s="40"/>
      <c r="EG1020" s="41"/>
      <c r="EH1020" s="40"/>
      <c r="EI1020" s="40"/>
      <c r="EJ1020" s="40"/>
      <c r="EK1020" s="40"/>
      <c r="EL1020" s="42"/>
      <c r="EM1020" s="40"/>
      <c r="EN1020" s="40"/>
      <c r="EO1020" s="40"/>
      <c r="EP1020" s="40"/>
      <c r="EQ1020" s="40"/>
      <c r="ER1020" s="40"/>
      <c r="ES1020" s="40"/>
      <c r="ET1020" s="40"/>
      <c r="EU1020" s="40"/>
      <c r="EV1020" s="40"/>
      <c r="EW1020" s="42"/>
      <c r="EX1020" s="42"/>
      <c r="EY1020" s="42"/>
      <c r="EZ1020" s="42"/>
      <c r="FA1020" s="42"/>
      <c r="FB1020" s="42"/>
      <c r="FC1020" s="42"/>
      <c r="FD1020" s="42"/>
      <c r="FE1020" s="42"/>
      <c r="FF1020" s="42"/>
      <c r="FG1020" s="42"/>
      <c r="FH1020" s="42"/>
      <c r="FI1020" s="42"/>
      <c r="FJ1020" s="42"/>
      <c r="FK1020" s="42"/>
      <c r="FL1020" s="42"/>
      <c r="FM1020" s="42"/>
      <c r="FN1020" s="42"/>
      <c r="FO1020" s="42"/>
      <c r="FP1020" s="42"/>
      <c r="FQ1020" s="42"/>
      <c r="FR1020" s="42"/>
      <c r="FS1020" s="29">
        <f t="shared" si="125"/>
        <v>1150</v>
      </c>
      <c r="FT1020" s="29">
        <f t="shared" si="123"/>
        <v>1150</v>
      </c>
      <c r="FU1020" s="8">
        <f t="shared" si="126"/>
        <v>8.5</v>
      </c>
      <c r="FV1020" s="29">
        <f t="shared" si="124"/>
        <v>8.5</v>
      </c>
    </row>
    <row r="1021" spans="1:178">
      <c r="A1021" s="8">
        <v>11142</v>
      </c>
      <c r="B1021" s="27" t="s">
        <v>69</v>
      </c>
      <c r="C1021" s="40">
        <v>3</v>
      </c>
      <c r="D1021" s="40" t="s">
        <v>1494</v>
      </c>
      <c r="E1021" s="40" t="s">
        <v>1489</v>
      </c>
      <c r="F1021" s="40" t="s">
        <v>808</v>
      </c>
      <c r="G1021" s="40">
        <v>100</v>
      </c>
      <c r="H1021" s="8" t="str">
        <f>VLOOKUP(F1021, 'Meslek Grupları'!$E$6:$G$152, 3, FALSE)</f>
        <v>İşçiler</v>
      </c>
      <c r="I1021" s="40"/>
      <c r="J1021" s="40"/>
      <c r="K1021" s="40"/>
      <c r="L1021" s="40"/>
      <c r="M1021" s="40"/>
      <c r="N1021" s="40"/>
      <c r="O1021" s="40"/>
      <c r="P1021" s="40"/>
      <c r="Q1021" s="40" t="s">
        <v>578</v>
      </c>
      <c r="R1021" s="40">
        <v>10</v>
      </c>
      <c r="S1021" s="40"/>
      <c r="T1021" s="40"/>
      <c r="U1021" s="40"/>
      <c r="V1021" s="40"/>
      <c r="W1021" s="40"/>
      <c r="X1021" s="40"/>
      <c r="Y1021" s="40"/>
      <c r="Z1021" s="41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0"/>
      <c r="AM1021" s="40"/>
      <c r="AN1021" s="40"/>
      <c r="AO1021" s="40"/>
      <c r="AP1021" s="40"/>
      <c r="AQ1021" s="40"/>
      <c r="AR1021" s="40"/>
      <c r="AS1021" s="42"/>
      <c r="AT1021" s="42"/>
      <c r="AU1021" s="43"/>
      <c r="AV1021" s="40"/>
      <c r="AW1021" s="40"/>
      <c r="AX1021" s="40"/>
      <c r="AY1021" s="40"/>
      <c r="AZ1021" s="40"/>
      <c r="BA1021" s="42"/>
      <c r="BB1021" s="41"/>
      <c r="BC1021" s="40"/>
      <c r="BD1021" s="40"/>
      <c r="BE1021" s="40"/>
      <c r="BF1021" s="40"/>
      <c r="BG1021" s="40"/>
      <c r="BH1021" s="42"/>
      <c r="BI1021" s="40"/>
      <c r="BJ1021" s="40"/>
      <c r="BK1021" s="40"/>
      <c r="BL1021" s="40"/>
      <c r="BM1021" s="40"/>
      <c r="BN1021" s="40"/>
      <c r="BO1021" s="41"/>
      <c r="BP1021" s="40"/>
      <c r="BQ1021" s="40"/>
      <c r="BR1021" s="40"/>
      <c r="BS1021" s="40"/>
      <c r="BT1021" s="40"/>
      <c r="BU1021" s="42"/>
      <c r="BV1021" s="40"/>
      <c r="BW1021" s="41"/>
      <c r="BX1021" s="40"/>
      <c r="BY1021" s="40"/>
      <c r="BZ1021" s="40"/>
      <c r="CA1021" s="42"/>
      <c r="CB1021" s="41"/>
      <c r="CC1021" s="40"/>
      <c r="CD1021" s="40"/>
      <c r="CE1021" s="40"/>
      <c r="CF1021" s="40"/>
      <c r="CG1021" s="40"/>
      <c r="CH1021" s="42"/>
      <c r="CI1021" s="43"/>
      <c r="CJ1021" s="41"/>
      <c r="CK1021" s="40"/>
      <c r="CL1021" s="40"/>
      <c r="CM1021" s="40"/>
      <c r="CN1021" s="40"/>
      <c r="CO1021" s="40"/>
      <c r="CP1021" s="40"/>
      <c r="CQ1021" s="40"/>
      <c r="CR1021" s="40"/>
      <c r="CS1021" s="40"/>
      <c r="CT1021" s="40"/>
      <c r="CU1021" s="40"/>
      <c r="CV1021" s="40"/>
      <c r="CW1021" s="40"/>
      <c r="CX1021" s="40"/>
      <c r="CY1021" s="40"/>
      <c r="CZ1021" s="40"/>
      <c r="DA1021" s="40"/>
      <c r="DB1021" s="40"/>
      <c r="DC1021" s="40"/>
      <c r="DD1021" s="40"/>
      <c r="DE1021" s="40"/>
      <c r="DF1021" s="40"/>
      <c r="DG1021" s="40"/>
      <c r="DH1021" s="40"/>
      <c r="DI1021" s="40"/>
      <c r="DJ1021" s="40"/>
      <c r="DK1021" s="40"/>
      <c r="DL1021" s="40"/>
      <c r="DM1021" s="40"/>
      <c r="DN1021" s="40"/>
      <c r="DO1021" s="40"/>
      <c r="DP1021" s="40"/>
      <c r="DQ1021" s="41"/>
      <c r="DR1021" s="40"/>
      <c r="DS1021" s="40"/>
      <c r="DT1021" s="40"/>
      <c r="DU1021" s="40"/>
      <c r="DV1021" s="42"/>
      <c r="DW1021" s="40"/>
      <c r="DX1021" s="40"/>
      <c r="DY1021" s="40"/>
      <c r="DZ1021" s="40"/>
      <c r="EA1021" s="40"/>
      <c r="EB1021" s="40"/>
      <c r="EC1021" s="40"/>
      <c r="ED1021" s="41"/>
      <c r="EE1021" s="40"/>
      <c r="EF1021" s="40"/>
      <c r="EG1021" s="41"/>
      <c r="EH1021" s="40"/>
      <c r="EI1021" s="40"/>
      <c r="EJ1021" s="40"/>
      <c r="EK1021" s="40"/>
      <c r="EL1021" s="42"/>
      <c r="EM1021" s="40"/>
      <c r="EN1021" s="40"/>
      <c r="EO1021" s="40"/>
      <c r="EP1021" s="40"/>
      <c r="EQ1021" s="40"/>
      <c r="ER1021" s="40"/>
      <c r="ES1021" s="40"/>
      <c r="ET1021" s="40"/>
      <c r="EU1021" s="40"/>
      <c r="EV1021" s="40"/>
      <c r="EW1021" s="42"/>
      <c r="EX1021" s="42"/>
      <c r="EY1021" s="42"/>
      <c r="EZ1021" s="42"/>
      <c r="FA1021" s="42"/>
      <c r="FB1021" s="42"/>
      <c r="FC1021" s="42"/>
      <c r="FD1021" s="42"/>
      <c r="FE1021" s="42"/>
      <c r="FF1021" s="42"/>
      <c r="FG1021" s="42"/>
      <c r="FH1021" s="42"/>
      <c r="FI1021" s="42"/>
      <c r="FJ1021" s="42"/>
      <c r="FK1021" s="42"/>
      <c r="FL1021" s="42"/>
      <c r="FM1021" s="42"/>
      <c r="FN1021" s="42"/>
      <c r="FO1021" s="42"/>
      <c r="FP1021" s="42"/>
      <c r="FQ1021" s="42"/>
      <c r="FR1021" s="42"/>
      <c r="FS1021" s="29">
        <f t="shared" si="125"/>
        <v>100</v>
      </c>
      <c r="FT1021" s="29">
        <f t="shared" si="123"/>
        <v>100</v>
      </c>
      <c r="FU1021" s="8">
        <f t="shared" si="126"/>
        <v>0</v>
      </c>
      <c r="FV1021" s="29">
        <f t="shared" si="124"/>
        <v>0</v>
      </c>
    </row>
    <row r="1022" spans="1:178">
      <c r="A1022" s="8">
        <v>11142</v>
      </c>
      <c r="B1022" s="27" t="s">
        <v>69</v>
      </c>
      <c r="C1022" s="40">
        <v>4</v>
      </c>
      <c r="D1022" s="40" t="s">
        <v>1495</v>
      </c>
      <c r="E1022" s="40" t="s">
        <v>527</v>
      </c>
      <c r="F1022" s="40" t="s">
        <v>378</v>
      </c>
      <c r="G1022" s="40"/>
      <c r="H1022" s="8" t="str">
        <f>VLOOKUP(F1022, 'Meslek Grupları'!$E$6:$G$152, 3, FALSE)</f>
        <v>Mesleksiz</v>
      </c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>
        <v>5</v>
      </c>
      <c r="T1022" s="40">
        <v>22.5</v>
      </c>
      <c r="U1022" s="40"/>
      <c r="V1022" s="40"/>
      <c r="W1022" s="40"/>
      <c r="X1022" s="40"/>
      <c r="Y1022" s="40"/>
      <c r="Z1022" s="41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2"/>
      <c r="AT1022" s="42"/>
      <c r="AU1022" s="43"/>
      <c r="AV1022" s="40"/>
      <c r="AW1022" s="40"/>
      <c r="AX1022" s="40"/>
      <c r="AY1022" s="40"/>
      <c r="AZ1022" s="40"/>
      <c r="BA1022" s="42"/>
      <c r="BB1022" s="41"/>
      <c r="BC1022" s="40"/>
      <c r="BD1022" s="40"/>
      <c r="BE1022" s="40"/>
      <c r="BF1022" s="40"/>
      <c r="BG1022" s="40"/>
      <c r="BH1022" s="42"/>
      <c r="BI1022" s="40">
        <v>2</v>
      </c>
      <c r="BJ1022" s="40"/>
      <c r="BK1022" s="40"/>
      <c r="BL1022" s="40"/>
      <c r="BM1022" s="40"/>
      <c r="BN1022" s="40">
        <v>60</v>
      </c>
      <c r="BO1022" s="41"/>
      <c r="BP1022" s="40"/>
      <c r="BQ1022" s="40"/>
      <c r="BR1022" s="40"/>
      <c r="BS1022" s="40"/>
      <c r="BT1022" s="40"/>
      <c r="BU1022" s="42"/>
      <c r="BV1022" s="40"/>
      <c r="BW1022" s="41">
        <v>5</v>
      </c>
      <c r="BX1022" s="40"/>
      <c r="BY1022" s="40"/>
      <c r="BZ1022" s="40">
        <v>60</v>
      </c>
      <c r="CA1022" s="42">
        <v>80</v>
      </c>
      <c r="CB1022" s="41"/>
      <c r="CC1022" s="40"/>
      <c r="CD1022" s="40"/>
      <c r="CE1022" s="40"/>
      <c r="CF1022" s="40"/>
      <c r="CG1022" s="40"/>
      <c r="CH1022" s="42"/>
      <c r="CI1022" s="43"/>
      <c r="CJ1022" s="41"/>
      <c r="CK1022" s="40"/>
      <c r="CL1022" s="40"/>
      <c r="CM1022" s="40"/>
      <c r="CN1022" s="40"/>
      <c r="CO1022" s="40"/>
      <c r="CP1022" s="40"/>
      <c r="CQ1022" s="40"/>
      <c r="CR1022" s="40"/>
      <c r="CS1022" s="40"/>
      <c r="CT1022" s="40"/>
      <c r="CU1022" s="40"/>
      <c r="CV1022" s="40"/>
      <c r="CW1022" s="40"/>
      <c r="CX1022" s="40"/>
      <c r="CY1022" s="40"/>
      <c r="CZ1022" s="40"/>
      <c r="DA1022" s="40"/>
      <c r="DB1022" s="40"/>
      <c r="DC1022" s="40"/>
      <c r="DD1022" s="40"/>
      <c r="DE1022" s="40"/>
      <c r="DF1022" s="40"/>
      <c r="DG1022" s="40"/>
      <c r="DH1022" s="40"/>
      <c r="DI1022" s="40"/>
      <c r="DJ1022" s="40"/>
      <c r="DK1022" s="40"/>
      <c r="DL1022" s="40"/>
      <c r="DM1022" s="40"/>
      <c r="DN1022" s="40"/>
      <c r="DO1022" s="40"/>
      <c r="DP1022" s="40"/>
      <c r="DQ1022" s="41"/>
      <c r="DR1022" s="40"/>
      <c r="DS1022" s="40"/>
      <c r="DT1022" s="40"/>
      <c r="DU1022" s="40"/>
      <c r="DV1022" s="42"/>
      <c r="DW1022" s="40"/>
      <c r="DX1022" s="40"/>
      <c r="DY1022" s="40"/>
      <c r="DZ1022" s="40"/>
      <c r="EA1022" s="40"/>
      <c r="EB1022" s="40"/>
      <c r="EC1022" s="40"/>
      <c r="ED1022" s="41"/>
      <c r="EE1022" s="40"/>
      <c r="EF1022" s="40"/>
      <c r="EG1022" s="41"/>
      <c r="EH1022" s="40"/>
      <c r="EI1022" s="40"/>
      <c r="EJ1022" s="40"/>
      <c r="EK1022" s="40"/>
      <c r="EL1022" s="42"/>
      <c r="EM1022" s="40"/>
      <c r="EN1022" s="40"/>
      <c r="EO1022" s="40"/>
      <c r="EP1022" s="40"/>
      <c r="EQ1022" s="40"/>
      <c r="ER1022" s="40"/>
      <c r="ES1022" s="40"/>
      <c r="ET1022" s="40"/>
      <c r="EU1022" s="40"/>
      <c r="EV1022" s="40"/>
      <c r="EW1022" s="42"/>
      <c r="EX1022" s="42"/>
      <c r="EY1022" s="42"/>
      <c r="EZ1022" s="42"/>
      <c r="FA1022" s="42"/>
      <c r="FB1022" s="42"/>
      <c r="FC1022" s="42"/>
      <c r="FD1022" s="42"/>
      <c r="FE1022" s="42"/>
      <c r="FF1022" s="42"/>
      <c r="FG1022" s="42"/>
      <c r="FH1022" s="42"/>
      <c r="FI1022" s="42"/>
      <c r="FJ1022" s="42"/>
      <c r="FK1022" s="42"/>
      <c r="FL1022" s="42"/>
      <c r="FM1022" s="42"/>
      <c r="FN1022" s="42"/>
      <c r="FO1022" s="42"/>
      <c r="FP1022" s="42"/>
      <c r="FQ1022" s="42"/>
      <c r="FR1022" s="42"/>
      <c r="FS1022" s="29">
        <f t="shared" si="125"/>
        <v>60</v>
      </c>
      <c r="FT1022" s="29">
        <f t="shared" si="123"/>
        <v>60</v>
      </c>
      <c r="FU1022" s="8">
        <f t="shared" si="126"/>
        <v>7</v>
      </c>
      <c r="FV1022" s="29">
        <f t="shared" si="124"/>
        <v>7</v>
      </c>
    </row>
    <row r="1023" spans="1:178">
      <c r="A1023" s="8">
        <v>11142</v>
      </c>
      <c r="B1023" s="27" t="s">
        <v>69</v>
      </c>
      <c r="C1023" s="40">
        <v>5</v>
      </c>
      <c r="D1023" s="40" t="s">
        <v>1453</v>
      </c>
      <c r="E1023" s="40" t="s">
        <v>1489</v>
      </c>
      <c r="F1023" s="40" t="s">
        <v>808</v>
      </c>
      <c r="G1023" s="40">
        <v>150</v>
      </c>
      <c r="H1023" s="8" t="str">
        <f>VLOOKUP(F1023, 'Meslek Grupları'!$E$6:$G$152, 3, FALSE)</f>
        <v>İşçiler</v>
      </c>
      <c r="I1023" s="40"/>
      <c r="J1023" s="40"/>
      <c r="K1023" s="40"/>
      <c r="L1023" s="40"/>
      <c r="M1023" s="40"/>
      <c r="N1023" s="40"/>
      <c r="O1023" s="40"/>
      <c r="P1023" s="40"/>
      <c r="Q1023" s="40" t="s">
        <v>578</v>
      </c>
      <c r="R1023" s="40">
        <v>20</v>
      </c>
      <c r="S1023" s="40">
        <v>7.5</v>
      </c>
      <c r="T1023" s="40">
        <v>33.75</v>
      </c>
      <c r="U1023" s="40"/>
      <c r="V1023" s="40"/>
      <c r="W1023" s="40"/>
      <c r="X1023" s="40"/>
      <c r="Y1023" s="40"/>
      <c r="Z1023" s="41">
        <v>35</v>
      </c>
      <c r="AA1023" s="40">
        <v>8</v>
      </c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0"/>
      <c r="AM1023" s="40"/>
      <c r="AN1023" s="40"/>
      <c r="AO1023" s="40"/>
      <c r="AP1023" s="40"/>
      <c r="AQ1023" s="40"/>
      <c r="AR1023" s="40">
        <v>20</v>
      </c>
      <c r="AS1023" s="42">
        <v>4</v>
      </c>
      <c r="AT1023" s="42">
        <v>12.75</v>
      </c>
      <c r="AU1023" s="43"/>
      <c r="AV1023" s="40"/>
      <c r="AW1023" s="40"/>
      <c r="AX1023" s="40"/>
      <c r="AY1023" s="40"/>
      <c r="AZ1023" s="40"/>
      <c r="BA1023" s="42"/>
      <c r="BB1023" s="41"/>
      <c r="BC1023" s="40"/>
      <c r="BD1023" s="40"/>
      <c r="BE1023" s="40"/>
      <c r="BF1023" s="40"/>
      <c r="BG1023" s="40"/>
      <c r="BH1023" s="42"/>
      <c r="BI1023" s="40">
        <v>4</v>
      </c>
      <c r="BJ1023" s="40">
        <v>12.75</v>
      </c>
      <c r="BK1023" s="40">
        <v>12.75</v>
      </c>
      <c r="BL1023" s="40"/>
      <c r="BM1023" s="40">
        <v>102</v>
      </c>
      <c r="BN1023" s="40">
        <v>120</v>
      </c>
      <c r="BO1023" s="41"/>
      <c r="BP1023" s="40"/>
      <c r="BQ1023" s="40"/>
      <c r="BR1023" s="40"/>
      <c r="BS1023" s="40"/>
      <c r="BT1023" s="40"/>
      <c r="BU1023" s="42"/>
      <c r="BV1023" s="40"/>
      <c r="BW1023" s="41">
        <v>7.5</v>
      </c>
      <c r="BX1023" s="40"/>
      <c r="BY1023" s="40"/>
      <c r="BZ1023" s="40">
        <v>168</v>
      </c>
      <c r="CA1023" s="42">
        <v>180</v>
      </c>
      <c r="CB1023" s="41"/>
      <c r="CC1023" s="40"/>
      <c r="CD1023" s="40"/>
      <c r="CE1023" s="40"/>
      <c r="CF1023" s="40"/>
      <c r="CG1023" s="40"/>
      <c r="CH1023" s="42"/>
      <c r="CI1023" s="43"/>
      <c r="CJ1023" s="41"/>
      <c r="CK1023" s="40"/>
      <c r="CL1023" s="40"/>
      <c r="CM1023" s="40"/>
      <c r="CN1023" s="40"/>
      <c r="CO1023" s="40"/>
      <c r="CP1023" s="40"/>
      <c r="CQ1023" s="40"/>
      <c r="CR1023" s="40"/>
      <c r="CS1023" s="40"/>
      <c r="CT1023" s="40"/>
      <c r="CU1023" s="40"/>
      <c r="CV1023" s="40"/>
      <c r="CW1023" s="40"/>
      <c r="CX1023" s="40"/>
      <c r="CY1023" s="40"/>
      <c r="CZ1023" s="40"/>
      <c r="DA1023" s="40"/>
      <c r="DB1023" s="40"/>
      <c r="DC1023" s="40"/>
      <c r="DD1023" s="40"/>
      <c r="DE1023" s="40"/>
      <c r="DF1023" s="40"/>
      <c r="DG1023" s="40"/>
      <c r="DH1023" s="40"/>
      <c r="DI1023" s="40"/>
      <c r="DJ1023" s="40"/>
      <c r="DK1023" s="40"/>
      <c r="DL1023" s="40"/>
      <c r="DM1023" s="40"/>
      <c r="DN1023" s="40"/>
      <c r="DO1023" s="40"/>
      <c r="DP1023" s="40"/>
      <c r="DQ1023" s="41"/>
      <c r="DR1023" s="40"/>
      <c r="DS1023" s="40"/>
      <c r="DT1023" s="40"/>
      <c r="DU1023" s="40"/>
      <c r="DV1023" s="42"/>
      <c r="DW1023" s="40"/>
      <c r="DX1023" s="40"/>
      <c r="DY1023" s="40"/>
      <c r="DZ1023" s="40"/>
      <c r="EA1023" s="40"/>
      <c r="EB1023" s="40"/>
      <c r="EC1023" s="40"/>
      <c r="ED1023" s="41"/>
      <c r="EE1023" s="40"/>
      <c r="EF1023" s="40"/>
      <c r="EG1023" s="41"/>
      <c r="EH1023" s="40"/>
      <c r="EI1023" s="40"/>
      <c r="EJ1023" s="40"/>
      <c r="EK1023" s="40"/>
      <c r="EL1023" s="42"/>
      <c r="EM1023" s="40"/>
      <c r="EN1023" s="40"/>
      <c r="EO1023" s="40"/>
      <c r="EP1023" s="40"/>
      <c r="EQ1023" s="40"/>
      <c r="ER1023" s="40"/>
      <c r="ES1023" s="40"/>
      <c r="ET1023" s="40"/>
      <c r="EU1023" s="40"/>
      <c r="EV1023" s="40"/>
      <c r="EW1023" s="42"/>
      <c r="EX1023" s="42"/>
      <c r="EY1023" s="42"/>
      <c r="EZ1023" s="42"/>
      <c r="FA1023" s="42"/>
      <c r="FB1023" s="42"/>
      <c r="FC1023" s="42"/>
      <c r="FD1023" s="42"/>
      <c r="FE1023" s="42"/>
      <c r="FF1023" s="42"/>
      <c r="FG1023" s="42"/>
      <c r="FH1023" s="42"/>
      <c r="FI1023" s="42"/>
      <c r="FJ1023" s="42"/>
      <c r="FK1023" s="42"/>
      <c r="FL1023" s="42"/>
      <c r="FM1023" s="42"/>
      <c r="FN1023" s="42"/>
      <c r="FO1023" s="42"/>
      <c r="FP1023" s="42"/>
      <c r="FQ1023" s="42"/>
      <c r="FR1023" s="42"/>
      <c r="FS1023" s="29">
        <f t="shared" si="125"/>
        <v>420</v>
      </c>
      <c r="FT1023" s="29">
        <f t="shared" si="123"/>
        <v>420</v>
      </c>
      <c r="FU1023" s="8">
        <f t="shared" si="126"/>
        <v>11.5</v>
      </c>
      <c r="FV1023" s="29">
        <f t="shared" si="124"/>
        <v>11.5</v>
      </c>
    </row>
    <row r="1024" spans="1:178">
      <c r="A1024" s="8">
        <v>11142</v>
      </c>
      <c r="B1024" s="27" t="s">
        <v>69</v>
      </c>
      <c r="C1024" s="40">
        <v>6</v>
      </c>
      <c r="D1024" s="40" t="s">
        <v>1488</v>
      </c>
      <c r="E1024" s="40" t="s">
        <v>1445</v>
      </c>
      <c r="F1024" s="40" t="s">
        <v>261</v>
      </c>
      <c r="G1024" s="40">
        <v>120</v>
      </c>
      <c r="H1024" s="8" t="str">
        <f>VLOOKUP(F1024, 'Meslek Grupları'!$E$6:$G$152, 3, FALSE)</f>
        <v>Esnaf</v>
      </c>
      <c r="I1024" s="40"/>
      <c r="J1024" s="40"/>
      <c r="K1024" s="40"/>
      <c r="L1024" s="40"/>
      <c r="M1024" s="40"/>
      <c r="N1024" s="40"/>
      <c r="O1024" s="40"/>
      <c r="P1024" s="40"/>
      <c r="Q1024" s="40" t="s">
        <v>578</v>
      </c>
      <c r="R1024" s="40">
        <v>4</v>
      </c>
      <c r="S1024" s="40"/>
      <c r="T1024" s="40"/>
      <c r="U1024" s="40"/>
      <c r="V1024" s="40"/>
      <c r="W1024" s="40"/>
      <c r="X1024" s="40"/>
      <c r="Y1024" s="40"/>
      <c r="Z1024" s="41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2"/>
      <c r="AT1024" s="42"/>
      <c r="AU1024" s="43"/>
      <c r="AV1024" s="40"/>
      <c r="AW1024" s="40"/>
      <c r="AX1024" s="40"/>
      <c r="AY1024" s="40"/>
      <c r="AZ1024" s="40"/>
      <c r="BA1024" s="42"/>
      <c r="BB1024" s="41"/>
      <c r="BC1024" s="40"/>
      <c r="BD1024" s="40"/>
      <c r="BE1024" s="40"/>
      <c r="BF1024" s="40"/>
      <c r="BG1024" s="40"/>
      <c r="BH1024" s="42"/>
      <c r="BI1024" s="40">
        <v>1.5</v>
      </c>
      <c r="BJ1024" s="40"/>
      <c r="BK1024" s="40"/>
      <c r="BL1024" s="40"/>
      <c r="BM1024" s="40"/>
      <c r="BN1024" s="40">
        <v>45</v>
      </c>
      <c r="BO1024" s="41"/>
      <c r="BP1024" s="40"/>
      <c r="BQ1024" s="40"/>
      <c r="BR1024" s="40"/>
      <c r="BS1024" s="40"/>
      <c r="BT1024" s="40"/>
      <c r="BU1024" s="42"/>
      <c r="BV1024" s="40"/>
      <c r="BW1024" s="41"/>
      <c r="BX1024" s="40"/>
      <c r="BY1024" s="40"/>
      <c r="BZ1024" s="40"/>
      <c r="CA1024" s="42"/>
      <c r="CB1024" s="41"/>
      <c r="CC1024" s="40"/>
      <c r="CD1024" s="40"/>
      <c r="CE1024" s="40"/>
      <c r="CF1024" s="40"/>
      <c r="CG1024" s="40"/>
      <c r="CH1024" s="42"/>
      <c r="CI1024" s="43"/>
      <c r="CJ1024" s="41"/>
      <c r="CK1024" s="40"/>
      <c r="CL1024" s="40"/>
      <c r="CM1024" s="40"/>
      <c r="CN1024" s="40"/>
      <c r="CO1024" s="40"/>
      <c r="CP1024" s="40"/>
      <c r="CQ1024" s="40"/>
      <c r="CR1024" s="40"/>
      <c r="CS1024" s="40"/>
      <c r="CT1024" s="40"/>
      <c r="CU1024" s="40"/>
      <c r="CV1024" s="40"/>
      <c r="CW1024" s="40"/>
      <c r="CX1024" s="40"/>
      <c r="CY1024" s="40"/>
      <c r="CZ1024" s="40"/>
      <c r="DA1024" s="40"/>
      <c r="DB1024" s="40"/>
      <c r="DC1024" s="40"/>
      <c r="DD1024" s="40"/>
      <c r="DE1024" s="40"/>
      <c r="DF1024" s="40"/>
      <c r="DG1024" s="40"/>
      <c r="DH1024" s="40"/>
      <c r="DI1024" s="40"/>
      <c r="DJ1024" s="40"/>
      <c r="DK1024" s="40"/>
      <c r="DL1024" s="40"/>
      <c r="DM1024" s="40"/>
      <c r="DN1024" s="40"/>
      <c r="DO1024" s="40"/>
      <c r="DP1024" s="40"/>
      <c r="DQ1024" s="41"/>
      <c r="DR1024" s="40"/>
      <c r="DS1024" s="40"/>
      <c r="DT1024" s="40"/>
      <c r="DU1024" s="40"/>
      <c r="DV1024" s="42"/>
      <c r="DW1024" s="40"/>
      <c r="DX1024" s="40"/>
      <c r="DY1024" s="40"/>
      <c r="DZ1024" s="40"/>
      <c r="EA1024" s="40"/>
      <c r="EB1024" s="40"/>
      <c r="EC1024" s="40"/>
      <c r="ED1024" s="41"/>
      <c r="EE1024" s="40"/>
      <c r="EF1024" s="40"/>
      <c r="EG1024" s="41"/>
      <c r="EH1024" s="40"/>
      <c r="EI1024" s="40"/>
      <c r="EJ1024" s="40"/>
      <c r="EK1024" s="40"/>
      <c r="EL1024" s="42"/>
      <c r="EM1024" s="40"/>
      <c r="EN1024" s="40"/>
      <c r="EO1024" s="40"/>
      <c r="EP1024" s="40"/>
      <c r="EQ1024" s="40"/>
      <c r="ER1024" s="40"/>
      <c r="ES1024" s="40"/>
      <c r="ET1024" s="40"/>
      <c r="EU1024" s="40"/>
      <c r="EV1024" s="40"/>
      <c r="EW1024" s="42"/>
      <c r="EX1024" s="42"/>
      <c r="EY1024" s="42"/>
      <c r="EZ1024" s="42"/>
      <c r="FA1024" s="42"/>
      <c r="FB1024" s="42"/>
      <c r="FC1024" s="42"/>
      <c r="FD1024" s="42"/>
      <c r="FE1024" s="42"/>
      <c r="FF1024" s="42"/>
      <c r="FG1024" s="42"/>
      <c r="FH1024" s="42"/>
      <c r="FI1024" s="42"/>
      <c r="FJ1024" s="42"/>
      <c r="FK1024" s="42"/>
      <c r="FL1024" s="42"/>
      <c r="FM1024" s="42"/>
      <c r="FN1024" s="42"/>
      <c r="FO1024" s="42"/>
      <c r="FP1024" s="42"/>
      <c r="FQ1024" s="42"/>
      <c r="FR1024" s="42"/>
      <c r="FS1024" s="29">
        <f t="shared" si="125"/>
        <v>120</v>
      </c>
      <c r="FT1024" s="29">
        <f t="shared" si="123"/>
        <v>120</v>
      </c>
      <c r="FU1024" s="8">
        <f t="shared" si="126"/>
        <v>1.5</v>
      </c>
      <c r="FV1024" s="29">
        <f t="shared" si="124"/>
        <v>1.5</v>
      </c>
    </row>
    <row r="1025" spans="1:178">
      <c r="A1025" s="8">
        <v>11142</v>
      </c>
      <c r="B1025" s="27" t="s">
        <v>69</v>
      </c>
      <c r="C1025" s="40">
        <v>7</v>
      </c>
      <c r="D1025" s="40" t="s">
        <v>1493</v>
      </c>
      <c r="E1025" s="40" t="s">
        <v>1496</v>
      </c>
      <c r="F1025" s="40" t="s">
        <v>253</v>
      </c>
      <c r="G1025" s="40">
        <v>100</v>
      </c>
      <c r="H1025" s="8" t="str">
        <f>VLOOKUP(F1025, 'Meslek Grupları'!$E$6:$G$152, 3, FALSE)</f>
        <v>İşçiler</v>
      </c>
      <c r="I1025" s="40"/>
      <c r="J1025" s="40"/>
      <c r="K1025" s="40"/>
      <c r="L1025" s="40"/>
      <c r="M1025" s="40"/>
      <c r="N1025" s="40"/>
      <c r="O1025" s="40"/>
      <c r="P1025" s="40"/>
      <c r="Q1025" s="40" t="s">
        <v>578</v>
      </c>
      <c r="R1025" s="40"/>
      <c r="S1025" s="40"/>
      <c r="T1025" s="40"/>
      <c r="U1025" s="40"/>
      <c r="V1025" s="40"/>
      <c r="W1025" s="40"/>
      <c r="X1025" s="40"/>
      <c r="Y1025" s="40"/>
      <c r="Z1025" s="41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0"/>
      <c r="AM1025" s="40"/>
      <c r="AN1025" s="40"/>
      <c r="AO1025" s="40"/>
      <c r="AP1025" s="40"/>
      <c r="AQ1025" s="40"/>
      <c r="AR1025" s="40"/>
      <c r="AS1025" s="42"/>
      <c r="AT1025" s="42"/>
      <c r="AU1025" s="43"/>
      <c r="AV1025" s="40"/>
      <c r="AW1025" s="40"/>
      <c r="AX1025" s="40"/>
      <c r="AY1025" s="40"/>
      <c r="AZ1025" s="40"/>
      <c r="BA1025" s="42"/>
      <c r="BB1025" s="41"/>
      <c r="BC1025" s="40"/>
      <c r="BD1025" s="40"/>
      <c r="BE1025" s="40"/>
      <c r="BF1025" s="40"/>
      <c r="BG1025" s="40"/>
      <c r="BH1025" s="42"/>
      <c r="BI1025" s="40"/>
      <c r="BJ1025" s="40"/>
      <c r="BK1025" s="40"/>
      <c r="BL1025" s="40"/>
      <c r="BM1025" s="40"/>
      <c r="BN1025" s="40"/>
      <c r="BO1025" s="41"/>
      <c r="BP1025" s="40"/>
      <c r="BQ1025" s="40"/>
      <c r="BR1025" s="40"/>
      <c r="BS1025" s="40"/>
      <c r="BT1025" s="40"/>
      <c r="BU1025" s="42"/>
      <c r="BV1025" s="40"/>
      <c r="BW1025" s="41"/>
      <c r="BX1025" s="40"/>
      <c r="BY1025" s="40"/>
      <c r="BZ1025" s="40"/>
      <c r="CA1025" s="42"/>
      <c r="CB1025" s="41"/>
      <c r="CC1025" s="40"/>
      <c r="CD1025" s="40"/>
      <c r="CE1025" s="40"/>
      <c r="CF1025" s="40"/>
      <c r="CG1025" s="40"/>
      <c r="CH1025" s="42"/>
      <c r="CI1025" s="43"/>
      <c r="CJ1025" s="41"/>
      <c r="CK1025" s="40"/>
      <c r="CL1025" s="40"/>
      <c r="CM1025" s="40"/>
      <c r="CN1025" s="40"/>
      <c r="CO1025" s="40"/>
      <c r="CP1025" s="40"/>
      <c r="CQ1025" s="40"/>
      <c r="CR1025" s="40"/>
      <c r="CS1025" s="40"/>
      <c r="CT1025" s="40"/>
      <c r="CU1025" s="40"/>
      <c r="CV1025" s="40"/>
      <c r="CW1025" s="40"/>
      <c r="CX1025" s="40"/>
      <c r="CY1025" s="40"/>
      <c r="CZ1025" s="40"/>
      <c r="DA1025" s="40"/>
      <c r="DB1025" s="40"/>
      <c r="DC1025" s="40"/>
      <c r="DD1025" s="40"/>
      <c r="DE1025" s="40"/>
      <c r="DF1025" s="40"/>
      <c r="DG1025" s="40"/>
      <c r="DH1025" s="40"/>
      <c r="DI1025" s="40"/>
      <c r="DJ1025" s="40"/>
      <c r="DK1025" s="40"/>
      <c r="DL1025" s="40"/>
      <c r="DM1025" s="40"/>
      <c r="DN1025" s="40"/>
      <c r="DO1025" s="40"/>
      <c r="DP1025" s="40"/>
      <c r="DQ1025" s="41"/>
      <c r="DR1025" s="40"/>
      <c r="DS1025" s="40"/>
      <c r="DT1025" s="40"/>
      <c r="DU1025" s="40"/>
      <c r="DV1025" s="42"/>
      <c r="DW1025" s="40"/>
      <c r="DX1025" s="40"/>
      <c r="DY1025" s="40"/>
      <c r="DZ1025" s="40"/>
      <c r="EA1025" s="40"/>
      <c r="EB1025" s="40"/>
      <c r="EC1025" s="40"/>
      <c r="ED1025" s="41"/>
      <c r="EE1025" s="40"/>
      <c r="EF1025" s="40"/>
      <c r="EG1025" s="41"/>
      <c r="EH1025" s="40"/>
      <c r="EI1025" s="40"/>
      <c r="EJ1025" s="40"/>
      <c r="EK1025" s="40"/>
      <c r="EL1025" s="42"/>
      <c r="EM1025" s="40"/>
      <c r="EN1025" s="40"/>
      <c r="EO1025" s="40"/>
      <c r="EP1025" s="40"/>
      <c r="EQ1025" s="40"/>
      <c r="ER1025" s="40"/>
      <c r="ES1025" s="40"/>
      <c r="ET1025" s="40"/>
      <c r="EU1025" s="40"/>
      <c r="EV1025" s="40"/>
      <c r="EW1025" s="42"/>
      <c r="EX1025" s="42"/>
      <c r="EY1025" s="42"/>
      <c r="EZ1025" s="42"/>
      <c r="FA1025" s="42"/>
      <c r="FB1025" s="42"/>
      <c r="FC1025" s="42"/>
      <c r="FD1025" s="42"/>
      <c r="FE1025" s="42"/>
      <c r="FF1025" s="42"/>
      <c r="FG1025" s="42"/>
      <c r="FH1025" s="42"/>
      <c r="FI1025" s="42"/>
      <c r="FJ1025" s="42"/>
      <c r="FK1025" s="42"/>
      <c r="FL1025" s="42"/>
      <c r="FM1025" s="42"/>
      <c r="FN1025" s="42"/>
      <c r="FO1025" s="42"/>
      <c r="FP1025" s="42"/>
      <c r="FQ1025" s="42"/>
      <c r="FR1025" s="42"/>
      <c r="FS1025" s="29">
        <f t="shared" si="125"/>
        <v>100</v>
      </c>
      <c r="FT1025" s="29">
        <f t="shared" si="123"/>
        <v>100</v>
      </c>
      <c r="FU1025" s="8">
        <f t="shared" si="126"/>
        <v>0</v>
      </c>
      <c r="FV1025" s="29">
        <f t="shared" si="124"/>
        <v>0</v>
      </c>
    </row>
    <row r="1026" spans="1:178">
      <c r="A1026" s="8">
        <v>11142</v>
      </c>
      <c r="B1026" s="27" t="s">
        <v>69</v>
      </c>
      <c r="C1026" s="40">
        <v>8</v>
      </c>
      <c r="D1026" s="40" t="s">
        <v>1480</v>
      </c>
      <c r="E1026" s="40" t="s">
        <v>1444</v>
      </c>
      <c r="F1026" s="40" t="s">
        <v>253</v>
      </c>
      <c r="G1026" s="40">
        <v>100</v>
      </c>
      <c r="H1026" s="8" t="str">
        <f>VLOOKUP(F1026, 'Meslek Grupları'!$E$6:$G$152, 3, FALSE)</f>
        <v>İşçiler</v>
      </c>
      <c r="I1026" s="40"/>
      <c r="J1026" s="40"/>
      <c r="K1026" s="40"/>
      <c r="L1026" s="40"/>
      <c r="M1026" s="40"/>
      <c r="N1026" s="40"/>
      <c r="O1026" s="40"/>
      <c r="P1026" s="40"/>
      <c r="Q1026" s="40" t="s">
        <v>578</v>
      </c>
      <c r="R1026" s="40">
        <v>10</v>
      </c>
      <c r="S1026" s="40"/>
      <c r="T1026" s="40"/>
      <c r="U1026" s="40"/>
      <c r="V1026" s="40"/>
      <c r="W1026" s="40"/>
      <c r="X1026" s="40"/>
      <c r="Y1026" s="40"/>
      <c r="Z1026" s="41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>
        <v>10</v>
      </c>
      <c r="AS1026" s="42">
        <v>2</v>
      </c>
      <c r="AT1026" s="42">
        <v>2</v>
      </c>
      <c r="AU1026" s="43"/>
      <c r="AV1026" s="40"/>
      <c r="AW1026" s="40"/>
      <c r="AX1026" s="40"/>
      <c r="AY1026" s="40"/>
      <c r="AZ1026" s="40"/>
      <c r="BA1026" s="42"/>
      <c r="BB1026" s="41"/>
      <c r="BC1026" s="40"/>
      <c r="BD1026" s="40"/>
      <c r="BE1026" s="40"/>
      <c r="BF1026" s="40"/>
      <c r="BG1026" s="40"/>
      <c r="BH1026" s="42"/>
      <c r="BI1026" s="40">
        <v>3</v>
      </c>
      <c r="BJ1026" s="40">
        <v>2</v>
      </c>
      <c r="BK1026" s="40">
        <v>2</v>
      </c>
      <c r="BL1026" s="40"/>
      <c r="BM1026" s="40">
        <v>16</v>
      </c>
      <c r="BN1026" s="40">
        <v>25</v>
      </c>
      <c r="BO1026" s="41"/>
      <c r="BP1026" s="40"/>
      <c r="BQ1026" s="40"/>
      <c r="BR1026" s="40"/>
      <c r="BS1026" s="40"/>
      <c r="BT1026" s="40"/>
      <c r="BU1026" s="42"/>
      <c r="BV1026" s="40"/>
      <c r="BW1026" s="41"/>
      <c r="BX1026" s="40"/>
      <c r="BY1026" s="40"/>
      <c r="BZ1026" s="40"/>
      <c r="CA1026" s="42"/>
      <c r="CB1026" s="41"/>
      <c r="CC1026" s="40"/>
      <c r="CD1026" s="40"/>
      <c r="CE1026" s="40"/>
      <c r="CF1026" s="40"/>
      <c r="CG1026" s="40"/>
      <c r="CH1026" s="42"/>
      <c r="CI1026" s="43"/>
      <c r="CJ1026" s="41"/>
      <c r="CK1026" s="40"/>
      <c r="CL1026" s="40"/>
      <c r="CM1026" s="40"/>
      <c r="CN1026" s="40"/>
      <c r="CO1026" s="40"/>
      <c r="CP1026" s="40"/>
      <c r="CQ1026" s="40"/>
      <c r="CR1026" s="40"/>
      <c r="CS1026" s="40"/>
      <c r="CT1026" s="40"/>
      <c r="CU1026" s="40"/>
      <c r="CV1026" s="40"/>
      <c r="CW1026" s="40"/>
      <c r="CX1026" s="40"/>
      <c r="CY1026" s="40"/>
      <c r="CZ1026" s="40"/>
      <c r="DA1026" s="40"/>
      <c r="DB1026" s="40"/>
      <c r="DC1026" s="40"/>
      <c r="DD1026" s="40"/>
      <c r="DE1026" s="40"/>
      <c r="DF1026" s="40"/>
      <c r="DG1026" s="40"/>
      <c r="DH1026" s="40"/>
      <c r="DI1026" s="40"/>
      <c r="DJ1026" s="40"/>
      <c r="DK1026" s="40"/>
      <c r="DL1026" s="40"/>
      <c r="DM1026" s="40"/>
      <c r="DN1026" s="40"/>
      <c r="DO1026" s="40"/>
      <c r="DP1026" s="40"/>
      <c r="DQ1026" s="41"/>
      <c r="DR1026" s="40"/>
      <c r="DS1026" s="40"/>
      <c r="DT1026" s="40"/>
      <c r="DU1026" s="40"/>
      <c r="DV1026" s="42"/>
      <c r="DW1026" s="40"/>
      <c r="DX1026" s="40"/>
      <c r="DY1026" s="40"/>
      <c r="DZ1026" s="40"/>
      <c r="EA1026" s="40"/>
      <c r="EB1026" s="40"/>
      <c r="EC1026" s="40"/>
      <c r="ED1026" s="41"/>
      <c r="EE1026" s="40"/>
      <c r="EF1026" s="40"/>
      <c r="EG1026" s="41"/>
      <c r="EH1026" s="40"/>
      <c r="EI1026" s="40"/>
      <c r="EJ1026" s="40"/>
      <c r="EK1026" s="40"/>
      <c r="EL1026" s="42"/>
      <c r="EM1026" s="40"/>
      <c r="EN1026" s="40"/>
      <c r="EO1026" s="40"/>
      <c r="EP1026" s="40"/>
      <c r="EQ1026" s="40"/>
      <c r="ER1026" s="40"/>
      <c r="ES1026" s="40"/>
      <c r="ET1026" s="40"/>
      <c r="EU1026" s="40"/>
      <c r="EV1026" s="40"/>
      <c r="EW1026" s="42"/>
      <c r="EX1026" s="42"/>
      <c r="EY1026" s="42"/>
      <c r="EZ1026" s="42"/>
      <c r="FA1026" s="42"/>
      <c r="FB1026" s="42"/>
      <c r="FC1026" s="42"/>
      <c r="FD1026" s="42"/>
      <c r="FE1026" s="42"/>
      <c r="FF1026" s="42"/>
      <c r="FG1026" s="42"/>
      <c r="FH1026" s="42"/>
      <c r="FI1026" s="42"/>
      <c r="FJ1026" s="42"/>
      <c r="FK1026" s="42"/>
      <c r="FL1026" s="42"/>
      <c r="FM1026" s="42"/>
      <c r="FN1026" s="42"/>
      <c r="FO1026" s="42"/>
      <c r="FP1026" s="42"/>
      <c r="FQ1026" s="42"/>
      <c r="FR1026" s="42"/>
      <c r="FS1026" s="29">
        <f t="shared" si="125"/>
        <v>116</v>
      </c>
      <c r="FT1026" s="29">
        <f t="shared" si="123"/>
        <v>116</v>
      </c>
      <c r="FU1026" s="8">
        <f t="shared" si="126"/>
        <v>3</v>
      </c>
      <c r="FV1026" s="29">
        <f t="shared" si="124"/>
        <v>3</v>
      </c>
    </row>
    <row r="1027" spans="1:178">
      <c r="A1027" s="8">
        <v>11142</v>
      </c>
      <c r="B1027" s="27" t="s">
        <v>69</v>
      </c>
      <c r="C1027" s="40">
        <v>9</v>
      </c>
      <c r="D1027" s="40" t="s">
        <v>2078</v>
      </c>
      <c r="E1027" s="40" t="s">
        <v>527</v>
      </c>
      <c r="F1027" s="40" t="s">
        <v>261</v>
      </c>
      <c r="G1027" s="40">
        <v>120</v>
      </c>
      <c r="H1027" s="8" t="str">
        <f>VLOOKUP(F1027, 'Meslek Grupları'!$E$6:$G$152, 3, FALSE)</f>
        <v>Esnaf</v>
      </c>
      <c r="I1027" s="40"/>
      <c r="J1027" s="40"/>
      <c r="K1027" s="40"/>
      <c r="L1027" s="40"/>
      <c r="M1027" s="40"/>
      <c r="N1027" s="40"/>
      <c r="O1027" s="40"/>
      <c r="P1027" s="40"/>
      <c r="Q1027" s="40" t="s">
        <v>578</v>
      </c>
      <c r="R1027" s="40">
        <v>10</v>
      </c>
      <c r="S1027" s="40">
        <v>1</v>
      </c>
      <c r="T1027" s="40">
        <v>4.5</v>
      </c>
      <c r="U1027" s="40"/>
      <c r="V1027" s="40"/>
      <c r="W1027" s="40"/>
      <c r="X1027" s="40"/>
      <c r="Y1027" s="40"/>
      <c r="Z1027" s="41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0"/>
      <c r="AM1027" s="40"/>
      <c r="AN1027" s="40"/>
      <c r="AO1027" s="40"/>
      <c r="AP1027" s="40"/>
      <c r="AQ1027" s="40"/>
      <c r="AR1027" s="40">
        <v>20</v>
      </c>
      <c r="AS1027" s="42">
        <v>4</v>
      </c>
      <c r="AT1027" s="42">
        <v>4</v>
      </c>
      <c r="AU1027" s="43"/>
      <c r="AV1027" s="40"/>
      <c r="AW1027" s="40"/>
      <c r="AX1027" s="40"/>
      <c r="AY1027" s="40"/>
      <c r="AZ1027" s="40"/>
      <c r="BA1027" s="42"/>
      <c r="BB1027" s="41"/>
      <c r="BC1027" s="40"/>
      <c r="BD1027" s="40"/>
      <c r="BE1027" s="40"/>
      <c r="BF1027" s="40"/>
      <c r="BG1027" s="40"/>
      <c r="BH1027" s="42"/>
      <c r="BI1027" s="40">
        <v>2</v>
      </c>
      <c r="BJ1027" s="40">
        <v>4</v>
      </c>
      <c r="BK1027" s="40">
        <v>4</v>
      </c>
      <c r="BL1027" s="40"/>
      <c r="BM1027" s="40">
        <v>32</v>
      </c>
      <c r="BN1027" s="40">
        <v>40</v>
      </c>
      <c r="BO1027" s="41"/>
      <c r="BP1027" s="40"/>
      <c r="BQ1027" s="40"/>
      <c r="BR1027" s="40"/>
      <c r="BS1027" s="40"/>
      <c r="BT1027" s="40"/>
      <c r="BU1027" s="42"/>
      <c r="BV1027" s="40"/>
      <c r="BW1027" s="41">
        <v>1</v>
      </c>
      <c r="BX1027" s="40"/>
      <c r="BY1027" s="40"/>
      <c r="BZ1027" s="40">
        <v>12</v>
      </c>
      <c r="CA1027" s="42">
        <v>18</v>
      </c>
      <c r="CB1027" s="41"/>
      <c r="CC1027" s="40"/>
      <c r="CD1027" s="40"/>
      <c r="CE1027" s="40"/>
      <c r="CF1027" s="40"/>
      <c r="CG1027" s="40"/>
      <c r="CH1027" s="42"/>
      <c r="CI1027" s="43"/>
      <c r="CJ1027" s="41"/>
      <c r="CK1027" s="40"/>
      <c r="CL1027" s="40"/>
      <c r="CM1027" s="40"/>
      <c r="CN1027" s="40"/>
      <c r="CO1027" s="40"/>
      <c r="CP1027" s="40"/>
      <c r="CQ1027" s="40"/>
      <c r="CR1027" s="40"/>
      <c r="CS1027" s="40"/>
      <c r="CT1027" s="40"/>
      <c r="CU1027" s="40"/>
      <c r="CV1027" s="40"/>
      <c r="CW1027" s="40"/>
      <c r="CX1027" s="40"/>
      <c r="CY1027" s="40"/>
      <c r="CZ1027" s="40"/>
      <c r="DA1027" s="40"/>
      <c r="DB1027" s="40"/>
      <c r="DC1027" s="40"/>
      <c r="DD1027" s="40"/>
      <c r="DE1027" s="40"/>
      <c r="DF1027" s="40"/>
      <c r="DG1027" s="40"/>
      <c r="DH1027" s="40"/>
      <c r="DI1027" s="40"/>
      <c r="DJ1027" s="40"/>
      <c r="DK1027" s="40"/>
      <c r="DL1027" s="40"/>
      <c r="DM1027" s="40"/>
      <c r="DN1027" s="40"/>
      <c r="DO1027" s="40"/>
      <c r="DP1027" s="40"/>
      <c r="DQ1027" s="41"/>
      <c r="DR1027" s="40"/>
      <c r="DS1027" s="40"/>
      <c r="DT1027" s="40"/>
      <c r="DU1027" s="40"/>
      <c r="DV1027" s="42"/>
      <c r="DW1027" s="40"/>
      <c r="DX1027" s="40"/>
      <c r="DY1027" s="40"/>
      <c r="DZ1027" s="40"/>
      <c r="EA1027" s="40"/>
      <c r="EB1027" s="40"/>
      <c r="EC1027" s="40"/>
      <c r="ED1027" s="41"/>
      <c r="EE1027" s="40"/>
      <c r="EF1027" s="40"/>
      <c r="EG1027" s="41"/>
      <c r="EH1027" s="40"/>
      <c r="EI1027" s="40"/>
      <c r="EJ1027" s="40"/>
      <c r="EK1027" s="40"/>
      <c r="EL1027" s="42"/>
      <c r="EM1027" s="40"/>
      <c r="EN1027" s="40"/>
      <c r="EO1027" s="40"/>
      <c r="EP1027" s="40"/>
      <c r="EQ1027" s="40"/>
      <c r="ER1027" s="40"/>
      <c r="ES1027" s="40"/>
      <c r="ET1027" s="40"/>
      <c r="EU1027" s="40"/>
      <c r="EV1027" s="40"/>
      <c r="EW1027" s="42"/>
      <c r="EX1027" s="42"/>
      <c r="EY1027" s="42"/>
      <c r="EZ1027" s="42"/>
      <c r="FA1027" s="42"/>
      <c r="FB1027" s="42"/>
      <c r="FC1027" s="42"/>
      <c r="FD1027" s="42"/>
      <c r="FE1027" s="42"/>
      <c r="FF1027" s="42"/>
      <c r="FG1027" s="42"/>
      <c r="FH1027" s="42"/>
      <c r="FI1027" s="42"/>
      <c r="FJ1027" s="42"/>
      <c r="FK1027" s="42"/>
      <c r="FL1027" s="42"/>
      <c r="FM1027" s="42"/>
      <c r="FN1027" s="42"/>
      <c r="FO1027" s="42"/>
      <c r="FP1027" s="42"/>
      <c r="FQ1027" s="42"/>
      <c r="FR1027" s="42"/>
      <c r="FS1027" s="29">
        <f t="shared" si="125"/>
        <v>164</v>
      </c>
      <c r="FT1027" s="29">
        <f t="shared" si="123"/>
        <v>164</v>
      </c>
      <c r="FU1027" s="8">
        <f t="shared" si="126"/>
        <v>3</v>
      </c>
      <c r="FV1027" s="29">
        <f t="shared" si="124"/>
        <v>3</v>
      </c>
    </row>
    <row r="1028" spans="1:178">
      <c r="A1028" s="8">
        <v>11142</v>
      </c>
      <c r="B1028" s="27" t="s">
        <v>69</v>
      </c>
      <c r="C1028" s="40">
        <v>10</v>
      </c>
      <c r="D1028" s="40" t="s">
        <v>1468</v>
      </c>
      <c r="E1028" s="40" t="s">
        <v>1488</v>
      </c>
      <c r="F1028" s="40" t="s">
        <v>807</v>
      </c>
      <c r="G1028" s="40">
        <v>120</v>
      </c>
      <c r="H1028" s="8" t="str">
        <f>VLOOKUP(F1028, 'Meslek Grupları'!$E$6:$G$152, 3, FALSE)</f>
        <v>Esnaf</v>
      </c>
      <c r="I1028" s="40"/>
      <c r="J1028" s="40"/>
      <c r="K1028" s="40"/>
      <c r="L1028" s="40"/>
      <c r="M1028" s="40"/>
      <c r="N1028" s="40"/>
      <c r="O1028" s="40"/>
      <c r="P1028" s="40"/>
      <c r="Q1028" s="40" t="s">
        <v>578</v>
      </c>
      <c r="R1028" s="40">
        <v>8</v>
      </c>
      <c r="S1028" s="40">
        <v>3</v>
      </c>
      <c r="T1028" s="40">
        <v>13.5</v>
      </c>
      <c r="U1028" s="40"/>
      <c r="V1028" s="40"/>
      <c r="W1028" s="40"/>
      <c r="X1028" s="40"/>
      <c r="Y1028" s="40"/>
      <c r="Z1028" s="41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2"/>
      <c r="AT1028" s="42"/>
      <c r="AU1028" s="43"/>
      <c r="AV1028" s="40"/>
      <c r="AW1028" s="40"/>
      <c r="AX1028" s="40"/>
      <c r="AY1028" s="40"/>
      <c r="AZ1028" s="40"/>
      <c r="BA1028" s="42"/>
      <c r="BB1028" s="41"/>
      <c r="BC1028" s="40"/>
      <c r="BD1028" s="40"/>
      <c r="BE1028" s="40"/>
      <c r="BF1028" s="40"/>
      <c r="BG1028" s="40"/>
      <c r="BH1028" s="42"/>
      <c r="BI1028" s="40"/>
      <c r="BJ1028" s="40"/>
      <c r="BK1028" s="40"/>
      <c r="BL1028" s="40"/>
      <c r="BM1028" s="40"/>
      <c r="BN1028" s="40"/>
      <c r="BO1028" s="41"/>
      <c r="BP1028" s="40"/>
      <c r="BQ1028" s="40"/>
      <c r="BR1028" s="40"/>
      <c r="BS1028" s="40"/>
      <c r="BT1028" s="40"/>
      <c r="BU1028" s="42"/>
      <c r="BV1028" s="40"/>
      <c r="BW1028" s="41">
        <v>3</v>
      </c>
      <c r="BX1028" s="40"/>
      <c r="BY1028" s="40"/>
      <c r="BZ1028" s="40">
        <v>36</v>
      </c>
      <c r="CA1028" s="42">
        <v>45</v>
      </c>
      <c r="CB1028" s="41"/>
      <c r="CC1028" s="40"/>
      <c r="CD1028" s="40"/>
      <c r="CE1028" s="40"/>
      <c r="CF1028" s="40"/>
      <c r="CG1028" s="40"/>
      <c r="CH1028" s="42"/>
      <c r="CI1028" s="43"/>
      <c r="CJ1028" s="41"/>
      <c r="CK1028" s="40"/>
      <c r="CL1028" s="40"/>
      <c r="CM1028" s="40"/>
      <c r="CN1028" s="40"/>
      <c r="CO1028" s="40"/>
      <c r="CP1028" s="40"/>
      <c r="CQ1028" s="40"/>
      <c r="CR1028" s="40"/>
      <c r="CS1028" s="40"/>
      <c r="CT1028" s="40"/>
      <c r="CU1028" s="40"/>
      <c r="CV1028" s="40"/>
      <c r="CW1028" s="40"/>
      <c r="CX1028" s="40"/>
      <c r="CY1028" s="40"/>
      <c r="CZ1028" s="40"/>
      <c r="DA1028" s="40"/>
      <c r="DB1028" s="40"/>
      <c r="DC1028" s="40"/>
      <c r="DD1028" s="40"/>
      <c r="DE1028" s="40"/>
      <c r="DF1028" s="40"/>
      <c r="DG1028" s="40"/>
      <c r="DH1028" s="40"/>
      <c r="DI1028" s="40"/>
      <c r="DJ1028" s="40"/>
      <c r="DK1028" s="40"/>
      <c r="DL1028" s="40"/>
      <c r="DM1028" s="40"/>
      <c r="DN1028" s="40"/>
      <c r="DO1028" s="40"/>
      <c r="DP1028" s="40"/>
      <c r="DQ1028" s="41"/>
      <c r="DR1028" s="40"/>
      <c r="DS1028" s="40"/>
      <c r="DT1028" s="40"/>
      <c r="DU1028" s="40"/>
      <c r="DV1028" s="42"/>
      <c r="DW1028" s="40"/>
      <c r="DX1028" s="40"/>
      <c r="DY1028" s="40"/>
      <c r="DZ1028" s="40"/>
      <c r="EA1028" s="40"/>
      <c r="EB1028" s="40"/>
      <c r="EC1028" s="40"/>
      <c r="ED1028" s="41"/>
      <c r="EE1028" s="40"/>
      <c r="EF1028" s="40"/>
      <c r="EG1028" s="41"/>
      <c r="EH1028" s="40"/>
      <c r="EI1028" s="40"/>
      <c r="EJ1028" s="40"/>
      <c r="EK1028" s="40"/>
      <c r="EL1028" s="42"/>
      <c r="EM1028" s="40"/>
      <c r="EN1028" s="40"/>
      <c r="EO1028" s="40"/>
      <c r="EP1028" s="40"/>
      <c r="EQ1028" s="40"/>
      <c r="ER1028" s="40"/>
      <c r="ES1028" s="40"/>
      <c r="ET1028" s="40"/>
      <c r="EU1028" s="40"/>
      <c r="EV1028" s="40"/>
      <c r="EW1028" s="42"/>
      <c r="EX1028" s="42"/>
      <c r="EY1028" s="42"/>
      <c r="EZ1028" s="42"/>
      <c r="FA1028" s="42"/>
      <c r="FB1028" s="42"/>
      <c r="FC1028" s="42"/>
      <c r="FD1028" s="42"/>
      <c r="FE1028" s="42"/>
      <c r="FF1028" s="42"/>
      <c r="FG1028" s="42"/>
      <c r="FH1028" s="42"/>
      <c r="FI1028" s="42"/>
      <c r="FJ1028" s="42"/>
      <c r="FK1028" s="42"/>
      <c r="FL1028" s="42"/>
      <c r="FM1028" s="42"/>
      <c r="FN1028" s="42"/>
      <c r="FO1028" s="42"/>
      <c r="FP1028" s="42"/>
      <c r="FQ1028" s="42"/>
      <c r="FR1028" s="42"/>
      <c r="FS1028" s="29">
        <f t="shared" si="125"/>
        <v>156</v>
      </c>
      <c r="FT1028" s="29">
        <f t="shared" si="123"/>
        <v>156</v>
      </c>
      <c r="FU1028" s="8">
        <f t="shared" si="126"/>
        <v>3</v>
      </c>
      <c r="FV1028" s="29">
        <f t="shared" si="124"/>
        <v>3</v>
      </c>
    </row>
    <row r="1029" spans="1:178">
      <c r="A1029" s="8">
        <v>11142</v>
      </c>
      <c r="B1029" s="27" t="s">
        <v>69</v>
      </c>
      <c r="C1029" s="40">
        <v>11</v>
      </c>
      <c r="D1029" s="40" t="s">
        <v>1477</v>
      </c>
      <c r="E1029" s="40" t="s">
        <v>1497</v>
      </c>
      <c r="F1029" s="40" t="s">
        <v>807</v>
      </c>
      <c r="G1029" s="40">
        <v>150</v>
      </c>
      <c r="H1029" s="8" t="str">
        <f>VLOOKUP(F1029, 'Meslek Grupları'!$E$6:$G$152, 3, FALSE)</f>
        <v>Esnaf</v>
      </c>
      <c r="I1029" s="40"/>
      <c r="J1029" s="40"/>
      <c r="K1029" s="40"/>
      <c r="L1029" s="40"/>
      <c r="M1029" s="40"/>
      <c r="N1029" s="40"/>
      <c r="O1029" s="40"/>
      <c r="P1029" s="40"/>
      <c r="Q1029" s="40" t="s">
        <v>578</v>
      </c>
      <c r="R1029" s="40">
        <v>8</v>
      </c>
      <c r="S1029" s="40">
        <v>2</v>
      </c>
      <c r="T1029" s="40">
        <v>9</v>
      </c>
      <c r="U1029" s="40"/>
      <c r="V1029" s="40"/>
      <c r="W1029" s="40"/>
      <c r="X1029" s="40"/>
      <c r="Y1029" s="40"/>
      <c r="Z1029" s="41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0"/>
      <c r="AM1029" s="40"/>
      <c r="AN1029" s="40"/>
      <c r="AO1029" s="40"/>
      <c r="AP1029" s="40"/>
      <c r="AQ1029" s="40"/>
      <c r="AR1029" s="40"/>
      <c r="AS1029" s="42"/>
      <c r="AT1029" s="42"/>
      <c r="AU1029" s="43"/>
      <c r="AV1029" s="40"/>
      <c r="AW1029" s="40"/>
      <c r="AX1029" s="40"/>
      <c r="AY1029" s="40"/>
      <c r="AZ1029" s="40"/>
      <c r="BA1029" s="42"/>
      <c r="BB1029" s="41"/>
      <c r="BC1029" s="40"/>
      <c r="BD1029" s="40"/>
      <c r="BE1029" s="40"/>
      <c r="BF1029" s="40"/>
      <c r="BG1029" s="40"/>
      <c r="BH1029" s="42"/>
      <c r="BI1029" s="40">
        <v>2</v>
      </c>
      <c r="BJ1029" s="40"/>
      <c r="BK1029" s="40"/>
      <c r="BL1029" s="40"/>
      <c r="BM1029" s="40"/>
      <c r="BN1029" s="40">
        <v>60</v>
      </c>
      <c r="BO1029" s="41"/>
      <c r="BP1029" s="40"/>
      <c r="BQ1029" s="40"/>
      <c r="BR1029" s="40"/>
      <c r="BS1029" s="40"/>
      <c r="BT1029" s="40"/>
      <c r="BU1029" s="42"/>
      <c r="BV1029" s="40"/>
      <c r="BW1029" s="41">
        <v>2</v>
      </c>
      <c r="BX1029" s="40"/>
      <c r="BY1029" s="40"/>
      <c r="BZ1029" s="40">
        <v>24</v>
      </c>
      <c r="CA1029" s="42">
        <v>30</v>
      </c>
      <c r="CB1029" s="41"/>
      <c r="CC1029" s="40"/>
      <c r="CD1029" s="40"/>
      <c r="CE1029" s="40"/>
      <c r="CF1029" s="40"/>
      <c r="CG1029" s="40"/>
      <c r="CH1029" s="42"/>
      <c r="CI1029" s="43"/>
      <c r="CJ1029" s="41"/>
      <c r="CK1029" s="40"/>
      <c r="CL1029" s="40"/>
      <c r="CM1029" s="40"/>
      <c r="CN1029" s="40"/>
      <c r="CO1029" s="40"/>
      <c r="CP1029" s="40"/>
      <c r="CQ1029" s="40"/>
      <c r="CR1029" s="40"/>
      <c r="CS1029" s="40"/>
      <c r="CT1029" s="40"/>
      <c r="CU1029" s="40"/>
      <c r="CV1029" s="40"/>
      <c r="CW1029" s="40"/>
      <c r="CX1029" s="40"/>
      <c r="CY1029" s="40"/>
      <c r="CZ1029" s="40"/>
      <c r="DA1029" s="40"/>
      <c r="DB1029" s="40"/>
      <c r="DC1029" s="40"/>
      <c r="DD1029" s="40"/>
      <c r="DE1029" s="40"/>
      <c r="DF1029" s="40"/>
      <c r="DG1029" s="40"/>
      <c r="DH1029" s="40"/>
      <c r="DI1029" s="40"/>
      <c r="DJ1029" s="40"/>
      <c r="DK1029" s="40"/>
      <c r="DL1029" s="40"/>
      <c r="DM1029" s="40"/>
      <c r="DN1029" s="40"/>
      <c r="DO1029" s="40"/>
      <c r="DP1029" s="40"/>
      <c r="DQ1029" s="41"/>
      <c r="DR1029" s="40"/>
      <c r="DS1029" s="40"/>
      <c r="DT1029" s="40"/>
      <c r="DU1029" s="40"/>
      <c r="DV1029" s="42"/>
      <c r="DW1029" s="40"/>
      <c r="DX1029" s="40"/>
      <c r="DY1029" s="40"/>
      <c r="DZ1029" s="40"/>
      <c r="EA1029" s="40"/>
      <c r="EB1029" s="40"/>
      <c r="EC1029" s="40"/>
      <c r="ED1029" s="41"/>
      <c r="EE1029" s="40"/>
      <c r="EF1029" s="40"/>
      <c r="EG1029" s="41"/>
      <c r="EH1029" s="40"/>
      <c r="EI1029" s="40"/>
      <c r="EJ1029" s="40"/>
      <c r="EK1029" s="40"/>
      <c r="EL1029" s="42"/>
      <c r="EM1029" s="40"/>
      <c r="EN1029" s="40"/>
      <c r="EO1029" s="40"/>
      <c r="EP1029" s="40"/>
      <c r="EQ1029" s="40"/>
      <c r="ER1029" s="40"/>
      <c r="ES1029" s="40"/>
      <c r="ET1029" s="40"/>
      <c r="EU1029" s="40"/>
      <c r="EV1029" s="40"/>
      <c r="EW1029" s="42"/>
      <c r="EX1029" s="42"/>
      <c r="EY1029" s="42"/>
      <c r="EZ1029" s="42"/>
      <c r="FA1029" s="42"/>
      <c r="FB1029" s="42"/>
      <c r="FC1029" s="42"/>
      <c r="FD1029" s="42"/>
      <c r="FE1029" s="42"/>
      <c r="FF1029" s="42"/>
      <c r="FG1029" s="42"/>
      <c r="FH1029" s="42"/>
      <c r="FI1029" s="42"/>
      <c r="FJ1029" s="42"/>
      <c r="FK1029" s="42"/>
      <c r="FL1029" s="42"/>
      <c r="FM1029" s="42"/>
      <c r="FN1029" s="42"/>
      <c r="FO1029" s="42"/>
      <c r="FP1029" s="42"/>
      <c r="FQ1029" s="42"/>
      <c r="FR1029" s="42"/>
      <c r="FS1029" s="29">
        <f t="shared" si="125"/>
        <v>174</v>
      </c>
      <c r="FT1029" s="29">
        <f t="shared" si="123"/>
        <v>174</v>
      </c>
      <c r="FU1029" s="8">
        <f t="shared" si="126"/>
        <v>4</v>
      </c>
      <c r="FV1029" s="29">
        <f t="shared" si="124"/>
        <v>4</v>
      </c>
    </row>
    <row r="1030" spans="1:178">
      <c r="A1030" s="8">
        <v>11142</v>
      </c>
      <c r="B1030" s="27" t="s">
        <v>69</v>
      </c>
      <c r="C1030" s="40">
        <v>12</v>
      </c>
      <c r="D1030" s="40" t="s">
        <v>1498</v>
      </c>
      <c r="E1030" s="40" t="s">
        <v>1444</v>
      </c>
      <c r="F1030" s="40" t="s">
        <v>636</v>
      </c>
      <c r="G1030" s="40">
        <v>100</v>
      </c>
      <c r="H1030" s="8" t="str">
        <f>VLOOKUP(F1030, 'Meslek Grupları'!$E$6:$G$152, 3, FALSE)</f>
        <v>Esnaf</v>
      </c>
      <c r="I1030" s="40"/>
      <c r="J1030" s="40"/>
      <c r="K1030" s="40"/>
      <c r="L1030" s="40"/>
      <c r="M1030" s="40"/>
      <c r="N1030" s="40"/>
      <c r="O1030" s="40"/>
      <c r="P1030" s="40"/>
      <c r="Q1030" s="40" t="s">
        <v>578</v>
      </c>
      <c r="R1030" s="40"/>
      <c r="S1030" s="40">
        <v>3</v>
      </c>
      <c r="T1030" s="40">
        <v>13.5</v>
      </c>
      <c r="U1030" s="40"/>
      <c r="V1030" s="40"/>
      <c r="W1030" s="40"/>
      <c r="X1030" s="40"/>
      <c r="Y1030" s="40"/>
      <c r="Z1030" s="41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2"/>
      <c r="AT1030" s="42"/>
      <c r="AU1030" s="43"/>
      <c r="AV1030" s="40"/>
      <c r="AW1030" s="40"/>
      <c r="AX1030" s="40"/>
      <c r="AY1030" s="40"/>
      <c r="AZ1030" s="40"/>
      <c r="BA1030" s="42"/>
      <c r="BB1030" s="41"/>
      <c r="BC1030" s="40"/>
      <c r="BD1030" s="40"/>
      <c r="BE1030" s="40"/>
      <c r="BF1030" s="40"/>
      <c r="BG1030" s="40"/>
      <c r="BH1030" s="42"/>
      <c r="BI1030" s="40">
        <v>1</v>
      </c>
      <c r="BJ1030" s="40"/>
      <c r="BK1030" s="40"/>
      <c r="BL1030" s="40"/>
      <c r="BM1030" s="40"/>
      <c r="BN1030" s="40">
        <v>30</v>
      </c>
      <c r="BO1030" s="41"/>
      <c r="BP1030" s="40"/>
      <c r="BQ1030" s="40"/>
      <c r="BR1030" s="40"/>
      <c r="BS1030" s="40"/>
      <c r="BT1030" s="40"/>
      <c r="BU1030" s="42"/>
      <c r="BV1030" s="40"/>
      <c r="BW1030" s="41">
        <v>3</v>
      </c>
      <c r="BX1030" s="40"/>
      <c r="BY1030" s="40"/>
      <c r="BZ1030" s="40">
        <v>36</v>
      </c>
      <c r="CA1030" s="42">
        <v>40</v>
      </c>
      <c r="CB1030" s="41"/>
      <c r="CC1030" s="40"/>
      <c r="CD1030" s="40"/>
      <c r="CE1030" s="40"/>
      <c r="CF1030" s="40"/>
      <c r="CG1030" s="40"/>
      <c r="CH1030" s="42"/>
      <c r="CI1030" s="43"/>
      <c r="CJ1030" s="41"/>
      <c r="CK1030" s="40"/>
      <c r="CL1030" s="40"/>
      <c r="CM1030" s="40"/>
      <c r="CN1030" s="40"/>
      <c r="CO1030" s="40"/>
      <c r="CP1030" s="40"/>
      <c r="CQ1030" s="40"/>
      <c r="CR1030" s="40"/>
      <c r="CS1030" s="40"/>
      <c r="CT1030" s="40"/>
      <c r="CU1030" s="40"/>
      <c r="CV1030" s="40"/>
      <c r="CW1030" s="40"/>
      <c r="CX1030" s="40"/>
      <c r="CY1030" s="40"/>
      <c r="CZ1030" s="40"/>
      <c r="DA1030" s="40"/>
      <c r="DB1030" s="40"/>
      <c r="DC1030" s="40"/>
      <c r="DD1030" s="40"/>
      <c r="DE1030" s="40"/>
      <c r="DF1030" s="40"/>
      <c r="DG1030" s="40"/>
      <c r="DH1030" s="40"/>
      <c r="DI1030" s="40"/>
      <c r="DJ1030" s="40"/>
      <c r="DK1030" s="40"/>
      <c r="DL1030" s="40"/>
      <c r="DM1030" s="40"/>
      <c r="DN1030" s="40"/>
      <c r="DO1030" s="40"/>
      <c r="DP1030" s="40"/>
      <c r="DQ1030" s="41"/>
      <c r="DR1030" s="40"/>
      <c r="DS1030" s="40"/>
      <c r="DT1030" s="40"/>
      <c r="DU1030" s="40"/>
      <c r="DV1030" s="42"/>
      <c r="DW1030" s="40"/>
      <c r="DX1030" s="40"/>
      <c r="DY1030" s="40"/>
      <c r="DZ1030" s="40"/>
      <c r="EA1030" s="40"/>
      <c r="EB1030" s="40"/>
      <c r="EC1030" s="40"/>
      <c r="ED1030" s="41"/>
      <c r="EE1030" s="40"/>
      <c r="EF1030" s="40"/>
      <c r="EG1030" s="41"/>
      <c r="EH1030" s="40"/>
      <c r="EI1030" s="40"/>
      <c r="EJ1030" s="40"/>
      <c r="EK1030" s="40"/>
      <c r="EL1030" s="42"/>
      <c r="EM1030" s="40"/>
      <c r="EN1030" s="40"/>
      <c r="EO1030" s="40"/>
      <c r="EP1030" s="40"/>
      <c r="EQ1030" s="40"/>
      <c r="ER1030" s="40"/>
      <c r="ES1030" s="40"/>
      <c r="ET1030" s="40"/>
      <c r="EU1030" s="40"/>
      <c r="EV1030" s="40"/>
      <c r="EW1030" s="42"/>
      <c r="EX1030" s="42"/>
      <c r="EY1030" s="42"/>
      <c r="EZ1030" s="42"/>
      <c r="FA1030" s="42"/>
      <c r="FB1030" s="42"/>
      <c r="FC1030" s="42"/>
      <c r="FD1030" s="42"/>
      <c r="FE1030" s="42"/>
      <c r="FF1030" s="42"/>
      <c r="FG1030" s="42"/>
      <c r="FH1030" s="42"/>
      <c r="FI1030" s="42"/>
      <c r="FJ1030" s="42"/>
      <c r="FK1030" s="42"/>
      <c r="FL1030" s="42"/>
      <c r="FM1030" s="42"/>
      <c r="FN1030" s="42"/>
      <c r="FO1030" s="42"/>
      <c r="FP1030" s="42"/>
      <c r="FQ1030" s="42"/>
      <c r="FR1030" s="42"/>
      <c r="FS1030" s="29">
        <f t="shared" si="125"/>
        <v>136</v>
      </c>
      <c r="FT1030" s="29">
        <f t="shared" si="123"/>
        <v>136</v>
      </c>
      <c r="FU1030" s="8">
        <f t="shared" si="126"/>
        <v>4</v>
      </c>
      <c r="FV1030" s="29">
        <f t="shared" si="124"/>
        <v>4</v>
      </c>
    </row>
    <row r="1031" spans="1:178">
      <c r="A1031" s="8">
        <v>11142</v>
      </c>
      <c r="B1031" s="27" t="s">
        <v>69</v>
      </c>
      <c r="C1031" s="40">
        <v>13</v>
      </c>
      <c r="D1031" s="40" t="s">
        <v>1473</v>
      </c>
      <c r="E1031" s="40" t="s">
        <v>1445</v>
      </c>
      <c r="F1031" s="40" t="s">
        <v>636</v>
      </c>
      <c r="G1031" s="40">
        <v>100</v>
      </c>
      <c r="H1031" s="8" t="str">
        <f>VLOOKUP(F1031, 'Meslek Grupları'!$E$6:$G$152, 3, FALSE)</f>
        <v>Esnaf</v>
      </c>
      <c r="I1031" s="40"/>
      <c r="J1031" s="40"/>
      <c r="K1031" s="40"/>
      <c r="L1031" s="40"/>
      <c r="M1031" s="40"/>
      <c r="N1031" s="40"/>
      <c r="O1031" s="40"/>
      <c r="P1031" s="40"/>
      <c r="Q1031" s="40" t="s">
        <v>578</v>
      </c>
      <c r="R1031" s="40"/>
      <c r="S1031" s="40">
        <v>2</v>
      </c>
      <c r="T1031" s="40">
        <v>9</v>
      </c>
      <c r="U1031" s="40"/>
      <c r="V1031" s="40"/>
      <c r="W1031" s="40"/>
      <c r="X1031" s="40"/>
      <c r="Y1031" s="40"/>
      <c r="Z1031" s="41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0"/>
      <c r="AM1031" s="40"/>
      <c r="AN1031" s="40"/>
      <c r="AO1031" s="40"/>
      <c r="AP1031" s="40"/>
      <c r="AQ1031" s="40"/>
      <c r="AR1031" s="40"/>
      <c r="AS1031" s="42"/>
      <c r="AT1031" s="42"/>
      <c r="AU1031" s="43"/>
      <c r="AV1031" s="40"/>
      <c r="AW1031" s="40"/>
      <c r="AX1031" s="40"/>
      <c r="AY1031" s="40"/>
      <c r="AZ1031" s="40"/>
      <c r="BA1031" s="42"/>
      <c r="BB1031" s="41"/>
      <c r="BC1031" s="40"/>
      <c r="BD1031" s="40"/>
      <c r="BE1031" s="40"/>
      <c r="BF1031" s="40"/>
      <c r="BG1031" s="40"/>
      <c r="BH1031" s="42"/>
      <c r="BI1031" s="40"/>
      <c r="BJ1031" s="40"/>
      <c r="BK1031" s="40"/>
      <c r="BL1031" s="40"/>
      <c r="BM1031" s="40"/>
      <c r="BN1031" s="40"/>
      <c r="BO1031" s="41"/>
      <c r="BP1031" s="40"/>
      <c r="BQ1031" s="40"/>
      <c r="BR1031" s="40"/>
      <c r="BS1031" s="40"/>
      <c r="BT1031" s="40"/>
      <c r="BU1031" s="42"/>
      <c r="BV1031" s="40"/>
      <c r="BW1031" s="41">
        <v>2</v>
      </c>
      <c r="BX1031" s="40"/>
      <c r="BY1031" s="40"/>
      <c r="BZ1031" s="40">
        <v>30</v>
      </c>
      <c r="CA1031" s="42">
        <v>40</v>
      </c>
      <c r="CB1031" s="41"/>
      <c r="CC1031" s="40"/>
      <c r="CD1031" s="40"/>
      <c r="CE1031" s="40"/>
      <c r="CF1031" s="40"/>
      <c r="CG1031" s="40"/>
      <c r="CH1031" s="42"/>
      <c r="CI1031" s="43"/>
      <c r="CJ1031" s="41"/>
      <c r="CK1031" s="40"/>
      <c r="CL1031" s="40"/>
      <c r="CM1031" s="40"/>
      <c r="CN1031" s="40"/>
      <c r="CO1031" s="40"/>
      <c r="CP1031" s="40"/>
      <c r="CQ1031" s="40"/>
      <c r="CR1031" s="40"/>
      <c r="CS1031" s="40"/>
      <c r="CT1031" s="40"/>
      <c r="CU1031" s="40"/>
      <c r="CV1031" s="40"/>
      <c r="CW1031" s="40"/>
      <c r="CX1031" s="40"/>
      <c r="CY1031" s="40"/>
      <c r="CZ1031" s="40"/>
      <c r="DA1031" s="40"/>
      <c r="DB1031" s="40"/>
      <c r="DC1031" s="40"/>
      <c r="DD1031" s="40"/>
      <c r="DE1031" s="40"/>
      <c r="DF1031" s="40"/>
      <c r="DG1031" s="40"/>
      <c r="DH1031" s="40"/>
      <c r="DI1031" s="40"/>
      <c r="DJ1031" s="40"/>
      <c r="DK1031" s="40"/>
      <c r="DL1031" s="40"/>
      <c r="DM1031" s="40"/>
      <c r="DN1031" s="40"/>
      <c r="DO1031" s="40"/>
      <c r="DP1031" s="40"/>
      <c r="DQ1031" s="41"/>
      <c r="DR1031" s="40"/>
      <c r="DS1031" s="40"/>
      <c r="DT1031" s="40"/>
      <c r="DU1031" s="40"/>
      <c r="DV1031" s="42"/>
      <c r="DW1031" s="40"/>
      <c r="DX1031" s="40"/>
      <c r="DY1031" s="40"/>
      <c r="DZ1031" s="40"/>
      <c r="EA1031" s="40"/>
      <c r="EB1031" s="40"/>
      <c r="EC1031" s="40"/>
      <c r="ED1031" s="41"/>
      <c r="EE1031" s="40"/>
      <c r="EF1031" s="40"/>
      <c r="EG1031" s="41"/>
      <c r="EH1031" s="40"/>
      <c r="EI1031" s="40"/>
      <c r="EJ1031" s="40"/>
      <c r="EK1031" s="40"/>
      <c r="EL1031" s="42"/>
      <c r="EM1031" s="40"/>
      <c r="EN1031" s="40"/>
      <c r="EO1031" s="40"/>
      <c r="EP1031" s="40"/>
      <c r="EQ1031" s="40"/>
      <c r="ER1031" s="40"/>
      <c r="ES1031" s="40"/>
      <c r="ET1031" s="40"/>
      <c r="EU1031" s="40"/>
      <c r="EV1031" s="40"/>
      <c r="EW1031" s="42"/>
      <c r="EX1031" s="42"/>
      <c r="EY1031" s="42"/>
      <c r="EZ1031" s="42"/>
      <c r="FA1031" s="42"/>
      <c r="FB1031" s="42"/>
      <c r="FC1031" s="42"/>
      <c r="FD1031" s="42"/>
      <c r="FE1031" s="42"/>
      <c r="FF1031" s="42"/>
      <c r="FG1031" s="42"/>
      <c r="FH1031" s="42"/>
      <c r="FI1031" s="42"/>
      <c r="FJ1031" s="42"/>
      <c r="FK1031" s="42"/>
      <c r="FL1031" s="42"/>
      <c r="FM1031" s="42"/>
      <c r="FN1031" s="42"/>
      <c r="FO1031" s="42"/>
      <c r="FP1031" s="42"/>
      <c r="FQ1031" s="42"/>
      <c r="FR1031" s="42"/>
      <c r="FS1031" s="29">
        <f t="shared" si="125"/>
        <v>130</v>
      </c>
      <c r="FT1031" s="29">
        <f t="shared" si="123"/>
        <v>130</v>
      </c>
      <c r="FU1031" s="8">
        <f t="shared" si="126"/>
        <v>2</v>
      </c>
      <c r="FV1031" s="29">
        <f t="shared" si="124"/>
        <v>2</v>
      </c>
    </row>
    <row r="1032" spans="1:178">
      <c r="A1032" s="8">
        <v>11142</v>
      </c>
      <c r="B1032" s="27" t="s">
        <v>69</v>
      </c>
      <c r="C1032" s="40">
        <v>14</v>
      </c>
      <c r="D1032" s="40" t="s">
        <v>1499</v>
      </c>
      <c r="E1032" s="40" t="s">
        <v>1500</v>
      </c>
      <c r="F1032" s="40" t="s">
        <v>242</v>
      </c>
      <c r="G1032" s="40">
        <v>120</v>
      </c>
      <c r="H1032" s="8" t="str">
        <f>VLOOKUP(F1032, 'Meslek Grupları'!$E$6:$G$152, 3, FALSE)</f>
        <v>Esnaf</v>
      </c>
      <c r="I1032" s="40"/>
      <c r="J1032" s="40"/>
      <c r="K1032" s="40"/>
      <c r="L1032" s="40"/>
      <c r="M1032" s="40"/>
      <c r="N1032" s="40"/>
      <c r="O1032" s="40"/>
      <c r="P1032" s="40"/>
      <c r="Q1032" s="40" t="s">
        <v>578</v>
      </c>
      <c r="R1032" s="40">
        <v>16</v>
      </c>
      <c r="S1032" s="40">
        <v>4</v>
      </c>
      <c r="T1032" s="40">
        <v>18</v>
      </c>
      <c r="U1032" s="40"/>
      <c r="V1032" s="40"/>
      <c r="W1032" s="40"/>
      <c r="X1032" s="40"/>
      <c r="Y1032" s="40"/>
      <c r="Z1032" s="41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2"/>
      <c r="AT1032" s="42"/>
      <c r="AU1032" s="43"/>
      <c r="AV1032" s="40"/>
      <c r="AW1032" s="40"/>
      <c r="AX1032" s="40"/>
      <c r="AY1032" s="40"/>
      <c r="AZ1032" s="40"/>
      <c r="BA1032" s="42"/>
      <c r="BB1032" s="41"/>
      <c r="BC1032" s="40"/>
      <c r="BD1032" s="40"/>
      <c r="BE1032" s="40"/>
      <c r="BF1032" s="40"/>
      <c r="BG1032" s="40"/>
      <c r="BH1032" s="42"/>
      <c r="BI1032" s="40"/>
      <c r="BJ1032" s="40"/>
      <c r="BK1032" s="40"/>
      <c r="BL1032" s="40"/>
      <c r="BM1032" s="40"/>
      <c r="BN1032" s="40"/>
      <c r="BO1032" s="41"/>
      <c r="BP1032" s="40"/>
      <c r="BQ1032" s="40"/>
      <c r="BR1032" s="40"/>
      <c r="BS1032" s="40"/>
      <c r="BT1032" s="40"/>
      <c r="BU1032" s="42"/>
      <c r="BV1032" s="40"/>
      <c r="BW1032" s="41">
        <v>4</v>
      </c>
      <c r="BX1032" s="40"/>
      <c r="BY1032" s="40"/>
      <c r="BZ1032" s="40">
        <v>60</v>
      </c>
      <c r="CA1032" s="42">
        <v>70</v>
      </c>
      <c r="CB1032" s="41"/>
      <c r="CC1032" s="40"/>
      <c r="CD1032" s="40"/>
      <c r="CE1032" s="40"/>
      <c r="CF1032" s="40"/>
      <c r="CG1032" s="40"/>
      <c r="CH1032" s="42"/>
      <c r="CI1032" s="43"/>
      <c r="CJ1032" s="41"/>
      <c r="CK1032" s="40"/>
      <c r="CL1032" s="40"/>
      <c r="CM1032" s="40"/>
      <c r="CN1032" s="40"/>
      <c r="CO1032" s="40"/>
      <c r="CP1032" s="40"/>
      <c r="CQ1032" s="40"/>
      <c r="CR1032" s="40"/>
      <c r="CS1032" s="40"/>
      <c r="CT1032" s="40"/>
      <c r="CU1032" s="40"/>
      <c r="CV1032" s="40"/>
      <c r="CW1032" s="40"/>
      <c r="CX1032" s="40"/>
      <c r="CY1032" s="40"/>
      <c r="CZ1032" s="40"/>
      <c r="DA1032" s="40"/>
      <c r="DB1032" s="40"/>
      <c r="DC1032" s="40"/>
      <c r="DD1032" s="40"/>
      <c r="DE1032" s="40"/>
      <c r="DF1032" s="40"/>
      <c r="DG1032" s="40"/>
      <c r="DH1032" s="40"/>
      <c r="DI1032" s="40"/>
      <c r="DJ1032" s="40"/>
      <c r="DK1032" s="40"/>
      <c r="DL1032" s="40"/>
      <c r="DM1032" s="40"/>
      <c r="DN1032" s="40"/>
      <c r="DO1032" s="40"/>
      <c r="DP1032" s="40"/>
      <c r="DQ1032" s="41"/>
      <c r="DR1032" s="40"/>
      <c r="DS1032" s="40"/>
      <c r="DT1032" s="40"/>
      <c r="DU1032" s="40"/>
      <c r="DV1032" s="42"/>
      <c r="DW1032" s="40"/>
      <c r="DX1032" s="40"/>
      <c r="DY1032" s="40"/>
      <c r="DZ1032" s="40"/>
      <c r="EA1032" s="40"/>
      <c r="EB1032" s="40"/>
      <c r="EC1032" s="40"/>
      <c r="ED1032" s="41"/>
      <c r="EE1032" s="40"/>
      <c r="EF1032" s="40"/>
      <c r="EG1032" s="41"/>
      <c r="EH1032" s="40"/>
      <c r="EI1032" s="40"/>
      <c r="EJ1032" s="40"/>
      <c r="EK1032" s="40"/>
      <c r="EL1032" s="42"/>
      <c r="EM1032" s="40"/>
      <c r="EN1032" s="40"/>
      <c r="EO1032" s="40"/>
      <c r="EP1032" s="40"/>
      <c r="EQ1032" s="40"/>
      <c r="ER1032" s="40">
        <v>3</v>
      </c>
      <c r="ES1032" s="40"/>
      <c r="ET1032" s="40"/>
      <c r="EU1032" s="40"/>
      <c r="EV1032" s="40"/>
      <c r="EW1032" s="42">
        <v>60</v>
      </c>
      <c r="EX1032" s="42"/>
      <c r="EY1032" s="42"/>
      <c r="EZ1032" s="42"/>
      <c r="FA1032" s="42"/>
      <c r="FB1032" s="42"/>
      <c r="FC1032" s="42"/>
      <c r="FD1032" s="42"/>
      <c r="FE1032" s="42"/>
      <c r="FF1032" s="42"/>
      <c r="FG1032" s="42"/>
      <c r="FH1032" s="42"/>
      <c r="FI1032" s="42"/>
      <c r="FJ1032" s="42"/>
      <c r="FK1032" s="42"/>
      <c r="FL1032" s="42"/>
      <c r="FM1032" s="42"/>
      <c r="FN1032" s="42"/>
      <c r="FO1032" s="42"/>
      <c r="FP1032" s="42"/>
      <c r="FQ1032" s="42"/>
      <c r="FR1032" s="42"/>
      <c r="FS1032" s="29">
        <f t="shared" si="125"/>
        <v>240</v>
      </c>
      <c r="FT1032" s="29">
        <f t="shared" si="123"/>
        <v>240</v>
      </c>
      <c r="FU1032" s="8">
        <f t="shared" si="126"/>
        <v>4</v>
      </c>
      <c r="FV1032" s="29">
        <f t="shared" si="124"/>
        <v>4</v>
      </c>
    </row>
    <row r="1033" spans="1:178">
      <c r="A1033" s="8">
        <v>11142</v>
      </c>
      <c r="B1033" s="27" t="s">
        <v>69</v>
      </c>
      <c r="C1033" s="40">
        <v>15</v>
      </c>
      <c r="D1033" s="40" t="s">
        <v>1501</v>
      </c>
      <c r="E1033" s="40" t="s">
        <v>527</v>
      </c>
      <c r="F1033" s="40" t="s">
        <v>378</v>
      </c>
      <c r="G1033" s="40"/>
      <c r="H1033" s="8" t="str">
        <f>VLOOKUP(F1033, 'Meslek Grupları'!$E$6:$G$152, 3, FALSE)</f>
        <v>Mesleksiz</v>
      </c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>
        <v>4</v>
      </c>
      <c r="T1033" s="40">
        <v>18</v>
      </c>
      <c r="U1033" s="40"/>
      <c r="V1033" s="40"/>
      <c r="W1033" s="40"/>
      <c r="X1033" s="40"/>
      <c r="Y1033" s="40"/>
      <c r="Z1033" s="41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0"/>
      <c r="AM1033" s="40"/>
      <c r="AN1033" s="40"/>
      <c r="AO1033" s="40"/>
      <c r="AP1033" s="40"/>
      <c r="AQ1033" s="40"/>
      <c r="AR1033" s="40"/>
      <c r="AS1033" s="42"/>
      <c r="AT1033" s="42"/>
      <c r="AU1033" s="43"/>
      <c r="AV1033" s="40"/>
      <c r="AW1033" s="40"/>
      <c r="AX1033" s="40"/>
      <c r="AY1033" s="40"/>
      <c r="AZ1033" s="40"/>
      <c r="BA1033" s="42"/>
      <c r="BB1033" s="41"/>
      <c r="BC1033" s="40"/>
      <c r="BD1033" s="40"/>
      <c r="BE1033" s="40"/>
      <c r="BF1033" s="40"/>
      <c r="BG1033" s="40"/>
      <c r="BH1033" s="42"/>
      <c r="BI1033" s="40"/>
      <c r="BJ1033" s="40"/>
      <c r="BK1033" s="40"/>
      <c r="BL1033" s="40"/>
      <c r="BM1033" s="40"/>
      <c r="BN1033" s="40"/>
      <c r="BO1033" s="41"/>
      <c r="BP1033" s="40"/>
      <c r="BQ1033" s="40"/>
      <c r="BR1033" s="40"/>
      <c r="BS1033" s="40"/>
      <c r="BT1033" s="40"/>
      <c r="BU1033" s="42"/>
      <c r="BV1033" s="40"/>
      <c r="BW1033" s="41">
        <v>4</v>
      </c>
      <c r="BX1033" s="40"/>
      <c r="BY1033" s="40"/>
      <c r="BZ1033" s="40">
        <v>48</v>
      </c>
      <c r="CA1033" s="42">
        <v>55</v>
      </c>
      <c r="CB1033" s="41"/>
      <c r="CC1033" s="40"/>
      <c r="CD1033" s="40"/>
      <c r="CE1033" s="40"/>
      <c r="CF1033" s="40"/>
      <c r="CG1033" s="40"/>
      <c r="CH1033" s="42"/>
      <c r="CI1033" s="43"/>
      <c r="CJ1033" s="41"/>
      <c r="CK1033" s="40"/>
      <c r="CL1033" s="40"/>
      <c r="CM1033" s="40"/>
      <c r="CN1033" s="40"/>
      <c r="CO1033" s="40"/>
      <c r="CP1033" s="40"/>
      <c r="CQ1033" s="40"/>
      <c r="CR1033" s="40"/>
      <c r="CS1033" s="40"/>
      <c r="CT1033" s="40"/>
      <c r="CU1033" s="40"/>
      <c r="CV1033" s="40"/>
      <c r="CW1033" s="40"/>
      <c r="CX1033" s="40"/>
      <c r="CY1033" s="40"/>
      <c r="CZ1033" s="40"/>
      <c r="DA1033" s="40"/>
      <c r="DB1033" s="40"/>
      <c r="DC1033" s="40"/>
      <c r="DD1033" s="40"/>
      <c r="DE1033" s="40"/>
      <c r="DF1033" s="40"/>
      <c r="DG1033" s="40"/>
      <c r="DH1033" s="40"/>
      <c r="DI1033" s="40"/>
      <c r="DJ1033" s="40"/>
      <c r="DK1033" s="40"/>
      <c r="DL1033" s="40"/>
      <c r="DM1033" s="40"/>
      <c r="DN1033" s="40"/>
      <c r="DO1033" s="40"/>
      <c r="DP1033" s="40"/>
      <c r="DQ1033" s="41"/>
      <c r="DR1033" s="40"/>
      <c r="DS1033" s="40"/>
      <c r="DT1033" s="40"/>
      <c r="DU1033" s="40"/>
      <c r="DV1033" s="42"/>
      <c r="DW1033" s="40"/>
      <c r="DX1033" s="40"/>
      <c r="DY1033" s="40"/>
      <c r="DZ1033" s="40"/>
      <c r="EA1033" s="40"/>
      <c r="EB1033" s="40"/>
      <c r="EC1033" s="40"/>
      <c r="ED1033" s="41"/>
      <c r="EE1033" s="40"/>
      <c r="EF1033" s="40"/>
      <c r="EG1033" s="41"/>
      <c r="EH1033" s="40"/>
      <c r="EI1033" s="40"/>
      <c r="EJ1033" s="40"/>
      <c r="EK1033" s="40"/>
      <c r="EL1033" s="42"/>
      <c r="EM1033" s="40"/>
      <c r="EN1033" s="40"/>
      <c r="EO1033" s="40"/>
      <c r="EP1033" s="40"/>
      <c r="EQ1033" s="40"/>
      <c r="ER1033" s="40"/>
      <c r="ES1033" s="40"/>
      <c r="ET1033" s="40"/>
      <c r="EU1033" s="40"/>
      <c r="EV1033" s="40"/>
      <c r="EW1033" s="42"/>
      <c r="EX1033" s="42"/>
      <c r="EY1033" s="42"/>
      <c r="EZ1033" s="42"/>
      <c r="FA1033" s="42"/>
      <c r="FB1033" s="42"/>
      <c r="FC1033" s="42"/>
      <c r="FD1033" s="42"/>
      <c r="FE1033" s="42"/>
      <c r="FF1033" s="42"/>
      <c r="FG1033" s="42"/>
      <c r="FH1033" s="42"/>
      <c r="FI1033" s="42"/>
      <c r="FJ1033" s="42"/>
      <c r="FK1033" s="42"/>
      <c r="FL1033" s="42"/>
      <c r="FM1033" s="42"/>
      <c r="FN1033" s="42"/>
      <c r="FO1033" s="42"/>
      <c r="FP1033" s="42"/>
      <c r="FQ1033" s="42"/>
      <c r="FR1033" s="42"/>
      <c r="FS1033" s="29">
        <f t="shared" si="125"/>
        <v>48</v>
      </c>
      <c r="FT1033" s="29">
        <f t="shared" si="123"/>
        <v>48</v>
      </c>
      <c r="FU1033" s="8">
        <f t="shared" si="126"/>
        <v>4</v>
      </c>
      <c r="FV1033" s="29">
        <f t="shared" si="124"/>
        <v>4</v>
      </c>
    </row>
    <row r="1034" spans="1:178">
      <c r="A1034" s="8">
        <v>11142</v>
      </c>
      <c r="B1034" s="27" t="s">
        <v>69</v>
      </c>
      <c r="C1034" s="40">
        <v>16</v>
      </c>
      <c r="D1034" s="40" t="s">
        <v>1444</v>
      </c>
      <c r="E1034" s="40" t="s">
        <v>527</v>
      </c>
      <c r="F1034" s="40" t="s">
        <v>253</v>
      </c>
      <c r="G1034" s="40">
        <v>80</v>
      </c>
      <c r="H1034" s="8" t="str">
        <f>VLOOKUP(F1034, 'Meslek Grupları'!$E$6:$G$152, 3, FALSE)</f>
        <v>İşçiler</v>
      </c>
      <c r="I1034" s="40" t="s">
        <v>1502</v>
      </c>
      <c r="J1034" s="40"/>
      <c r="K1034" s="40"/>
      <c r="L1034" s="40"/>
      <c r="M1034" s="40"/>
      <c r="N1034" s="40"/>
      <c r="O1034" s="40"/>
      <c r="P1034" s="40"/>
      <c r="Q1034" s="40" t="s">
        <v>578</v>
      </c>
      <c r="R1034" s="40"/>
      <c r="S1034" s="40"/>
      <c r="T1034" s="40"/>
      <c r="U1034" s="40"/>
      <c r="V1034" s="40"/>
      <c r="W1034" s="40"/>
      <c r="X1034" s="40"/>
      <c r="Y1034" s="40"/>
      <c r="Z1034" s="41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2"/>
      <c r="AT1034" s="42"/>
      <c r="AU1034" s="43"/>
      <c r="AV1034" s="40"/>
      <c r="AW1034" s="40"/>
      <c r="AX1034" s="40"/>
      <c r="AY1034" s="40"/>
      <c r="AZ1034" s="40"/>
      <c r="BA1034" s="42"/>
      <c r="BB1034" s="41"/>
      <c r="BC1034" s="40"/>
      <c r="BD1034" s="40"/>
      <c r="BE1034" s="40"/>
      <c r="BF1034" s="40"/>
      <c r="BG1034" s="40"/>
      <c r="BH1034" s="42"/>
      <c r="BI1034" s="40"/>
      <c r="BJ1034" s="40"/>
      <c r="BK1034" s="40"/>
      <c r="BL1034" s="40"/>
      <c r="BM1034" s="40"/>
      <c r="BN1034" s="40"/>
      <c r="BO1034" s="41"/>
      <c r="BP1034" s="40"/>
      <c r="BQ1034" s="40"/>
      <c r="BR1034" s="40"/>
      <c r="BS1034" s="40"/>
      <c r="BT1034" s="40"/>
      <c r="BU1034" s="42"/>
      <c r="BV1034" s="40"/>
      <c r="BW1034" s="41"/>
      <c r="BX1034" s="40"/>
      <c r="BY1034" s="40"/>
      <c r="BZ1034" s="40"/>
      <c r="CA1034" s="42"/>
      <c r="CB1034" s="41"/>
      <c r="CC1034" s="40"/>
      <c r="CD1034" s="40"/>
      <c r="CE1034" s="40"/>
      <c r="CF1034" s="40"/>
      <c r="CG1034" s="40"/>
      <c r="CH1034" s="42"/>
      <c r="CI1034" s="43"/>
      <c r="CJ1034" s="41"/>
      <c r="CK1034" s="40"/>
      <c r="CL1034" s="40"/>
      <c r="CM1034" s="40"/>
      <c r="CN1034" s="40"/>
      <c r="CO1034" s="40"/>
      <c r="CP1034" s="40"/>
      <c r="CQ1034" s="40"/>
      <c r="CR1034" s="40"/>
      <c r="CS1034" s="40"/>
      <c r="CT1034" s="40"/>
      <c r="CU1034" s="40"/>
      <c r="CV1034" s="40"/>
      <c r="CW1034" s="40"/>
      <c r="CX1034" s="40"/>
      <c r="CY1034" s="40"/>
      <c r="CZ1034" s="40"/>
      <c r="DA1034" s="40"/>
      <c r="DB1034" s="40"/>
      <c r="DC1034" s="40"/>
      <c r="DD1034" s="40"/>
      <c r="DE1034" s="40"/>
      <c r="DF1034" s="40"/>
      <c r="DG1034" s="40"/>
      <c r="DH1034" s="40"/>
      <c r="DI1034" s="40"/>
      <c r="DJ1034" s="40"/>
      <c r="DK1034" s="40"/>
      <c r="DL1034" s="40"/>
      <c r="DM1034" s="40"/>
      <c r="DN1034" s="40"/>
      <c r="DO1034" s="40"/>
      <c r="DP1034" s="40"/>
      <c r="DQ1034" s="41"/>
      <c r="DR1034" s="40"/>
      <c r="DS1034" s="40"/>
      <c r="DT1034" s="40"/>
      <c r="DU1034" s="40"/>
      <c r="DV1034" s="42"/>
      <c r="DW1034" s="40"/>
      <c r="DX1034" s="40"/>
      <c r="DY1034" s="40"/>
      <c r="DZ1034" s="40"/>
      <c r="EA1034" s="40"/>
      <c r="EB1034" s="40"/>
      <c r="EC1034" s="40"/>
      <c r="ED1034" s="41"/>
      <c r="EE1034" s="40"/>
      <c r="EF1034" s="40"/>
      <c r="EG1034" s="41"/>
      <c r="EH1034" s="40"/>
      <c r="EI1034" s="40"/>
      <c r="EJ1034" s="40"/>
      <c r="EK1034" s="40"/>
      <c r="EL1034" s="42"/>
      <c r="EM1034" s="40"/>
      <c r="EN1034" s="40"/>
      <c r="EO1034" s="40"/>
      <c r="EP1034" s="40"/>
      <c r="EQ1034" s="40"/>
      <c r="ER1034" s="40"/>
      <c r="ES1034" s="40"/>
      <c r="ET1034" s="40"/>
      <c r="EU1034" s="40"/>
      <c r="EV1034" s="40"/>
      <c r="EW1034" s="42"/>
      <c r="EX1034" s="42"/>
      <c r="EY1034" s="42"/>
      <c r="EZ1034" s="42"/>
      <c r="FA1034" s="42"/>
      <c r="FB1034" s="42"/>
      <c r="FC1034" s="42"/>
      <c r="FD1034" s="42"/>
      <c r="FE1034" s="42"/>
      <c r="FF1034" s="42"/>
      <c r="FG1034" s="42"/>
      <c r="FH1034" s="42"/>
      <c r="FI1034" s="42"/>
      <c r="FJ1034" s="42"/>
      <c r="FK1034" s="42"/>
      <c r="FL1034" s="42"/>
      <c r="FM1034" s="42"/>
      <c r="FN1034" s="42"/>
      <c r="FO1034" s="42"/>
      <c r="FP1034" s="42"/>
      <c r="FQ1034" s="42"/>
      <c r="FR1034" s="42"/>
      <c r="FS1034" s="29">
        <f t="shared" si="125"/>
        <v>80</v>
      </c>
      <c r="FT1034" s="29">
        <f t="shared" si="123"/>
        <v>80</v>
      </c>
      <c r="FU1034" s="8">
        <f t="shared" si="126"/>
        <v>0</v>
      </c>
      <c r="FV1034" s="29">
        <f t="shared" si="124"/>
        <v>0</v>
      </c>
    </row>
    <row r="1035" spans="1:178">
      <c r="A1035" s="8">
        <v>11142</v>
      </c>
      <c r="B1035" s="27" t="s">
        <v>69</v>
      </c>
      <c r="C1035" s="40">
        <v>17</v>
      </c>
      <c r="D1035" s="40" t="s">
        <v>1482</v>
      </c>
      <c r="E1035" s="40" t="s">
        <v>1453</v>
      </c>
      <c r="F1035" s="40" t="s">
        <v>253</v>
      </c>
      <c r="G1035" s="40">
        <v>100</v>
      </c>
      <c r="H1035" s="8" t="str">
        <f>VLOOKUP(F1035, 'Meslek Grupları'!$E$6:$G$152, 3, FALSE)</f>
        <v>İşçiler</v>
      </c>
      <c r="I1035" s="40" t="s">
        <v>1502</v>
      </c>
      <c r="J1035" s="40"/>
      <c r="K1035" s="40"/>
      <c r="L1035" s="40"/>
      <c r="M1035" s="40"/>
      <c r="N1035" s="40"/>
      <c r="O1035" s="40"/>
      <c r="P1035" s="40"/>
      <c r="Q1035" s="40" t="s">
        <v>578</v>
      </c>
      <c r="R1035" s="40"/>
      <c r="S1035" s="40"/>
      <c r="T1035" s="40"/>
      <c r="U1035" s="40"/>
      <c r="V1035" s="40"/>
      <c r="W1035" s="40"/>
      <c r="X1035" s="40"/>
      <c r="Y1035" s="40"/>
      <c r="Z1035" s="41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0"/>
      <c r="AM1035" s="40"/>
      <c r="AN1035" s="40"/>
      <c r="AO1035" s="40"/>
      <c r="AP1035" s="40"/>
      <c r="AQ1035" s="40"/>
      <c r="AR1035" s="40"/>
      <c r="AS1035" s="42"/>
      <c r="AT1035" s="42"/>
      <c r="AU1035" s="43"/>
      <c r="AV1035" s="40"/>
      <c r="AW1035" s="40"/>
      <c r="AX1035" s="40"/>
      <c r="AY1035" s="40"/>
      <c r="AZ1035" s="40"/>
      <c r="BA1035" s="42"/>
      <c r="BB1035" s="41"/>
      <c r="BC1035" s="40"/>
      <c r="BD1035" s="40"/>
      <c r="BE1035" s="40"/>
      <c r="BF1035" s="40"/>
      <c r="BG1035" s="40"/>
      <c r="BH1035" s="42"/>
      <c r="BI1035" s="40"/>
      <c r="BJ1035" s="40"/>
      <c r="BK1035" s="40"/>
      <c r="BL1035" s="40"/>
      <c r="BM1035" s="40"/>
      <c r="BN1035" s="40"/>
      <c r="BO1035" s="41"/>
      <c r="BP1035" s="40"/>
      <c r="BQ1035" s="40"/>
      <c r="BR1035" s="40"/>
      <c r="BS1035" s="40"/>
      <c r="BT1035" s="40"/>
      <c r="BU1035" s="42"/>
      <c r="BV1035" s="40"/>
      <c r="BW1035" s="41"/>
      <c r="BX1035" s="40"/>
      <c r="BY1035" s="40"/>
      <c r="BZ1035" s="40"/>
      <c r="CA1035" s="42"/>
      <c r="CB1035" s="41"/>
      <c r="CC1035" s="40"/>
      <c r="CD1035" s="40"/>
      <c r="CE1035" s="40"/>
      <c r="CF1035" s="40"/>
      <c r="CG1035" s="40"/>
      <c r="CH1035" s="42"/>
      <c r="CI1035" s="43"/>
      <c r="CJ1035" s="41"/>
      <c r="CK1035" s="40"/>
      <c r="CL1035" s="40"/>
      <c r="CM1035" s="40"/>
      <c r="CN1035" s="40"/>
      <c r="CO1035" s="40"/>
      <c r="CP1035" s="40"/>
      <c r="CQ1035" s="40"/>
      <c r="CR1035" s="40"/>
      <c r="CS1035" s="40"/>
      <c r="CT1035" s="40"/>
      <c r="CU1035" s="40"/>
      <c r="CV1035" s="40"/>
      <c r="CW1035" s="40"/>
      <c r="CX1035" s="40"/>
      <c r="CY1035" s="40"/>
      <c r="CZ1035" s="40"/>
      <c r="DA1035" s="40"/>
      <c r="DB1035" s="40"/>
      <c r="DC1035" s="40"/>
      <c r="DD1035" s="40"/>
      <c r="DE1035" s="40"/>
      <c r="DF1035" s="40"/>
      <c r="DG1035" s="40"/>
      <c r="DH1035" s="40"/>
      <c r="DI1035" s="40"/>
      <c r="DJ1035" s="40"/>
      <c r="DK1035" s="40"/>
      <c r="DL1035" s="40"/>
      <c r="DM1035" s="40"/>
      <c r="DN1035" s="40"/>
      <c r="DO1035" s="40"/>
      <c r="DP1035" s="40"/>
      <c r="DQ1035" s="41"/>
      <c r="DR1035" s="40"/>
      <c r="DS1035" s="40"/>
      <c r="DT1035" s="40"/>
      <c r="DU1035" s="40"/>
      <c r="DV1035" s="42"/>
      <c r="DW1035" s="40"/>
      <c r="DX1035" s="40"/>
      <c r="DY1035" s="40"/>
      <c r="DZ1035" s="40"/>
      <c r="EA1035" s="40"/>
      <c r="EB1035" s="40"/>
      <c r="EC1035" s="40"/>
      <c r="ED1035" s="41"/>
      <c r="EE1035" s="40"/>
      <c r="EF1035" s="40"/>
      <c r="EG1035" s="41"/>
      <c r="EH1035" s="40"/>
      <c r="EI1035" s="40"/>
      <c r="EJ1035" s="40"/>
      <c r="EK1035" s="40"/>
      <c r="EL1035" s="42"/>
      <c r="EM1035" s="40"/>
      <c r="EN1035" s="40"/>
      <c r="EO1035" s="40"/>
      <c r="EP1035" s="40"/>
      <c r="EQ1035" s="40"/>
      <c r="ER1035" s="40"/>
      <c r="ES1035" s="40"/>
      <c r="ET1035" s="40"/>
      <c r="EU1035" s="40"/>
      <c r="EV1035" s="40"/>
      <c r="EW1035" s="42"/>
      <c r="EX1035" s="42"/>
      <c r="EY1035" s="42"/>
      <c r="EZ1035" s="42"/>
      <c r="FA1035" s="42"/>
      <c r="FB1035" s="42"/>
      <c r="FC1035" s="42"/>
      <c r="FD1035" s="42"/>
      <c r="FE1035" s="42"/>
      <c r="FF1035" s="42"/>
      <c r="FG1035" s="42"/>
      <c r="FH1035" s="42"/>
      <c r="FI1035" s="42"/>
      <c r="FJ1035" s="42"/>
      <c r="FK1035" s="42"/>
      <c r="FL1035" s="42"/>
      <c r="FM1035" s="42"/>
      <c r="FN1035" s="42"/>
      <c r="FO1035" s="42"/>
      <c r="FP1035" s="42"/>
      <c r="FQ1035" s="42"/>
      <c r="FR1035" s="42"/>
      <c r="FS1035" s="29">
        <f t="shared" si="125"/>
        <v>100</v>
      </c>
      <c r="FT1035" s="29">
        <f t="shared" si="123"/>
        <v>100</v>
      </c>
      <c r="FU1035" s="8">
        <f t="shared" si="126"/>
        <v>0</v>
      </c>
      <c r="FV1035" s="29">
        <f t="shared" si="124"/>
        <v>0</v>
      </c>
    </row>
    <row r="1036" spans="1:178">
      <c r="A1036" s="8">
        <v>11142</v>
      </c>
      <c r="B1036" s="27" t="s">
        <v>69</v>
      </c>
      <c r="C1036" s="40">
        <v>18</v>
      </c>
      <c r="D1036" s="40" t="s">
        <v>1503</v>
      </c>
      <c r="E1036" s="40" t="s">
        <v>527</v>
      </c>
      <c r="F1036" s="40" t="s">
        <v>807</v>
      </c>
      <c r="G1036" s="40">
        <v>150</v>
      </c>
      <c r="H1036" s="8" t="str">
        <f>VLOOKUP(F1036, 'Meslek Grupları'!$E$6:$G$152, 3, FALSE)</f>
        <v>Esnaf</v>
      </c>
      <c r="I1036" s="40"/>
      <c r="J1036" s="40"/>
      <c r="K1036" s="40"/>
      <c r="L1036" s="40"/>
      <c r="M1036" s="40"/>
      <c r="N1036" s="40"/>
      <c r="O1036" s="40"/>
      <c r="P1036" s="40"/>
      <c r="Q1036" s="40" t="s">
        <v>578</v>
      </c>
      <c r="R1036" s="40">
        <v>6</v>
      </c>
      <c r="S1036" s="40"/>
      <c r="T1036" s="40"/>
      <c r="U1036" s="40"/>
      <c r="V1036" s="40"/>
      <c r="W1036" s="40"/>
      <c r="X1036" s="40"/>
      <c r="Y1036" s="40"/>
      <c r="Z1036" s="41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>
        <v>50</v>
      </c>
      <c r="AS1036" s="42">
        <v>10</v>
      </c>
      <c r="AT1036" s="42">
        <v>10</v>
      </c>
      <c r="AU1036" s="43"/>
      <c r="AV1036" s="40"/>
      <c r="AW1036" s="40"/>
      <c r="AX1036" s="40"/>
      <c r="AY1036" s="40"/>
      <c r="AZ1036" s="40"/>
      <c r="BA1036" s="42"/>
      <c r="BB1036" s="41"/>
      <c r="BC1036" s="40"/>
      <c r="BD1036" s="40"/>
      <c r="BE1036" s="40"/>
      <c r="BF1036" s="40"/>
      <c r="BG1036" s="40"/>
      <c r="BH1036" s="42"/>
      <c r="BI1036" s="40">
        <v>3</v>
      </c>
      <c r="BJ1036" s="40">
        <v>10</v>
      </c>
      <c r="BK1036" s="40">
        <v>10</v>
      </c>
      <c r="BL1036" s="40"/>
      <c r="BM1036" s="40">
        <v>80</v>
      </c>
      <c r="BN1036" s="40">
        <v>95</v>
      </c>
      <c r="BO1036" s="41"/>
      <c r="BP1036" s="40"/>
      <c r="BQ1036" s="40"/>
      <c r="BR1036" s="40"/>
      <c r="BS1036" s="40"/>
      <c r="BT1036" s="40"/>
      <c r="BU1036" s="42"/>
      <c r="BV1036" s="40"/>
      <c r="BW1036" s="41"/>
      <c r="BX1036" s="40"/>
      <c r="BY1036" s="40"/>
      <c r="BZ1036" s="40"/>
      <c r="CA1036" s="42"/>
      <c r="CB1036" s="41"/>
      <c r="CC1036" s="40"/>
      <c r="CD1036" s="40"/>
      <c r="CE1036" s="40"/>
      <c r="CF1036" s="40"/>
      <c r="CG1036" s="40"/>
      <c r="CH1036" s="42"/>
      <c r="CI1036" s="43"/>
      <c r="CJ1036" s="41"/>
      <c r="CK1036" s="40"/>
      <c r="CL1036" s="40"/>
      <c r="CM1036" s="40"/>
      <c r="CN1036" s="40"/>
      <c r="CO1036" s="40"/>
      <c r="CP1036" s="40"/>
      <c r="CQ1036" s="40"/>
      <c r="CR1036" s="40"/>
      <c r="CS1036" s="40"/>
      <c r="CT1036" s="40"/>
      <c r="CU1036" s="40"/>
      <c r="CV1036" s="40"/>
      <c r="CW1036" s="40"/>
      <c r="CX1036" s="40"/>
      <c r="CY1036" s="40"/>
      <c r="CZ1036" s="40"/>
      <c r="DA1036" s="40"/>
      <c r="DB1036" s="40"/>
      <c r="DC1036" s="40"/>
      <c r="DD1036" s="40"/>
      <c r="DE1036" s="40"/>
      <c r="DF1036" s="40"/>
      <c r="DG1036" s="40"/>
      <c r="DH1036" s="40"/>
      <c r="DI1036" s="40"/>
      <c r="DJ1036" s="40"/>
      <c r="DK1036" s="40"/>
      <c r="DL1036" s="40"/>
      <c r="DM1036" s="40"/>
      <c r="DN1036" s="40"/>
      <c r="DO1036" s="40"/>
      <c r="DP1036" s="40"/>
      <c r="DQ1036" s="41"/>
      <c r="DR1036" s="40"/>
      <c r="DS1036" s="40"/>
      <c r="DT1036" s="40"/>
      <c r="DU1036" s="40"/>
      <c r="DV1036" s="42"/>
      <c r="DW1036" s="40"/>
      <c r="DX1036" s="40"/>
      <c r="DY1036" s="40"/>
      <c r="DZ1036" s="40"/>
      <c r="EA1036" s="40"/>
      <c r="EB1036" s="40"/>
      <c r="EC1036" s="40"/>
      <c r="ED1036" s="41"/>
      <c r="EE1036" s="40"/>
      <c r="EF1036" s="40"/>
      <c r="EG1036" s="41"/>
      <c r="EH1036" s="40"/>
      <c r="EI1036" s="40"/>
      <c r="EJ1036" s="40"/>
      <c r="EK1036" s="40"/>
      <c r="EL1036" s="42"/>
      <c r="EM1036" s="40"/>
      <c r="EN1036" s="40"/>
      <c r="EO1036" s="40"/>
      <c r="EP1036" s="40"/>
      <c r="EQ1036" s="40"/>
      <c r="ER1036" s="40">
        <v>1</v>
      </c>
      <c r="ES1036" s="40"/>
      <c r="ET1036" s="40"/>
      <c r="EU1036" s="40"/>
      <c r="EV1036" s="40"/>
      <c r="EW1036" s="42">
        <v>20</v>
      </c>
      <c r="EX1036" s="42"/>
      <c r="EY1036" s="42"/>
      <c r="EZ1036" s="42"/>
      <c r="FA1036" s="42"/>
      <c r="FB1036" s="42"/>
      <c r="FC1036" s="42"/>
      <c r="FD1036" s="42"/>
      <c r="FE1036" s="42"/>
      <c r="FF1036" s="42"/>
      <c r="FG1036" s="42"/>
      <c r="FH1036" s="42"/>
      <c r="FI1036" s="42"/>
      <c r="FJ1036" s="42"/>
      <c r="FK1036" s="42"/>
      <c r="FL1036" s="42"/>
      <c r="FM1036" s="42"/>
      <c r="FN1036" s="42"/>
      <c r="FO1036" s="42"/>
      <c r="FP1036" s="42"/>
      <c r="FQ1036" s="42"/>
      <c r="FR1036" s="42"/>
      <c r="FS1036" s="29">
        <f t="shared" si="125"/>
        <v>250</v>
      </c>
      <c r="FT1036" s="29">
        <f t="shared" si="123"/>
        <v>250</v>
      </c>
      <c r="FU1036" s="8">
        <f t="shared" si="126"/>
        <v>3</v>
      </c>
      <c r="FV1036" s="29">
        <f t="shared" si="124"/>
        <v>3</v>
      </c>
    </row>
    <row r="1037" spans="1:178">
      <c r="A1037" s="8">
        <v>11142</v>
      </c>
      <c r="B1037" s="27" t="s">
        <v>69</v>
      </c>
      <c r="C1037" s="40">
        <v>19</v>
      </c>
      <c r="D1037" s="40" t="s">
        <v>1452</v>
      </c>
      <c r="E1037" s="40" t="s">
        <v>1504</v>
      </c>
      <c r="F1037" s="40" t="s">
        <v>209</v>
      </c>
      <c r="G1037" s="40">
        <v>150</v>
      </c>
      <c r="H1037" s="8" t="str">
        <f>VLOOKUP(F1037, 'Meslek Grupları'!$E$6:$G$152, 3, FALSE)</f>
        <v>Esnaf</v>
      </c>
      <c r="I1037" s="40"/>
      <c r="J1037" s="40"/>
      <c r="K1037" s="40"/>
      <c r="L1037" s="40"/>
      <c r="M1037" s="40"/>
      <c r="N1037" s="40"/>
      <c r="O1037" s="40"/>
      <c r="P1037" s="40"/>
      <c r="Q1037" s="40" t="s">
        <v>579</v>
      </c>
      <c r="R1037" s="40">
        <v>8.5</v>
      </c>
      <c r="S1037" s="40">
        <v>3.5</v>
      </c>
      <c r="T1037" s="40">
        <v>15.75</v>
      </c>
      <c r="U1037" s="40"/>
      <c r="V1037" s="40"/>
      <c r="W1037" s="40"/>
      <c r="X1037" s="40"/>
      <c r="Y1037" s="40"/>
      <c r="Z1037" s="41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0"/>
      <c r="AM1037" s="40"/>
      <c r="AN1037" s="40"/>
      <c r="AO1037" s="40"/>
      <c r="AP1037" s="40"/>
      <c r="AQ1037" s="40"/>
      <c r="AR1037" s="40"/>
      <c r="AS1037" s="42"/>
      <c r="AT1037" s="42"/>
      <c r="AU1037" s="43"/>
      <c r="AV1037" s="40"/>
      <c r="AW1037" s="40"/>
      <c r="AX1037" s="40"/>
      <c r="AY1037" s="40"/>
      <c r="AZ1037" s="40"/>
      <c r="BA1037" s="42"/>
      <c r="BB1037" s="41"/>
      <c r="BC1037" s="40"/>
      <c r="BD1037" s="40"/>
      <c r="BE1037" s="40"/>
      <c r="BF1037" s="40"/>
      <c r="BG1037" s="40"/>
      <c r="BH1037" s="42"/>
      <c r="BI1037" s="40"/>
      <c r="BJ1037" s="40"/>
      <c r="BK1037" s="40"/>
      <c r="BL1037" s="40"/>
      <c r="BM1037" s="40"/>
      <c r="BN1037" s="40"/>
      <c r="BO1037" s="41"/>
      <c r="BP1037" s="40"/>
      <c r="BQ1037" s="40"/>
      <c r="BR1037" s="40"/>
      <c r="BS1037" s="40"/>
      <c r="BT1037" s="40"/>
      <c r="BU1037" s="42"/>
      <c r="BV1037" s="40"/>
      <c r="BW1037" s="41">
        <v>3.5</v>
      </c>
      <c r="BX1037" s="40"/>
      <c r="BY1037" s="40"/>
      <c r="BZ1037" s="40">
        <v>48</v>
      </c>
      <c r="CA1037" s="42">
        <v>50</v>
      </c>
      <c r="CB1037" s="41"/>
      <c r="CC1037" s="40"/>
      <c r="CD1037" s="40"/>
      <c r="CE1037" s="40"/>
      <c r="CF1037" s="40"/>
      <c r="CG1037" s="40"/>
      <c r="CH1037" s="42"/>
      <c r="CI1037" s="43"/>
      <c r="CJ1037" s="41"/>
      <c r="CK1037" s="40"/>
      <c r="CL1037" s="40"/>
      <c r="CM1037" s="40"/>
      <c r="CN1037" s="40"/>
      <c r="CO1037" s="40"/>
      <c r="CP1037" s="40"/>
      <c r="CQ1037" s="40"/>
      <c r="CR1037" s="40"/>
      <c r="CS1037" s="40"/>
      <c r="CT1037" s="40"/>
      <c r="CU1037" s="40"/>
      <c r="CV1037" s="40"/>
      <c r="CW1037" s="40"/>
      <c r="CX1037" s="40"/>
      <c r="CY1037" s="40"/>
      <c r="CZ1037" s="40"/>
      <c r="DA1037" s="40"/>
      <c r="DB1037" s="40"/>
      <c r="DC1037" s="40"/>
      <c r="DD1037" s="40"/>
      <c r="DE1037" s="40"/>
      <c r="DF1037" s="40"/>
      <c r="DG1037" s="40"/>
      <c r="DH1037" s="40"/>
      <c r="DI1037" s="40"/>
      <c r="DJ1037" s="40"/>
      <c r="DK1037" s="40"/>
      <c r="DL1037" s="40"/>
      <c r="DM1037" s="40"/>
      <c r="DN1037" s="40"/>
      <c r="DO1037" s="40"/>
      <c r="DP1037" s="40"/>
      <c r="DQ1037" s="41"/>
      <c r="DR1037" s="40"/>
      <c r="DS1037" s="40"/>
      <c r="DT1037" s="40"/>
      <c r="DU1037" s="40"/>
      <c r="DV1037" s="42"/>
      <c r="DW1037" s="40"/>
      <c r="DX1037" s="40"/>
      <c r="DY1037" s="40"/>
      <c r="DZ1037" s="40"/>
      <c r="EA1037" s="40"/>
      <c r="EB1037" s="40"/>
      <c r="EC1037" s="40"/>
      <c r="ED1037" s="41"/>
      <c r="EE1037" s="40"/>
      <c r="EF1037" s="40"/>
      <c r="EG1037" s="41"/>
      <c r="EH1037" s="40"/>
      <c r="EI1037" s="40"/>
      <c r="EJ1037" s="40"/>
      <c r="EK1037" s="40"/>
      <c r="EL1037" s="42"/>
      <c r="EM1037" s="40"/>
      <c r="EN1037" s="40"/>
      <c r="EO1037" s="40"/>
      <c r="EP1037" s="40"/>
      <c r="EQ1037" s="40"/>
      <c r="ER1037" s="40"/>
      <c r="ES1037" s="40"/>
      <c r="ET1037" s="40"/>
      <c r="EU1037" s="40"/>
      <c r="EV1037" s="40"/>
      <c r="EW1037" s="42"/>
      <c r="EX1037" s="42"/>
      <c r="EY1037" s="42"/>
      <c r="EZ1037" s="42"/>
      <c r="FA1037" s="42"/>
      <c r="FB1037" s="42"/>
      <c r="FC1037" s="42"/>
      <c r="FD1037" s="42"/>
      <c r="FE1037" s="42"/>
      <c r="FF1037" s="42"/>
      <c r="FG1037" s="42"/>
      <c r="FH1037" s="42"/>
      <c r="FI1037" s="42"/>
      <c r="FJ1037" s="42"/>
      <c r="FK1037" s="42"/>
      <c r="FL1037" s="42"/>
      <c r="FM1037" s="42"/>
      <c r="FN1037" s="42"/>
      <c r="FO1037" s="42"/>
      <c r="FP1037" s="42"/>
      <c r="FQ1037" s="42"/>
      <c r="FR1037" s="42"/>
      <c r="FS1037" s="29">
        <f t="shared" si="125"/>
        <v>198</v>
      </c>
      <c r="FT1037" s="29">
        <f t="shared" si="123"/>
        <v>198</v>
      </c>
      <c r="FU1037" s="8">
        <f t="shared" si="126"/>
        <v>3.5</v>
      </c>
      <c r="FV1037" s="29">
        <f t="shared" si="124"/>
        <v>3.5</v>
      </c>
    </row>
    <row r="1038" spans="1:178">
      <c r="A1038" s="8">
        <v>11142</v>
      </c>
      <c r="B1038" s="27" t="s">
        <v>69</v>
      </c>
      <c r="C1038" s="40">
        <v>20</v>
      </c>
      <c r="D1038" s="40" t="s">
        <v>1488</v>
      </c>
      <c r="E1038" s="40" t="s">
        <v>1434</v>
      </c>
      <c r="F1038" s="40" t="s">
        <v>20</v>
      </c>
      <c r="G1038" s="40">
        <v>150</v>
      </c>
      <c r="H1038" s="8" t="str">
        <f>VLOOKUP(F1038, 'Meslek Grupları'!$E$6:$G$152, 3, FALSE)</f>
        <v>Esnaf</v>
      </c>
      <c r="I1038" s="40"/>
      <c r="J1038" s="40"/>
      <c r="K1038" s="40"/>
      <c r="L1038" s="40"/>
      <c r="M1038" s="40"/>
      <c r="N1038" s="40"/>
      <c r="O1038" s="40"/>
      <c r="P1038" s="40"/>
      <c r="Q1038" s="40" t="s">
        <v>578</v>
      </c>
      <c r="R1038" s="40">
        <v>18</v>
      </c>
      <c r="S1038" s="40">
        <v>5</v>
      </c>
      <c r="T1038" s="40">
        <v>22.5</v>
      </c>
      <c r="U1038" s="40"/>
      <c r="V1038" s="40"/>
      <c r="W1038" s="40"/>
      <c r="X1038" s="40"/>
      <c r="Y1038" s="40"/>
      <c r="Z1038" s="41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2"/>
      <c r="AT1038" s="42"/>
      <c r="AU1038" s="43"/>
      <c r="AV1038" s="40"/>
      <c r="AW1038" s="40"/>
      <c r="AX1038" s="40"/>
      <c r="AY1038" s="40"/>
      <c r="AZ1038" s="40"/>
      <c r="BA1038" s="42"/>
      <c r="BB1038" s="41"/>
      <c r="BC1038" s="40"/>
      <c r="BD1038" s="40"/>
      <c r="BE1038" s="40"/>
      <c r="BF1038" s="40"/>
      <c r="BG1038" s="40"/>
      <c r="BH1038" s="42"/>
      <c r="BI1038" s="40">
        <v>1</v>
      </c>
      <c r="BJ1038" s="40"/>
      <c r="BK1038" s="40"/>
      <c r="BL1038" s="40"/>
      <c r="BM1038" s="40"/>
      <c r="BN1038" s="40">
        <v>30</v>
      </c>
      <c r="BO1038" s="41"/>
      <c r="BP1038" s="40"/>
      <c r="BQ1038" s="40"/>
      <c r="BR1038" s="40"/>
      <c r="BS1038" s="40"/>
      <c r="BT1038" s="40"/>
      <c r="BU1038" s="42"/>
      <c r="BV1038" s="40"/>
      <c r="BW1038" s="41">
        <v>5</v>
      </c>
      <c r="BX1038" s="40"/>
      <c r="BY1038" s="40"/>
      <c r="BZ1038" s="40">
        <v>84</v>
      </c>
      <c r="CA1038" s="42">
        <v>150</v>
      </c>
      <c r="CB1038" s="41"/>
      <c r="CC1038" s="40"/>
      <c r="CD1038" s="40"/>
      <c r="CE1038" s="40"/>
      <c r="CF1038" s="40"/>
      <c r="CG1038" s="40"/>
      <c r="CH1038" s="42"/>
      <c r="CI1038" s="43"/>
      <c r="CJ1038" s="41"/>
      <c r="CK1038" s="40"/>
      <c r="CL1038" s="40"/>
      <c r="CM1038" s="40"/>
      <c r="CN1038" s="40"/>
      <c r="CO1038" s="40"/>
      <c r="CP1038" s="40"/>
      <c r="CQ1038" s="40"/>
      <c r="CR1038" s="40"/>
      <c r="CS1038" s="40"/>
      <c r="CT1038" s="40"/>
      <c r="CU1038" s="40"/>
      <c r="CV1038" s="40"/>
      <c r="CW1038" s="40"/>
      <c r="CX1038" s="40"/>
      <c r="CY1038" s="40"/>
      <c r="CZ1038" s="40"/>
      <c r="DA1038" s="40"/>
      <c r="DB1038" s="40"/>
      <c r="DC1038" s="40"/>
      <c r="DD1038" s="40"/>
      <c r="DE1038" s="40"/>
      <c r="DF1038" s="40"/>
      <c r="DG1038" s="40"/>
      <c r="DH1038" s="40"/>
      <c r="DI1038" s="40"/>
      <c r="DJ1038" s="40"/>
      <c r="DK1038" s="40"/>
      <c r="DL1038" s="40"/>
      <c r="DM1038" s="40"/>
      <c r="DN1038" s="40"/>
      <c r="DO1038" s="40"/>
      <c r="DP1038" s="40"/>
      <c r="DQ1038" s="41"/>
      <c r="DR1038" s="40"/>
      <c r="DS1038" s="40"/>
      <c r="DT1038" s="40"/>
      <c r="DU1038" s="40"/>
      <c r="DV1038" s="42"/>
      <c r="DW1038" s="40"/>
      <c r="DX1038" s="40"/>
      <c r="DY1038" s="40"/>
      <c r="DZ1038" s="40"/>
      <c r="EA1038" s="40"/>
      <c r="EB1038" s="40"/>
      <c r="EC1038" s="40"/>
      <c r="ED1038" s="41"/>
      <c r="EE1038" s="40"/>
      <c r="EF1038" s="40"/>
      <c r="EG1038" s="41"/>
      <c r="EH1038" s="40"/>
      <c r="EI1038" s="40"/>
      <c r="EJ1038" s="40"/>
      <c r="EK1038" s="40"/>
      <c r="EL1038" s="42"/>
      <c r="EM1038" s="40"/>
      <c r="EN1038" s="40"/>
      <c r="EO1038" s="40"/>
      <c r="EP1038" s="40"/>
      <c r="EQ1038" s="40"/>
      <c r="ER1038" s="40">
        <v>3</v>
      </c>
      <c r="ES1038" s="40"/>
      <c r="ET1038" s="40"/>
      <c r="EU1038" s="40"/>
      <c r="EV1038" s="40"/>
      <c r="EW1038" s="42">
        <v>90</v>
      </c>
      <c r="EX1038" s="42"/>
      <c r="EY1038" s="42"/>
      <c r="EZ1038" s="42"/>
      <c r="FA1038" s="42"/>
      <c r="FB1038" s="42"/>
      <c r="FC1038" s="42"/>
      <c r="FD1038" s="42"/>
      <c r="FE1038" s="42"/>
      <c r="FF1038" s="42"/>
      <c r="FG1038" s="42"/>
      <c r="FH1038" s="42"/>
      <c r="FI1038" s="42"/>
      <c r="FJ1038" s="42"/>
      <c r="FK1038" s="42"/>
      <c r="FL1038" s="42"/>
      <c r="FM1038" s="42"/>
      <c r="FN1038" s="42"/>
      <c r="FO1038" s="42"/>
      <c r="FP1038" s="42"/>
      <c r="FQ1038" s="42"/>
      <c r="FR1038" s="42"/>
      <c r="FS1038" s="29">
        <f t="shared" si="125"/>
        <v>324</v>
      </c>
      <c r="FT1038" s="29">
        <f t="shared" si="123"/>
        <v>324</v>
      </c>
      <c r="FU1038" s="8">
        <f t="shared" si="126"/>
        <v>6</v>
      </c>
      <c r="FV1038" s="29">
        <f t="shared" si="124"/>
        <v>6</v>
      </c>
    </row>
    <row r="1039" spans="1:178">
      <c r="A1039" s="8">
        <v>11142</v>
      </c>
      <c r="B1039" s="27" t="s">
        <v>69</v>
      </c>
      <c r="C1039" s="40">
        <v>21</v>
      </c>
      <c r="D1039" s="40" t="s">
        <v>1467</v>
      </c>
      <c r="E1039" s="40" t="s">
        <v>1444</v>
      </c>
      <c r="F1039" s="40" t="s">
        <v>807</v>
      </c>
      <c r="G1039" s="40">
        <v>120</v>
      </c>
      <c r="H1039" s="8" t="str">
        <f>VLOOKUP(F1039, 'Meslek Grupları'!$E$6:$G$152, 3, FALSE)</f>
        <v>Esnaf</v>
      </c>
      <c r="I1039" s="40"/>
      <c r="J1039" s="40"/>
      <c r="K1039" s="40"/>
      <c r="L1039" s="40"/>
      <c r="M1039" s="40"/>
      <c r="N1039" s="40"/>
      <c r="O1039" s="40"/>
      <c r="P1039" s="40"/>
      <c r="Q1039" s="40" t="s">
        <v>578</v>
      </c>
      <c r="R1039" s="40">
        <v>12</v>
      </c>
      <c r="S1039" s="40"/>
      <c r="T1039" s="40"/>
      <c r="U1039" s="40"/>
      <c r="V1039" s="40"/>
      <c r="W1039" s="40"/>
      <c r="X1039" s="40"/>
      <c r="Y1039" s="40"/>
      <c r="Z1039" s="41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0"/>
      <c r="AM1039" s="40"/>
      <c r="AN1039" s="40"/>
      <c r="AO1039" s="40"/>
      <c r="AP1039" s="40"/>
      <c r="AQ1039" s="40"/>
      <c r="AR1039" s="40"/>
      <c r="AS1039" s="42"/>
      <c r="AT1039" s="42"/>
      <c r="AU1039" s="43"/>
      <c r="AV1039" s="40"/>
      <c r="AW1039" s="40"/>
      <c r="AX1039" s="40"/>
      <c r="AY1039" s="40"/>
      <c r="AZ1039" s="40"/>
      <c r="BA1039" s="42"/>
      <c r="BB1039" s="41"/>
      <c r="BC1039" s="40"/>
      <c r="BD1039" s="40"/>
      <c r="BE1039" s="40"/>
      <c r="BF1039" s="40"/>
      <c r="BG1039" s="40"/>
      <c r="BH1039" s="42"/>
      <c r="BI1039" s="40"/>
      <c r="BJ1039" s="40"/>
      <c r="BK1039" s="40"/>
      <c r="BL1039" s="40"/>
      <c r="BM1039" s="40"/>
      <c r="BN1039" s="40"/>
      <c r="BO1039" s="41"/>
      <c r="BP1039" s="40"/>
      <c r="BQ1039" s="40"/>
      <c r="BR1039" s="40"/>
      <c r="BS1039" s="40"/>
      <c r="BT1039" s="40"/>
      <c r="BU1039" s="42"/>
      <c r="BV1039" s="40"/>
      <c r="BW1039" s="41"/>
      <c r="BX1039" s="40"/>
      <c r="BY1039" s="40"/>
      <c r="BZ1039" s="40"/>
      <c r="CA1039" s="42"/>
      <c r="CB1039" s="41"/>
      <c r="CC1039" s="40"/>
      <c r="CD1039" s="40"/>
      <c r="CE1039" s="40"/>
      <c r="CF1039" s="40"/>
      <c r="CG1039" s="40"/>
      <c r="CH1039" s="42"/>
      <c r="CI1039" s="43"/>
      <c r="CJ1039" s="41"/>
      <c r="CK1039" s="40"/>
      <c r="CL1039" s="40"/>
      <c r="CM1039" s="40"/>
      <c r="CN1039" s="40"/>
      <c r="CO1039" s="40"/>
      <c r="CP1039" s="40"/>
      <c r="CQ1039" s="40"/>
      <c r="CR1039" s="40"/>
      <c r="CS1039" s="40"/>
      <c r="CT1039" s="40"/>
      <c r="CU1039" s="40"/>
      <c r="CV1039" s="40"/>
      <c r="CW1039" s="40"/>
      <c r="CX1039" s="40"/>
      <c r="CY1039" s="40"/>
      <c r="CZ1039" s="40"/>
      <c r="DA1039" s="40"/>
      <c r="DB1039" s="40"/>
      <c r="DC1039" s="40"/>
      <c r="DD1039" s="40"/>
      <c r="DE1039" s="40"/>
      <c r="DF1039" s="40"/>
      <c r="DG1039" s="40"/>
      <c r="DH1039" s="40"/>
      <c r="DI1039" s="40"/>
      <c r="DJ1039" s="40"/>
      <c r="DK1039" s="40"/>
      <c r="DL1039" s="40"/>
      <c r="DM1039" s="40"/>
      <c r="DN1039" s="40"/>
      <c r="DO1039" s="40"/>
      <c r="DP1039" s="40"/>
      <c r="DQ1039" s="41"/>
      <c r="DR1039" s="40"/>
      <c r="DS1039" s="40"/>
      <c r="DT1039" s="40"/>
      <c r="DU1039" s="40"/>
      <c r="DV1039" s="42"/>
      <c r="DW1039" s="40"/>
      <c r="DX1039" s="40"/>
      <c r="DY1039" s="40"/>
      <c r="DZ1039" s="40"/>
      <c r="EA1039" s="40"/>
      <c r="EB1039" s="40"/>
      <c r="EC1039" s="40"/>
      <c r="ED1039" s="41"/>
      <c r="EE1039" s="40"/>
      <c r="EF1039" s="40"/>
      <c r="EG1039" s="41"/>
      <c r="EH1039" s="40"/>
      <c r="EI1039" s="40"/>
      <c r="EJ1039" s="40"/>
      <c r="EK1039" s="40"/>
      <c r="EL1039" s="42"/>
      <c r="EM1039" s="40"/>
      <c r="EN1039" s="40"/>
      <c r="EO1039" s="40"/>
      <c r="EP1039" s="40"/>
      <c r="EQ1039" s="40"/>
      <c r="ER1039" s="40"/>
      <c r="ES1039" s="40"/>
      <c r="ET1039" s="40"/>
      <c r="EU1039" s="40"/>
      <c r="EV1039" s="40"/>
      <c r="EW1039" s="42"/>
      <c r="EX1039" s="42"/>
      <c r="EY1039" s="42"/>
      <c r="EZ1039" s="42"/>
      <c r="FA1039" s="42"/>
      <c r="FB1039" s="42"/>
      <c r="FC1039" s="42"/>
      <c r="FD1039" s="42"/>
      <c r="FE1039" s="42"/>
      <c r="FF1039" s="42"/>
      <c r="FG1039" s="42"/>
      <c r="FH1039" s="42"/>
      <c r="FI1039" s="42"/>
      <c r="FJ1039" s="42"/>
      <c r="FK1039" s="42"/>
      <c r="FL1039" s="42"/>
      <c r="FM1039" s="42"/>
      <c r="FN1039" s="42"/>
      <c r="FO1039" s="42"/>
      <c r="FP1039" s="42"/>
      <c r="FQ1039" s="42"/>
      <c r="FR1039" s="42"/>
      <c r="FS1039" s="29">
        <f t="shared" si="125"/>
        <v>120</v>
      </c>
      <c r="FT1039" s="29">
        <f t="shared" si="123"/>
        <v>120</v>
      </c>
      <c r="FU1039" s="8">
        <f t="shared" si="126"/>
        <v>0</v>
      </c>
      <c r="FV1039" s="29">
        <f t="shared" si="124"/>
        <v>0</v>
      </c>
    </row>
    <row r="1040" spans="1:178">
      <c r="A1040" s="8">
        <v>11142</v>
      </c>
      <c r="B1040" s="27" t="s">
        <v>69</v>
      </c>
      <c r="C1040" s="40">
        <v>22</v>
      </c>
      <c r="D1040" s="40" t="s">
        <v>1505</v>
      </c>
      <c r="E1040" s="40" t="s">
        <v>1476</v>
      </c>
      <c r="F1040" s="40" t="s">
        <v>211</v>
      </c>
      <c r="G1040" s="40">
        <v>150</v>
      </c>
      <c r="H1040" s="8" t="str">
        <f>VLOOKUP(F1040, 'Meslek Grupları'!$E$6:$G$152, 3, FALSE)</f>
        <v>Esnaf</v>
      </c>
      <c r="I1040" s="40"/>
      <c r="J1040" s="40"/>
      <c r="K1040" s="40"/>
      <c r="L1040" s="40"/>
      <c r="M1040" s="40"/>
      <c r="N1040" s="40"/>
      <c r="O1040" s="40"/>
      <c r="P1040" s="40"/>
      <c r="Q1040" s="40" t="s">
        <v>578</v>
      </c>
      <c r="R1040" s="40">
        <v>8</v>
      </c>
      <c r="S1040" s="40">
        <v>8</v>
      </c>
      <c r="T1040" s="40">
        <v>36</v>
      </c>
      <c r="U1040" s="40"/>
      <c r="V1040" s="40"/>
      <c r="W1040" s="40"/>
      <c r="X1040" s="40"/>
      <c r="Y1040" s="40"/>
      <c r="Z1040" s="41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2"/>
      <c r="AT1040" s="42"/>
      <c r="AU1040" s="43"/>
      <c r="AV1040" s="40">
        <v>3</v>
      </c>
      <c r="AW1040" s="40"/>
      <c r="AX1040" s="40"/>
      <c r="AY1040" s="40"/>
      <c r="AZ1040" s="40"/>
      <c r="BA1040" s="42">
        <v>90</v>
      </c>
      <c r="BB1040" s="41"/>
      <c r="BC1040" s="40"/>
      <c r="BD1040" s="40"/>
      <c r="BE1040" s="40"/>
      <c r="BF1040" s="40"/>
      <c r="BG1040" s="40"/>
      <c r="BH1040" s="42"/>
      <c r="BI1040" s="40"/>
      <c r="BJ1040" s="40"/>
      <c r="BK1040" s="40"/>
      <c r="BL1040" s="40"/>
      <c r="BM1040" s="40"/>
      <c r="BN1040" s="40"/>
      <c r="BO1040" s="41"/>
      <c r="BP1040" s="40"/>
      <c r="BQ1040" s="40"/>
      <c r="BR1040" s="40"/>
      <c r="BS1040" s="40"/>
      <c r="BT1040" s="40"/>
      <c r="BU1040" s="42"/>
      <c r="BV1040" s="40"/>
      <c r="BW1040" s="41">
        <v>8</v>
      </c>
      <c r="BX1040" s="40"/>
      <c r="BY1040" s="40"/>
      <c r="BZ1040" s="40">
        <v>96</v>
      </c>
      <c r="CA1040" s="42">
        <v>100</v>
      </c>
      <c r="CB1040" s="41"/>
      <c r="CC1040" s="40"/>
      <c r="CD1040" s="40"/>
      <c r="CE1040" s="40"/>
      <c r="CF1040" s="40"/>
      <c r="CG1040" s="40"/>
      <c r="CH1040" s="42"/>
      <c r="CI1040" s="43"/>
      <c r="CJ1040" s="41"/>
      <c r="CK1040" s="40"/>
      <c r="CL1040" s="40"/>
      <c r="CM1040" s="40"/>
      <c r="CN1040" s="40"/>
      <c r="CO1040" s="40"/>
      <c r="CP1040" s="40"/>
      <c r="CQ1040" s="40"/>
      <c r="CR1040" s="40"/>
      <c r="CS1040" s="40"/>
      <c r="CT1040" s="40"/>
      <c r="CU1040" s="40"/>
      <c r="CV1040" s="40"/>
      <c r="CW1040" s="40"/>
      <c r="CX1040" s="40"/>
      <c r="CY1040" s="40"/>
      <c r="CZ1040" s="40"/>
      <c r="DA1040" s="40"/>
      <c r="DB1040" s="40"/>
      <c r="DC1040" s="40"/>
      <c r="DD1040" s="40"/>
      <c r="DE1040" s="40"/>
      <c r="DF1040" s="40"/>
      <c r="DG1040" s="40"/>
      <c r="DH1040" s="40"/>
      <c r="DI1040" s="40"/>
      <c r="DJ1040" s="40"/>
      <c r="DK1040" s="40"/>
      <c r="DL1040" s="40"/>
      <c r="DM1040" s="40"/>
      <c r="DN1040" s="40"/>
      <c r="DO1040" s="40"/>
      <c r="DP1040" s="40"/>
      <c r="DQ1040" s="41"/>
      <c r="DR1040" s="40"/>
      <c r="DS1040" s="40"/>
      <c r="DT1040" s="40"/>
      <c r="DU1040" s="40"/>
      <c r="DV1040" s="42"/>
      <c r="DW1040" s="40"/>
      <c r="DX1040" s="40"/>
      <c r="DY1040" s="40"/>
      <c r="DZ1040" s="40"/>
      <c r="EA1040" s="40"/>
      <c r="EB1040" s="40"/>
      <c r="EC1040" s="40"/>
      <c r="ED1040" s="41"/>
      <c r="EE1040" s="40"/>
      <c r="EF1040" s="40"/>
      <c r="EG1040" s="41"/>
      <c r="EH1040" s="40"/>
      <c r="EI1040" s="40"/>
      <c r="EJ1040" s="40"/>
      <c r="EK1040" s="40"/>
      <c r="EL1040" s="42"/>
      <c r="EM1040" s="40"/>
      <c r="EN1040" s="40"/>
      <c r="EO1040" s="40"/>
      <c r="EP1040" s="40"/>
      <c r="EQ1040" s="40"/>
      <c r="ER1040" s="40"/>
      <c r="ES1040" s="40"/>
      <c r="ET1040" s="40"/>
      <c r="EU1040" s="40"/>
      <c r="EV1040" s="40"/>
      <c r="EW1040" s="42"/>
      <c r="EX1040" s="42"/>
      <c r="EY1040" s="42"/>
      <c r="EZ1040" s="42"/>
      <c r="FA1040" s="42"/>
      <c r="FB1040" s="42"/>
      <c r="FC1040" s="42"/>
      <c r="FD1040" s="42"/>
      <c r="FE1040" s="42"/>
      <c r="FF1040" s="42"/>
      <c r="FG1040" s="42"/>
      <c r="FH1040" s="42"/>
      <c r="FI1040" s="42"/>
      <c r="FJ1040" s="42"/>
      <c r="FK1040" s="42"/>
      <c r="FL1040" s="42"/>
      <c r="FM1040" s="42"/>
      <c r="FN1040" s="42"/>
      <c r="FO1040" s="42"/>
      <c r="FP1040" s="42"/>
      <c r="FQ1040" s="42"/>
      <c r="FR1040" s="42"/>
      <c r="FS1040" s="29">
        <f t="shared" si="125"/>
        <v>246</v>
      </c>
      <c r="FT1040" s="29">
        <f t="shared" si="123"/>
        <v>246</v>
      </c>
      <c r="FU1040" s="8">
        <f t="shared" si="126"/>
        <v>11</v>
      </c>
      <c r="FV1040" s="29">
        <f t="shared" si="124"/>
        <v>11</v>
      </c>
    </row>
    <row r="1041" spans="1:179">
      <c r="A1041" s="8">
        <v>11142</v>
      </c>
      <c r="B1041" s="27" t="s">
        <v>69</v>
      </c>
      <c r="C1041" s="40">
        <v>23</v>
      </c>
      <c r="D1041" s="40" t="s">
        <v>1506</v>
      </c>
      <c r="E1041" s="40"/>
      <c r="F1041" s="40" t="s">
        <v>378</v>
      </c>
      <c r="G1041" s="40"/>
      <c r="H1041" s="8" t="str">
        <f>VLOOKUP(F1041, 'Meslek Grupları'!$E$6:$G$152, 3, FALSE)</f>
        <v>Mesleksiz</v>
      </c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>
        <v>2.5</v>
      </c>
      <c r="T1041" s="40">
        <v>11.25</v>
      </c>
      <c r="U1041" s="40"/>
      <c r="V1041" s="40"/>
      <c r="W1041" s="40"/>
      <c r="X1041" s="40"/>
      <c r="Y1041" s="40"/>
      <c r="Z1041" s="41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0"/>
      <c r="AM1041" s="40"/>
      <c r="AN1041" s="40"/>
      <c r="AO1041" s="40"/>
      <c r="AP1041" s="40"/>
      <c r="AQ1041" s="40"/>
      <c r="AR1041" s="40"/>
      <c r="AS1041" s="42"/>
      <c r="AT1041" s="42"/>
      <c r="AU1041" s="43"/>
      <c r="AV1041" s="40"/>
      <c r="AW1041" s="40"/>
      <c r="AX1041" s="40"/>
      <c r="AY1041" s="40"/>
      <c r="AZ1041" s="40"/>
      <c r="BA1041" s="42"/>
      <c r="BB1041" s="41"/>
      <c r="BC1041" s="40"/>
      <c r="BD1041" s="40"/>
      <c r="BE1041" s="40"/>
      <c r="BF1041" s="40"/>
      <c r="BG1041" s="40"/>
      <c r="BH1041" s="42"/>
      <c r="BI1041" s="40">
        <v>1</v>
      </c>
      <c r="BJ1041" s="40"/>
      <c r="BK1041" s="40"/>
      <c r="BL1041" s="40"/>
      <c r="BM1041" s="40"/>
      <c r="BN1041" s="40">
        <v>30</v>
      </c>
      <c r="BO1041" s="41"/>
      <c r="BP1041" s="40"/>
      <c r="BQ1041" s="40"/>
      <c r="BR1041" s="40"/>
      <c r="BS1041" s="40"/>
      <c r="BT1041" s="40"/>
      <c r="BU1041" s="42"/>
      <c r="BV1041" s="40"/>
      <c r="BW1041" s="41">
        <v>2.5</v>
      </c>
      <c r="BX1041" s="40"/>
      <c r="BY1041" s="40"/>
      <c r="BZ1041" s="40">
        <v>30</v>
      </c>
      <c r="CA1041" s="42">
        <v>30</v>
      </c>
      <c r="CB1041" s="41"/>
      <c r="CC1041" s="40"/>
      <c r="CD1041" s="40"/>
      <c r="CE1041" s="40"/>
      <c r="CF1041" s="40"/>
      <c r="CG1041" s="40"/>
      <c r="CH1041" s="42"/>
      <c r="CI1041" s="43"/>
      <c r="CJ1041" s="41"/>
      <c r="CK1041" s="40"/>
      <c r="CL1041" s="40"/>
      <c r="CM1041" s="40"/>
      <c r="CN1041" s="40"/>
      <c r="CO1041" s="40"/>
      <c r="CP1041" s="40"/>
      <c r="CQ1041" s="40"/>
      <c r="CR1041" s="40"/>
      <c r="CS1041" s="40"/>
      <c r="CT1041" s="40"/>
      <c r="CU1041" s="40"/>
      <c r="CV1041" s="40"/>
      <c r="CW1041" s="40"/>
      <c r="CX1041" s="40"/>
      <c r="CY1041" s="40"/>
      <c r="CZ1041" s="40"/>
      <c r="DA1041" s="40"/>
      <c r="DB1041" s="40"/>
      <c r="DC1041" s="40"/>
      <c r="DD1041" s="40"/>
      <c r="DE1041" s="40"/>
      <c r="DF1041" s="40"/>
      <c r="DG1041" s="40"/>
      <c r="DH1041" s="40"/>
      <c r="DI1041" s="40"/>
      <c r="DJ1041" s="40"/>
      <c r="DK1041" s="40"/>
      <c r="DL1041" s="40"/>
      <c r="DM1041" s="40"/>
      <c r="DN1041" s="40"/>
      <c r="DO1041" s="40"/>
      <c r="DP1041" s="40"/>
      <c r="DQ1041" s="41"/>
      <c r="DR1041" s="40"/>
      <c r="DS1041" s="40"/>
      <c r="DT1041" s="40"/>
      <c r="DU1041" s="40"/>
      <c r="DV1041" s="42"/>
      <c r="DW1041" s="40"/>
      <c r="DX1041" s="40"/>
      <c r="DY1041" s="40"/>
      <c r="DZ1041" s="40"/>
      <c r="EA1041" s="40"/>
      <c r="EB1041" s="40"/>
      <c r="EC1041" s="40"/>
      <c r="ED1041" s="41"/>
      <c r="EE1041" s="40"/>
      <c r="EF1041" s="40"/>
      <c r="EG1041" s="41"/>
      <c r="EH1041" s="40"/>
      <c r="EI1041" s="40"/>
      <c r="EJ1041" s="40"/>
      <c r="EK1041" s="40"/>
      <c r="EL1041" s="42"/>
      <c r="EM1041" s="40"/>
      <c r="EN1041" s="40"/>
      <c r="EO1041" s="40"/>
      <c r="EP1041" s="40"/>
      <c r="EQ1041" s="40"/>
      <c r="ER1041" s="40"/>
      <c r="ES1041" s="40"/>
      <c r="ET1041" s="40"/>
      <c r="EU1041" s="40"/>
      <c r="EV1041" s="40"/>
      <c r="EW1041" s="42"/>
      <c r="EX1041" s="42"/>
      <c r="EY1041" s="42"/>
      <c r="EZ1041" s="42"/>
      <c r="FA1041" s="42"/>
      <c r="FB1041" s="42"/>
      <c r="FC1041" s="42"/>
      <c r="FD1041" s="42"/>
      <c r="FE1041" s="42"/>
      <c r="FF1041" s="42"/>
      <c r="FG1041" s="42"/>
      <c r="FH1041" s="42"/>
      <c r="FI1041" s="42"/>
      <c r="FJ1041" s="42"/>
      <c r="FK1041" s="42"/>
      <c r="FL1041" s="42"/>
      <c r="FM1041" s="42"/>
      <c r="FN1041" s="42"/>
      <c r="FO1041" s="42"/>
      <c r="FP1041" s="42"/>
      <c r="FQ1041" s="42"/>
      <c r="FR1041" s="42"/>
      <c r="FS1041" s="29">
        <f t="shared" si="125"/>
        <v>30</v>
      </c>
      <c r="FT1041" s="29">
        <f t="shared" si="123"/>
        <v>30</v>
      </c>
      <c r="FU1041" s="8">
        <f t="shared" si="126"/>
        <v>3.5</v>
      </c>
      <c r="FV1041" s="29">
        <f t="shared" si="124"/>
        <v>3.5</v>
      </c>
    </row>
    <row r="1042" spans="1:179">
      <c r="A1042" s="8">
        <v>11142</v>
      </c>
      <c r="B1042" s="27" t="s">
        <v>69</v>
      </c>
      <c r="C1042" s="40">
        <v>24</v>
      </c>
      <c r="D1042" s="40" t="s">
        <v>1452</v>
      </c>
      <c r="E1042" s="40" t="s">
        <v>1507</v>
      </c>
      <c r="F1042" s="40" t="s">
        <v>242</v>
      </c>
      <c r="G1042" s="40">
        <v>120</v>
      </c>
      <c r="H1042" s="8" t="str">
        <f>VLOOKUP(F1042, 'Meslek Grupları'!$E$6:$G$152, 3, FALSE)</f>
        <v>Esnaf</v>
      </c>
      <c r="I1042" s="40"/>
      <c r="J1042" s="40"/>
      <c r="K1042" s="40"/>
      <c r="L1042" s="40"/>
      <c r="M1042" s="40"/>
      <c r="N1042" s="40"/>
      <c r="O1042" s="40"/>
      <c r="P1042" s="40"/>
      <c r="Q1042" s="40" t="s">
        <v>578</v>
      </c>
      <c r="R1042" s="40"/>
      <c r="S1042" s="40">
        <v>6</v>
      </c>
      <c r="T1042" s="40">
        <v>27</v>
      </c>
      <c r="U1042" s="40"/>
      <c r="V1042" s="40"/>
      <c r="W1042" s="40"/>
      <c r="X1042" s="40"/>
      <c r="Y1042" s="40"/>
      <c r="Z1042" s="41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2"/>
      <c r="AT1042" s="42"/>
      <c r="AU1042" s="43"/>
      <c r="AV1042" s="40"/>
      <c r="AW1042" s="40"/>
      <c r="AX1042" s="40"/>
      <c r="AY1042" s="40"/>
      <c r="AZ1042" s="40"/>
      <c r="BA1042" s="42"/>
      <c r="BB1042" s="41"/>
      <c r="BC1042" s="40"/>
      <c r="BD1042" s="40"/>
      <c r="BE1042" s="40"/>
      <c r="BF1042" s="40"/>
      <c r="BG1042" s="40"/>
      <c r="BH1042" s="42"/>
      <c r="BI1042" s="40"/>
      <c r="BJ1042" s="40"/>
      <c r="BK1042" s="40"/>
      <c r="BL1042" s="40"/>
      <c r="BM1042" s="40"/>
      <c r="BN1042" s="40"/>
      <c r="BO1042" s="41"/>
      <c r="BP1042" s="40"/>
      <c r="BQ1042" s="40"/>
      <c r="BR1042" s="40"/>
      <c r="BS1042" s="40"/>
      <c r="BT1042" s="40"/>
      <c r="BU1042" s="42"/>
      <c r="BV1042" s="40"/>
      <c r="BW1042" s="41">
        <v>6</v>
      </c>
      <c r="BX1042" s="40"/>
      <c r="BY1042" s="40"/>
      <c r="BZ1042" s="40">
        <v>144</v>
      </c>
      <c r="CA1042" s="42">
        <v>160</v>
      </c>
      <c r="CB1042" s="41"/>
      <c r="CC1042" s="40"/>
      <c r="CD1042" s="40"/>
      <c r="CE1042" s="40"/>
      <c r="CF1042" s="40"/>
      <c r="CG1042" s="40"/>
      <c r="CH1042" s="42"/>
      <c r="CI1042" s="43"/>
      <c r="CJ1042" s="41"/>
      <c r="CK1042" s="40"/>
      <c r="CL1042" s="40"/>
      <c r="CM1042" s="40"/>
      <c r="CN1042" s="40"/>
      <c r="CO1042" s="40"/>
      <c r="CP1042" s="40"/>
      <c r="CQ1042" s="40"/>
      <c r="CR1042" s="40"/>
      <c r="CS1042" s="40"/>
      <c r="CT1042" s="40"/>
      <c r="CU1042" s="40"/>
      <c r="CV1042" s="40"/>
      <c r="CW1042" s="40"/>
      <c r="CX1042" s="40"/>
      <c r="CY1042" s="40"/>
      <c r="CZ1042" s="40"/>
      <c r="DA1042" s="40"/>
      <c r="DB1042" s="40"/>
      <c r="DC1042" s="40"/>
      <c r="DD1042" s="40"/>
      <c r="DE1042" s="40"/>
      <c r="DF1042" s="40"/>
      <c r="DG1042" s="40"/>
      <c r="DH1042" s="40"/>
      <c r="DI1042" s="40"/>
      <c r="DJ1042" s="40"/>
      <c r="DK1042" s="40"/>
      <c r="DL1042" s="40"/>
      <c r="DM1042" s="40"/>
      <c r="DN1042" s="40"/>
      <c r="DO1042" s="40"/>
      <c r="DP1042" s="40"/>
      <c r="DQ1042" s="41"/>
      <c r="DR1042" s="40"/>
      <c r="DS1042" s="40"/>
      <c r="DT1042" s="40"/>
      <c r="DU1042" s="40"/>
      <c r="DV1042" s="42"/>
      <c r="DW1042" s="40"/>
      <c r="DX1042" s="40"/>
      <c r="DY1042" s="40"/>
      <c r="DZ1042" s="40"/>
      <c r="EA1042" s="40"/>
      <c r="EB1042" s="40"/>
      <c r="EC1042" s="40"/>
      <c r="ED1042" s="41"/>
      <c r="EE1042" s="40"/>
      <c r="EF1042" s="40"/>
      <c r="EG1042" s="41"/>
      <c r="EH1042" s="40"/>
      <c r="EI1042" s="40"/>
      <c r="EJ1042" s="40"/>
      <c r="EK1042" s="40"/>
      <c r="EL1042" s="42"/>
      <c r="EM1042" s="40"/>
      <c r="EN1042" s="40"/>
      <c r="EO1042" s="40"/>
      <c r="EP1042" s="40"/>
      <c r="EQ1042" s="40"/>
      <c r="ER1042" s="40">
        <v>1</v>
      </c>
      <c r="ES1042" s="40"/>
      <c r="ET1042" s="40"/>
      <c r="EU1042" s="40"/>
      <c r="EV1042" s="40"/>
      <c r="EW1042" s="42">
        <v>15</v>
      </c>
      <c r="EX1042" s="42"/>
      <c r="EY1042" s="42"/>
      <c r="EZ1042" s="42"/>
      <c r="FA1042" s="42"/>
      <c r="FB1042" s="42"/>
      <c r="FC1042" s="42"/>
      <c r="FD1042" s="42"/>
      <c r="FE1042" s="42"/>
      <c r="FF1042" s="42"/>
      <c r="FG1042" s="42"/>
      <c r="FH1042" s="42"/>
      <c r="FI1042" s="42"/>
      <c r="FJ1042" s="42"/>
      <c r="FK1042" s="42"/>
      <c r="FL1042" s="42"/>
      <c r="FM1042" s="42"/>
      <c r="FN1042" s="42"/>
      <c r="FO1042" s="42"/>
      <c r="FP1042" s="42"/>
      <c r="FQ1042" s="42"/>
      <c r="FR1042" s="42"/>
      <c r="FS1042" s="29">
        <f t="shared" si="125"/>
        <v>279</v>
      </c>
      <c r="FT1042" s="29">
        <f t="shared" si="123"/>
        <v>279</v>
      </c>
      <c r="FU1042" s="8">
        <f t="shared" si="126"/>
        <v>6</v>
      </c>
      <c r="FV1042" s="29">
        <f t="shared" si="124"/>
        <v>6</v>
      </c>
    </row>
    <row r="1043" spans="1:179">
      <c r="A1043" s="8">
        <v>11142</v>
      </c>
      <c r="B1043" s="27" t="s">
        <v>69</v>
      </c>
      <c r="C1043" s="40">
        <v>25</v>
      </c>
      <c r="D1043" s="40" t="s">
        <v>1508</v>
      </c>
      <c r="E1043" s="40" t="s">
        <v>1444</v>
      </c>
      <c r="F1043" s="40" t="s">
        <v>807</v>
      </c>
      <c r="G1043" s="40">
        <v>120</v>
      </c>
      <c r="H1043" s="8" t="str">
        <f>VLOOKUP(F1043, 'Meslek Grupları'!$E$6:$G$152, 3, FALSE)</f>
        <v>Esnaf</v>
      </c>
      <c r="I1043" s="40" t="s">
        <v>1509</v>
      </c>
      <c r="J1043" s="40"/>
      <c r="K1043" s="40"/>
      <c r="L1043" s="40"/>
      <c r="M1043" s="40"/>
      <c r="N1043" s="40"/>
      <c r="O1043" s="40"/>
      <c r="P1043" s="40"/>
      <c r="Q1043" s="40" t="s">
        <v>578</v>
      </c>
      <c r="R1043" s="40"/>
      <c r="S1043" s="40"/>
      <c r="T1043" s="40"/>
      <c r="U1043" s="40"/>
      <c r="V1043" s="40"/>
      <c r="W1043" s="40"/>
      <c r="X1043" s="40"/>
      <c r="Y1043" s="40"/>
      <c r="Z1043" s="41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0"/>
      <c r="AM1043" s="40"/>
      <c r="AN1043" s="40"/>
      <c r="AO1043" s="40"/>
      <c r="AP1043" s="40"/>
      <c r="AQ1043" s="40"/>
      <c r="AR1043" s="40"/>
      <c r="AS1043" s="42"/>
      <c r="AT1043" s="42"/>
      <c r="AU1043" s="43"/>
      <c r="AV1043" s="40"/>
      <c r="AW1043" s="40"/>
      <c r="AX1043" s="40"/>
      <c r="AY1043" s="40"/>
      <c r="AZ1043" s="40"/>
      <c r="BA1043" s="42"/>
      <c r="BB1043" s="41"/>
      <c r="BC1043" s="40"/>
      <c r="BD1043" s="40"/>
      <c r="BE1043" s="40"/>
      <c r="BF1043" s="40"/>
      <c r="BG1043" s="40"/>
      <c r="BH1043" s="42"/>
      <c r="BI1043" s="40"/>
      <c r="BJ1043" s="40"/>
      <c r="BK1043" s="40"/>
      <c r="BL1043" s="40"/>
      <c r="BM1043" s="40"/>
      <c r="BN1043" s="40"/>
      <c r="BO1043" s="41"/>
      <c r="BP1043" s="40"/>
      <c r="BQ1043" s="40"/>
      <c r="BR1043" s="40"/>
      <c r="BS1043" s="40"/>
      <c r="BT1043" s="40"/>
      <c r="BU1043" s="42"/>
      <c r="BV1043" s="40"/>
      <c r="BW1043" s="41"/>
      <c r="BX1043" s="40"/>
      <c r="BY1043" s="40"/>
      <c r="BZ1043" s="40"/>
      <c r="CA1043" s="42"/>
      <c r="CB1043" s="41"/>
      <c r="CC1043" s="40"/>
      <c r="CD1043" s="40"/>
      <c r="CE1043" s="40"/>
      <c r="CF1043" s="40"/>
      <c r="CG1043" s="40"/>
      <c r="CH1043" s="42"/>
      <c r="CI1043" s="43"/>
      <c r="CJ1043" s="41"/>
      <c r="CK1043" s="40"/>
      <c r="CL1043" s="40"/>
      <c r="CM1043" s="40"/>
      <c r="CN1043" s="40"/>
      <c r="CO1043" s="40"/>
      <c r="CP1043" s="40"/>
      <c r="CQ1043" s="40"/>
      <c r="CR1043" s="40"/>
      <c r="CS1043" s="40"/>
      <c r="CT1043" s="40"/>
      <c r="CU1043" s="40"/>
      <c r="CV1043" s="40"/>
      <c r="CW1043" s="40"/>
      <c r="CX1043" s="40"/>
      <c r="CY1043" s="40"/>
      <c r="CZ1043" s="40"/>
      <c r="DA1043" s="40"/>
      <c r="DB1043" s="40"/>
      <c r="DC1043" s="40"/>
      <c r="DD1043" s="40"/>
      <c r="DE1043" s="40"/>
      <c r="DF1043" s="40"/>
      <c r="DG1043" s="40"/>
      <c r="DH1043" s="40"/>
      <c r="DI1043" s="40"/>
      <c r="DJ1043" s="40"/>
      <c r="DK1043" s="40"/>
      <c r="DL1043" s="40"/>
      <c r="DM1043" s="40"/>
      <c r="DN1043" s="40"/>
      <c r="DO1043" s="40"/>
      <c r="DP1043" s="40"/>
      <c r="DQ1043" s="41"/>
      <c r="DR1043" s="40"/>
      <c r="DS1043" s="40"/>
      <c r="DT1043" s="40"/>
      <c r="DU1043" s="40"/>
      <c r="DV1043" s="42"/>
      <c r="DW1043" s="40"/>
      <c r="DX1043" s="40"/>
      <c r="DY1043" s="40"/>
      <c r="DZ1043" s="40"/>
      <c r="EA1043" s="40"/>
      <c r="EB1043" s="40"/>
      <c r="EC1043" s="40"/>
      <c r="ED1043" s="41"/>
      <c r="EE1043" s="40"/>
      <c r="EF1043" s="40"/>
      <c r="EG1043" s="41"/>
      <c r="EH1043" s="40"/>
      <c r="EI1043" s="40"/>
      <c r="EJ1043" s="40"/>
      <c r="EK1043" s="40"/>
      <c r="EL1043" s="42"/>
      <c r="EM1043" s="40"/>
      <c r="EN1043" s="40"/>
      <c r="EO1043" s="40"/>
      <c r="EP1043" s="40"/>
      <c r="EQ1043" s="40"/>
      <c r="ER1043" s="40"/>
      <c r="ES1043" s="40"/>
      <c r="ET1043" s="40"/>
      <c r="EU1043" s="40"/>
      <c r="EV1043" s="40"/>
      <c r="EW1043" s="42"/>
      <c r="EX1043" s="42"/>
      <c r="EY1043" s="42"/>
      <c r="EZ1043" s="42"/>
      <c r="FA1043" s="42"/>
      <c r="FB1043" s="42"/>
      <c r="FC1043" s="42"/>
      <c r="FD1043" s="42"/>
      <c r="FE1043" s="42"/>
      <c r="FF1043" s="42"/>
      <c r="FG1043" s="42"/>
      <c r="FH1043" s="42"/>
      <c r="FI1043" s="42"/>
      <c r="FJ1043" s="42"/>
      <c r="FK1043" s="42"/>
      <c r="FL1043" s="42"/>
      <c r="FM1043" s="42"/>
      <c r="FN1043" s="42"/>
      <c r="FO1043" s="42"/>
      <c r="FP1043" s="42"/>
      <c r="FQ1043" s="42"/>
      <c r="FR1043" s="42"/>
      <c r="FS1043" s="29">
        <f t="shared" si="125"/>
        <v>120</v>
      </c>
      <c r="FT1043" s="29">
        <f t="shared" si="123"/>
        <v>120</v>
      </c>
      <c r="FU1043" s="8">
        <f t="shared" si="126"/>
        <v>0</v>
      </c>
      <c r="FV1043" s="29">
        <f t="shared" si="124"/>
        <v>0</v>
      </c>
    </row>
    <row r="1044" spans="1:179">
      <c r="A1044" s="8">
        <v>11142</v>
      </c>
      <c r="B1044" s="27" t="s">
        <v>69</v>
      </c>
      <c r="C1044" s="40">
        <v>26</v>
      </c>
      <c r="D1044" s="40" t="s">
        <v>1447</v>
      </c>
      <c r="E1044" s="40" t="s">
        <v>1478</v>
      </c>
      <c r="F1044" s="40" t="s">
        <v>261</v>
      </c>
      <c r="G1044" s="40">
        <v>250</v>
      </c>
      <c r="H1044" s="8" t="str">
        <f>VLOOKUP(F1044, 'Meslek Grupları'!$E$6:$G$152, 3, FALSE)</f>
        <v>Esnaf</v>
      </c>
      <c r="I1044" s="40"/>
      <c r="J1044" s="40"/>
      <c r="K1044" s="40"/>
      <c r="L1044" s="40"/>
      <c r="M1044" s="40"/>
      <c r="N1044" s="40"/>
      <c r="O1044" s="40"/>
      <c r="P1044" s="40"/>
      <c r="Q1044" s="40" t="s">
        <v>579</v>
      </c>
      <c r="R1044" s="40">
        <v>24</v>
      </c>
      <c r="S1044" s="40">
        <v>4.5</v>
      </c>
      <c r="T1044" s="40">
        <v>20.25</v>
      </c>
      <c r="U1044" s="40"/>
      <c r="V1044" s="40"/>
      <c r="W1044" s="40"/>
      <c r="X1044" s="40"/>
      <c r="Y1044" s="40"/>
      <c r="Z1044" s="41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2"/>
      <c r="AT1044" s="42"/>
      <c r="AU1044" s="43"/>
      <c r="AV1044" s="40"/>
      <c r="AW1044" s="40"/>
      <c r="AX1044" s="40"/>
      <c r="AY1044" s="40"/>
      <c r="AZ1044" s="40"/>
      <c r="BA1044" s="42"/>
      <c r="BB1044" s="41"/>
      <c r="BC1044" s="40"/>
      <c r="BD1044" s="40"/>
      <c r="BE1044" s="40"/>
      <c r="BF1044" s="40"/>
      <c r="BG1044" s="40"/>
      <c r="BH1044" s="42"/>
      <c r="BI1044" s="40">
        <v>1.5</v>
      </c>
      <c r="BJ1044" s="40"/>
      <c r="BK1044" s="40"/>
      <c r="BL1044" s="40"/>
      <c r="BM1044" s="40"/>
      <c r="BN1044" s="40">
        <v>90</v>
      </c>
      <c r="BO1044" s="41"/>
      <c r="BP1044" s="40"/>
      <c r="BQ1044" s="40"/>
      <c r="BR1044" s="40"/>
      <c r="BS1044" s="40"/>
      <c r="BT1044" s="40"/>
      <c r="BU1044" s="42"/>
      <c r="BV1044" s="40"/>
      <c r="BW1044" s="41">
        <v>4.5</v>
      </c>
      <c r="BX1044" s="40"/>
      <c r="BY1044" s="40"/>
      <c r="BZ1044" s="40">
        <v>180</v>
      </c>
      <c r="CA1044" s="42">
        <v>200</v>
      </c>
      <c r="CB1044" s="41"/>
      <c r="CC1044" s="40"/>
      <c r="CD1044" s="40"/>
      <c r="CE1044" s="40"/>
      <c r="CF1044" s="40"/>
      <c r="CG1044" s="40"/>
      <c r="CH1044" s="42"/>
      <c r="CI1044" s="43"/>
      <c r="CJ1044" s="41"/>
      <c r="CK1044" s="40"/>
      <c r="CL1044" s="40"/>
      <c r="CM1044" s="40"/>
      <c r="CN1044" s="40"/>
      <c r="CO1044" s="40"/>
      <c r="CP1044" s="40"/>
      <c r="CQ1044" s="40"/>
      <c r="CR1044" s="40"/>
      <c r="CS1044" s="40"/>
      <c r="CT1044" s="40"/>
      <c r="CU1044" s="40"/>
      <c r="CV1044" s="40"/>
      <c r="CW1044" s="40"/>
      <c r="CX1044" s="40"/>
      <c r="CY1044" s="40"/>
      <c r="CZ1044" s="40"/>
      <c r="DA1044" s="40"/>
      <c r="DB1044" s="40"/>
      <c r="DC1044" s="40"/>
      <c r="DD1044" s="40"/>
      <c r="DE1044" s="40"/>
      <c r="DF1044" s="40"/>
      <c r="DG1044" s="40"/>
      <c r="DH1044" s="40"/>
      <c r="DI1044" s="40"/>
      <c r="DJ1044" s="40"/>
      <c r="DK1044" s="40"/>
      <c r="DL1044" s="40"/>
      <c r="DM1044" s="40"/>
      <c r="DN1044" s="40"/>
      <c r="DO1044" s="40"/>
      <c r="DP1044" s="40"/>
      <c r="DQ1044" s="41"/>
      <c r="DR1044" s="40"/>
      <c r="DS1044" s="40"/>
      <c r="DT1044" s="40"/>
      <c r="DU1044" s="40"/>
      <c r="DV1044" s="42"/>
      <c r="DW1044" s="40"/>
      <c r="DX1044" s="40"/>
      <c r="DY1044" s="40"/>
      <c r="DZ1044" s="40"/>
      <c r="EA1044" s="40"/>
      <c r="EB1044" s="40"/>
      <c r="EC1044" s="40"/>
      <c r="ED1044" s="41"/>
      <c r="EE1044" s="40"/>
      <c r="EF1044" s="40"/>
      <c r="EG1044" s="41"/>
      <c r="EH1044" s="40"/>
      <c r="EI1044" s="40"/>
      <c r="EJ1044" s="40"/>
      <c r="EK1044" s="40"/>
      <c r="EL1044" s="42"/>
      <c r="EM1044" s="40"/>
      <c r="EN1044" s="40"/>
      <c r="EO1044" s="40"/>
      <c r="EP1044" s="40"/>
      <c r="EQ1044" s="40"/>
      <c r="ER1044" s="40"/>
      <c r="ES1044" s="40"/>
      <c r="ET1044" s="40"/>
      <c r="EU1044" s="40"/>
      <c r="EV1044" s="40"/>
      <c r="EW1044" s="42"/>
      <c r="EX1044" s="42"/>
      <c r="EY1044" s="42"/>
      <c r="EZ1044" s="42"/>
      <c r="FA1044" s="42"/>
      <c r="FB1044" s="42"/>
      <c r="FC1044" s="42"/>
      <c r="FD1044" s="42"/>
      <c r="FE1044" s="42"/>
      <c r="FF1044" s="42"/>
      <c r="FG1044" s="42"/>
      <c r="FH1044" s="42"/>
      <c r="FI1044" s="42"/>
      <c r="FJ1044" s="42"/>
      <c r="FK1044" s="42"/>
      <c r="FL1044" s="42"/>
      <c r="FM1044" s="42"/>
      <c r="FN1044" s="42"/>
      <c r="FO1044" s="42"/>
      <c r="FP1044" s="42"/>
      <c r="FQ1044" s="42"/>
      <c r="FR1044" s="42"/>
      <c r="FS1044" s="29">
        <f t="shared" si="125"/>
        <v>430</v>
      </c>
      <c r="FT1044" s="29">
        <f t="shared" si="123"/>
        <v>430</v>
      </c>
      <c r="FU1044" s="8">
        <f t="shared" si="126"/>
        <v>6</v>
      </c>
      <c r="FV1044" s="29">
        <f t="shared" si="124"/>
        <v>6</v>
      </c>
    </row>
    <row r="1045" spans="1:179">
      <c r="A1045" s="8">
        <v>11142</v>
      </c>
      <c r="B1045" s="27" t="s">
        <v>69</v>
      </c>
      <c r="C1045" s="40">
        <v>27</v>
      </c>
      <c r="D1045" s="40" t="s">
        <v>1445</v>
      </c>
      <c r="E1045" s="40" t="s">
        <v>1510</v>
      </c>
      <c r="F1045" s="40" t="s">
        <v>261</v>
      </c>
      <c r="G1045" s="40">
        <v>200</v>
      </c>
      <c r="H1045" s="8" t="str">
        <f>VLOOKUP(F1045, 'Meslek Grupları'!$E$6:$G$152, 3, FALSE)</f>
        <v>Esnaf</v>
      </c>
      <c r="I1045" s="40"/>
      <c r="J1045" s="40"/>
      <c r="K1045" s="40"/>
      <c r="L1045" s="40"/>
      <c r="M1045" s="40"/>
      <c r="N1045" s="40"/>
      <c r="O1045" s="40"/>
      <c r="P1045" s="40"/>
      <c r="Q1045" s="40" t="s">
        <v>578</v>
      </c>
      <c r="R1045" s="40">
        <v>20</v>
      </c>
      <c r="S1045" s="40">
        <v>3</v>
      </c>
      <c r="T1045" s="40">
        <v>13.5</v>
      </c>
      <c r="U1045" s="40"/>
      <c r="V1045" s="40"/>
      <c r="W1045" s="40"/>
      <c r="X1045" s="40"/>
      <c r="Y1045" s="40"/>
      <c r="Z1045" s="41">
        <v>50</v>
      </c>
      <c r="AA1045" s="40">
        <v>12.5</v>
      </c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0"/>
      <c r="AM1045" s="40"/>
      <c r="AN1045" s="40"/>
      <c r="AO1045" s="40"/>
      <c r="AP1045" s="40"/>
      <c r="AQ1045" s="40"/>
      <c r="AR1045" s="40"/>
      <c r="AS1045" s="42"/>
      <c r="AT1045" s="42">
        <v>12.5</v>
      </c>
      <c r="AU1045" s="43"/>
      <c r="AV1045" s="40"/>
      <c r="AW1045" s="40"/>
      <c r="AX1045" s="40"/>
      <c r="AY1045" s="40"/>
      <c r="AZ1045" s="40"/>
      <c r="BA1045" s="42"/>
      <c r="BB1045" s="41"/>
      <c r="BC1045" s="40"/>
      <c r="BD1045" s="40"/>
      <c r="BE1045" s="40"/>
      <c r="BF1045" s="40"/>
      <c r="BG1045" s="40"/>
      <c r="BH1045" s="42"/>
      <c r="BI1045" s="40">
        <v>4</v>
      </c>
      <c r="BJ1045" s="40">
        <v>12.5</v>
      </c>
      <c r="BK1045" s="40">
        <v>12.5</v>
      </c>
      <c r="BL1045" s="40"/>
      <c r="BM1045" s="40">
        <v>100</v>
      </c>
      <c r="BN1045" s="40">
        <v>120</v>
      </c>
      <c r="BO1045" s="41"/>
      <c r="BP1045" s="40"/>
      <c r="BQ1045" s="40"/>
      <c r="BR1045" s="40"/>
      <c r="BS1045" s="40"/>
      <c r="BT1045" s="40"/>
      <c r="BU1045" s="42"/>
      <c r="BV1045" s="40"/>
      <c r="BW1045" s="41">
        <v>3</v>
      </c>
      <c r="BX1045" s="40"/>
      <c r="BY1045" s="40"/>
      <c r="BZ1045" s="40">
        <v>96</v>
      </c>
      <c r="CA1045" s="42">
        <v>100</v>
      </c>
      <c r="CB1045" s="41"/>
      <c r="CC1045" s="40"/>
      <c r="CD1045" s="40"/>
      <c r="CE1045" s="40"/>
      <c r="CF1045" s="40"/>
      <c r="CG1045" s="40"/>
      <c r="CH1045" s="42"/>
      <c r="CI1045" s="43"/>
      <c r="CJ1045" s="41"/>
      <c r="CK1045" s="40"/>
      <c r="CL1045" s="40"/>
      <c r="CM1045" s="40"/>
      <c r="CN1045" s="40"/>
      <c r="CO1045" s="40"/>
      <c r="CP1045" s="40"/>
      <c r="CQ1045" s="40"/>
      <c r="CR1045" s="40"/>
      <c r="CS1045" s="40"/>
      <c r="CT1045" s="40"/>
      <c r="CU1045" s="40"/>
      <c r="CV1045" s="40"/>
      <c r="CW1045" s="40"/>
      <c r="CX1045" s="40"/>
      <c r="CY1045" s="40"/>
      <c r="CZ1045" s="40"/>
      <c r="DA1045" s="40"/>
      <c r="DB1045" s="40"/>
      <c r="DC1045" s="40"/>
      <c r="DD1045" s="40"/>
      <c r="DE1045" s="40"/>
      <c r="DF1045" s="40"/>
      <c r="DG1045" s="40"/>
      <c r="DH1045" s="40"/>
      <c r="DI1045" s="40"/>
      <c r="DJ1045" s="40"/>
      <c r="DK1045" s="40"/>
      <c r="DL1045" s="40"/>
      <c r="DM1045" s="40"/>
      <c r="DN1045" s="40"/>
      <c r="DO1045" s="40"/>
      <c r="DP1045" s="40"/>
      <c r="DQ1045" s="41"/>
      <c r="DR1045" s="40"/>
      <c r="DS1045" s="40"/>
      <c r="DT1045" s="40"/>
      <c r="DU1045" s="40"/>
      <c r="DV1045" s="42"/>
      <c r="DW1045" s="40"/>
      <c r="DX1045" s="40"/>
      <c r="DY1045" s="40"/>
      <c r="DZ1045" s="40"/>
      <c r="EA1045" s="40"/>
      <c r="EB1045" s="40"/>
      <c r="EC1045" s="40"/>
      <c r="ED1045" s="41"/>
      <c r="EE1045" s="40"/>
      <c r="EF1045" s="40"/>
      <c r="EG1045" s="41"/>
      <c r="EH1045" s="40"/>
      <c r="EI1045" s="40"/>
      <c r="EJ1045" s="40"/>
      <c r="EK1045" s="40"/>
      <c r="EL1045" s="42"/>
      <c r="EM1045" s="40"/>
      <c r="EN1045" s="40"/>
      <c r="EO1045" s="40"/>
      <c r="EP1045" s="40"/>
      <c r="EQ1045" s="40"/>
      <c r="ER1045" s="40"/>
      <c r="ES1045" s="40"/>
      <c r="ET1045" s="40"/>
      <c r="EU1045" s="40"/>
      <c r="EV1045" s="40"/>
      <c r="EW1045" s="42"/>
      <c r="EX1045" s="42"/>
      <c r="EY1045" s="42"/>
      <c r="EZ1045" s="42"/>
      <c r="FA1045" s="42"/>
      <c r="FB1045" s="42"/>
      <c r="FC1045" s="42"/>
      <c r="FD1045" s="42"/>
      <c r="FE1045" s="42"/>
      <c r="FF1045" s="42"/>
      <c r="FG1045" s="42"/>
      <c r="FH1045" s="42"/>
      <c r="FI1045" s="42"/>
      <c r="FJ1045" s="42"/>
      <c r="FK1045" s="42"/>
      <c r="FL1045" s="42"/>
      <c r="FM1045" s="42"/>
      <c r="FN1045" s="42"/>
      <c r="FO1045" s="42"/>
      <c r="FP1045" s="42"/>
      <c r="FQ1045" s="42"/>
      <c r="FR1045" s="42"/>
      <c r="FS1045" s="29">
        <f t="shared" si="125"/>
        <v>396</v>
      </c>
      <c r="FT1045" s="29">
        <f t="shared" si="123"/>
        <v>396</v>
      </c>
      <c r="FU1045" s="8">
        <f t="shared" si="126"/>
        <v>7</v>
      </c>
      <c r="FV1045" s="29">
        <f t="shared" si="124"/>
        <v>7</v>
      </c>
    </row>
    <row r="1046" spans="1:179">
      <c r="A1046" s="8">
        <v>11142</v>
      </c>
      <c r="B1046" s="27" t="s">
        <v>69</v>
      </c>
      <c r="C1046" s="40">
        <v>28</v>
      </c>
      <c r="D1046" s="40" t="s">
        <v>1462</v>
      </c>
      <c r="E1046" s="40" t="s">
        <v>1511</v>
      </c>
      <c r="F1046" s="40" t="s">
        <v>190</v>
      </c>
      <c r="G1046" s="40">
        <v>150</v>
      </c>
      <c r="H1046" s="8" t="str">
        <f>VLOOKUP(F1046, 'Meslek Grupları'!$E$6:$G$152, 3, FALSE)</f>
        <v>Esnaf</v>
      </c>
      <c r="I1046" s="40"/>
      <c r="J1046" s="40"/>
      <c r="K1046" s="40"/>
      <c r="L1046" s="40"/>
      <c r="M1046" s="40"/>
      <c r="N1046" s="40"/>
      <c r="O1046" s="40"/>
      <c r="P1046" s="40"/>
      <c r="Q1046" s="40" t="s">
        <v>578</v>
      </c>
      <c r="R1046" s="40">
        <v>20</v>
      </c>
      <c r="S1046" s="40">
        <v>2.5</v>
      </c>
      <c r="T1046" s="40">
        <v>11.25</v>
      </c>
      <c r="U1046" s="40"/>
      <c r="V1046" s="40"/>
      <c r="W1046" s="40"/>
      <c r="X1046" s="40"/>
      <c r="Y1046" s="40"/>
      <c r="Z1046" s="41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2"/>
      <c r="AT1046" s="42"/>
      <c r="AU1046" s="43"/>
      <c r="AV1046" s="40"/>
      <c r="AW1046" s="40"/>
      <c r="AX1046" s="40"/>
      <c r="AY1046" s="40"/>
      <c r="AZ1046" s="40"/>
      <c r="BA1046" s="42"/>
      <c r="BB1046" s="41"/>
      <c r="BC1046" s="40"/>
      <c r="BD1046" s="40"/>
      <c r="BE1046" s="40"/>
      <c r="BF1046" s="40"/>
      <c r="BG1046" s="40"/>
      <c r="BH1046" s="42"/>
      <c r="BI1046" s="40"/>
      <c r="BJ1046" s="40"/>
      <c r="BK1046" s="40"/>
      <c r="BL1046" s="40"/>
      <c r="BM1046" s="40"/>
      <c r="BN1046" s="40"/>
      <c r="BO1046" s="41"/>
      <c r="BP1046" s="40"/>
      <c r="BQ1046" s="40"/>
      <c r="BR1046" s="40"/>
      <c r="BS1046" s="40"/>
      <c r="BT1046" s="40"/>
      <c r="BU1046" s="42"/>
      <c r="BV1046" s="40"/>
      <c r="BW1046" s="41">
        <v>2.5</v>
      </c>
      <c r="BX1046" s="40"/>
      <c r="BY1046" s="40"/>
      <c r="BZ1046" s="40">
        <v>30</v>
      </c>
      <c r="CA1046" s="42">
        <v>40</v>
      </c>
      <c r="CB1046" s="41"/>
      <c r="CC1046" s="40"/>
      <c r="CD1046" s="40"/>
      <c r="CE1046" s="40"/>
      <c r="CF1046" s="40"/>
      <c r="CG1046" s="40"/>
      <c r="CH1046" s="42"/>
      <c r="CI1046" s="43"/>
      <c r="CJ1046" s="41"/>
      <c r="CK1046" s="40"/>
      <c r="CL1046" s="40"/>
      <c r="CM1046" s="40"/>
      <c r="CN1046" s="40"/>
      <c r="CO1046" s="40"/>
      <c r="CP1046" s="40"/>
      <c r="CQ1046" s="40"/>
      <c r="CR1046" s="40"/>
      <c r="CS1046" s="40"/>
      <c r="CT1046" s="40"/>
      <c r="CU1046" s="40"/>
      <c r="CV1046" s="40"/>
      <c r="CW1046" s="40"/>
      <c r="CX1046" s="40"/>
      <c r="CY1046" s="40"/>
      <c r="CZ1046" s="40"/>
      <c r="DA1046" s="40"/>
      <c r="DB1046" s="40"/>
      <c r="DC1046" s="40"/>
      <c r="DD1046" s="40"/>
      <c r="DE1046" s="40"/>
      <c r="DF1046" s="40"/>
      <c r="DG1046" s="40"/>
      <c r="DH1046" s="40"/>
      <c r="DI1046" s="40"/>
      <c r="DJ1046" s="40"/>
      <c r="DK1046" s="40"/>
      <c r="DL1046" s="40"/>
      <c r="DM1046" s="40"/>
      <c r="DN1046" s="40"/>
      <c r="DO1046" s="40"/>
      <c r="DP1046" s="40"/>
      <c r="DQ1046" s="41"/>
      <c r="DR1046" s="40"/>
      <c r="DS1046" s="40"/>
      <c r="DT1046" s="40"/>
      <c r="DU1046" s="40"/>
      <c r="DV1046" s="42"/>
      <c r="DW1046" s="40"/>
      <c r="DX1046" s="40"/>
      <c r="DY1046" s="40"/>
      <c r="DZ1046" s="40"/>
      <c r="EA1046" s="40"/>
      <c r="EB1046" s="40"/>
      <c r="EC1046" s="40"/>
      <c r="ED1046" s="41"/>
      <c r="EE1046" s="40"/>
      <c r="EF1046" s="40"/>
      <c r="EG1046" s="41"/>
      <c r="EH1046" s="40"/>
      <c r="EI1046" s="40"/>
      <c r="EJ1046" s="40"/>
      <c r="EK1046" s="40"/>
      <c r="EL1046" s="42"/>
      <c r="EM1046" s="40"/>
      <c r="EN1046" s="40"/>
      <c r="EO1046" s="40"/>
      <c r="EP1046" s="40"/>
      <c r="EQ1046" s="40"/>
      <c r="ER1046" s="40"/>
      <c r="ES1046" s="40"/>
      <c r="ET1046" s="40"/>
      <c r="EU1046" s="40"/>
      <c r="EV1046" s="40"/>
      <c r="EW1046" s="42"/>
      <c r="EX1046" s="42"/>
      <c r="EY1046" s="42"/>
      <c r="EZ1046" s="42"/>
      <c r="FA1046" s="42"/>
      <c r="FB1046" s="42"/>
      <c r="FC1046" s="42"/>
      <c r="FD1046" s="42"/>
      <c r="FE1046" s="42"/>
      <c r="FF1046" s="42"/>
      <c r="FG1046" s="42"/>
      <c r="FH1046" s="42"/>
      <c r="FI1046" s="42"/>
      <c r="FJ1046" s="42"/>
      <c r="FK1046" s="42"/>
      <c r="FL1046" s="42"/>
      <c r="FM1046" s="42"/>
      <c r="FN1046" s="42"/>
      <c r="FO1046" s="42"/>
      <c r="FP1046" s="42"/>
      <c r="FQ1046" s="42"/>
      <c r="FR1046" s="42"/>
      <c r="FS1046" s="29">
        <f t="shared" si="125"/>
        <v>180</v>
      </c>
      <c r="FT1046" s="29">
        <f t="shared" si="123"/>
        <v>180</v>
      </c>
      <c r="FU1046" s="8">
        <f t="shared" si="126"/>
        <v>2.5</v>
      </c>
      <c r="FV1046" s="29">
        <f t="shared" si="124"/>
        <v>2.5</v>
      </c>
    </row>
    <row r="1047" spans="1:179">
      <c r="A1047" s="8">
        <v>11142</v>
      </c>
      <c r="B1047" s="27" t="s">
        <v>69</v>
      </c>
      <c r="C1047" s="40">
        <v>29</v>
      </c>
      <c r="D1047" s="40" t="s">
        <v>1452</v>
      </c>
      <c r="E1047" s="40" t="s">
        <v>1512</v>
      </c>
      <c r="F1047" s="40" t="s">
        <v>242</v>
      </c>
      <c r="G1047" s="40">
        <v>150</v>
      </c>
      <c r="H1047" s="8" t="str">
        <f>VLOOKUP(F1047, 'Meslek Grupları'!$E$6:$G$152, 3, FALSE)</f>
        <v>Esnaf</v>
      </c>
      <c r="I1047" s="40"/>
      <c r="J1047" s="40"/>
      <c r="K1047" s="40"/>
      <c r="L1047" s="40"/>
      <c r="M1047" s="40"/>
      <c r="N1047" s="40"/>
      <c r="O1047" s="40"/>
      <c r="P1047" s="40"/>
      <c r="Q1047" s="40" t="s">
        <v>578</v>
      </c>
      <c r="R1047" s="40">
        <v>36</v>
      </c>
      <c r="S1047" s="40">
        <v>2.5</v>
      </c>
      <c r="T1047" s="40">
        <v>11.25</v>
      </c>
      <c r="U1047" s="40"/>
      <c r="V1047" s="40"/>
      <c r="W1047" s="40"/>
      <c r="X1047" s="40"/>
      <c r="Y1047" s="40"/>
      <c r="Z1047" s="41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0"/>
      <c r="AM1047" s="40"/>
      <c r="AN1047" s="40"/>
      <c r="AO1047" s="40"/>
      <c r="AP1047" s="40"/>
      <c r="AQ1047" s="40"/>
      <c r="AR1047" s="40">
        <v>20</v>
      </c>
      <c r="AS1047" s="42">
        <v>4</v>
      </c>
      <c r="AT1047" s="42">
        <v>4</v>
      </c>
      <c r="AU1047" s="43"/>
      <c r="AV1047" s="40"/>
      <c r="AW1047" s="40"/>
      <c r="AX1047" s="40"/>
      <c r="AY1047" s="40"/>
      <c r="AZ1047" s="40"/>
      <c r="BA1047" s="42"/>
      <c r="BB1047" s="41"/>
      <c r="BC1047" s="40"/>
      <c r="BD1047" s="40"/>
      <c r="BE1047" s="40"/>
      <c r="BF1047" s="40"/>
      <c r="BG1047" s="40"/>
      <c r="BH1047" s="42"/>
      <c r="BI1047" s="40">
        <v>1</v>
      </c>
      <c r="BJ1047" s="40">
        <v>4</v>
      </c>
      <c r="BK1047" s="40">
        <v>4</v>
      </c>
      <c r="BL1047" s="40"/>
      <c r="BM1047" s="40">
        <v>32</v>
      </c>
      <c r="BN1047" s="40">
        <v>50</v>
      </c>
      <c r="BO1047" s="41"/>
      <c r="BP1047" s="40"/>
      <c r="BQ1047" s="40"/>
      <c r="BR1047" s="40"/>
      <c r="BS1047" s="40"/>
      <c r="BT1047" s="40"/>
      <c r="BU1047" s="42"/>
      <c r="BV1047" s="40"/>
      <c r="BW1047" s="41">
        <v>2.5</v>
      </c>
      <c r="BX1047" s="40"/>
      <c r="BY1047" s="40"/>
      <c r="BZ1047" s="40">
        <v>60</v>
      </c>
      <c r="CA1047" s="42">
        <v>70</v>
      </c>
      <c r="CB1047" s="41"/>
      <c r="CC1047" s="40"/>
      <c r="CD1047" s="40"/>
      <c r="CE1047" s="40"/>
      <c r="CF1047" s="40"/>
      <c r="CG1047" s="40"/>
      <c r="CH1047" s="42"/>
      <c r="CI1047" s="43"/>
      <c r="CJ1047" s="41"/>
      <c r="CK1047" s="40"/>
      <c r="CL1047" s="40"/>
      <c r="CM1047" s="40"/>
      <c r="CN1047" s="40"/>
      <c r="CO1047" s="40"/>
      <c r="CP1047" s="40"/>
      <c r="CQ1047" s="40"/>
      <c r="CR1047" s="40"/>
      <c r="CS1047" s="40"/>
      <c r="CT1047" s="40"/>
      <c r="CU1047" s="40"/>
      <c r="CV1047" s="40"/>
      <c r="CW1047" s="40"/>
      <c r="CX1047" s="40"/>
      <c r="CY1047" s="40"/>
      <c r="CZ1047" s="40"/>
      <c r="DA1047" s="40"/>
      <c r="DB1047" s="40"/>
      <c r="DC1047" s="40"/>
      <c r="DD1047" s="40"/>
      <c r="DE1047" s="40"/>
      <c r="DF1047" s="40"/>
      <c r="DG1047" s="40"/>
      <c r="DH1047" s="40"/>
      <c r="DI1047" s="40"/>
      <c r="DJ1047" s="40"/>
      <c r="DK1047" s="40"/>
      <c r="DL1047" s="40"/>
      <c r="DM1047" s="40"/>
      <c r="DN1047" s="40"/>
      <c r="DO1047" s="40"/>
      <c r="DP1047" s="40"/>
      <c r="DQ1047" s="41"/>
      <c r="DR1047" s="40"/>
      <c r="DS1047" s="40"/>
      <c r="DT1047" s="40"/>
      <c r="DU1047" s="40"/>
      <c r="DV1047" s="42"/>
      <c r="DW1047" s="40"/>
      <c r="DX1047" s="40"/>
      <c r="DY1047" s="40"/>
      <c r="DZ1047" s="40"/>
      <c r="EA1047" s="40"/>
      <c r="EB1047" s="40"/>
      <c r="EC1047" s="40"/>
      <c r="ED1047" s="41"/>
      <c r="EE1047" s="40"/>
      <c r="EF1047" s="40"/>
      <c r="EG1047" s="41"/>
      <c r="EH1047" s="40"/>
      <c r="EI1047" s="40"/>
      <c r="EJ1047" s="40"/>
      <c r="EK1047" s="40"/>
      <c r="EL1047" s="42"/>
      <c r="EM1047" s="40"/>
      <c r="EN1047" s="40"/>
      <c r="EO1047" s="40"/>
      <c r="EP1047" s="40"/>
      <c r="EQ1047" s="40"/>
      <c r="ER1047" s="40"/>
      <c r="ES1047" s="40"/>
      <c r="ET1047" s="40"/>
      <c r="EU1047" s="40"/>
      <c r="EV1047" s="40"/>
      <c r="EW1047" s="42"/>
      <c r="EX1047" s="42"/>
      <c r="EY1047" s="42"/>
      <c r="EZ1047" s="42"/>
      <c r="FA1047" s="42"/>
      <c r="FB1047" s="42"/>
      <c r="FC1047" s="42"/>
      <c r="FD1047" s="42"/>
      <c r="FE1047" s="42"/>
      <c r="FF1047" s="42"/>
      <c r="FG1047" s="42"/>
      <c r="FH1047" s="42"/>
      <c r="FI1047" s="42"/>
      <c r="FJ1047" s="42"/>
      <c r="FK1047" s="42"/>
      <c r="FL1047" s="42"/>
      <c r="FM1047" s="42"/>
      <c r="FN1047" s="42"/>
      <c r="FO1047" s="42"/>
      <c r="FP1047" s="42"/>
      <c r="FQ1047" s="42"/>
      <c r="FR1047" s="42"/>
      <c r="FS1047" s="29">
        <f t="shared" si="125"/>
        <v>242</v>
      </c>
      <c r="FT1047" s="29">
        <f t="shared" si="123"/>
        <v>242</v>
      </c>
      <c r="FU1047" s="8">
        <f t="shared" si="126"/>
        <v>3.5</v>
      </c>
      <c r="FV1047" s="29">
        <f t="shared" si="124"/>
        <v>3.5</v>
      </c>
    </row>
    <row r="1048" spans="1:179">
      <c r="A1048" s="8">
        <v>11142</v>
      </c>
      <c r="B1048" s="27" t="s">
        <v>69</v>
      </c>
      <c r="C1048" s="40">
        <v>30</v>
      </c>
      <c r="D1048" s="40" t="s">
        <v>1513</v>
      </c>
      <c r="E1048" s="40" t="s">
        <v>1493</v>
      </c>
      <c r="F1048" s="40" t="s">
        <v>114</v>
      </c>
      <c r="G1048" s="40">
        <v>100</v>
      </c>
      <c r="H1048" s="8" t="str">
        <f>VLOOKUP(F1048, 'Meslek Grupları'!$E$6:$G$152, 3, FALSE)</f>
        <v>Esnaf</v>
      </c>
      <c r="I1048" s="40"/>
      <c r="J1048" s="40"/>
      <c r="K1048" s="40"/>
      <c r="L1048" s="40"/>
      <c r="M1048" s="40"/>
      <c r="N1048" s="40"/>
      <c r="O1048" s="40"/>
      <c r="P1048" s="40"/>
      <c r="Q1048" s="40" t="s">
        <v>578</v>
      </c>
      <c r="R1048" s="40">
        <v>4</v>
      </c>
      <c r="S1048" s="40">
        <v>2.5</v>
      </c>
      <c r="T1048" s="40">
        <v>11.25</v>
      </c>
      <c r="U1048" s="40"/>
      <c r="V1048" s="40"/>
      <c r="W1048" s="40"/>
      <c r="X1048" s="40"/>
      <c r="Y1048" s="40"/>
      <c r="Z1048" s="41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2"/>
      <c r="AT1048" s="42"/>
      <c r="AU1048" s="43"/>
      <c r="AV1048" s="40"/>
      <c r="AW1048" s="40"/>
      <c r="AX1048" s="40"/>
      <c r="AY1048" s="40"/>
      <c r="AZ1048" s="40"/>
      <c r="BA1048" s="42"/>
      <c r="BB1048" s="41"/>
      <c r="BC1048" s="40"/>
      <c r="BD1048" s="40"/>
      <c r="BE1048" s="40"/>
      <c r="BF1048" s="40"/>
      <c r="BG1048" s="40"/>
      <c r="BH1048" s="42"/>
      <c r="BI1048" s="40"/>
      <c r="BJ1048" s="40"/>
      <c r="BK1048" s="40"/>
      <c r="BL1048" s="40"/>
      <c r="BM1048" s="40"/>
      <c r="BN1048" s="40"/>
      <c r="BO1048" s="41"/>
      <c r="BP1048" s="40"/>
      <c r="BQ1048" s="40"/>
      <c r="BR1048" s="40"/>
      <c r="BS1048" s="40"/>
      <c r="BT1048" s="40"/>
      <c r="BU1048" s="42"/>
      <c r="BV1048" s="40"/>
      <c r="BW1048" s="41">
        <v>2.5</v>
      </c>
      <c r="BX1048" s="40"/>
      <c r="BY1048" s="40"/>
      <c r="BZ1048" s="40">
        <v>37</v>
      </c>
      <c r="CA1048" s="42">
        <v>50</v>
      </c>
      <c r="CB1048" s="41"/>
      <c r="CC1048" s="40"/>
      <c r="CD1048" s="40"/>
      <c r="CE1048" s="40"/>
      <c r="CF1048" s="40"/>
      <c r="CG1048" s="40"/>
      <c r="CH1048" s="42"/>
      <c r="CI1048" s="43"/>
      <c r="CJ1048" s="41"/>
      <c r="CK1048" s="40"/>
      <c r="CL1048" s="40"/>
      <c r="CM1048" s="40"/>
      <c r="CN1048" s="40"/>
      <c r="CO1048" s="40"/>
      <c r="CP1048" s="40"/>
      <c r="CQ1048" s="40"/>
      <c r="CR1048" s="40"/>
      <c r="CS1048" s="40"/>
      <c r="CT1048" s="40"/>
      <c r="CU1048" s="40"/>
      <c r="CV1048" s="40"/>
      <c r="CW1048" s="40"/>
      <c r="CX1048" s="40"/>
      <c r="CY1048" s="40"/>
      <c r="CZ1048" s="40"/>
      <c r="DA1048" s="40"/>
      <c r="DB1048" s="40"/>
      <c r="DC1048" s="40"/>
      <c r="DD1048" s="40"/>
      <c r="DE1048" s="40"/>
      <c r="DF1048" s="40"/>
      <c r="DG1048" s="40"/>
      <c r="DH1048" s="40"/>
      <c r="DI1048" s="40"/>
      <c r="DJ1048" s="40"/>
      <c r="DK1048" s="40"/>
      <c r="DL1048" s="40"/>
      <c r="DM1048" s="40"/>
      <c r="DN1048" s="40"/>
      <c r="DO1048" s="40"/>
      <c r="DP1048" s="40"/>
      <c r="DQ1048" s="41"/>
      <c r="DR1048" s="40"/>
      <c r="DS1048" s="40"/>
      <c r="DT1048" s="40"/>
      <c r="DU1048" s="40"/>
      <c r="DV1048" s="42"/>
      <c r="DW1048" s="40"/>
      <c r="DX1048" s="40"/>
      <c r="DY1048" s="40"/>
      <c r="DZ1048" s="40"/>
      <c r="EA1048" s="40"/>
      <c r="EB1048" s="40"/>
      <c r="EC1048" s="40"/>
      <c r="ED1048" s="41"/>
      <c r="EE1048" s="40"/>
      <c r="EF1048" s="40"/>
      <c r="EG1048" s="41"/>
      <c r="EH1048" s="40"/>
      <c r="EI1048" s="40"/>
      <c r="EJ1048" s="40"/>
      <c r="EK1048" s="40"/>
      <c r="EL1048" s="42"/>
      <c r="EM1048" s="40"/>
      <c r="EN1048" s="40"/>
      <c r="EO1048" s="40"/>
      <c r="EP1048" s="40"/>
      <c r="EQ1048" s="40"/>
      <c r="ER1048" s="40"/>
      <c r="ES1048" s="40"/>
      <c r="ET1048" s="40"/>
      <c r="EU1048" s="40"/>
      <c r="EV1048" s="40"/>
      <c r="EW1048" s="42"/>
      <c r="EX1048" s="42"/>
      <c r="EY1048" s="42"/>
      <c r="EZ1048" s="42"/>
      <c r="FA1048" s="42"/>
      <c r="FB1048" s="42"/>
      <c r="FC1048" s="42"/>
      <c r="FD1048" s="42"/>
      <c r="FE1048" s="42"/>
      <c r="FF1048" s="42"/>
      <c r="FG1048" s="42"/>
      <c r="FH1048" s="42"/>
      <c r="FI1048" s="42"/>
      <c r="FJ1048" s="42"/>
      <c r="FK1048" s="42"/>
      <c r="FL1048" s="42"/>
      <c r="FM1048" s="42"/>
      <c r="FN1048" s="42"/>
      <c r="FO1048" s="42"/>
      <c r="FP1048" s="42"/>
      <c r="FQ1048" s="42"/>
      <c r="FR1048" s="42"/>
      <c r="FS1048" s="29">
        <f t="shared" si="125"/>
        <v>137</v>
      </c>
      <c r="FT1048" s="29">
        <f t="shared" si="123"/>
        <v>137</v>
      </c>
      <c r="FU1048" s="8">
        <f t="shared" si="126"/>
        <v>2.5</v>
      </c>
      <c r="FV1048" s="29">
        <f t="shared" si="124"/>
        <v>2.5</v>
      </c>
    </row>
    <row r="1049" spans="1:179">
      <c r="A1049" s="8">
        <v>11142</v>
      </c>
      <c r="B1049" s="27" t="s">
        <v>69</v>
      </c>
      <c r="C1049" s="40">
        <v>31</v>
      </c>
      <c r="D1049" s="40" t="s">
        <v>1465</v>
      </c>
      <c r="E1049" s="40" t="s">
        <v>1437</v>
      </c>
      <c r="F1049" s="40" t="s">
        <v>206</v>
      </c>
      <c r="G1049" s="40">
        <v>200</v>
      </c>
      <c r="H1049" s="8" t="str">
        <f>VLOOKUP(F1049, 'Meslek Grupları'!$E$6:$G$152, 3, FALSE)</f>
        <v>Esnaf</v>
      </c>
      <c r="I1049" s="40"/>
      <c r="J1049" s="40"/>
      <c r="K1049" s="40"/>
      <c r="L1049" s="40"/>
      <c r="M1049" s="40"/>
      <c r="N1049" s="40"/>
      <c r="O1049" s="40"/>
      <c r="P1049" s="40"/>
      <c r="Q1049" s="40" t="s">
        <v>578</v>
      </c>
      <c r="R1049" s="40">
        <v>21</v>
      </c>
      <c r="S1049" s="40">
        <v>2</v>
      </c>
      <c r="T1049" s="40">
        <v>9</v>
      </c>
      <c r="U1049" s="40"/>
      <c r="V1049" s="40"/>
      <c r="W1049" s="40"/>
      <c r="X1049" s="40"/>
      <c r="Y1049" s="40"/>
      <c r="Z1049" s="41"/>
      <c r="AA1049" s="40"/>
      <c r="AB1049" s="40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0"/>
      <c r="AM1049" s="40"/>
      <c r="AN1049" s="40"/>
      <c r="AO1049" s="40"/>
      <c r="AP1049" s="40"/>
      <c r="AQ1049" s="40"/>
      <c r="AR1049" s="40"/>
      <c r="AS1049" s="42"/>
      <c r="AT1049" s="42"/>
      <c r="AU1049" s="43"/>
      <c r="AV1049" s="40"/>
      <c r="AW1049" s="40"/>
      <c r="AX1049" s="40"/>
      <c r="AY1049" s="40"/>
      <c r="AZ1049" s="40"/>
      <c r="BA1049" s="42"/>
      <c r="BB1049" s="41"/>
      <c r="BC1049" s="40"/>
      <c r="BD1049" s="40"/>
      <c r="BE1049" s="40"/>
      <c r="BF1049" s="40"/>
      <c r="BG1049" s="40"/>
      <c r="BH1049" s="42"/>
      <c r="BI1049" s="40">
        <v>1</v>
      </c>
      <c r="BJ1049" s="40"/>
      <c r="BK1049" s="40"/>
      <c r="BL1049" s="40"/>
      <c r="BM1049" s="40"/>
      <c r="BN1049" s="40">
        <v>30</v>
      </c>
      <c r="BO1049" s="41"/>
      <c r="BP1049" s="40"/>
      <c r="BQ1049" s="40"/>
      <c r="BR1049" s="40"/>
      <c r="BS1049" s="40"/>
      <c r="BT1049" s="40"/>
      <c r="BU1049" s="42"/>
      <c r="BV1049" s="40"/>
      <c r="BW1049" s="41">
        <v>2</v>
      </c>
      <c r="BX1049" s="40"/>
      <c r="BY1049" s="40"/>
      <c r="BZ1049" s="40">
        <v>24</v>
      </c>
      <c r="CA1049" s="42">
        <v>30</v>
      </c>
      <c r="CB1049" s="41"/>
      <c r="CC1049" s="40"/>
      <c r="CD1049" s="40"/>
      <c r="CE1049" s="40"/>
      <c r="CF1049" s="40"/>
      <c r="CG1049" s="40"/>
      <c r="CH1049" s="42"/>
      <c r="CI1049" s="43"/>
      <c r="CJ1049" s="41"/>
      <c r="CK1049" s="40"/>
      <c r="CL1049" s="40"/>
      <c r="CM1049" s="40"/>
      <c r="CN1049" s="40"/>
      <c r="CO1049" s="40"/>
      <c r="CP1049" s="40"/>
      <c r="CQ1049" s="40"/>
      <c r="CR1049" s="40"/>
      <c r="CS1049" s="40"/>
      <c r="CT1049" s="40"/>
      <c r="CU1049" s="40"/>
      <c r="CV1049" s="40"/>
      <c r="CW1049" s="40"/>
      <c r="CX1049" s="40"/>
      <c r="CY1049" s="40"/>
      <c r="CZ1049" s="40"/>
      <c r="DA1049" s="40"/>
      <c r="DB1049" s="40"/>
      <c r="DC1049" s="40"/>
      <c r="DD1049" s="40"/>
      <c r="DE1049" s="40"/>
      <c r="DF1049" s="40"/>
      <c r="DG1049" s="40"/>
      <c r="DH1049" s="40"/>
      <c r="DI1049" s="40"/>
      <c r="DJ1049" s="40"/>
      <c r="DK1049" s="40"/>
      <c r="DL1049" s="40"/>
      <c r="DM1049" s="40"/>
      <c r="DN1049" s="40"/>
      <c r="DO1049" s="40"/>
      <c r="DP1049" s="40"/>
      <c r="DQ1049" s="41"/>
      <c r="DR1049" s="40"/>
      <c r="DS1049" s="40"/>
      <c r="DT1049" s="40"/>
      <c r="DU1049" s="40"/>
      <c r="DV1049" s="42"/>
      <c r="DW1049" s="40"/>
      <c r="DX1049" s="40"/>
      <c r="DY1049" s="40"/>
      <c r="DZ1049" s="40"/>
      <c r="EA1049" s="40"/>
      <c r="EB1049" s="40"/>
      <c r="EC1049" s="40"/>
      <c r="ED1049" s="41"/>
      <c r="EE1049" s="40"/>
      <c r="EF1049" s="40"/>
      <c r="EG1049" s="41"/>
      <c r="EH1049" s="40"/>
      <c r="EI1049" s="40"/>
      <c r="EJ1049" s="40"/>
      <c r="EK1049" s="40"/>
      <c r="EL1049" s="42"/>
      <c r="EM1049" s="40"/>
      <c r="EN1049" s="40"/>
      <c r="EO1049" s="40"/>
      <c r="EP1049" s="40"/>
      <c r="EQ1049" s="40"/>
      <c r="ER1049" s="40"/>
      <c r="ES1049" s="40"/>
      <c r="ET1049" s="40"/>
      <c r="EU1049" s="40"/>
      <c r="EV1049" s="40"/>
      <c r="EW1049" s="42"/>
      <c r="EX1049" s="42"/>
      <c r="EY1049" s="42"/>
      <c r="EZ1049" s="42"/>
      <c r="FA1049" s="42"/>
      <c r="FB1049" s="42"/>
      <c r="FC1049" s="42"/>
      <c r="FD1049" s="42"/>
      <c r="FE1049" s="42"/>
      <c r="FF1049" s="42"/>
      <c r="FG1049" s="42"/>
      <c r="FH1049" s="42"/>
      <c r="FI1049" s="42"/>
      <c r="FJ1049" s="42"/>
      <c r="FK1049" s="42"/>
      <c r="FL1049" s="42"/>
      <c r="FM1049" s="42"/>
      <c r="FN1049" s="42"/>
      <c r="FO1049" s="42"/>
      <c r="FP1049" s="42"/>
      <c r="FQ1049" s="42"/>
      <c r="FR1049" s="42"/>
      <c r="FS1049" s="29">
        <f t="shared" si="125"/>
        <v>224</v>
      </c>
      <c r="FT1049" s="29">
        <f t="shared" si="123"/>
        <v>224</v>
      </c>
      <c r="FU1049" s="8">
        <f t="shared" si="126"/>
        <v>3</v>
      </c>
      <c r="FV1049" s="29">
        <f t="shared" si="124"/>
        <v>3</v>
      </c>
    </row>
    <row r="1050" spans="1:179">
      <c r="A1050" s="8">
        <v>11142</v>
      </c>
      <c r="B1050" s="27" t="s">
        <v>69</v>
      </c>
      <c r="C1050" s="40">
        <v>32</v>
      </c>
      <c r="D1050" s="40" t="s">
        <v>1514</v>
      </c>
      <c r="E1050" s="40" t="s">
        <v>1472</v>
      </c>
      <c r="F1050" s="40" t="s">
        <v>242</v>
      </c>
      <c r="G1050" s="40">
        <v>150</v>
      </c>
      <c r="H1050" s="8" t="str">
        <f>VLOOKUP(F1050, 'Meslek Grupları'!$E$6:$G$152, 3, FALSE)</f>
        <v>Esnaf</v>
      </c>
      <c r="I1050" s="40"/>
      <c r="J1050" s="40"/>
      <c r="K1050" s="40"/>
      <c r="L1050" s="40"/>
      <c r="M1050" s="40"/>
      <c r="N1050" s="40"/>
      <c r="O1050" s="40"/>
      <c r="P1050" s="40"/>
      <c r="Q1050" s="40" t="s">
        <v>578</v>
      </c>
      <c r="R1050" s="40">
        <v>35</v>
      </c>
      <c r="S1050" s="40">
        <v>4</v>
      </c>
      <c r="T1050" s="40">
        <v>18</v>
      </c>
      <c r="U1050" s="40"/>
      <c r="V1050" s="40"/>
      <c r="W1050" s="40"/>
      <c r="X1050" s="40"/>
      <c r="Y1050" s="40"/>
      <c r="Z1050" s="41">
        <v>75</v>
      </c>
      <c r="AA1050" s="40">
        <v>18.75</v>
      </c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2"/>
      <c r="AT1050" s="42"/>
      <c r="AU1050" s="43"/>
      <c r="AV1050" s="40"/>
      <c r="AW1050" s="40"/>
      <c r="AX1050" s="40"/>
      <c r="AY1050" s="40"/>
      <c r="AZ1050" s="40"/>
      <c r="BA1050" s="42"/>
      <c r="BB1050" s="41"/>
      <c r="BC1050" s="40"/>
      <c r="BD1050" s="40"/>
      <c r="BE1050" s="40"/>
      <c r="BF1050" s="40"/>
      <c r="BG1050" s="40"/>
      <c r="BH1050" s="42"/>
      <c r="BI1050" s="40">
        <v>5</v>
      </c>
      <c r="BJ1050" s="40">
        <v>18.75</v>
      </c>
      <c r="BK1050" s="40">
        <v>18.75</v>
      </c>
      <c r="BL1050" s="40"/>
      <c r="BM1050" s="40">
        <v>150</v>
      </c>
      <c r="BN1050" s="40">
        <v>190</v>
      </c>
      <c r="BO1050" s="41"/>
      <c r="BP1050" s="40"/>
      <c r="BQ1050" s="40"/>
      <c r="BR1050" s="40"/>
      <c r="BS1050" s="40"/>
      <c r="BT1050" s="40"/>
      <c r="BU1050" s="42"/>
      <c r="BV1050" s="40"/>
      <c r="BW1050" s="41">
        <v>4</v>
      </c>
      <c r="BX1050" s="40"/>
      <c r="BY1050" s="40"/>
      <c r="BZ1050" s="40">
        <v>144</v>
      </c>
      <c r="CA1050" s="42">
        <v>155</v>
      </c>
      <c r="CB1050" s="41"/>
      <c r="CC1050" s="40"/>
      <c r="CD1050" s="40"/>
      <c r="CE1050" s="40"/>
      <c r="CF1050" s="40"/>
      <c r="CG1050" s="40"/>
      <c r="CH1050" s="42"/>
      <c r="CI1050" s="43"/>
      <c r="CJ1050" s="41"/>
      <c r="CK1050" s="40"/>
      <c r="CL1050" s="40"/>
      <c r="CM1050" s="40"/>
      <c r="CN1050" s="40"/>
      <c r="CO1050" s="40"/>
      <c r="CP1050" s="40"/>
      <c r="CQ1050" s="40"/>
      <c r="CR1050" s="40"/>
      <c r="CS1050" s="40"/>
      <c r="CT1050" s="40"/>
      <c r="CU1050" s="40"/>
      <c r="CV1050" s="40"/>
      <c r="CW1050" s="40"/>
      <c r="CX1050" s="40"/>
      <c r="CY1050" s="40"/>
      <c r="CZ1050" s="40"/>
      <c r="DA1050" s="40"/>
      <c r="DB1050" s="40"/>
      <c r="DC1050" s="40"/>
      <c r="DD1050" s="40"/>
      <c r="DE1050" s="40"/>
      <c r="DF1050" s="40"/>
      <c r="DG1050" s="40"/>
      <c r="DH1050" s="40"/>
      <c r="DI1050" s="40"/>
      <c r="DJ1050" s="40"/>
      <c r="DK1050" s="40"/>
      <c r="DL1050" s="40"/>
      <c r="DM1050" s="40"/>
      <c r="DN1050" s="40"/>
      <c r="DO1050" s="40"/>
      <c r="DP1050" s="40"/>
      <c r="DQ1050" s="41"/>
      <c r="DR1050" s="40"/>
      <c r="DS1050" s="40"/>
      <c r="DT1050" s="40"/>
      <c r="DU1050" s="40"/>
      <c r="DV1050" s="42"/>
      <c r="DW1050" s="40"/>
      <c r="DX1050" s="40"/>
      <c r="DY1050" s="40"/>
      <c r="DZ1050" s="40"/>
      <c r="EA1050" s="40"/>
      <c r="EB1050" s="40"/>
      <c r="EC1050" s="40"/>
      <c r="ED1050" s="41"/>
      <c r="EE1050" s="40"/>
      <c r="EF1050" s="40"/>
      <c r="EG1050" s="41"/>
      <c r="EH1050" s="40"/>
      <c r="EI1050" s="40"/>
      <c r="EJ1050" s="40"/>
      <c r="EK1050" s="40"/>
      <c r="EL1050" s="42"/>
      <c r="EM1050" s="40"/>
      <c r="EN1050" s="40"/>
      <c r="EO1050" s="40"/>
      <c r="EP1050" s="40"/>
      <c r="EQ1050" s="40"/>
      <c r="ER1050" s="40"/>
      <c r="ES1050" s="40"/>
      <c r="ET1050" s="40"/>
      <c r="EU1050" s="40"/>
      <c r="EV1050" s="40"/>
      <c r="EW1050" s="42"/>
      <c r="EX1050" s="42"/>
      <c r="EY1050" s="42"/>
      <c r="EZ1050" s="42"/>
      <c r="FA1050" s="42"/>
      <c r="FB1050" s="42"/>
      <c r="FC1050" s="42"/>
      <c r="FD1050" s="42"/>
      <c r="FE1050" s="42"/>
      <c r="FF1050" s="42"/>
      <c r="FG1050" s="42"/>
      <c r="FH1050" s="42"/>
      <c r="FI1050" s="42"/>
      <c r="FJ1050" s="42"/>
      <c r="FK1050" s="42"/>
      <c r="FL1050" s="42"/>
      <c r="FM1050" s="42"/>
      <c r="FN1050" s="42"/>
      <c r="FO1050" s="42"/>
      <c r="FP1050" s="42"/>
      <c r="FQ1050" s="42"/>
      <c r="FR1050" s="42"/>
      <c r="FS1050" s="29">
        <f t="shared" si="125"/>
        <v>444</v>
      </c>
      <c r="FT1050" s="29">
        <f t="shared" si="123"/>
        <v>444</v>
      </c>
      <c r="FU1050" s="8">
        <f t="shared" si="126"/>
        <v>9</v>
      </c>
      <c r="FV1050" s="29">
        <f t="shared" si="124"/>
        <v>9</v>
      </c>
      <c r="FW1050" t="s">
        <v>1515</v>
      </c>
    </row>
    <row r="1051" spans="1:179">
      <c r="A1051" s="8">
        <v>11142</v>
      </c>
      <c r="B1051" s="27" t="s">
        <v>69</v>
      </c>
      <c r="C1051" s="40">
        <v>33</v>
      </c>
      <c r="D1051" s="40" t="s">
        <v>1516</v>
      </c>
      <c r="E1051" s="40" t="s">
        <v>1517</v>
      </c>
      <c r="F1051" s="40" t="s">
        <v>807</v>
      </c>
      <c r="G1051" s="40">
        <v>120</v>
      </c>
      <c r="H1051" s="8" t="str">
        <f>VLOOKUP(F1051, 'Meslek Grupları'!$E$6:$G$152, 3, FALSE)</f>
        <v>Esnaf</v>
      </c>
      <c r="I1051" s="40"/>
      <c r="J1051" s="40"/>
      <c r="K1051" s="40"/>
      <c r="L1051" s="40"/>
      <c r="M1051" s="40"/>
      <c r="N1051" s="40"/>
      <c r="O1051" s="40"/>
      <c r="P1051" s="40"/>
      <c r="Q1051" s="40" t="s">
        <v>578</v>
      </c>
      <c r="R1051" s="40">
        <v>3</v>
      </c>
      <c r="S1051" s="40"/>
      <c r="T1051" s="40"/>
      <c r="U1051" s="40"/>
      <c r="V1051" s="40"/>
      <c r="W1051" s="40"/>
      <c r="X1051" s="40"/>
      <c r="Y1051" s="40"/>
      <c r="Z1051" s="41"/>
      <c r="AA1051" s="40"/>
      <c r="AB1051" s="40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0"/>
      <c r="AM1051" s="40"/>
      <c r="AN1051" s="40"/>
      <c r="AO1051" s="40"/>
      <c r="AP1051" s="40"/>
      <c r="AQ1051" s="40"/>
      <c r="AR1051" s="40"/>
      <c r="AS1051" s="42"/>
      <c r="AT1051" s="42"/>
      <c r="AU1051" s="43"/>
      <c r="AV1051" s="40"/>
      <c r="AW1051" s="40"/>
      <c r="AX1051" s="40"/>
      <c r="AY1051" s="40"/>
      <c r="AZ1051" s="40"/>
      <c r="BA1051" s="42"/>
      <c r="BB1051" s="41"/>
      <c r="BC1051" s="40"/>
      <c r="BD1051" s="40"/>
      <c r="BE1051" s="40"/>
      <c r="BF1051" s="40"/>
      <c r="BG1051" s="40"/>
      <c r="BH1051" s="42"/>
      <c r="BI1051" s="40"/>
      <c r="BJ1051" s="40"/>
      <c r="BK1051" s="40"/>
      <c r="BL1051" s="40"/>
      <c r="BM1051" s="40"/>
      <c r="BN1051" s="40"/>
      <c r="BO1051" s="41"/>
      <c r="BP1051" s="40"/>
      <c r="BQ1051" s="40"/>
      <c r="BR1051" s="40"/>
      <c r="BS1051" s="40"/>
      <c r="BT1051" s="40"/>
      <c r="BU1051" s="42"/>
      <c r="BV1051" s="40"/>
      <c r="BW1051" s="41"/>
      <c r="BX1051" s="40"/>
      <c r="BY1051" s="40"/>
      <c r="BZ1051" s="40"/>
      <c r="CA1051" s="42"/>
      <c r="CB1051" s="41"/>
      <c r="CC1051" s="40"/>
      <c r="CD1051" s="40"/>
      <c r="CE1051" s="40"/>
      <c r="CF1051" s="40"/>
      <c r="CG1051" s="40"/>
      <c r="CH1051" s="42"/>
      <c r="CI1051" s="43"/>
      <c r="CJ1051" s="41"/>
      <c r="CK1051" s="40"/>
      <c r="CL1051" s="40"/>
      <c r="CM1051" s="40"/>
      <c r="CN1051" s="40"/>
      <c r="CO1051" s="40"/>
      <c r="CP1051" s="40"/>
      <c r="CQ1051" s="40"/>
      <c r="CR1051" s="40"/>
      <c r="CS1051" s="40"/>
      <c r="CT1051" s="40"/>
      <c r="CU1051" s="40"/>
      <c r="CV1051" s="40"/>
      <c r="CW1051" s="40"/>
      <c r="CX1051" s="40"/>
      <c r="CY1051" s="40"/>
      <c r="CZ1051" s="40"/>
      <c r="DA1051" s="40"/>
      <c r="DB1051" s="40"/>
      <c r="DC1051" s="40"/>
      <c r="DD1051" s="40"/>
      <c r="DE1051" s="40"/>
      <c r="DF1051" s="40"/>
      <c r="DG1051" s="40"/>
      <c r="DH1051" s="40"/>
      <c r="DI1051" s="40"/>
      <c r="DJ1051" s="40"/>
      <c r="DK1051" s="40"/>
      <c r="DL1051" s="40"/>
      <c r="DM1051" s="40"/>
      <c r="DN1051" s="40"/>
      <c r="DO1051" s="40"/>
      <c r="DP1051" s="40"/>
      <c r="DQ1051" s="41"/>
      <c r="DR1051" s="40"/>
      <c r="DS1051" s="40"/>
      <c r="DT1051" s="40"/>
      <c r="DU1051" s="40"/>
      <c r="DV1051" s="42"/>
      <c r="DW1051" s="40"/>
      <c r="DX1051" s="40"/>
      <c r="DY1051" s="40"/>
      <c r="DZ1051" s="40"/>
      <c r="EA1051" s="40"/>
      <c r="EB1051" s="40"/>
      <c r="EC1051" s="40"/>
      <c r="ED1051" s="41"/>
      <c r="EE1051" s="40"/>
      <c r="EF1051" s="40"/>
      <c r="EG1051" s="41"/>
      <c r="EH1051" s="40"/>
      <c r="EI1051" s="40"/>
      <c r="EJ1051" s="40"/>
      <c r="EK1051" s="40"/>
      <c r="EL1051" s="42"/>
      <c r="EM1051" s="40"/>
      <c r="EN1051" s="40"/>
      <c r="EO1051" s="40"/>
      <c r="EP1051" s="40"/>
      <c r="EQ1051" s="40"/>
      <c r="ER1051" s="40"/>
      <c r="ES1051" s="40"/>
      <c r="ET1051" s="40"/>
      <c r="EU1051" s="40"/>
      <c r="EV1051" s="40"/>
      <c r="EW1051" s="42"/>
      <c r="EX1051" s="42"/>
      <c r="EY1051" s="42"/>
      <c r="EZ1051" s="42"/>
      <c r="FA1051" s="42"/>
      <c r="FB1051" s="42"/>
      <c r="FC1051" s="42"/>
      <c r="FD1051" s="42"/>
      <c r="FE1051" s="42"/>
      <c r="FF1051" s="42"/>
      <c r="FG1051" s="42"/>
      <c r="FH1051" s="42"/>
      <c r="FI1051" s="42"/>
      <c r="FJ1051" s="42"/>
      <c r="FK1051" s="42"/>
      <c r="FL1051" s="42"/>
      <c r="FM1051" s="42"/>
      <c r="FN1051" s="42"/>
      <c r="FO1051" s="42"/>
      <c r="FP1051" s="42"/>
      <c r="FQ1051" s="42"/>
      <c r="FR1051" s="42"/>
      <c r="FS1051" s="29">
        <f t="shared" ref="FS1051:FS1114" si="127">FQ1051+FO1051+FL1051+FI1051+FC1051+EW1051+EP1051+EL1051+EF1051+EC1051+DX1051+DU1051+DK1051+DJ1051+DG1051+DE1051+DD1051+CX1051+CP1051+CG1051+BZ1051+BU1051+BM1051+BG1051+AZ1051+P1051+O1051+N1051+L1051+J1051+G1051+BT1051</f>
        <v>120</v>
      </c>
      <c r="FT1051" s="29">
        <f t="shared" si="123"/>
        <v>120</v>
      </c>
      <c r="FU1051" s="8">
        <f t="shared" si="126"/>
        <v>0</v>
      </c>
      <c r="FV1051" s="29">
        <f t="shared" si="124"/>
        <v>0</v>
      </c>
    </row>
    <row r="1052" spans="1:179">
      <c r="A1052" s="8">
        <v>11142</v>
      </c>
      <c r="B1052" s="27" t="s">
        <v>69</v>
      </c>
      <c r="C1052" s="40">
        <v>34</v>
      </c>
      <c r="D1052" s="40" t="s">
        <v>1518</v>
      </c>
      <c r="E1052" s="40"/>
      <c r="F1052" s="40" t="s">
        <v>378</v>
      </c>
      <c r="G1052" s="40"/>
      <c r="H1052" s="8" t="str">
        <f>VLOOKUP(F1052, 'Meslek Grupları'!$E$6:$G$152, 3, FALSE)</f>
        <v>Mesleksiz</v>
      </c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>
        <v>2.5</v>
      </c>
      <c r="T1052" s="40">
        <v>11.25</v>
      </c>
      <c r="U1052" s="40"/>
      <c r="V1052" s="40"/>
      <c r="W1052" s="40"/>
      <c r="X1052" s="40"/>
      <c r="Y1052" s="40"/>
      <c r="Z1052" s="41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2"/>
      <c r="AT1052" s="42"/>
      <c r="AU1052" s="43"/>
      <c r="AV1052" s="40"/>
      <c r="AW1052" s="40"/>
      <c r="AX1052" s="40"/>
      <c r="AY1052" s="40"/>
      <c r="AZ1052" s="40"/>
      <c r="BA1052" s="42"/>
      <c r="BB1052" s="41"/>
      <c r="BC1052" s="40"/>
      <c r="BD1052" s="40"/>
      <c r="BE1052" s="40"/>
      <c r="BF1052" s="40"/>
      <c r="BG1052" s="40"/>
      <c r="BH1052" s="42"/>
      <c r="BI1052" s="40"/>
      <c r="BJ1052" s="40"/>
      <c r="BK1052" s="40"/>
      <c r="BL1052" s="40"/>
      <c r="BM1052" s="40"/>
      <c r="BN1052" s="40"/>
      <c r="BO1052" s="41"/>
      <c r="BP1052" s="40"/>
      <c r="BQ1052" s="40"/>
      <c r="BR1052" s="40"/>
      <c r="BS1052" s="40"/>
      <c r="BT1052" s="40"/>
      <c r="BU1052" s="42"/>
      <c r="BV1052" s="40"/>
      <c r="BW1052" s="41">
        <v>2.5</v>
      </c>
      <c r="BX1052" s="40"/>
      <c r="BY1052" s="40"/>
      <c r="BZ1052" s="40">
        <v>60</v>
      </c>
      <c r="CA1052" s="42">
        <v>72</v>
      </c>
      <c r="CB1052" s="41"/>
      <c r="CC1052" s="40"/>
      <c r="CD1052" s="40"/>
      <c r="CE1052" s="40"/>
      <c r="CF1052" s="40"/>
      <c r="CG1052" s="40"/>
      <c r="CH1052" s="42"/>
      <c r="CI1052" s="43"/>
      <c r="CJ1052" s="41"/>
      <c r="CK1052" s="40"/>
      <c r="CL1052" s="40"/>
      <c r="CM1052" s="40"/>
      <c r="CN1052" s="40"/>
      <c r="CO1052" s="40"/>
      <c r="CP1052" s="40"/>
      <c r="CQ1052" s="40"/>
      <c r="CR1052" s="40"/>
      <c r="CS1052" s="40"/>
      <c r="CT1052" s="40"/>
      <c r="CU1052" s="40"/>
      <c r="CV1052" s="40"/>
      <c r="CW1052" s="40"/>
      <c r="CX1052" s="40"/>
      <c r="CY1052" s="40"/>
      <c r="CZ1052" s="40"/>
      <c r="DA1052" s="40"/>
      <c r="DB1052" s="40"/>
      <c r="DC1052" s="40"/>
      <c r="DD1052" s="40"/>
      <c r="DE1052" s="40"/>
      <c r="DF1052" s="40"/>
      <c r="DG1052" s="40"/>
      <c r="DH1052" s="40"/>
      <c r="DI1052" s="40"/>
      <c r="DJ1052" s="40"/>
      <c r="DK1052" s="40"/>
      <c r="DL1052" s="40"/>
      <c r="DM1052" s="40"/>
      <c r="DN1052" s="40"/>
      <c r="DO1052" s="40"/>
      <c r="DP1052" s="40"/>
      <c r="DQ1052" s="41"/>
      <c r="DR1052" s="40"/>
      <c r="DS1052" s="40"/>
      <c r="DT1052" s="40"/>
      <c r="DU1052" s="40"/>
      <c r="DV1052" s="42"/>
      <c r="DW1052" s="40"/>
      <c r="DX1052" s="40"/>
      <c r="DY1052" s="40"/>
      <c r="DZ1052" s="40"/>
      <c r="EA1052" s="40"/>
      <c r="EB1052" s="40"/>
      <c r="EC1052" s="40"/>
      <c r="ED1052" s="41"/>
      <c r="EE1052" s="40"/>
      <c r="EF1052" s="40"/>
      <c r="EG1052" s="41"/>
      <c r="EH1052" s="40"/>
      <c r="EI1052" s="40"/>
      <c r="EJ1052" s="40"/>
      <c r="EK1052" s="40"/>
      <c r="EL1052" s="42"/>
      <c r="EM1052" s="40"/>
      <c r="EN1052" s="40"/>
      <c r="EO1052" s="40"/>
      <c r="EP1052" s="40"/>
      <c r="EQ1052" s="40"/>
      <c r="ER1052" s="40"/>
      <c r="ES1052" s="40"/>
      <c r="ET1052" s="40"/>
      <c r="EU1052" s="40"/>
      <c r="EV1052" s="40"/>
      <c r="EW1052" s="42"/>
      <c r="EX1052" s="42"/>
      <c r="EY1052" s="42"/>
      <c r="EZ1052" s="42"/>
      <c r="FA1052" s="42"/>
      <c r="FB1052" s="42"/>
      <c r="FC1052" s="42"/>
      <c r="FD1052" s="42"/>
      <c r="FE1052" s="42"/>
      <c r="FF1052" s="42"/>
      <c r="FG1052" s="42"/>
      <c r="FH1052" s="42"/>
      <c r="FI1052" s="42"/>
      <c r="FJ1052" s="42"/>
      <c r="FK1052" s="42"/>
      <c r="FL1052" s="42"/>
      <c r="FM1052" s="42"/>
      <c r="FN1052" s="42"/>
      <c r="FO1052" s="42"/>
      <c r="FP1052" s="42"/>
      <c r="FQ1052" s="42"/>
      <c r="FR1052" s="42"/>
      <c r="FS1052" s="29">
        <f t="shared" si="127"/>
        <v>60</v>
      </c>
      <c r="FT1052" s="29">
        <f t="shared" si="123"/>
        <v>60</v>
      </c>
      <c r="FU1052" s="8">
        <f t="shared" si="126"/>
        <v>2.5</v>
      </c>
      <c r="FV1052" s="29">
        <f t="shared" si="124"/>
        <v>2.5</v>
      </c>
    </row>
    <row r="1053" spans="1:179">
      <c r="A1053" s="8">
        <v>11142</v>
      </c>
      <c r="B1053" s="27" t="s">
        <v>69</v>
      </c>
      <c r="C1053" s="40">
        <v>35</v>
      </c>
      <c r="D1053" s="40" t="s">
        <v>558</v>
      </c>
      <c r="E1053" s="40" t="s">
        <v>1467</v>
      </c>
      <c r="F1053" s="40" t="s">
        <v>242</v>
      </c>
      <c r="G1053" s="40">
        <v>150</v>
      </c>
      <c r="H1053" s="8" t="str">
        <f>VLOOKUP(F1053, 'Meslek Grupları'!$E$6:$G$152, 3, FALSE)</f>
        <v>Esnaf</v>
      </c>
      <c r="I1053" s="40"/>
      <c r="J1053" s="40"/>
      <c r="K1053" s="40"/>
      <c r="L1053" s="40"/>
      <c r="M1053" s="40"/>
      <c r="N1053" s="40"/>
      <c r="O1053" s="40"/>
      <c r="P1053" s="40"/>
      <c r="Q1053" s="40" t="s">
        <v>578</v>
      </c>
      <c r="R1053" s="40">
        <v>8</v>
      </c>
      <c r="S1053" s="40">
        <v>2.5</v>
      </c>
      <c r="T1053" s="40">
        <v>11.25</v>
      </c>
      <c r="U1053" s="40"/>
      <c r="V1053" s="40"/>
      <c r="W1053" s="40"/>
      <c r="X1053" s="40"/>
      <c r="Y1053" s="40"/>
      <c r="Z1053" s="41"/>
      <c r="AA1053" s="40"/>
      <c r="AB1053" s="40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0"/>
      <c r="AM1053" s="40"/>
      <c r="AN1053" s="40"/>
      <c r="AO1053" s="40"/>
      <c r="AP1053" s="40"/>
      <c r="AQ1053" s="40"/>
      <c r="AR1053" s="40">
        <v>10</v>
      </c>
      <c r="AS1053" s="42">
        <v>2</v>
      </c>
      <c r="AT1053" s="42">
        <v>2</v>
      </c>
      <c r="AU1053" s="43"/>
      <c r="AV1053" s="40"/>
      <c r="AW1053" s="40"/>
      <c r="AX1053" s="40"/>
      <c r="AY1053" s="40"/>
      <c r="AZ1053" s="40"/>
      <c r="BA1053" s="42"/>
      <c r="BB1053" s="41"/>
      <c r="BC1053" s="40"/>
      <c r="BD1053" s="40"/>
      <c r="BE1053" s="40"/>
      <c r="BF1053" s="40"/>
      <c r="BG1053" s="40"/>
      <c r="BH1053" s="42"/>
      <c r="BI1053" s="40">
        <v>4</v>
      </c>
      <c r="BJ1053" s="40">
        <v>2</v>
      </c>
      <c r="BK1053" s="40">
        <v>2</v>
      </c>
      <c r="BL1053" s="40"/>
      <c r="BM1053" s="40">
        <v>16</v>
      </c>
      <c r="BN1053" s="40">
        <v>25</v>
      </c>
      <c r="BO1053" s="41"/>
      <c r="BP1053" s="40"/>
      <c r="BQ1053" s="40"/>
      <c r="BR1053" s="40"/>
      <c r="BS1053" s="40"/>
      <c r="BT1053" s="40"/>
      <c r="BU1053" s="42"/>
      <c r="BV1053" s="40"/>
      <c r="BW1053" s="41">
        <v>2.5</v>
      </c>
      <c r="BX1053" s="40"/>
      <c r="BY1053" s="40"/>
      <c r="BZ1053" s="40">
        <v>60</v>
      </c>
      <c r="CA1053" s="42">
        <v>80</v>
      </c>
      <c r="CB1053" s="41"/>
      <c r="CC1053" s="40"/>
      <c r="CD1053" s="40"/>
      <c r="CE1053" s="40"/>
      <c r="CF1053" s="40"/>
      <c r="CG1053" s="40"/>
      <c r="CH1053" s="42"/>
      <c r="CI1053" s="43"/>
      <c r="CJ1053" s="41"/>
      <c r="CK1053" s="40"/>
      <c r="CL1053" s="40"/>
      <c r="CM1053" s="40"/>
      <c r="CN1053" s="40"/>
      <c r="CO1053" s="40"/>
      <c r="CP1053" s="40"/>
      <c r="CQ1053" s="40"/>
      <c r="CR1053" s="40"/>
      <c r="CS1053" s="40"/>
      <c r="CT1053" s="40"/>
      <c r="CU1053" s="40"/>
      <c r="CV1053" s="40"/>
      <c r="CW1053" s="40"/>
      <c r="CX1053" s="40"/>
      <c r="CY1053" s="40"/>
      <c r="CZ1053" s="40"/>
      <c r="DA1053" s="40"/>
      <c r="DB1053" s="40"/>
      <c r="DC1053" s="40"/>
      <c r="DD1053" s="40"/>
      <c r="DE1053" s="40"/>
      <c r="DF1053" s="40"/>
      <c r="DG1053" s="40"/>
      <c r="DH1053" s="40"/>
      <c r="DI1053" s="40"/>
      <c r="DJ1053" s="40"/>
      <c r="DK1053" s="40"/>
      <c r="DL1053" s="40"/>
      <c r="DM1053" s="40"/>
      <c r="DN1053" s="40"/>
      <c r="DO1053" s="40"/>
      <c r="DP1053" s="40"/>
      <c r="DQ1053" s="41"/>
      <c r="DR1053" s="40"/>
      <c r="DS1053" s="40"/>
      <c r="DT1053" s="40"/>
      <c r="DU1053" s="40"/>
      <c r="DV1053" s="42"/>
      <c r="DW1053" s="40"/>
      <c r="DX1053" s="40"/>
      <c r="DY1053" s="40"/>
      <c r="DZ1053" s="40"/>
      <c r="EA1053" s="40"/>
      <c r="EB1053" s="40"/>
      <c r="EC1053" s="40"/>
      <c r="ED1053" s="41"/>
      <c r="EE1053" s="40"/>
      <c r="EF1053" s="40"/>
      <c r="EG1053" s="41"/>
      <c r="EH1053" s="40"/>
      <c r="EI1053" s="40"/>
      <c r="EJ1053" s="40"/>
      <c r="EK1053" s="40"/>
      <c r="EL1053" s="42"/>
      <c r="EM1053" s="40"/>
      <c r="EN1053" s="40"/>
      <c r="EO1053" s="40"/>
      <c r="EP1053" s="40"/>
      <c r="EQ1053" s="40"/>
      <c r="ER1053" s="40"/>
      <c r="ES1053" s="40"/>
      <c r="ET1053" s="40"/>
      <c r="EU1053" s="40"/>
      <c r="EV1053" s="40"/>
      <c r="EW1053" s="42"/>
      <c r="EX1053" s="42"/>
      <c r="EY1053" s="42"/>
      <c r="EZ1053" s="42"/>
      <c r="FA1053" s="42"/>
      <c r="FB1053" s="42"/>
      <c r="FC1053" s="42"/>
      <c r="FD1053" s="42"/>
      <c r="FE1053" s="42"/>
      <c r="FF1053" s="42"/>
      <c r="FG1053" s="42"/>
      <c r="FH1053" s="42"/>
      <c r="FI1053" s="42"/>
      <c r="FJ1053" s="42"/>
      <c r="FK1053" s="42"/>
      <c r="FL1053" s="42"/>
      <c r="FM1053" s="42"/>
      <c r="FN1053" s="42"/>
      <c r="FO1053" s="42"/>
      <c r="FP1053" s="42"/>
      <c r="FQ1053" s="42"/>
      <c r="FR1053" s="42"/>
      <c r="FS1053" s="29">
        <f t="shared" si="127"/>
        <v>226</v>
      </c>
      <c r="FT1053" s="29">
        <f t="shared" si="123"/>
        <v>226</v>
      </c>
      <c r="FU1053" s="8">
        <f t="shared" si="126"/>
        <v>6.5</v>
      </c>
      <c r="FV1053" s="29">
        <f t="shared" si="124"/>
        <v>6.5</v>
      </c>
    </row>
    <row r="1054" spans="1:179">
      <c r="A1054" s="8">
        <v>11142</v>
      </c>
      <c r="B1054" s="27" t="s">
        <v>69</v>
      </c>
      <c r="C1054" s="40">
        <v>36</v>
      </c>
      <c r="D1054" s="40" t="s">
        <v>1485</v>
      </c>
      <c r="E1054" s="40" t="s">
        <v>1505</v>
      </c>
      <c r="F1054" s="40" t="s">
        <v>261</v>
      </c>
      <c r="G1054" s="40">
        <v>400</v>
      </c>
      <c r="H1054" s="8" t="str">
        <f>VLOOKUP(F1054, 'Meslek Grupları'!$E$6:$G$152, 3, FALSE)</f>
        <v>Esnaf</v>
      </c>
      <c r="I1054" s="40"/>
      <c r="J1054" s="40"/>
      <c r="K1054" s="40"/>
      <c r="L1054" s="40"/>
      <c r="M1054" s="40"/>
      <c r="N1054" s="40"/>
      <c r="O1054" s="40"/>
      <c r="P1054" s="40"/>
      <c r="Q1054" s="40" t="s">
        <v>580</v>
      </c>
      <c r="R1054" s="40">
        <v>132</v>
      </c>
      <c r="S1054" s="40">
        <v>3</v>
      </c>
      <c r="T1054" s="40">
        <v>13.5</v>
      </c>
      <c r="U1054" s="40"/>
      <c r="V1054" s="40"/>
      <c r="W1054" s="40"/>
      <c r="X1054" s="40"/>
      <c r="Y1054" s="40"/>
      <c r="Z1054" s="41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2"/>
      <c r="AT1054" s="42"/>
      <c r="AU1054" s="43"/>
      <c r="AV1054" s="40"/>
      <c r="AW1054" s="40"/>
      <c r="AX1054" s="40"/>
      <c r="AY1054" s="40"/>
      <c r="AZ1054" s="40"/>
      <c r="BA1054" s="42"/>
      <c r="BB1054" s="41"/>
      <c r="BC1054" s="40"/>
      <c r="BD1054" s="40"/>
      <c r="BE1054" s="40"/>
      <c r="BF1054" s="40"/>
      <c r="BG1054" s="40"/>
      <c r="BH1054" s="42"/>
      <c r="BI1054" s="40">
        <v>2</v>
      </c>
      <c r="BJ1054" s="40"/>
      <c r="BK1054" s="40"/>
      <c r="BL1054" s="40"/>
      <c r="BM1054" s="40"/>
      <c r="BN1054" s="40">
        <v>90</v>
      </c>
      <c r="BO1054" s="41"/>
      <c r="BP1054" s="40"/>
      <c r="BQ1054" s="40"/>
      <c r="BR1054" s="40"/>
      <c r="BS1054" s="40"/>
      <c r="BT1054" s="40"/>
      <c r="BU1054" s="42"/>
      <c r="BV1054" s="40"/>
      <c r="BW1054" s="41">
        <v>3</v>
      </c>
      <c r="BX1054" s="40"/>
      <c r="BY1054" s="40"/>
      <c r="BZ1054" s="40">
        <v>96</v>
      </c>
      <c r="CA1054" s="42">
        <v>100</v>
      </c>
      <c r="CB1054" s="41"/>
      <c r="CC1054" s="40"/>
      <c r="CD1054" s="40"/>
      <c r="CE1054" s="40"/>
      <c r="CF1054" s="40"/>
      <c r="CG1054" s="40"/>
      <c r="CH1054" s="42"/>
      <c r="CI1054" s="43"/>
      <c r="CJ1054" s="41"/>
      <c r="CK1054" s="40"/>
      <c r="CL1054" s="40"/>
      <c r="CM1054" s="40"/>
      <c r="CN1054" s="40"/>
      <c r="CO1054" s="40"/>
      <c r="CP1054" s="40"/>
      <c r="CQ1054" s="40"/>
      <c r="CR1054" s="40"/>
      <c r="CS1054" s="40"/>
      <c r="CT1054" s="40"/>
      <c r="CU1054" s="40"/>
      <c r="CV1054" s="40"/>
      <c r="CW1054" s="40"/>
      <c r="CX1054" s="40"/>
      <c r="CY1054" s="40"/>
      <c r="CZ1054" s="40"/>
      <c r="DA1054" s="40"/>
      <c r="DB1054" s="40"/>
      <c r="DC1054" s="40"/>
      <c r="DD1054" s="40"/>
      <c r="DE1054" s="40"/>
      <c r="DF1054" s="40"/>
      <c r="DG1054" s="40"/>
      <c r="DH1054" s="40"/>
      <c r="DI1054" s="40"/>
      <c r="DJ1054" s="40"/>
      <c r="DK1054" s="40"/>
      <c r="DL1054" s="40"/>
      <c r="DM1054" s="40"/>
      <c r="DN1054" s="40"/>
      <c r="DO1054" s="40"/>
      <c r="DP1054" s="40"/>
      <c r="DQ1054" s="41"/>
      <c r="DR1054" s="40"/>
      <c r="DS1054" s="40"/>
      <c r="DT1054" s="40"/>
      <c r="DU1054" s="40"/>
      <c r="DV1054" s="42"/>
      <c r="DW1054" s="40"/>
      <c r="DX1054" s="40"/>
      <c r="DY1054" s="40"/>
      <c r="DZ1054" s="40"/>
      <c r="EA1054" s="40"/>
      <c r="EB1054" s="40"/>
      <c r="EC1054" s="40"/>
      <c r="ED1054" s="41"/>
      <c r="EE1054" s="40"/>
      <c r="EF1054" s="40"/>
      <c r="EG1054" s="41"/>
      <c r="EH1054" s="40"/>
      <c r="EI1054" s="40"/>
      <c r="EJ1054" s="40"/>
      <c r="EK1054" s="40"/>
      <c r="EL1054" s="42"/>
      <c r="EM1054" s="40"/>
      <c r="EN1054" s="40"/>
      <c r="EO1054" s="40"/>
      <c r="EP1054" s="40"/>
      <c r="EQ1054" s="40"/>
      <c r="ER1054" s="40"/>
      <c r="ES1054" s="40"/>
      <c r="ET1054" s="40"/>
      <c r="EU1054" s="40"/>
      <c r="EV1054" s="40"/>
      <c r="EW1054" s="42"/>
      <c r="EX1054" s="42"/>
      <c r="EY1054" s="42"/>
      <c r="EZ1054" s="42"/>
      <c r="FA1054" s="42"/>
      <c r="FB1054" s="42"/>
      <c r="FC1054" s="42"/>
      <c r="FD1054" s="42"/>
      <c r="FE1054" s="42"/>
      <c r="FF1054" s="42"/>
      <c r="FG1054" s="42"/>
      <c r="FH1054" s="42"/>
      <c r="FI1054" s="42"/>
      <c r="FJ1054" s="42"/>
      <c r="FK1054" s="42"/>
      <c r="FL1054" s="42"/>
      <c r="FM1054" s="42"/>
      <c r="FN1054" s="42"/>
      <c r="FO1054" s="42"/>
      <c r="FP1054" s="42"/>
      <c r="FQ1054" s="42"/>
      <c r="FR1054" s="42"/>
      <c r="FS1054" s="29">
        <f t="shared" si="127"/>
        <v>496</v>
      </c>
      <c r="FT1054" s="29">
        <f t="shared" si="123"/>
        <v>496</v>
      </c>
      <c r="FU1054" s="8">
        <f t="shared" si="126"/>
        <v>5</v>
      </c>
      <c r="FV1054" s="29">
        <f t="shared" si="124"/>
        <v>5</v>
      </c>
    </row>
    <row r="1055" spans="1:179">
      <c r="A1055" s="8">
        <v>11142</v>
      </c>
      <c r="B1055" s="27" t="s">
        <v>69</v>
      </c>
      <c r="C1055" s="40">
        <v>37</v>
      </c>
      <c r="D1055" s="40" t="s">
        <v>1519</v>
      </c>
      <c r="E1055" s="40" t="s">
        <v>1489</v>
      </c>
      <c r="F1055" s="40" t="s">
        <v>20</v>
      </c>
      <c r="G1055" s="40">
        <v>250</v>
      </c>
      <c r="H1055" s="8" t="str">
        <f>VLOOKUP(F1055, 'Meslek Grupları'!$E$6:$G$152, 3, FALSE)</f>
        <v>Esnaf</v>
      </c>
      <c r="I1055" s="40"/>
      <c r="J1055" s="40"/>
      <c r="K1055" s="40"/>
      <c r="L1055" s="40"/>
      <c r="M1055" s="40"/>
      <c r="N1055" s="40"/>
      <c r="O1055" s="40"/>
      <c r="P1055" s="40"/>
      <c r="Q1055" s="40" t="s">
        <v>579</v>
      </c>
      <c r="R1055" s="40">
        <v>30</v>
      </c>
      <c r="S1055" s="40">
        <v>7</v>
      </c>
      <c r="T1055" s="40">
        <v>31.5</v>
      </c>
      <c r="U1055" s="40"/>
      <c r="V1055" s="40"/>
      <c r="W1055" s="40"/>
      <c r="X1055" s="40"/>
      <c r="Y1055" s="40"/>
      <c r="Z1055" s="41"/>
      <c r="AA1055" s="40"/>
      <c r="AB1055" s="40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0"/>
      <c r="AM1055" s="40"/>
      <c r="AN1055" s="40"/>
      <c r="AO1055" s="40"/>
      <c r="AP1055" s="40"/>
      <c r="AQ1055" s="40"/>
      <c r="AR1055" s="40"/>
      <c r="AS1055" s="42"/>
      <c r="AT1055" s="42"/>
      <c r="AU1055" s="43"/>
      <c r="AV1055" s="40">
        <v>0.5</v>
      </c>
      <c r="AW1055" s="40"/>
      <c r="AX1055" s="40"/>
      <c r="AY1055" s="40"/>
      <c r="AZ1055" s="40"/>
      <c r="BA1055" s="42">
        <v>20</v>
      </c>
      <c r="BB1055" s="41"/>
      <c r="BC1055" s="40"/>
      <c r="BD1055" s="40"/>
      <c r="BE1055" s="40"/>
      <c r="BF1055" s="40"/>
      <c r="BG1055" s="40"/>
      <c r="BH1055" s="42"/>
      <c r="BI1055" s="40"/>
      <c r="BJ1055" s="40"/>
      <c r="BK1055" s="40"/>
      <c r="BL1055" s="40"/>
      <c r="BM1055" s="40"/>
      <c r="BN1055" s="40"/>
      <c r="BO1055" s="41"/>
      <c r="BP1055" s="40"/>
      <c r="BQ1055" s="40"/>
      <c r="BR1055" s="40"/>
      <c r="BS1055" s="40"/>
      <c r="BT1055" s="40"/>
      <c r="BU1055" s="42"/>
      <c r="BV1055" s="40"/>
      <c r="BW1055" s="41">
        <v>7</v>
      </c>
      <c r="BX1055" s="40"/>
      <c r="BY1055" s="40"/>
      <c r="BZ1055" s="40">
        <v>96</v>
      </c>
      <c r="CA1055" s="42">
        <v>100</v>
      </c>
      <c r="CB1055" s="41"/>
      <c r="CC1055" s="40"/>
      <c r="CD1055" s="40"/>
      <c r="CE1055" s="40"/>
      <c r="CF1055" s="40"/>
      <c r="CG1055" s="40"/>
      <c r="CH1055" s="42"/>
      <c r="CI1055" s="43"/>
      <c r="CJ1055" s="41"/>
      <c r="CK1055" s="40"/>
      <c r="CL1055" s="40"/>
      <c r="CM1055" s="40"/>
      <c r="CN1055" s="40"/>
      <c r="CO1055" s="40"/>
      <c r="CP1055" s="40"/>
      <c r="CQ1055" s="40"/>
      <c r="CR1055" s="40"/>
      <c r="CS1055" s="40"/>
      <c r="CT1055" s="40"/>
      <c r="CU1055" s="40"/>
      <c r="CV1055" s="40"/>
      <c r="CW1055" s="40"/>
      <c r="CX1055" s="40"/>
      <c r="CY1055" s="40"/>
      <c r="CZ1055" s="40"/>
      <c r="DA1055" s="40"/>
      <c r="DB1055" s="40"/>
      <c r="DC1055" s="40"/>
      <c r="DD1055" s="40"/>
      <c r="DE1055" s="40"/>
      <c r="DF1055" s="40"/>
      <c r="DG1055" s="40"/>
      <c r="DH1055" s="40"/>
      <c r="DI1055" s="40"/>
      <c r="DJ1055" s="40"/>
      <c r="DK1055" s="40"/>
      <c r="DL1055" s="40"/>
      <c r="DM1055" s="40"/>
      <c r="DN1055" s="40"/>
      <c r="DO1055" s="40"/>
      <c r="DP1055" s="40"/>
      <c r="DQ1055" s="41"/>
      <c r="DR1055" s="40"/>
      <c r="DS1055" s="40"/>
      <c r="DT1055" s="40"/>
      <c r="DU1055" s="40"/>
      <c r="DV1055" s="42"/>
      <c r="DW1055" s="40"/>
      <c r="DX1055" s="40"/>
      <c r="DY1055" s="40"/>
      <c r="DZ1055" s="40"/>
      <c r="EA1055" s="40"/>
      <c r="EB1055" s="40"/>
      <c r="EC1055" s="40"/>
      <c r="ED1055" s="41"/>
      <c r="EE1055" s="40"/>
      <c r="EF1055" s="40"/>
      <c r="EG1055" s="41"/>
      <c r="EH1055" s="40"/>
      <c r="EI1055" s="40"/>
      <c r="EJ1055" s="40"/>
      <c r="EK1055" s="40"/>
      <c r="EL1055" s="42"/>
      <c r="EM1055" s="40"/>
      <c r="EN1055" s="40"/>
      <c r="EO1055" s="40"/>
      <c r="EP1055" s="40"/>
      <c r="EQ1055" s="40"/>
      <c r="ER1055" s="40">
        <v>1</v>
      </c>
      <c r="ES1055" s="40"/>
      <c r="ET1055" s="40"/>
      <c r="EU1055" s="40"/>
      <c r="EV1055" s="40"/>
      <c r="EW1055" s="42">
        <v>30</v>
      </c>
      <c r="EX1055" s="42"/>
      <c r="EY1055" s="42"/>
      <c r="EZ1055" s="42"/>
      <c r="FA1055" s="42"/>
      <c r="FB1055" s="42"/>
      <c r="FC1055" s="42"/>
      <c r="FD1055" s="42"/>
      <c r="FE1055" s="42"/>
      <c r="FF1055" s="42"/>
      <c r="FG1055" s="42"/>
      <c r="FH1055" s="42"/>
      <c r="FI1055" s="42"/>
      <c r="FJ1055" s="42"/>
      <c r="FK1055" s="42"/>
      <c r="FL1055" s="42"/>
      <c r="FM1055" s="42"/>
      <c r="FN1055" s="42"/>
      <c r="FO1055" s="42"/>
      <c r="FP1055" s="42"/>
      <c r="FQ1055" s="42"/>
      <c r="FR1055" s="42"/>
      <c r="FS1055" s="29">
        <f t="shared" si="127"/>
        <v>376</v>
      </c>
      <c r="FT1055" s="29">
        <f t="shared" si="123"/>
        <v>376</v>
      </c>
      <c r="FU1055" s="8">
        <f t="shared" si="126"/>
        <v>7.5</v>
      </c>
      <c r="FV1055" s="29">
        <f t="shared" si="124"/>
        <v>7.5</v>
      </c>
    </row>
    <row r="1056" spans="1:179">
      <c r="A1056" s="8">
        <v>11142</v>
      </c>
      <c r="B1056" s="27" t="s">
        <v>69</v>
      </c>
      <c r="C1056" s="40">
        <v>38</v>
      </c>
      <c r="D1056" s="40" t="s">
        <v>1520</v>
      </c>
      <c r="E1056" s="40" t="s">
        <v>1521</v>
      </c>
      <c r="F1056" s="40" t="s">
        <v>261</v>
      </c>
      <c r="G1056" s="40">
        <v>250</v>
      </c>
      <c r="H1056" s="8" t="str">
        <f>VLOOKUP(F1056, 'Meslek Grupları'!$E$6:$G$152, 3, FALSE)</f>
        <v>Esnaf</v>
      </c>
      <c r="I1056" s="40"/>
      <c r="J1056" s="40"/>
      <c r="K1056" s="40"/>
      <c r="L1056" s="40"/>
      <c r="M1056" s="40"/>
      <c r="N1056" s="40"/>
      <c r="O1056" s="40"/>
      <c r="P1056" s="40"/>
      <c r="Q1056" s="40" t="s">
        <v>578</v>
      </c>
      <c r="R1056" s="40">
        <v>30</v>
      </c>
      <c r="S1056" s="40">
        <v>3</v>
      </c>
      <c r="T1056" s="40">
        <v>13.5</v>
      </c>
      <c r="U1056" s="40"/>
      <c r="V1056" s="40"/>
      <c r="W1056" s="40"/>
      <c r="X1056" s="40"/>
      <c r="Y1056" s="40"/>
      <c r="Z1056" s="41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>
        <v>50</v>
      </c>
      <c r="AS1056" s="42">
        <v>10</v>
      </c>
      <c r="AT1056" s="42"/>
      <c r="AU1056" s="43"/>
      <c r="AV1056" s="40"/>
      <c r="AW1056" s="40"/>
      <c r="AX1056" s="40"/>
      <c r="AY1056" s="40"/>
      <c r="AZ1056" s="40"/>
      <c r="BA1056" s="42"/>
      <c r="BB1056" s="41"/>
      <c r="BC1056" s="40"/>
      <c r="BD1056" s="40"/>
      <c r="BE1056" s="40"/>
      <c r="BF1056" s="40"/>
      <c r="BG1056" s="40"/>
      <c r="BH1056" s="42"/>
      <c r="BI1056" s="40">
        <v>2</v>
      </c>
      <c r="BJ1056" s="40">
        <v>10</v>
      </c>
      <c r="BK1056" s="40">
        <v>10</v>
      </c>
      <c r="BL1056" s="40"/>
      <c r="BM1056" s="40">
        <v>80</v>
      </c>
      <c r="BN1056" s="40">
        <v>100</v>
      </c>
      <c r="BO1056" s="41"/>
      <c r="BP1056" s="40"/>
      <c r="BQ1056" s="40"/>
      <c r="BR1056" s="40"/>
      <c r="BS1056" s="40"/>
      <c r="BT1056" s="40"/>
      <c r="BU1056" s="42"/>
      <c r="BV1056" s="40"/>
      <c r="BW1056" s="41">
        <v>3</v>
      </c>
      <c r="BX1056" s="40"/>
      <c r="BY1056" s="40"/>
      <c r="BZ1056" s="40">
        <v>60</v>
      </c>
      <c r="CA1056" s="42">
        <v>80</v>
      </c>
      <c r="CB1056" s="41"/>
      <c r="CC1056" s="40"/>
      <c r="CD1056" s="40"/>
      <c r="CE1056" s="40"/>
      <c r="CF1056" s="40"/>
      <c r="CG1056" s="40"/>
      <c r="CH1056" s="42"/>
      <c r="CI1056" s="43"/>
      <c r="CJ1056" s="41"/>
      <c r="CK1056" s="40"/>
      <c r="CL1056" s="40"/>
      <c r="CM1056" s="40"/>
      <c r="CN1056" s="40"/>
      <c r="CO1056" s="40"/>
      <c r="CP1056" s="40"/>
      <c r="CQ1056" s="40"/>
      <c r="CR1056" s="40"/>
      <c r="CS1056" s="40"/>
      <c r="CT1056" s="40"/>
      <c r="CU1056" s="40"/>
      <c r="CV1056" s="40"/>
      <c r="CW1056" s="40"/>
      <c r="CX1056" s="40"/>
      <c r="CY1056" s="40"/>
      <c r="CZ1056" s="40"/>
      <c r="DA1056" s="40"/>
      <c r="DB1056" s="40"/>
      <c r="DC1056" s="40"/>
      <c r="DD1056" s="40"/>
      <c r="DE1056" s="40"/>
      <c r="DF1056" s="40"/>
      <c r="DG1056" s="40"/>
      <c r="DH1056" s="40"/>
      <c r="DI1056" s="40"/>
      <c r="DJ1056" s="40"/>
      <c r="DK1056" s="40"/>
      <c r="DL1056" s="40"/>
      <c r="DM1056" s="40"/>
      <c r="DN1056" s="40"/>
      <c r="DO1056" s="40"/>
      <c r="DP1056" s="40"/>
      <c r="DQ1056" s="41"/>
      <c r="DR1056" s="40"/>
      <c r="DS1056" s="40"/>
      <c r="DT1056" s="40"/>
      <c r="DU1056" s="40"/>
      <c r="DV1056" s="42"/>
      <c r="DW1056" s="40"/>
      <c r="DX1056" s="40"/>
      <c r="DY1056" s="40"/>
      <c r="DZ1056" s="40"/>
      <c r="EA1056" s="40"/>
      <c r="EB1056" s="40"/>
      <c r="EC1056" s="40"/>
      <c r="ED1056" s="41"/>
      <c r="EE1056" s="40"/>
      <c r="EF1056" s="40"/>
      <c r="EG1056" s="41"/>
      <c r="EH1056" s="40"/>
      <c r="EI1056" s="40"/>
      <c r="EJ1056" s="40"/>
      <c r="EK1056" s="40"/>
      <c r="EL1056" s="42"/>
      <c r="EM1056" s="40"/>
      <c r="EN1056" s="40"/>
      <c r="EO1056" s="40"/>
      <c r="EP1056" s="40"/>
      <c r="EQ1056" s="40"/>
      <c r="ER1056" s="40"/>
      <c r="ES1056" s="40"/>
      <c r="ET1056" s="40"/>
      <c r="EU1056" s="40"/>
      <c r="EV1056" s="40"/>
      <c r="EW1056" s="42"/>
      <c r="EX1056" s="42"/>
      <c r="EY1056" s="42"/>
      <c r="EZ1056" s="42"/>
      <c r="FA1056" s="42"/>
      <c r="FB1056" s="42"/>
      <c r="FC1056" s="42"/>
      <c r="FD1056" s="42"/>
      <c r="FE1056" s="42"/>
      <c r="FF1056" s="42"/>
      <c r="FG1056" s="42"/>
      <c r="FH1056" s="42"/>
      <c r="FI1056" s="42"/>
      <c r="FJ1056" s="42"/>
      <c r="FK1056" s="42"/>
      <c r="FL1056" s="42"/>
      <c r="FM1056" s="42"/>
      <c r="FN1056" s="42"/>
      <c r="FO1056" s="42"/>
      <c r="FP1056" s="42"/>
      <c r="FQ1056" s="42"/>
      <c r="FR1056" s="42"/>
      <c r="FS1056" s="29">
        <f t="shared" si="127"/>
        <v>390</v>
      </c>
      <c r="FT1056" s="29">
        <f t="shared" si="123"/>
        <v>390</v>
      </c>
      <c r="FU1056" s="8">
        <f t="shared" si="126"/>
        <v>5</v>
      </c>
      <c r="FV1056" s="29">
        <f t="shared" si="124"/>
        <v>5</v>
      </c>
    </row>
    <row r="1057" spans="1:178">
      <c r="A1057" s="8">
        <v>11142</v>
      </c>
      <c r="B1057" s="27" t="s">
        <v>69</v>
      </c>
      <c r="C1057" s="40">
        <v>39</v>
      </c>
      <c r="D1057" s="40" t="s">
        <v>1448</v>
      </c>
      <c r="E1057" s="40" t="s">
        <v>1513</v>
      </c>
      <c r="F1057" s="40" t="s">
        <v>261</v>
      </c>
      <c r="G1057" s="40">
        <v>150</v>
      </c>
      <c r="H1057" s="8" t="str">
        <f>VLOOKUP(F1057, 'Meslek Grupları'!$E$6:$G$152, 3, FALSE)</f>
        <v>Esnaf</v>
      </c>
      <c r="I1057" s="40"/>
      <c r="J1057" s="40"/>
      <c r="K1057" s="40"/>
      <c r="L1057" s="40"/>
      <c r="M1057" s="40"/>
      <c r="N1057" s="40"/>
      <c r="O1057" s="40"/>
      <c r="P1057" s="40"/>
      <c r="Q1057" s="40" t="s">
        <v>578</v>
      </c>
      <c r="R1057" s="40">
        <v>25</v>
      </c>
      <c r="S1057" s="40">
        <v>3</v>
      </c>
      <c r="T1057" s="40">
        <v>13.5</v>
      </c>
      <c r="U1057" s="40"/>
      <c r="V1057" s="40"/>
      <c r="W1057" s="40"/>
      <c r="X1057" s="40"/>
      <c r="Y1057" s="40"/>
      <c r="Z1057" s="41"/>
      <c r="AA1057" s="40"/>
      <c r="AB1057" s="40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0"/>
      <c r="AM1057" s="40"/>
      <c r="AN1057" s="40"/>
      <c r="AO1057" s="40"/>
      <c r="AP1057" s="40"/>
      <c r="AQ1057" s="40"/>
      <c r="AR1057" s="40">
        <v>20</v>
      </c>
      <c r="AS1057" s="42">
        <v>4</v>
      </c>
      <c r="AT1057" s="42">
        <v>4</v>
      </c>
      <c r="AU1057" s="43"/>
      <c r="AV1057" s="40"/>
      <c r="AW1057" s="40"/>
      <c r="AX1057" s="40"/>
      <c r="AY1057" s="40"/>
      <c r="AZ1057" s="40"/>
      <c r="BA1057" s="42"/>
      <c r="BB1057" s="41"/>
      <c r="BC1057" s="40"/>
      <c r="BD1057" s="40"/>
      <c r="BE1057" s="40"/>
      <c r="BF1057" s="40"/>
      <c r="BG1057" s="40"/>
      <c r="BH1057" s="42"/>
      <c r="BI1057" s="40">
        <v>3</v>
      </c>
      <c r="BJ1057" s="40">
        <v>4</v>
      </c>
      <c r="BK1057" s="40">
        <v>4</v>
      </c>
      <c r="BL1057" s="40"/>
      <c r="BM1057" s="40">
        <v>32</v>
      </c>
      <c r="BN1057" s="40">
        <v>50</v>
      </c>
      <c r="BO1057" s="41"/>
      <c r="BP1057" s="40"/>
      <c r="BQ1057" s="40"/>
      <c r="BR1057" s="40"/>
      <c r="BS1057" s="40"/>
      <c r="BT1057" s="40"/>
      <c r="BU1057" s="42"/>
      <c r="BV1057" s="40"/>
      <c r="BW1057" s="41">
        <v>3</v>
      </c>
      <c r="BX1057" s="40"/>
      <c r="BY1057" s="40"/>
      <c r="BZ1057" s="40">
        <v>48</v>
      </c>
      <c r="CA1057" s="42">
        <v>55</v>
      </c>
      <c r="CB1057" s="41"/>
      <c r="CC1057" s="40"/>
      <c r="CD1057" s="40"/>
      <c r="CE1057" s="40"/>
      <c r="CF1057" s="40"/>
      <c r="CG1057" s="40"/>
      <c r="CH1057" s="42"/>
      <c r="CI1057" s="43"/>
      <c r="CJ1057" s="41"/>
      <c r="CK1057" s="40"/>
      <c r="CL1057" s="40"/>
      <c r="CM1057" s="40"/>
      <c r="CN1057" s="40"/>
      <c r="CO1057" s="40"/>
      <c r="CP1057" s="40"/>
      <c r="CQ1057" s="40"/>
      <c r="CR1057" s="40"/>
      <c r="CS1057" s="40"/>
      <c r="CT1057" s="40"/>
      <c r="CU1057" s="40"/>
      <c r="CV1057" s="40"/>
      <c r="CW1057" s="40"/>
      <c r="CX1057" s="40"/>
      <c r="CY1057" s="40"/>
      <c r="CZ1057" s="40"/>
      <c r="DA1057" s="40"/>
      <c r="DB1057" s="40"/>
      <c r="DC1057" s="40"/>
      <c r="DD1057" s="40"/>
      <c r="DE1057" s="40"/>
      <c r="DF1057" s="40"/>
      <c r="DG1057" s="40"/>
      <c r="DH1057" s="40"/>
      <c r="DI1057" s="40"/>
      <c r="DJ1057" s="40"/>
      <c r="DK1057" s="40"/>
      <c r="DL1057" s="40"/>
      <c r="DM1057" s="40"/>
      <c r="DN1057" s="40"/>
      <c r="DO1057" s="40"/>
      <c r="DP1057" s="40"/>
      <c r="DQ1057" s="41"/>
      <c r="DR1057" s="40"/>
      <c r="DS1057" s="40"/>
      <c r="DT1057" s="40"/>
      <c r="DU1057" s="40"/>
      <c r="DV1057" s="42"/>
      <c r="DW1057" s="40"/>
      <c r="DX1057" s="40"/>
      <c r="DY1057" s="40"/>
      <c r="DZ1057" s="40"/>
      <c r="EA1057" s="40"/>
      <c r="EB1057" s="40"/>
      <c r="EC1057" s="40"/>
      <c r="ED1057" s="41"/>
      <c r="EE1057" s="40"/>
      <c r="EF1057" s="40"/>
      <c r="EG1057" s="41"/>
      <c r="EH1057" s="40"/>
      <c r="EI1057" s="40"/>
      <c r="EJ1057" s="40"/>
      <c r="EK1057" s="40"/>
      <c r="EL1057" s="42"/>
      <c r="EM1057" s="40"/>
      <c r="EN1057" s="40"/>
      <c r="EO1057" s="40"/>
      <c r="EP1057" s="40"/>
      <c r="EQ1057" s="40"/>
      <c r="ER1057" s="40"/>
      <c r="ES1057" s="40"/>
      <c r="ET1057" s="40"/>
      <c r="EU1057" s="40"/>
      <c r="EV1057" s="40"/>
      <c r="EW1057" s="42"/>
      <c r="EX1057" s="42"/>
      <c r="EY1057" s="42"/>
      <c r="EZ1057" s="42"/>
      <c r="FA1057" s="42"/>
      <c r="FB1057" s="42"/>
      <c r="FC1057" s="42"/>
      <c r="FD1057" s="42"/>
      <c r="FE1057" s="42"/>
      <c r="FF1057" s="42"/>
      <c r="FG1057" s="42"/>
      <c r="FH1057" s="42"/>
      <c r="FI1057" s="42"/>
      <c r="FJ1057" s="42"/>
      <c r="FK1057" s="42"/>
      <c r="FL1057" s="42"/>
      <c r="FM1057" s="42"/>
      <c r="FN1057" s="42"/>
      <c r="FO1057" s="42"/>
      <c r="FP1057" s="42"/>
      <c r="FQ1057" s="42"/>
      <c r="FR1057" s="42"/>
      <c r="FS1057" s="29">
        <f t="shared" si="127"/>
        <v>230</v>
      </c>
      <c r="FT1057" s="29">
        <f t="shared" si="123"/>
        <v>230</v>
      </c>
      <c r="FU1057" s="8">
        <f t="shared" si="126"/>
        <v>6</v>
      </c>
      <c r="FV1057" s="29">
        <f t="shared" si="124"/>
        <v>6</v>
      </c>
    </row>
    <row r="1058" spans="1:178">
      <c r="A1058" s="8">
        <v>11142</v>
      </c>
      <c r="B1058" s="27" t="s">
        <v>69</v>
      </c>
      <c r="C1058" s="40">
        <v>40</v>
      </c>
      <c r="D1058" s="40" t="s">
        <v>1522</v>
      </c>
      <c r="E1058" s="40"/>
      <c r="F1058" s="40" t="s">
        <v>378</v>
      </c>
      <c r="G1058" s="40"/>
      <c r="H1058" s="8" t="str">
        <f>VLOOKUP(F1058, 'Meslek Grupları'!$E$6:$G$152, 3, FALSE)</f>
        <v>Mesleksiz</v>
      </c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>
        <v>3</v>
      </c>
      <c r="T1058" s="40">
        <v>13.75</v>
      </c>
      <c r="U1058" s="40"/>
      <c r="V1058" s="40"/>
      <c r="W1058" s="40"/>
      <c r="X1058" s="40"/>
      <c r="Y1058" s="40"/>
      <c r="Z1058" s="41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2"/>
      <c r="AT1058" s="42"/>
      <c r="AU1058" s="43"/>
      <c r="AV1058" s="40"/>
      <c r="AW1058" s="40"/>
      <c r="AX1058" s="40"/>
      <c r="AY1058" s="40"/>
      <c r="AZ1058" s="40"/>
      <c r="BA1058" s="42"/>
      <c r="BB1058" s="41"/>
      <c r="BC1058" s="40"/>
      <c r="BD1058" s="40"/>
      <c r="BE1058" s="40"/>
      <c r="BF1058" s="40"/>
      <c r="BG1058" s="40"/>
      <c r="BH1058" s="42"/>
      <c r="BI1058" s="60">
        <v>2</v>
      </c>
      <c r="BJ1058" s="40"/>
      <c r="BK1058" s="40"/>
      <c r="BL1058" s="40"/>
      <c r="BM1058" s="40"/>
      <c r="BN1058" s="40">
        <v>60</v>
      </c>
      <c r="BO1058" s="41"/>
      <c r="BP1058" s="40"/>
      <c r="BQ1058" s="40"/>
      <c r="BR1058" s="40"/>
      <c r="BS1058" s="40"/>
      <c r="BT1058" s="40"/>
      <c r="BU1058" s="42"/>
      <c r="BV1058" s="40"/>
      <c r="BW1058" s="41">
        <v>3</v>
      </c>
      <c r="BX1058" s="40"/>
      <c r="BY1058" s="40"/>
      <c r="BZ1058" s="40">
        <v>72</v>
      </c>
      <c r="CA1058" s="42">
        <v>90</v>
      </c>
      <c r="CB1058" s="41"/>
      <c r="CC1058" s="40"/>
      <c r="CD1058" s="40"/>
      <c r="CE1058" s="40"/>
      <c r="CF1058" s="40"/>
      <c r="CG1058" s="40"/>
      <c r="CH1058" s="42"/>
      <c r="CI1058" s="43"/>
      <c r="CJ1058" s="41"/>
      <c r="CK1058" s="40"/>
      <c r="CL1058" s="40"/>
      <c r="CM1058" s="40"/>
      <c r="CN1058" s="40"/>
      <c r="CO1058" s="40"/>
      <c r="CP1058" s="40"/>
      <c r="CQ1058" s="40"/>
      <c r="CR1058" s="40"/>
      <c r="CS1058" s="40"/>
      <c r="CT1058" s="40"/>
      <c r="CU1058" s="40"/>
      <c r="CV1058" s="40"/>
      <c r="CW1058" s="40"/>
      <c r="CX1058" s="40"/>
      <c r="CY1058" s="40"/>
      <c r="CZ1058" s="40"/>
      <c r="DA1058" s="40"/>
      <c r="DB1058" s="40"/>
      <c r="DC1058" s="40"/>
      <c r="DD1058" s="40"/>
      <c r="DE1058" s="40"/>
      <c r="DF1058" s="40"/>
      <c r="DG1058" s="40"/>
      <c r="DH1058" s="40"/>
      <c r="DI1058" s="40"/>
      <c r="DJ1058" s="40"/>
      <c r="DK1058" s="40"/>
      <c r="DL1058" s="40"/>
      <c r="DM1058" s="40"/>
      <c r="DN1058" s="40"/>
      <c r="DO1058" s="40"/>
      <c r="DP1058" s="40"/>
      <c r="DQ1058" s="41"/>
      <c r="DR1058" s="40"/>
      <c r="DS1058" s="40"/>
      <c r="DT1058" s="40"/>
      <c r="DU1058" s="40"/>
      <c r="DV1058" s="42"/>
      <c r="DW1058" s="40"/>
      <c r="DX1058" s="40"/>
      <c r="DY1058" s="40"/>
      <c r="DZ1058" s="40"/>
      <c r="EA1058" s="40"/>
      <c r="EB1058" s="40"/>
      <c r="EC1058" s="40"/>
      <c r="ED1058" s="41"/>
      <c r="EE1058" s="40"/>
      <c r="EF1058" s="40"/>
      <c r="EG1058" s="41"/>
      <c r="EH1058" s="40"/>
      <c r="EI1058" s="40"/>
      <c r="EJ1058" s="40"/>
      <c r="EK1058" s="40"/>
      <c r="EL1058" s="42"/>
      <c r="EM1058" s="40"/>
      <c r="EN1058" s="40"/>
      <c r="EO1058" s="40"/>
      <c r="EP1058" s="40"/>
      <c r="EQ1058" s="40"/>
      <c r="ER1058" s="40">
        <v>1</v>
      </c>
      <c r="ES1058" s="40"/>
      <c r="ET1058" s="40"/>
      <c r="EU1058" s="40"/>
      <c r="EV1058" s="40"/>
      <c r="EW1058" s="42">
        <v>30</v>
      </c>
      <c r="EX1058" s="42"/>
      <c r="EY1058" s="42"/>
      <c r="EZ1058" s="42"/>
      <c r="FA1058" s="42"/>
      <c r="FB1058" s="42"/>
      <c r="FC1058" s="42"/>
      <c r="FD1058" s="42"/>
      <c r="FE1058" s="42"/>
      <c r="FF1058" s="42"/>
      <c r="FG1058" s="42"/>
      <c r="FH1058" s="42"/>
      <c r="FI1058" s="42"/>
      <c r="FJ1058" s="42"/>
      <c r="FK1058" s="42"/>
      <c r="FL1058" s="42"/>
      <c r="FM1058" s="42"/>
      <c r="FN1058" s="42"/>
      <c r="FO1058" s="42"/>
      <c r="FP1058" s="42"/>
      <c r="FQ1058" s="42"/>
      <c r="FR1058" s="42"/>
      <c r="FS1058" s="29">
        <f t="shared" si="127"/>
        <v>102</v>
      </c>
      <c r="FT1058" s="29">
        <f t="shared" si="123"/>
        <v>102</v>
      </c>
      <c r="FU1058" s="8">
        <f t="shared" si="126"/>
        <v>5</v>
      </c>
      <c r="FV1058" s="29">
        <f t="shared" si="124"/>
        <v>5</v>
      </c>
    </row>
    <row r="1059" spans="1:178">
      <c r="A1059" s="8">
        <v>11142</v>
      </c>
      <c r="B1059" s="27" t="s">
        <v>69</v>
      </c>
      <c r="C1059" s="40">
        <v>41</v>
      </c>
      <c r="D1059" s="40" t="s">
        <v>1523</v>
      </c>
      <c r="E1059" s="40" t="s">
        <v>1459</v>
      </c>
      <c r="F1059" s="40" t="s">
        <v>261</v>
      </c>
      <c r="G1059" s="40">
        <v>200</v>
      </c>
      <c r="H1059" s="8" t="str">
        <f>VLOOKUP(F1059, 'Meslek Grupları'!$E$6:$G$152, 3, FALSE)</f>
        <v>Esnaf</v>
      </c>
      <c r="I1059" s="40"/>
      <c r="J1059" s="40"/>
      <c r="K1059" s="40"/>
      <c r="L1059" s="40"/>
      <c r="M1059" s="40"/>
      <c r="N1059" s="40"/>
      <c r="O1059" s="40"/>
      <c r="P1059" s="40"/>
      <c r="Q1059" s="40" t="s">
        <v>578</v>
      </c>
      <c r="R1059" s="40">
        <v>15</v>
      </c>
      <c r="S1059" s="40">
        <v>4</v>
      </c>
      <c r="T1059" s="40">
        <v>18</v>
      </c>
      <c r="U1059" s="40"/>
      <c r="V1059" s="40"/>
      <c r="W1059" s="40"/>
      <c r="X1059" s="40"/>
      <c r="Y1059" s="40"/>
      <c r="Z1059" s="41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0"/>
      <c r="AM1059" s="40"/>
      <c r="AN1059" s="40"/>
      <c r="AO1059" s="40"/>
      <c r="AP1059" s="40"/>
      <c r="AQ1059" s="40"/>
      <c r="AR1059" s="40">
        <v>20</v>
      </c>
      <c r="AS1059" s="42">
        <v>4</v>
      </c>
      <c r="AT1059" s="42">
        <v>4</v>
      </c>
      <c r="AU1059" s="43"/>
      <c r="AV1059" s="40"/>
      <c r="AW1059" s="40"/>
      <c r="AX1059" s="40"/>
      <c r="AY1059" s="40"/>
      <c r="AZ1059" s="40"/>
      <c r="BA1059" s="42"/>
      <c r="BB1059" s="41"/>
      <c r="BC1059" s="40"/>
      <c r="BD1059" s="40"/>
      <c r="BE1059" s="40"/>
      <c r="BF1059" s="40"/>
      <c r="BG1059" s="40"/>
      <c r="BH1059" s="42"/>
      <c r="BI1059" s="40">
        <v>1</v>
      </c>
      <c r="BJ1059" s="40">
        <v>4</v>
      </c>
      <c r="BK1059" s="40">
        <v>4</v>
      </c>
      <c r="BL1059" s="40"/>
      <c r="BM1059" s="40">
        <v>32</v>
      </c>
      <c r="BN1059" s="40">
        <v>40</v>
      </c>
      <c r="BO1059" s="41"/>
      <c r="BP1059" s="40"/>
      <c r="BQ1059" s="40"/>
      <c r="BR1059" s="40"/>
      <c r="BS1059" s="40"/>
      <c r="BT1059" s="40"/>
      <c r="BU1059" s="42"/>
      <c r="BV1059" s="40"/>
      <c r="BW1059" s="41">
        <v>4</v>
      </c>
      <c r="BX1059" s="40"/>
      <c r="BY1059" s="40"/>
      <c r="BZ1059" s="40">
        <v>144</v>
      </c>
      <c r="CA1059" s="42">
        <v>160</v>
      </c>
      <c r="CB1059" s="41"/>
      <c r="CC1059" s="40"/>
      <c r="CD1059" s="40"/>
      <c r="CE1059" s="40"/>
      <c r="CF1059" s="40"/>
      <c r="CG1059" s="40"/>
      <c r="CH1059" s="42"/>
      <c r="CI1059" s="43"/>
      <c r="CJ1059" s="41"/>
      <c r="CK1059" s="40"/>
      <c r="CL1059" s="40"/>
      <c r="CM1059" s="40"/>
      <c r="CN1059" s="40"/>
      <c r="CO1059" s="40"/>
      <c r="CP1059" s="40"/>
      <c r="CQ1059" s="40"/>
      <c r="CR1059" s="40"/>
      <c r="CS1059" s="40"/>
      <c r="CT1059" s="40"/>
      <c r="CU1059" s="40"/>
      <c r="CV1059" s="40"/>
      <c r="CW1059" s="40"/>
      <c r="CX1059" s="40"/>
      <c r="CY1059" s="40"/>
      <c r="CZ1059" s="40"/>
      <c r="DA1059" s="40"/>
      <c r="DB1059" s="40"/>
      <c r="DC1059" s="40"/>
      <c r="DD1059" s="40"/>
      <c r="DE1059" s="40"/>
      <c r="DF1059" s="40"/>
      <c r="DG1059" s="40"/>
      <c r="DH1059" s="40"/>
      <c r="DI1059" s="40"/>
      <c r="DJ1059" s="40"/>
      <c r="DK1059" s="40"/>
      <c r="DL1059" s="40"/>
      <c r="DM1059" s="40"/>
      <c r="DN1059" s="40"/>
      <c r="DO1059" s="40"/>
      <c r="DP1059" s="40"/>
      <c r="DQ1059" s="41"/>
      <c r="DR1059" s="40"/>
      <c r="DS1059" s="40"/>
      <c r="DT1059" s="40"/>
      <c r="DU1059" s="40"/>
      <c r="DV1059" s="42"/>
      <c r="DW1059" s="40"/>
      <c r="DX1059" s="40"/>
      <c r="DY1059" s="40"/>
      <c r="DZ1059" s="40"/>
      <c r="EA1059" s="40"/>
      <c r="EB1059" s="40"/>
      <c r="EC1059" s="40"/>
      <c r="ED1059" s="41"/>
      <c r="EE1059" s="40"/>
      <c r="EF1059" s="40"/>
      <c r="EG1059" s="41"/>
      <c r="EH1059" s="40"/>
      <c r="EI1059" s="40"/>
      <c r="EJ1059" s="40"/>
      <c r="EK1059" s="40"/>
      <c r="EL1059" s="42"/>
      <c r="EM1059" s="40"/>
      <c r="EN1059" s="40"/>
      <c r="EO1059" s="40"/>
      <c r="EP1059" s="40"/>
      <c r="EQ1059" s="40"/>
      <c r="ER1059" s="40"/>
      <c r="ES1059" s="40"/>
      <c r="ET1059" s="40"/>
      <c r="EU1059" s="40"/>
      <c r="EV1059" s="40"/>
      <c r="EW1059" s="42"/>
      <c r="EX1059" s="42"/>
      <c r="EY1059" s="42"/>
      <c r="EZ1059" s="42"/>
      <c r="FA1059" s="42"/>
      <c r="FB1059" s="42"/>
      <c r="FC1059" s="42"/>
      <c r="FD1059" s="42"/>
      <c r="FE1059" s="42"/>
      <c r="FF1059" s="42"/>
      <c r="FG1059" s="42"/>
      <c r="FH1059" s="42"/>
      <c r="FI1059" s="42"/>
      <c r="FJ1059" s="42"/>
      <c r="FK1059" s="42"/>
      <c r="FL1059" s="42"/>
      <c r="FM1059" s="42"/>
      <c r="FN1059" s="42"/>
      <c r="FO1059" s="42"/>
      <c r="FP1059" s="42"/>
      <c r="FQ1059" s="42"/>
      <c r="FR1059" s="42"/>
      <c r="FS1059" s="29">
        <f t="shared" si="127"/>
        <v>376</v>
      </c>
      <c r="FT1059" s="29">
        <f t="shared" si="123"/>
        <v>376</v>
      </c>
      <c r="FU1059" s="8">
        <f t="shared" si="126"/>
        <v>5</v>
      </c>
      <c r="FV1059" s="29">
        <f t="shared" si="124"/>
        <v>5</v>
      </c>
    </row>
    <row r="1060" spans="1:178">
      <c r="A1060" s="8">
        <v>11142</v>
      </c>
      <c r="B1060" s="27" t="s">
        <v>69</v>
      </c>
      <c r="C1060" s="40">
        <v>42</v>
      </c>
      <c r="D1060" s="40" t="s">
        <v>533</v>
      </c>
      <c r="E1060" s="40" t="s">
        <v>1478</v>
      </c>
      <c r="F1060" s="40" t="s">
        <v>217</v>
      </c>
      <c r="G1060" s="40">
        <v>250</v>
      </c>
      <c r="H1060" s="8" t="str">
        <f>VLOOKUP(F1060, 'Meslek Grupları'!$E$6:$G$152, 3, FALSE)</f>
        <v>Esnaf</v>
      </c>
      <c r="I1060" s="40"/>
      <c r="J1060" s="40"/>
      <c r="K1060" s="40"/>
      <c r="L1060" s="40"/>
      <c r="M1060" s="40"/>
      <c r="N1060" s="40"/>
      <c r="O1060" s="40"/>
      <c r="P1060" s="40"/>
      <c r="Q1060" s="40" t="s">
        <v>579</v>
      </c>
      <c r="R1060" s="40">
        <v>32</v>
      </c>
      <c r="S1060" s="40">
        <v>11</v>
      </c>
      <c r="T1060" s="40">
        <v>49.5</v>
      </c>
      <c r="U1060" s="40"/>
      <c r="V1060" s="40"/>
      <c r="W1060" s="40"/>
      <c r="X1060" s="40"/>
      <c r="Y1060" s="40"/>
      <c r="Z1060" s="41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>
        <v>50</v>
      </c>
      <c r="AS1060" s="42">
        <v>10</v>
      </c>
      <c r="AT1060" s="42">
        <v>10</v>
      </c>
      <c r="AU1060" s="43"/>
      <c r="AV1060" s="40"/>
      <c r="AW1060" s="40"/>
      <c r="AX1060" s="40"/>
      <c r="AY1060" s="40"/>
      <c r="AZ1060" s="40"/>
      <c r="BA1060" s="42"/>
      <c r="BB1060" s="41"/>
      <c r="BC1060" s="40"/>
      <c r="BD1060" s="40"/>
      <c r="BE1060" s="40"/>
      <c r="BF1060" s="40"/>
      <c r="BG1060" s="40"/>
      <c r="BH1060" s="42"/>
      <c r="BI1060" s="40">
        <v>3</v>
      </c>
      <c r="BJ1060" s="40">
        <v>10</v>
      </c>
      <c r="BK1060" s="40">
        <v>10</v>
      </c>
      <c r="BL1060" s="40"/>
      <c r="BM1060" s="40">
        <v>80</v>
      </c>
      <c r="BN1060" s="40">
        <v>100</v>
      </c>
      <c r="BO1060" s="41"/>
      <c r="BP1060" s="40"/>
      <c r="BQ1060" s="40"/>
      <c r="BR1060" s="40"/>
      <c r="BS1060" s="40"/>
      <c r="BT1060" s="40"/>
      <c r="BU1060" s="42"/>
      <c r="BV1060" s="40"/>
      <c r="BW1060" s="41">
        <v>11</v>
      </c>
      <c r="BX1060" s="40"/>
      <c r="BY1060" s="40"/>
      <c r="BZ1060" s="40">
        <v>180</v>
      </c>
      <c r="CA1060" s="42">
        <v>200</v>
      </c>
      <c r="CB1060" s="41"/>
      <c r="CC1060" s="40"/>
      <c r="CD1060" s="40"/>
      <c r="CE1060" s="40"/>
      <c r="CF1060" s="40"/>
      <c r="CG1060" s="40"/>
      <c r="CH1060" s="42"/>
      <c r="CI1060" s="43"/>
      <c r="CJ1060" s="41">
        <v>1</v>
      </c>
      <c r="CK1060" s="40"/>
      <c r="CL1060" s="40"/>
      <c r="CM1060" s="40"/>
      <c r="CN1060" s="40"/>
      <c r="CO1060" s="40"/>
      <c r="CP1060" s="40"/>
      <c r="CQ1060" s="40"/>
      <c r="CR1060" s="40"/>
      <c r="CS1060" s="40"/>
      <c r="CT1060" s="40"/>
      <c r="CU1060" s="40"/>
      <c r="CV1060" s="40"/>
      <c r="CW1060" s="40"/>
      <c r="CX1060" s="40"/>
      <c r="CY1060" s="40"/>
      <c r="CZ1060" s="40"/>
      <c r="DA1060" s="40"/>
      <c r="DB1060" s="40"/>
      <c r="DC1060" s="40"/>
      <c r="DD1060" s="40"/>
      <c r="DE1060" s="40"/>
      <c r="DF1060" s="40"/>
      <c r="DG1060" s="40"/>
      <c r="DH1060" s="40"/>
      <c r="DI1060" s="40"/>
      <c r="DJ1060" s="40"/>
      <c r="DK1060" s="40"/>
      <c r="DL1060" s="40"/>
      <c r="DM1060" s="40"/>
      <c r="DN1060" s="40"/>
      <c r="DO1060" s="40"/>
      <c r="DP1060" s="40"/>
      <c r="DQ1060" s="41"/>
      <c r="DR1060" s="40"/>
      <c r="DS1060" s="40"/>
      <c r="DT1060" s="40"/>
      <c r="DU1060" s="40"/>
      <c r="DV1060" s="42"/>
      <c r="DW1060" s="40"/>
      <c r="DX1060" s="40"/>
      <c r="DY1060" s="40"/>
      <c r="DZ1060" s="40"/>
      <c r="EA1060" s="40"/>
      <c r="EB1060" s="40"/>
      <c r="EC1060" s="40"/>
      <c r="ED1060" s="41"/>
      <c r="EE1060" s="40"/>
      <c r="EF1060" s="40"/>
      <c r="EG1060" s="41"/>
      <c r="EH1060" s="40"/>
      <c r="EI1060" s="40"/>
      <c r="EJ1060" s="40"/>
      <c r="EK1060" s="40"/>
      <c r="EL1060" s="42"/>
      <c r="EM1060" s="40"/>
      <c r="EN1060" s="40"/>
      <c r="EO1060" s="40"/>
      <c r="EP1060" s="40"/>
      <c r="EQ1060" s="40"/>
      <c r="ER1060" s="40">
        <v>1</v>
      </c>
      <c r="ES1060" s="40"/>
      <c r="ET1060" s="40"/>
      <c r="EU1060" s="40"/>
      <c r="EV1060" s="40"/>
      <c r="EW1060" s="42">
        <v>30</v>
      </c>
      <c r="EX1060" s="42"/>
      <c r="EY1060" s="42"/>
      <c r="EZ1060" s="42"/>
      <c r="FA1060" s="42"/>
      <c r="FB1060" s="42"/>
      <c r="FC1060" s="42"/>
      <c r="FD1060" s="42"/>
      <c r="FE1060" s="42"/>
      <c r="FF1060" s="42"/>
      <c r="FG1060" s="42"/>
      <c r="FH1060" s="42"/>
      <c r="FI1060" s="42"/>
      <c r="FJ1060" s="42"/>
      <c r="FK1060" s="42"/>
      <c r="FL1060" s="42"/>
      <c r="FM1060" s="42"/>
      <c r="FN1060" s="42"/>
      <c r="FO1060" s="42"/>
      <c r="FP1060" s="42"/>
      <c r="FQ1060" s="42"/>
      <c r="FR1060" s="42"/>
      <c r="FS1060" s="29">
        <f t="shared" si="127"/>
        <v>540</v>
      </c>
      <c r="FT1060" s="29">
        <f t="shared" si="123"/>
        <v>540</v>
      </c>
      <c r="FU1060" s="8">
        <f t="shared" si="126"/>
        <v>14</v>
      </c>
      <c r="FV1060" s="29">
        <f t="shared" si="124"/>
        <v>14</v>
      </c>
    </row>
    <row r="1061" spans="1:178">
      <c r="A1061" s="8">
        <v>11142</v>
      </c>
      <c r="B1061" s="27" t="s">
        <v>69</v>
      </c>
      <c r="C1061" s="40">
        <v>43</v>
      </c>
      <c r="D1061" s="40" t="s">
        <v>1462</v>
      </c>
      <c r="E1061" s="40" t="s">
        <v>1434</v>
      </c>
      <c r="F1061" s="40" t="s">
        <v>261</v>
      </c>
      <c r="G1061" s="40">
        <v>150</v>
      </c>
      <c r="H1061" s="8" t="str">
        <f>VLOOKUP(F1061, 'Meslek Grupları'!$E$6:$G$152, 3, FALSE)</f>
        <v>Esnaf</v>
      </c>
      <c r="I1061" s="40"/>
      <c r="J1061" s="40"/>
      <c r="K1061" s="40"/>
      <c r="L1061" s="40"/>
      <c r="M1061" s="40"/>
      <c r="N1061" s="40"/>
      <c r="O1061" s="40"/>
      <c r="P1061" s="40"/>
      <c r="Q1061" s="40" t="s">
        <v>578</v>
      </c>
      <c r="R1061" s="40"/>
      <c r="S1061" s="40">
        <v>1</v>
      </c>
      <c r="T1061" s="40">
        <v>4.5</v>
      </c>
      <c r="U1061" s="40"/>
      <c r="V1061" s="40"/>
      <c r="W1061" s="40"/>
      <c r="X1061" s="40"/>
      <c r="Y1061" s="40"/>
      <c r="Z1061" s="41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0"/>
      <c r="AM1061" s="40"/>
      <c r="AN1061" s="40"/>
      <c r="AO1061" s="40"/>
      <c r="AP1061" s="40"/>
      <c r="AQ1061" s="40"/>
      <c r="AR1061" s="40">
        <v>50</v>
      </c>
      <c r="AS1061" s="42">
        <v>10</v>
      </c>
      <c r="AT1061" s="42">
        <v>10</v>
      </c>
      <c r="AU1061" s="43"/>
      <c r="AV1061" s="40"/>
      <c r="AW1061" s="40"/>
      <c r="AX1061" s="40"/>
      <c r="AY1061" s="40"/>
      <c r="AZ1061" s="40"/>
      <c r="BA1061" s="42"/>
      <c r="BB1061" s="41"/>
      <c r="BC1061" s="40"/>
      <c r="BD1061" s="40"/>
      <c r="BE1061" s="40"/>
      <c r="BF1061" s="40"/>
      <c r="BG1061" s="40"/>
      <c r="BH1061" s="42"/>
      <c r="BI1061" s="40">
        <v>2</v>
      </c>
      <c r="BJ1061" s="40">
        <v>10</v>
      </c>
      <c r="BK1061" s="40">
        <v>10</v>
      </c>
      <c r="BL1061" s="40"/>
      <c r="BM1061" s="40">
        <v>80</v>
      </c>
      <c r="BN1061" s="40">
        <v>100</v>
      </c>
      <c r="BO1061" s="41"/>
      <c r="BP1061" s="40"/>
      <c r="BQ1061" s="40"/>
      <c r="BR1061" s="40"/>
      <c r="BS1061" s="40"/>
      <c r="BT1061" s="40"/>
      <c r="BU1061" s="42"/>
      <c r="BV1061" s="40"/>
      <c r="BW1061" s="41">
        <v>1</v>
      </c>
      <c r="BX1061" s="40"/>
      <c r="BY1061" s="40"/>
      <c r="BZ1061" s="40">
        <v>12</v>
      </c>
      <c r="CA1061" s="42">
        <v>18</v>
      </c>
      <c r="CB1061" s="41"/>
      <c r="CC1061" s="40"/>
      <c r="CD1061" s="40"/>
      <c r="CE1061" s="40"/>
      <c r="CF1061" s="40"/>
      <c r="CG1061" s="40"/>
      <c r="CH1061" s="42"/>
      <c r="CI1061" s="43"/>
      <c r="CJ1061" s="41"/>
      <c r="CK1061" s="40"/>
      <c r="CL1061" s="40"/>
      <c r="CM1061" s="40"/>
      <c r="CN1061" s="40"/>
      <c r="CO1061" s="40"/>
      <c r="CP1061" s="40"/>
      <c r="CQ1061" s="40"/>
      <c r="CR1061" s="40"/>
      <c r="CS1061" s="40"/>
      <c r="CT1061" s="40"/>
      <c r="CU1061" s="40"/>
      <c r="CV1061" s="40"/>
      <c r="CW1061" s="40"/>
      <c r="CX1061" s="40"/>
      <c r="CY1061" s="40"/>
      <c r="CZ1061" s="40"/>
      <c r="DA1061" s="40"/>
      <c r="DB1061" s="40"/>
      <c r="DC1061" s="40"/>
      <c r="DD1061" s="40"/>
      <c r="DE1061" s="40"/>
      <c r="DF1061" s="40"/>
      <c r="DG1061" s="40"/>
      <c r="DH1061" s="40"/>
      <c r="DI1061" s="40"/>
      <c r="DJ1061" s="40"/>
      <c r="DK1061" s="40"/>
      <c r="DL1061" s="40"/>
      <c r="DM1061" s="40"/>
      <c r="DN1061" s="40"/>
      <c r="DO1061" s="40"/>
      <c r="DP1061" s="40"/>
      <c r="DQ1061" s="41"/>
      <c r="DR1061" s="40"/>
      <c r="DS1061" s="40"/>
      <c r="DT1061" s="40"/>
      <c r="DU1061" s="40"/>
      <c r="DV1061" s="42"/>
      <c r="DW1061" s="40"/>
      <c r="DX1061" s="40"/>
      <c r="DY1061" s="40"/>
      <c r="DZ1061" s="40"/>
      <c r="EA1061" s="40"/>
      <c r="EB1061" s="40"/>
      <c r="EC1061" s="40"/>
      <c r="ED1061" s="41"/>
      <c r="EE1061" s="40"/>
      <c r="EF1061" s="40"/>
      <c r="EG1061" s="41"/>
      <c r="EH1061" s="40"/>
      <c r="EI1061" s="40"/>
      <c r="EJ1061" s="40"/>
      <c r="EK1061" s="40"/>
      <c r="EL1061" s="42"/>
      <c r="EM1061" s="40"/>
      <c r="EN1061" s="40"/>
      <c r="EO1061" s="40"/>
      <c r="EP1061" s="40"/>
      <c r="EQ1061" s="40"/>
      <c r="ER1061" s="40"/>
      <c r="ES1061" s="40"/>
      <c r="ET1061" s="40"/>
      <c r="EU1061" s="40"/>
      <c r="EV1061" s="40"/>
      <c r="EW1061" s="42"/>
      <c r="EX1061" s="42"/>
      <c r="EY1061" s="42"/>
      <c r="EZ1061" s="42"/>
      <c r="FA1061" s="42"/>
      <c r="FB1061" s="42"/>
      <c r="FC1061" s="42"/>
      <c r="FD1061" s="42"/>
      <c r="FE1061" s="42"/>
      <c r="FF1061" s="42"/>
      <c r="FG1061" s="42"/>
      <c r="FH1061" s="42"/>
      <c r="FI1061" s="42"/>
      <c r="FJ1061" s="42"/>
      <c r="FK1061" s="42"/>
      <c r="FL1061" s="42"/>
      <c r="FM1061" s="42"/>
      <c r="FN1061" s="42"/>
      <c r="FO1061" s="42"/>
      <c r="FP1061" s="42"/>
      <c r="FQ1061" s="42"/>
      <c r="FR1061" s="42"/>
      <c r="FS1061" s="29">
        <f t="shared" si="127"/>
        <v>242</v>
      </c>
      <c r="FT1061" s="29">
        <f t="shared" si="123"/>
        <v>242</v>
      </c>
      <c r="FU1061" s="8">
        <f t="shared" si="126"/>
        <v>3</v>
      </c>
      <c r="FV1061" s="29">
        <f t="shared" si="124"/>
        <v>3</v>
      </c>
    </row>
    <row r="1062" spans="1:178">
      <c r="A1062" s="8">
        <v>11142</v>
      </c>
      <c r="B1062" s="27" t="s">
        <v>69</v>
      </c>
      <c r="C1062" s="40">
        <v>44</v>
      </c>
      <c r="D1062" s="40" t="s">
        <v>1487</v>
      </c>
      <c r="E1062" s="40" t="s">
        <v>1485</v>
      </c>
      <c r="F1062" s="40" t="s">
        <v>808</v>
      </c>
      <c r="G1062" s="40">
        <v>80</v>
      </c>
      <c r="H1062" s="8" t="str">
        <f>VLOOKUP(F1062, 'Meslek Grupları'!$E$6:$G$152, 3, FALSE)</f>
        <v>İşçiler</v>
      </c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>
        <v>3</v>
      </c>
      <c r="T1062" s="40">
        <v>13</v>
      </c>
      <c r="U1062" s="40"/>
      <c r="V1062" s="40"/>
      <c r="W1062" s="40"/>
      <c r="X1062" s="40"/>
      <c r="Y1062" s="40"/>
      <c r="Z1062" s="41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2"/>
      <c r="AT1062" s="42"/>
      <c r="AU1062" s="43"/>
      <c r="AV1062" s="40"/>
      <c r="AW1062" s="40"/>
      <c r="AX1062" s="40"/>
      <c r="AY1062" s="40"/>
      <c r="AZ1062" s="40"/>
      <c r="BA1062" s="42"/>
      <c r="BB1062" s="41"/>
      <c r="BC1062" s="40"/>
      <c r="BD1062" s="40"/>
      <c r="BE1062" s="40"/>
      <c r="BF1062" s="40"/>
      <c r="BG1062" s="40"/>
      <c r="BH1062" s="42"/>
      <c r="BI1062" s="40"/>
      <c r="BJ1062" s="40"/>
      <c r="BK1062" s="40"/>
      <c r="BL1062" s="40"/>
      <c r="BM1062" s="40"/>
      <c r="BN1062" s="40"/>
      <c r="BO1062" s="41"/>
      <c r="BP1062" s="40"/>
      <c r="BQ1062" s="40"/>
      <c r="BR1062" s="40"/>
      <c r="BS1062" s="40"/>
      <c r="BT1062" s="40"/>
      <c r="BU1062" s="42"/>
      <c r="BV1062" s="40"/>
      <c r="BW1062" s="41">
        <v>3</v>
      </c>
      <c r="BX1062" s="40"/>
      <c r="BY1062" s="40"/>
      <c r="BZ1062" s="40">
        <v>36</v>
      </c>
      <c r="CA1062" s="42">
        <v>40</v>
      </c>
      <c r="CB1062" s="41"/>
      <c r="CC1062" s="40"/>
      <c r="CD1062" s="40"/>
      <c r="CE1062" s="40"/>
      <c r="CF1062" s="40"/>
      <c r="CG1062" s="40"/>
      <c r="CH1062" s="42"/>
      <c r="CI1062" s="43"/>
      <c r="CJ1062" s="41"/>
      <c r="CK1062" s="40"/>
      <c r="CL1062" s="40"/>
      <c r="CM1062" s="40"/>
      <c r="CN1062" s="40"/>
      <c r="CO1062" s="40"/>
      <c r="CP1062" s="40"/>
      <c r="CQ1062" s="40"/>
      <c r="CR1062" s="40"/>
      <c r="CS1062" s="40"/>
      <c r="CT1062" s="40"/>
      <c r="CU1062" s="40"/>
      <c r="CV1062" s="40"/>
      <c r="CW1062" s="40"/>
      <c r="CX1062" s="40"/>
      <c r="CY1062" s="40"/>
      <c r="CZ1062" s="40"/>
      <c r="DA1062" s="40"/>
      <c r="DB1062" s="40"/>
      <c r="DC1062" s="40"/>
      <c r="DD1062" s="40"/>
      <c r="DE1062" s="40"/>
      <c r="DF1062" s="40"/>
      <c r="DG1062" s="40"/>
      <c r="DH1062" s="40"/>
      <c r="DI1062" s="40"/>
      <c r="DJ1062" s="40"/>
      <c r="DK1062" s="40"/>
      <c r="DL1062" s="40"/>
      <c r="DM1062" s="40"/>
      <c r="DN1062" s="40"/>
      <c r="DO1062" s="40"/>
      <c r="DP1062" s="40"/>
      <c r="DQ1062" s="41"/>
      <c r="DR1062" s="40"/>
      <c r="DS1062" s="40"/>
      <c r="DT1062" s="40"/>
      <c r="DU1062" s="40"/>
      <c r="DV1062" s="42"/>
      <c r="DW1062" s="40"/>
      <c r="DX1062" s="40"/>
      <c r="DY1062" s="40"/>
      <c r="DZ1062" s="40"/>
      <c r="EA1062" s="40"/>
      <c r="EB1062" s="40"/>
      <c r="EC1062" s="40"/>
      <c r="ED1062" s="41"/>
      <c r="EE1062" s="40"/>
      <c r="EF1062" s="40"/>
      <c r="EG1062" s="41"/>
      <c r="EH1062" s="40"/>
      <c r="EI1062" s="40"/>
      <c r="EJ1062" s="40"/>
      <c r="EK1062" s="40"/>
      <c r="EL1062" s="42"/>
      <c r="EM1062" s="40"/>
      <c r="EN1062" s="40"/>
      <c r="EO1062" s="40"/>
      <c r="EP1062" s="40"/>
      <c r="EQ1062" s="40"/>
      <c r="ER1062" s="40"/>
      <c r="ES1062" s="40"/>
      <c r="ET1062" s="40"/>
      <c r="EU1062" s="40"/>
      <c r="EV1062" s="40"/>
      <c r="EW1062" s="42"/>
      <c r="EX1062" s="42"/>
      <c r="EY1062" s="42"/>
      <c r="EZ1062" s="42"/>
      <c r="FA1062" s="42"/>
      <c r="FB1062" s="42"/>
      <c r="FC1062" s="42"/>
      <c r="FD1062" s="42"/>
      <c r="FE1062" s="42"/>
      <c r="FF1062" s="42"/>
      <c r="FG1062" s="42"/>
      <c r="FH1062" s="42"/>
      <c r="FI1062" s="42"/>
      <c r="FJ1062" s="42"/>
      <c r="FK1062" s="42"/>
      <c r="FL1062" s="42"/>
      <c r="FM1062" s="42"/>
      <c r="FN1062" s="42"/>
      <c r="FO1062" s="42"/>
      <c r="FP1062" s="42"/>
      <c r="FQ1062" s="42"/>
      <c r="FR1062" s="42"/>
      <c r="FS1062" s="29">
        <f t="shared" si="127"/>
        <v>116</v>
      </c>
      <c r="FT1062" s="29">
        <f t="shared" si="123"/>
        <v>116</v>
      </c>
      <c r="FU1062" s="8">
        <f t="shared" ref="FU1062:FU1125" si="128">CB1062+BW1062+BO1062+BI1062+BB1062+AV1062+AU1062</f>
        <v>3</v>
      </c>
      <c r="FV1062" s="29">
        <f t="shared" si="124"/>
        <v>3</v>
      </c>
    </row>
    <row r="1063" spans="1:178">
      <c r="A1063" s="8">
        <v>11142</v>
      </c>
      <c r="B1063" s="27" t="s">
        <v>69</v>
      </c>
      <c r="C1063" s="40">
        <v>45</v>
      </c>
      <c r="D1063" s="40" t="s">
        <v>1505</v>
      </c>
      <c r="E1063" s="40" t="s">
        <v>1487</v>
      </c>
      <c r="F1063" s="40" t="s">
        <v>804</v>
      </c>
      <c r="G1063" s="40">
        <v>300</v>
      </c>
      <c r="H1063" s="8" t="str">
        <f>VLOOKUP(F1063, 'Meslek Grupları'!$E$6:$G$152, 3, FALSE)</f>
        <v>İşçiler</v>
      </c>
      <c r="I1063" s="40"/>
      <c r="J1063" s="40"/>
      <c r="K1063" s="40"/>
      <c r="L1063" s="40"/>
      <c r="M1063" s="40"/>
      <c r="N1063" s="40"/>
      <c r="O1063" s="40"/>
      <c r="P1063" s="40"/>
      <c r="Q1063" s="40" t="s">
        <v>579</v>
      </c>
      <c r="R1063" s="40">
        <v>80</v>
      </c>
      <c r="S1063" s="40">
        <v>3</v>
      </c>
      <c r="T1063" s="40">
        <v>13.5</v>
      </c>
      <c r="U1063" s="40"/>
      <c r="V1063" s="40"/>
      <c r="W1063" s="40">
        <v>25</v>
      </c>
      <c r="X1063" s="40"/>
      <c r="Y1063" s="40"/>
      <c r="Z1063" s="41">
        <v>75</v>
      </c>
      <c r="AA1063" s="40">
        <v>18.75</v>
      </c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0"/>
      <c r="AM1063" s="40"/>
      <c r="AN1063" s="40"/>
      <c r="AO1063" s="40"/>
      <c r="AP1063" s="40"/>
      <c r="AQ1063" s="40"/>
      <c r="AR1063" s="40"/>
      <c r="AS1063" s="42"/>
      <c r="AT1063" s="42">
        <v>18.75</v>
      </c>
      <c r="AU1063" s="43"/>
      <c r="AV1063" s="40">
        <v>4</v>
      </c>
      <c r="AW1063" s="40"/>
      <c r="AX1063" s="40">
        <v>18.75</v>
      </c>
      <c r="AY1063" s="40"/>
      <c r="AZ1063" s="40">
        <v>168.75</v>
      </c>
      <c r="BA1063" s="42">
        <v>180</v>
      </c>
      <c r="BB1063" s="41"/>
      <c r="BC1063" s="40"/>
      <c r="BD1063" s="40"/>
      <c r="BE1063" s="40"/>
      <c r="BF1063" s="40"/>
      <c r="BG1063" s="40"/>
      <c r="BH1063" s="42"/>
      <c r="BI1063" s="40"/>
      <c r="BJ1063" s="40"/>
      <c r="BK1063" s="40"/>
      <c r="BL1063" s="40"/>
      <c r="BM1063" s="40"/>
      <c r="BN1063" s="40"/>
      <c r="BO1063" s="41">
        <v>3</v>
      </c>
      <c r="BP1063" s="40"/>
      <c r="BQ1063" s="40"/>
      <c r="BR1063" s="40"/>
      <c r="BS1063" s="40">
        <v>25</v>
      </c>
      <c r="BT1063" s="40">
        <v>25</v>
      </c>
      <c r="BU1063" s="42">
        <v>200</v>
      </c>
      <c r="BV1063" s="40">
        <v>250</v>
      </c>
      <c r="BW1063" s="41"/>
      <c r="BX1063" s="40"/>
      <c r="BY1063" s="40"/>
      <c r="BZ1063" s="40"/>
      <c r="CA1063" s="42"/>
      <c r="CB1063" s="41"/>
      <c r="CC1063" s="40"/>
      <c r="CD1063" s="40"/>
      <c r="CE1063" s="40"/>
      <c r="CF1063" s="40"/>
      <c r="CG1063" s="40"/>
      <c r="CH1063" s="42"/>
      <c r="CI1063" s="43"/>
      <c r="CJ1063" s="41">
        <v>1</v>
      </c>
      <c r="CK1063" s="40"/>
      <c r="CL1063" s="40"/>
      <c r="CM1063" s="40"/>
      <c r="CN1063" s="40"/>
      <c r="CO1063" s="40"/>
      <c r="CP1063" s="40"/>
      <c r="CQ1063" s="40"/>
      <c r="CR1063" s="40"/>
      <c r="CS1063" s="40"/>
      <c r="CT1063" s="40"/>
      <c r="CU1063" s="40"/>
      <c r="CV1063" s="40"/>
      <c r="CW1063" s="40"/>
      <c r="CX1063" s="40"/>
      <c r="CY1063" s="40"/>
      <c r="CZ1063" s="40"/>
      <c r="DA1063" s="40"/>
      <c r="DB1063" s="40"/>
      <c r="DC1063" s="40"/>
      <c r="DD1063" s="40"/>
      <c r="DE1063" s="40"/>
      <c r="DF1063" s="40"/>
      <c r="DG1063" s="40"/>
      <c r="DH1063" s="40"/>
      <c r="DI1063" s="40"/>
      <c r="DJ1063" s="40"/>
      <c r="DK1063" s="40"/>
      <c r="DL1063" s="40"/>
      <c r="DM1063" s="40"/>
      <c r="DN1063" s="40"/>
      <c r="DO1063" s="40"/>
      <c r="DP1063" s="40"/>
      <c r="DQ1063" s="41"/>
      <c r="DR1063" s="40"/>
      <c r="DS1063" s="40"/>
      <c r="DT1063" s="40"/>
      <c r="DU1063" s="40"/>
      <c r="DV1063" s="42"/>
      <c r="DW1063" s="40"/>
      <c r="DX1063" s="40"/>
      <c r="DY1063" s="40"/>
      <c r="DZ1063" s="40"/>
      <c r="EA1063" s="40"/>
      <c r="EB1063" s="40"/>
      <c r="EC1063" s="40"/>
      <c r="ED1063" s="41"/>
      <c r="EE1063" s="40"/>
      <c r="EF1063" s="40"/>
      <c r="EG1063" s="41">
        <v>1</v>
      </c>
      <c r="EH1063" s="40"/>
      <c r="EI1063" s="40"/>
      <c r="EJ1063" s="40"/>
      <c r="EK1063" s="40"/>
      <c r="EL1063" s="42">
        <v>50</v>
      </c>
      <c r="EM1063" s="40"/>
      <c r="EN1063" s="40"/>
      <c r="EO1063" s="40"/>
      <c r="EP1063" s="40"/>
      <c r="EQ1063" s="40"/>
      <c r="ER1063" s="40">
        <v>1</v>
      </c>
      <c r="ES1063" s="40"/>
      <c r="ET1063" s="40"/>
      <c r="EU1063" s="40"/>
      <c r="EV1063" s="40"/>
      <c r="EW1063" s="42">
        <v>30</v>
      </c>
      <c r="EX1063" s="42"/>
      <c r="EY1063" s="42"/>
      <c r="EZ1063" s="42"/>
      <c r="FA1063" s="42"/>
      <c r="FB1063" s="42"/>
      <c r="FC1063" s="42"/>
      <c r="FD1063" s="42"/>
      <c r="FE1063" s="42"/>
      <c r="FF1063" s="42"/>
      <c r="FG1063" s="42"/>
      <c r="FH1063" s="42"/>
      <c r="FI1063" s="42"/>
      <c r="FJ1063" s="42"/>
      <c r="FK1063" s="42"/>
      <c r="FL1063" s="42"/>
      <c r="FM1063" s="42"/>
      <c r="FN1063" s="42"/>
      <c r="FO1063" s="42"/>
      <c r="FP1063" s="42"/>
      <c r="FQ1063" s="42"/>
      <c r="FR1063" s="42"/>
      <c r="FS1063" s="29">
        <f t="shared" si="127"/>
        <v>773.75</v>
      </c>
      <c r="FT1063" s="29">
        <f t="shared" si="123"/>
        <v>773.75</v>
      </c>
      <c r="FU1063" s="8">
        <f t="shared" si="128"/>
        <v>7</v>
      </c>
      <c r="FV1063" s="29">
        <f t="shared" si="124"/>
        <v>7</v>
      </c>
    </row>
    <row r="1064" spans="1:178">
      <c r="A1064" s="8">
        <v>11142</v>
      </c>
      <c r="B1064" s="27" t="s">
        <v>69</v>
      </c>
      <c r="C1064" s="40">
        <v>46</v>
      </c>
      <c r="D1064" s="40" t="s">
        <v>1524</v>
      </c>
      <c r="E1064" s="40" t="s">
        <v>1434</v>
      </c>
      <c r="F1064" s="40" t="s">
        <v>807</v>
      </c>
      <c r="G1064" s="40">
        <v>150</v>
      </c>
      <c r="H1064" s="8" t="str">
        <f>VLOOKUP(F1064, 'Meslek Grupları'!$E$6:$G$152, 3, FALSE)</f>
        <v>Esnaf</v>
      </c>
      <c r="I1064" s="40"/>
      <c r="J1064" s="40"/>
      <c r="K1064" s="40"/>
      <c r="L1064" s="40"/>
      <c r="M1064" s="40"/>
      <c r="N1064" s="40"/>
      <c r="O1064" s="40"/>
      <c r="P1064" s="40"/>
      <c r="Q1064" s="40" t="s">
        <v>578</v>
      </c>
      <c r="R1064" s="40">
        <v>12</v>
      </c>
      <c r="S1064" s="40"/>
      <c r="T1064" s="40"/>
      <c r="U1064" s="40"/>
      <c r="V1064" s="40"/>
      <c r="W1064" s="40"/>
      <c r="X1064" s="40"/>
      <c r="Y1064" s="40"/>
      <c r="Z1064" s="41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2"/>
      <c r="AT1064" s="42"/>
      <c r="AU1064" s="43"/>
      <c r="AV1064" s="40"/>
      <c r="AW1064" s="40"/>
      <c r="AX1064" s="40"/>
      <c r="AY1064" s="40"/>
      <c r="AZ1064" s="40"/>
      <c r="BA1064" s="42"/>
      <c r="BB1064" s="41"/>
      <c r="BC1064" s="40"/>
      <c r="BD1064" s="40"/>
      <c r="BE1064" s="40"/>
      <c r="BF1064" s="40"/>
      <c r="BG1064" s="40"/>
      <c r="BH1064" s="42"/>
      <c r="BI1064" s="40"/>
      <c r="BJ1064" s="40"/>
      <c r="BK1064" s="40"/>
      <c r="BL1064" s="40"/>
      <c r="BM1064" s="40"/>
      <c r="BN1064" s="40"/>
      <c r="BO1064" s="41"/>
      <c r="BP1064" s="40"/>
      <c r="BQ1064" s="40"/>
      <c r="BR1064" s="40"/>
      <c r="BS1064" s="40"/>
      <c r="BT1064" s="40"/>
      <c r="BU1064" s="42"/>
      <c r="BV1064" s="40"/>
      <c r="BW1064" s="41"/>
      <c r="BX1064" s="40"/>
      <c r="BY1064" s="40"/>
      <c r="BZ1064" s="40"/>
      <c r="CA1064" s="42"/>
      <c r="CB1064" s="41"/>
      <c r="CC1064" s="40"/>
      <c r="CD1064" s="40"/>
      <c r="CE1064" s="40"/>
      <c r="CF1064" s="40"/>
      <c r="CG1064" s="40"/>
      <c r="CH1064" s="42"/>
      <c r="CI1064" s="43"/>
      <c r="CJ1064" s="41"/>
      <c r="CK1064" s="40"/>
      <c r="CL1064" s="40"/>
      <c r="CM1064" s="40"/>
      <c r="CN1064" s="40"/>
      <c r="CO1064" s="40"/>
      <c r="CP1064" s="40"/>
      <c r="CQ1064" s="40"/>
      <c r="CR1064" s="40"/>
      <c r="CS1064" s="40"/>
      <c r="CT1064" s="40"/>
      <c r="CU1064" s="40"/>
      <c r="CV1064" s="40"/>
      <c r="CW1064" s="40"/>
      <c r="CX1064" s="40"/>
      <c r="CY1064" s="40"/>
      <c r="CZ1064" s="40"/>
      <c r="DA1064" s="40"/>
      <c r="DB1064" s="40"/>
      <c r="DC1064" s="40"/>
      <c r="DD1064" s="40"/>
      <c r="DE1064" s="40"/>
      <c r="DF1064" s="40"/>
      <c r="DG1064" s="40"/>
      <c r="DH1064" s="40"/>
      <c r="DI1064" s="40"/>
      <c r="DJ1064" s="40"/>
      <c r="DK1064" s="40"/>
      <c r="DL1064" s="40"/>
      <c r="DM1064" s="40"/>
      <c r="DN1064" s="40"/>
      <c r="DO1064" s="40"/>
      <c r="DP1064" s="40"/>
      <c r="DQ1064" s="41"/>
      <c r="DR1064" s="40"/>
      <c r="DS1064" s="40"/>
      <c r="DT1064" s="40"/>
      <c r="DU1064" s="40"/>
      <c r="DV1064" s="42"/>
      <c r="DW1064" s="40"/>
      <c r="DX1064" s="40"/>
      <c r="DY1064" s="40"/>
      <c r="DZ1064" s="40"/>
      <c r="EA1064" s="40"/>
      <c r="EB1064" s="40"/>
      <c r="EC1064" s="40"/>
      <c r="ED1064" s="41"/>
      <c r="EE1064" s="40"/>
      <c r="EF1064" s="40"/>
      <c r="EG1064" s="41"/>
      <c r="EH1064" s="40"/>
      <c r="EI1064" s="40"/>
      <c r="EJ1064" s="40"/>
      <c r="EK1064" s="40"/>
      <c r="EL1064" s="42"/>
      <c r="EM1064" s="40"/>
      <c r="EN1064" s="40"/>
      <c r="EO1064" s="40"/>
      <c r="EP1064" s="40"/>
      <c r="EQ1064" s="40"/>
      <c r="ER1064" s="40"/>
      <c r="ES1064" s="40"/>
      <c r="ET1064" s="40"/>
      <c r="EU1064" s="40"/>
      <c r="EV1064" s="40"/>
      <c r="EW1064" s="42"/>
      <c r="EX1064" s="42"/>
      <c r="EY1064" s="42"/>
      <c r="EZ1064" s="42"/>
      <c r="FA1064" s="42"/>
      <c r="FB1064" s="42"/>
      <c r="FC1064" s="42"/>
      <c r="FD1064" s="42"/>
      <c r="FE1064" s="42"/>
      <c r="FF1064" s="42"/>
      <c r="FG1064" s="42"/>
      <c r="FH1064" s="42"/>
      <c r="FI1064" s="42"/>
      <c r="FJ1064" s="42"/>
      <c r="FK1064" s="42"/>
      <c r="FL1064" s="42"/>
      <c r="FM1064" s="42"/>
      <c r="FN1064" s="42"/>
      <c r="FO1064" s="42"/>
      <c r="FP1064" s="42"/>
      <c r="FQ1064" s="42"/>
      <c r="FR1064" s="42"/>
      <c r="FS1064" s="29">
        <f t="shared" si="127"/>
        <v>150</v>
      </c>
      <c r="FT1064" s="29">
        <f t="shared" si="123"/>
        <v>150</v>
      </c>
      <c r="FU1064" s="8">
        <f t="shared" si="128"/>
        <v>0</v>
      </c>
      <c r="FV1064" s="29">
        <f t="shared" si="124"/>
        <v>0</v>
      </c>
    </row>
    <row r="1065" spans="1:178">
      <c r="A1065" s="8">
        <v>11142</v>
      </c>
      <c r="B1065" s="27" t="s">
        <v>69</v>
      </c>
      <c r="C1065" s="40">
        <v>47</v>
      </c>
      <c r="D1065" s="40" t="s">
        <v>1478</v>
      </c>
      <c r="E1065" s="40" t="s">
        <v>1434</v>
      </c>
      <c r="F1065" s="40" t="s">
        <v>636</v>
      </c>
      <c r="G1065" s="40">
        <v>50</v>
      </c>
      <c r="H1065" s="8" t="str">
        <f>VLOOKUP(F1065, 'Meslek Grupları'!$E$6:$G$152, 3, FALSE)</f>
        <v>Esnaf</v>
      </c>
      <c r="I1065" s="40"/>
      <c r="J1065" s="40"/>
      <c r="K1065" s="40"/>
      <c r="L1065" s="40"/>
      <c r="M1065" s="40"/>
      <c r="N1065" s="40"/>
      <c r="O1065" s="40"/>
      <c r="P1065" s="40"/>
      <c r="Q1065" s="40" t="s">
        <v>578</v>
      </c>
      <c r="R1065" s="40"/>
      <c r="S1065" s="40">
        <v>4.5</v>
      </c>
      <c r="T1065" s="40">
        <v>20.25</v>
      </c>
      <c r="U1065" s="40"/>
      <c r="V1065" s="40"/>
      <c r="W1065" s="40"/>
      <c r="X1065" s="40"/>
      <c r="Y1065" s="40"/>
      <c r="Z1065" s="41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2"/>
      <c r="AT1065" s="42"/>
      <c r="AU1065" s="43"/>
      <c r="AV1065" s="40"/>
      <c r="AW1065" s="40"/>
      <c r="AX1065" s="40"/>
      <c r="AY1065" s="40"/>
      <c r="AZ1065" s="40"/>
      <c r="BA1065" s="42"/>
      <c r="BB1065" s="41"/>
      <c r="BC1065" s="40"/>
      <c r="BD1065" s="40"/>
      <c r="BE1065" s="40"/>
      <c r="BF1065" s="40"/>
      <c r="BG1065" s="40"/>
      <c r="BH1065" s="42"/>
      <c r="BI1065" s="40"/>
      <c r="BJ1065" s="40"/>
      <c r="BK1065" s="40"/>
      <c r="BL1065" s="40"/>
      <c r="BM1065" s="40"/>
      <c r="BN1065" s="40"/>
      <c r="BO1065" s="41"/>
      <c r="BP1065" s="40"/>
      <c r="BQ1065" s="40"/>
      <c r="BR1065" s="40"/>
      <c r="BS1065" s="40"/>
      <c r="BT1065" s="40"/>
      <c r="BU1065" s="42"/>
      <c r="BV1065" s="40"/>
      <c r="BW1065" s="41">
        <v>4.5</v>
      </c>
      <c r="BX1065" s="40"/>
      <c r="BY1065" s="40"/>
      <c r="BZ1065" s="40">
        <v>84</v>
      </c>
      <c r="CA1065" s="42">
        <v>100</v>
      </c>
      <c r="CB1065" s="41"/>
      <c r="CC1065" s="40"/>
      <c r="CD1065" s="40"/>
      <c r="CE1065" s="40"/>
      <c r="CF1065" s="40"/>
      <c r="CG1065" s="40"/>
      <c r="CH1065" s="42"/>
      <c r="CI1065" s="43"/>
      <c r="CJ1065" s="41"/>
      <c r="CK1065" s="40"/>
      <c r="CL1065" s="40"/>
      <c r="CM1065" s="40"/>
      <c r="CN1065" s="40"/>
      <c r="CO1065" s="40"/>
      <c r="CP1065" s="40"/>
      <c r="CQ1065" s="40"/>
      <c r="CR1065" s="40"/>
      <c r="CS1065" s="40"/>
      <c r="CT1065" s="40"/>
      <c r="CU1065" s="40"/>
      <c r="CV1065" s="40"/>
      <c r="CW1065" s="40"/>
      <c r="CX1065" s="40"/>
      <c r="CY1065" s="40"/>
      <c r="CZ1065" s="40"/>
      <c r="DA1065" s="40"/>
      <c r="DB1065" s="40"/>
      <c r="DC1065" s="40"/>
      <c r="DD1065" s="40"/>
      <c r="DE1065" s="40"/>
      <c r="DF1065" s="40"/>
      <c r="DG1065" s="40"/>
      <c r="DH1065" s="40"/>
      <c r="DI1065" s="40"/>
      <c r="DJ1065" s="40"/>
      <c r="DK1065" s="40"/>
      <c r="DL1065" s="40"/>
      <c r="DM1065" s="40"/>
      <c r="DN1065" s="40"/>
      <c r="DO1065" s="40"/>
      <c r="DP1065" s="40"/>
      <c r="DQ1065" s="41"/>
      <c r="DR1065" s="40"/>
      <c r="DS1065" s="40"/>
      <c r="DT1065" s="40"/>
      <c r="DU1065" s="40"/>
      <c r="DV1065" s="42"/>
      <c r="DW1065" s="40"/>
      <c r="DX1065" s="40"/>
      <c r="DY1065" s="40"/>
      <c r="DZ1065" s="40"/>
      <c r="EA1065" s="40"/>
      <c r="EB1065" s="40"/>
      <c r="EC1065" s="40"/>
      <c r="ED1065" s="41"/>
      <c r="EE1065" s="40"/>
      <c r="EF1065" s="40"/>
      <c r="EG1065" s="41">
        <v>1</v>
      </c>
      <c r="EH1065" s="40"/>
      <c r="EI1065" s="40"/>
      <c r="EJ1065" s="40"/>
      <c r="EK1065" s="40"/>
      <c r="EL1065" s="42">
        <v>30</v>
      </c>
      <c r="EM1065" s="40"/>
      <c r="EN1065" s="40"/>
      <c r="EO1065" s="40"/>
      <c r="EP1065" s="40"/>
      <c r="EQ1065" s="40"/>
      <c r="ER1065" s="40">
        <v>1</v>
      </c>
      <c r="ES1065" s="40"/>
      <c r="ET1065" s="40"/>
      <c r="EU1065" s="40"/>
      <c r="EV1065" s="40"/>
      <c r="EW1065" s="42">
        <v>30</v>
      </c>
      <c r="EX1065" s="42"/>
      <c r="EY1065" s="42"/>
      <c r="EZ1065" s="42"/>
      <c r="FA1065" s="42"/>
      <c r="FB1065" s="42"/>
      <c r="FC1065" s="42"/>
      <c r="FD1065" s="42"/>
      <c r="FE1065" s="42"/>
      <c r="FF1065" s="42"/>
      <c r="FG1065" s="42"/>
      <c r="FH1065" s="42"/>
      <c r="FI1065" s="42"/>
      <c r="FJ1065" s="42"/>
      <c r="FK1065" s="42"/>
      <c r="FL1065" s="42"/>
      <c r="FM1065" s="42"/>
      <c r="FN1065" s="42"/>
      <c r="FO1065" s="42"/>
      <c r="FP1065" s="42"/>
      <c r="FQ1065" s="42"/>
      <c r="FR1065" s="42"/>
      <c r="FS1065" s="29">
        <f t="shared" si="127"/>
        <v>194</v>
      </c>
      <c r="FT1065" s="29">
        <f t="shared" si="123"/>
        <v>194</v>
      </c>
      <c r="FU1065" s="8">
        <f t="shared" si="128"/>
        <v>4.5</v>
      </c>
      <c r="FV1065" s="29">
        <f t="shared" si="124"/>
        <v>4.5</v>
      </c>
    </row>
    <row r="1066" spans="1:178">
      <c r="A1066" s="8">
        <v>11142</v>
      </c>
      <c r="B1066" s="27" t="s">
        <v>69</v>
      </c>
      <c r="C1066" s="40">
        <v>48</v>
      </c>
      <c r="D1066" s="40" t="s">
        <v>1494</v>
      </c>
      <c r="E1066" s="40" t="s">
        <v>1479</v>
      </c>
      <c r="F1066" s="40" t="s">
        <v>107</v>
      </c>
      <c r="G1066" s="40">
        <v>100</v>
      </c>
      <c r="H1066" s="8" t="str">
        <f>VLOOKUP(F1066, 'Meslek Grupları'!$E$6:$G$152, 3, FALSE)</f>
        <v>Esnaf</v>
      </c>
      <c r="I1066" s="40"/>
      <c r="J1066" s="40"/>
      <c r="K1066" s="40"/>
      <c r="L1066" s="40"/>
      <c r="M1066" s="40"/>
      <c r="N1066" s="40"/>
      <c r="O1066" s="40"/>
      <c r="P1066" s="40"/>
      <c r="Q1066" s="40" t="s">
        <v>578</v>
      </c>
      <c r="R1066" s="40">
        <v>15</v>
      </c>
      <c r="S1066" s="40">
        <v>1</v>
      </c>
      <c r="T1066" s="40">
        <v>4.5</v>
      </c>
      <c r="U1066" s="40"/>
      <c r="V1066" s="40"/>
      <c r="W1066" s="40"/>
      <c r="X1066" s="40"/>
      <c r="Y1066" s="40"/>
      <c r="Z1066" s="41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2"/>
      <c r="AT1066" s="42"/>
      <c r="AU1066" s="43"/>
      <c r="AV1066" s="40"/>
      <c r="AW1066" s="40"/>
      <c r="AX1066" s="40"/>
      <c r="AY1066" s="40"/>
      <c r="AZ1066" s="40"/>
      <c r="BA1066" s="42"/>
      <c r="BB1066" s="41"/>
      <c r="BC1066" s="40"/>
      <c r="BD1066" s="40"/>
      <c r="BE1066" s="40"/>
      <c r="BF1066" s="40"/>
      <c r="BG1066" s="40"/>
      <c r="BH1066" s="42"/>
      <c r="BI1066" s="40"/>
      <c r="BJ1066" s="40"/>
      <c r="BK1066" s="40"/>
      <c r="BL1066" s="40"/>
      <c r="BM1066" s="40"/>
      <c r="BN1066" s="40"/>
      <c r="BO1066" s="41"/>
      <c r="BP1066" s="40"/>
      <c r="BQ1066" s="40"/>
      <c r="BR1066" s="40"/>
      <c r="BS1066" s="40"/>
      <c r="BT1066" s="40"/>
      <c r="BU1066" s="42"/>
      <c r="BV1066" s="40"/>
      <c r="BW1066" s="41">
        <v>1</v>
      </c>
      <c r="BX1066" s="40"/>
      <c r="BY1066" s="40"/>
      <c r="BZ1066" s="40">
        <v>12</v>
      </c>
      <c r="CA1066" s="42">
        <v>18</v>
      </c>
      <c r="CB1066" s="41"/>
      <c r="CC1066" s="40"/>
      <c r="CD1066" s="40"/>
      <c r="CE1066" s="40"/>
      <c r="CF1066" s="40"/>
      <c r="CG1066" s="40"/>
      <c r="CH1066" s="42"/>
      <c r="CI1066" s="43"/>
      <c r="CJ1066" s="41"/>
      <c r="CK1066" s="40"/>
      <c r="CL1066" s="40"/>
      <c r="CM1066" s="40"/>
      <c r="CN1066" s="40"/>
      <c r="CO1066" s="40"/>
      <c r="CP1066" s="40"/>
      <c r="CQ1066" s="40"/>
      <c r="CR1066" s="40"/>
      <c r="CS1066" s="40"/>
      <c r="CT1066" s="40"/>
      <c r="CU1066" s="40"/>
      <c r="CV1066" s="40"/>
      <c r="CW1066" s="40"/>
      <c r="CX1066" s="40"/>
      <c r="CY1066" s="40"/>
      <c r="CZ1066" s="40"/>
      <c r="DA1066" s="40"/>
      <c r="DB1066" s="40"/>
      <c r="DC1066" s="40"/>
      <c r="DD1066" s="40"/>
      <c r="DE1066" s="40"/>
      <c r="DF1066" s="40"/>
      <c r="DG1066" s="40"/>
      <c r="DH1066" s="40"/>
      <c r="DI1066" s="40"/>
      <c r="DJ1066" s="40"/>
      <c r="DK1066" s="40"/>
      <c r="DL1066" s="40"/>
      <c r="DM1066" s="40"/>
      <c r="DN1066" s="40"/>
      <c r="DO1066" s="40"/>
      <c r="DP1066" s="40"/>
      <c r="DQ1066" s="41"/>
      <c r="DR1066" s="40"/>
      <c r="DS1066" s="40"/>
      <c r="DT1066" s="40"/>
      <c r="DU1066" s="40"/>
      <c r="DV1066" s="42"/>
      <c r="DW1066" s="40"/>
      <c r="DX1066" s="40"/>
      <c r="DY1066" s="40"/>
      <c r="DZ1066" s="40"/>
      <c r="EA1066" s="40"/>
      <c r="EB1066" s="40"/>
      <c r="EC1066" s="40"/>
      <c r="ED1066" s="41"/>
      <c r="EE1066" s="40"/>
      <c r="EF1066" s="40"/>
      <c r="EG1066" s="41"/>
      <c r="EH1066" s="40"/>
      <c r="EI1066" s="40"/>
      <c r="EJ1066" s="40"/>
      <c r="EK1066" s="40"/>
      <c r="EL1066" s="42"/>
      <c r="EM1066" s="40"/>
      <c r="EN1066" s="40"/>
      <c r="EO1066" s="40"/>
      <c r="EP1066" s="40"/>
      <c r="EQ1066" s="40"/>
      <c r="ER1066" s="40"/>
      <c r="ES1066" s="40"/>
      <c r="ET1066" s="40"/>
      <c r="EU1066" s="40"/>
      <c r="EV1066" s="40"/>
      <c r="EW1066" s="42"/>
      <c r="EX1066" s="42"/>
      <c r="EY1066" s="42"/>
      <c r="EZ1066" s="42"/>
      <c r="FA1066" s="42"/>
      <c r="FB1066" s="42"/>
      <c r="FC1066" s="42"/>
      <c r="FD1066" s="42"/>
      <c r="FE1066" s="42"/>
      <c r="FF1066" s="42"/>
      <c r="FG1066" s="42"/>
      <c r="FH1066" s="42"/>
      <c r="FI1066" s="42"/>
      <c r="FJ1066" s="42"/>
      <c r="FK1066" s="42"/>
      <c r="FL1066" s="42"/>
      <c r="FM1066" s="42"/>
      <c r="FN1066" s="42"/>
      <c r="FO1066" s="42"/>
      <c r="FP1066" s="42"/>
      <c r="FQ1066" s="42"/>
      <c r="FR1066" s="42"/>
      <c r="FS1066" s="29">
        <f t="shared" si="127"/>
        <v>112</v>
      </c>
      <c r="FT1066" s="29">
        <f t="shared" si="123"/>
        <v>112</v>
      </c>
      <c r="FU1066" s="8">
        <f t="shared" si="128"/>
        <v>1</v>
      </c>
      <c r="FV1066" s="29">
        <f t="shared" si="124"/>
        <v>1</v>
      </c>
    </row>
    <row r="1067" spans="1:178">
      <c r="A1067" s="8">
        <v>11142</v>
      </c>
      <c r="B1067" s="27" t="s">
        <v>69</v>
      </c>
      <c r="C1067" s="40">
        <v>49</v>
      </c>
      <c r="D1067" s="40" t="s">
        <v>1525</v>
      </c>
      <c r="E1067" s="40" t="s">
        <v>1434</v>
      </c>
      <c r="F1067" s="40" t="s">
        <v>206</v>
      </c>
      <c r="G1067" s="40">
        <v>200</v>
      </c>
      <c r="H1067" s="8" t="str">
        <f>VLOOKUP(F1067, 'Meslek Grupları'!$E$6:$G$152, 3, FALSE)</f>
        <v>Esnaf</v>
      </c>
      <c r="I1067" s="40"/>
      <c r="J1067" s="40"/>
      <c r="K1067" s="40"/>
      <c r="L1067" s="40"/>
      <c r="M1067" s="40"/>
      <c r="N1067" s="40"/>
      <c r="O1067" s="40"/>
      <c r="P1067" s="40"/>
      <c r="Q1067" s="40" t="s">
        <v>579</v>
      </c>
      <c r="R1067" s="40">
        <v>22</v>
      </c>
      <c r="S1067" s="40">
        <v>5</v>
      </c>
      <c r="T1067" s="40">
        <v>22.5</v>
      </c>
      <c r="U1067" s="40"/>
      <c r="V1067" s="40"/>
      <c r="W1067" s="40"/>
      <c r="X1067" s="40"/>
      <c r="Y1067" s="40"/>
      <c r="Z1067" s="41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2"/>
      <c r="AT1067" s="42"/>
      <c r="AU1067" s="43"/>
      <c r="AV1067" s="40"/>
      <c r="AW1067" s="40"/>
      <c r="AX1067" s="40"/>
      <c r="AY1067" s="40"/>
      <c r="AZ1067" s="40"/>
      <c r="BA1067" s="42"/>
      <c r="BB1067" s="41"/>
      <c r="BC1067" s="40"/>
      <c r="BD1067" s="40"/>
      <c r="BE1067" s="40"/>
      <c r="BF1067" s="40"/>
      <c r="BG1067" s="40"/>
      <c r="BH1067" s="42"/>
      <c r="BI1067" s="40"/>
      <c r="BJ1067" s="40"/>
      <c r="BK1067" s="40"/>
      <c r="BL1067" s="40"/>
      <c r="BM1067" s="40"/>
      <c r="BN1067" s="40"/>
      <c r="BO1067" s="41"/>
      <c r="BP1067" s="40"/>
      <c r="BQ1067" s="40"/>
      <c r="BR1067" s="40"/>
      <c r="BS1067" s="40"/>
      <c r="BT1067" s="40"/>
      <c r="BU1067" s="42"/>
      <c r="BV1067" s="40"/>
      <c r="BW1067" s="41">
        <v>5</v>
      </c>
      <c r="BX1067" s="40"/>
      <c r="BY1067" s="40"/>
      <c r="BZ1067" s="40">
        <v>108</v>
      </c>
      <c r="CA1067" s="42">
        <v>150</v>
      </c>
      <c r="CB1067" s="41"/>
      <c r="CC1067" s="40"/>
      <c r="CD1067" s="40"/>
      <c r="CE1067" s="40"/>
      <c r="CF1067" s="40"/>
      <c r="CG1067" s="40"/>
      <c r="CH1067" s="42"/>
      <c r="CI1067" s="43"/>
      <c r="CJ1067" s="41"/>
      <c r="CK1067" s="40"/>
      <c r="CL1067" s="40"/>
      <c r="CM1067" s="40"/>
      <c r="CN1067" s="40"/>
      <c r="CO1067" s="40"/>
      <c r="CP1067" s="40"/>
      <c r="CQ1067" s="40"/>
      <c r="CR1067" s="40"/>
      <c r="CS1067" s="40"/>
      <c r="CT1067" s="40"/>
      <c r="CU1067" s="40"/>
      <c r="CV1067" s="40"/>
      <c r="CW1067" s="40"/>
      <c r="CX1067" s="40"/>
      <c r="CY1067" s="40"/>
      <c r="CZ1067" s="40"/>
      <c r="DA1067" s="40"/>
      <c r="DB1067" s="40"/>
      <c r="DC1067" s="40"/>
      <c r="DD1067" s="40"/>
      <c r="DE1067" s="40"/>
      <c r="DF1067" s="40"/>
      <c r="DG1067" s="40"/>
      <c r="DH1067" s="40"/>
      <c r="DI1067" s="40"/>
      <c r="DJ1067" s="40"/>
      <c r="DK1067" s="40"/>
      <c r="DL1067" s="40"/>
      <c r="DM1067" s="40"/>
      <c r="DN1067" s="40"/>
      <c r="DO1067" s="40"/>
      <c r="DP1067" s="40"/>
      <c r="DQ1067" s="41"/>
      <c r="DR1067" s="40"/>
      <c r="DS1067" s="40"/>
      <c r="DT1067" s="40"/>
      <c r="DU1067" s="40"/>
      <c r="DV1067" s="42"/>
      <c r="DW1067" s="40"/>
      <c r="DX1067" s="40"/>
      <c r="DY1067" s="40"/>
      <c r="DZ1067" s="40"/>
      <c r="EA1067" s="40"/>
      <c r="EB1067" s="40"/>
      <c r="EC1067" s="40"/>
      <c r="ED1067" s="41"/>
      <c r="EE1067" s="40"/>
      <c r="EF1067" s="40"/>
      <c r="EG1067" s="41"/>
      <c r="EH1067" s="40"/>
      <c r="EI1067" s="40"/>
      <c r="EJ1067" s="40"/>
      <c r="EK1067" s="40"/>
      <c r="EL1067" s="42"/>
      <c r="EM1067" s="40"/>
      <c r="EN1067" s="40"/>
      <c r="EO1067" s="40"/>
      <c r="EP1067" s="40"/>
      <c r="EQ1067" s="40"/>
      <c r="ER1067" s="40">
        <v>1</v>
      </c>
      <c r="ES1067" s="40"/>
      <c r="ET1067" s="40"/>
      <c r="EU1067" s="40"/>
      <c r="EV1067" s="40"/>
      <c r="EW1067" s="42">
        <v>30</v>
      </c>
      <c r="EX1067" s="42"/>
      <c r="EY1067" s="42"/>
      <c r="EZ1067" s="42"/>
      <c r="FA1067" s="42"/>
      <c r="FB1067" s="42"/>
      <c r="FC1067" s="42"/>
      <c r="FD1067" s="42"/>
      <c r="FE1067" s="42"/>
      <c r="FF1067" s="42"/>
      <c r="FG1067" s="42"/>
      <c r="FH1067" s="42"/>
      <c r="FI1067" s="42"/>
      <c r="FJ1067" s="42"/>
      <c r="FK1067" s="42"/>
      <c r="FL1067" s="42"/>
      <c r="FM1067" s="42"/>
      <c r="FN1067" s="42"/>
      <c r="FO1067" s="42"/>
      <c r="FP1067" s="42"/>
      <c r="FQ1067" s="42"/>
      <c r="FR1067" s="42"/>
      <c r="FS1067" s="29">
        <f t="shared" si="127"/>
        <v>338</v>
      </c>
      <c r="FT1067" s="29">
        <f t="shared" si="123"/>
        <v>338</v>
      </c>
      <c r="FU1067" s="8">
        <f t="shared" si="128"/>
        <v>5</v>
      </c>
      <c r="FV1067" s="29">
        <f t="shared" si="124"/>
        <v>5</v>
      </c>
    </row>
    <row r="1068" spans="1:178">
      <c r="A1068" s="8">
        <v>11142</v>
      </c>
      <c r="B1068" s="27" t="s">
        <v>69</v>
      </c>
      <c r="C1068" s="40">
        <v>50</v>
      </c>
      <c r="D1068" s="40" t="s">
        <v>1526</v>
      </c>
      <c r="E1068" s="40" t="s">
        <v>1513</v>
      </c>
      <c r="F1068" s="40" t="s">
        <v>206</v>
      </c>
      <c r="G1068" s="40">
        <v>120</v>
      </c>
      <c r="H1068" s="8" t="str">
        <f>VLOOKUP(F1068, 'Meslek Grupları'!$E$6:$G$152, 3, FALSE)</f>
        <v>Esnaf</v>
      </c>
      <c r="I1068" s="40"/>
      <c r="J1068" s="40"/>
      <c r="K1068" s="40"/>
      <c r="L1068" s="40"/>
      <c r="M1068" s="40"/>
      <c r="N1068" s="40"/>
      <c r="O1068" s="40"/>
      <c r="P1068" s="40"/>
      <c r="Q1068" s="40" t="s">
        <v>578</v>
      </c>
      <c r="R1068" s="40">
        <v>7</v>
      </c>
      <c r="S1068" s="40"/>
      <c r="T1068" s="40"/>
      <c r="U1068" s="40"/>
      <c r="V1068" s="40"/>
      <c r="W1068" s="40"/>
      <c r="X1068" s="40"/>
      <c r="Y1068" s="40"/>
      <c r="Z1068" s="41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2"/>
      <c r="AT1068" s="42"/>
      <c r="AU1068" s="43"/>
      <c r="AV1068" s="40"/>
      <c r="AW1068" s="40"/>
      <c r="AX1068" s="40"/>
      <c r="AY1068" s="40"/>
      <c r="AZ1068" s="40"/>
      <c r="BA1068" s="42"/>
      <c r="BB1068" s="41"/>
      <c r="BC1068" s="40"/>
      <c r="BD1068" s="40"/>
      <c r="BE1068" s="40"/>
      <c r="BF1068" s="40"/>
      <c r="BG1068" s="40"/>
      <c r="BH1068" s="42"/>
      <c r="BI1068" s="40">
        <v>1</v>
      </c>
      <c r="BJ1068" s="40"/>
      <c r="BK1068" s="40"/>
      <c r="BL1068" s="40"/>
      <c r="BM1068" s="40"/>
      <c r="BN1068" s="40">
        <v>30</v>
      </c>
      <c r="BO1068" s="41"/>
      <c r="BP1068" s="40"/>
      <c r="BQ1068" s="40"/>
      <c r="BR1068" s="40"/>
      <c r="BS1068" s="40"/>
      <c r="BT1068" s="40"/>
      <c r="BU1068" s="42"/>
      <c r="BV1068" s="40"/>
      <c r="BW1068" s="41"/>
      <c r="BX1068" s="40"/>
      <c r="BY1068" s="40"/>
      <c r="BZ1068" s="40"/>
      <c r="CA1068" s="42"/>
      <c r="CB1068" s="41"/>
      <c r="CC1068" s="40"/>
      <c r="CD1068" s="40"/>
      <c r="CE1068" s="40"/>
      <c r="CF1068" s="40"/>
      <c r="CG1068" s="40"/>
      <c r="CH1068" s="42"/>
      <c r="CI1068" s="43"/>
      <c r="CJ1068" s="41"/>
      <c r="CK1068" s="40"/>
      <c r="CL1068" s="40"/>
      <c r="CM1068" s="40"/>
      <c r="CN1068" s="40"/>
      <c r="CO1068" s="40"/>
      <c r="CP1068" s="40"/>
      <c r="CQ1068" s="40"/>
      <c r="CR1068" s="40"/>
      <c r="CS1068" s="40"/>
      <c r="CT1068" s="40"/>
      <c r="CU1068" s="40"/>
      <c r="CV1068" s="40"/>
      <c r="CW1068" s="40"/>
      <c r="CX1068" s="40"/>
      <c r="CY1068" s="40"/>
      <c r="CZ1068" s="40"/>
      <c r="DA1068" s="40"/>
      <c r="DB1068" s="40"/>
      <c r="DC1068" s="40"/>
      <c r="DD1068" s="40"/>
      <c r="DE1068" s="40"/>
      <c r="DF1068" s="40"/>
      <c r="DG1068" s="40"/>
      <c r="DH1068" s="40"/>
      <c r="DI1068" s="40"/>
      <c r="DJ1068" s="40"/>
      <c r="DK1068" s="40"/>
      <c r="DL1068" s="40"/>
      <c r="DM1068" s="40"/>
      <c r="DN1068" s="40"/>
      <c r="DO1068" s="40"/>
      <c r="DP1068" s="40"/>
      <c r="DQ1068" s="41"/>
      <c r="DR1068" s="40"/>
      <c r="DS1068" s="40"/>
      <c r="DT1068" s="40"/>
      <c r="DU1068" s="40"/>
      <c r="DV1068" s="42"/>
      <c r="DW1068" s="40"/>
      <c r="DX1068" s="40"/>
      <c r="DY1068" s="40"/>
      <c r="DZ1068" s="40"/>
      <c r="EA1068" s="40"/>
      <c r="EB1068" s="40"/>
      <c r="EC1068" s="40"/>
      <c r="ED1068" s="41"/>
      <c r="EE1068" s="40"/>
      <c r="EF1068" s="40"/>
      <c r="EG1068" s="41"/>
      <c r="EH1068" s="40"/>
      <c r="EI1068" s="40"/>
      <c r="EJ1068" s="40"/>
      <c r="EK1068" s="40"/>
      <c r="EL1068" s="42"/>
      <c r="EM1068" s="40"/>
      <c r="EN1068" s="40"/>
      <c r="EO1068" s="40"/>
      <c r="EP1068" s="40"/>
      <c r="EQ1068" s="40"/>
      <c r="ER1068" s="40"/>
      <c r="ES1068" s="40"/>
      <c r="ET1068" s="40"/>
      <c r="EU1068" s="40"/>
      <c r="EV1068" s="40"/>
      <c r="EW1068" s="42"/>
      <c r="EX1068" s="42"/>
      <c r="EY1068" s="42"/>
      <c r="EZ1068" s="42"/>
      <c r="FA1068" s="42"/>
      <c r="FB1068" s="42"/>
      <c r="FC1068" s="42"/>
      <c r="FD1068" s="42"/>
      <c r="FE1068" s="42"/>
      <c r="FF1068" s="42"/>
      <c r="FG1068" s="42"/>
      <c r="FH1068" s="42"/>
      <c r="FI1068" s="42"/>
      <c r="FJ1068" s="42"/>
      <c r="FK1068" s="42"/>
      <c r="FL1068" s="42"/>
      <c r="FM1068" s="42"/>
      <c r="FN1068" s="42"/>
      <c r="FO1068" s="42"/>
      <c r="FP1068" s="42"/>
      <c r="FQ1068" s="42"/>
      <c r="FR1068" s="42"/>
      <c r="FS1068" s="29">
        <f t="shared" si="127"/>
        <v>120</v>
      </c>
      <c r="FT1068" s="29">
        <f t="shared" si="123"/>
        <v>120</v>
      </c>
      <c r="FU1068" s="8">
        <f t="shared" si="128"/>
        <v>1</v>
      </c>
      <c r="FV1068" s="29">
        <f t="shared" si="124"/>
        <v>1</v>
      </c>
    </row>
    <row r="1069" spans="1:178">
      <c r="A1069" s="8">
        <v>11142</v>
      </c>
      <c r="B1069" s="27" t="s">
        <v>69</v>
      </c>
      <c r="C1069" s="40">
        <v>51</v>
      </c>
      <c r="D1069" s="40" t="s">
        <v>1462</v>
      </c>
      <c r="E1069" s="40" t="s">
        <v>1468</v>
      </c>
      <c r="F1069" s="40" t="s">
        <v>382</v>
      </c>
      <c r="G1069" s="40"/>
      <c r="H1069" s="8" t="str">
        <f>VLOOKUP(F1069, 'Meslek Grupları'!$E$6:$G$152, 3, FALSE)</f>
        <v>Mesleksiz</v>
      </c>
      <c r="I1069" s="40"/>
      <c r="J1069" s="40"/>
      <c r="K1069" s="40"/>
      <c r="L1069" s="40"/>
      <c r="M1069" s="40"/>
      <c r="N1069" s="40"/>
      <c r="O1069" s="40"/>
      <c r="P1069" s="40"/>
      <c r="Q1069" s="40" t="s">
        <v>578</v>
      </c>
      <c r="R1069" s="40"/>
      <c r="S1069" s="40">
        <v>2</v>
      </c>
      <c r="T1069" s="40">
        <v>9</v>
      </c>
      <c r="U1069" s="40"/>
      <c r="V1069" s="40"/>
      <c r="W1069" s="40"/>
      <c r="X1069" s="40"/>
      <c r="Y1069" s="40"/>
      <c r="Z1069" s="41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2"/>
      <c r="AT1069" s="42"/>
      <c r="AU1069" s="43"/>
      <c r="AV1069" s="40"/>
      <c r="AW1069" s="40"/>
      <c r="AX1069" s="40"/>
      <c r="AY1069" s="40"/>
      <c r="AZ1069" s="40"/>
      <c r="BA1069" s="42"/>
      <c r="BB1069" s="41"/>
      <c r="BC1069" s="40"/>
      <c r="BD1069" s="40"/>
      <c r="BE1069" s="40"/>
      <c r="BF1069" s="40"/>
      <c r="BG1069" s="40"/>
      <c r="BH1069" s="42"/>
      <c r="BI1069" s="40"/>
      <c r="BJ1069" s="40"/>
      <c r="BK1069" s="40"/>
      <c r="BL1069" s="40"/>
      <c r="BM1069" s="40"/>
      <c r="BN1069" s="40"/>
      <c r="BO1069" s="41"/>
      <c r="BP1069" s="40"/>
      <c r="BQ1069" s="40"/>
      <c r="BR1069" s="40"/>
      <c r="BS1069" s="40"/>
      <c r="BT1069" s="40"/>
      <c r="BU1069" s="42"/>
      <c r="BV1069" s="40"/>
      <c r="BW1069" s="41">
        <v>2</v>
      </c>
      <c r="BX1069" s="40"/>
      <c r="BY1069" s="40"/>
      <c r="BZ1069" s="40">
        <v>36</v>
      </c>
      <c r="CA1069" s="42">
        <v>40</v>
      </c>
      <c r="CB1069" s="41"/>
      <c r="CC1069" s="40"/>
      <c r="CD1069" s="40"/>
      <c r="CE1069" s="40"/>
      <c r="CF1069" s="40"/>
      <c r="CG1069" s="40"/>
      <c r="CH1069" s="42"/>
      <c r="CI1069" s="43"/>
      <c r="CJ1069" s="41"/>
      <c r="CK1069" s="40"/>
      <c r="CL1069" s="40"/>
      <c r="CM1069" s="40"/>
      <c r="CN1069" s="40"/>
      <c r="CO1069" s="40"/>
      <c r="CP1069" s="40"/>
      <c r="CQ1069" s="40"/>
      <c r="CR1069" s="40"/>
      <c r="CS1069" s="40"/>
      <c r="CT1069" s="40"/>
      <c r="CU1069" s="40"/>
      <c r="CV1069" s="40"/>
      <c r="CW1069" s="40"/>
      <c r="CX1069" s="40"/>
      <c r="CY1069" s="40"/>
      <c r="CZ1069" s="40"/>
      <c r="DA1069" s="40"/>
      <c r="DB1069" s="40"/>
      <c r="DC1069" s="40"/>
      <c r="DD1069" s="40"/>
      <c r="DE1069" s="40"/>
      <c r="DF1069" s="40"/>
      <c r="DG1069" s="40"/>
      <c r="DH1069" s="40"/>
      <c r="DI1069" s="40"/>
      <c r="DJ1069" s="40"/>
      <c r="DK1069" s="40"/>
      <c r="DL1069" s="40"/>
      <c r="DM1069" s="40"/>
      <c r="DN1069" s="40"/>
      <c r="DO1069" s="40"/>
      <c r="DP1069" s="40"/>
      <c r="DQ1069" s="41"/>
      <c r="DR1069" s="40"/>
      <c r="DS1069" s="40"/>
      <c r="DT1069" s="40"/>
      <c r="DU1069" s="40"/>
      <c r="DV1069" s="42"/>
      <c r="DW1069" s="40"/>
      <c r="DX1069" s="40"/>
      <c r="DY1069" s="40"/>
      <c r="DZ1069" s="40"/>
      <c r="EA1069" s="40"/>
      <c r="EB1069" s="40"/>
      <c r="EC1069" s="40"/>
      <c r="ED1069" s="41"/>
      <c r="EE1069" s="40"/>
      <c r="EF1069" s="40"/>
      <c r="EG1069" s="41"/>
      <c r="EH1069" s="40"/>
      <c r="EI1069" s="40"/>
      <c r="EJ1069" s="40"/>
      <c r="EK1069" s="40"/>
      <c r="EL1069" s="42"/>
      <c r="EM1069" s="40"/>
      <c r="EN1069" s="40"/>
      <c r="EO1069" s="40"/>
      <c r="EP1069" s="40"/>
      <c r="EQ1069" s="40"/>
      <c r="ER1069" s="40">
        <v>1</v>
      </c>
      <c r="ES1069" s="40"/>
      <c r="ET1069" s="40"/>
      <c r="EU1069" s="40"/>
      <c r="EV1069" s="40"/>
      <c r="EW1069" s="42">
        <v>25</v>
      </c>
      <c r="EX1069" s="42"/>
      <c r="EY1069" s="42"/>
      <c r="EZ1069" s="42"/>
      <c r="FA1069" s="42"/>
      <c r="FB1069" s="42"/>
      <c r="FC1069" s="42"/>
      <c r="FD1069" s="42"/>
      <c r="FE1069" s="42"/>
      <c r="FF1069" s="42"/>
      <c r="FG1069" s="42"/>
      <c r="FH1069" s="42"/>
      <c r="FI1069" s="42"/>
      <c r="FJ1069" s="42"/>
      <c r="FK1069" s="42"/>
      <c r="FL1069" s="42"/>
      <c r="FM1069" s="42"/>
      <c r="FN1069" s="42"/>
      <c r="FO1069" s="42"/>
      <c r="FP1069" s="42"/>
      <c r="FQ1069" s="42"/>
      <c r="FR1069" s="42"/>
      <c r="FS1069" s="29">
        <f t="shared" si="127"/>
        <v>61</v>
      </c>
      <c r="FT1069" s="29">
        <f t="shared" si="123"/>
        <v>61</v>
      </c>
      <c r="FU1069" s="8">
        <f t="shared" si="128"/>
        <v>2</v>
      </c>
      <c r="FV1069" s="29">
        <f t="shared" si="124"/>
        <v>2</v>
      </c>
    </row>
    <row r="1070" spans="1:178">
      <c r="A1070" s="8">
        <v>11142</v>
      </c>
      <c r="B1070" s="27" t="s">
        <v>69</v>
      </c>
      <c r="C1070" s="40">
        <v>52</v>
      </c>
      <c r="D1070" s="40" t="s">
        <v>1468</v>
      </c>
      <c r="E1070" s="40" t="s">
        <v>1488</v>
      </c>
      <c r="F1070" s="40" t="s">
        <v>253</v>
      </c>
      <c r="G1070" s="40">
        <v>100</v>
      </c>
      <c r="H1070" s="8" t="str">
        <f>VLOOKUP(F1070, 'Meslek Grupları'!$E$6:$G$152, 3, FALSE)</f>
        <v>İşçiler</v>
      </c>
      <c r="I1070" s="40"/>
      <c r="J1070" s="40"/>
      <c r="K1070" s="40"/>
      <c r="L1070" s="40"/>
      <c r="M1070" s="40"/>
      <c r="N1070" s="40"/>
      <c r="O1070" s="40"/>
      <c r="P1070" s="40"/>
      <c r="Q1070" s="40" t="s">
        <v>578</v>
      </c>
      <c r="R1070" s="40">
        <v>8</v>
      </c>
      <c r="S1070" s="40"/>
      <c r="T1070" s="40"/>
      <c r="U1070" s="40"/>
      <c r="V1070" s="40"/>
      <c r="W1070" s="40"/>
      <c r="X1070" s="40"/>
      <c r="Y1070" s="40"/>
      <c r="Z1070" s="41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2"/>
      <c r="AT1070" s="42"/>
      <c r="AU1070" s="43"/>
      <c r="AV1070" s="40"/>
      <c r="AW1070" s="40"/>
      <c r="AX1070" s="40"/>
      <c r="AY1070" s="40"/>
      <c r="AZ1070" s="40"/>
      <c r="BA1070" s="42"/>
      <c r="BB1070" s="41"/>
      <c r="BC1070" s="40"/>
      <c r="BD1070" s="40"/>
      <c r="BE1070" s="40"/>
      <c r="BF1070" s="40"/>
      <c r="BG1070" s="40"/>
      <c r="BH1070" s="42"/>
      <c r="BI1070" s="40"/>
      <c r="BJ1070" s="40"/>
      <c r="BK1070" s="40"/>
      <c r="BL1070" s="40"/>
      <c r="BM1070" s="40"/>
      <c r="BN1070" s="40"/>
      <c r="BO1070" s="41"/>
      <c r="BP1070" s="40"/>
      <c r="BQ1070" s="40"/>
      <c r="BR1070" s="40"/>
      <c r="BS1070" s="40"/>
      <c r="BT1070" s="40"/>
      <c r="BU1070" s="42"/>
      <c r="BV1070" s="40"/>
      <c r="BW1070" s="41"/>
      <c r="BX1070" s="40"/>
      <c r="BY1070" s="40"/>
      <c r="BZ1070" s="40"/>
      <c r="CA1070" s="42"/>
      <c r="CB1070" s="41"/>
      <c r="CC1070" s="40"/>
      <c r="CD1070" s="40"/>
      <c r="CE1070" s="40"/>
      <c r="CF1070" s="40"/>
      <c r="CG1070" s="40"/>
      <c r="CH1070" s="42"/>
      <c r="CI1070" s="43"/>
      <c r="CJ1070" s="41"/>
      <c r="CK1070" s="40"/>
      <c r="CL1070" s="40"/>
      <c r="CM1070" s="40"/>
      <c r="CN1070" s="40"/>
      <c r="CO1070" s="40"/>
      <c r="CP1070" s="40"/>
      <c r="CQ1070" s="40"/>
      <c r="CR1070" s="40"/>
      <c r="CS1070" s="40"/>
      <c r="CT1070" s="40"/>
      <c r="CU1070" s="40"/>
      <c r="CV1070" s="40"/>
      <c r="CW1070" s="40"/>
      <c r="CX1070" s="40"/>
      <c r="CY1070" s="40"/>
      <c r="CZ1070" s="40"/>
      <c r="DA1070" s="40"/>
      <c r="DB1070" s="40"/>
      <c r="DC1070" s="40"/>
      <c r="DD1070" s="40"/>
      <c r="DE1070" s="40"/>
      <c r="DF1070" s="40"/>
      <c r="DG1070" s="40"/>
      <c r="DH1070" s="40"/>
      <c r="DI1070" s="40"/>
      <c r="DJ1070" s="40"/>
      <c r="DK1070" s="40"/>
      <c r="DL1070" s="40"/>
      <c r="DM1070" s="40"/>
      <c r="DN1070" s="40"/>
      <c r="DO1070" s="40"/>
      <c r="DP1070" s="40"/>
      <c r="DQ1070" s="41"/>
      <c r="DR1070" s="40"/>
      <c r="DS1070" s="40"/>
      <c r="DT1070" s="40"/>
      <c r="DU1070" s="40"/>
      <c r="DV1070" s="42"/>
      <c r="DW1070" s="40"/>
      <c r="DX1070" s="40"/>
      <c r="DY1070" s="40"/>
      <c r="DZ1070" s="40"/>
      <c r="EA1070" s="40"/>
      <c r="EB1070" s="40"/>
      <c r="EC1070" s="40"/>
      <c r="ED1070" s="41"/>
      <c r="EE1070" s="40"/>
      <c r="EF1070" s="40"/>
      <c r="EG1070" s="41"/>
      <c r="EH1070" s="40"/>
      <c r="EI1070" s="40"/>
      <c r="EJ1070" s="40"/>
      <c r="EK1070" s="40"/>
      <c r="EL1070" s="42"/>
      <c r="EM1070" s="40"/>
      <c r="EN1070" s="40"/>
      <c r="EO1070" s="40"/>
      <c r="EP1070" s="40"/>
      <c r="EQ1070" s="40"/>
      <c r="ER1070" s="40"/>
      <c r="ES1070" s="40"/>
      <c r="ET1070" s="40"/>
      <c r="EU1070" s="40"/>
      <c r="EV1070" s="40"/>
      <c r="EW1070" s="42"/>
      <c r="EX1070" s="42"/>
      <c r="EY1070" s="42"/>
      <c r="EZ1070" s="42"/>
      <c r="FA1070" s="42"/>
      <c r="FB1070" s="42"/>
      <c r="FC1070" s="42"/>
      <c r="FD1070" s="42"/>
      <c r="FE1070" s="42"/>
      <c r="FF1070" s="42"/>
      <c r="FG1070" s="42"/>
      <c r="FH1070" s="42"/>
      <c r="FI1070" s="42"/>
      <c r="FJ1070" s="42"/>
      <c r="FK1070" s="42"/>
      <c r="FL1070" s="42"/>
      <c r="FM1070" s="42"/>
      <c r="FN1070" s="42"/>
      <c r="FO1070" s="42"/>
      <c r="FP1070" s="42"/>
      <c r="FQ1070" s="42"/>
      <c r="FR1070" s="42"/>
      <c r="FS1070" s="29">
        <f t="shared" si="127"/>
        <v>100</v>
      </c>
      <c r="FT1070" s="29">
        <f t="shared" si="123"/>
        <v>100</v>
      </c>
      <c r="FU1070" s="8">
        <f t="shared" si="128"/>
        <v>0</v>
      </c>
      <c r="FV1070" s="29">
        <f t="shared" si="124"/>
        <v>0</v>
      </c>
    </row>
    <row r="1071" spans="1:178">
      <c r="A1071" s="8">
        <v>11142</v>
      </c>
      <c r="B1071" s="27" t="s">
        <v>69</v>
      </c>
      <c r="C1071" s="40">
        <v>53</v>
      </c>
      <c r="D1071" s="40" t="s">
        <v>1450</v>
      </c>
      <c r="E1071" s="40" t="s">
        <v>1434</v>
      </c>
      <c r="F1071" s="40" t="s">
        <v>20</v>
      </c>
      <c r="G1071" s="40">
        <v>120</v>
      </c>
      <c r="H1071" s="8" t="str">
        <f>VLOOKUP(F1071, 'Meslek Grupları'!$E$6:$G$152, 3, FALSE)</f>
        <v>Esnaf</v>
      </c>
      <c r="I1071" s="40"/>
      <c r="J1071" s="40"/>
      <c r="K1071" s="40"/>
      <c r="L1071" s="40"/>
      <c r="M1071" s="40"/>
      <c r="N1071" s="40"/>
      <c r="O1071" s="40"/>
      <c r="P1071" s="40"/>
      <c r="Q1071" s="40" t="s">
        <v>578</v>
      </c>
      <c r="R1071" s="40">
        <v>12</v>
      </c>
      <c r="S1071" s="40">
        <v>4</v>
      </c>
      <c r="T1071" s="40">
        <v>18</v>
      </c>
      <c r="U1071" s="40"/>
      <c r="V1071" s="40"/>
      <c r="W1071" s="40"/>
      <c r="X1071" s="40"/>
      <c r="Y1071" s="40"/>
      <c r="Z1071" s="41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0"/>
      <c r="AM1071" s="40"/>
      <c r="AN1071" s="40"/>
      <c r="AO1071" s="40"/>
      <c r="AP1071" s="40"/>
      <c r="AQ1071" s="40"/>
      <c r="AR1071" s="40">
        <v>20</v>
      </c>
      <c r="AS1071" s="42">
        <v>4</v>
      </c>
      <c r="AT1071" s="42">
        <v>4</v>
      </c>
      <c r="AU1071" s="43"/>
      <c r="AV1071" s="40"/>
      <c r="AW1071" s="40"/>
      <c r="AX1071" s="40"/>
      <c r="AY1071" s="40"/>
      <c r="AZ1071" s="40"/>
      <c r="BA1071" s="42"/>
      <c r="BB1071" s="41"/>
      <c r="BC1071" s="40"/>
      <c r="BD1071" s="40"/>
      <c r="BE1071" s="40"/>
      <c r="BF1071" s="40"/>
      <c r="BG1071" s="40"/>
      <c r="BH1071" s="42"/>
      <c r="BI1071" s="40">
        <v>1</v>
      </c>
      <c r="BJ1071" s="40">
        <v>4</v>
      </c>
      <c r="BK1071" s="40">
        <v>4</v>
      </c>
      <c r="BL1071" s="40"/>
      <c r="BM1071" s="40">
        <v>32</v>
      </c>
      <c r="BN1071" s="40">
        <v>36</v>
      </c>
      <c r="BO1071" s="41"/>
      <c r="BP1071" s="40"/>
      <c r="BQ1071" s="40"/>
      <c r="BR1071" s="40"/>
      <c r="BS1071" s="40"/>
      <c r="BT1071" s="40"/>
      <c r="BU1071" s="42"/>
      <c r="BV1071" s="40"/>
      <c r="BW1071" s="41">
        <v>4</v>
      </c>
      <c r="BX1071" s="40"/>
      <c r="BY1071" s="40"/>
      <c r="BZ1071" s="40">
        <v>60</v>
      </c>
      <c r="CA1071" s="42">
        <v>80</v>
      </c>
      <c r="CB1071" s="41"/>
      <c r="CC1071" s="40"/>
      <c r="CD1071" s="40"/>
      <c r="CE1071" s="40"/>
      <c r="CF1071" s="40"/>
      <c r="CG1071" s="40"/>
      <c r="CH1071" s="42"/>
      <c r="CI1071" s="43"/>
      <c r="CJ1071" s="41"/>
      <c r="CK1071" s="40"/>
      <c r="CL1071" s="40"/>
      <c r="CM1071" s="40"/>
      <c r="CN1071" s="40"/>
      <c r="CO1071" s="40"/>
      <c r="CP1071" s="40"/>
      <c r="CQ1071" s="40"/>
      <c r="CR1071" s="40"/>
      <c r="CS1071" s="40"/>
      <c r="CT1071" s="40"/>
      <c r="CU1071" s="40"/>
      <c r="CV1071" s="40"/>
      <c r="CW1071" s="40"/>
      <c r="CX1071" s="40"/>
      <c r="CY1071" s="40"/>
      <c r="CZ1071" s="40"/>
      <c r="DA1071" s="40"/>
      <c r="DB1071" s="40"/>
      <c r="DC1071" s="40"/>
      <c r="DD1071" s="40"/>
      <c r="DE1071" s="40"/>
      <c r="DF1071" s="40"/>
      <c r="DG1071" s="40"/>
      <c r="DH1071" s="40"/>
      <c r="DI1071" s="40"/>
      <c r="DJ1071" s="40"/>
      <c r="DK1071" s="40"/>
      <c r="DL1071" s="40"/>
      <c r="DM1071" s="40"/>
      <c r="DN1071" s="40"/>
      <c r="DO1071" s="40"/>
      <c r="DP1071" s="40"/>
      <c r="DQ1071" s="41"/>
      <c r="DR1071" s="40"/>
      <c r="DS1071" s="40"/>
      <c r="DT1071" s="40"/>
      <c r="DU1071" s="40"/>
      <c r="DV1071" s="42"/>
      <c r="DW1071" s="40"/>
      <c r="DX1071" s="40"/>
      <c r="DY1071" s="40"/>
      <c r="DZ1071" s="40"/>
      <c r="EA1071" s="40"/>
      <c r="EB1071" s="40"/>
      <c r="EC1071" s="40"/>
      <c r="ED1071" s="41"/>
      <c r="EE1071" s="40"/>
      <c r="EF1071" s="40"/>
      <c r="EG1071" s="41">
        <v>1</v>
      </c>
      <c r="EH1071" s="40"/>
      <c r="EI1071" s="40"/>
      <c r="EJ1071" s="40"/>
      <c r="EK1071" s="40"/>
      <c r="EL1071" s="42">
        <v>40</v>
      </c>
      <c r="EM1071" s="40"/>
      <c r="EN1071" s="40"/>
      <c r="EO1071" s="40"/>
      <c r="EP1071" s="40"/>
      <c r="EQ1071" s="40"/>
      <c r="ER1071" s="40"/>
      <c r="ES1071" s="40"/>
      <c r="ET1071" s="40"/>
      <c r="EU1071" s="40"/>
      <c r="EV1071" s="40"/>
      <c r="EW1071" s="42"/>
      <c r="EX1071" s="42"/>
      <c r="EY1071" s="42"/>
      <c r="EZ1071" s="42"/>
      <c r="FA1071" s="42"/>
      <c r="FB1071" s="42"/>
      <c r="FC1071" s="42"/>
      <c r="FD1071" s="42"/>
      <c r="FE1071" s="42"/>
      <c r="FF1071" s="42"/>
      <c r="FG1071" s="42"/>
      <c r="FH1071" s="42"/>
      <c r="FI1071" s="42"/>
      <c r="FJ1071" s="42"/>
      <c r="FK1071" s="42"/>
      <c r="FL1071" s="42"/>
      <c r="FM1071" s="42"/>
      <c r="FN1071" s="42"/>
      <c r="FO1071" s="42"/>
      <c r="FP1071" s="42"/>
      <c r="FQ1071" s="42"/>
      <c r="FR1071" s="42"/>
      <c r="FS1071" s="29">
        <f t="shared" si="127"/>
        <v>252</v>
      </c>
      <c r="FT1071" s="29">
        <f t="shared" si="123"/>
        <v>252</v>
      </c>
      <c r="FU1071" s="8">
        <f t="shared" si="128"/>
        <v>5</v>
      </c>
      <c r="FV1071" s="29">
        <f t="shared" si="124"/>
        <v>5</v>
      </c>
    </row>
    <row r="1072" spans="1:178">
      <c r="A1072" s="8">
        <v>11142</v>
      </c>
      <c r="B1072" s="27" t="s">
        <v>69</v>
      </c>
      <c r="C1072" s="40">
        <v>54</v>
      </c>
      <c r="D1072" s="40" t="s">
        <v>1475</v>
      </c>
      <c r="E1072" s="40" t="s">
        <v>527</v>
      </c>
      <c r="F1072" s="40" t="s">
        <v>261</v>
      </c>
      <c r="G1072" s="40">
        <v>150</v>
      </c>
      <c r="H1072" s="8" t="str">
        <f>VLOOKUP(F1072, 'Meslek Grupları'!$E$6:$G$152, 3, FALSE)</f>
        <v>Esnaf</v>
      </c>
      <c r="I1072" s="40"/>
      <c r="J1072" s="40"/>
      <c r="K1072" s="40"/>
      <c r="L1072" s="40"/>
      <c r="M1072" s="40"/>
      <c r="N1072" s="40"/>
      <c r="O1072" s="40"/>
      <c r="P1072" s="40"/>
      <c r="Q1072" s="40" t="s">
        <v>578</v>
      </c>
      <c r="R1072" s="40">
        <v>17</v>
      </c>
      <c r="S1072" s="40"/>
      <c r="T1072" s="40"/>
      <c r="U1072" s="40"/>
      <c r="V1072" s="40"/>
      <c r="W1072" s="40"/>
      <c r="X1072" s="40"/>
      <c r="Y1072" s="40"/>
      <c r="Z1072" s="41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>
        <v>20</v>
      </c>
      <c r="AS1072" s="42">
        <v>4</v>
      </c>
      <c r="AT1072" s="42">
        <v>4</v>
      </c>
      <c r="AU1072" s="43"/>
      <c r="AV1072" s="40"/>
      <c r="AW1072" s="40"/>
      <c r="AX1072" s="40"/>
      <c r="AY1072" s="40"/>
      <c r="AZ1072" s="40"/>
      <c r="BA1072" s="42"/>
      <c r="BB1072" s="41"/>
      <c r="BC1072" s="40"/>
      <c r="BD1072" s="40"/>
      <c r="BE1072" s="40"/>
      <c r="BF1072" s="40"/>
      <c r="BG1072" s="40"/>
      <c r="BH1072" s="42"/>
      <c r="BI1072" s="40">
        <v>2</v>
      </c>
      <c r="BJ1072" s="40">
        <v>4</v>
      </c>
      <c r="BK1072" s="40">
        <v>4</v>
      </c>
      <c r="BL1072" s="40"/>
      <c r="BM1072" s="40">
        <v>32</v>
      </c>
      <c r="BN1072" s="40">
        <v>40</v>
      </c>
      <c r="BO1072" s="41"/>
      <c r="BP1072" s="40"/>
      <c r="BQ1072" s="40"/>
      <c r="BR1072" s="40"/>
      <c r="BS1072" s="40"/>
      <c r="BT1072" s="40"/>
      <c r="BU1072" s="42"/>
      <c r="BV1072" s="40"/>
      <c r="BW1072" s="41"/>
      <c r="BX1072" s="40"/>
      <c r="BY1072" s="40"/>
      <c r="BZ1072" s="40"/>
      <c r="CA1072" s="42"/>
      <c r="CB1072" s="41"/>
      <c r="CC1072" s="40"/>
      <c r="CD1072" s="40"/>
      <c r="CE1072" s="40"/>
      <c r="CF1072" s="40"/>
      <c r="CG1072" s="40"/>
      <c r="CH1072" s="42"/>
      <c r="CI1072" s="43"/>
      <c r="CJ1072" s="41"/>
      <c r="CK1072" s="40"/>
      <c r="CL1072" s="40"/>
      <c r="CM1072" s="40"/>
      <c r="CN1072" s="40"/>
      <c r="CO1072" s="40"/>
      <c r="CP1072" s="40"/>
      <c r="CQ1072" s="40"/>
      <c r="CR1072" s="40"/>
      <c r="CS1072" s="40"/>
      <c r="CT1072" s="40"/>
      <c r="CU1072" s="40"/>
      <c r="CV1072" s="40"/>
      <c r="CW1072" s="40"/>
      <c r="CX1072" s="40"/>
      <c r="CY1072" s="40"/>
      <c r="CZ1072" s="40"/>
      <c r="DA1072" s="40"/>
      <c r="DB1072" s="40"/>
      <c r="DC1072" s="40"/>
      <c r="DD1072" s="40"/>
      <c r="DE1072" s="40"/>
      <c r="DF1072" s="40"/>
      <c r="DG1072" s="40"/>
      <c r="DH1072" s="40"/>
      <c r="DI1072" s="40"/>
      <c r="DJ1072" s="40"/>
      <c r="DK1072" s="40"/>
      <c r="DL1072" s="40"/>
      <c r="DM1072" s="40"/>
      <c r="DN1072" s="40"/>
      <c r="DO1072" s="40"/>
      <c r="DP1072" s="40"/>
      <c r="DQ1072" s="41"/>
      <c r="DR1072" s="40"/>
      <c r="DS1072" s="40"/>
      <c r="DT1072" s="40"/>
      <c r="DU1072" s="40"/>
      <c r="DV1072" s="42"/>
      <c r="DW1072" s="40"/>
      <c r="DX1072" s="40"/>
      <c r="DY1072" s="40"/>
      <c r="DZ1072" s="40"/>
      <c r="EA1072" s="40"/>
      <c r="EB1072" s="40"/>
      <c r="EC1072" s="40"/>
      <c r="ED1072" s="41"/>
      <c r="EE1072" s="40"/>
      <c r="EF1072" s="40"/>
      <c r="EG1072" s="41"/>
      <c r="EH1072" s="40"/>
      <c r="EI1072" s="40"/>
      <c r="EJ1072" s="40"/>
      <c r="EK1072" s="40"/>
      <c r="EL1072" s="42"/>
      <c r="EM1072" s="40"/>
      <c r="EN1072" s="40"/>
      <c r="EO1072" s="40"/>
      <c r="EP1072" s="40"/>
      <c r="EQ1072" s="40"/>
      <c r="ER1072" s="40"/>
      <c r="ES1072" s="40"/>
      <c r="ET1072" s="40"/>
      <c r="EU1072" s="40"/>
      <c r="EV1072" s="40"/>
      <c r="EW1072" s="42"/>
      <c r="EX1072" s="42"/>
      <c r="EY1072" s="42"/>
      <c r="EZ1072" s="42"/>
      <c r="FA1072" s="42"/>
      <c r="FB1072" s="42"/>
      <c r="FC1072" s="42"/>
      <c r="FD1072" s="42"/>
      <c r="FE1072" s="42"/>
      <c r="FF1072" s="42"/>
      <c r="FG1072" s="42"/>
      <c r="FH1072" s="42"/>
      <c r="FI1072" s="42"/>
      <c r="FJ1072" s="42"/>
      <c r="FK1072" s="42"/>
      <c r="FL1072" s="42"/>
      <c r="FM1072" s="42"/>
      <c r="FN1072" s="42"/>
      <c r="FO1072" s="42"/>
      <c r="FP1072" s="42"/>
      <c r="FQ1072" s="42"/>
      <c r="FR1072" s="42"/>
      <c r="FS1072" s="29">
        <f t="shared" si="127"/>
        <v>182</v>
      </c>
      <c r="FT1072" s="29">
        <f t="shared" si="123"/>
        <v>182</v>
      </c>
      <c r="FU1072" s="8">
        <f t="shared" si="128"/>
        <v>2</v>
      </c>
      <c r="FV1072" s="29">
        <f t="shared" si="124"/>
        <v>2</v>
      </c>
    </row>
    <row r="1073" spans="1:178">
      <c r="A1073" s="8">
        <v>11142</v>
      </c>
      <c r="B1073" s="27" t="s">
        <v>69</v>
      </c>
      <c r="C1073" s="40">
        <v>55</v>
      </c>
      <c r="D1073" s="40" t="s">
        <v>1527</v>
      </c>
      <c r="E1073" s="40" t="s">
        <v>1480</v>
      </c>
      <c r="F1073" s="40" t="s">
        <v>261</v>
      </c>
      <c r="G1073" s="40">
        <v>350</v>
      </c>
      <c r="H1073" s="8" t="str">
        <f>VLOOKUP(F1073, 'Meslek Grupları'!$E$6:$G$152, 3, FALSE)</f>
        <v>Esnaf</v>
      </c>
      <c r="I1073" s="40"/>
      <c r="J1073" s="40"/>
      <c r="K1073" s="40"/>
      <c r="L1073" s="40"/>
      <c r="M1073" s="40"/>
      <c r="N1073" s="40"/>
      <c r="O1073" s="40"/>
      <c r="P1073" s="40"/>
      <c r="Q1073" s="40" t="s">
        <v>580</v>
      </c>
      <c r="R1073" s="40">
        <v>70</v>
      </c>
      <c r="S1073" s="40">
        <v>5</v>
      </c>
      <c r="T1073" s="40">
        <v>22.5</v>
      </c>
      <c r="U1073" s="40"/>
      <c r="V1073" s="40"/>
      <c r="W1073" s="40"/>
      <c r="X1073" s="40"/>
      <c r="Y1073" s="40"/>
      <c r="Z1073" s="41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0"/>
      <c r="AM1073" s="40"/>
      <c r="AN1073" s="40"/>
      <c r="AO1073" s="40"/>
      <c r="AP1073" s="40"/>
      <c r="AQ1073" s="40"/>
      <c r="AR1073" s="40"/>
      <c r="AS1073" s="42"/>
      <c r="AT1073" s="42"/>
      <c r="AU1073" s="43"/>
      <c r="AV1073" s="40"/>
      <c r="AW1073" s="40"/>
      <c r="AX1073" s="40"/>
      <c r="AY1073" s="40"/>
      <c r="AZ1073" s="40"/>
      <c r="BA1073" s="42"/>
      <c r="BB1073" s="223">
        <v>13</v>
      </c>
      <c r="BC1073" s="40"/>
      <c r="BD1073" s="40"/>
      <c r="BE1073" s="40"/>
      <c r="BF1073" s="40"/>
      <c r="BG1073" s="221">
        <v>390</v>
      </c>
      <c r="BH1073" s="222">
        <v>390</v>
      </c>
      <c r="BI1073" s="40"/>
      <c r="BJ1073" s="40"/>
      <c r="BK1073" s="40"/>
      <c r="BL1073" s="40"/>
      <c r="BM1073" s="40"/>
      <c r="BN1073" s="40"/>
      <c r="BO1073" s="41"/>
      <c r="BP1073" s="40"/>
      <c r="BQ1073" s="40"/>
      <c r="BR1073" s="40"/>
      <c r="BS1073" s="40"/>
      <c r="BT1073" s="40"/>
      <c r="BU1073" s="42"/>
      <c r="BV1073" s="40"/>
      <c r="BW1073" s="41">
        <v>5</v>
      </c>
      <c r="BX1073" s="40"/>
      <c r="BY1073" s="40"/>
      <c r="BZ1073" s="40">
        <v>60</v>
      </c>
      <c r="CA1073" s="42">
        <v>70</v>
      </c>
      <c r="CB1073" s="41"/>
      <c r="CC1073" s="40"/>
      <c r="CD1073" s="40"/>
      <c r="CE1073" s="40"/>
      <c r="CF1073" s="40"/>
      <c r="CG1073" s="40"/>
      <c r="CH1073" s="42"/>
      <c r="CI1073" s="43"/>
      <c r="CJ1073" s="41"/>
      <c r="CK1073" s="40"/>
      <c r="CL1073" s="40"/>
      <c r="CM1073" s="40"/>
      <c r="CN1073" s="40"/>
      <c r="CO1073" s="40"/>
      <c r="CP1073" s="40"/>
      <c r="CQ1073" s="40"/>
      <c r="CR1073" s="40"/>
      <c r="CS1073" s="40"/>
      <c r="CT1073" s="40"/>
      <c r="CU1073" s="40"/>
      <c r="CV1073" s="40"/>
      <c r="CW1073" s="40"/>
      <c r="CX1073" s="40"/>
      <c r="CY1073" s="40"/>
      <c r="CZ1073" s="40"/>
      <c r="DA1073" s="40"/>
      <c r="DB1073" s="40"/>
      <c r="DC1073" s="40"/>
      <c r="DD1073" s="40"/>
      <c r="DE1073" s="40"/>
      <c r="DF1073" s="40"/>
      <c r="DG1073" s="40"/>
      <c r="DH1073" s="40"/>
      <c r="DI1073" s="40"/>
      <c r="DJ1073" s="40"/>
      <c r="DK1073" s="40"/>
      <c r="DL1073" s="40"/>
      <c r="DM1073" s="40"/>
      <c r="DN1073" s="40"/>
      <c r="DO1073" s="40"/>
      <c r="DP1073" s="40"/>
      <c r="DQ1073" s="41"/>
      <c r="DR1073" s="40"/>
      <c r="DS1073" s="40"/>
      <c r="DT1073" s="40"/>
      <c r="DU1073" s="40"/>
      <c r="DV1073" s="42"/>
      <c r="DW1073" s="40"/>
      <c r="DX1073" s="40"/>
      <c r="DY1073" s="40"/>
      <c r="DZ1073" s="40"/>
      <c r="EA1073" s="40"/>
      <c r="EB1073" s="40"/>
      <c r="EC1073" s="40"/>
      <c r="ED1073" s="41"/>
      <c r="EE1073" s="40"/>
      <c r="EF1073" s="40"/>
      <c r="EG1073" s="41">
        <v>3</v>
      </c>
      <c r="EH1073" s="40"/>
      <c r="EI1073" s="40"/>
      <c r="EJ1073" s="40"/>
      <c r="EK1073" s="40"/>
      <c r="EL1073" s="42">
        <v>60</v>
      </c>
      <c r="EM1073" s="40"/>
      <c r="EN1073" s="40"/>
      <c r="EO1073" s="40"/>
      <c r="EP1073" s="40"/>
      <c r="EQ1073" s="40"/>
      <c r="ER1073" s="40">
        <v>1</v>
      </c>
      <c r="ES1073" s="40"/>
      <c r="ET1073" s="40"/>
      <c r="EU1073" s="40"/>
      <c r="EV1073" s="40"/>
      <c r="EW1073" s="42">
        <v>30</v>
      </c>
      <c r="EX1073" s="42"/>
      <c r="EY1073" s="42"/>
      <c r="EZ1073" s="42"/>
      <c r="FA1073" s="42"/>
      <c r="FB1073" s="42"/>
      <c r="FC1073" s="42"/>
      <c r="FD1073" s="42"/>
      <c r="FE1073" s="42"/>
      <c r="FF1073" s="42"/>
      <c r="FG1073" s="42"/>
      <c r="FH1073" s="42"/>
      <c r="FI1073" s="42"/>
      <c r="FJ1073" s="42"/>
      <c r="FK1073" s="42"/>
      <c r="FL1073" s="42"/>
      <c r="FM1073" s="42"/>
      <c r="FN1073" s="42"/>
      <c r="FO1073" s="42"/>
      <c r="FP1073" s="42"/>
      <c r="FQ1073" s="42"/>
      <c r="FR1073" s="42"/>
      <c r="FS1073" s="29">
        <f t="shared" si="127"/>
        <v>890</v>
      </c>
      <c r="FT1073" s="29">
        <f t="shared" si="123"/>
        <v>890</v>
      </c>
      <c r="FU1073" s="8">
        <f t="shared" si="128"/>
        <v>18</v>
      </c>
      <c r="FV1073" s="29">
        <f t="shared" si="124"/>
        <v>18</v>
      </c>
    </row>
    <row r="1074" spans="1:178">
      <c r="A1074" s="8">
        <v>11142</v>
      </c>
      <c r="B1074" s="27" t="s">
        <v>69</v>
      </c>
      <c r="C1074" s="40">
        <v>56</v>
      </c>
      <c r="D1074" s="40" t="s">
        <v>1432</v>
      </c>
      <c r="E1074" s="40" t="s">
        <v>1528</v>
      </c>
      <c r="F1074" s="40" t="s">
        <v>262</v>
      </c>
      <c r="G1074" s="40">
        <v>250</v>
      </c>
      <c r="H1074" s="8" t="str">
        <f>VLOOKUP(F1074, 'Meslek Grupları'!$E$6:$G$152, 3, FALSE)</f>
        <v>Esnaf</v>
      </c>
      <c r="I1074" s="40"/>
      <c r="J1074" s="40"/>
      <c r="K1074" s="40"/>
      <c r="L1074" s="40"/>
      <c r="M1074" s="40"/>
      <c r="N1074" s="40"/>
      <c r="O1074" s="40"/>
      <c r="P1074" s="40"/>
      <c r="Q1074" s="40" t="s">
        <v>579</v>
      </c>
      <c r="R1074" s="40">
        <v>50</v>
      </c>
      <c r="S1074" s="40">
        <v>1.5</v>
      </c>
      <c r="T1074" s="40">
        <v>6.75</v>
      </c>
      <c r="U1074" s="40"/>
      <c r="V1074" s="40"/>
      <c r="W1074" s="40"/>
      <c r="X1074" s="40"/>
      <c r="Y1074" s="40"/>
      <c r="Z1074" s="41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2"/>
      <c r="AT1074" s="42"/>
      <c r="AU1074" s="43"/>
      <c r="AV1074" s="40"/>
      <c r="AW1074" s="40"/>
      <c r="AX1074" s="40"/>
      <c r="AY1074" s="40"/>
      <c r="AZ1074" s="40"/>
      <c r="BA1074" s="42"/>
      <c r="BB1074" s="41"/>
      <c r="BC1074" s="40"/>
      <c r="BD1074" s="40"/>
      <c r="BE1074" s="40"/>
      <c r="BF1074" s="40"/>
      <c r="BG1074" s="40"/>
      <c r="BH1074" s="42"/>
      <c r="BI1074" s="40">
        <v>3</v>
      </c>
      <c r="BJ1074" s="40"/>
      <c r="BK1074" s="40"/>
      <c r="BL1074" s="40"/>
      <c r="BM1074" s="40"/>
      <c r="BN1074" s="40">
        <v>90</v>
      </c>
      <c r="BO1074" s="41"/>
      <c r="BP1074" s="40"/>
      <c r="BQ1074" s="40"/>
      <c r="BR1074" s="40"/>
      <c r="BS1074" s="40"/>
      <c r="BT1074" s="40"/>
      <c r="BU1074" s="42"/>
      <c r="BV1074" s="40"/>
      <c r="BW1074" s="41">
        <v>1.5</v>
      </c>
      <c r="BX1074" s="40"/>
      <c r="BY1074" s="40"/>
      <c r="BZ1074" s="40">
        <v>36</v>
      </c>
      <c r="CA1074" s="42">
        <v>40</v>
      </c>
      <c r="CB1074" s="41"/>
      <c r="CC1074" s="40"/>
      <c r="CD1074" s="40"/>
      <c r="CE1074" s="40"/>
      <c r="CF1074" s="40"/>
      <c r="CG1074" s="40"/>
      <c r="CH1074" s="42"/>
      <c r="CI1074" s="43"/>
      <c r="CJ1074" s="41"/>
      <c r="CK1074" s="40"/>
      <c r="CL1074" s="40"/>
      <c r="CM1074" s="40"/>
      <c r="CN1074" s="40"/>
      <c r="CO1074" s="40"/>
      <c r="CP1074" s="40"/>
      <c r="CQ1074" s="40"/>
      <c r="CR1074" s="40"/>
      <c r="CS1074" s="40"/>
      <c r="CT1074" s="40"/>
      <c r="CU1074" s="40"/>
      <c r="CV1074" s="40"/>
      <c r="CW1074" s="40"/>
      <c r="CX1074" s="40"/>
      <c r="CY1074" s="40"/>
      <c r="CZ1074" s="40"/>
      <c r="DA1074" s="40"/>
      <c r="DB1074" s="40"/>
      <c r="DC1074" s="40"/>
      <c r="DD1074" s="40"/>
      <c r="DE1074" s="40"/>
      <c r="DF1074" s="40"/>
      <c r="DG1074" s="40"/>
      <c r="DH1074" s="40"/>
      <c r="DI1074" s="40"/>
      <c r="DJ1074" s="40"/>
      <c r="DK1074" s="40"/>
      <c r="DL1074" s="40"/>
      <c r="DM1074" s="40"/>
      <c r="DN1074" s="40"/>
      <c r="DO1074" s="40"/>
      <c r="DP1074" s="40"/>
      <c r="DQ1074" s="41"/>
      <c r="DR1074" s="40"/>
      <c r="DS1074" s="40"/>
      <c r="DT1074" s="40"/>
      <c r="DU1074" s="40"/>
      <c r="DV1074" s="42"/>
      <c r="DW1074" s="40"/>
      <c r="DX1074" s="40"/>
      <c r="DY1074" s="40"/>
      <c r="DZ1074" s="40"/>
      <c r="EA1074" s="40"/>
      <c r="EB1074" s="40"/>
      <c r="EC1074" s="40"/>
      <c r="ED1074" s="41"/>
      <c r="EE1074" s="40"/>
      <c r="EF1074" s="40"/>
      <c r="EG1074" s="41"/>
      <c r="EH1074" s="40"/>
      <c r="EI1074" s="40"/>
      <c r="EJ1074" s="40"/>
      <c r="EK1074" s="40"/>
      <c r="EL1074" s="42"/>
      <c r="EM1074" s="40"/>
      <c r="EN1074" s="40"/>
      <c r="EO1074" s="40"/>
      <c r="EP1074" s="40"/>
      <c r="EQ1074" s="40"/>
      <c r="ER1074" s="40"/>
      <c r="ES1074" s="40"/>
      <c r="ET1074" s="40"/>
      <c r="EU1074" s="40"/>
      <c r="EV1074" s="40"/>
      <c r="EW1074" s="42"/>
      <c r="EX1074" s="42"/>
      <c r="EY1074" s="42"/>
      <c r="EZ1074" s="42"/>
      <c r="FA1074" s="42"/>
      <c r="FB1074" s="42"/>
      <c r="FC1074" s="42"/>
      <c r="FD1074" s="42"/>
      <c r="FE1074" s="42"/>
      <c r="FF1074" s="42"/>
      <c r="FG1074" s="42"/>
      <c r="FH1074" s="42"/>
      <c r="FI1074" s="42"/>
      <c r="FJ1074" s="42"/>
      <c r="FK1074" s="42"/>
      <c r="FL1074" s="42"/>
      <c r="FM1074" s="42"/>
      <c r="FN1074" s="42"/>
      <c r="FO1074" s="42"/>
      <c r="FP1074" s="42"/>
      <c r="FQ1074" s="42"/>
      <c r="FR1074" s="42"/>
      <c r="FS1074" s="29">
        <f t="shared" si="127"/>
        <v>286</v>
      </c>
      <c r="FT1074" s="29">
        <f t="shared" si="123"/>
        <v>286</v>
      </c>
      <c r="FU1074" s="8">
        <f t="shared" si="128"/>
        <v>4.5</v>
      </c>
      <c r="FV1074" s="29">
        <f t="shared" si="124"/>
        <v>4.5</v>
      </c>
    </row>
    <row r="1075" spans="1:178">
      <c r="A1075" s="8">
        <v>11142</v>
      </c>
      <c r="B1075" s="27" t="s">
        <v>69</v>
      </c>
      <c r="C1075" s="40">
        <v>57</v>
      </c>
      <c r="D1075" s="40" t="s">
        <v>1451</v>
      </c>
      <c r="E1075" s="40" t="s">
        <v>1485</v>
      </c>
      <c r="F1075" s="40" t="s">
        <v>117</v>
      </c>
      <c r="G1075" s="40">
        <v>350</v>
      </c>
      <c r="H1075" s="8" t="str">
        <f>VLOOKUP(F1075, 'Meslek Grupları'!$E$6:$G$152, 3, FALSE)</f>
        <v>Esnaf</v>
      </c>
      <c r="I1075" s="40"/>
      <c r="J1075" s="40"/>
      <c r="K1075" s="40"/>
      <c r="L1075" s="40"/>
      <c r="M1075" s="40"/>
      <c r="N1075" s="40"/>
      <c r="O1075" s="40"/>
      <c r="P1075" s="40"/>
      <c r="Q1075" s="40" t="s">
        <v>579</v>
      </c>
      <c r="R1075" s="40">
        <v>45</v>
      </c>
      <c r="S1075" s="40">
        <v>3</v>
      </c>
      <c r="T1075" s="40">
        <v>13.5</v>
      </c>
      <c r="U1075" s="40"/>
      <c r="V1075" s="40"/>
      <c r="W1075" s="40"/>
      <c r="X1075" s="40"/>
      <c r="Y1075" s="40"/>
      <c r="Z1075" s="41">
        <v>20</v>
      </c>
      <c r="AA1075" s="40">
        <v>5</v>
      </c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0"/>
      <c r="AM1075" s="40"/>
      <c r="AN1075" s="40"/>
      <c r="AO1075" s="40"/>
      <c r="AP1075" s="40"/>
      <c r="AQ1075" s="40"/>
      <c r="AR1075" s="40">
        <v>100</v>
      </c>
      <c r="AS1075" s="42">
        <v>20</v>
      </c>
      <c r="AT1075" s="42">
        <v>25</v>
      </c>
      <c r="AU1075" s="43"/>
      <c r="AV1075" s="40"/>
      <c r="AW1075" s="40"/>
      <c r="AX1075" s="40"/>
      <c r="AY1075" s="40"/>
      <c r="AZ1075" s="40"/>
      <c r="BA1075" s="42"/>
      <c r="BB1075" s="41"/>
      <c r="BC1075" s="40"/>
      <c r="BD1075" s="40"/>
      <c r="BE1075" s="40"/>
      <c r="BF1075" s="40"/>
      <c r="BG1075" s="40"/>
      <c r="BH1075" s="42"/>
      <c r="BI1075" s="40">
        <v>5</v>
      </c>
      <c r="BJ1075" s="40">
        <v>25</v>
      </c>
      <c r="BK1075" s="40">
        <v>25</v>
      </c>
      <c r="BL1075" s="40"/>
      <c r="BM1075" s="40">
        <v>200</v>
      </c>
      <c r="BN1075" s="40">
        <v>250</v>
      </c>
      <c r="BO1075" s="41"/>
      <c r="BP1075" s="40"/>
      <c r="BQ1075" s="40"/>
      <c r="BR1075" s="40"/>
      <c r="BS1075" s="40"/>
      <c r="BT1075" s="40"/>
      <c r="BU1075" s="42"/>
      <c r="BV1075" s="40"/>
      <c r="BW1075" s="41">
        <v>3</v>
      </c>
      <c r="BX1075" s="40"/>
      <c r="BY1075" s="40"/>
      <c r="BZ1075" s="40">
        <v>36</v>
      </c>
      <c r="CA1075" s="42">
        <v>40</v>
      </c>
      <c r="CB1075" s="41"/>
      <c r="CC1075" s="40"/>
      <c r="CD1075" s="40"/>
      <c r="CE1075" s="40"/>
      <c r="CF1075" s="40"/>
      <c r="CG1075" s="40"/>
      <c r="CH1075" s="42"/>
      <c r="CI1075" s="43"/>
      <c r="CJ1075" s="41"/>
      <c r="CK1075" s="40"/>
      <c r="CL1075" s="40"/>
      <c r="CM1075" s="40"/>
      <c r="CN1075" s="40"/>
      <c r="CO1075" s="40"/>
      <c r="CP1075" s="40"/>
      <c r="CQ1075" s="40"/>
      <c r="CR1075" s="40"/>
      <c r="CS1075" s="40"/>
      <c r="CT1075" s="40"/>
      <c r="CU1075" s="40"/>
      <c r="CV1075" s="40"/>
      <c r="CW1075" s="40"/>
      <c r="CX1075" s="40"/>
      <c r="CY1075" s="40"/>
      <c r="CZ1075" s="40"/>
      <c r="DA1075" s="40"/>
      <c r="DB1075" s="40"/>
      <c r="DC1075" s="40"/>
      <c r="DD1075" s="40"/>
      <c r="DE1075" s="40"/>
      <c r="DF1075" s="40"/>
      <c r="DG1075" s="40"/>
      <c r="DH1075" s="40"/>
      <c r="DI1075" s="40"/>
      <c r="DJ1075" s="40"/>
      <c r="DK1075" s="40"/>
      <c r="DL1075" s="40"/>
      <c r="DM1075" s="40"/>
      <c r="DN1075" s="40"/>
      <c r="DO1075" s="40"/>
      <c r="DP1075" s="40"/>
      <c r="DQ1075" s="41"/>
      <c r="DR1075" s="40"/>
      <c r="DS1075" s="40"/>
      <c r="DT1075" s="40"/>
      <c r="DU1075" s="40"/>
      <c r="DV1075" s="42"/>
      <c r="DW1075" s="40"/>
      <c r="DX1075" s="40"/>
      <c r="DY1075" s="40"/>
      <c r="DZ1075" s="40"/>
      <c r="EA1075" s="40"/>
      <c r="EB1075" s="40"/>
      <c r="EC1075" s="40"/>
      <c r="ED1075" s="41"/>
      <c r="EE1075" s="40"/>
      <c r="EF1075" s="40"/>
      <c r="EG1075" s="41"/>
      <c r="EH1075" s="40"/>
      <c r="EI1075" s="40"/>
      <c r="EJ1075" s="40"/>
      <c r="EK1075" s="40"/>
      <c r="EL1075" s="42"/>
      <c r="EM1075" s="40"/>
      <c r="EN1075" s="40"/>
      <c r="EO1075" s="40"/>
      <c r="EP1075" s="40"/>
      <c r="EQ1075" s="40"/>
      <c r="ER1075" s="40">
        <v>2</v>
      </c>
      <c r="ES1075" s="40"/>
      <c r="ET1075" s="40"/>
      <c r="EU1075" s="40"/>
      <c r="EV1075" s="40"/>
      <c r="EW1075" s="42">
        <v>20</v>
      </c>
      <c r="EX1075" s="42"/>
      <c r="EY1075" s="42"/>
      <c r="EZ1075" s="42"/>
      <c r="FA1075" s="42"/>
      <c r="FB1075" s="42"/>
      <c r="FC1075" s="42"/>
      <c r="FD1075" s="42"/>
      <c r="FE1075" s="42"/>
      <c r="FF1075" s="42"/>
      <c r="FG1075" s="42"/>
      <c r="FH1075" s="42"/>
      <c r="FI1075" s="42"/>
      <c r="FJ1075" s="42"/>
      <c r="FK1075" s="42"/>
      <c r="FL1075" s="42"/>
      <c r="FM1075" s="42"/>
      <c r="FN1075" s="42"/>
      <c r="FO1075" s="42"/>
      <c r="FP1075" s="42"/>
      <c r="FQ1075" s="42"/>
      <c r="FR1075" s="42"/>
      <c r="FS1075" s="29">
        <f t="shared" si="127"/>
        <v>606</v>
      </c>
      <c r="FT1075" s="29">
        <f t="shared" si="123"/>
        <v>606</v>
      </c>
      <c r="FU1075" s="8">
        <f t="shared" si="128"/>
        <v>8</v>
      </c>
      <c r="FV1075" s="29">
        <f t="shared" si="124"/>
        <v>8</v>
      </c>
    </row>
    <row r="1076" spans="1:178">
      <c r="A1076" s="8">
        <v>11142</v>
      </c>
      <c r="B1076" s="27" t="s">
        <v>69</v>
      </c>
      <c r="C1076" s="40">
        <v>58</v>
      </c>
      <c r="D1076" s="40" t="s">
        <v>1447</v>
      </c>
      <c r="E1076" s="40" t="s">
        <v>1437</v>
      </c>
      <c r="F1076" s="40" t="s">
        <v>206</v>
      </c>
      <c r="G1076" s="40">
        <v>100</v>
      </c>
      <c r="H1076" s="8" t="str">
        <f>VLOOKUP(F1076, 'Meslek Grupları'!$E$6:$G$152, 3, FALSE)</f>
        <v>Esnaf</v>
      </c>
      <c r="I1076" s="40"/>
      <c r="J1076" s="40"/>
      <c r="K1076" s="40"/>
      <c r="L1076" s="40"/>
      <c r="M1076" s="40"/>
      <c r="N1076" s="40"/>
      <c r="O1076" s="40"/>
      <c r="P1076" s="40"/>
      <c r="Q1076" s="40" t="s">
        <v>578</v>
      </c>
      <c r="R1076" s="40">
        <v>10</v>
      </c>
      <c r="S1076" s="40"/>
      <c r="T1076" s="40"/>
      <c r="U1076" s="40"/>
      <c r="V1076" s="40"/>
      <c r="W1076" s="40"/>
      <c r="X1076" s="40"/>
      <c r="Y1076" s="40"/>
      <c r="Z1076" s="41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2"/>
      <c r="AT1076" s="42"/>
      <c r="AU1076" s="43"/>
      <c r="AV1076" s="40"/>
      <c r="AW1076" s="40"/>
      <c r="AX1076" s="40"/>
      <c r="AY1076" s="40"/>
      <c r="AZ1076" s="40"/>
      <c r="BA1076" s="42"/>
      <c r="BB1076" s="41"/>
      <c r="BC1076" s="40"/>
      <c r="BD1076" s="40"/>
      <c r="BE1076" s="40"/>
      <c r="BF1076" s="40"/>
      <c r="BG1076" s="40"/>
      <c r="BH1076" s="42"/>
      <c r="BI1076" s="40">
        <v>1</v>
      </c>
      <c r="BJ1076" s="40"/>
      <c r="BK1076" s="40"/>
      <c r="BL1076" s="40"/>
      <c r="BM1076" s="40"/>
      <c r="BN1076" s="40">
        <v>30</v>
      </c>
      <c r="BO1076" s="41"/>
      <c r="BP1076" s="40"/>
      <c r="BQ1076" s="40"/>
      <c r="BR1076" s="40"/>
      <c r="BS1076" s="40"/>
      <c r="BT1076" s="40"/>
      <c r="BU1076" s="42"/>
      <c r="BV1076" s="40"/>
      <c r="BW1076" s="41"/>
      <c r="BX1076" s="40"/>
      <c r="BY1076" s="40"/>
      <c r="BZ1076" s="40"/>
      <c r="CA1076" s="42"/>
      <c r="CB1076" s="41"/>
      <c r="CC1076" s="40"/>
      <c r="CD1076" s="40"/>
      <c r="CE1076" s="40"/>
      <c r="CF1076" s="40"/>
      <c r="CG1076" s="40"/>
      <c r="CH1076" s="42"/>
      <c r="CI1076" s="43"/>
      <c r="CJ1076" s="41"/>
      <c r="CK1076" s="40"/>
      <c r="CL1076" s="40"/>
      <c r="CM1076" s="40"/>
      <c r="CN1076" s="40"/>
      <c r="CO1076" s="40"/>
      <c r="CP1076" s="40"/>
      <c r="CQ1076" s="40"/>
      <c r="CR1076" s="40"/>
      <c r="CS1076" s="40"/>
      <c r="CT1076" s="40"/>
      <c r="CU1076" s="40"/>
      <c r="CV1076" s="40"/>
      <c r="CW1076" s="40"/>
      <c r="CX1076" s="40"/>
      <c r="CY1076" s="40"/>
      <c r="CZ1076" s="40"/>
      <c r="DA1076" s="40"/>
      <c r="DB1076" s="40"/>
      <c r="DC1076" s="40"/>
      <c r="DD1076" s="40"/>
      <c r="DE1076" s="40"/>
      <c r="DF1076" s="40"/>
      <c r="DG1076" s="40"/>
      <c r="DH1076" s="40"/>
      <c r="DI1076" s="40"/>
      <c r="DJ1076" s="40"/>
      <c r="DK1076" s="40"/>
      <c r="DL1076" s="40"/>
      <c r="DM1076" s="40"/>
      <c r="DN1076" s="40"/>
      <c r="DO1076" s="40"/>
      <c r="DP1076" s="40"/>
      <c r="DQ1076" s="41"/>
      <c r="DR1076" s="40"/>
      <c r="DS1076" s="40"/>
      <c r="DT1076" s="40"/>
      <c r="DU1076" s="40"/>
      <c r="DV1076" s="42"/>
      <c r="DW1076" s="40"/>
      <c r="DX1076" s="40"/>
      <c r="DY1076" s="40"/>
      <c r="DZ1076" s="40"/>
      <c r="EA1076" s="40"/>
      <c r="EB1076" s="40"/>
      <c r="EC1076" s="40"/>
      <c r="ED1076" s="41"/>
      <c r="EE1076" s="40"/>
      <c r="EF1076" s="40"/>
      <c r="EG1076" s="41"/>
      <c r="EH1076" s="40"/>
      <c r="EI1076" s="40"/>
      <c r="EJ1076" s="40"/>
      <c r="EK1076" s="40"/>
      <c r="EL1076" s="42"/>
      <c r="EM1076" s="40"/>
      <c r="EN1076" s="40"/>
      <c r="EO1076" s="40"/>
      <c r="EP1076" s="40"/>
      <c r="EQ1076" s="40"/>
      <c r="ER1076" s="40"/>
      <c r="ES1076" s="40"/>
      <c r="ET1076" s="40"/>
      <c r="EU1076" s="40"/>
      <c r="EV1076" s="40"/>
      <c r="EW1076" s="42"/>
      <c r="EX1076" s="42"/>
      <c r="EY1076" s="42"/>
      <c r="EZ1076" s="42"/>
      <c r="FA1076" s="42"/>
      <c r="FB1076" s="42"/>
      <c r="FC1076" s="42"/>
      <c r="FD1076" s="42"/>
      <c r="FE1076" s="42"/>
      <c r="FF1076" s="42"/>
      <c r="FG1076" s="42"/>
      <c r="FH1076" s="42"/>
      <c r="FI1076" s="42"/>
      <c r="FJ1076" s="42"/>
      <c r="FK1076" s="42"/>
      <c r="FL1076" s="42"/>
      <c r="FM1076" s="42"/>
      <c r="FN1076" s="42"/>
      <c r="FO1076" s="42"/>
      <c r="FP1076" s="42"/>
      <c r="FQ1076" s="42"/>
      <c r="FR1076" s="42"/>
      <c r="FS1076" s="29">
        <f t="shared" si="127"/>
        <v>100</v>
      </c>
      <c r="FT1076" s="29">
        <f t="shared" si="123"/>
        <v>100</v>
      </c>
      <c r="FU1076" s="8">
        <f t="shared" si="128"/>
        <v>1</v>
      </c>
      <c r="FV1076" s="29">
        <f t="shared" si="124"/>
        <v>1</v>
      </c>
    </row>
    <row r="1077" spans="1:178">
      <c r="A1077" s="8">
        <v>11142</v>
      </c>
      <c r="B1077" s="27" t="s">
        <v>69</v>
      </c>
      <c r="C1077" s="40">
        <v>59</v>
      </c>
      <c r="D1077" s="40" t="s">
        <v>1477</v>
      </c>
      <c r="E1077" s="40" t="s">
        <v>1448</v>
      </c>
      <c r="F1077" s="40" t="s">
        <v>636</v>
      </c>
      <c r="G1077" s="40">
        <v>50</v>
      </c>
      <c r="H1077" s="8" t="str">
        <f>VLOOKUP(F1077, 'Meslek Grupları'!$E$6:$G$152, 3, FALSE)</f>
        <v>Esnaf</v>
      </c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>
        <v>5</v>
      </c>
      <c r="T1077" s="40">
        <v>22.5</v>
      </c>
      <c r="U1077" s="40"/>
      <c r="V1077" s="40"/>
      <c r="W1077" s="40"/>
      <c r="X1077" s="40"/>
      <c r="Y1077" s="40"/>
      <c r="Z1077" s="41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0"/>
      <c r="AM1077" s="40"/>
      <c r="AN1077" s="40"/>
      <c r="AO1077" s="40"/>
      <c r="AP1077" s="40"/>
      <c r="AQ1077" s="40"/>
      <c r="AR1077" s="40">
        <v>20</v>
      </c>
      <c r="AS1077" s="42">
        <v>4</v>
      </c>
      <c r="AT1077" s="42">
        <v>4</v>
      </c>
      <c r="AU1077" s="43"/>
      <c r="AV1077" s="40"/>
      <c r="AW1077" s="40"/>
      <c r="AX1077" s="40"/>
      <c r="AY1077" s="40"/>
      <c r="AZ1077" s="40"/>
      <c r="BA1077" s="42"/>
      <c r="BB1077" s="41"/>
      <c r="BC1077" s="40"/>
      <c r="BD1077" s="40"/>
      <c r="BE1077" s="40"/>
      <c r="BF1077" s="40"/>
      <c r="BG1077" s="40"/>
      <c r="BH1077" s="42"/>
      <c r="BI1077" s="40">
        <v>1</v>
      </c>
      <c r="BJ1077" s="40">
        <v>4</v>
      </c>
      <c r="BK1077" s="40">
        <v>4</v>
      </c>
      <c r="BL1077" s="40"/>
      <c r="BM1077" s="40">
        <v>32</v>
      </c>
      <c r="BN1077" s="40">
        <v>40</v>
      </c>
      <c r="BO1077" s="41"/>
      <c r="BP1077" s="40"/>
      <c r="BQ1077" s="40"/>
      <c r="BR1077" s="40"/>
      <c r="BS1077" s="40"/>
      <c r="BT1077" s="40"/>
      <c r="BU1077" s="42"/>
      <c r="BV1077" s="40"/>
      <c r="BW1077" s="41">
        <v>5</v>
      </c>
      <c r="BX1077" s="40"/>
      <c r="BY1077" s="40"/>
      <c r="BZ1077" s="40">
        <v>72</v>
      </c>
      <c r="CA1077" s="42">
        <v>80</v>
      </c>
      <c r="CB1077" s="41"/>
      <c r="CC1077" s="40"/>
      <c r="CD1077" s="40"/>
      <c r="CE1077" s="40"/>
      <c r="CF1077" s="40"/>
      <c r="CG1077" s="40"/>
      <c r="CH1077" s="42"/>
      <c r="CI1077" s="43"/>
      <c r="CJ1077" s="41"/>
      <c r="CK1077" s="40"/>
      <c r="CL1077" s="40"/>
      <c r="CM1077" s="40"/>
      <c r="CN1077" s="40"/>
      <c r="CO1077" s="40"/>
      <c r="CP1077" s="40"/>
      <c r="CQ1077" s="40"/>
      <c r="CR1077" s="40"/>
      <c r="CS1077" s="40"/>
      <c r="CT1077" s="40"/>
      <c r="CU1077" s="40"/>
      <c r="CV1077" s="40"/>
      <c r="CW1077" s="40"/>
      <c r="CX1077" s="40"/>
      <c r="CY1077" s="40"/>
      <c r="CZ1077" s="40"/>
      <c r="DA1077" s="40"/>
      <c r="DB1077" s="40"/>
      <c r="DC1077" s="40"/>
      <c r="DD1077" s="40"/>
      <c r="DE1077" s="40"/>
      <c r="DF1077" s="40"/>
      <c r="DG1077" s="40"/>
      <c r="DH1077" s="40"/>
      <c r="DI1077" s="40"/>
      <c r="DJ1077" s="40"/>
      <c r="DK1077" s="40"/>
      <c r="DL1077" s="40"/>
      <c r="DM1077" s="40"/>
      <c r="DN1077" s="40"/>
      <c r="DO1077" s="40"/>
      <c r="DP1077" s="40"/>
      <c r="DQ1077" s="41"/>
      <c r="DR1077" s="40"/>
      <c r="DS1077" s="40"/>
      <c r="DT1077" s="40"/>
      <c r="DU1077" s="40"/>
      <c r="DV1077" s="42"/>
      <c r="DW1077" s="40"/>
      <c r="DX1077" s="40"/>
      <c r="DY1077" s="40"/>
      <c r="DZ1077" s="40"/>
      <c r="EA1077" s="40"/>
      <c r="EB1077" s="40"/>
      <c r="EC1077" s="40"/>
      <c r="ED1077" s="41"/>
      <c r="EE1077" s="40"/>
      <c r="EF1077" s="40"/>
      <c r="EG1077" s="41"/>
      <c r="EH1077" s="40"/>
      <c r="EI1077" s="40"/>
      <c r="EJ1077" s="40"/>
      <c r="EK1077" s="40"/>
      <c r="EL1077" s="42"/>
      <c r="EM1077" s="40"/>
      <c r="EN1077" s="40"/>
      <c r="EO1077" s="40"/>
      <c r="EP1077" s="40"/>
      <c r="EQ1077" s="40"/>
      <c r="ER1077" s="40"/>
      <c r="ES1077" s="40"/>
      <c r="ET1077" s="40"/>
      <c r="EU1077" s="40"/>
      <c r="EV1077" s="40"/>
      <c r="EW1077" s="42"/>
      <c r="EX1077" s="42"/>
      <c r="EY1077" s="42"/>
      <c r="EZ1077" s="42"/>
      <c r="FA1077" s="42"/>
      <c r="FB1077" s="42"/>
      <c r="FC1077" s="42"/>
      <c r="FD1077" s="42"/>
      <c r="FE1077" s="42"/>
      <c r="FF1077" s="42"/>
      <c r="FG1077" s="42"/>
      <c r="FH1077" s="42"/>
      <c r="FI1077" s="42"/>
      <c r="FJ1077" s="42"/>
      <c r="FK1077" s="42"/>
      <c r="FL1077" s="42"/>
      <c r="FM1077" s="42"/>
      <c r="FN1077" s="42"/>
      <c r="FO1077" s="42"/>
      <c r="FP1077" s="42"/>
      <c r="FQ1077" s="42"/>
      <c r="FR1077" s="42"/>
      <c r="FS1077" s="29">
        <f t="shared" si="127"/>
        <v>154</v>
      </c>
      <c r="FT1077" s="29">
        <f t="shared" si="123"/>
        <v>154</v>
      </c>
      <c r="FU1077" s="8">
        <f t="shared" si="128"/>
        <v>6</v>
      </c>
      <c r="FV1077" s="29">
        <f t="shared" si="124"/>
        <v>6</v>
      </c>
    </row>
    <row r="1078" spans="1:178">
      <c r="A1078" s="8">
        <v>11142</v>
      </c>
      <c r="B1078" s="27" t="s">
        <v>69</v>
      </c>
      <c r="C1078" s="40">
        <v>60</v>
      </c>
      <c r="D1078" s="40" t="s">
        <v>1445</v>
      </c>
      <c r="E1078" s="40" t="s">
        <v>1451</v>
      </c>
      <c r="F1078" s="40" t="s">
        <v>117</v>
      </c>
      <c r="G1078" s="40">
        <v>200</v>
      </c>
      <c r="H1078" s="8" t="str">
        <f>VLOOKUP(F1078, 'Meslek Grupları'!$E$6:$G$152, 3, FALSE)</f>
        <v>Esnaf</v>
      </c>
      <c r="I1078" s="40"/>
      <c r="J1078" s="40"/>
      <c r="K1078" s="40"/>
      <c r="L1078" s="40"/>
      <c r="M1078" s="40"/>
      <c r="N1078" s="40"/>
      <c r="O1078" s="40"/>
      <c r="P1078" s="40"/>
      <c r="Q1078" s="40" t="s">
        <v>579</v>
      </c>
      <c r="R1078" s="40">
        <v>25</v>
      </c>
      <c r="S1078" s="40">
        <v>3</v>
      </c>
      <c r="T1078" s="40">
        <v>13.5</v>
      </c>
      <c r="U1078" s="40"/>
      <c r="V1078" s="40"/>
      <c r="W1078" s="40"/>
      <c r="X1078" s="40"/>
      <c r="Y1078" s="40"/>
      <c r="Z1078" s="41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>
        <v>40</v>
      </c>
      <c r="AS1078" s="42">
        <v>8</v>
      </c>
      <c r="AT1078" s="42">
        <v>8</v>
      </c>
      <c r="AU1078" s="43"/>
      <c r="AV1078" s="40"/>
      <c r="AW1078" s="40"/>
      <c r="AX1078" s="40"/>
      <c r="AY1078" s="40"/>
      <c r="AZ1078" s="40"/>
      <c r="BA1078" s="42"/>
      <c r="BB1078" s="41"/>
      <c r="BC1078" s="40"/>
      <c r="BD1078" s="40"/>
      <c r="BE1078" s="40"/>
      <c r="BF1078" s="40"/>
      <c r="BG1078" s="40"/>
      <c r="BH1078" s="42"/>
      <c r="BI1078" s="40">
        <v>1</v>
      </c>
      <c r="BJ1078" s="40">
        <v>8</v>
      </c>
      <c r="BK1078" s="40">
        <v>8</v>
      </c>
      <c r="BL1078" s="40"/>
      <c r="BM1078" s="40">
        <v>64</v>
      </c>
      <c r="BN1078" s="40">
        <v>80</v>
      </c>
      <c r="BO1078" s="41"/>
      <c r="BP1078" s="40"/>
      <c r="BQ1078" s="40"/>
      <c r="BR1078" s="40"/>
      <c r="BS1078" s="40"/>
      <c r="BT1078" s="40"/>
      <c r="BU1078" s="42"/>
      <c r="BV1078" s="40"/>
      <c r="BW1078" s="41">
        <v>3</v>
      </c>
      <c r="BX1078" s="40"/>
      <c r="BY1078" s="40"/>
      <c r="BZ1078" s="40">
        <v>54</v>
      </c>
      <c r="CA1078" s="42">
        <v>60</v>
      </c>
      <c r="CB1078" s="41"/>
      <c r="CC1078" s="40"/>
      <c r="CD1078" s="40"/>
      <c r="CE1078" s="40"/>
      <c r="CF1078" s="40"/>
      <c r="CG1078" s="40"/>
      <c r="CH1078" s="42"/>
      <c r="CI1078" s="43"/>
      <c r="CJ1078" s="41"/>
      <c r="CK1078" s="40"/>
      <c r="CL1078" s="40"/>
      <c r="CM1078" s="40"/>
      <c r="CN1078" s="40"/>
      <c r="CO1078" s="40"/>
      <c r="CP1078" s="40"/>
      <c r="CQ1078" s="40"/>
      <c r="CR1078" s="40"/>
      <c r="CS1078" s="40"/>
      <c r="CT1078" s="40"/>
      <c r="CU1078" s="40"/>
      <c r="CV1078" s="40"/>
      <c r="CW1078" s="40"/>
      <c r="CX1078" s="40"/>
      <c r="CY1078" s="40"/>
      <c r="CZ1078" s="40"/>
      <c r="DA1078" s="40"/>
      <c r="DB1078" s="40"/>
      <c r="DC1078" s="40"/>
      <c r="DD1078" s="40"/>
      <c r="DE1078" s="40"/>
      <c r="DF1078" s="40"/>
      <c r="DG1078" s="40"/>
      <c r="DH1078" s="40"/>
      <c r="DI1078" s="40"/>
      <c r="DJ1078" s="40"/>
      <c r="DK1078" s="40"/>
      <c r="DL1078" s="40"/>
      <c r="DM1078" s="40"/>
      <c r="DN1078" s="40"/>
      <c r="DO1078" s="40"/>
      <c r="DP1078" s="40"/>
      <c r="DQ1078" s="41"/>
      <c r="DR1078" s="40"/>
      <c r="DS1078" s="40"/>
      <c r="DT1078" s="40"/>
      <c r="DU1078" s="40"/>
      <c r="DV1078" s="42"/>
      <c r="DW1078" s="40"/>
      <c r="DX1078" s="40"/>
      <c r="DY1078" s="40"/>
      <c r="DZ1078" s="40"/>
      <c r="EA1078" s="40"/>
      <c r="EB1078" s="40"/>
      <c r="EC1078" s="40"/>
      <c r="ED1078" s="41"/>
      <c r="EE1078" s="40"/>
      <c r="EF1078" s="40"/>
      <c r="EG1078" s="41"/>
      <c r="EH1078" s="40"/>
      <c r="EI1078" s="40"/>
      <c r="EJ1078" s="40"/>
      <c r="EK1078" s="40"/>
      <c r="EL1078" s="42"/>
      <c r="EM1078" s="40"/>
      <c r="EN1078" s="40"/>
      <c r="EO1078" s="40"/>
      <c r="EP1078" s="40"/>
      <c r="EQ1078" s="40"/>
      <c r="ER1078" s="40"/>
      <c r="ES1078" s="40"/>
      <c r="ET1078" s="40"/>
      <c r="EU1078" s="40"/>
      <c r="EV1078" s="40"/>
      <c r="EW1078" s="42"/>
      <c r="EX1078" s="42"/>
      <c r="EY1078" s="42"/>
      <c r="EZ1078" s="42"/>
      <c r="FA1078" s="42"/>
      <c r="FB1078" s="42"/>
      <c r="FC1078" s="42"/>
      <c r="FD1078" s="42"/>
      <c r="FE1078" s="42"/>
      <c r="FF1078" s="42"/>
      <c r="FG1078" s="42"/>
      <c r="FH1078" s="42"/>
      <c r="FI1078" s="42"/>
      <c r="FJ1078" s="42"/>
      <c r="FK1078" s="42"/>
      <c r="FL1078" s="42"/>
      <c r="FM1078" s="42"/>
      <c r="FN1078" s="42"/>
      <c r="FO1078" s="42"/>
      <c r="FP1078" s="42"/>
      <c r="FQ1078" s="42"/>
      <c r="FR1078" s="42"/>
      <c r="FS1078" s="29">
        <f t="shared" si="127"/>
        <v>318</v>
      </c>
      <c r="FT1078" s="29">
        <f t="shared" si="123"/>
        <v>318</v>
      </c>
      <c r="FU1078" s="8">
        <f t="shared" si="128"/>
        <v>4</v>
      </c>
      <c r="FV1078" s="29">
        <f t="shared" si="124"/>
        <v>4</v>
      </c>
    </row>
    <row r="1079" spans="1:178">
      <c r="A1079" s="8">
        <v>11142</v>
      </c>
      <c r="B1079" s="27" t="s">
        <v>69</v>
      </c>
      <c r="C1079" s="40">
        <v>61</v>
      </c>
      <c r="D1079" s="40" t="s">
        <v>1529</v>
      </c>
      <c r="E1079" s="40" t="s">
        <v>1530</v>
      </c>
      <c r="F1079" s="40" t="s">
        <v>206</v>
      </c>
      <c r="G1079" s="40">
        <v>200</v>
      </c>
      <c r="H1079" s="8" t="str">
        <f>VLOOKUP(F1079, 'Meslek Grupları'!$E$6:$G$152, 3, FALSE)</f>
        <v>Esnaf</v>
      </c>
      <c r="I1079" s="40"/>
      <c r="J1079" s="40"/>
      <c r="K1079" s="40"/>
      <c r="L1079" s="40"/>
      <c r="M1079" s="40"/>
      <c r="N1079" s="40"/>
      <c r="O1079" s="40"/>
      <c r="P1079" s="40"/>
      <c r="Q1079" s="40" t="s">
        <v>579</v>
      </c>
      <c r="R1079" s="40">
        <v>55</v>
      </c>
      <c r="S1079" s="40">
        <v>3</v>
      </c>
      <c r="T1079" s="40">
        <v>13.5</v>
      </c>
      <c r="U1079" s="40"/>
      <c r="V1079" s="40"/>
      <c r="W1079" s="40"/>
      <c r="X1079" s="40"/>
      <c r="Y1079" s="40"/>
      <c r="Z1079" s="41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0"/>
      <c r="AM1079" s="40"/>
      <c r="AN1079" s="40"/>
      <c r="AO1079" s="40"/>
      <c r="AP1079" s="40"/>
      <c r="AQ1079" s="40"/>
      <c r="AR1079" s="40">
        <v>35</v>
      </c>
      <c r="AS1079" s="42">
        <v>7</v>
      </c>
      <c r="AT1079" s="42">
        <v>7</v>
      </c>
      <c r="AU1079" s="43"/>
      <c r="AV1079" s="40"/>
      <c r="AW1079" s="40"/>
      <c r="AX1079" s="40"/>
      <c r="AY1079" s="40"/>
      <c r="AZ1079" s="40"/>
      <c r="BA1079" s="42"/>
      <c r="BB1079" s="41"/>
      <c r="BC1079" s="40"/>
      <c r="BD1079" s="40"/>
      <c r="BE1079" s="40"/>
      <c r="BF1079" s="40"/>
      <c r="BG1079" s="40"/>
      <c r="BH1079" s="42"/>
      <c r="BI1079" s="40">
        <v>4.5</v>
      </c>
      <c r="BJ1079" s="40">
        <v>7</v>
      </c>
      <c r="BK1079" s="40">
        <v>7</v>
      </c>
      <c r="BL1079" s="40"/>
      <c r="BM1079" s="40">
        <v>56</v>
      </c>
      <c r="BN1079" s="40">
        <v>89</v>
      </c>
      <c r="BO1079" s="41"/>
      <c r="BP1079" s="40"/>
      <c r="BQ1079" s="40"/>
      <c r="BR1079" s="40"/>
      <c r="BS1079" s="40"/>
      <c r="BT1079" s="40"/>
      <c r="BU1079" s="42"/>
      <c r="BV1079" s="40"/>
      <c r="BW1079" s="41">
        <v>3</v>
      </c>
      <c r="BX1079" s="40"/>
      <c r="BY1079" s="40"/>
      <c r="BZ1079" s="40">
        <v>48</v>
      </c>
      <c r="CA1079" s="42">
        <v>50</v>
      </c>
      <c r="CB1079" s="41"/>
      <c r="CC1079" s="40"/>
      <c r="CD1079" s="40"/>
      <c r="CE1079" s="40"/>
      <c r="CF1079" s="40"/>
      <c r="CG1079" s="40"/>
      <c r="CH1079" s="42"/>
      <c r="CI1079" s="43"/>
      <c r="CJ1079" s="41"/>
      <c r="CK1079" s="40"/>
      <c r="CL1079" s="40"/>
      <c r="CM1079" s="40"/>
      <c r="CN1079" s="40"/>
      <c r="CO1079" s="40"/>
      <c r="CP1079" s="40"/>
      <c r="CQ1079" s="40"/>
      <c r="CR1079" s="40"/>
      <c r="CS1079" s="40"/>
      <c r="CT1079" s="40"/>
      <c r="CU1079" s="40"/>
      <c r="CV1079" s="40"/>
      <c r="CW1079" s="40"/>
      <c r="CX1079" s="40"/>
      <c r="CY1079" s="40"/>
      <c r="CZ1079" s="40"/>
      <c r="DA1079" s="40"/>
      <c r="DB1079" s="40"/>
      <c r="DC1079" s="40"/>
      <c r="DD1079" s="40"/>
      <c r="DE1079" s="40"/>
      <c r="DF1079" s="40"/>
      <c r="DG1079" s="40"/>
      <c r="DH1079" s="40"/>
      <c r="DI1079" s="40"/>
      <c r="DJ1079" s="40"/>
      <c r="DK1079" s="40"/>
      <c r="DL1079" s="40"/>
      <c r="DM1079" s="40"/>
      <c r="DN1079" s="40"/>
      <c r="DO1079" s="40"/>
      <c r="DP1079" s="40"/>
      <c r="DQ1079" s="41"/>
      <c r="DR1079" s="40"/>
      <c r="DS1079" s="40"/>
      <c r="DT1079" s="40"/>
      <c r="DU1079" s="40"/>
      <c r="DV1079" s="42"/>
      <c r="DW1079" s="40"/>
      <c r="DX1079" s="40"/>
      <c r="DY1079" s="40"/>
      <c r="DZ1079" s="40"/>
      <c r="EA1079" s="40"/>
      <c r="EB1079" s="40"/>
      <c r="EC1079" s="40"/>
      <c r="ED1079" s="41"/>
      <c r="EE1079" s="40"/>
      <c r="EF1079" s="40"/>
      <c r="EG1079" s="41"/>
      <c r="EH1079" s="40"/>
      <c r="EI1079" s="40"/>
      <c r="EJ1079" s="40"/>
      <c r="EK1079" s="40"/>
      <c r="EL1079" s="42"/>
      <c r="EM1079" s="40"/>
      <c r="EN1079" s="40"/>
      <c r="EO1079" s="40"/>
      <c r="EP1079" s="40"/>
      <c r="EQ1079" s="40"/>
      <c r="ER1079" s="40"/>
      <c r="ES1079" s="40"/>
      <c r="ET1079" s="40"/>
      <c r="EU1079" s="40"/>
      <c r="EV1079" s="40"/>
      <c r="EW1079" s="42"/>
      <c r="EX1079" s="42"/>
      <c r="EY1079" s="42"/>
      <c r="EZ1079" s="42"/>
      <c r="FA1079" s="42"/>
      <c r="FB1079" s="42"/>
      <c r="FC1079" s="42"/>
      <c r="FD1079" s="42"/>
      <c r="FE1079" s="42"/>
      <c r="FF1079" s="42"/>
      <c r="FG1079" s="42"/>
      <c r="FH1079" s="42"/>
      <c r="FI1079" s="42"/>
      <c r="FJ1079" s="42"/>
      <c r="FK1079" s="42"/>
      <c r="FL1079" s="42"/>
      <c r="FM1079" s="42"/>
      <c r="FN1079" s="42"/>
      <c r="FO1079" s="42"/>
      <c r="FP1079" s="42"/>
      <c r="FQ1079" s="42"/>
      <c r="FR1079" s="42"/>
      <c r="FS1079" s="29">
        <f t="shared" si="127"/>
        <v>304</v>
      </c>
      <c r="FT1079" s="29">
        <f t="shared" si="123"/>
        <v>304</v>
      </c>
      <c r="FU1079" s="8">
        <f t="shared" si="128"/>
        <v>7.5</v>
      </c>
      <c r="FV1079" s="29">
        <f t="shared" si="124"/>
        <v>7.5</v>
      </c>
    </row>
    <row r="1080" spans="1:178">
      <c r="A1080" s="8">
        <v>11142</v>
      </c>
      <c r="B1080" s="27" t="s">
        <v>69</v>
      </c>
      <c r="C1080" s="40">
        <v>62</v>
      </c>
      <c r="D1080" s="40" t="s">
        <v>1445</v>
      </c>
      <c r="E1080" s="40" t="s">
        <v>1444</v>
      </c>
      <c r="F1080" s="40" t="s">
        <v>191</v>
      </c>
      <c r="G1080" s="40">
        <v>100</v>
      </c>
      <c r="H1080" s="8" t="str">
        <f>VLOOKUP(F1080, 'Meslek Grupları'!$E$6:$G$152, 3, FALSE)</f>
        <v>Esnaf</v>
      </c>
      <c r="I1080" s="40"/>
      <c r="J1080" s="40"/>
      <c r="K1080" s="40"/>
      <c r="L1080" s="40"/>
      <c r="M1080" s="40"/>
      <c r="N1080" s="40"/>
      <c r="O1080" s="40"/>
      <c r="P1080" s="40"/>
      <c r="Q1080" s="40" t="s">
        <v>578</v>
      </c>
      <c r="R1080" s="40">
        <v>80</v>
      </c>
      <c r="S1080" s="40">
        <v>3.5</v>
      </c>
      <c r="T1080" s="40">
        <v>15.25</v>
      </c>
      <c r="U1080" s="40"/>
      <c r="V1080" s="40"/>
      <c r="W1080" s="40"/>
      <c r="X1080" s="40"/>
      <c r="Y1080" s="40"/>
      <c r="Z1080" s="41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>
        <v>20</v>
      </c>
      <c r="AS1080" s="42">
        <v>4</v>
      </c>
      <c r="AT1080" s="42">
        <v>4</v>
      </c>
      <c r="AU1080" s="43"/>
      <c r="AV1080" s="40"/>
      <c r="AW1080" s="40"/>
      <c r="AX1080" s="40"/>
      <c r="AY1080" s="40"/>
      <c r="AZ1080" s="40"/>
      <c r="BA1080" s="42"/>
      <c r="BB1080" s="41"/>
      <c r="BC1080" s="40"/>
      <c r="BD1080" s="40"/>
      <c r="BE1080" s="40"/>
      <c r="BF1080" s="40"/>
      <c r="BG1080" s="40"/>
      <c r="BH1080" s="42"/>
      <c r="BI1080" s="40">
        <v>1</v>
      </c>
      <c r="BJ1080" s="40">
        <v>4</v>
      </c>
      <c r="BK1080" s="40">
        <v>4</v>
      </c>
      <c r="BL1080" s="40"/>
      <c r="BM1080" s="40">
        <v>32</v>
      </c>
      <c r="BN1080" s="40">
        <v>40</v>
      </c>
      <c r="BO1080" s="41"/>
      <c r="BP1080" s="40"/>
      <c r="BQ1080" s="40"/>
      <c r="BR1080" s="40"/>
      <c r="BS1080" s="40"/>
      <c r="BT1080" s="40"/>
      <c r="BU1080" s="42"/>
      <c r="BV1080" s="40"/>
      <c r="BW1080" s="41">
        <v>3.5</v>
      </c>
      <c r="BX1080" s="40"/>
      <c r="BY1080" s="40"/>
      <c r="BZ1080" s="40">
        <v>48</v>
      </c>
      <c r="CA1080" s="42">
        <v>56</v>
      </c>
      <c r="CB1080" s="41"/>
      <c r="CC1080" s="40"/>
      <c r="CD1080" s="40"/>
      <c r="CE1080" s="40"/>
      <c r="CF1080" s="40"/>
      <c r="CG1080" s="40"/>
      <c r="CH1080" s="42"/>
      <c r="CI1080" s="43"/>
      <c r="CJ1080" s="41"/>
      <c r="CK1080" s="40"/>
      <c r="CL1080" s="40"/>
      <c r="CM1080" s="40"/>
      <c r="CN1080" s="40"/>
      <c r="CO1080" s="40"/>
      <c r="CP1080" s="40"/>
      <c r="CQ1080" s="40"/>
      <c r="CR1080" s="40"/>
      <c r="CS1080" s="40"/>
      <c r="CT1080" s="40"/>
      <c r="CU1080" s="40"/>
      <c r="CV1080" s="40"/>
      <c r="CW1080" s="40"/>
      <c r="CX1080" s="40"/>
      <c r="CY1080" s="40"/>
      <c r="CZ1080" s="40"/>
      <c r="DA1080" s="40"/>
      <c r="DB1080" s="40"/>
      <c r="DC1080" s="40"/>
      <c r="DD1080" s="40"/>
      <c r="DE1080" s="40"/>
      <c r="DF1080" s="40"/>
      <c r="DG1080" s="40"/>
      <c r="DH1080" s="40"/>
      <c r="DI1080" s="40"/>
      <c r="DJ1080" s="40"/>
      <c r="DK1080" s="40"/>
      <c r="DL1080" s="40"/>
      <c r="DM1080" s="40"/>
      <c r="DN1080" s="40"/>
      <c r="DO1080" s="40"/>
      <c r="DP1080" s="40"/>
      <c r="DQ1080" s="41"/>
      <c r="DR1080" s="40"/>
      <c r="DS1080" s="40"/>
      <c r="DT1080" s="40"/>
      <c r="DU1080" s="40"/>
      <c r="DV1080" s="42"/>
      <c r="DW1080" s="40"/>
      <c r="DX1080" s="40"/>
      <c r="DY1080" s="40"/>
      <c r="DZ1080" s="40"/>
      <c r="EA1080" s="40"/>
      <c r="EB1080" s="40"/>
      <c r="EC1080" s="40"/>
      <c r="ED1080" s="41"/>
      <c r="EE1080" s="40"/>
      <c r="EF1080" s="40"/>
      <c r="EG1080" s="41"/>
      <c r="EH1080" s="40"/>
      <c r="EI1080" s="40"/>
      <c r="EJ1080" s="40"/>
      <c r="EK1080" s="40"/>
      <c r="EL1080" s="42"/>
      <c r="EM1080" s="40"/>
      <c r="EN1080" s="40"/>
      <c r="EO1080" s="40"/>
      <c r="EP1080" s="40"/>
      <c r="EQ1080" s="40"/>
      <c r="ER1080" s="40"/>
      <c r="ES1080" s="40"/>
      <c r="ET1080" s="40"/>
      <c r="EU1080" s="40"/>
      <c r="EV1080" s="40"/>
      <c r="EW1080" s="42"/>
      <c r="EX1080" s="42"/>
      <c r="EY1080" s="42"/>
      <c r="EZ1080" s="42"/>
      <c r="FA1080" s="42"/>
      <c r="FB1080" s="42"/>
      <c r="FC1080" s="42"/>
      <c r="FD1080" s="42"/>
      <c r="FE1080" s="42"/>
      <c r="FF1080" s="42"/>
      <c r="FG1080" s="42"/>
      <c r="FH1080" s="42"/>
      <c r="FI1080" s="42"/>
      <c r="FJ1080" s="42"/>
      <c r="FK1080" s="42"/>
      <c r="FL1080" s="42"/>
      <c r="FM1080" s="42"/>
      <c r="FN1080" s="42"/>
      <c r="FO1080" s="42"/>
      <c r="FP1080" s="42"/>
      <c r="FQ1080" s="42"/>
      <c r="FR1080" s="42"/>
      <c r="FS1080" s="29">
        <f t="shared" si="127"/>
        <v>180</v>
      </c>
      <c r="FT1080" s="29">
        <f t="shared" si="123"/>
        <v>180</v>
      </c>
      <c r="FU1080" s="8">
        <f t="shared" si="128"/>
        <v>4.5</v>
      </c>
      <c r="FV1080" s="29">
        <f t="shared" si="124"/>
        <v>4.5</v>
      </c>
    </row>
    <row r="1081" spans="1:178">
      <c r="A1081" s="8">
        <v>11142</v>
      </c>
      <c r="B1081" s="27" t="s">
        <v>69</v>
      </c>
      <c r="C1081" s="40">
        <v>63</v>
      </c>
      <c r="D1081" s="40" t="s">
        <v>1488</v>
      </c>
      <c r="E1081" s="40" t="s">
        <v>1496</v>
      </c>
      <c r="F1081" s="40" t="s">
        <v>1015</v>
      </c>
      <c r="G1081" s="40">
        <v>100</v>
      </c>
      <c r="H1081" s="8">
        <v>0</v>
      </c>
      <c r="I1081" s="40"/>
      <c r="J1081" s="40"/>
      <c r="K1081" s="40"/>
      <c r="L1081" s="40"/>
      <c r="M1081" s="40"/>
      <c r="N1081" s="40"/>
      <c r="O1081" s="40"/>
      <c r="P1081" s="40"/>
      <c r="Q1081" s="40" t="s">
        <v>578</v>
      </c>
      <c r="R1081" s="40">
        <v>10</v>
      </c>
      <c r="S1081" s="40">
        <v>4</v>
      </c>
      <c r="T1081" s="40">
        <v>18</v>
      </c>
      <c r="U1081" s="40"/>
      <c r="V1081" s="40"/>
      <c r="W1081" s="40"/>
      <c r="X1081" s="40"/>
      <c r="Y1081" s="40"/>
      <c r="Z1081" s="41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0"/>
      <c r="AM1081" s="40"/>
      <c r="AN1081" s="40"/>
      <c r="AO1081" s="40"/>
      <c r="AP1081" s="40"/>
      <c r="AQ1081" s="40"/>
      <c r="AR1081" s="40"/>
      <c r="AS1081" s="42"/>
      <c r="AT1081" s="42"/>
      <c r="AU1081" s="43"/>
      <c r="AV1081" s="40"/>
      <c r="AW1081" s="40"/>
      <c r="AX1081" s="40"/>
      <c r="AY1081" s="40"/>
      <c r="AZ1081" s="40"/>
      <c r="BA1081" s="42"/>
      <c r="BB1081" s="41"/>
      <c r="BC1081" s="40"/>
      <c r="BD1081" s="40"/>
      <c r="BE1081" s="40"/>
      <c r="BF1081" s="40"/>
      <c r="BG1081" s="40"/>
      <c r="BH1081" s="42"/>
      <c r="BI1081" s="40"/>
      <c r="BJ1081" s="40"/>
      <c r="BK1081" s="40"/>
      <c r="BL1081" s="40"/>
      <c r="BM1081" s="40"/>
      <c r="BN1081" s="40"/>
      <c r="BO1081" s="41"/>
      <c r="BP1081" s="40"/>
      <c r="BQ1081" s="40"/>
      <c r="BR1081" s="40"/>
      <c r="BS1081" s="40"/>
      <c r="BT1081" s="40"/>
      <c r="BU1081" s="42"/>
      <c r="BV1081" s="40"/>
      <c r="BW1081" s="41">
        <v>4</v>
      </c>
      <c r="BX1081" s="40"/>
      <c r="BY1081" s="40"/>
      <c r="BZ1081" s="40">
        <v>36</v>
      </c>
      <c r="CA1081" s="42">
        <v>36</v>
      </c>
      <c r="CB1081" s="41"/>
      <c r="CC1081" s="40"/>
      <c r="CD1081" s="40"/>
      <c r="CE1081" s="40"/>
      <c r="CF1081" s="40"/>
      <c r="CG1081" s="40"/>
      <c r="CH1081" s="42"/>
      <c r="CI1081" s="43"/>
      <c r="CJ1081" s="41"/>
      <c r="CK1081" s="40"/>
      <c r="CL1081" s="40"/>
      <c r="CM1081" s="40"/>
      <c r="CN1081" s="40"/>
      <c r="CO1081" s="40"/>
      <c r="CP1081" s="40"/>
      <c r="CQ1081" s="40"/>
      <c r="CR1081" s="40"/>
      <c r="CS1081" s="40"/>
      <c r="CT1081" s="40"/>
      <c r="CU1081" s="40"/>
      <c r="CV1081" s="40"/>
      <c r="CW1081" s="40"/>
      <c r="CX1081" s="40"/>
      <c r="CY1081" s="40"/>
      <c r="CZ1081" s="40"/>
      <c r="DA1081" s="40"/>
      <c r="DB1081" s="40"/>
      <c r="DC1081" s="40"/>
      <c r="DD1081" s="40"/>
      <c r="DE1081" s="40"/>
      <c r="DF1081" s="40"/>
      <c r="DG1081" s="40"/>
      <c r="DH1081" s="40"/>
      <c r="DI1081" s="40"/>
      <c r="DJ1081" s="40"/>
      <c r="DK1081" s="40"/>
      <c r="DL1081" s="40"/>
      <c r="DM1081" s="40"/>
      <c r="DN1081" s="40"/>
      <c r="DO1081" s="40"/>
      <c r="DP1081" s="40"/>
      <c r="DQ1081" s="41"/>
      <c r="DR1081" s="40"/>
      <c r="DS1081" s="40"/>
      <c r="DT1081" s="40"/>
      <c r="DU1081" s="40"/>
      <c r="DV1081" s="42"/>
      <c r="DW1081" s="40"/>
      <c r="DX1081" s="40"/>
      <c r="DY1081" s="40"/>
      <c r="DZ1081" s="40"/>
      <c r="EA1081" s="40"/>
      <c r="EB1081" s="40"/>
      <c r="EC1081" s="40"/>
      <c r="ED1081" s="41"/>
      <c r="EE1081" s="40"/>
      <c r="EF1081" s="40"/>
      <c r="EG1081" s="41"/>
      <c r="EH1081" s="40"/>
      <c r="EI1081" s="40"/>
      <c r="EJ1081" s="40"/>
      <c r="EK1081" s="40"/>
      <c r="EL1081" s="42"/>
      <c r="EM1081" s="40"/>
      <c r="EN1081" s="40"/>
      <c r="EO1081" s="40"/>
      <c r="EP1081" s="40"/>
      <c r="EQ1081" s="40"/>
      <c r="ER1081" s="40">
        <v>1</v>
      </c>
      <c r="ES1081" s="40"/>
      <c r="ET1081" s="40"/>
      <c r="EU1081" s="40"/>
      <c r="EV1081" s="40"/>
      <c r="EW1081" s="42">
        <v>12</v>
      </c>
      <c r="EX1081" s="42"/>
      <c r="EY1081" s="42"/>
      <c r="EZ1081" s="42"/>
      <c r="FA1081" s="42"/>
      <c r="FB1081" s="42"/>
      <c r="FC1081" s="42"/>
      <c r="FD1081" s="42"/>
      <c r="FE1081" s="42"/>
      <c r="FF1081" s="42"/>
      <c r="FG1081" s="42"/>
      <c r="FH1081" s="42"/>
      <c r="FI1081" s="42"/>
      <c r="FJ1081" s="42"/>
      <c r="FK1081" s="42"/>
      <c r="FL1081" s="42"/>
      <c r="FM1081" s="42"/>
      <c r="FN1081" s="42"/>
      <c r="FO1081" s="42"/>
      <c r="FP1081" s="42"/>
      <c r="FQ1081" s="42"/>
      <c r="FR1081" s="42"/>
      <c r="FS1081" s="29">
        <f t="shared" si="127"/>
        <v>148</v>
      </c>
      <c r="FT1081" s="29">
        <f t="shared" si="123"/>
        <v>148</v>
      </c>
      <c r="FU1081" s="8">
        <f t="shared" si="128"/>
        <v>4</v>
      </c>
      <c r="FV1081" s="29">
        <f t="shared" si="124"/>
        <v>4</v>
      </c>
    </row>
    <row r="1082" spans="1:178">
      <c r="A1082" s="8">
        <v>11153</v>
      </c>
      <c r="B1082" s="27" t="s">
        <v>68</v>
      </c>
      <c r="C1082">
        <v>1</v>
      </c>
      <c r="D1082" s="8" t="s">
        <v>1531</v>
      </c>
      <c r="E1082" s="8" t="s">
        <v>1453</v>
      </c>
      <c r="F1082" s="8" t="s">
        <v>288</v>
      </c>
      <c r="G1082">
        <v>3000</v>
      </c>
      <c r="H1082" s="8" t="str">
        <f>VLOOKUP(F1082, 'Meslek Grupları'!$E$6:$G$152, 3, FALSE)</f>
        <v>Ticaret</v>
      </c>
      <c r="I1082" s="8"/>
      <c r="J1082" s="8"/>
      <c r="K1082" s="8"/>
      <c r="M1082" s="8"/>
      <c r="O1082" s="8"/>
      <c r="P1082" s="8"/>
      <c r="Q1082" s="8" t="s">
        <v>580</v>
      </c>
      <c r="R1082">
        <v>380</v>
      </c>
      <c r="S1082">
        <v>12</v>
      </c>
      <c r="T1082">
        <v>54</v>
      </c>
      <c r="U1082" s="8"/>
      <c r="V1082" s="8"/>
      <c r="W1082" s="8"/>
      <c r="Z1082" s="2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27"/>
      <c r="AT1082" s="27"/>
      <c r="AU1082" s="29"/>
      <c r="AV1082" s="8"/>
      <c r="AW1082" s="8"/>
      <c r="AX1082" s="8"/>
      <c r="AY1082" s="8"/>
      <c r="AZ1082" s="8"/>
      <c r="BA1082" s="27"/>
      <c r="BB1082" s="28"/>
      <c r="BC1082" s="8"/>
      <c r="BD1082" s="8"/>
      <c r="BE1082" s="8"/>
      <c r="BF1082" s="8"/>
      <c r="BG1082" s="8"/>
      <c r="BH1082" s="27"/>
      <c r="BI1082" s="8"/>
      <c r="BJ1082" s="8"/>
      <c r="BK1082" s="8"/>
      <c r="BL1082" s="8"/>
      <c r="BM1082" s="8"/>
      <c r="BN1082" s="8"/>
      <c r="BO1082" s="28"/>
      <c r="BP1082" s="8"/>
      <c r="BQ1082" s="8"/>
      <c r="BR1082" s="8"/>
      <c r="BS1082" s="8"/>
      <c r="BT1082" s="8"/>
      <c r="BU1082" s="27"/>
      <c r="BV1082" s="8"/>
      <c r="BW1082" s="28">
        <v>12</v>
      </c>
      <c r="BX1082" s="8"/>
      <c r="BY1082" s="8"/>
      <c r="BZ1082" s="8">
        <v>186</v>
      </c>
      <c r="CA1082" s="27">
        <v>186</v>
      </c>
      <c r="CB1082" s="28"/>
      <c r="CC1082" s="8"/>
      <c r="CD1082" s="8"/>
      <c r="CE1082" s="8"/>
      <c r="CF1082" s="8"/>
      <c r="CG1082" s="8"/>
      <c r="CH1082" s="27"/>
      <c r="CI1082" s="29"/>
      <c r="CJ1082" s="2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28"/>
      <c r="DR1082" s="8"/>
      <c r="DS1082" s="8"/>
      <c r="DT1082" s="8"/>
      <c r="DU1082" s="8"/>
      <c r="DV1082" s="27"/>
      <c r="DW1082" s="8"/>
      <c r="DX1082" s="8"/>
      <c r="DY1082" s="8"/>
      <c r="DZ1082" s="8"/>
      <c r="EA1082" s="8"/>
      <c r="EB1082" s="8"/>
      <c r="EC1082" s="8"/>
      <c r="ED1082" s="28"/>
      <c r="EE1082" s="8"/>
      <c r="EF1082" s="8"/>
      <c r="EG1082" s="28">
        <v>1</v>
      </c>
      <c r="EH1082" s="8" t="s">
        <v>261</v>
      </c>
      <c r="EI1082" s="8"/>
      <c r="EJ1082" s="8"/>
      <c r="EK1082" s="8" t="s">
        <v>876</v>
      </c>
      <c r="EL1082" s="27">
        <v>200</v>
      </c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9">
        <f t="shared" si="127"/>
        <v>3386</v>
      </c>
      <c r="FT1082" s="29">
        <f>SUM(FS1082:FS1085)</f>
        <v>3586</v>
      </c>
      <c r="FU1082" s="8">
        <f t="shared" si="128"/>
        <v>12</v>
      </c>
      <c r="FV1082" s="29">
        <f>SUM(FU1082:FU1085)</f>
        <v>12</v>
      </c>
    </row>
    <row r="1083" spans="1:178">
      <c r="A1083" s="8">
        <v>11153</v>
      </c>
      <c r="B1083" s="27" t="s">
        <v>68</v>
      </c>
      <c r="D1083" s="8"/>
      <c r="E1083" s="8" t="s">
        <v>1071</v>
      </c>
      <c r="F1083" s="8" t="s">
        <v>1071</v>
      </c>
      <c r="H1083" s="8">
        <v>0</v>
      </c>
      <c r="I1083" s="8"/>
      <c r="J1083" s="8"/>
      <c r="K1083" s="8"/>
      <c r="M1083" s="8"/>
      <c r="O1083" s="8"/>
      <c r="P1083" s="8"/>
      <c r="Q1083" s="8" t="s">
        <v>1071</v>
      </c>
      <c r="U1083" s="8"/>
      <c r="V1083" s="8"/>
      <c r="W1083" s="8"/>
      <c r="Z1083" s="2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27"/>
      <c r="AT1083" s="27"/>
      <c r="AU1083" s="29"/>
      <c r="AV1083" s="8"/>
      <c r="AW1083" s="8"/>
      <c r="AX1083" s="8"/>
      <c r="AY1083" s="8"/>
      <c r="AZ1083" s="8"/>
      <c r="BA1083" s="27"/>
      <c r="BB1083" s="28"/>
      <c r="BC1083" s="8"/>
      <c r="BD1083" s="8"/>
      <c r="BE1083" s="8"/>
      <c r="BF1083" s="8"/>
      <c r="BG1083" s="8"/>
      <c r="BH1083" s="27"/>
      <c r="BI1083" s="8"/>
      <c r="BJ1083" s="8"/>
      <c r="BK1083" s="8"/>
      <c r="BL1083" s="8"/>
      <c r="BM1083" s="8"/>
      <c r="BN1083" s="8"/>
      <c r="BO1083" s="28"/>
      <c r="BP1083" s="8"/>
      <c r="BQ1083" s="8"/>
      <c r="BR1083" s="8"/>
      <c r="BS1083" s="8"/>
      <c r="BT1083" s="8"/>
      <c r="BU1083" s="27"/>
      <c r="BV1083" s="8"/>
      <c r="BW1083" s="28"/>
      <c r="BX1083" s="8"/>
      <c r="BY1083" s="8"/>
      <c r="BZ1083" s="8"/>
      <c r="CA1083" s="27"/>
      <c r="CB1083" s="28"/>
      <c r="CC1083" s="8"/>
      <c r="CD1083" s="8"/>
      <c r="CE1083" s="8"/>
      <c r="CF1083" s="8"/>
      <c r="CG1083" s="8"/>
      <c r="CH1083" s="27"/>
      <c r="CI1083" s="29"/>
      <c r="CJ1083" s="2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28"/>
      <c r="DR1083" s="8"/>
      <c r="DS1083" s="8"/>
      <c r="DT1083" s="8"/>
      <c r="DU1083" s="8"/>
      <c r="DV1083" s="27"/>
      <c r="DW1083" s="8"/>
      <c r="DX1083" s="8"/>
      <c r="DY1083" s="8"/>
      <c r="DZ1083" s="8"/>
      <c r="EA1083" s="8"/>
      <c r="EB1083" s="8"/>
      <c r="EC1083" s="8"/>
      <c r="ED1083" s="28"/>
      <c r="EE1083" s="8"/>
      <c r="EF1083" s="8"/>
      <c r="EG1083" s="28">
        <v>2</v>
      </c>
      <c r="EH1083" s="8" t="s">
        <v>186</v>
      </c>
      <c r="EI1083" s="8"/>
      <c r="EJ1083" s="8"/>
      <c r="EK1083" s="8"/>
      <c r="EL1083" s="27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/>
      <c r="FN1083" s="27"/>
      <c r="FO1083" s="27"/>
      <c r="FP1083" s="27"/>
      <c r="FQ1083" s="27"/>
      <c r="FR1083" s="27"/>
      <c r="FS1083" s="29">
        <f t="shared" si="127"/>
        <v>0</v>
      </c>
      <c r="FT1083" s="29"/>
      <c r="FU1083" s="8">
        <f t="shared" si="128"/>
        <v>0</v>
      </c>
      <c r="FV1083" s="29"/>
    </row>
    <row r="1084" spans="1:178">
      <c r="A1084" s="8">
        <v>11153</v>
      </c>
      <c r="B1084" s="27" t="s">
        <v>68</v>
      </c>
      <c r="D1084" s="8"/>
      <c r="E1084" s="8" t="s">
        <v>1071</v>
      </c>
      <c r="F1084" t="s">
        <v>1071</v>
      </c>
      <c r="H1084" s="8">
        <v>0</v>
      </c>
      <c r="I1084" s="8"/>
      <c r="J1084" s="8"/>
      <c r="K1084" s="8"/>
      <c r="M1084" s="8"/>
      <c r="O1084" s="8"/>
      <c r="P1084" s="8"/>
      <c r="Q1084" s="8" t="s">
        <v>1071</v>
      </c>
      <c r="U1084" s="8"/>
      <c r="V1084" s="8"/>
      <c r="W1084" s="8"/>
      <c r="Z1084" s="2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27"/>
      <c r="AT1084" s="27"/>
      <c r="AU1084" s="29"/>
      <c r="AV1084" s="8"/>
      <c r="AW1084" s="8"/>
      <c r="AX1084" s="8"/>
      <c r="AY1084" s="8"/>
      <c r="AZ1084" s="8"/>
      <c r="BA1084" s="27"/>
      <c r="BB1084" s="28"/>
      <c r="BC1084" s="8"/>
      <c r="BD1084" s="8"/>
      <c r="BE1084" s="8"/>
      <c r="BF1084" s="8"/>
      <c r="BG1084" s="8"/>
      <c r="BH1084" s="27"/>
      <c r="BI1084" s="8"/>
      <c r="BJ1084" s="8"/>
      <c r="BK1084" s="8"/>
      <c r="BL1084" s="8"/>
      <c r="BM1084" s="8"/>
      <c r="BN1084" s="8"/>
      <c r="BO1084" s="28"/>
      <c r="BP1084" s="8"/>
      <c r="BQ1084" s="8"/>
      <c r="BR1084" s="8"/>
      <c r="BS1084" s="8"/>
      <c r="BT1084" s="8"/>
      <c r="BU1084" s="27"/>
      <c r="BV1084" s="8"/>
      <c r="BW1084" s="28"/>
      <c r="BX1084" s="8"/>
      <c r="BY1084" s="8"/>
      <c r="BZ1084" s="8"/>
      <c r="CA1084" s="27"/>
      <c r="CB1084" s="28"/>
      <c r="CC1084" s="8"/>
      <c r="CD1084" s="8"/>
      <c r="CE1084" s="8"/>
      <c r="CF1084" s="8"/>
      <c r="CG1084" s="8"/>
      <c r="CH1084" s="27"/>
      <c r="CI1084" s="29"/>
      <c r="CJ1084" s="2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28"/>
      <c r="DR1084" s="8"/>
      <c r="DS1084" s="8"/>
      <c r="DT1084" s="8"/>
      <c r="DU1084" s="8"/>
      <c r="DV1084" s="27"/>
      <c r="DW1084" s="8"/>
      <c r="DX1084" s="8"/>
      <c r="DY1084" s="8"/>
      <c r="DZ1084" s="8"/>
      <c r="EA1084" s="8"/>
      <c r="EB1084" s="8"/>
      <c r="EC1084" s="8"/>
      <c r="ED1084" s="28"/>
      <c r="EE1084" s="8"/>
      <c r="EF1084" s="8"/>
      <c r="EG1084" s="28">
        <v>1</v>
      </c>
      <c r="EH1084" s="8" t="s">
        <v>640</v>
      </c>
      <c r="EI1084" s="8" t="s">
        <v>45</v>
      </c>
      <c r="EJ1084" s="8"/>
      <c r="EK1084" s="8"/>
      <c r="EL1084" s="27">
        <v>200</v>
      </c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9">
        <f t="shared" si="127"/>
        <v>200</v>
      </c>
      <c r="FT1084" s="29"/>
      <c r="FU1084" s="8">
        <f t="shared" si="128"/>
        <v>0</v>
      </c>
      <c r="FV1084" s="29"/>
    </row>
    <row r="1085" spans="1:178">
      <c r="A1085" s="8">
        <v>11153</v>
      </c>
      <c r="B1085" s="27" t="s">
        <v>68</v>
      </c>
      <c r="C1085" s="31"/>
      <c r="D1085" s="31"/>
      <c r="E1085" s="31" t="s">
        <v>1071</v>
      </c>
      <c r="F1085" s="31" t="s">
        <v>1071</v>
      </c>
      <c r="G1085" s="31"/>
      <c r="H1085" s="8">
        <v>0</v>
      </c>
      <c r="I1085" s="31"/>
      <c r="J1085" s="31"/>
      <c r="K1085" s="31"/>
      <c r="L1085" s="31"/>
      <c r="M1085" s="31"/>
      <c r="N1085" s="31"/>
      <c r="O1085" s="31"/>
      <c r="P1085" s="31"/>
      <c r="Q1085" s="31" t="s">
        <v>1071</v>
      </c>
      <c r="R1085" s="31"/>
      <c r="S1085" s="31"/>
      <c r="T1085" s="31"/>
      <c r="U1085" s="31"/>
      <c r="V1085" s="31"/>
      <c r="W1085" s="31"/>
      <c r="X1085" s="31"/>
      <c r="Y1085" s="31"/>
      <c r="Z1085" s="38"/>
      <c r="AA1085" s="31"/>
      <c r="AB1085" s="31"/>
      <c r="AC1085" s="31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  <c r="AR1085" s="31"/>
      <c r="AS1085" s="37"/>
      <c r="AT1085" s="37"/>
      <c r="AU1085" s="39"/>
      <c r="AV1085" s="31"/>
      <c r="AW1085" s="31"/>
      <c r="AX1085" s="31"/>
      <c r="AY1085" s="31"/>
      <c r="AZ1085" s="31"/>
      <c r="BA1085" s="37"/>
      <c r="BB1085" s="38"/>
      <c r="BC1085" s="31"/>
      <c r="BD1085" s="31"/>
      <c r="BE1085" s="31"/>
      <c r="BF1085" s="31"/>
      <c r="BG1085" s="31"/>
      <c r="BH1085" s="37"/>
      <c r="BI1085" s="31"/>
      <c r="BJ1085" s="31"/>
      <c r="BK1085" s="31"/>
      <c r="BL1085" s="31"/>
      <c r="BM1085" s="31"/>
      <c r="BN1085" s="31"/>
      <c r="BO1085" s="38"/>
      <c r="BP1085" s="31"/>
      <c r="BQ1085" s="31"/>
      <c r="BR1085" s="31"/>
      <c r="BS1085" s="31"/>
      <c r="BT1085" s="31"/>
      <c r="BU1085" s="37"/>
      <c r="BV1085" s="31"/>
      <c r="BW1085" s="38"/>
      <c r="BX1085" s="31"/>
      <c r="BY1085" s="31"/>
      <c r="BZ1085" s="31"/>
      <c r="CA1085" s="37"/>
      <c r="CB1085" s="38"/>
      <c r="CC1085" s="31"/>
      <c r="CD1085" s="31"/>
      <c r="CE1085" s="31"/>
      <c r="CF1085" s="31"/>
      <c r="CG1085" s="31"/>
      <c r="CH1085" s="37"/>
      <c r="CI1085" s="39"/>
      <c r="CJ1085" s="38"/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/>
      <c r="DK1085" s="31"/>
      <c r="DL1085" s="31"/>
      <c r="DM1085" s="31"/>
      <c r="DN1085" s="31"/>
      <c r="DO1085" s="31"/>
      <c r="DP1085" s="31"/>
      <c r="DQ1085" s="38"/>
      <c r="DR1085" s="31"/>
      <c r="DS1085" s="31"/>
      <c r="DT1085" s="31"/>
      <c r="DU1085" s="31"/>
      <c r="DV1085" s="37"/>
      <c r="DW1085" s="31"/>
      <c r="DX1085" s="31"/>
      <c r="DY1085" s="31"/>
      <c r="DZ1085" s="31"/>
      <c r="EA1085" s="31"/>
      <c r="EB1085" s="31"/>
      <c r="EC1085" s="31"/>
      <c r="ED1085" s="38"/>
      <c r="EE1085" s="31"/>
      <c r="EF1085" s="31"/>
      <c r="EG1085" s="38">
        <v>1</v>
      </c>
      <c r="EH1085" s="31"/>
      <c r="EI1085" s="31"/>
      <c r="EJ1085" s="31"/>
      <c r="EK1085" s="31" t="s">
        <v>915</v>
      </c>
      <c r="EL1085" s="37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/>
      <c r="EW1085" s="37"/>
      <c r="EX1085" s="37"/>
      <c r="EY1085" s="37"/>
      <c r="EZ1085" s="37"/>
      <c r="FA1085" s="37"/>
      <c r="FB1085" s="37"/>
      <c r="FC1085" s="37"/>
      <c r="FD1085" s="37"/>
      <c r="FE1085" s="37"/>
      <c r="FF1085" s="37"/>
      <c r="FG1085" s="37"/>
      <c r="FH1085" s="37"/>
      <c r="FI1085" s="37"/>
      <c r="FJ1085" s="37"/>
      <c r="FK1085" s="37"/>
      <c r="FL1085" s="37"/>
      <c r="FM1085" s="37"/>
      <c r="FN1085" s="37"/>
      <c r="FO1085" s="37"/>
      <c r="FP1085" s="37"/>
      <c r="FQ1085" s="37"/>
      <c r="FR1085" s="37"/>
      <c r="FS1085" s="29">
        <f t="shared" si="127"/>
        <v>0</v>
      </c>
      <c r="FT1085" s="29"/>
      <c r="FU1085" s="8">
        <f t="shared" si="128"/>
        <v>0</v>
      </c>
      <c r="FV1085" s="29"/>
    </row>
    <row r="1086" spans="1:178">
      <c r="A1086" s="8">
        <v>11153</v>
      </c>
      <c r="B1086" s="27" t="s">
        <v>68</v>
      </c>
      <c r="C1086" s="40">
        <v>2</v>
      </c>
      <c r="D1086" s="40" t="s">
        <v>1462</v>
      </c>
      <c r="E1086" s="40" t="s">
        <v>1531</v>
      </c>
      <c r="F1086" s="40" t="s">
        <v>288</v>
      </c>
      <c r="G1086" s="40">
        <v>250</v>
      </c>
      <c r="H1086" s="8" t="str">
        <f>VLOOKUP(F1086, 'Meslek Grupları'!$E$6:$G$152, 3, FALSE)</f>
        <v>Ticaret</v>
      </c>
      <c r="I1086" s="40" t="s">
        <v>159</v>
      </c>
      <c r="J1086" s="40"/>
      <c r="K1086" s="40"/>
      <c r="L1086" s="40"/>
      <c r="M1086" s="40"/>
      <c r="N1086" s="40"/>
      <c r="O1086" s="40"/>
      <c r="P1086" s="40"/>
      <c r="Q1086" s="40" t="s">
        <v>578</v>
      </c>
      <c r="R1086" s="40"/>
      <c r="S1086" s="40"/>
      <c r="T1086" s="40"/>
      <c r="U1086" s="40"/>
      <c r="V1086" s="40"/>
      <c r="W1086" s="40"/>
      <c r="X1086" s="40"/>
      <c r="Y1086" s="40"/>
      <c r="Z1086" s="41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2"/>
      <c r="AT1086" s="42"/>
      <c r="AU1086" s="43"/>
      <c r="AV1086" s="40"/>
      <c r="AW1086" s="40"/>
      <c r="AX1086" s="40"/>
      <c r="AY1086" s="40"/>
      <c r="AZ1086" s="40"/>
      <c r="BA1086" s="42"/>
      <c r="BB1086" s="41"/>
      <c r="BC1086" s="40"/>
      <c r="BD1086" s="40"/>
      <c r="BE1086" s="40"/>
      <c r="BF1086" s="40"/>
      <c r="BG1086" s="40"/>
      <c r="BH1086" s="42"/>
      <c r="BI1086" s="40"/>
      <c r="BJ1086" s="40"/>
      <c r="BK1086" s="40"/>
      <c r="BL1086" s="40"/>
      <c r="BM1086" s="40"/>
      <c r="BN1086" s="40"/>
      <c r="BO1086" s="41"/>
      <c r="BP1086" s="40"/>
      <c r="BQ1086" s="40"/>
      <c r="BR1086" s="40"/>
      <c r="BS1086" s="40"/>
      <c r="BT1086" s="40"/>
      <c r="BU1086" s="42"/>
      <c r="BV1086" s="40"/>
      <c r="BW1086" s="41"/>
      <c r="BX1086" s="40"/>
      <c r="BY1086" s="40"/>
      <c r="BZ1086" s="40"/>
      <c r="CA1086" s="42"/>
      <c r="CB1086" s="41"/>
      <c r="CC1086" s="40"/>
      <c r="CD1086" s="40"/>
      <c r="CE1086" s="40"/>
      <c r="CF1086" s="40"/>
      <c r="CG1086" s="40"/>
      <c r="CH1086" s="42"/>
      <c r="CI1086" s="43"/>
      <c r="CJ1086" s="41"/>
      <c r="CK1086" s="40"/>
      <c r="CL1086" s="40"/>
      <c r="CM1086" s="40"/>
      <c r="CN1086" s="40"/>
      <c r="CO1086" s="40"/>
      <c r="CP1086" s="40"/>
      <c r="CQ1086" s="40"/>
      <c r="CR1086" s="40"/>
      <c r="CS1086" s="40"/>
      <c r="CT1086" s="40"/>
      <c r="CU1086" s="40"/>
      <c r="CV1086" s="40"/>
      <c r="CW1086" s="40"/>
      <c r="CX1086" s="40"/>
      <c r="CY1086" s="40"/>
      <c r="CZ1086" s="40"/>
      <c r="DA1086" s="40"/>
      <c r="DB1086" s="40"/>
      <c r="DC1086" s="40"/>
      <c r="DD1086" s="40"/>
      <c r="DE1086" s="40"/>
      <c r="DF1086" s="40"/>
      <c r="DG1086" s="40"/>
      <c r="DH1086" s="40"/>
      <c r="DI1086" s="40"/>
      <c r="DJ1086" s="40"/>
      <c r="DK1086" s="40"/>
      <c r="DL1086" s="40"/>
      <c r="DM1086" s="40"/>
      <c r="DN1086" s="40"/>
      <c r="DO1086" s="40"/>
      <c r="DP1086" s="40"/>
      <c r="DQ1086" s="41"/>
      <c r="DR1086" s="40"/>
      <c r="DS1086" s="40"/>
      <c r="DT1086" s="40"/>
      <c r="DU1086" s="40"/>
      <c r="DV1086" s="42"/>
      <c r="DW1086" s="40"/>
      <c r="DX1086" s="40"/>
      <c r="DY1086" s="40"/>
      <c r="DZ1086" s="40"/>
      <c r="EA1086" s="40"/>
      <c r="EB1086" s="40"/>
      <c r="EC1086" s="40"/>
      <c r="ED1086" s="41"/>
      <c r="EE1086" s="40"/>
      <c r="EF1086" s="40"/>
      <c r="EG1086" s="41"/>
      <c r="EH1086" s="40"/>
      <c r="EI1086" s="40"/>
      <c r="EJ1086" s="40"/>
      <c r="EK1086" s="40"/>
      <c r="EL1086" s="42"/>
      <c r="EM1086" s="40"/>
      <c r="EN1086" s="40"/>
      <c r="EO1086" s="40"/>
      <c r="EP1086" s="40"/>
      <c r="EQ1086" s="40"/>
      <c r="ER1086" s="40">
        <v>1</v>
      </c>
      <c r="ES1086" s="40"/>
      <c r="ET1086" s="40"/>
      <c r="EU1086" s="40"/>
      <c r="EV1086" s="40"/>
      <c r="EW1086" s="42">
        <v>80</v>
      </c>
      <c r="EX1086" s="42"/>
      <c r="EY1086" s="42"/>
      <c r="EZ1086" s="42"/>
      <c r="FA1086" s="42"/>
      <c r="FB1086" s="42"/>
      <c r="FC1086" s="42"/>
      <c r="FD1086" s="42"/>
      <c r="FE1086" s="42"/>
      <c r="FF1086" s="42"/>
      <c r="FG1086" s="42"/>
      <c r="FH1086" s="42"/>
      <c r="FI1086" s="42"/>
      <c r="FJ1086" s="42"/>
      <c r="FK1086" s="42"/>
      <c r="FL1086" s="42"/>
      <c r="FM1086" s="42"/>
      <c r="FN1086" s="42"/>
      <c r="FO1086" s="42"/>
      <c r="FP1086" s="42"/>
      <c r="FQ1086" s="42"/>
      <c r="FR1086" s="42"/>
      <c r="FS1086" s="29">
        <f t="shared" si="127"/>
        <v>330</v>
      </c>
      <c r="FT1086" s="29">
        <f>FS1086</f>
        <v>330</v>
      </c>
      <c r="FU1086" s="8">
        <f t="shared" si="128"/>
        <v>0</v>
      </c>
      <c r="FV1086" s="29">
        <f>FU1086</f>
        <v>0</v>
      </c>
    </row>
    <row r="1087" spans="1:178">
      <c r="A1087" s="8">
        <v>11153</v>
      </c>
      <c r="B1087" s="27" t="s">
        <v>68</v>
      </c>
      <c r="C1087" s="40">
        <v>3</v>
      </c>
      <c r="D1087" s="40" t="s">
        <v>1532</v>
      </c>
      <c r="E1087" s="40" t="s">
        <v>1533</v>
      </c>
      <c r="F1087" s="40" t="s">
        <v>253</v>
      </c>
      <c r="G1087" s="40">
        <v>200</v>
      </c>
      <c r="H1087" s="8" t="str">
        <f>VLOOKUP(F1087, 'Meslek Grupları'!$E$6:$G$152, 3, FALSE)</f>
        <v>İşçiler</v>
      </c>
      <c r="I1087" s="40"/>
      <c r="J1087" s="40"/>
      <c r="K1087" s="40"/>
      <c r="L1087" s="40"/>
      <c r="M1087" s="40"/>
      <c r="N1087" s="40"/>
      <c r="O1087" s="40"/>
      <c r="P1087" s="40"/>
      <c r="Q1087" s="40" t="s">
        <v>579</v>
      </c>
      <c r="R1087" s="40">
        <v>10</v>
      </c>
      <c r="S1087" s="40">
        <v>14</v>
      </c>
      <c r="T1087" s="40">
        <v>63</v>
      </c>
      <c r="U1087" s="40"/>
      <c r="V1087" s="40"/>
      <c r="W1087" s="40"/>
      <c r="X1087" s="40"/>
      <c r="Y1087" s="40"/>
      <c r="Z1087" s="41"/>
      <c r="AA1087" s="40"/>
      <c r="AB1087" s="40">
        <v>50</v>
      </c>
      <c r="AC1087" s="40">
        <v>10</v>
      </c>
      <c r="AD1087" s="40"/>
      <c r="AE1087" s="40"/>
      <c r="AF1087" s="40"/>
      <c r="AG1087" s="40"/>
      <c r="AH1087" s="40"/>
      <c r="AI1087" s="40"/>
      <c r="AJ1087" s="40"/>
      <c r="AK1087" s="40"/>
      <c r="AL1087" s="40"/>
      <c r="AM1087" s="40"/>
      <c r="AN1087" s="40"/>
      <c r="AO1087" s="40"/>
      <c r="AP1087" s="40"/>
      <c r="AQ1087" s="40"/>
      <c r="AR1087" s="40"/>
      <c r="AS1087" s="42"/>
      <c r="AT1087" s="42">
        <v>10</v>
      </c>
      <c r="AU1087" s="43"/>
      <c r="AV1087" s="40">
        <v>7</v>
      </c>
      <c r="AW1087" s="40"/>
      <c r="AX1087" s="40">
        <v>10</v>
      </c>
      <c r="AY1087" s="40"/>
      <c r="AZ1087" s="40">
        <v>90</v>
      </c>
      <c r="BA1087" s="42">
        <v>100</v>
      </c>
      <c r="BB1087" s="41"/>
      <c r="BC1087" s="40"/>
      <c r="BD1087" s="40"/>
      <c r="BE1087" s="40"/>
      <c r="BF1087" s="40"/>
      <c r="BG1087" s="40"/>
      <c r="BH1087" s="42"/>
      <c r="BI1087" s="40"/>
      <c r="BJ1087" s="40"/>
      <c r="BK1087" s="40"/>
      <c r="BL1087" s="40"/>
      <c r="BM1087" s="40"/>
      <c r="BN1087" s="40"/>
      <c r="BO1087" s="41"/>
      <c r="BP1087" s="40"/>
      <c r="BQ1087" s="40"/>
      <c r="BR1087" s="40"/>
      <c r="BS1087" s="40"/>
      <c r="BT1087" s="40"/>
      <c r="BU1087" s="42"/>
      <c r="BV1087" s="40"/>
      <c r="BW1087" s="41">
        <v>14</v>
      </c>
      <c r="BX1087" s="40"/>
      <c r="BY1087" s="40"/>
      <c r="BZ1087" s="40">
        <v>120</v>
      </c>
      <c r="CA1087" s="42">
        <v>120</v>
      </c>
      <c r="CB1087" s="41"/>
      <c r="CC1087" s="40"/>
      <c r="CD1087" s="40"/>
      <c r="CE1087" s="40"/>
      <c r="CF1087" s="40"/>
      <c r="CG1087" s="40"/>
      <c r="CH1087" s="42"/>
      <c r="CI1087" s="43"/>
      <c r="CJ1087" s="41"/>
      <c r="CK1087" s="40"/>
      <c r="CL1087" s="40"/>
      <c r="CM1087" s="40"/>
      <c r="CN1087" s="40"/>
      <c r="CO1087" s="40"/>
      <c r="CP1087" s="40"/>
      <c r="CQ1087" s="40"/>
      <c r="CR1087" s="40"/>
      <c r="CS1087" s="40"/>
      <c r="CT1087" s="40"/>
      <c r="CU1087" s="40"/>
      <c r="CV1087" s="40"/>
      <c r="CW1087" s="40"/>
      <c r="CX1087" s="40"/>
      <c r="CY1087" s="40"/>
      <c r="CZ1087" s="40"/>
      <c r="DA1087" s="40"/>
      <c r="DB1087" s="40"/>
      <c r="DC1087" s="40"/>
      <c r="DD1087" s="40"/>
      <c r="DE1087" s="40"/>
      <c r="DF1087" s="40"/>
      <c r="DG1087" s="40"/>
      <c r="DH1087" s="40"/>
      <c r="DI1087" s="40"/>
      <c r="DJ1087" s="40"/>
      <c r="DK1087" s="40"/>
      <c r="DL1087" s="40"/>
      <c r="DM1087" s="40"/>
      <c r="DN1087" s="40"/>
      <c r="DO1087" s="40"/>
      <c r="DP1087" s="40"/>
      <c r="DQ1087" s="41"/>
      <c r="DR1087" s="40"/>
      <c r="DS1087" s="40"/>
      <c r="DT1087" s="40"/>
      <c r="DU1087" s="40"/>
      <c r="DV1087" s="42"/>
      <c r="DW1087" s="40"/>
      <c r="DX1087" s="40"/>
      <c r="DY1087" s="40"/>
      <c r="DZ1087" s="40"/>
      <c r="EA1087" s="40"/>
      <c r="EB1087" s="40"/>
      <c r="EC1087" s="40"/>
      <c r="ED1087" s="41"/>
      <c r="EE1087" s="40"/>
      <c r="EF1087" s="40"/>
      <c r="EG1087" s="41"/>
      <c r="EH1087" s="40"/>
      <c r="EI1087" s="40"/>
      <c r="EJ1087" s="40"/>
      <c r="EK1087" s="40"/>
      <c r="EL1087" s="42"/>
      <c r="EM1087" s="40"/>
      <c r="EN1087" s="40"/>
      <c r="EO1087" s="40"/>
      <c r="EP1087" s="40"/>
      <c r="EQ1087" s="40"/>
      <c r="ER1087" s="40">
        <v>1</v>
      </c>
      <c r="ES1087" s="40"/>
      <c r="ET1087" s="40"/>
      <c r="EU1087" s="40" t="s">
        <v>159</v>
      </c>
      <c r="EV1087" s="40"/>
      <c r="EW1087" s="42">
        <v>45</v>
      </c>
      <c r="EX1087" s="42"/>
      <c r="EY1087" s="42"/>
      <c r="EZ1087" s="42"/>
      <c r="FA1087" s="42"/>
      <c r="FB1087" s="42"/>
      <c r="FC1087" s="42"/>
      <c r="FD1087" s="42"/>
      <c r="FE1087" s="42"/>
      <c r="FF1087" s="42"/>
      <c r="FG1087" s="42"/>
      <c r="FH1087" s="42"/>
      <c r="FI1087" s="42"/>
      <c r="FJ1087" s="42"/>
      <c r="FK1087" s="42"/>
      <c r="FL1087" s="42"/>
      <c r="FM1087" s="42"/>
      <c r="FN1087" s="42"/>
      <c r="FO1087" s="42"/>
      <c r="FP1087" s="42"/>
      <c r="FQ1087" s="42"/>
      <c r="FR1087" s="42"/>
      <c r="FS1087" s="29">
        <f t="shared" si="127"/>
        <v>455</v>
      </c>
      <c r="FT1087" s="29">
        <f>FS1087</f>
        <v>455</v>
      </c>
      <c r="FU1087" s="8">
        <f t="shared" si="128"/>
        <v>21</v>
      </c>
      <c r="FV1087" s="29">
        <f>FU1087</f>
        <v>21</v>
      </c>
    </row>
    <row r="1088" spans="1:178">
      <c r="A1088" s="8">
        <v>11153</v>
      </c>
      <c r="B1088" s="27" t="s">
        <v>68</v>
      </c>
      <c r="C1088" s="40">
        <v>4</v>
      </c>
      <c r="D1088" s="40" t="s">
        <v>2078</v>
      </c>
      <c r="E1088" s="40" t="s">
        <v>1434</v>
      </c>
      <c r="F1088" s="40" t="s">
        <v>261</v>
      </c>
      <c r="G1088" s="40">
        <v>500</v>
      </c>
      <c r="H1088" s="8" t="str">
        <f>VLOOKUP(F1088, 'Meslek Grupları'!$E$6:$G$152, 3, FALSE)</f>
        <v>Esnaf</v>
      </c>
      <c r="I1088" s="40"/>
      <c r="J1088" s="40"/>
      <c r="K1088" s="40"/>
      <c r="L1088" s="40"/>
      <c r="M1088" s="40"/>
      <c r="N1088" s="40"/>
      <c r="O1088" s="40"/>
      <c r="P1088" s="40"/>
      <c r="Q1088" s="40" t="s">
        <v>580</v>
      </c>
      <c r="R1088" s="40">
        <v>75</v>
      </c>
      <c r="S1088" s="40">
        <v>4</v>
      </c>
      <c r="T1088" s="40">
        <v>18</v>
      </c>
      <c r="U1088" s="40"/>
      <c r="V1088" s="40"/>
      <c r="W1088" s="40"/>
      <c r="X1088" s="40"/>
      <c r="Y1088" s="40"/>
      <c r="Z1088" s="41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2"/>
      <c r="AT1088" s="42"/>
      <c r="AU1088" s="43"/>
      <c r="AV1088" s="40"/>
      <c r="AW1088" s="40"/>
      <c r="AX1088" s="40"/>
      <c r="AY1088" s="40"/>
      <c r="AZ1088" s="40"/>
      <c r="BA1088" s="42"/>
      <c r="BB1088" s="41"/>
      <c r="BC1088" s="40"/>
      <c r="BD1088" s="40"/>
      <c r="BE1088" s="40"/>
      <c r="BF1088" s="40"/>
      <c r="BG1088" s="40"/>
      <c r="BH1088" s="42"/>
      <c r="BI1088" s="40"/>
      <c r="BJ1088" s="40"/>
      <c r="BK1088" s="40"/>
      <c r="BL1088" s="40"/>
      <c r="BM1088" s="40"/>
      <c r="BN1088" s="40"/>
      <c r="BO1088" s="41"/>
      <c r="BP1088" s="40"/>
      <c r="BQ1088" s="40"/>
      <c r="BR1088" s="40"/>
      <c r="BS1088" s="40"/>
      <c r="BT1088" s="40"/>
      <c r="BU1088" s="42"/>
      <c r="BV1088" s="40"/>
      <c r="BW1088" s="41">
        <v>4</v>
      </c>
      <c r="BX1088" s="40"/>
      <c r="BY1088" s="40"/>
      <c r="BZ1088" s="40">
        <v>48</v>
      </c>
      <c r="CA1088" s="42">
        <v>48</v>
      </c>
      <c r="CB1088" s="41"/>
      <c r="CC1088" s="40"/>
      <c r="CD1088" s="40"/>
      <c r="CE1088" s="40"/>
      <c r="CF1088" s="40"/>
      <c r="CG1088" s="40"/>
      <c r="CH1088" s="42"/>
      <c r="CI1088" s="43"/>
      <c r="CJ1088" s="41"/>
      <c r="CK1088" s="40"/>
      <c r="CL1088" s="40"/>
      <c r="CM1088" s="40"/>
      <c r="CN1088" s="40"/>
      <c r="CO1088" s="40"/>
      <c r="CP1088" s="40"/>
      <c r="CQ1088" s="40"/>
      <c r="CR1088" s="40"/>
      <c r="CS1088" s="40"/>
      <c r="CT1088" s="40"/>
      <c r="CU1088" s="40"/>
      <c r="CV1088" s="40"/>
      <c r="CW1088" s="40"/>
      <c r="CX1088" s="40"/>
      <c r="CY1088" s="40"/>
      <c r="CZ1088" s="40"/>
      <c r="DA1088" s="40"/>
      <c r="DB1088" s="40"/>
      <c r="DC1088" s="40"/>
      <c r="DD1088" s="40"/>
      <c r="DE1088" s="40"/>
      <c r="DF1088" s="40"/>
      <c r="DG1088" s="40"/>
      <c r="DH1088" s="40"/>
      <c r="DI1088" s="40"/>
      <c r="DJ1088" s="40"/>
      <c r="DK1088" s="40"/>
      <c r="DL1088" s="40"/>
      <c r="DM1088" s="40"/>
      <c r="DN1088" s="40"/>
      <c r="DO1088" s="40"/>
      <c r="DP1088" s="40"/>
      <c r="DQ1088" s="41"/>
      <c r="DR1088" s="40"/>
      <c r="DS1088" s="40"/>
      <c r="DT1088" s="40"/>
      <c r="DU1088" s="40"/>
      <c r="DV1088" s="42"/>
      <c r="DW1088" s="40"/>
      <c r="DX1088" s="40"/>
      <c r="DY1088" s="40"/>
      <c r="DZ1088" s="40"/>
      <c r="EA1088" s="40"/>
      <c r="EB1088" s="40"/>
      <c r="EC1088" s="40"/>
      <c r="ED1088" s="41"/>
      <c r="EE1088" s="40"/>
      <c r="EF1088" s="40"/>
      <c r="EG1088" s="41"/>
      <c r="EH1088" s="40"/>
      <c r="EI1088" s="40"/>
      <c r="EJ1088" s="40"/>
      <c r="EK1088" s="40"/>
      <c r="EL1088" s="42"/>
      <c r="EM1088" s="40"/>
      <c r="EN1088" s="40"/>
      <c r="EO1088" s="40"/>
      <c r="EP1088" s="40"/>
      <c r="EQ1088" s="40"/>
      <c r="ER1088" s="40"/>
      <c r="ES1088" s="40"/>
      <c r="ET1088" s="40"/>
      <c r="EU1088" s="40"/>
      <c r="EV1088" s="40"/>
      <c r="EW1088" s="42"/>
      <c r="EX1088" s="42"/>
      <c r="EY1088" s="42"/>
      <c r="EZ1088" s="42"/>
      <c r="FA1088" s="42"/>
      <c r="FB1088" s="42"/>
      <c r="FC1088" s="42"/>
      <c r="FD1088" s="42"/>
      <c r="FE1088" s="42"/>
      <c r="FF1088" s="42"/>
      <c r="FG1088" s="42"/>
      <c r="FH1088" s="42"/>
      <c r="FI1088" s="42"/>
      <c r="FJ1088" s="42"/>
      <c r="FK1088" s="42"/>
      <c r="FL1088" s="42"/>
      <c r="FM1088" s="42"/>
      <c r="FN1088" s="42"/>
      <c r="FO1088" s="42"/>
      <c r="FP1088" s="42"/>
      <c r="FQ1088" s="42"/>
      <c r="FR1088" s="42"/>
      <c r="FS1088" s="29">
        <f t="shared" si="127"/>
        <v>548</v>
      </c>
      <c r="FT1088" s="29">
        <f>FS1088</f>
        <v>548</v>
      </c>
      <c r="FU1088" s="8">
        <f t="shared" si="128"/>
        <v>4</v>
      </c>
      <c r="FV1088" s="29">
        <f>FU1088</f>
        <v>4</v>
      </c>
    </row>
    <row r="1089" spans="1:179">
      <c r="A1089" s="8">
        <v>11153</v>
      </c>
      <c r="B1089" s="27" t="s">
        <v>68</v>
      </c>
      <c r="C1089" s="40">
        <v>5</v>
      </c>
      <c r="D1089" s="40" t="s">
        <v>1462</v>
      </c>
      <c r="E1089" s="40" t="s">
        <v>1451</v>
      </c>
      <c r="F1089" s="40" t="s">
        <v>191</v>
      </c>
      <c r="G1089" s="40">
        <v>350</v>
      </c>
      <c r="H1089" s="8" t="str">
        <f>VLOOKUP(F1089, 'Meslek Grupları'!$E$6:$G$152, 3, FALSE)</f>
        <v>Esnaf</v>
      </c>
      <c r="I1089" s="40"/>
      <c r="J1089" s="40"/>
      <c r="K1089" s="40"/>
      <c r="L1089" s="40"/>
      <c r="M1089" s="40"/>
      <c r="N1089" s="40"/>
      <c r="O1089" s="40"/>
      <c r="P1089" s="40"/>
      <c r="Q1089" s="40" t="s">
        <v>578</v>
      </c>
      <c r="R1089" s="40">
        <v>6.5</v>
      </c>
      <c r="S1089" s="40"/>
      <c r="T1089" s="40"/>
      <c r="U1089" s="40"/>
      <c r="V1089" s="40"/>
      <c r="W1089" s="40"/>
      <c r="X1089" s="40"/>
      <c r="Y1089" s="40"/>
      <c r="Z1089" s="41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0"/>
      <c r="AM1089" s="40"/>
      <c r="AN1089" s="40"/>
      <c r="AO1089" s="40"/>
      <c r="AP1089" s="40"/>
      <c r="AQ1089" s="40"/>
      <c r="AR1089" s="40"/>
      <c r="AS1089" s="42"/>
      <c r="AT1089" s="42"/>
      <c r="AU1089" s="43"/>
      <c r="AV1089" s="40"/>
      <c r="AW1089" s="40"/>
      <c r="AX1089" s="40"/>
      <c r="AY1089" s="40"/>
      <c r="AZ1089" s="40"/>
      <c r="BA1089" s="42"/>
      <c r="BB1089" s="41"/>
      <c r="BC1089" s="40"/>
      <c r="BD1089" s="40"/>
      <c r="BE1089" s="40"/>
      <c r="BF1089" s="40"/>
      <c r="BG1089" s="40"/>
      <c r="BH1089" s="42"/>
      <c r="BI1089" s="40"/>
      <c r="BJ1089" s="40"/>
      <c r="BK1089" s="40"/>
      <c r="BL1089" s="40"/>
      <c r="BM1089" s="40"/>
      <c r="BN1089" s="40"/>
      <c r="BO1089" s="41"/>
      <c r="BP1089" s="40"/>
      <c r="BQ1089" s="40"/>
      <c r="BR1089" s="40"/>
      <c r="BS1089" s="40"/>
      <c r="BT1089" s="40"/>
      <c r="BU1089" s="42"/>
      <c r="BV1089" s="40"/>
      <c r="BW1089" s="41"/>
      <c r="BX1089" s="40"/>
      <c r="BY1089" s="40"/>
      <c r="BZ1089" s="40"/>
      <c r="CA1089" s="42"/>
      <c r="CB1089" s="41"/>
      <c r="CC1089" s="40"/>
      <c r="CD1089" s="40"/>
      <c r="CE1089" s="40"/>
      <c r="CF1089" s="40"/>
      <c r="CG1089" s="40"/>
      <c r="CH1089" s="42"/>
      <c r="CI1089" s="43"/>
      <c r="CJ1089" s="41"/>
      <c r="CK1089" s="40"/>
      <c r="CL1089" s="40"/>
      <c r="CM1089" s="40"/>
      <c r="CN1089" s="40"/>
      <c r="CO1089" s="40"/>
      <c r="CP1089" s="40"/>
      <c r="CQ1089" s="40"/>
      <c r="CR1089" s="40"/>
      <c r="CS1089" s="40"/>
      <c r="CT1089" s="40"/>
      <c r="CU1089" s="40"/>
      <c r="CV1089" s="40"/>
      <c r="CW1089" s="40"/>
      <c r="CX1089" s="40"/>
      <c r="CY1089" s="40"/>
      <c r="CZ1089" s="40"/>
      <c r="DA1089" s="40"/>
      <c r="DB1089" s="40"/>
      <c r="DC1089" s="40"/>
      <c r="DD1089" s="40"/>
      <c r="DE1089" s="40"/>
      <c r="DF1089" s="40"/>
      <c r="DG1089" s="40"/>
      <c r="DH1089" s="40"/>
      <c r="DI1089" s="40"/>
      <c r="DJ1089" s="40"/>
      <c r="DK1089" s="40"/>
      <c r="DL1089" s="40"/>
      <c r="DM1089" s="40"/>
      <c r="DN1089" s="40"/>
      <c r="DO1089" s="40"/>
      <c r="DP1089" s="40"/>
      <c r="DQ1089" s="41"/>
      <c r="DR1089" s="40"/>
      <c r="DS1089" s="40"/>
      <c r="DT1089" s="40"/>
      <c r="DU1089" s="40"/>
      <c r="DV1089" s="42"/>
      <c r="DW1089" s="40"/>
      <c r="DX1089" s="40"/>
      <c r="DY1089" s="40"/>
      <c r="DZ1089" s="40"/>
      <c r="EA1089" s="40"/>
      <c r="EB1089" s="40"/>
      <c r="EC1089" s="40"/>
      <c r="ED1089" s="41"/>
      <c r="EE1089" s="40"/>
      <c r="EF1089" s="40"/>
      <c r="EG1089" s="41"/>
      <c r="EH1089" s="40"/>
      <c r="EI1089" s="40"/>
      <c r="EJ1089" s="40"/>
      <c r="EK1089" s="40"/>
      <c r="EL1089" s="42"/>
      <c r="EM1089" s="40"/>
      <c r="EN1089" s="40"/>
      <c r="EO1089" s="40"/>
      <c r="EP1089" s="40"/>
      <c r="EQ1089" s="40"/>
      <c r="ER1089" s="40"/>
      <c r="ES1089" s="40"/>
      <c r="ET1089" s="40"/>
      <c r="EU1089" s="40"/>
      <c r="EV1089" s="40"/>
      <c r="EW1089" s="42"/>
      <c r="EX1089" s="42"/>
      <c r="EY1089" s="42"/>
      <c r="EZ1089" s="42"/>
      <c r="FA1089" s="42"/>
      <c r="FB1089" s="42"/>
      <c r="FC1089" s="42"/>
      <c r="FD1089" s="42"/>
      <c r="FE1089" s="42"/>
      <c r="FF1089" s="42"/>
      <c r="FG1089" s="42"/>
      <c r="FH1089" s="42"/>
      <c r="FI1089" s="42"/>
      <c r="FJ1089" s="42"/>
      <c r="FK1089" s="42"/>
      <c r="FL1089" s="42"/>
      <c r="FM1089" s="42"/>
      <c r="FN1089" s="42"/>
      <c r="FO1089" s="42"/>
      <c r="FP1089" s="42"/>
      <c r="FQ1089" s="42"/>
      <c r="FR1089" s="42"/>
      <c r="FS1089" s="29">
        <f t="shared" si="127"/>
        <v>350</v>
      </c>
      <c r="FT1089" s="29">
        <f>FS1089</f>
        <v>350</v>
      </c>
      <c r="FU1089" s="8">
        <f t="shared" si="128"/>
        <v>0</v>
      </c>
      <c r="FV1089" s="29">
        <f>FU1089</f>
        <v>0</v>
      </c>
    </row>
    <row r="1090" spans="1:179">
      <c r="A1090" s="8">
        <v>11153</v>
      </c>
      <c r="B1090" s="27" t="s">
        <v>68</v>
      </c>
      <c r="C1090" s="8">
        <v>6</v>
      </c>
      <c r="D1090" s="8" t="s">
        <v>1478</v>
      </c>
      <c r="E1090" s="8" t="s">
        <v>1470</v>
      </c>
      <c r="F1090" s="8" t="s">
        <v>206</v>
      </c>
      <c r="G1090" s="3">
        <v>1200</v>
      </c>
      <c r="H1090" s="8" t="str">
        <f>VLOOKUP(F1090, 'Meslek Grupları'!$E$6:$G$152, 3, FALSE)</f>
        <v>Esnaf</v>
      </c>
      <c r="I1090" s="8" t="s">
        <v>1534</v>
      </c>
      <c r="J1090" s="8"/>
      <c r="K1090" s="8"/>
      <c r="M1090" s="8"/>
      <c r="O1090" s="8"/>
      <c r="P1090" s="8"/>
      <c r="Q1090" s="8" t="s">
        <v>580</v>
      </c>
      <c r="R1090" s="8">
        <v>140</v>
      </c>
      <c r="S1090">
        <v>11</v>
      </c>
      <c r="T1090">
        <v>49.5</v>
      </c>
      <c r="U1090" s="8"/>
      <c r="V1090" s="8"/>
      <c r="W1090" s="8"/>
      <c r="Z1090" s="28">
        <v>80</v>
      </c>
      <c r="AA1090" s="8">
        <v>20</v>
      </c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>
        <v>25</v>
      </c>
      <c r="AS1090" s="27">
        <v>5</v>
      </c>
      <c r="AT1090" s="27">
        <v>25</v>
      </c>
      <c r="AU1090" s="29"/>
      <c r="AV1090" s="8">
        <v>8</v>
      </c>
      <c r="AW1090" s="8"/>
      <c r="AX1090" s="8">
        <v>25</v>
      </c>
      <c r="AY1090" s="8"/>
      <c r="AZ1090" s="8">
        <v>225</v>
      </c>
      <c r="BA1090" s="27">
        <v>230</v>
      </c>
      <c r="BB1090" s="28"/>
      <c r="BC1090" s="8"/>
      <c r="BD1090" s="8"/>
      <c r="BE1090" s="8"/>
      <c r="BF1090" s="8"/>
      <c r="BG1090" s="8"/>
      <c r="BH1090" s="27"/>
      <c r="BI1090" s="8"/>
      <c r="BJ1090" s="8"/>
      <c r="BK1090" s="8"/>
      <c r="BL1090" s="8"/>
      <c r="BM1090" s="8"/>
      <c r="BN1090" s="8"/>
      <c r="BO1090" s="28"/>
      <c r="BP1090" s="8"/>
      <c r="BQ1090" s="8"/>
      <c r="BR1090" s="8"/>
      <c r="BS1090" s="8"/>
      <c r="BT1090" s="8"/>
      <c r="BU1090" s="27"/>
      <c r="BV1090" s="8"/>
      <c r="BW1090" s="28">
        <v>11</v>
      </c>
      <c r="BX1090" s="8"/>
      <c r="BY1090" s="8" t="s">
        <v>1535</v>
      </c>
      <c r="BZ1090" s="8">
        <v>144</v>
      </c>
      <c r="CA1090" s="27">
        <v>144</v>
      </c>
      <c r="CB1090" s="28"/>
      <c r="CC1090" s="8"/>
      <c r="CD1090" s="8"/>
      <c r="CE1090" s="8"/>
      <c r="CF1090" s="8"/>
      <c r="CG1090" s="8"/>
      <c r="CH1090" s="27"/>
      <c r="CI1090" s="29"/>
      <c r="CJ1090" s="2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>
        <v>2</v>
      </c>
      <c r="DP1090" s="8"/>
      <c r="DQ1090" s="28"/>
      <c r="DR1090" s="8"/>
      <c r="DS1090" s="8"/>
      <c r="DT1090" s="8"/>
      <c r="DU1090" s="8"/>
      <c r="DV1090" s="27"/>
      <c r="DW1090" s="8"/>
      <c r="DX1090" s="8"/>
      <c r="DY1090" s="8"/>
      <c r="DZ1090" s="8"/>
      <c r="EA1090" s="8"/>
      <c r="EB1090" s="8"/>
      <c r="EC1090" s="8"/>
      <c r="ED1090" s="28"/>
      <c r="EE1090" s="8"/>
      <c r="EF1090" s="8"/>
      <c r="EG1090" s="28">
        <v>1</v>
      </c>
      <c r="EH1090" s="8"/>
      <c r="EI1090" s="8"/>
      <c r="EJ1090" s="8"/>
      <c r="EK1090" s="8"/>
      <c r="EL1090" s="27">
        <v>50</v>
      </c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27"/>
      <c r="EX1090" s="27"/>
      <c r="EY1090" s="27"/>
      <c r="EZ1090" s="27"/>
      <c r="FA1090" s="27"/>
      <c r="FB1090" s="27"/>
      <c r="FC1090" s="27"/>
      <c r="FD1090" s="27"/>
      <c r="FE1090" s="27"/>
      <c r="FF1090" s="27"/>
      <c r="FG1090" s="27"/>
      <c r="FH1090" s="27"/>
      <c r="FI1090" s="27"/>
      <c r="FJ1090" s="27"/>
      <c r="FK1090" s="27"/>
      <c r="FL1090" s="27"/>
      <c r="FM1090" s="27"/>
      <c r="FN1090" s="27"/>
      <c r="FO1090" s="27"/>
      <c r="FP1090" s="27"/>
      <c r="FQ1090" s="27"/>
      <c r="FR1090" s="27"/>
      <c r="FS1090" s="29">
        <f t="shared" si="127"/>
        <v>1619</v>
      </c>
      <c r="FT1090" s="29">
        <f>SUM(FS1090:FS1091)</f>
        <v>1719</v>
      </c>
      <c r="FU1090" s="8">
        <f t="shared" si="128"/>
        <v>19</v>
      </c>
      <c r="FV1090" s="29">
        <f>SUM(FU1090:FU1091)</f>
        <v>19</v>
      </c>
    </row>
    <row r="1091" spans="1:179">
      <c r="A1091" s="8">
        <v>11153</v>
      </c>
      <c r="B1091" s="27" t="s">
        <v>68</v>
      </c>
      <c r="C1091" s="31"/>
      <c r="D1091" s="31"/>
      <c r="E1091" s="31" t="s">
        <v>1071</v>
      </c>
      <c r="F1091" s="31" t="s">
        <v>1071</v>
      </c>
      <c r="G1091" s="31"/>
      <c r="H1091" s="8">
        <v>0</v>
      </c>
      <c r="I1091" s="31"/>
      <c r="J1091" s="31"/>
      <c r="K1091" s="31"/>
      <c r="L1091" s="31"/>
      <c r="M1091" s="31"/>
      <c r="N1091" s="31"/>
      <c r="O1091" s="31"/>
      <c r="P1091" s="31"/>
      <c r="Q1091" s="31" t="s">
        <v>1071</v>
      </c>
      <c r="R1091" s="31"/>
      <c r="S1091" s="31"/>
      <c r="T1091" s="31"/>
      <c r="U1091" s="31"/>
      <c r="V1091" s="31"/>
      <c r="W1091" s="31"/>
      <c r="X1091" s="31"/>
      <c r="Y1091" s="31"/>
      <c r="Z1091" s="38"/>
      <c r="AA1091" s="31"/>
      <c r="AB1091" s="31"/>
      <c r="AC1091" s="31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  <c r="AR1091" s="31"/>
      <c r="AS1091" s="37"/>
      <c r="AT1091" s="37"/>
      <c r="AU1091" s="39"/>
      <c r="AV1091" s="31"/>
      <c r="AW1091" s="31"/>
      <c r="AX1091" s="31"/>
      <c r="AY1091" s="31"/>
      <c r="AZ1091" s="31"/>
      <c r="BA1091" s="37"/>
      <c r="BB1091" s="38"/>
      <c r="BC1091" s="31"/>
      <c r="BD1091" s="31"/>
      <c r="BE1091" s="31"/>
      <c r="BF1091" s="31"/>
      <c r="BG1091" s="31"/>
      <c r="BH1091" s="37"/>
      <c r="BI1091" s="31"/>
      <c r="BJ1091" s="31"/>
      <c r="BK1091" s="31"/>
      <c r="BL1091" s="31"/>
      <c r="BM1091" s="31"/>
      <c r="BN1091" s="31"/>
      <c r="BO1091" s="38"/>
      <c r="BP1091" s="31"/>
      <c r="BQ1091" s="31"/>
      <c r="BR1091" s="31"/>
      <c r="BS1091" s="31"/>
      <c r="BT1091" s="31"/>
      <c r="BU1091" s="37"/>
      <c r="BV1091" s="31"/>
      <c r="BW1091" s="38"/>
      <c r="BX1091" s="31"/>
      <c r="BY1091" s="31"/>
      <c r="BZ1091" s="31"/>
      <c r="CA1091" s="37"/>
      <c r="CB1091" s="38"/>
      <c r="CC1091" s="31"/>
      <c r="CD1091" s="31"/>
      <c r="CE1091" s="31"/>
      <c r="CF1091" s="31"/>
      <c r="CG1091" s="31"/>
      <c r="CH1091" s="37"/>
      <c r="CI1091" s="39"/>
      <c r="CJ1091" s="38"/>
      <c r="CK1091" s="31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  <c r="DH1091" s="31"/>
      <c r="DI1091" s="31"/>
      <c r="DJ1091" s="31"/>
      <c r="DK1091" s="31"/>
      <c r="DL1091" s="31"/>
      <c r="DM1091" s="31"/>
      <c r="DN1091" s="31"/>
      <c r="DO1091" s="31"/>
      <c r="DP1091" s="31"/>
      <c r="DQ1091" s="38"/>
      <c r="DR1091" s="31"/>
      <c r="DS1091" s="31"/>
      <c r="DT1091" s="31"/>
      <c r="DU1091" s="31"/>
      <c r="DV1091" s="37"/>
      <c r="DW1091" s="31"/>
      <c r="DX1091" s="31"/>
      <c r="DY1091" s="31"/>
      <c r="DZ1091" s="31"/>
      <c r="EA1091" s="31"/>
      <c r="EB1091" s="31"/>
      <c r="EC1091" s="31"/>
      <c r="ED1091" s="38"/>
      <c r="EE1091" s="31"/>
      <c r="EF1091" s="31"/>
      <c r="EG1091" s="38">
        <v>1</v>
      </c>
      <c r="EH1091" s="31" t="s">
        <v>206</v>
      </c>
      <c r="EI1091" s="31" t="s">
        <v>45</v>
      </c>
      <c r="EJ1091" s="31"/>
      <c r="EK1091" s="31"/>
      <c r="EL1091" s="37">
        <v>100</v>
      </c>
      <c r="EM1091" s="31"/>
      <c r="EN1091" s="31"/>
      <c r="EO1091" s="31"/>
      <c r="EP1091" s="31"/>
      <c r="EQ1091" s="31"/>
      <c r="ER1091" s="31"/>
      <c r="ES1091" s="31"/>
      <c r="ET1091" s="31"/>
      <c r="EU1091" s="31"/>
      <c r="EV1091" s="31"/>
      <c r="EW1091" s="37"/>
      <c r="EX1091" s="37"/>
      <c r="EY1091" s="37"/>
      <c r="EZ1091" s="37"/>
      <c r="FA1091" s="37"/>
      <c r="FB1091" s="37"/>
      <c r="FC1091" s="37"/>
      <c r="FD1091" s="37"/>
      <c r="FE1091" s="37"/>
      <c r="FF1091" s="37"/>
      <c r="FG1091" s="37"/>
      <c r="FH1091" s="37"/>
      <c r="FI1091" s="37"/>
      <c r="FJ1091" s="37"/>
      <c r="FK1091" s="37"/>
      <c r="FL1091" s="37"/>
      <c r="FM1091" s="37"/>
      <c r="FN1091" s="37"/>
      <c r="FO1091" s="37"/>
      <c r="FP1091" s="37"/>
      <c r="FQ1091" s="37"/>
      <c r="FR1091" s="37"/>
      <c r="FS1091" s="29">
        <f t="shared" si="127"/>
        <v>100</v>
      </c>
      <c r="FT1091" s="29"/>
      <c r="FU1091" s="8">
        <f t="shared" si="128"/>
        <v>0</v>
      </c>
      <c r="FV1091" s="29"/>
    </row>
    <row r="1092" spans="1:179">
      <c r="A1092" s="8">
        <v>11153</v>
      </c>
      <c r="B1092" s="27" t="s">
        <v>68</v>
      </c>
      <c r="C1092" s="40">
        <v>7</v>
      </c>
      <c r="D1092" s="40" t="s">
        <v>533</v>
      </c>
      <c r="E1092" s="40" t="s">
        <v>1444</v>
      </c>
      <c r="F1092" s="40" t="s">
        <v>1536</v>
      </c>
      <c r="G1092" s="40">
        <v>150</v>
      </c>
      <c r="H1092" s="286" t="s">
        <v>787</v>
      </c>
      <c r="I1092" s="40"/>
      <c r="J1092" s="40"/>
      <c r="K1092" s="40"/>
      <c r="L1092" s="40"/>
      <c r="M1092" s="40"/>
      <c r="N1092" s="40"/>
      <c r="O1092" s="40"/>
      <c r="P1092" s="40"/>
      <c r="Q1092" s="40" t="s">
        <v>580</v>
      </c>
      <c r="R1092" s="40"/>
      <c r="S1092" s="40">
        <v>4.5</v>
      </c>
      <c r="T1092" s="40">
        <v>18</v>
      </c>
      <c r="U1092" s="40"/>
      <c r="V1092" s="40"/>
      <c r="W1092" s="40"/>
      <c r="X1092" s="40"/>
      <c r="Y1092" s="40"/>
      <c r="Z1092" s="41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2"/>
      <c r="AT1092" s="42"/>
      <c r="AU1092" s="43"/>
      <c r="AV1092" s="40"/>
      <c r="AW1092" s="40"/>
      <c r="AX1092" s="40"/>
      <c r="AY1092" s="40"/>
      <c r="AZ1092" s="40"/>
      <c r="BA1092" s="42"/>
      <c r="BB1092" s="41"/>
      <c r="BC1092" s="40"/>
      <c r="BD1092" s="40"/>
      <c r="BE1092" s="40"/>
      <c r="BF1092" s="40"/>
      <c r="BG1092" s="40"/>
      <c r="BH1092" s="42"/>
      <c r="BI1092" s="40"/>
      <c r="BJ1092" s="40"/>
      <c r="BK1092" s="40"/>
      <c r="BL1092" s="40"/>
      <c r="BM1092" s="40"/>
      <c r="BN1092" s="40"/>
      <c r="BO1092" s="41"/>
      <c r="BP1092" s="40"/>
      <c r="BQ1092" s="40"/>
      <c r="BR1092" s="40"/>
      <c r="BS1092" s="40"/>
      <c r="BT1092" s="40"/>
      <c r="BU1092" s="42"/>
      <c r="BV1092" s="40"/>
      <c r="BW1092" s="41">
        <v>4.5</v>
      </c>
      <c r="BX1092" s="40"/>
      <c r="BY1092" s="40"/>
      <c r="BZ1092" s="40">
        <v>60</v>
      </c>
      <c r="CA1092" s="42">
        <v>60</v>
      </c>
      <c r="CB1092" s="41"/>
      <c r="CC1092" s="40"/>
      <c r="CD1092" s="40"/>
      <c r="CE1092" s="40"/>
      <c r="CF1092" s="40"/>
      <c r="CG1092" s="40"/>
      <c r="CH1092" s="42"/>
      <c r="CI1092" s="43"/>
      <c r="CJ1092" s="41"/>
      <c r="CK1092" s="40"/>
      <c r="CL1092" s="40"/>
      <c r="CM1092" s="40"/>
      <c r="CN1092" s="40"/>
      <c r="CO1092" s="40"/>
      <c r="CP1092" s="40"/>
      <c r="CQ1092" s="40"/>
      <c r="CR1092" s="40"/>
      <c r="CS1092" s="40"/>
      <c r="CT1092" s="40"/>
      <c r="CU1092" s="40"/>
      <c r="CV1092" s="40"/>
      <c r="CW1092" s="40"/>
      <c r="CX1092" s="40"/>
      <c r="CY1092" s="40"/>
      <c r="CZ1092" s="40"/>
      <c r="DA1092" s="40"/>
      <c r="DB1092" s="40"/>
      <c r="DC1092" s="40"/>
      <c r="DD1092" s="40"/>
      <c r="DE1092" s="40"/>
      <c r="DF1092" s="40"/>
      <c r="DG1092" s="40"/>
      <c r="DH1092" s="40"/>
      <c r="DI1092" s="40"/>
      <c r="DJ1092" s="40"/>
      <c r="DK1092" s="40"/>
      <c r="DL1092" s="40"/>
      <c r="DM1092" s="40"/>
      <c r="DN1092" s="40"/>
      <c r="DO1092" s="40"/>
      <c r="DP1092" s="40"/>
      <c r="DQ1092" s="41"/>
      <c r="DR1092" s="40"/>
      <c r="DS1092" s="40"/>
      <c r="DT1092" s="40"/>
      <c r="DU1092" s="40"/>
      <c r="DV1092" s="42"/>
      <c r="DW1092" s="40"/>
      <c r="DX1092" s="40"/>
      <c r="DY1092" s="40"/>
      <c r="DZ1092" s="40"/>
      <c r="EA1092" s="40"/>
      <c r="EB1092" s="40"/>
      <c r="EC1092" s="40"/>
      <c r="ED1092" s="41"/>
      <c r="EE1092" s="40"/>
      <c r="EF1092" s="40"/>
      <c r="EG1092" s="41"/>
      <c r="EH1092" s="40"/>
      <c r="EI1092" s="40"/>
      <c r="EJ1092" s="40"/>
      <c r="EK1092" s="40"/>
      <c r="EL1092" s="42"/>
      <c r="EM1092" s="40"/>
      <c r="EN1092" s="40"/>
      <c r="EO1092" s="40"/>
      <c r="EP1092" s="40"/>
      <c r="EQ1092" s="40"/>
      <c r="ER1092" s="40"/>
      <c r="ES1092" s="40"/>
      <c r="ET1092" s="40"/>
      <c r="EU1092" s="40"/>
      <c r="EV1092" s="40"/>
      <c r="EW1092" s="42"/>
      <c r="EX1092" s="42"/>
      <c r="EY1092" s="42"/>
      <c r="EZ1092" s="42"/>
      <c r="FA1092" s="42"/>
      <c r="FB1092" s="42"/>
      <c r="FC1092" s="42"/>
      <c r="FD1092" s="42"/>
      <c r="FE1092" s="42"/>
      <c r="FF1092" s="42"/>
      <c r="FG1092" s="42"/>
      <c r="FH1092" s="42"/>
      <c r="FI1092" s="42"/>
      <c r="FJ1092" s="42"/>
      <c r="FK1092" s="42"/>
      <c r="FL1092" s="42"/>
      <c r="FM1092" s="42"/>
      <c r="FN1092" s="42"/>
      <c r="FO1092" s="42"/>
      <c r="FP1092" s="42"/>
      <c r="FQ1092" s="42"/>
      <c r="FR1092" s="42"/>
      <c r="FS1092" s="29">
        <f t="shared" si="127"/>
        <v>210</v>
      </c>
      <c r="FT1092" s="29">
        <f t="shared" ref="FT1092:FT1108" si="129">FS1092</f>
        <v>210</v>
      </c>
      <c r="FU1092" s="8">
        <f t="shared" si="128"/>
        <v>4.5</v>
      </c>
      <c r="FV1092" s="29">
        <f t="shared" ref="FV1092:FV1108" si="130">FU1092</f>
        <v>4.5</v>
      </c>
    </row>
    <row r="1093" spans="1:179">
      <c r="A1093" s="8">
        <v>11153</v>
      </c>
      <c r="B1093" s="27" t="s">
        <v>68</v>
      </c>
      <c r="C1093" s="40">
        <v>8</v>
      </c>
      <c r="D1093" s="40" t="s">
        <v>1433</v>
      </c>
      <c r="E1093" s="40" t="s">
        <v>1448</v>
      </c>
      <c r="F1093" s="40" t="s">
        <v>262</v>
      </c>
      <c r="G1093" s="40">
        <v>450</v>
      </c>
      <c r="H1093" s="8" t="str">
        <f>VLOOKUP(F1093, 'Meslek Grupları'!$E$6:$G$152, 3, FALSE)</f>
        <v>Esnaf</v>
      </c>
      <c r="I1093" s="40"/>
      <c r="J1093" s="40"/>
      <c r="K1093" s="40"/>
      <c r="L1093" s="40"/>
      <c r="M1093" s="40"/>
      <c r="N1093" s="40"/>
      <c r="O1093" s="40"/>
      <c r="P1093" s="40"/>
      <c r="Q1093" s="40" t="s">
        <v>580</v>
      </c>
      <c r="R1093" s="40">
        <v>90</v>
      </c>
      <c r="S1093" s="40">
        <v>5</v>
      </c>
      <c r="T1093" s="40">
        <v>22.5</v>
      </c>
      <c r="U1093" s="40"/>
      <c r="V1093" s="40"/>
      <c r="W1093" s="40"/>
      <c r="X1093" s="40"/>
      <c r="Y1093" s="40"/>
      <c r="Z1093" s="41">
        <v>100</v>
      </c>
      <c r="AA1093" s="40">
        <v>25</v>
      </c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>
        <v>80</v>
      </c>
      <c r="AS1093" s="42">
        <v>16</v>
      </c>
      <c r="AT1093" s="42">
        <v>41</v>
      </c>
      <c r="AU1093" s="43"/>
      <c r="AV1093" s="40"/>
      <c r="AW1093" s="40"/>
      <c r="AX1093" s="40"/>
      <c r="AY1093" s="40"/>
      <c r="AZ1093" s="40"/>
      <c r="BA1093" s="42"/>
      <c r="BB1093" s="41"/>
      <c r="BC1093" s="40"/>
      <c r="BD1093" s="40"/>
      <c r="BE1093" s="40"/>
      <c r="BF1093" s="40"/>
      <c r="BG1093" s="40"/>
      <c r="BH1093" s="42"/>
      <c r="BI1093" s="40">
        <v>12</v>
      </c>
      <c r="BJ1093" s="40">
        <v>41</v>
      </c>
      <c r="BK1093" s="40">
        <v>41</v>
      </c>
      <c r="BL1093" s="40"/>
      <c r="BM1093" s="40">
        <v>328</v>
      </c>
      <c r="BN1093" s="40">
        <v>340</v>
      </c>
      <c r="BO1093" s="41"/>
      <c r="BP1093" s="40"/>
      <c r="BQ1093" s="40"/>
      <c r="BR1093" s="40"/>
      <c r="BS1093" s="40"/>
      <c r="BT1093" s="40"/>
      <c r="BU1093" s="42"/>
      <c r="BV1093" s="40"/>
      <c r="BW1093" s="41">
        <v>5</v>
      </c>
      <c r="BX1093" s="40"/>
      <c r="BY1093" s="40"/>
      <c r="BZ1093" s="40">
        <v>60</v>
      </c>
      <c r="CA1093" s="42">
        <v>60</v>
      </c>
      <c r="CB1093" s="41"/>
      <c r="CC1093" s="40"/>
      <c r="CD1093" s="40"/>
      <c r="CE1093" s="40"/>
      <c r="CF1093" s="40"/>
      <c r="CG1093" s="40"/>
      <c r="CH1093" s="42"/>
      <c r="CI1093" s="43"/>
      <c r="CJ1093" s="41"/>
      <c r="CK1093" s="40"/>
      <c r="CL1093" s="40"/>
      <c r="CM1093" s="40"/>
      <c r="CN1093" s="40"/>
      <c r="CO1093" s="40"/>
      <c r="CP1093" s="40"/>
      <c r="CQ1093" s="40"/>
      <c r="CR1093" s="40"/>
      <c r="CS1093" s="40"/>
      <c r="CT1093" s="40"/>
      <c r="CU1093" s="40"/>
      <c r="CV1093" s="40"/>
      <c r="CW1093" s="40"/>
      <c r="CX1093" s="40"/>
      <c r="CY1093" s="40"/>
      <c r="CZ1093" s="40"/>
      <c r="DA1093" s="40"/>
      <c r="DB1093" s="40"/>
      <c r="DC1093" s="40"/>
      <c r="DD1093" s="40"/>
      <c r="DE1093" s="40"/>
      <c r="DF1093" s="40"/>
      <c r="DG1093" s="40"/>
      <c r="DH1093" s="40"/>
      <c r="DI1093" s="40"/>
      <c r="DJ1093" s="40"/>
      <c r="DK1093" s="40"/>
      <c r="DL1093" s="40"/>
      <c r="DM1093" s="40"/>
      <c r="DN1093" s="40"/>
      <c r="DO1093" s="40">
        <v>2</v>
      </c>
      <c r="DP1093" s="40"/>
      <c r="DQ1093" s="41"/>
      <c r="DR1093" s="40"/>
      <c r="DS1093" s="40"/>
      <c r="DT1093" s="40"/>
      <c r="DU1093" s="40"/>
      <c r="DV1093" s="42"/>
      <c r="DW1093" s="40"/>
      <c r="DX1093" s="40"/>
      <c r="DY1093" s="40"/>
      <c r="DZ1093" s="40"/>
      <c r="EA1093" s="40"/>
      <c r="EB1093" s="40"/>
      <c r="EC1093" s="40"/>
      <c r="ED1093" s="41"/>
      <c r="EE1093" s="40"/>
      <c r="EF1093" s="40"/>
      <c r="EG1093" s="41"/>
      <c r="EH1093" s="40"/>
      <c r="EI1093" s="40"/>
      <c r="EJ1093" s="40"/>
      <c r="EK1093" s="40"/>
      <c r="EL1093" s="42"/>
      <c r="EM1093" s="40"/>
      <c r="EN1093" s="40"/>
      <c r="EO1093" s="40"/>
      <c r="EP1093" s="40"/>
      <c r="EQ1093" s="40"/>
      <c r="ER1093" s="40"/>
      <c r="ES1093" s="40"/>
      <c r="ET1093" s="40"/>
      <c r="EU1093" s="40"/>
      <c r="EV1093" s="40"/>
      <c r="EW1093" s="42"/>
      <c r="EX1093" s="42"/>
      <c r="EY1093" s="42"/>
      <c r="EZ1093" s="42"/>
      <c r="FA1093" s="42"/>
      <c r="FB1093" s="42"/>
      <c r="FC1093" s="42"/>
      <c r="FD1093" s="42"/>
      <c r="FE1093" s="42"/>
      <c r="FF1093" s="42"/>
      <c r="FG1093" s="42"/>
      <c r="FH1093" s="42"/>
      <c r="FI1093" s="42"/>
      <c r="FJ1093" s="42"/>
      <c r="FK1093" s="42"/>
      <c r="FL1093" s="42"/>
      <c r="FM1093" s="42"/>
      <c r="FN1093" s="42"/>
      <c r="FO1093" s="42"/>
      <c r="FP1093" s="42"/>
      <c r="FQ1093" s="42"/>
      <c r="FR1093" s="42"/>
      <c r="FS1093" s="29">
        <f t="shared" si="127"/>
        <v>838</v>
      </c>
      <c r="FT1093" s="29">
        <f t="shared" si="129"/>
        <v>838</v>
      </c>
      <c r="FU1093" s="8">
        <f t="shared" si="128"/>
        <v>17</v>
      </c>
      <c r="FV1093" s="29">
        <f t="shared" si="130"/>
        <v>17</v>
      </c>
    </row>
    <row r="1094" spans="1:179">
      <c r="A1094" s="8">
        <v>11153</v>
      </c>
      <c r="B1094" s="27" t="s">
        <v>68</v>
      </c>
      <c r="C1094" s="40">
        <v>9</v>
      </c>
      <c r="D1094" s="40" t="s">
        <v>1480</v>
      </c>
      <c r="E1094" s="40" t="s">
        <v>1444</v>
      </c>
      <c r="F1094" s="40" t="s">
        <v>262</v>
      </c>
      <c r="G1094" s="40">
        <v>300</v>
      </c>
      <c r="H1094" s="8" t="str">
        <f>VLOOKUP(F1094, 'Meslek Grupları'!$E$6:$G$152, 3, FALSE)</f>
        <v>Esnaf</v>
      </c>
      <c r="I1094" s="40"/>
      <c r="J1094" s="40"/>
      <c r="K1094" s="40"/>
      <c r="L1094" s="40"/>
      <c r="M1094" s="40"/>
      <c r="N1094" s="40"/>
      <c r="O1094" s="40"/>
      <c r="P1094" s="40"/>
      <c r="Q1094" s="40" t="s">
        <v>580</v>
      </c>
      <c r="R1094" s="40">
        <v>45</v>
      </c>
      <c r="S1094" s="40">
        <v>3</v>
      </c>
      <c r="T1094" s="124"/>
      <c r="U1094" s="40"/>
      <c r="V1094" s="40"/>
      <c r="W1094" s="40"/>
      <c r="X1094" s="40"/>
      <c r="Y1094" s="40"/>
      <c r="Z1094" s="41">
        <v>100</v>
      </c>
      <c r="AA1094" s="40">
        <v>25</v>
      </c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>
        <v>40</v>
      </c>
      <c r="AS1094" s="42">
        <v>8</v>
      </c>
      <c r="AT1094" s="42">
        <v>33</v>
      </c>
      <c r="AU1094" s="43"/>
      <c r="AV1094" s="40"/>
      <c r="AW1094" s="40"/>
      <c r="AX1094" s="40"/>
      <c r="AY1094" s="40"/>
      <c r="AZ1094" s="40"/>
      <c r="BA1094" s="42"/>
      <c r="BB1094" s="41"/>
      <c r="BC1094" s="40"/>
      <c r="BD1094" s="40"/>
      <c r="BE1094" s="40"/>
      <c r="BF1094" s="40"/>
      <c r="BG1094" s="40"/>
      <c r="BH1094" s="42"/>
      <c r="BI1094" s="40">
        <v>12</v>
      </c>
      <c r="BJ1094" s="40">
        <v>33</v>
      </c>
      <c r="BK1094" s="40">
        <v>33</v>
      </c>
      <c r="BL1094" s="40"/>
      <c r="BM1094" s="40">
        <v>264</v>
      </c>
      <c r="BN1094" s="40">
        <v>275</v>
      </c>
      <c r="BO1094" s="41"/>
      <c r="BP1094" s="40"/>
      <c r="BQ1094" s="40"/>
      <c r="BR1094" s="40"/>
      <c r="BS1094" s="40"/>
      <c r="BT1094" s="40"/>
      <c r="BU1094" s="42"/>
      <c r="BV1094" s="40"/>
      <c r="BW1094" s="41">
        <v>3</v>
      </c>
      <c r="BX1094" s="40"/>
      <c r="BY1094" s="40"/>
      <c r="BZ1094" s="40">
        <v>36</v>
      </c>
      <c r="CA1094" s="42">
        <v>36</v>
      </c>
      <c r="CB1094" s="41"/>
      <c r="CC1094" s="40"/>
      <c r="CD1094" s="40"/>
      <c r="CE1094" s="40"/>
      <c r="CF1094" s="40"/>
      <c r="CG1094" s="40"/>
      <c r="CH1094" s="42"/>
      <c r="CI1094" s="43"/>
      <c r="CJ1094" s="41"/>
      <c r="CK1094" s="40"/>
      <c r="CL1094" s="40"/>
      <c r="CM1094" s="40"/>
      <c r="CN1094" s="40"/>
      <c r="CO1094" s="40"/>
      <c r="CP1094" s="40"/>
      <c r="CQ1094" s="40"/>
      <c r="CR1094" s="40"/>
      <c r="CS1094" s="40"/>
      <c r="CT1094" s="40"/>
      <c r="CU1094" s="40"/>
      <c r="CV1094" s="40"/>
      <c r="CW1094" s="40"/>
      <c r="CX1094" s="40"/>
      <c r="CY1094" s="40"/>
      <c r="CZ1094" s="40"/>
      <c r="DA1094" s="40"/>
      <c r="DB1094" s="40"/>
      <c r="DC1094" s="40"/>
      <c r="DD1094" s="40"/>
      <c r="DE1094" s="40"/>
      <c r="DF1094" s="40"/>
      <c r="DG1094" s="40"/>
      <c r="DH1094" s="40"/>
      <c r="DI1094" s="40"/>
      <c r="DJ1094" s="40"/>
      <c r="DK1094" s="40"/>
      <c r="DL1094" s="40"/>
      <c r="DM1094" s="40"/>
      <c r="DN1094" s="40"/>
      <c r="DO1094" s="40">
        <v>2</v>
      </c>
      <c r="DP1094" s="40"/>
      <c r="DQ1094" s="41"/>
      <c r="DR1094" s="40"/>
      <c r="DS1094" s="40"/>
      <c r="DT1094" s="40"/>
      <c r="DU1094" s="40"/>
      <c r="DV1094" s="42"/>
      <c r="DW1094" s="40"/>
      <c r="DX1094" s="40"/>
      <c r="DY1094" s="40"/>
      <c r="DZ1094" s="40"/>
      <c r="EA1094" s="40"/>
      <c r="EB1094" s="40"/>
      <c r="EC1094" s="40"/>
      <c r="ED1094" s="41"/>
      <c r="EE1094" s="40"/>
      <c r="EF1094" s="40"/>
      <c r="EG1094" s="41"/>
      <c r="EH1094" s="40"/>
      <c r="EI1094" s="40"/>
      <c r="EJ1094" s="40"/>
      <c r="EK1094" s="40"/>
      <c r="EL1094" s="42"/>
      <c r="EM1094" s="40"/>
      <c r="EN1094" s="40"/>
      <c r="EO1094" s="40"/>
      <c r="EP1094" s="40"/>
      <c r="EQ1094" s="40"/>
      <c r="ER1094" s="40"/>
      <c r="ES1094" s="40"/>
      <c r="ET1094" s="40"/>
      <c r="EU1094" s="40"/>
      <c r="EV1094" s="40"/>
      <c r="EW1094" s="42"/>
      <c r="EX1094" s="42"/>
      <c r="EY1094" s="42"/>
      <c r="EZ1094" s="42"/>
      <c r="FA1094" s="42"/>
      <c r="FB1094" s="42"/>
      <c r="FC1094" s="42"/>
      <c r="FD1094" s="42"/>
      <c r="FE1094" s="42"/>
      <c r="FF1094" s="42"/>
      <c r="FG1094" s="42"/>
      <c r="FH1094" s="42"/>
      <c r="FI1094" s="42"/>
      <c r="FJ1094" s="42"/>
      <c r="FK1094" s="42"/>
      <c r="FL1094" s="42"/>
      <c r="FM1094" s="42"/>
      <c r="FN1094" s="42"/>
      <c r="FO1094" s="42"/>
      <c r="FP1094" s="42"/>
      <c r="FQ1094" s="42"/>
      <c r="FR1094" s="42"/>
      <c r="FS1094" s="29">
        <f t="shared" si="127"/>
        <v>600</v>
      </c>
      <c r="FT1094" s="29">
        <f t="shared" si="129"/>
        <v>600</v>
      </c>
      <c r="FU1094" s="8">
        <f t="shared" si="128"/>
        <v>15</v>
      </c>
      <c r="FV1094" s="29">
        <f t="shared" si="130"/>
        <v>15</v>
      </c>
    </row>
    <row r="1095" spans="1:179">
      <c r="A1095" s="8">
        <v>11153</v>
      </c>
      <c r="B1095" s="27" t="s">
        <v>68</v>
      </c>
      <c r="C1095" s="40">
        <v>10</v>
      </c>
      <c r="D1095" s="40" t="s">
        <v>1468</v>
      </c>
      <c r="E1095" s="40" t="s">
        <v>527</v>
      </c>
      <c r="F1095" s="40" t="s">
        <v>288</v>
      </c>
      <c r="G1095" s="40">
        <v>400</v>
      </c>
      <c r="H1095" s="8" t="str">
        <f>VLOOKUP(F1095, 'Meslek Grupları'!$E$6:$G$152, 3, FALSE)</f>
        <v>Ticaret</v>
      </c>
      <c r="I1095" s="40"/>
      <c r="J1095" s="40"/>
      <c r="K1095" s="40"/>
      <c r="L1095" s="40"/>
      <c r="M1095" s="40"/>
      <c r="N1095" s="40"/>
      <c r="O1095" s="40"/>
      <c r="P1095" s="40"/>
      <c r="Q1095" s="40" t="s">
        <v>578</v>
      </c>
      <c r="R1095" s="40">
        <v>100</v>
      </c>
      <c r="S1095" s="40">
        <v>6</v>
      </c>
      <c r="T1095" s="40">
        <v>27</v>
      </c>
      <c r="U1095" s="40"/>
      <c r="V1095" s="40"/>
      <c r="W1095" s="40"/>
      <c r="X1095" s="40"/>
      <c r="Y1095" s="40"/>
      <c r="Z1095" s="41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2"/>
      <c r="AT1095" s="42"/>
      <c r="AU1095" s="43"/>
      <c r="AV1095" s="40"/>
      <c r="AW1095" s="40"/>
      <c r="AX1095" s="40"/>
      <c r="AY1095" s="40"/>
      <c r="AZ1095" s="40"/>
      <c r="BA1095" s="42"/>
      <c r="BB1095" s="41"/>
      <c r="BC1095" s="40"/>
      <c r="BD1095" s="40"/>
      <c r="BE1095" s="40"/>
      <c r="BF1095" s="40"/>
      <c r="BG1095" s="40"/>
      <c r="BH1095" s="42"/>
      <c r="BI1095" s="40"/>
      <c r="BJ1095" s="40"/>
      <c r="BK1095" s="40"/>
      <c r="BL1095" s="40"/>
      <c r="BM1095" s="40"/>
      <c r="BN1095" s="40"/>
      <c r="BO1095" s="41"/>
      <c r="BP1095" s="40"/>
      <c r="BQ1095" s="40"/>
      <c r="BR1095" s="40"/>
      <c r="BS1095" s="40"/>
      <c r="BT1095" s="40"/>
      <c r="BU1095" s="42"/>
      <c r="BV1095" s="40"/>
      <c r="BW1095" s="41">
        <v>6</v>
      </c>
      <c r="BX1095" s="40"/>
      <c r="BY1095" s="40"/>
      <c r="BZ1095" s="40">
        <v>72</v>
      </c>
      <c r="CA1095" s="42">
        <v>72</v>
      </c>
      <c r="CB1095" s="41"/>
      <c r="CC1095" s="40"/>
      <c r="CD1095" s="40"/>
      <c r="CE1095" s="40"/>
      <c r="CF1095" s="40"/>
      <c r="CG1095" s="40"/>
      <c r="CH1095" s="42"/>
      <c r="CI1095" s="43"/>
      <c r="CJ1095" s="41"/>
      <c r="CK1095" s="40"/>
      <c r="CL1095" s="40"/>
      <c r="CM1095" s="40"/>
      <c r="CN1095" s="40"/>
      <c r="CO1095" s="40"/>
      <c r="CP1095" s="40"/>
      <c r="CQ1095" s="40"/>
      <c r="CR1095" s="40"/>
      <c r="CS1095" s="40"/>
      <c r="CT1095" s="40"/>
      <c r="CU1095" s="40"/>
      <c r="CV1095" s="40"/>
      <c r="CW1095" s="40"/>
      <c r="CX1095" s="40"/>
      <c r="CY1095" s="40"/>
      <c r="CZ1095" s="40"/>
      <c r="DA1095" s="40"/>
      <c r="DB1095" s="40"/>
      <c r="DC1095" s="40"/>
      <c r="DD1095" s="40"/>
      <c r="DE1095" s="40"/>
      <c r="DF1095" s="40"/>
      <c r="DG1095" s="40"/>
      <c r="DH1095" s="40"/>
      <c r="DI1095" s="40"/>
      <c r="DJ1095" s="40"/>
      <c r="DK1095" s="40"/>
      <c r="DL1095" s="40"/>
      <c r="DM1095" s="40"/>
      <c r="DN1095" s="40"/>
      <c r="DO1095" s="40"/>
      <c r="DP1095" s="40"/>
      <c r="DQ1095" s="41"/>
      <c r="DR1095" s="40"/>
      <c r="DS1095" s="40"/>
      <c r="DT1095" s="40"/>
      <c r="DU1095" s="40"/>
      <c r="DV1095" s="42"/>
      <c r="DW1095" s="40"/>
      <c r="DX1095" s="40"/>
      <c r="DY1095" s="40"/>
      <c r="DZ1095" s="40"/>
      <c r="EA1095" s="40"/>
      <c r="EB1095" s="40"/>
      <c r="EC1095" s="40"/>
      <c r="ED1095" s="41"/>
      <c r="EE1095" s="40"/>
      <c r="EF1095" s="40"/>
      <c r="EG1095" s="41"/>
      <c r="EH1095" s="40"/>
      <c r="EI1095" s="40"/>
      <c r="EJ1095" s="40"/>
      <c r="EK1095" s="40"/>
      <c r="EL1095" s="42"/>
      <c r="EM1095" s="40"/>
      <c r="EN1095" s="40"/>
      <c r="EO1095" s="40"/>
      <c r="EP1095" s="40"/>
      <c r="EQ1095" s="40"/>
      <c r="ER1095" s="40"/>
      <c r="ES1095" s="40"/>
      <c r="ET1095" s="40"/>
      <c r="EU1095" s="40"/>
      <c r="EV1095" s="40"/>
      <c r="EW1095" s="42"/>
      <c r="EX1095" s="42"/>
      <c r="EY1095" s="42"/>
      <c r="EZ1095" s="42"/>
      <c r="FA1095" s="42"/>
      <c r="FB1095" s="42"/>
      <c r="FC1095" s="42"/>
      <c r="FD1095" s="42"/>
      <c r="FE1095" s="42"/>
      <c r="FF1095" s="42"/>
      <c r="FG1095" s="42"/>
      <c r="FH1095" s="42"/>
      <c r="FI1095" s="42"/>
      <c r="FJ1095" s="42"/>
      <c r="FK1095" s="42"/>
      <c r="FL1095" s="42"/>
      <c r="FM1095" s="42"/>
      <c r="FN1095" s="42"/>
      <c r="FO1095" s="42"/>
      <c r="FP1095" s="42"/>
      <c r="FQ1095" s="42"/>
      <c r="FR1095" s="42"/>
      <c r="FS1095" s="29">
        <f t="shared" si="127"/>
        <v>472</v>
      </c>
      <c r="FT1095" s="29">
        <f t="shared" si="129"/>
        <v>472</v>
      </c>
      <c r="FU1095" s="8">
        <f t="shared" si="128"/>
        <v>6</v>
      </c>
      <c r="FV1095" s="29">
        <f t="shared" si="130"/>
        <v>6</v>
      </c>
    </row>
    <row r="1096" spans="1:179">
      <c r="A1096" s="8">
        <v>11153</v>
      </c>
      <c r="B1096" s="27" t="s">
        <v>68</v>
      </c>
      <c r="C1096" s="40">
        <v>11</v>
      </c>
      <c r="D1096" s="40" t="s">
        <v>533</v>
      </c>
      <c r="E1096" s="40" t="s">
        <v>527</v>
      </c>
      <c r="F1096" s="40" t="s">
        <v>191</v>
      </c>
      <c r="G1096" s="40">
        <v>500</v>
      </c>
      <c r="H1096" s="8" t="str">
        <f>VLOOKUP(F1096, 'Meslek Grupları'!$E$6:$G$152, 3, FALSE)</f>
        <v>Esnaf</v>
      </c>
      <c r="I1096" s="40" t="s">
        <v>1537</v>
      </c>
      <c r="J1096" s="40"/>
      <c r="K1096" s="40"/>
      <c r="L1096" s="40"/>
      <c r="M1096" s="40"/>
      <c r="N1096" s="40"/>
      <c r="O1096" s="40"/>
      <c r="P1096" s="40"/>
      <c r="Q1096" s="40" t="s">
        <v>579</v>
      </c>
      <c r="R1096" s="40">
        <v>80</v>
      </c>
      <c r="S1096" s="40">
        <v>3.5</v>
      </c>
      <c r="T1096" s="40">
        <v>15.25</v>
      </c>
      <c r="U1096" s="40"/>
      <c r="V1096" s="40"/>
      <c r="W1096" s="40"/>
      <c r="X1096" s="40"/>
      <c r="Y1096" s="40"/>
      <c r="Z1096" s="41">
        <v>35</v>
      </c>
      <c r="AA1096" s="40">
        <v>7.5</v>
      </c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2"/>
      <c r="AT1096" s="42">
        <v>7.5</v>
      </c>
      <c r="AU1096" s="43"/>
      <c r="AV1096" s="40">
        <v>4</v>
      </c>
      <c r="AW1096" s="40"/>
      <c r="AX1096" s="40">
        <v>7.5</v>
      </c>
      <c r="AY1096" s="40"/>
      <c r="AZ1096" s="40">
        <v>68</v>
      </c>
      <c r="BA1096" s="42">
        <v>84</v>
      </c>
      <c r="BB1096" s="41">
        <v>8</v>
      </c>
      <c r="BC1096" s="40"/>
      <c r="BD1096" s="40"/>
      <c r="BE1096" s="40"/>
      <c r="BF1096" s="40"/>
      <c r="BG1096" s="40">
        <v>20</v>
      </c>
      <c r="BH1096" s="42">
        <v>20</v>
      </c>
      <c r="BI1096" s="40"/>
      <c r="BJ1096" s="40"/>
      <c r="BK1096" s="40"/>
      <c r="BL1096" s="40"/>
      <c r="BM1096" s="40"/>
      <c r="BN1096" s="40"/>
      <c r="BO1096" s="41"/>
      <c r="BP1096" s="40"/>
      <c r="BQ1096" s="40"/>
      <c r="BR1096" s="40"/>
      <c r="BS1096" s="40"/>
      <c r="BT1096" s="40"/>
      <c r="BU1096" s="42"/>
      <c r="BV1096" s="40"/>
      <c r="BW1096" s="41">
        <v>3.5</v>
      </c>
      <c r="BX1096" s="40"/>
      <c r="BY1096" s="40"/>
      <c r="BZ1096" s="40">
        <v>42</v>
      </c>
      <c r="CA1096" s="42">
        <v>42</v>
      </c>
      <c r="CB1096" s="41"/>
      <c r="CC1096" s="40"/>
      <c r="CD1096" s="40"/>
      <c r="CE1096" s="40"/>
      <c r="CF1096" s="40"/>
      <c r="CG1096" s="40"/>
      <c r="CH1096" s="42"/>
      <c r="CI1096" s="43"/>
      <c r="CJ1096" s="41"/>
      <c r="CK1096" s="40"/>
      <c r="CL1096" s="40"/>
      <c r="CM1096" s="40"/>
      <c r="CN1096" s="40"/>
      <c r="CO1096" s="40"/>
      <c r="CP1096" s="40"/>
      <c r="CQ1096" s="40"/>
      <c r="CR1096" s="40"/>
      <c r="CS1096" s="40"/>
      <c r="CT1096" s="40"/>
      <c r="CU1096" s="40"/>
      <c r="CV1096" s="40"/>
      <c r="CW1096" s="40"/>
      <c r="CX1096" s="40"/>
      <c r="CY1096" s="40"/>
      <c r="CZ1096" s="40"/>
      <c r="DA1096" s="40"/>
      <c r="DB1096" s="40"/>
      <c r="DC1096" s="40"/>
      <c r="DD1096" s="40"/>
      <c r="DE1096" s="40"/>
      <c r="DF1096" s="40"/>
      <c r="DG1096" s="40"/>
      <c r="DH1096" s="40"/>
      <c r="DI1096" s="40"/>
      <c r="DJ1096" s="40"/>
      <c r="DK1096" s="40"/>
      <c r="DL1096" s="40"/>
      <c r="DM1096" s="40"/>
      <c r="DN1096" s="40"/>
      <c r="DO1096" s="40"/>
      <c r="DP1096" s="40"/>
      <c r="DQ1096" s="41"/>
      <c r="DR1096" s="40"/>
      <c r="DS1096" s="40"/>
      <c r="DT1096" s="40"/>
      <c r="DU1096" s="40"/>
      <c r="DV1096" s="42"/>
      <c r="DW1096" s="40"/>
      <c r="DX1096" s="40"/>
      <c r="DY1096" s="40"/>
      <c r="DZ1096" s="40"/>
      <c r="EA1096" s="40"/>
      <c r="EB1096" s="40"/>
      <c r="EC1096" s="40"/>
      <c r="ED1096" s="41"/>
      <c r="EE1096" s="40"/>
      <c r="EF1096" s="40"/>
      <c r="EG1096" s="41"/>
      <c r="EH1096" s="40"/>
      <c r="EI1096" s="40"/>
      <c r="EJ1096" s="40"/>
      <c r="EK1096" s="40"/>
      <c r="EL1096" s="42"/>
      <c r="EM1096" s="40"/>
      <c r="EN1096" s="40"/>
      <c r="EO1096" s="40"/>
      <c r="EP1096" s="40"/>
      <c r="EQ1096" s="40"/>
      <c r="ER1096" s="40">
        <v>1</v>
      </c>
      <c r="ES1096" s="40"/>
      <c r="ET1096" s="40"/>
      <c r="EU1096" s="40"/>
      <c r="EV1096" s="40"/>
      <c r="EW1096" s="42">
        <v>40</v>
      </c>
      <c r="EX1096" s="42"/>
      <c r="EY1096" s="42"/>
      <c r="EZ1096" s="42"/>
      <c r="FA1096" s="42"/>
      <c r="FB1096" s="42"/>
      <c r="FC1096" s="42"/>
      <c r="FD1096" s="42"/>
      <c r="FE1096" s="42"/>
      <c r="FF1096" s="42"/>
      <c r="FG1096" s="42"/>
      <c r="FH1096" s="42"/>
      <c r="FI1096" s="42"/>
      <c r="FJ1096" s="42"/>
      <c r="FK1096" s="42"/>
      <c r="FL1096" s="42"/>
      <c r="FM1096" s="42"/>
      <c r="FN1096" s="42"/>
      <c r="FO1096" s="42"/>
      <c r="FP1096" s="42"/>
      <c r="FQ1096" s="42"/>
      <c r="FR1096" s="42"/>
      <c r="FS1096" s="29">
        <f t="shared" si="127"/>
        <v>670</v>
      </c>
      <c r="FT1096" s="29">
        <f t="shared" si="129"/>
        <v>670</v>
      </c>
      <c r="FU1096" s="8">
        <f t="shared" si="128"/>
        <v>15.5</v>
      </c>
      <c r="FV1096" s="29">
        <f t="shared" si="130"/>
        <v>15.5</v>
      </c>
    </row>
    <row r="1097" spans="1:179">
      <c r="A1097" s="8">
        <v>11153</v>
      </c>
      <c r="B1097" s="27" t="s">
        <v>68</v>
      </c>
      <c r="C1097" s="40">
        <v>12</v>
      </c>
      <c r="D1097" s="40" t="s">
        <v>1493</v>
      </c>
      <c r="E1097" s="40" t="s">
        <v>1479</v>
      </c>
      <c r="F1097" s="40" t="s">
        <v>261</v>
      </c>
      <c r="G1097" s="40">
        <v>250</v>
      </c>
      <c r="H1097" s="8" t="str">
        <f>VLOOKUP(F1097, 'Meslek Grupları'!$E$6:$G$152, 3, FALSE)</f>
        <v>Esnaf</v>
      </c>
      <c r="I1097" s="40"/>
      <c r="J1097" s="40"/>
      <c r="K1097" s="40"/>
      <c r="L1097" s="40"/>
      <c r="M1097" s="40"/>
      <c r="N1097" s="40"/>
      <c r="O1097" s="40"/>
      <c r="P1097" s="40"/>
      <c r="Q1097" s="40" t="s">
        <v>578</v>
      </c>
      <c r="R1097" s="40"/>
      <c r="S1097" s="40">
        <v>2</v>
      </c>
      <c r="T1097" s="40">
        <v>9</v>
      </c>
      <c r="U1097" s="40"/>
      <c r="V1097" s="40"/>
      <c r="W1097" s="40"/>
      <c r="X1097" s="40"/>
      <c r="Y1097" s="40"/>
      <c r="Z1097" s="41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0"/>
      <c r="AM1097" s="40"/>
      <c r="AN1097" s="40"/>
      <c r="AO1097" s="40"/>
      <c r="AP1097" s="40"/>
      <c r="AQ1097" s="40"/>
      <c r="AR1097" s="40"/>
      <c r="AS1097" s="42"/>
      <c r="AT1097" s="42"/>
      <c r="AU1097" s="43"/>
      <c r="AV1097" s="40"/>
      <c r="AW1097" s="40"/>
      <c r="AX1097" s="40"/>
      <c r="AY1097" s="40"/>
      <c r="AZ1097" s="40"/>
      <c r="BA1097" s="42"/>
      <c r="BB1097" s="41"/>
      <c r="BC1097" s="40"/>
      <c r="BD1097" s="40"/>
      <c r="BE1097" s="40"/>
      <c r="BF1097" s="40"/>
      <c r="BG1097" s="40"/>
      <c r="BH1097" s="42"/>
      <c r="BI1097" s="40"/>
      <c r="BJ1097" s="40"/>
      <c r="BK1097" s="40"/>
      <c r="BL1097" s="40"/>
      <c r="BM1097" s="40"/>
      <c r="BN1097" s="40"/>
      <c r="BO1097" s="41"/>
      <c r="BP1097" s="40"/>
      <c r="BQ1097" s="40"/>
      <c r="BR1097" s="40"/>
      <c r="BS1097" s="40"/>
      <c r="BT1097" s="40"/>
      <c r="BU1097" s="42"/>
      <c r="BV1097" s="40"/>
      <c r="BW1097" s="41">
        <v>2</v>
      </c>
      <c r="BX1097" s="40"/>
      <c r="BY1097" s="40"/>
      <c r="BZ1097" s="40">
        <v>48</v>
      </c>
      <c r="CA1097" s="42">
        <v>54</v>
      </c>
      <c r="CB1097" s="41"/>
      <c r="CC1097" s="40"/>
      <c r="CD1097" s="40"/>
      <c r="CE1097" s="40"/>
      <c r="CF1097" s="40"/>
      <c r="CG1097" s="40"/>
      <c r="CH1097" s="42"/>
      <c r="CI1097" s="43"/>
      <c r="CJ1097" s="41"/>
      <c r="CK1097" s="40"/>
      <c r="CL1097" s="40"/>
      <c r="CM1097" s="40"/>
      <c r="CN1097" s="40"/>
      <c r="CO1097" s="40"/>
      <c r="CP1097" s="40"/>
      <c r="CQ1097" s="40"/>
      <c r="CR1097" s="40"/>
      <c r="CS1097" s="40"/>
      <c r="CT1097" s="40"/>
      <c r="CU1097" s="40"/>
      <c r="CV1097" s="40"/>
      <c r="CW1097" s="40"/>
      <c r="CX1097" s="40"/>
      <c r="CY1097" s="40"/>
      <c r="CZ1097" s="40"/>
      <c r="DA1097" s="40"/>
      <c r="DB1097" s="40"/>
      <c r="DC1097" s="124">
        <v>130</v>
      </c>
      <c r="DD1097" s="124"/>
      <c r="DE1097" s="124">
        <v>163.5</v>
      </c>
      <c r="DF1097" s="40"/>
      <c r="DG1097" s="40"/>
      <c r="DH1097" s="40"/>
      <c r="DI1097" s="124">
        <v>120</v>
      </c>
      <c r="DJ1097" s="124"/>
      <c r="DK1097" s="124">
        <v>180</v>
      </c>
      <c r="DL1097" s="124"/>
      <c r="DM1097" s="40"/>
      <c r="DN1097" s="40"/>
      <c r="DO1097" s="40"/>
      <c r="DP1097" s="40"/>
      <c r="DQ1097" s="41"/>
      <c r="DR1097" s="40"/>
      <c r="DS1097" s="40"/>
      <c r="DT1097" s="40"/>
      <c r="DU1097" s="40"/>
      <c r="DV1097" s="42"/>
      <c r="DW1097" s="40"/>
      <c r="DX1097" s="40"/>
      <c r="DY1097" s="40"/>
      <c r="DZ1097" s="40"/>
      <c r="EA1097" s="40"/>
      <c r="EB1097" s="40"/>
      <c r="EC1097" s="40"/>
      <c r="ED1097" s="41"/>
      <c r="EE1097" s="40"/>
      <c r="EF1097" s="40"/>
      <c r="EG1097" s="41"/>
      <c r="EH1097" s="40"/>
      <c r="EI1097" s="40"/>
      <c r="EJ1097" s="40"/>
      <c r="EK1097" s="40"/>
      <c r="EL1097" s="42"/>
      <c r="EM1097" s="40"/>
      <c r="EN1097" s="40"/>
      <c r="EO1097" s="40"/>
      <c r="EP1097" s="40"/>
      <c r="EQ1097" s="40"/>
      <c r="ER1097" s="40"/>
      <c r="ES1097" s="40"/>
      <c r="ET1097" s="40"/>
      <c r="EU1097" s="40"/>
      <c r="EV1097" s="40"/>
      <c r="EW1097" s="42"/>
      <c r="EX1097" s="42"/>
      <c r="EY1097" s="42"/>
      <c r="EZ1097" s="42"/>
      <c r="FA1097" s="42"/>
      <c r="FB1097" s="42"/>
      <c r="FC1097" s="42"/>
      <c r="FD1097" s="42"/>
      <c r="FE1097" s="42"/>
      <c r="FF1097" s="42"/>
      <c r="FG1097" s="42"/>
      <c r="FH1097" s="42"/>
      <c r="FI1097" s="42"/>
      <c r="FJ1097" s="42"/>
      <c r="FK1097" s="42"/>
      <c r="FL1097" s="42"/>
      <c r="FM1097" s="42"/>
      <c r="FN1097" s="42"/>
      <c r="FO1097" s="42"/>
      <c r="FP1097" s="42"/>
      <c r="FQ1097" s="42"/>
      <c r="FR1097" s="42"/>
      <c r="FS1097" s="29">
        <f t="shared" si="127"/>
        <v>641.5</v>
      </c>
      <c r="FT1097" s="29">
        <f t="shared" si="129"/>
        <v>641.5</v>
      </c>
      <c r="FU1097" s="8">
        <f t="shared" si="128"/>
        <v>2</v>
      </c>
      <c r="FV1097" s="29">
        <f t="shared" si="130"/>
        <v>2</v>
      </c>
      <c r="FW1097" t="s">
        <v>1538</v>
      </c>
    </row>
    <row r="1098" spans="1:179">
      <c r="A1098" s="8">
        <v>11153</v>
      </c>
      <c r="B1098" s="27" t="s">
        <v>68</v>
      </c>
      <c r="C1098" s="40">
        <v>13</v>
      </c>
      <c r="D1098" s="40" t="s">
        <v>1539</v>
      </c>
      <c r="E1098" s="40" t="s">
        <v>1540</v>
      </c>
      <c r="F1098" s="40" t="s">
        <v>636</v>
      </c>
      <c r="G1098" s="40"/>
      <c r="H1098" s="8" t="str">
        <f>VLOOKUP(F1098, 'Meslek Grupları'!$E$6:$G$152, 3, FALSE)</f>
        <v>Esnaf</v>
      </c>
      <c r="I1098" s="40" t="s">
        <v>1541</v>
      </c>
      <c r="J1098" s="40"/>
      <c r="K1098" s="40"/>
      <c r="L1098" s="40"/>
      <c r="M1098" s="40"/>
      <c r="N1098" s="40"/>
      <c r="O1098" s="40"/>
      <c r="P1098" s="40"/>
      <c r="Q1098" s="40"/>
      <c r="R1098" s="40"/>
      <c r="S1098" s="40">
        <v>1</v>
      </c>
      <c r="T1098" s="40">
        <v>4.5</v>
      </c>
      <c r="U1098" s="40"/>
      <c r="V1098" s="40"/>
      <c r="W1098" s="40"/>
      <c r="X1098" s="40"/>
      <c r="Y1098" s="40"/>
      <c r="Z1098" s="41">
        <v>10</v>
      </c>
      <c r="AA1098" s="40">
        <v>2.5</v>
      </c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2"/>
      <c r="AT1098" s="42">
        <v>2.5</v>
      </c>
      <c r="AU1098" s="43"/>
      <c r="AV1098" s="40">
        <v>1</v>
      </c>
      <c r="AW1098" s="40"/>
      <c r="AX1098" s="40">
        <v>2.5</v>
      </c>
      <c r="AY1098" s="40"/>
      <c r="AZ1098" s="40">
        <v>22.5</v>
      </c>
      <c r="BA1098" s="42">
        <v>22.5</v>
      </c>
      <c r="BB1098" s="41"/>
      <c r="BC1098" s="40"/>
      <c r="BD1098" s="40"/>
      <c r="BE1098" s="40"/>
      <c r="BF1098" s="40"/>
      <c r="BG1098" s="40"/>
      <c r="BH1098" s="42"/>
      <c r="BI1098" s="40"/>
      <c r="BJ1098" s="40"/>
      <c r="BK1098" s="40"/>
      <c r="BL1098" s="40"/>
      <c r="BM1098" s="40"/>
      <c r="BN1098" s="40"/>
      <c r="BO1098" s="41"/>
      <c r="BP1098" s="40"/>
      <c r="BQ1098" s="40"/>
      <c r="BR1098" s="40"/>
      <c r="BS1098" s="40"/>
      <c r="BT1098" s="40"/>
      <c r="BU1098" s="42"/>
      <c r="BV1098" s="40"/>
      <c r="BW1098" s="41">
        <v>1</v>
      </c>
      <c r="BX1098" s="40"/>
      <c r="BY1098" s="40"/>
      <c r="BZ1098" s="40">
        <v>18</v>
      </c>
      <c r="CA1098" s="42">
        <v>24</v>
      </c>
      <c r="CB1098" s="41"/>
      <c r="CC1098" s="40"/>
      <c r="CD1098" s="40"/>
      <c r="CE1098" s="40"/>
      <c r="CF1098" s="40"/>
      <c r="CG1098" s="40"/>
      <c r="CH1098" s="42"/>
      <c r="CI1098" s="43"/>
      <c r="CJ1098" s="41"/>
      <c r="CK1098" s="40"/>
      <c r="CL1098" s="40"/>
      <c r="CM1098" s="40"/>
      <c r="CN1098" s="40"/>
      <c r="CO1098" s="40"/>
      <c r="CP1098" s="40"/>
      <c r="CQ1098" s="40"/>
      <c r="CR1098" s="40"/>
      <c r="CS1098" s="40"/>
      <c r="CT1098" s="40"/>
      <c r="CU1098" s="40"/>
      <c r="CV1098" s="40"/>
      <c r="CW1098" s="40"/>
      <c r="CX1098" s="40"/>
      <c r="CY1098" s="40"/>
      <c r="CZ1098" s="40"/>
      <c r="DA1098" s="40"/>
      <c r="DB1098" s="40"/>
      <c r="DC1098" s="40"/>
      <c r="DD1098" s="40"/>
      <c r="DE1098" s="40"/>
      <c r="DF1098" s="40"/>
      <c r="DG1098" s="40"/>
      <c r="DH1098" s="40"/>
      <c r="DI1098" s="40"/>
      <c r="DJ1098" s="40"/>
      <c r="DK1098" s="40"/>
      <c r="DL1098" s="40"/>
      <c r="DM1098" s="40"/>
      <c r="DN1098" s="40"/>
      <c r="DO1098" s="40"/>
      <c r="DP1098" s="40"/>
      <c r="DQ1098" s="41"/>
      <c r="DR1098" s="40"/>
      <c r="DS1098" s="40"/>
      <c r="DT1098" s="40"/>
      <c r="DU1098" s="40"/>
      <c r="DV1098" s="42"/>
      <c r="DW1098" s="40"/>
      <c r="DX1098" s="40"/>
      <c r="DY1098" s="40"/>
      <c r="DZ1098" s="40"/>
      <c r="EA1098" s="40"/>
      <c r="EB1098" s="40"/>
      <c r="EC1098" s="40"/>
      <c r="ED1098" s="41"/>
      <c r="EE1098" s="40"/>
      <c r="EF1098" s="40"/>
      <c r="EG1098" s="41"/>
      <c r="EH1098" s="40"/>
      <c r="EI1098" s="40"/>
      <c r="EJ1098" s="40"/>
      <c r="EK1098" s="40"/>
      <c r="EL1098" s="42"/>
      <c r="EM1098" s="40"/>
      <c r="EN1098" s="40"/>
      <c r="EO1098" s="40"/>
      <c r="EP1098" s="40"/>
      <c r="EQ1098" s="40"/>
      <c r="ER1098" s="40"/>
      <c r="ES1098" s="40"/>
      <c r="ET1098" s="40"/>
      <c r="EU1098" s="40"/>
      <c r="EV1098" s="40"/>
      <c r="EW1098" s="42"/>
      <c r="EX1098" s="42"/>
      <c r="EY1098" s="42"/>
      <c r="EZ1098" s="42"/>
      <c r="FA1098" s="42"/>
      <c r="FB1098" s="42"/>
      <c r="FC1098" s="42"/>
      <c r="FD1098" s="42"/>
      <c r="FE1098" s="42"/>
      <c r="FF1098" s="42"/>
      <c r="FG1098" s="42"/>
      <c r="FH1098" s="42"/>
      <c r="FI1098" s="42"/>
      <c r="FJ1098" s="42"/>
      <c r="FK1098" s="42"/>
      <c r="FL1098" s="42"/>
      <c r="FM1098" s="42"/>
      <c r="FN1098" s="42"/>
      <c r="FO1098" s="42"/>
      <c r="FP1098" s="42"/>
      <c r="FQ1098" s="42"/>
      <c r="FR1098" s="42"/>
      <c r="FS1098" s="29">
        <f t="shared" si="127"/>
        <v>40.5</v>
      </c>
      <c r="FT1098" s="29">
        <f t="shared" si="129"/>
        <v>40.5</v>
      </c>
      <c r="FU1098" s="8">
        <f t="shared" si="128"/>
        <v>2</v>
      </c>
      <c r="FV1098" s="29">
        <f t="shared" si="130"/>
        <v>2</v>
      </c>
    </row>
    <row r="1099" spans="1:179">
      <c r="A1099" s="8">
        <v>11153</v>
      </c>
      <c r="B1099" s="27" t="s">
        <v>68</v>
      </c>
      <c r="C1099" s="40">
        <v>14</v>
      </c>
      <c r="D1099" s="40" t="s">
        <v>1460</v>
      </c>
      <c r="E1099" s="40" t="s">
        <v>1478</v>
      </c>
      <c r="F1099" s="8" t="s">
        <v>290</v>
      </c>
      <c r="G1099" s="40">
        <v>120</v>
      </c>
      <c r="H1099" s="8" t="str">
        <f>VLOOKUP(F1099, 'Meslek Grupları'!$E$6:$G$152, 3, FALSE)</f>
        <v>Ticaret</v>
      </c>
      <c r="I1099" s="40" t="s">
        <v>1542</v>
      </c>
      <c r="J1099" s="40"/>
      <c r="K1099" s="40"/>
      <c r="L1099" s="40"/>
      <c r="M1099" s="40"/>
      <c r="N1099" s="40"/>
      <c r="O1099" s="40"/>
      <c r="P1099" s="40"/>
      <c r="Q1099" s="40" t="s">
        <v>578</v>
      </c>
      <c r="R1099" s="40">
        <v>10</v>
      </c>
      <c r="S1099" s="40">
        <v>6</v>
      </c>
      <c r="T1099" s="40">
        <v>27</v>
      </c>
      <c r="U1099" s="40"/>
      <c r="V1099" s="40"/>
      <c r="W1099" s="40"/>
      <c r="X1099" s="40"/>
      <c r="Y1099" s="40"/>
      <c r="Z1099" s="41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0"/>
      <c r="AM1099" s="40"/>
      <c r="AN1099" s="40"/>
      <c r="AO1099" s="40"/>
      <c r="AP1099" s="40"/>
      <c r="AQ1099" s="40"/>
      <c r="AR1099" s="40"/>
      <c r="AS1099" s="42"/>
      <c r="AT1099" s="42"/>
      <c r="AU1099" s="43"/>
      <c r="AV1099" s="40"/>
      <c r="AW1099" s="40"/>
      <c r="AX1099" s="40"/>
      <c r="AY1099" s="40"/>
      <c r="AZ1099" s="40"/>
      <c r="BA1099" s="42"/>
      <c r="BB1099" s="41"/>
      <c r="BC1099" s="40"/>
      <c r="BD1099" s="40"/>
      <c r="BE1099" s="40"/>
      <c r="BF1099" s="40"/>
      <c r="BG1099" s="40"/>
      <c r="BH1099" s="42"/>
      <c r="BI1099" s="40"/>
      <c r="BJ1099" s="40"/>
      <c r="BK1099" s="40"/>
      <c r="BL1099" s="40"/>
      <c r="BM1099" s="40"/>
      <c r="BN1099" s="40"/>
      <c r="BO1099" s="41"/>
      <c r="BP1099" s="40"/>
      <c r="BQ1099" s="40"/>
      <c r="BR1099" s="40"/>
      <c r="BS1099" s="40"/>
      <c r="BT1099" s="40"/>
      <c r="BU1099" s="42"/>
      <c r="BV1099" s="40"/>
      <c r="BW1099" s="41">
        <v>6</v>
      </c>
      <c r="BX1099" s="40"/>
      <c r="BY1099" s="40"/>
      <c r="BZ1099" s="40">
        <v>72</v>
      </c>
      <c r="CA1099" s="42">
        <v>72</v>
      </c>
      <c r="CB1099" s="41"/>
      <c r="CC1099" s="40"/>
      <c r="CD1099" s="40"/>
      <c r="CE1099" s="40"/>
      <c r="CF1099" s="40"/>
      <c r="CG1099" s="40"/>
      <c r="CH1099" s="42"/>
      <c r="CI1099" s="43"/>
      <c r="CJ1099" s="41"/>
      <c r="CK1099" s="40"/>
      <c r="CL1099" s="40"/>
      <c r="CM1099" s="40"/>
      <c r="CN1099" s="40"/>
      <c r="CO1099" s="40"/>
      <c r="CP1099" s="40"/>
      <c r="CQ1099" s="40"/>
      <c r="CR1099" s="40"/>
      <c r="CS1099" s="40"/>
      <c r="CT1099" s="40"/>
      <c r="CU1099" s="40"/>
      <c r="CV1099" s="40"/>
      <c r="CW1099" s="40"/>
      <c r="CX1099" s="40"/>
      <c r="CY1099" s="40"/>
      <c r="CZ1099" s="40"/>
      <c r="DA1099" s="40"/>
      <c r="DB1099" s="40"/>
      <c r="DC1099" s="40"/>
      <c r="DD1099" s="40"/>
      <c r="DE1099" s="40"/>
      <c r="DF1099" s="40"/>
      <c r="DG1099" s="40"/>
      <c r="DH1099" s="40"/>
      <c r="DI1099" s="40"/>
      <c r="DJ1099" s="40"/>
      <c r="DK1099" s="40"/>
      <c r="DL1099" s="40"/>
      <c r="DM1099" s="40"/>
      <c r="DN1099" s="40"/>
      <c r="DO1099" s="40"/>
      <c r="DP1099" s="40"/>
      <c r="DQ1099" s="41"/>
      <c r="DR1099" s="40"/>
      <c r="DS1099" s="40"/>
      <c r="DT1099" s="40"/>
      <c r="DU1099" s="40"/>
      <c r="DV1099" s="42"/>
      <c r="DW1099" s="40"/>
      <c r="DX1099" s="40"/>
      <c r="DY1099" s="40"/>
      <c r="DZ1099" s="40"/>
      <c r="EA1099" s="40"/>
      <c r="EB1099" s="40"/>
      <c r="EC1099" s="40"/>
      <c r="ED1099" s="41"/>
      <c r="EE1099" s="40"/>
      <c r="EF1099" s="40"/>
      <c r="EG1099" s="41"/>
      <c r="EH1099" s="40"/>
      <c r="EI1099" s="40"/>
      <c r="EJ1099" s="40"/>
      <c r="EK1099" s="40"/>
      <c r="EL1099" s="42"/>
      <c r="EM1099" s="40"/>
      <c r="EN1099" s="40"/>
      <c r="EO1099" s="40"/>
      <c r="EP1099" s="40"/>
      <c r="EQ1099" s="40"/>
      <c r="ER1099" s="40"/>
      <c r="ES1099" s="40"/>
      <c r="ET1099" s="40"/>
      <c r="EU1099" s="40"/>
      <c r="EV1099" s="40"/>
      <c r="EW1099" s="42"/>
      <c r="EX1099" s="42"/>
      <c r="EY1099" s="42"/>
      <c r="EZ1099" s="42"/>
      <c r="FA1099" s="42"/>
      <c r="FB1099" s="42"/>
      <c r="FC1099" s="42"/>
      <c r="FD1099" s="42"/>
      <c r="FE1099" s="42"/>
      <c r="FF1099" s="42"/>
      <c r="FG1099" s="42"/>
      <c r="FH1099" s="42"/>
      <c r="FI1099" s="42"/>
      <c r="FJ1099" s="42"/>
      <c r="FK1099" s="42"/>
      <c r="FL1099" s="42"/>
      <c r="FM1099" s="42"/>
      <c r="FN1099" s="42"/>
      <c r="FO1099" s="42"/>
      <c r="FP1099" s="42"/>
      <c r="FQ1099" s="42"/>
      <c r="FR1099" s="42"/>
      <c r="FS1099" s="29">
        <f t="shared" si="127"/>
        <v>192</v>
      </c>
      <c r="FT1099" s="29">
        <f t="shared" si="129"/>
        <v>192</v>
      </c>
      <c r="FU1099" s="8">
        <f t="shared" si="128"/>
        <v>6</v>
      </c>
      <c r="FV1099" s="29">
        <f t="shared" si="130"/>
        <v>6</v>
      </c>
    </row>
    <row r="1100" spans="1:179">
      <c r="A1100" s="8">
        <v>11153</v>
      </c>
      <c r="B1100" s="27" t="s">
        <v>68</v>
      </c>
      <c r="C1100" s="40">
        <v>15</v>
      </c>
      <c r="D1100" s="40" t="s">
        <v>1523</v>
      </c>
      <c r="E1100" s="40" t="s">
        <v>1493</v>
      </c>
      <c r="F1100" s="40" t="s">
        <v>190</v>
      </c>
      <c r="G1100" s="40">
        <v>250</v>
      </c>
      <c r="H1100" s="8" t="str">
        <f>VLOOKUP(F1100, 'Meslek Grupları'!$E$6:$G$152, 3, FALSE)</f>
        <v>Esnaf</v>
      </c>
      <c r="I1100" s="40"/>
      <c r="J1100" s="40"/>
      <c r="K1100" s="40"/>
      <c r="L1100" s="40"/>
      <c r="M1100" s="40"/>
      <c r="N1100" s="40"/>
      <c r="O1100" s="40"/>
      <c r="P1100" s="40"/>
      <c r="Q1100" s="40" t="s">
        <v>579</v>
      </c>
      <c r="R1100" s="40">
        <v>50</v>
      </c>
      <c r="S1100" s="40">
        <v>7.5</v>
      </c>
      <c r="T1100" s="40">
        <v>33.75</v>
      </c>
      <c r="U1100" s="40"/>
      <c r="V1100" s="40"/>
      <c r="W1100" s="40"/>
      <c r="X1100" s="40"/>
      <c r="Y1100" s="40"/>
      <c r="Z1100" s="41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2"/>
      <c r="AT1100" s="42"/>
      <c r="AU1100" s="43"/>
      <c r="AV1100" s="40"/>
      <c r="AW1100" s="40"/>
      <c r="AX1100" s="40"/>
      <c r="AY1100" s="40"/>
      <c r="AZ1100" s="40"/>
      <c r="BA1100" s="42"/>
      <c r="BB1100" s="41"/>
      <c r="BC1100" s="40"/>
      <c r="BD1100" s="40"/>
      <c r="BE1100" s="40"/>
      <c r="BF1100" s="40"/>
      <c r="BG1100" s="40"/>
      <c r="BH1100" s="42"/>
      <c r="BI1100" s="40"/>
      <c r="BJ1100" s="40"/>
      <c r="BK1100" s="40"/>
      <c r="BL1100" s="40"/>
      <c r="BM1100" s="40"/>
      <c r="BN1100" s="40"/>
      <c r="BO1100" s="41"/>
      <c r="BP1100" s="40"/>
      <c r="BQ1100" s="40"/>
      <c r="BR1100" s="40"/>
      <c r="BS1100" s="40"/>
      <c r="BT1100" s="40"/>
      <c r="BU1100" s="42"/>
      <c r="BV1100" s="40"/>
      <c r="BW1100" s="41">
        <v>7.5</v>
      </c>
      <c r="BX1100" s="40"/>
      <c r="BY1100" s="40"/>
      <c r="BZ1100" s="40">
        <v>96</v>
      </c>
      <c r="CA1100" s="42">
        <v>102</v>
      </c>
      <c r="CB1100" s="41"/>
      <c r="CC1100" s="40"/>
      <c r="CD1100" s="40"/>
      <c r="CE1100" s="40"/>
      <c r="CF1100" s="40"/>
      <c r="CG1100" s="40"/>
      <c r="CH1100" s="42"/>
      <c r="CI1100" s="43"/>
      <c r="CJ1100" s="41"/>
      <c r="CK1100" s="40"/>
      <c r="CL1100" s="40"/>
      <c r="CM1100" s="40"/>
      <c r="CN1100" s="40"/>
      <c r="CO1100" s="40"/>
      <c r="CP1100" s="40"/>
      <c r="CQ1100" s="40"/>
      <c r="CR1100" s="40"/>
      <c r="CS1100" s="40"/>
      <c r="CT1100" s="40"/>
      <c r="CU1100" s="40"/>
      <c r="CV1100" s="40"/>
      <c r="CW1100" s="40"/>
      <c r="CX1100" s="40"/>
      <c r="CY1100" s="40"/>
      <c r="CZ1100" s="40"/>
      <c r="DA1100" s="40"/>
      <c r="DB1100" s="40"/>
      <c r="DC1100" s="40"/>
      <c r="DD1100" s="40"/>
      <c r="DE1100" s="40"/>
      <c r="DF1100" s="40"/>
      <c r="DG1100" s="40"/>
      <c r="DH1100" s="40"/>
      <c r="DI1100" s="40"/>
      <c r="DJ1100" s="40"/>
      <c r="DK1100" s="40"/>
      <c r="DL1100" s="40"/>
      <c r="DM1100" s="40"/>
      <c r="DN1100" s="40"/>
      <c r="DO1100" s="40"/>
      <c r="DP1100" s="40"/>
      <c r="DQ1100" s="41"/>
      <c r="DR1100" s="40"/>
      <c r="DS1100" s="40"/>
      <c r="DT1100" s="40"/>
      <c r="DU1100" s="40"/>
      <c r="DV1100" s="42"/>
      <c r="DW1100" s="40"/>
      <c r="DX1100" s="40"/>
      <c r="DY1100" s="40"/>
      <c r="DZ1100" s="40"/>
      <c r="EA1100" s="40"/>
      <c r="EB1100" s="40"/>
      <c r="EC1100" s="40"/>
      <c r="ED1100" s="41"/>
      <c r="EE1100" s="40"/>
      <c r="EF1100" s="40"/>
      <c r="EG1100" s="41"/>
      <c r="EH1100" s="40"/>
      <c r="EI1100" s="40"/>
      <c r="EJ1100" s="40"/>
      <c r="EK1100" s="40"/>
      <c r="EL1100" s="42"/>
      <c r="EM1100" s="40"/>
      <c r="EN1100" s="40"/>
      <c r="EO1100" s="40"/>
      <c r="EP1100" s="40"/>
      <c r="EQ1100" s="40"/>
      <c r="ER1100" s="40"/>
      <c r="ES1100" s="40"/>
      <c r="ET1100" s="40"/>
      <c r="EU1100" s="40"/>
      <c r="EV1100" s="40"/>
      <c r="EW1100" s="42"/>
      <c r="EX1100" s="42"/>
      <c r="EY1100" s="42"/>
      <c r="EZ1100" s="42"/>
      <c r="FA1100" s="42"/>
      <c r="FB1100" s="42"/>
      <c r="FC1100" s="42"/>
      <c r="FD1100" s="42"/>
      <c r="FE1100" s="42"/>
      <c r="FF1100" s="42"/>
      <c r="FG1100" s="42"/>
      <c r="FH1100" s="42"/>
      <c r="FI1100" s="42"/>
      <c r="FJ1100" s="42"/>
      <c r="FK1100" s="42"/>
      <c r="FL1100" s="42"/>
      <c r="FM1100" s="42"/>
      <c r="FN1100" s="42"/>
      <c r="FO1100" s="42"/>
      <c r="FP1100" s="42"/>
      <c r="FQ1100" s="42"/>
      <c r="FR1100" s="42"/>
      <c r="FS1100" s="29">
        <f t="shared" si="127"/>
        <v>346</v>
      </c>
      <c r="FT1100" s="29">
        <f t="shared" si="129"/>
        <v>346</v>
      </c>
      <c r="FU1100" s="8">
        <f t="shared" si="128"/>
        <v>7.5</v>
      </c>
      <c r="FV1100" s="29">
        <f t="shared" si="130"/>
        <v>7.5</v>
      </c>
    </row>
    <row r="1101" spans="1:179">
      <c r="A1101" s="8">
        <v>11153</v>
      </c>
      <c r="B1101" s="27" t="s">
        <v>68</v>
      </c>
      <c r="C1101" s="40">
        <v>16</v>
      </c>
      <c r="D1101" s="40" t="s">
        <v>1494</v>
      </c>
      <c r="E1101" s="40" t="s">
        <v>1448</v>
      </c>
      <c r="F1101" s="40" t="s">
        <v>310</v>
      </c>
      <c r="G1101" s="40">
        <v>600</v>
      </c>
      <c r="H1101" s="8" t="str">
        <f>VLOOKUP(F1101, 'Meslek Grupları'!$E$6:$G$152, 3, FALSE)</f>
        <v>Görevli</v>
      </c>
      <c r="I1101" s="40"/>
      <c r="J1101" s="40"/>
      <c r="K1101" s="40"/>
      <c r="L1101" s="40"/>
      <c r="M1101" s="40"/>
      <c r="N1101" s="40"/>
      <c r="O1101" s="40"/>
      <c r="P1101" s="40"/>
      <c r="Q1101" s="40" t="s">
        <v>579</v>
      </c>
      <c r="R1101" s="40"/>
      <c r="S1101" s="40"/>
      <c r="T1101" s="40"/>
      <c r="U1101" s="40"/>
      <c r="V1101" s="40"/>
      <c r="W1101" s="40"/>
      <c r="X1101" s="40"/>
      <c r="Y1101" s="40"/>
      <c r="Z1101" s="41"/>
      <c r="AA1101" s="40"/>
      <c r="AB1101" s="40"/>
      <c r="AC1101" s="40"/>
      <c r="AD1101" s="40"/>
      <c r="AE1101" s="40"/>
      <c r="AF1101" s="40"/>
      <c r="AG1101" s="40"/>
      <c r="AH1101" s="40"/>
      <c r="AI1101" s="40"/>
      <c r="AJ1101" s="40"/>
      <c r="AK1101" s="40"/>
      <c r="AL1101" s="40"/>
      <c r="AM1101" s="40"/>
      <c r="AN1101" s="40"/>
      <c r="AO1101" s="40"/>
      <c r="AP1101" s="40"/>
      <c r="AQ1101" s="40"/>
      <c r="AR1101" s="40"/>
      <c r="AS1101" s="42"/>
      <c r="AT1101" s="42"/>
      <c r="AU1101" s="43"/>
      <c r="AV1101" s="40"/>
      <c r="AW1101" s="40"/>
      <c r="AX1101" s="40"/>
      <c r="AY1101" s="40"/>
      <c r="AZ1101" s="40"/>
      <c r="BA1101" s="42"/>
      <c r="BB1101" s="41"/>
      <c r="BC1101" s="40"/>
      <c r="BD1101" s="40"/>
      <c r="BE1101" s="40"/>
      <c r="BF1101" s="40"/>
      <c r="BG1101" s="40"/>
      <c r="BH1101" s="42"/>
      <c r="BI1101" s="40"/>
      <c r="BJ1101" s="40"/>
      <c r="BK1101" s="40"/>
      <c r="BL1101" s="40"/>
      <c r="BM1101" s="40"/>
      <c r="BN1101" s="40"/>
      <c r="BO1101" s="41"/>
      <c r="BP1101" s="40"/>
      <c r="BQ1101" s="40"/>
      <c r="BR1101" s="40"/>
      <c r="BS1101" s="40"/>
      <c r="BT1101" s="40"/>
      <c r="BU1101" s="42"/>
      <c r="BV1101" s="40"/>
      <c r="BW1101" s="41">
        <v>1.5</v>
      </c>
      <c r="BX1101" s="40"/>
      <c r="BY1101" s="40"/>
      <c r="BZ1101" s="40">
        <v>18</v>
      </c>
      <c r="CA1101" s="42">
        <v>24</v>
      </c>
      <c r="CB1101" s="41"/>
      <c r="CC1101" s="40"/>
      <c r="CD1101" s="40"/>
      <c r="CE1101" s="40"/>
      <c r="CF1101" s="40"/>
      <c r="CG1101" s="40"/>
      <c r="CH1101" s="42"/>
      <c r="CI1101" s="43"/>
      <c r="CJ1101" s="41">
        <v>1</v>
      </c>
      <c r="CK1101" s="40"/>
      <c r="CL1101" s="40"/>
      <c r="CM1101" s="40"/>
      <c r="CN1101" s="40"/>
      <c r="CO1101" s="40"/>
      <c r="CP1101" s="40"/>
      <c r="CQ1101" s="40"/>
      <c r="CR1101" s="40"/>
      <c r="CS1101" s="40"/>
      <c r="CT1101" s="40"/>
      <c r="CU1101" s="40"/>
      <c r="CV1101" s="40"/>
      <c r="CW1101" s="40"/>
      <c r="CX1101" s="40"/>
      <c r="CY1101" s="40"/>
      <c r="CZ1101" s="40"/>
      <c r="DA1101" s="40"/>
      <c r="DB1101" s="40"/>
      <c r="DC1101" s="40"/>
      <c r="DD1101" s="40"/>
      <c r="DE1101" s="40"/>
      <c r="DF1101" s="40"/>
      <c r="DG1101" s="40"/>
      <c r="DH1101" s="40"/>
      <c r="DI1101" s="40"/>
      <c r="DJ1101" s="40"/>
      <c r="DK1101" s="40"/>
      <c r="DL1101" s="40"/>
      <c r="DM1101" s="40"/>
      <c r="DN1101" s="40"/>
      <c r="DO1101" s="40"/>
      <c r="DP1101" s="40"/>
      <c r="DQ1101" s="41"/>
      <c r="DR1101" s="40"/>
      <c r="DS1101" s="40"/>
      <c r="DT1101" s="40"/>
      <c r="DU1101" s="40"/>
      <c r="DV1101" s="42"/>
      <c r="DW1101" s="40"/>
      <c r="DX1101" s="40"/>
      <c r="DY1101" s="40"/>
      <c r="DZ1101" s="40"/>
      <c r="EA1101" s="40"/>
      <c r="EB1101" s="40"/>
      <c r="EC1101" s="40"/>
      <c r="ED1101" s="41"/>
      <c r="EE1101" s="40"/>
      <c r="EF1101" s="40"/>
      <c r="EG1101" s="41"/>
      <c r="EH1101" s="40"/>
      <c r="EI1101" s="40"/>
      <c r="EJ1101" s="40"/>
      <c r="EK1101" s="40"/>
      <c r="EL1101" s="42"/>
      <c r="EM1101" s="40"/>
      <c r="EN1101" s="40"/>
      <c r="EO1101" s="40"/>
      <c r="EP1101" s="40"/>
      <c r="EQ1101" s="40"/>
      <c r="ER1101" s="40"/>
      <c r="ES1101" s="40"/>
      <c r="ET1101" s="40"/>
      <c r="EU1101" s="40"/>
      <c r="EV1101" s="40"/>
      <c r="EW1101" s="42"/>
      <c r="EX1101" s="42"/>
      <c r="EY1101" s="42"/>
      <c r="EZ1101" s="42"/>
      <c r="FA1101" s="42"/>
      <c r="FB1101" s="42"/>
      <c r="FC1101" s="42"/>
      <c r="FD1101" s="42"/>
      <c r="FE1101" s="42"/>
      <c r="FF1101" s="42"/>
      <c r="FG1101" s="42"/>
      <c r="FH1101" s="42"/>
      <c r="FI1101" s="42"/>
      <c r="FJ1101" s="42"/>
      <c r="FK1101" s="42"/>
      <c r="FL1101" s="42"/>
      <c r="FM1101" s="42"/>
      <c r="FN1101" s="42"/>
      <c r="FO1101" s="42"/>
      <c r="FP1101" s="42"/>
      <c r="FQ1101" s="42"/>
      <c r="FR1101" s="42"/>
      <c r="FS1101" s="29">
        <f t="shared" si="127"/>
        <v>618</v>
      </c>
      <c r="FT1101" s="29">
        <f t="shared" si="129"/>
        <v>618</v>
      </c>
      <c r="FU1101" s="8">
        <f t="shared" si="128"/>
        <v>1.5</v>
      </c>
      <c r="FV1101" s="29">
        <f t="shared" si="130"/>
        <v>1.5</v>
      </c>
    </row>
    <row r="1102" spans="1:179">
      <c r="A1102" s="8">
        <v>11153</v>
      </c>
      <c r="B1102" s="27" t="s">
        <v>68</v>
      </c>
      <c r="C1102" s="40">
        <v>17</v>
      </c>
      <c r="D1102" s="40" t="s">
        <v>1468</v>
      </c>
      <c r="E1102" s="40" t="s">
        <v>1543</v>
      </c>
      <c r="F1102" s="40" t="s">
        <v>805</v>
      </c>
      <c r="G1102" s="40">
        <v>200</v>
      </c>
      <c r="H1102" s="8" t="str">
        <f>VLOOKUP(F1102, 'Meslek Grupları'!$E$6:$G$152, 3, FALSE)</f>
        <v>İşçiler</v>
      </c>
      <c r="I1102" s="40"/>
      <c r="J1102" s="40"/>
      <c r="K1102" s="40"/>
      <c r="L1102" s="40"/>
      <c r="M1102" s="40"/>
      <c r="N1102" s="40"/>
      <c r="O1102" s="40"/>
      <c r="P1102" s="40"/>
      <c r="Q1102" s="40" t="s">
        <v>578</v>
      </c>
      <c r="R1102" s="40">
        <v>21</v>
      </c>
      <c r="S1102" s="40">
        <v>6</v>
      </c>
      <c r="T1102" s="40">
        <v>27</v>
      </c>
      <c r="U1102" s="40"/>
      <c r="V1102" s="40"/>
      <c r="W1102" s="40"/>
      <c r="X1102" s="40"/>
      <c r="Y1102" s="40"/>
      <c r="Z1102" s="41">
        <v>57</v>
      </c>
      <c r="AA1102" s="40">
        <v>14.25</v>
      </c>
      <c r="AB1102" s="40"/>
      <c r="AC1102" s="40"/>
      <c r="AD1102" s="40">
        <v>40</v>
      </c>
      <c r="AE1102" s="40">
        <v>20</v>
      </c>
      <c r="AF1102" s="40"/>
      <c r="AG1102" s="40"/>
      <c r="AH1102" s="40"/>
      <c r="AI1102" s="40"/>
      <c r="AJ1102" s="40"/>
      <c r="AK1102" s="40"/>
      <c r="AL1102" s="40"/>
      <c r="AM1102" s="40"/>
      <c r="AN1102" s="40"/>
      <c r="AO1102" s="40"/>
      <c r="AP1102" s="40"/>
      <c r="AQ1102" s="40"/>
      <c r="AR1102" s="40"/>
      <c r="AS1102" s="42"/>
      <c r="AT1102" s="42">
        <v>34.25</v>
      </c>
      <c r="AU1102" s="43"/>
      <c r="AV1102" s="40">
        <v>3</v>
      </c>
      <c r="AW1102" s="40"/>
      <c r="AX1102" s="40">
        <v>14.25</v>
      </c>
      <c r="AY1102" s="40"/>
      <c r="AZ1102" s="40">
        <v>128.25</v>
      </c>
      <c r="BA1102" s="42">
        <v>128.5</v>
      </c>
      <c r="BB1102" s="41"/>
      <c r="BC1102" s="40"/>
      <c r="BD1102" s="40"/>
      <c r="BE1102" s="40"/>
      <c r="BF1102" s="40"/>
      <c r="BG1102" s="40"/>
      <c r="BH1102" s="42"/>
      <c r="BI1102" s="40">
        <v>5</v>
      </c>
      <c r="BJ1102" s="40">
        <v>20</v>
      </c>
      <c r="BK1102" s="40">
        <v>20</v>
      </c>
      <c r="BL1102" s="40"/>
      <c r="BM1102" s="40">
        <v>160</v>
      </c>
      <c r="BN1102" s="40">
        <v>150</v>
      </c>
      <c r="BO1102" s="41"/>
      <c r="BP1102" s="40"/>
      <c r="BQ1102" s="40"/>
      <c r="BR1102" s="40"/>
      <c r="BS1102" s="40"/>
      <c r="BT1102" s="40"/>
      <c r="BU1102" s="42"/>
      <c r="BV1102" s="40"/>
      <c r="BW1102" s="41">
        <v>6</v>
      </c>
      <c r="BX1102" s="40"/>
      <c r="BY1102" s="40"/>
      <c r="BZ1102" s="40">
        <v>72</v>
      </c>
      <c r="CA1102" s="42">
        <v>84</v>
      </c>
      <c r="CB1102" s="41"/>
      <c r="CC1102" s="40"/>
      <c r="CD1102" s="40"/>
      <c r="CE1102" s="40"/>
      <c r="CF1102" s="40"/>
      <c r="CG1102" s="40"/>
      <c r="CH1102" s="42"/>
      <c r="CI1102" s="43"/>
      <c r="CJ1102" s="41">
        <v>1</v>
      </c>
      <c r="CK1102" s="40"/>
      <c r="CL1102" s="40"/>
      <c r="CM1102" s="40"/>
      <c r="CN1102" s="40"/>
      <c r="CO1102" s="40"/>
      <c r="CP1102" s="40"/>
      <c r="CQ1102" s="40"/>
      <c r="CR1102" s="40"/>
      <c r="CS1102" s="40"/>
      <c r="CT1102" s="40"/>
      <c r="CU1102" s="40"/>
      <c r="CV1102" s="40"/>
      <c r="CW1102" s="40"/>
      <c r="CX1102" s="40"/>
      <c r="CY1102" s="40"/>
      <c r="CZ1102" s="40"/>
      <c r="DA1102" s="40"/>
      <c r="DB1102" s="40"/>
      <c r="DC1102" s="40"/>
      <c r="DD1102" s="40"/>
      <c r="DE1102" s="40"/>
      <c r="DF1102" s="40"/>
      <c r="DG1102" s="40"/>
      <c r="DH1102" s="40"/>
      <c r="DI1102" s="40"/>
      <c r="DJ1102" s="40"/>
      <c r="DK1102" s="40"/>
      <c r="DL1102" s="40"/>
      <c r="DM1102" s="40"/>
      <c r="DN1102" s="40"/>
      <c r="DO1102" s="40"/>
      <c r="DP1102" s="40"/>
      <c r="DQ1102" s="41"/>
      <c r="DR1102" s="40"/>
      <c r="DS1102" s="40"/>
      <c r="DT1102" s="40"/>
      <c r="DU1102" s="40"/>
      <c r="DV1102" s="42"/>
      <c r="DW1102" s="40"/>
      <c r="DX1102" s="40"/>
      <c r="DY1102" s="40"/>
      <c r="DZ1102" s="40"/>
      <c r="EA1102" s="40"/>
      <c r="EB1102" s="40"/>
      <c r="EC1102" s="40"/>
      <c r="ED1102" s="41"/>
      <c r="EE1102" s="40"/>
      <c r="EF1102" s="40"/>
      <c r="EG1102" s="41"/>
      <c r="EH1102" s="40"/>
      <c r="EI1102" s="40"/>
      <c r="EJ1102" s="40"/>
      <c r="EK1102" s="40"/>
      <c r="EL1102" s="42"/>
      <c r="EM1102" s="40"/>
      <c r="EN1102" s="40"/>
      <c r="EO1102" s="40"/>
      <c r="EP1102" s="40"/>
      <c r="EQ1102" s="40"/>
      <c r="ER1102" s="40"/>
      <c r="ES1102" s="40"/>
      <c r="ET1102" s="40"/>
      <c r="EU1102" s="40"/>
      <c r="EV1102" s="40"/>
      <c r="EW1102" s="42"/>
      <c r="EX1102" s="42"/>
      <c r="EY1102" s="42"/>
      <c r="EZ1102" s="42"/>
      <c r="FA1102" s="42"/>
      <c r="FB1102" s="42"/>
      <c r="FC1102" s="42"/>
      <c r="FD1102" s="42"/>
      <c r="FE1102" s="42"/>
      <c r="FF1102" s="42"/>
      <c r="FG1102" s="42"/>
      <c r="FH1102" s="42"/>
      <c r="FI1102" s="42"/>
      <c r="FJ1102" s="42"/>
      <c r="FK1102" s="42"/>
      <c r="FL1102" s="42"/>
      <c r="FM1102" s="42"/>
      <c r="FN1102" s="42"/>
      <c r="FO1102" s="42"/>
      <c r="FP1102" s="42"/>
      <c r="FQ1102" s="42"/>
      <c r="FR1102" s="42"/>
      <c r="FS1102" s="29">
        <f t="shared" si="127"/>
        <v>560.25</v>
      </c>
      <c r="FT1102" s="29">
        <f t="shared" si="129"/>
        <v>560.25</v>
      </c>
      <c r="FU1102" s="8">
        <f t="shared" si="128"/>
        <v>14</v>
      </c>
      <c r="FV1102" s="29">
        <f t="shared" si="130"/>
        <v>14</v>
      </c>
    </row>
    <row r="1103" spans="1:179">
      <c r="A1103" s="8">
        <v>11153</v>
      </c>
      <c r="B1103" s="27" t="s">
        <v>68</v>
      </c>
      <c r="C1103" s="40">
        <v>18</v>
      </c>
      <c r="D1103" s="40" t="s">
        <v>1544</v>
      </c>
      <c r="E1103" s="40" t="s">
        <v>1545</v>
      </c>
      <c r="F1103" s="40" t="s">
        <v>261</v>
      </c>
      <c r="G1103" s="40">
        <v>250</v>
      </c>
      <c r="H1103" s="8" t="str">
        <f>VLOOKUP(F1103, 'Meslek Grupları'!$E$6:$G$152, 3, FALSE)</f>
        <v>Esnaf</v>
      </c>
      <c r="I1103" s="40"/>
      <c r="J1103" s="40"/>
      <c r="K1103" s="40"/>
      <c r="L1103" s="40"/>
      <c r="M1103" s="40"/>
      <c r="N1103" s="40"/>
      <c r="O1103" s="40"/>
      <c r="P1103" s="40"/>
      <c r="Q1103" s="40" t="s">
        <v>579</v>
      </c>
      <c r="R1103" s="40">
        <v>16</v>
      </c>
      <c r="S1103" s="40">
        <v>3</v>
      </c>
      <c r="T1103" s="40">
        <v>13.5</v>
      </c>
      <c r="U1103" s="40"/>
      <c r="V1103" s="40"/>
      <c r="W1103" s="40"/>
      <c r="X1103" s="40"/>
      <c r="Y1103" s="40"/>
      <c r="Z1103" s="41"/>
      <c r="AA1103" s="40"/>
      <c r="AB1103" s="40"/>
      <c r="AC1103" s="40"/>
      <c r="AD1103" s="40"/>
      <c r="AE1103" s="40"/>
      <c r="AF1103" s="40"/>
      <c r="AG1103" s="40"/>
      <c r="AH1103" s="40"/>
      <c r="AI1103" s="40"/>
      <c r="AJ1103" s="40"/>
      <c r="AK1103" s="40"/>
      <c r="AL1103" s="40"/>
      <c r="AM1103" s="40"/>
      <c r="AN1103" s="40"/>
      <c r="AO1103" s="40"/>
      <c r="AP1103" s="40"/>
      <c r="AQ1103" s="40"/>
      <c r="AR1103" s="40"/>
      <c r="AS1103" s="42"/>
      <c r="AT1103" s="42"/>
      <c r="AU1103" s="43"/>
      <c r="AV1103" s="40"/>
      <c r="AW1103" s="40"/>
      <c r="AX1103" s="40"/>
      <c r="AY1103" s="40"/>
      <c r="AZ1103" s="40"/>
      <c r="BA1103" s="42"/>
      <c r="BB1103" s="41"/>
      <c r="BC1103" s="40"/>
      <c r="BD1103" s="40"/>
      <c r="BE1103" s="40"/>
      <c r="BF1103" s="40"/>
      <c r="BG1103" s="40"/>
      <c r="BH1103" s="42"/>
      <c r="BI1103" s="40"/>
      <c r="BJ1103" s="40"/>
      <c r="BK1103" s="40"/>
      <c r="BL1103" s="40"/>
      <c r="BM1103" s="40"/>
      <c r="BN1103" s="40"/>
      <c r="BO1103" s="41"/>
      <c r="BP1103" s="40"/>
      <c r="BQ1103" s="40"/>
      <c r="BR1103" s="40"/>
      <c r="BS1103" s="40"/>
      <c r="BT1103" s="40"/>
      <c r="BU1103" s="42"/>
      <c r="BV1103" s="40"/>
      <c r="BW1103" s="41">
        <v>3</v>
      </c>
      <c r="BX1103" s="40"/>
      <c r="BY1103" s="40"/>
      <c r="BZ1103" s="40">
        <v>120</v>
      </c>
      <c r="CA1103" s="42">
        <v>120</v>
      </c>
      <c r="CB1103" s="41"/>
      <c r="CC1103" s="40"/>
      <c r="CD1103" s="40"/>
      <c r="CE1103" s="40"/>
      <c r="CF1103" s="40"/>
      <c r="CG1103" s="40"/>
      <c r="CH1103" s="42"/>
      <c r="CI1103" s="43"/>
      <c r="CJ1103" s="41"/>
      <c r="CK1103" s="40"/>
      <c r="CL1103" s="40"/>
      <c r="CM1103" s="40"/>
      <c r="CN1103" s="40"/>
      <c r="CO1103" s="40"/>
      <c r="CP1103" s="40"/>
      <c r="CQ1103" s="40"/>
      <c r="CR1103" s="40"/>
      <c r="CS1103" s="40"/>
      <c r="CT1103" s="40"/>
      <c r="CU1103" s="40"/>
      <c r="CV1103" s="40"/>
      <c r="CW1103" s="40"/>
      <c r="CX1103" s="40"/>
      <c r="CY1103" s="40"/>
      <c r="CZ1103" s="40"/>
      <c r="DA1103" s="40"/>
      <c r="DB1103" s="40"/>
      <c r="DC1103" s="40"/>
      <c r="DD1103" s="40"/>
      <c r="DE1103" s="40"/>
      <c r="DF1103" s="40"/>
      <c r="DG1103" s="40"/>
      <c r="DH1103" s="40"/>
      <c r="DI1103" s="40"/>
      <c r="DJ1103" s="40"/>
      <c r="DK1103" s="40"/>
      <c r="DL1103" s="40"/>
      <c r="DM1103" s="40"/>
      <c r="DN1103" s="40"/>
      <c r="DO1103" s="40"/>
      <c r="DP1103" s="40"/>
      <c r="DQ1103" s="41"/>
      <c r="DR1103" s="40"/>
      <c r="DS1103" s="40"/>
      <c r="DT1103" s="40"/>
      <c r="DU1103" s="40"/>
      <c r="DV1103" s="42"/>
      <c r="DW1103" s="40"/>
      <c r="DX1103" s="40"/>
      <c r="DY1103" s="40"/>
      <c r="DZ1103" s="40"/>
      <c r="EA1103" s="40"/>
      <c r="EB1103" s="40"/>
      <c r="EC1103" s="40"/>
      <c r="ED1103" s="41"/>
      <c r="EE1103" s="40"/>
      <c r="EF1103" s="40"/>
      <c r="EG1103" s="41"/>
      <c r="EH1103" s="40"/>
      <c r="EI1103" s="40"/>
      <c r="EJ1103" s="40"/>
      <c r="EK1103" s="40"/>
      <c r="EL1103" s="42"/>
      <c r="EM1103" s="40"/>
      <c r="EN1103" s="40"/>
      <c r="EO1103" s="40"/>
      <c r="EP1103" s="40"/>
      <c r="EQ1103" s="40"/>
      <c r="ER1103" s="40">
        <v>1</v>
      </c>
      <c r="ES1103" s="40"/>
      <c r="ET1103" s="40"/>
      <c r="EU1103" s="40"/>
      <c r="EV1103" s="40"/>
      <c r="EW1103" s="42">
        <v>20</v>
      </c>
      <c r="EX1103" s="42"/>
      <c r="EY1103" s="42"/>
      <c r="EZ1103" s="42"/>
      <c r="FA1103" s="42"/>
      <c r="FB1103" s="42"/>
      <c r="FC1103" s="42"/>
      <c r="FD1103" s="42"/>
      <c r="FE1103" s="42"/>
      <c r="FF1103" s="42"/>
      <c r="FG1103" s="42"/>
      <c r="FH1103" s="42"/>
      <c r="FI1103" s="42"/>
      <c r="FJ1103" s="42"/>
      <c r="FK1103" s="42"/>
      <c r="FL1103" s="42"/>
      <c r="FM1103" s="42"/>
      <c r="FN1103" s="42"/>
      <c r="FO1103" s="42"/>
      <c r="FP1103" s="42"/>
      <c r="FQ1103" s="42"/>
      <c r="FR1103" s="42"/>
      <c r="FS1103" s="29">
        <f t="shared" si="127"/>
        <v>390</v>
      </c>
      <c r="FT1103" s="29">
        <f t="shared" si="129"/>
        <v>390</v>
      </c>
      <c r="FU1103" s="8">
        <f t="shared" si="128"/>
        <v>3</v>
      </c>
      <c r="FV1103" s="29">
        <f t="shared" si="130"/>
        <v>3</v>
      </c>
    </row>
    <row r="1104" spans="1:179">
      <c r="A1104" s="8">
        <v>11153</v>
      </c>
      <c r="B1104" s="27" t="s">
        <v>68</v>
      </c>
      <c r="C1104" s="40">
        <v>19</v>
      </c>
      <c r="D1104" s="40" t="s">
        <v>1483</v>
      </c>
      <c r="E1104" s="40" t="s">
        <v>1546</v>
      </c>
      <c r="F1104" s="40" t="s">
        <v>805</v>
      </c>
      <c r="G1104" s="40">
        <v>100</v>
      </c>
      <c r="H1104" s="8" t="str">
        <f>VLOOKUP(F1104, 'Meslek Grupları'!$E$6:$G$152, 3, FALSE)</f>
        <v>İşçiler</v>
      </c>
      <c r="I1104" s="40"/>
      <c r="J1104" s="40"/>
      <c r="K1104" s="40"/>
      <c r="L1104" s="40"/>
      <c r="M1104" s="40"/>
      <c r="N1104" s="40"/>
      <c r="O1104" s="40"/>
      <c r="P1104" s="40"/>
      <c r="Q1104" s="40" t="s">
        <v>578</v>
      </c>
      <c r="R1104" s="40">
        <v>8</v>
      </c>
      <c r="S1104" s="40"/>
      <c r="T1104" s="40"/>
      <c r="U1104" s="40"/>
      <c r="V1104" s="40"/>
      <c r="W1104" s="40"/>
      <c r="X1104" s="40"/>
      <c r="Y1104" s="40"/>
      <c r="Z1104" s="41"/>
      <c r="AA1104" s="40"/>
      <c r="AB1104" s="40"/>
      <c r="AC1104" s="40"/>
      <c r="AD1104" s="40"/>
      <c r="AE1104" s="40"/>
      <c r="AF1104" s="40"/>
      <c r="AG1104" s="40"/>
      <c r="AH1104" s="40"/>
      <c r="AI1104" s="40"/>
      <c r="AJ1104" s="40"/>
      <c r="AK1104" s="40"/>
      <c r="AL1104" s="40"/>
      <c r="AM1104" s="40"/>
      <c r="AN1104" s="40"/>
      <c r="AO1104" s="40"/>
      <c r="AP1104" s="40"/>
      <c r="AQ1104" s="40"/>
      <c r="AR1104" s="40">
        <v>30</v>
      </c>
      <c r="AS1104" s="42">
        <v>6</v>
      </c>
      <c r="AT1104" s="42">
        <v>6</v>
      </c>
      <c r="AU1104" s="43"/>
      <c r="AV1104" s="40"/>
      <c r="AW1104" s="40"/>
      <c r="AX1104" s="40"/>
      <c r="AY1104" s="40"/>
      <c r="AZ1104" s="40"/>
      <c r="BA1104" s="42"/>
      <c r="BB1104" s="41"/>
      <c r="BC1104" s="40"/>
      <c r="BD1104" s="40"/>
      <c r="BE1104" s="40"/>
      <c r="BF1104" s="40"/>
      <c r="BG1104" s="40"/>
      <c r="BH1104" s="42"/>
      <c r="BI1104" s="40">
        <v>3</v>
      </c>
      <c r="BJ1104" s="40">
        <v>6</v>
      </c>
      <c r="BK1104" s="40">
        <v>6</v>
      </c>
      <c r="BL1104" s="40"/>
      <c r="BM1104" s="40">
        <v>48</v>
      </c>
      <c r="BN1104" s="40">
        <v>50</v>
      </c>
      <c r="BO1104" s="41"/>
      <c r="BP1104" s="40"/>
      <c r="BQ1104" s="40"/>
      <c r="BR1104" s="40"/>
      <c r="BS1104" s="40"/>
      <c r="BT1104" s="40"/>
      <c r="BU1104" s="42"/>
      <c r="BV1104" s="40"/>
      <c r="BW1104" s="41"/>
      <c r="BX1104" s="40"/>
      <c r="BY1104" s="40"/>
      <c r="BZ1104" s="40"/>
      <c r="CA1104" s="42"/>
      <c r="CB1104" s="41"/>
      <c r="CC1104" s="40"/>
      <c r="CD1104" s="40"/>
      <c r="CE1104" s="40"/>
      <c r="CF1104" s="40"/>
      <c r="CG1104" s="40"/>
      <c r="CH1104" s="42"/>
      <c r="CI1104" s="43"/>
      <c r="CJ1104" s="41"/>
      <c r="CK1104" s="40"/>
      <c r="CL1104" s="40"/>
      <c r="CM1104" s="40"/>
      <c r="CN1104" s="40"/>
      <c r="CO1104" s="40"/>
      <c r="CP1104" s="40"/>
      <c r="CQ1104" s="40"/>
      <c r="CR1104" s="40"/>
      <c r="CS1104" s="40"/>
      <c r="CT1104" s="40"/>
      <c r="CU1104" s="40"/>
      <c r="CV1104" s="40"/>
      <c r="CW1104" s="40"/>
      <c r="CX1104" s="40"/>
      <c r="CY1104" s="40"/>
      <c r="CZ1104" s="40"/>
      <c r="DA1104" s="40"/>
      <c r="DB1104" s="40"/>
      <c r="DC1104" s="40"/>
      <c r="DD1104" s="40"/>
      <c r="DE1104" s="40"/>
      <c r="DF1104" s="40"/>
      <c r="DG1104" s="40"/>
      <c r="DH1104" s="40"/>
      <c r="DI1104" s="40"/>
      <c r="DJ1104" s="40"/>
      <c r="DK1104" s="40"/>
      <c r="DL1104" s="40"/>
      <c r="DM1104" s="40"/>
      <c r="DN1104" s="40"/>
      <c r="DO1104" s="40"/>
      <c r="DP1104" s="40"/>
      <c r="DQ1104" s="41"/>
      <c r="DR1104" s="40"/>
      <c r="DS1104" s="40"/>
      <c r="DT1104" s="40"/>
      <c r="DU1104" s="40"/>
      <c r="DV1104" s="42"/>
      <c r="DW1104" s="40"/>
      <c r="DX1104" s="40"/>
      <c r="DY1104" s="40"/>
      <c r="DZ1104" s="40"/>
      <c r="EA1104" s="40"/>
      <c r="EB1104" s="40"/>
      <c r="EC1104" s="40"/>
      <c r="ED1104" s="41"/>
      <c r="EE1104" s="40"/>
      <c r="EF1104" s="40"/>
      <c r="EG1104" s="41"/>
      <c r="EH1104" s="40"/>
      <c r="EI1104" s="40"/>
      <c r="EJ1104" s="40"/>
      <c r="EK1104" s="40"/>
      <c r="EL1104" s="42"/>
      <c r="EM1104" s="40"/>
      <c r="EN1104" s="40"/>
      <c r="EO1104" s="40"/>
      <c r="EP1104" s="40"/>
      <c r="EQ1104" s="40"/>
      <c r="ER1104" s="40"/>
      <c r="ES1104" s="40"/>
      <c r="ET1104" s="40"/>
      <c r="EU1104" s="40"/>
      <c r="EV1104" s="40"/>
      <c r="EW1104" s="42"/>
      <c r="EX1104" s="42"/>
      <c r="EY1104" s="42"/>
      <c r="EZ1104" s="42"/>
      <c r="FA1104" s="42"/>
      <c r="FB1104" s="42"/>
      <c r="FC1104" s="42"/>
      <c r="FD1104" s="42"/>
      <c r="FE1104" s="42"/>
      <c r="FF1104" s="42"/>
      <c r="FG1104" s="42"/>
      <c r="FH1104" s="42"/>
      <c r="FI1104" s="42"/>
      <c r="FJ1104" s="42"/>
      <c r="FK1104" s="42"/>
      <c r="FL1104" s="42"/>
      <c r="FM1104" s="42"/>
      <c r="FN1104" s="42"/>
      <c r="FO1104" s="42"/>
      <c r="FP1104" s="42"/>
      <c r="FQ1104" s="42"/>
      <c r="FR1104" s="42"/>
      <c r="FS1104" s="29">
        <f t="shared" si="127"/>
        <v>148</v>
      </c>
      <c r="FT1104" s="29">
        <f t="shared" si="129"/>
        <v>148</v>
      </c>
      <c r="FU1104" s="8">
        <f t="shared" si="128"/>
        <v>3</v>
      </c>
      <c r="FV1104" s="29">
        <f t="shared" si="130"/>
        <v>3</v>
      </c>
    </row>
    <row r="1105" spans="1:178">
      <c r="A1105" s="8">
        <v>11153</v>
      </c>
      <c r="B1105" s="27" t="s">
        <v>68</v>
      </c>
      <c r="C1105" s="40">
        <v>20</v>
      </c>
      <c r="D1105" s="40" t="s">
        <v>1478</v>
      </c>
      <c r="E1105" s="40" t="s">
        <v>1434</v>
      </c>
      <c r="F1105" s="40" t="s">
        <v>316</v>
      </c>
      <c r="G1105" s="40"/>
      <c r="H1105" s="8" t="str">
        <f>VLOOKUP(F1105, 'Meslek Grupları'!$E$6:$G$152, 3, FALSE)</f>
        <v>Mesleksiz</v>
      </c>
      <c r="I1105" s="40" t="s">
        <v>1547</v>
      </c>
      <c r="J1105" s="40"/>
      <c r="K1105" s="40"/>
      <c r="L1105" s="40"/>
      <c r="M1105" s="40"/>
      <c r="N1105" s="40"/>
      <c r="O1105" s="40"/>
      <c r="P1105" s="40"/>
      <c r="Q1105" s="40"/>
      <c r="R1105" s="40"/>
      <c r="S1105" s="40">
        <v>1.5</v>
      </c>
      <c r="T1105" s="40">
        <v>6.75</v>
      </c>
      <c r="U1105" s="40"/>
      <c r="V1105" s="40"/>
      <c r="W1105" s="40"/>
      <c r="X1105" s="40"/>
      <c r="Y1105" s="40"/>
      <c r="Z1105" s="41"/>
      <c r="AA1105" s="40"/>
      <c r="AB1105" s="40"/>
      <c r="AC1105" s="40"/>
      <c r="AD1105" s="40"/>
      <c r="AE1105" s="40"/>
      <c r="AF1105" s="40"/>
      <c r="AG1105" s="40"/>
      <c r="AH1105" s="40"/>
      <c r="AI1105" s="40"/>
      <c r="AJ1105" s="40"/>
      <c r="AK1105" s="40"/>
      <c r="AL1105" s="40"/>
      <c r="AM1105" s="40"/>
      <c r="AN1105" s="40"/>
      <c r="AO1105" s="40"/>
      <c r="AP1105" s="40"/>
      <c r="AQ1105" s="40"/>
      <c r="AR1105" s="40"/>
      <c r="AS1105" s="42"/>
      <c r="AT1105" s="42"/>
      <c r="AU1105" s="43"/>
      <c r="AV1105" s="40"/>
      <c r="AW1105" s="40"/>
      <c r="AX1105" s="40"/>
      <c r="AY1105" s="40"/>
      <c r="AZ1105" s="40"/>
      <c r="BA1105" s="42"/>
      <c r="BB1105" s="41"/>
      <c r="BC1105" s="40"/>
      <c r="BD1105" s="40"/>
      <c r="BE1105" s="40"/>
      <c r="BF1105" s="40"/>
      <c r="BG1105" s="40"/>
      <c r="BH1105" s="42"/>
      <c r="BI1105" s="40"/>
      <c r="BJ1105" s="40"/>
      <c r="BK1105" s="40"/>
      <c r="BL1105" s="40"/>
      <c r="BM1105" s="40"/>
      <c r="BN1105" s="40"/>
      <c r="BO1105" s="41"/>
      <c r="BP1105" s="40"/>
      <c r="BQ1105" s="40"/>
      <c r="BR1105" s="40"/>
      <c r="BS1105" s="40"/>
      <c r="BT1105" s="40"/>
      <c r="BU1105" s="42"/>
      <c r="BV1105" s="40"/>
      <c r="BW1105" s="41">
        <v>1.5</v>
      </c>
      <c r="BX1105" s="40"/>
      <c r="BY1105" s="40"/>
      <c r="BZ1105" s="40">
        <v>18</v>
      </c>
      <c r="CA1105" s="42">
        <v>18</v>
      </c>
      <c r="CB1105" s="41"/>
      <c r="CC1105" s="40"/>
      <c r="CD1105" s="40"/>
      <c r="CE1105" s="40"/>
      <c r="CF1105" s="40"/>
      <c r="CG1105" s="40"/>
      <c r="CH1105" s="42"/>
      <c r="CI1105" s="43"/>
      <c r="CJ1105" s="41"/>
      <c r="CK1105" s="40"/>
      <c r="CL1105" s="40"/>
      <c r="CM1105" s="40"/>
      <c r="CN1105" s="40"/>
      <c r="CO1105" s="40"/>
      <c r="CP1105" s="40"/>
      <c r="CQ1105" s="40"/>
      <c r="CR1105" s="40"/>
      <c r="CS1105" s="40"/>
      <c r="CT1105" s="40"/>
      <c r="CU1105" s="40"/>
      <c r="CV1105" s="40"/>
      <c r="CW1105" s="40"/>
      <c r="CX1105" s="40"/>
      <c r="CY1105" s="40"/>
      <c r="CZ1105" s="40"/>
      <c r="DA1105" s="40"/>
      <c r="DB1105" s="40"/>
      <c r="DC1105" s="40"/>
      <c r="DD1105" s="40"/>
      <c r="DE1105" s="40"/>
      <c r="DF1105" s="40"/>
      <c r="DG1105" s="40"/>
      <c r="DH1105" s="40"/>
      <c r="DI1105" s="40"/>
      <c r="DJ1105" s="40"/>
      <c r="DK1105" s="40"/>
      <c r="DL1105" s="40"/>
      <c r="DM1105" s="40"/>
      <c r="DN1105" s="40"/>
      <c r="DO1105" s="40"/>
      <c r="DP1105" s="40"/>
      <c r="DQ1105" s="41"/>
      <c r="DR1105" s="40"/>
      <c r="DS1105" s="40"/>
      <c r="DT1105" s="40"/>
      <c r="DU1105" s="40"/>
      <c r="DV1105" s="42"/>
      <c r="DW1105" s="40"/>
      <c r="DX1105" s="40"/>
      <c r="DY1105" s="40"/>
      <c r="DZ1105" s="40"/>
      <c r="EA1105" s="40"/>
      <c r="EB1105" s="40"/>
      <c r="EC1105" s="40"/>
      <c r="ED1105" s="41"/>
      <c r="EE1105" s="40"/>
      <c r="EF1105" s="40"/>
      <c r="EG1105" s="41"/>
      <c r="EH1105" s="40"/>
      <c r="EI1105" s="40"/>
      <c r="EJ1105" s="40"/>
      <c r="EK1105" s="40"/>
      <c r="EL1105" s="42"/>
      <c r="EM1105" s="40"/>
      <c r="EN1105" s="40"/>
      <c r="EO1105" s="40"/>
      <c r="EP1105" s="40"/>
      <c r="EQ1105" s="40"/>
      <c r="ER1105" s="40"/>
      <c r="ES1105" s="40"/>
      <c r="ET1105" s="40"/>
      <c r="EU1105" s="40"/>
      <c r="EV1105" s="40"/>
      <c r="EW1105" s="42"/>
      <c r="EX1105" s="42"/>
      <c r="EY1105" s="42"/>
      <c r="EZ1105" s="42"/>
      <c r="FA1105" s="42"/>
      <c r="FB1105" s="42"/>
      <c r="FC1105" s="42"/>
      <c r="FD1105" s="42"/>
      <c r="FE1105" s="42"/>
      <c r="FF1105" s="42"/>
      <c r="FG1105" s="42"/>
      <c r="FH1105" s="42"/>
      <c r="FI1105" s="42"/>
      <c r="FJ1105" s="42"/>
      <c r="FK1105" s="42"/>
      <c r="FL1105" s="42"/>
      <c r="FM1105" s="42"/>
      <c r="FN1105" s="42"/>
      <c r="FO1105" s="42"/>
      <c r="FP1105" s="42"/>
      <c r="FQ1105" s="42"/>
      <c r="FR1105" s="42"/>
      <c r="FS1105" s="29">
        <f t="shared" si="127"/>
        <v>18</v>
      </c>
      <c r="FT1105" s="29">
        <f t="shared" si="129"/>
        <v>18</v>
      </c>
      <c r="FU1105" s="8">
        <f t="shared" si="128"/>
        <v>1.5</v>
      </c>
      <c r="FV1105" s="29">
        <f t="shared" si="130"/>
        <v>1.5</v>
      </c>
    </row>
    <row r="1106" spans="1:178">
      <c r="A1106" s="8">
        <v>11153</v>
      </c>
      <c r="B1106" s="27" t="s">
        <v>68</v>
      </c>
      <c r="C1106" s="40">
        <v>21</v>
      </c>
      <c r="D1106" s="40" t="s">
        <v>1482</v>
      </c>
      <c r="E1106" s="40" t="s">
        <v>1475</v>
      </c>
      <c r="F1106" s="40" t="s">
        <v>25</v>
      </c>
      <c r="G1106" s="40">
        <v>250</v>
      </c>
      <c r="H1106" s="8" t="str">
        <f>VLOOKUP(F1106, 'Meslek Grupları'!$E$6:$G$152, 3, FALSE)</f>
        <v>Esnaf</v>
      </c>
      <c r="I1106" s="40"/>
      <c r="J1106" s="40"/>
      <c r="K1106" s="40"/>
      <c r="L1106" s="40"/>
      <c r="M1106" s="40"/>
      <c r="N1106" s="40"/>
      <c r="O1106" s="40"/>
      <c r="P1106" s="40"/>
      <c r="Q1106" s="40" t="s">
        <v>578</v>
      </c>
      <c r="R1106" s="40"/>
      <c r="S1106" s="40">
        <v>8</v>
      </c>
      <c r="T1106" s="40">
        <v>36</v>
      </c>
      <c r="U1106" s="40"/>
      <c r="V1106" s="40"/>
      <c r="W1106" s="40"/>
      <c r="X1106" s="40"/>
      <c r="Y1106" s="40"/>
      <c r="Z1106" s="41"/>
      <c r="AA1106" s="40"/>
      <c r="AB1106" s="40"/>
      <c r="AC1106" s="40"/>
      <c r="AD1106" s="40">
        <v>100</v>
      </c>
      <c r="AE1106" s="40">
        <v>50</v>
      </c>
      <c r="AF1106" s="40"/>
      <c r="AG1106" s="40"/>
      <c r="AH1106" s="40"/>
      <c r="AI1106" s="40"/>
      <c r="AJ1106" s="40"/>
      <c r="AK1106" s="40"/>
      <c r="AL1106" s="40"/>
      <c r="AM1106" s="40"/>
      <c r="AN1106" s="40"/>
      <c r="AO1106" s="40"/>
      <c r="AP1106" s="40"/>
      <c r="AQ1106" s="40"/>
      <c r="AR1106" s="40"/>
      <c r="AS1106" s="42"/>
      <c r="AT1106" s="42"/>
      <c r="AU1106" s="43"/>
      <c r="AV1106" s="40"/>
      <c r="AW1106" s="40"/>
      <c r="AX1106" s="40"/>
      <c r="AY1106" s="40"/>
      <c r="AZ1106" s="40"/>
      <c r="BA1106" s="42"/>
      <c r="BB1106" s="41"/>
      <c r="BC1106" s="40"/>
      <c r="BD1106" s="40"/>
      <c r="BE1106" s="40"/>
      <c r="BF1106" s="40"/>
      <c r="BG1106" s="40"/>
      <c r="BH1106" s="42"/>
      <c r="BI1106" s="40">
        <v>1</v>
      </c>
      <c r="BJ1106" s="40">
        <v>50</v>
      </c>
      <c r="BK1106" s="40">
        <v>50</v>
      </c>
      <c r="BL1106" s="40"/>
      <c r="BM1106" s="40">
        <v>400</v>
      </c>
      <c r="BN1106" s="40">
        <v>410</v>
      </c>
      <c r="BO1106" s="41"/>
      <c r="BP1106" s="40"/>
      <c r="BQ1106" s="40"/>
      <c r="BR1106" s="40"/>
      <c r="BS1106" s="40"/>
      <c r="BT1106" s="40"/>
      <c r="BU1106" s="42"/>
      <c r="BV1106" s="40"/>
      <c r="BW1106" s="41">
        <v>8</v>
      </c>
      <c r="BX1106" s="40"/>
      <c r="BY1106" s="40"/>
      <c r="BZ1106" s="40">
        <v>96</v>
      </c>
      <c r="CA1106" s="42">
        <v>96</v>
      </c>
      <c r="CB1106" s="41"/>
      <c r="CC1106" s="40"/>
      <c r="CD1106" s="40"/>
      <c r="CE1106" s="40"/>
      <c r="CF1106" s="40"/>
      <c r="CG1106" s="40"/>
      <c r="CH1106" s="42"/>
      <c r="CI1106" s="43"/>
      <c r="CJ1106" s="41"/>
      <c r="CK1106" s="40"/>
      <c r="CL1106" s="40"/>
      <c r="CM1106" s="40"/>
      <c r="CN1106" s="40"/>
      <c r="CO1106" s="40"/>
      <c r="CP1106" s="40"/>
      <c r="CQ1106" s="40"/>
      <c r="CR1106" s="40"/>
      <c r="CS1106" s="40"/>
      <c r="CT1106" s="40"/>
      <c r="CU1106" s="40"/>
      <c r="CV1106" s="40"/>
      <c r="CW1106" s="40"/>
      <c r="CX1106" s="40"/>
      <c r="CY1106" s="40"/>
      <c r="CZ1106" s="40"/>
      <c r="DA1106" s="40"/>
      <c r="DB1106" s="40"/>
      <c r="DC1106" s="40"/>
      <c r="DD1106" s="40"/>
      <c r="DE1106" s="40"/>
      <c r="DF1106" s="40"/>
      <c r="DG1106" s="40"/>
      <c r="DH1106" s="40"/>
      <c r="DI1106" s="40"/>
      <c r="DJ1106" s="40"/>
      <c r="DK1106" s="40"/>
      <c r="DL1106" s="40"/>
      <c r="DM1106" s="40"/>
      <c r="DN1106" s="40"/>
      <c r="DO1106" s="40"/>
      <c r="DP1106" s="40"/>
      <c r="DQ1106" s="41"/>
      <c r="DR1106" s="40"/>
      <c r="DS1106" s="40"/>
      <c r="DT1106" s="40"/>
      <c r="DU1106" s="40"/>
      <c r="DV1106" s="42"/>
      <c r="DW1106" s="40"/>
      <c r="DX1106" s="40"/>
      <c r="DY1106" s="40"/>
      <c r="DZ1106" s="40"/>
      <c r="EA1106" s="40"/>
      <c r="EB1106" s="40"/>
      <c r="EC1106" s="40"/>
      <c r="ED1106" s="41"/>
      <c r="EE1106" s="40"/>
      <c r="EF1106" s="40"/>
      <c r="EG1106" s="41"/>
      <c r="EH1106" s="40"/>
      <c r="EI1106" s="40"/>
      <c r="EJ1106" s="40"/>
      <c r="EK1106" s="40"/>
      <c r="EL1106" s="42"/>
      <c r="EM1106" s="40"/>
      <c r="EN1106" s="40"/>
      <c r="EO1106" s="40"/>
      <c r="EP1106" s="40"/>
      <c r="EQ1106" s="40"/>
      <c r="ER1106" s="40"/>
      <c r="ES1106" s="40"/>
      <c r="ET1106" s="40"/>
      <c r="EU1106" s="40"/>
      <c r="EV1106" s="40"/>
      <c r="EW1106" s="42"/>
      <c r="EX1106" s="42"/>
      <c r="EY1106" s="42"/>
      <c r="EZ1106" s="42"/>
      <c r="FA1106" s="42"/>
      <c r="FB1106" s="42"/>
      <c r="FC1106" s="42"/>
      <c r="FD1106" s="42"/>
      <c r="FE1106" s="42"/>
      <c r="FF1106" s="42"/>
      <c r="FG1106" s="42"/>
      <c r="FH1106" s="42"/>
      <c r="FI1106" s="42"/>
      <c r="FJ1106" s="42"/>
      <c r="FK1106" s="42"/>
      <c r="FL1106" s="42"/>
      <c r="FM1106" s="42"/>
      <c r="FN1106" s="42"/>
      <c r="FO1106" s="42"/>
      <c r="FP1106" s="42"/>
      <c r="FQ1106" s="42"/>
      <c r="FR1106" s="42"/>
      <c r="FS1106" s="29">
        <f t="shared" si="127"/>
        <v>746</v>
      </c>
      <c r="FT1106" s="29">
        <f t="shared" si="129"/>
        <v>746</v>
      </c>
      <c r="FU1106" s="8">
        <f t="shared" si="128"/>
        <v>9</v>
      </c>
      <c r="FV1106" s="29">
        <f t="shared" si="130"/>
        <v>9</v>
      </c>
    </row>
    <row r="1107" spans="1:178">
      <c r="A1107" s="8">
        <v>11153</v>
      </c>
      <c r="B1107" s="27" t="s">
        <v>68</v>
      </c>
      <c r="C1107" s="40">
        <v>22</v>
      </c>
      <c r="D1107" s="40" t="s">
        <v>1548</v>
      </c>
      <c r="E1107" s="40" t="s">
        <v>1453</v>
      </c>
      <c r="F1107" s="40" t="s">
        <v>261</v>
      </c>
      <c r="G1107" s="40">
        <v>500</v>
      </c>
      <c r="H1107" s="8" t="str">
        <f>VLOOKUP(F1107, 'Meslek Grupları'!$E$6:$G$152, 3, FALSE)</f>
        <v>Esnaf</v>
      </c>
      <c r="I1107" s="40"/>
      <c r="J1107" s="40"/>
      <c r="K1107" s="40"/>
      <c r="L1107" s="40"/>
      <c r="M1107" s="40"/>
      <c r="N1107" s="40"/>
      <c r="O1107" s="40"/>
      <c r="P1107" s="40"/>
      <c r="Q1107" s="40" t="s">
        <v>578</v>
      </c>
      <c r="R1107" s="40">
        <v>40</v>
      </c>
      <c r="S1107" s="40">
        <v>3.5</v>
      </c>
      <c r="T1107" s="40">
        <v>15.75</v>
      </c>
      <c r="U1107" s="40"/>
      <c r="V1107" s="40"/>
      <c r="W1107" s="40"/>
      <c r="X1107" s="40"/>
      <c r="Y1107" s="40"/>
      <c r="Z1107" s="41"/>
      <c r="AA1107" s="40"/>
      <c r="AB1107" s="40"/>
      <c r="AC1107" s="40"/>
      <c r="AD1107" s="40">
        <v>30</v>
      </c>
      <c r="AE1107" s="40">
        <v>15</v>
      </c>
      <c r="AF1107" s="40"/>
      <c r="AG1107" s="40"/>
      <c r="AH1107" s="40"/>
      <c r="AI1107" s="40"/>
      <c r="AJ1107" s="40"/>
      <c r="AK1107" s="40"/>
      <c r="AL1107" s="40"/>
      <c r="AM1107" s="40"/>
      <c r="AN1107" s="40"/>
      <c r="AO1107" s="40"/>
      <c r="AP1107" s="40"/>
      <c r="AQ1107" s="40"/>
      <c r="AR1107" s="40"/>
      <c r="AS1107" s="42"/>
      <c r="AT1107" s="42"/>
      <c r="AU1107" s="43"/>
      <c r="AV1107" s="40"/>
      <c r="AW1107" s="40"/>
      <c r="AX1107" s="40"/>
      <c r="AY1107" s="40"/>
      <c r="AZ1107" s="40"/>
      <c r="BA1107" s="42"/>
      <c r="BB1107" s="41">
        <v>7</v>
      </c>
      <c r="BC1107" s="40"/>
      <c r="BD1107" s="40"/>
      <c r="BE1107" s="40"/>
      <c r="BF1107" s="40"/>
      <c r="BG1107" s="40">
        <v>40</v>
      </c>
      <c r="BH1107" s="42">
        <v>40</v>
      </c>
      <c r="BI1107" s="40">
        <v>1</v>
      </c>
      <c r="BJ1107" s="40">
        <v>15</v>
      </c>
      <c r="BK1107" s="40">
        <v>15</v>
      </c>
      <c r="BL1107" s="40"/>
      <c r="BM1107" s="40">
        <v>120</v>
      </c>
      <c r="BN1107" s="40">
        <v>120</v>
      </c>
      <c r="BO1107" s="41"/>
      <c r="BP1107" s="40"/>
      <c r="BQ1107" s="40"/>
      <c r="BR1107" s="40"/>
      <c r="BS1107" s="40"/>
      <c r="BT1107" s="40"/>
      <c r="BU1107" s="42"/>
      <c r="BV1107" s="40"/>
      <c r="BW1107" s="41">
        <v>3.5</v>
      </c>
      <c r="BX1107" s="40"/>
      <c r="BY1107" s="40"/>
      <c r="BZ1107" s="40">
        <v>60</v>
      </c>
      <c r="CA1107" s="42">
        <v>66</v>
      </c>
      <c r="CB1107" s="41"/>
      <c r="CC1107" s="40"/>
      <c r="CD1107" s="40"/>
      <c r="CE1107" s="40"/>
      <c r="CF1107" s="40"/>
      <c r="CG1107" s="40"/>
      <c r="CH1107" s="42"/>
      <c r="CI1107" s="43"/>
      <c r="CJ1107" s="41"/>
      <c r="CK1107" s="40"/>
      <c r="CL1107" s="40"/>
      <c r="CM1107" s="40"/>
      <c r="CN1107" s="40"/>
      <c r="CO1107" s="40"/>
      <c r="CP1107" s="40"/>
      <c r="CQ1107" s="40"/>
      <c r="CR1107" s="40"/>
      <c r="CS1107" s="40"/>
      <c r="CT1107" s="40"/>
      <c r="CU1107" s="40"/>
      <c r="CV1107" s="40"/>
      <c r="CW1107" s="40"/>
      <c r="CX1107" s="40"/>
      <c r="CY1107" s="40"/>
      <c r="CZ1107" s="40"/>
      <c r="DA1107" s="40"/>
      <c r="DB1107" s="40"/>
      <c r="DC1107" s="40"/>
      <c r="DD1107" s="40"/>
      <c r="DE1107" s="40"/>
      <c r="DF1107" s="40"/>
      <c r="DG1107" s="40"/>
      <c r="DH1107" s="40"/>
      <c r="DI1107" s="40"/>
      <c r="DJ1107" s="40"/>
      <c r="DK1107" s="40"/>
      <c r="DL1107" s="40"/>
      <c r="DM1107" s="40"/>
      <c r="DN1107" s="40"/>
      <c r="DO1107" s="40"/>
      <c r="DP1107" s="40"/>
      <c r="DQ1107" s="41"/>
      <c r="DR1107" s="40"/>
      <c r="DS1107" s="40"/>
      <c r="DT1107" s="40"/>
      <c r="DU1107" s="40"/>
      <c r="DV1107" s="42"/>
      <c r="DW1107" s="40"/>
      <c r="DX1107" s="40"/>
      <c r="DY1107" s="40"/>
      <c r="DZ1107" s="40"/>
      <c r="EA1107" s="40"/>
      <c r="EB1107" s="40"/>
      <c r="EC1107" s="40"/>
      <c r="ED1107" s="41"/>
      <c r="EE1107" s="40"/>
      <c r="EF1107" s="40"/>
      <c r="EG1107" s="41">
        <v>1</v>
      </c>
      <c r="EH1107" s="40" t="s">
        <v>389</v>
      </c>
      <c r="EI1107" s="40"/>
      <c r="EJ1107" s="40"/>
      <c r="EK1107" s="40" t="s">
        <v>887</v>
      </c>
      <c r="EL1107" s="42">
        <v>100</v>
      </c>
      <c r="EM1107" s="40"/>
      <c r="EN1107" s="40"/>
      <c r="EO1107" s="40"/>
      <c r="EP1107" s="40"/>
      <c r="EQ1107" s="40"/>
      <c r="ER1107" s="40"/>
      <c r="ES1107" s="40"/>
      <c r="ET1107" s="40"/>
      <c r="EU1107" s="40"/>
      <c r="EV1107" s="40"/>
      <c r="EW1107" s="42"/>
      <c r="EX1107" s="42"/>
      <c r="EY1107" s="42"/>
      <c r="EZ1107" s="42"/>
      <c r="FA1107" s="42"/>
      <c r="FB1107" s="42"/>
      <c r="FC1107" s="42"/>
      <c r="FD1107" s="42"/>
      <c r="FE1107" s="42"/>
      <c r="FF1107" s="42"/>
      <c r="FG1107" s="42"/>
      <c r="FH1107" s="42"/>
      <c r="FI1107" s="42"/>
      <c r="FJ1107" s="42"/>
      <c r="FK1107" s="42"/>
      <c r="FL1107" s="42"/>
      <c r="FM1107" s="42"/>
      <c r="FN1107" s="42"/>
      <c r="FO1107" s="42"/>
      <c r="FP1107" s="42"/>
      <c r="FQ1107" s="42"/>
      <c r="FR1107" s="42"/>
      <c r="FS1107" s="29">
        <f t="shared" si="127"/>
        <v>820</v>
      </c>
      <c r="FT1107" s="29">
        <f t="shared" si="129"/>
        <v>820</v>
      </c>
      <c r="FU1107" s="8">
        <f t="shared" si="128"/>
        <v>11.5</v>
      </c>
      <c r="FV1107" s="29">
        <f t="shared" si="130"/>
        <v>11.5</v>
      </c>
    </row>
    <row r="1108" spans="1:178">
      <c r="A1108" s="8">
        <v>11153</v>
      </c>
      <c r="B1108" s="27" t="s">
        <v>68</v>
      </c>
      <c r="C1108" s="40">
        <v>23</v>
      </c>
      <c r="D1108" s="40" t="s">
        <v>1452</v>
      </c>
      <c r="E1108" s="40" t="s">
        <v>1453</v>
      </c>
      <c r="F1108" s="40" t="s">
        <v>261</v>
      </c>
      <c r="G1108" s="40">
        <v>300</v>
      </c>
      <c r="H1108" s="8" t="str">
        <f>VLOOKUP(F1108, 'Meslek Grupları'!$E$6:$G$152, 3, FALSE)</f>
        <v>Esnaf</v>
      </c>
      <c r="I1108" s="40"/>
      <c r="J1108" s="40"/>
      <c r="K1108" s="40"/>
      <c r="L1108" s="40"/>
      <c r="M1108" s="40"/>
      <c r="N1108" s="40"/>
      <c r="O1108" s="40"/>
      <c r="P1108" s="40"/>
      <c r="Q1108" s="40" t="s">
        <v>579</v>
      </c>
      <c r="R1108" s="40">
        <v>80</v>
      </c>
      <c r="S1108" s="40">
        <v>3.5</v>
      </c>
      <c r="T1108" s="40">
        <v>15.75</v>
      </c>
      <c r="U1108" s="40"/>
      <c r="V1108" s="40"/>
      <c r="W1108" s="40"/>
      <c r="X1108" s="40"/>
      <c r="Y1108" s="40"/>
      <c r="Z1108" s="41"/>
      <c r="AA1108" s="40"/>
      <c r="AB1108" s="40"/>
      <c r="AC1108" s="40"/>
      <c r="AD1108" s="40"/>
      <c r="AE1108" s="40"/>
      <c r="AF1108" s="40"/>
      <c r="AG1108" s="40"/>
      <c r="AH1108" s="40"/>
      <c r="AI1108" s="40"/>
      <c r="AJ1108" s="40"/>
      <c r="AK1108" s="40"/>
      <c r="AL1108" s="40"/>
      <c r="AM1108" s="40"/>
      <c r="AN1108" s="40"/>
      <c r="AO1108" s="40"/>
      <c r="AP1108" s="40"/>
      <c r="AQ1108" s="40"/>
      <c r="AR1108" s="40"/>
      <c r="AS1108" s="42"/>
      <c r="AT1108" s="42"/>
      <c r="AU1108" s="43"/>
      <c r="AV1108" s="40"/>
      <c r="AW1108" s="40"/>
      <c r="AX1108" s="40"/>
      <c r="AY1108" s="40"/>
      <c r="AZ1108" s="40"/>
      <c r="BA1108" s="42"/>
      <c r="BB1108" s="41">
        <v>7</v>
      </c>
      <c r="BC1108" s="40"/>
      <c r="BD1108" s="40"/>
      <c r="BE1108" s="40"/>
      <c r="BF1108" s="40"/>
      <c r="BG1108" s="40">
        <v>40</v>
      </c>
      <c r="BH1108" s="42">
        <v>40</v>
      </c>
      <c r="BI1108" s="40"/>
      <c r="BJ1108" s="40"/>
      <c r="BK1108" s="40"/>
      <c r="BL1108" s="40"/>
      <c r="BM1108" s="40"/>
      <c r="BN1108" s="40"/>
      <c r="BO1108" s="41"/>
      <c r="BP1108" s="40"/>
      <c r="BQ1108" s="40"/>
      <c r="BR1108" s="40"/>
      <c r="BS1108" s="40"/>
      <c r="BT1108" s="40"/>
      <c r="BU1108" s="42"/>
      <c r="BV1108" s="40"/>
      <c r="BW1108" s="41">
        <v>3.5</v>
      </c>
      <c r="BX1108" s="40"/>
      <c r="BY1108" s="40"/>
      <c r="BZ1108" s="40">
        <v>60</v>
      </c>
      <c r="CA1108" s="42">
        <v>63</v>
      </c>
      <c r="CB1108" s="41"/>
      <c r="CC1108" s="40"/>
      <c r="CD1108" s="40"/>
      <c r="CE1108" s="40"/>
      <c r="CF1108" s="40"/>
      <c r="CG1108" s="40"/>
      <c r="CH1108" s="42"/>
      <c r="CI1108" s="43"/>
      <c r="CJ1108" s="41"/>
      <c r="CK1108" s="40"/>
      <c r="CL1108" s="40"/>
      <c r="CM1108" s="40"/>
      <c r="CN1108" s="40"/>
      <c r="CO1108" s="40"/>
      <c r="CP1108" s="40"/>
      <c r="CQ1108" s="40"/>
      <c r="CR1108" s="40"/>
      <c r="CS1108" s="40"/>
      <c r="CT1108" s="40"/>
      <c r="CU1108" s="40"/>
      <c r="CV1108" s="40"/>
      <c r="CW1108" s="40"/>
      <c r="CX1108" s="40"/>
      <c r="CY1108" s="40"/>
      <c r="CZ1108" s="40"/>
      <c r="DA1108" s="40"/>
      <c r="DB1108" s="40"/>
      <c r="DC1108" s="40"/>
      <c r="DD1108" s="40"/>
      <c r="DE1108" s="40"/>
      <c r="DF1108" s="40"/>
      <c r="DG1108" s="40"/>
      <c r="DH1108" s="40"/>
      <c r="DI1108" s="40"/>
      <c r="DJ1108" s="40"/>
      <c r="DK1108" s="40"/>
      <c r="DL1108" s="40"/>
      <c r="DM1108" s="40"/>
      <c r="DN1108" s="40"/>
      <c r="DO1108" s="40"/>
      <c r="DP1108" s="40"/>
      <c r="DQ1108" s="41"/>
      <c r="DR1108" s="40"/>
      <c r="DS1108" s="40"/>
      <c r="DT1108" s="40"/>
      <c r="DU1108" s="40"/>
      <c r="DV1108" s="42"/>
      <c r="DW1108" s="40"/>
      <c r="DX1108" s="40"/>
      <c r="DY1108" s="40"/>
      <c r="DZ1108" s="40"/>
      <c r="EA1108" s="40"/>
      <c r="EB1108" s="40"/>
      <c r="EC1108" s="40"/>
      <c r="ED1108" s="41"/>
      <c r="EE1108" s="40"/>
      <c r="EF1108" s="40"/>
      <c r="EG1108" s="41">
        <v>1</v>
      </c>
      <c r="EH1108" s="40" t="s">
        <v>389</v>
      </c>
      <c r="EI1108" s="40"/>
      <c r="EJ1108" s="40"/>
      <c r="EK1108" s="40" t="s">
        <v>887</v>
      </c>
      <c r="EL1108" s="42">
        <v>100</v>
      </c>
      <c r="EM1108" s="40"/>
      <c r="EN1108" s="40"/>
      <c r="EO1108" s="40"/>
      <c r="EP1108" s="40"/>
      <c r="EQ1108" s="40"/>
      <c r="ER1108" s="40"/>
      <c r="ES1108" s="40"/>
      <c r="ET1108" s="40"/>
      <c r="EU1108" s="40"/>
      <c r="EV1108" s="40"/>
      <c r="EW1108" s="42"/>
      <c r="EX1108" s="42"/>
      <c r="EY1108" s="42"/>
      <c r="EZ1108" s="42"/>
      <c r="FA1108" s="42"/>
      <c r="FB1108" s="42"/>
      <c r="FC1108" s="42"/>
      <c r="FD1108" s="42"/>
      <c r="FE1108" s="42"/>
      <c r="FF1108" s="42"/>
      <c r="FG1108" s="42"/>
      <c r="FH1108" s="42"/>
      <c r="FI1108" s="42"/>
      <c r="FJ1108" s="42"/>
      <c r="FK1108" s="42"/>
      <c r="FL1108" s="42"/>
      <c r="FM1108" s="42">
        <v>1</v>
      </c>
      <c r="FN1108" s="42"/>
      <c r="FO1108" s="42">
        <v>200</v>
      </c>
      <c r="FP1108" s="42"/>
      <c r="FQ1108" s="42"/>
      <c r="FR1108" s="42"/>
      <c r="FS1108" s="29">
        <f t="shared" si="127"/>
        <v>700</v>
      </c>
      <c r="FT1108" s="29">
        <f t="shared" si="129"/>
        <v>700</v>
      </c>
      <c r="FU1108" s="8">
        <f t="shared" si="128"/>
        <v>10.5</v>
      </c>
      <c r="FV1108" s="29">
        <f t="shared" si="130"/>
        <v>10.5</v>
      </c>
    </row>
    <row r="1109" spans="1:178">
      <c r="A1109" s="8">
        <v>11153</v>
      </c>
      <c r="B1109" s="27" t="s">
        <v>68</v>
      </c>
      <c r="C1109" s="8">
        <v>24</v>
      </c>
      <c r="D1109" s="8" t="s">
        <v>1551</v>
      </c>
      <c r="E1109" s="8" t="s">
        <v>1453</v>
      </c>
      <c r="F1109" s="8" t="s">
        <v>316</v>
      </c>
      <c r="H1109" s="8" t="str">
        <f>VLOOKUP(F1109, 'Meslek Grupları'!$E$6:$G$152, 3, FALSE)</f>
        <v>Mesleksiz</v>
      </c>
      <c r="I1109" s="8" t="s">
        <v>1552</v>
      </c>
      <c r="J1109" s="8"/>
      <c r="K1109" s="8"/>
      <c r="M1109" s="8"/>
      <c r="O1109" s="8"/>
      <c r="P1109" s="8"/>
      <c r="Q1109" s="8"/>
      <c r="S1109" s="8">
        <v>3.5</v>
      </c>
      <c r="T1109" s="8">
        <v>15.75</v>
      </c>
      <c r="U1109" s="8"/>
      <c r="V1109" s="8"/>
      <c r="W1109" s="8"/>
      <c r="Z1109" s="2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27"/>
      <c r="AT1109" s="27"/>
      <c r="AU1109" s="29"/>
      <c r="AV1109" s="8"/>
      <c r="AW1109" s="8"/>
      <c r="AX1109" s="8"/>
      <c r="AY1109" s="8"/>
      <c r="AZ1109" s="8"/>
      <c r="BA1109" s="27"/>
      <c r="BB1109" s="28">
        <v>7</v>
      </c>
      <c r="BC1109" s="8"/>
      <c r="BD1109" s="8"/>
      <c r="BE1109" s="8"/>
      <c r="BF1109" s="8"/>
      <c r="BG1109" s="8">
        <v>40</v>
      </c>
      <c r="BH1109" s="27"/>
      <c r="BI1109" s="8"/>
      <c r="BJ1109" s="8"/>
      <c r="BK1109" s="8"/>
      <c r="BL1109" s="8"/>
      <c r="BM1109" s="8"/>
      <c r="BN1109" s="8"/>
      <c r="BO1109" s="28"/>
      <c r="BP1109" s="8"/>
      <c r="BQ1109" s="8"/>
      <c r="BR1109" s="8"/>
      <c r="BS1109" s="8"/>
      <c r="BT1109" s="8"/>
      <c r="BU1109" s="27"/>
      <c r="BV1109" s="8"/>
      <c r="BW1109" s="28">
        <v>3.5</v>
      </c>
      <c r="BX1109" s="8"/>
      <c r="BY1109" s="8" t="s">
        <v>1553</v>
      </c>
      <c r="BZ1109" s="8">
        <v>60</v>
      </c>
      <c r="CA1109" s="27"/>
      <c r="CB1109" s="28"/>
      <c r="CC1109" s="8"/>
      <c r="CD1109" s="8"/>
      <c r="CE1109" s="8"/>
      <c r="CF1109" s="8"/>
      <c r="CG1109" s="8"/>
      <c r="CH1109" s="27"/>
      <c r="CI1109" s="29"/>
      <c r="CJ1109" s="2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28"/>
      <c r="DR1109" s="8"/>
      <c r="DS1109" s="8"/>
      <c r="DT1109" s="8"/>
      <c r="DU1109" s="8"/>
      <c r="DV1109" s="27"/>
      <c r="DW1109" s="8"/>
      <c r="DX1109" s="8"/>
      <c r="DY1109" s="8"/>
      <c r="DZ1109" s="8"/>
      <c r="EA1109" s="8"/>
      <c r="EB1109" s="8"/>
      <c r="EC1109" s="8"/>
      <c r="ED1109" s="28"/>
      <c r="EE1109" s="8"/>
      <c r="EF1109" s="8"/>
      <c r="EG1109" s="28">
        <v>1</v>
      </c>
      <c r="EH1109" s="8" t="s">
        <v>389</v>
      </c>
      <c r="EI1109" s="8"/>
      <c r="EJ1109" s="8"/>
      <c r="EK1109" s="8" t="s">
        <v>887</v>
      </c>
      <c r="EL1109" s="27">
        <v>200</v>
      </c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27"/>
      <c r="EX1109" s="27"/>
      <c r="EY1109" s="27"/>
      <c r="EZ1109" s="27"/>
      <c r="FA1109" s="27"/>
      <c r="FB1109" s="27"/>
      <c r="FC1109" s="27"/>
      <c r="FD1109" s="27"/>
      <c r="FE1109" s="27"/>
      <c r="FF1109" s="27"/>
      <c r="FG1109" s="27"/>
      <c r="FH1109" s="27"/>
      <c r="FI1109" s="27"/>
      <c r="FJ1109" s="27"/>
      <c r="FK1109" s="27"/>
      <c r="FL1109" s="27"/>
      <c r="FM1109" s="27">
        <v>1</v>
      </c>
      <c r="FN1109" s="27"/>
      <c r="FO1109" s="27">
        <v>100</v>
      </c>
      <c r="FP1109" s="27"/>
      <c r="FQ1109" s="27"/>
      <c r="FR1109" s="27"/>
      <c r="FS1109" s="29">
        <f t="shared" si="127"/>
        <v>400</v>
      </c>
      <c r="FT1109" s="29">
        <f>SUM(FS1109:FS1110)</f>
        <v>400</v>
      </c>
      <c r="FU1109" s="8">
        <f t="shared" si="128"/>
        <v>10.5</v>
      </c>
      <c r="FV1109" s="29">
        <f>SUM(FU1109:FU1110)</f>
        <v>10.5</v>
      </c>
    </row>
    <row r="1110" spans="1:178">
      <c r="A1110" s="8">
        <v>11153</v>
      </c>
      <c r="B1110" s="27" t="s">
        <v>68</v>
      </c>
      <c r="C1110" s="31"/>
      <c r="D1110" s="31"/>
      <c r="E1110" s="31" t="s">
        <v>1071</v>
      </c>
      <c r="F1110" s="31" t="s">
        <v>1071</v>
      </c>
      <c r="G1110" s="31"/>
      <c r="H1110" s="8">
        <v>0</v>
      </c>
      <c r="I1110" s="31"/>
      <c r="J1110" s="31"/>
      <c r="K1110" s="31"/>
      <c r="L1110" s="31"/>
      <c r="M1110" s="31"/>
      <c r="N1110" s="31"/>
      <c r="O1110" s="31"/>
      <c r="P1110" s="31"/>
      <c r="Q1110" s="31" t="s">
        <v>1071</v>
      </c>
      <c r="R1110" s="31"/>
      <c r="S1110" s="31"/>
      <c r="T1110" s="31"/>
      <c r="U1110" s="31"/>
      <c r="V1110" s="31"/>
      <c r="W1110" s="31"/>
      <c r="X1110" s="31"/>
      <c r="Y1110" s="31"/>
      <c r="Z1110" s="38"/>
      <c r="AA1110" s="31"/>
      <c r="AB1110" s="31"/>
      <c r="AC1110" s="31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  <c r="AR1110" s="31"/>
      <c r="AS1110" s="37"/>
      <c r="AT1110" s="37"/>
      <c r="AU1110" s="39"/>
      <c r="AV1110" s="31"/>
      <c r="AW1110" s="31"/>
      <c r="AX1110" s="31"/>
      <c r="AY1110" s="31"/>
      <c r="AZ1110" s="31"/>
      <c r="BA1110" s="37"/>
      <c r="BB1110" s="38"/>
      <c r="BC1110" s="31"/>
      <c r="BD1110" s="31"/>
      <c r="BE1110" s="31"/>
      <c r="BF1110" s="31"/>
      <c r="BG1110" s="31"/>
      <c r="BH1110" s="37"/>
      <c r="BI1110" s="31"/>
      <c r="BJ1110" s="31"/>
      <c r="BK1110" s="31"/>
      <c r="BL1110" s="31"/>
      <c r="BM1110" s="31"/>
      <c r="BN1110" s="31"/>
      <c r="BO1110" s="38"/>
      <c r="BP1110" s="31"/>
      <c r="BQ1110" s="31"/>
      <c r="BR1110" s="31"/>
      <c r="BS1110" s="31"/>
      <c r="BT1110" s="31"/>
      <c r="BU1110" s="37"/>
      <c r="BV1110" s="31"/>
      <c r="BW1110" s="38"/>
      <c r="BX1110" s="31"/>
      <c r="BY1110" s="31"/>
      <c r="BZ1110" s="31"/>
      <c r="CA1110" s="37"/>
      <c r="CB1110" s="38"/>
      <c r="CC1110" s="31"/>
      <c r="CD1110" s="31"/>
      <c r="CE1110" s="31"/>
      <c r="CF1110" s="31"/>
      <c r="CG1110" s="31"/>
      <c r="CH1110" s="37"/>
      <c r="CI1110" s="39"/>
      <c r="CJ1110" s="38"/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/>
      <c r="DK1110" s="31"/>
      <c r="DL1110" s="31"/>
      <c r="DM1110" s="31"/>
      <c r="DN1110" s="31"/>
      <c r="DO1110" s="31"/>
      <c r="DP1110" s="31"/>
      <c r="DQ1110" s="38"/>
      <c r="DR1110" s="31"/>
      <c r="DS1110" s="31"/>
      <c r="DT1110" s="31"/>
      <c r="DU1110" s="31"/>
      <c r="DV1110" s="37"/>
      <c r="DW1110" s="31"/>
      <c r="DX1110" s="31"/>
      <c r="DY1110" s="31"/>
      <c r="DZ1110" s="31"/>
      <c r="EA1110" s="31"/>
      <c r="EB1110" s="31"/>
      <c r="EC1110" s="31"/>
      <c r="ED1110" s="38"/>
      <c r="EE1110" s="31"/>
      <c r="EF1110" s="31"/>
      <c r="EG1110" s="38">
        <v>1</v>
      </c>
      <c r="EH1110" s="31" t="s">
        <v>186</v>
      </c>
      <c r="EI1110" s="31"/>
      <c r="EJ1110" s="31"/>
      <c r="EK1110" s="31"/>
      <c r="EL1110" s="37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/>
      <c r="EW1110" s="37"/>
      <c r="EX1110" s="37"/>
      <c r="EY1110" s="37"/>
      <c r="EZ1110" s="37"/>
      <c r="FA1110" s="37"/>
      <c r="FB1110" s="37"/>
      <c r="FC1110" s="37"/>
      <c r="FD1110" s="37"/>
      <c r="FE1110" s="37"/>
      <c r="FF1110" s="37"/>
      <c r="FG1110" s="37"/>
      <c r="FH1110" s="37"/>
      <c r="FI1110" s="37"/>
      <c r="FJ1110" s="37"/>
      <c r="FK1110" s="37"/>
      <c r="FL1110" s="37"/>
      <c r="FM1110" s="37"/>
      <c r="FN1110" s="37"/>
      <c r="FO1110" s="37"/>
      <c r="FP1110" s="37"/>
      <c r="FQ1110" s="37"/>
      <c r="FR1110" s="37"/>
      <c r="FS1110" s="29">
        <f t="shared" si="127"/>
        <v>0</v>
      </c>
      <c r="FT1110" s="29"/>
      <c r="FU1110" s="8">
        <f t="shared" si="128"/>
        <v>0</v>
      </c>
      <c r="FV1110" s="29"/>
    </row>
    <row r="1111" spans="1:178">
      <c r="A1111" s="8">
        <v>11153</v>
      </c>
      <c r="B1111" s="27" t="s">
        <v>68</v>
      </c>
      <c r="C1111" s="40">
        <v>25</v>
      </c>
      <c r="D1111" s="40" t="s">
        <v>1462</v>
      </c>
      <c r="E1111" s="40" t="s">
        <v>1444</v>
      </c>
      <c r="F1111" s="40" t="s">
        <v>253</v>
      </c>
      <c r="G1111" s="40">
        <v>150</v>
      </c>
      <c r="H1111" s="8" t="str">
        <f>VLOOKUP(F1111, 'Meslek Grupları'!$E$6:$G$152, 3, FALSE)</f>
        <v>İşçiler</v>
      </c>
      <c r="I1111" s="40"/>
      <c r="J1111" s="40"/>
      <c r="K1111" s="40"/>
      <c r="L1111" s="40"/>
      <c r="M1111" s="40"/>
      <c r="N1111" s="40"/>
      <c r="O1111" s="40"/>
      <c r="P1111" s="40"/>
      <c r="Q1111" s="40" t="s">
        <v>578</v>
      </c>
      <c r="R1111" s="40">
        <v>20</v>
      </c>
      <c r="S1111" s="40">
        <v>2</v>
      </c>
      <c r="T1111" s="40">
        <v>9</v>
      </c>
      <c r="U1111" s="40"/>
      <c r="V1111" s="40"/>
      <c r="W1111" s="40"/>
      <c r="X1111" s="40"/>
      <c r="Y1111" s="40"/>
      <c r="Z1111" s="41"/>
      <c r="AA1111" s="40"/>
      <c r="AB1111" s="40"/>
      <c r="AC1111" s="40"/>
      <c r="AD1111" s="40"/>
      <c r="AE1111" s="40"/>
      <c r="AF1111" s="40"/>
      <c r="AG1111" s="40"/>
      <c r="AH1111" s="40"/>
      <c r="AI1111" s="40"/>
      <c r="AJ1111" s="40"/>
      <c r="AK1111" s="40"/>
      <c r="AL1111" s="40"/>
      <c r="AM1111" s="40"/>
      <c r="AN1111" s="40"/>
      <c r="AO1111" s="40"/>
      <c r="AP1111" s="40"/>
      <c r="AQ1111" s="40"/>
      <c r="AR1111" s="40"/>
      <c r="AS1111" s="42"/>
      <c r="AT1111" s="42"/>
      <c r="AU1111" s="43"/>
      <c r="AV1111" s="40"/>
      <c r="AW1111" s="40"/>
      <c r="AX1111" s="40"/>
      <c r="AY1111" s="40"/>
      <c r="AZ1111" s="40"/>
      <c r="BA1111" s="42"/>
      <c r="BB1111" s="41"/>
      <c r="BC1111" s="40"/>
      <c r="BD1111" s="40"/>
      <c r="BE1111" s="40"/>
      <c r="BF1111" s="40"/>
      <c r="BG1111" s="40"/>
      <c r="BH1111" s="42"/>
      <c r="BI1111" s="40"/>
      <c r="BJ1111" s="40"/>
      <c r="BK1111" s="40"/>
      <c r="BL1111" s="40"/>
      <c r="BM1111" s="40"/>
      <c r="BN1111" s="40"/>
      <c r="BO1111" s="41"/>
      <c r="BP1111" s="40"/>
      <c r="BQ1111" s="40"/>
      <c r="BR1111" s="40"/>
      <c r="BS1111" s="40"/>
      <c r="BT1111" s="40"/>
      <c r="BU1111" s="42"/>
      <c r="BV1111" s="40"/>
      <c r="BW1111" s="41">
        <v>2</v>
      </c>
      <c r="BX1111" s="40"/>
      <c r="BY1111" s="40"/>
      <c r="BZ1111" s="40">
        <v>24</v>
      </c>
      <c r="CA1111" s="42">
        <v>30</v>
      </c>
      <c r="CB1111" s="41"/>
      <c r="CC1111" s="40"/>
      <c r="CD1111" s="40"/>
      <c r="CE1111" s="40"/>
      <c r="CF1111" s="40"/>
      <c r="CG1111" s="40"/>
      <c r="CH1111" s="42"/>
      <c r="CI1111" s="43"/>
      <c r="CJ1111" s="41"/>
      <c r="CK1111" s="40"/>
      <c r="CL1111" s="40"/>
      <c r="CM1111" s="40"/>
      <c r="CN1111" s="40"/>
      <c r="CO1111" s="40"/>
      <c r="CP1111" s="40"/>
      <c r="CQ1111" s="40"/>
      <c r="CR1111" s="40"/>
      <c r="CS1111" s="40"/>
      <c r="CT1111" s="40"/>
      <c r="CU1111" s="40"/>
      <c r="CV1111" s="40"/>
      <c r="CW1111" s="40"/>
      <c r="CX1111" s="40"/>
      <c r="CY1111" s="40"/>
      <c r="CZ1111" s="40"/>
      <c r="DA1111" s="40"/>
      <c r="DB1111" s="40"/>
      <c r="DC1111" s="40"/>
      <c r="DD1111" s="40"/>
      <c r="DE1111" s="40"/>
      <c r="DF1111" s="40"/>
      <c r="DG1111" s="40"/>
      <c r="DH1111" s="40"/>
      <c r="DI1111" s="40"/>
      <c r="DJ1111" s="40"/>
      <c r="DK1111" s="40"/>
      <c r="DL1111" s="40"/>
      <c r="DM1111" s="40"/>
      <c r="DN1111" s="40"/>
      <c r="DO1111" s="40"/>
      <c r="DP1111" s="40"/>
      <c r="DQ1111" s="41"/>
      <c r="DR1111" s="40"/>
      <c r="DS1111" s="40"/>
      <c r="DT1111" s="40"/>
      <c r="DU1111" s="40"/>
      <c r="DV1111" s="42"/>
      <c r="DW1111" s="40"/>
      <c r="DX1111" s="40"/>
      <c r="DY1111" s="40"/>
      <c r="DZ1111" s="40"/>
      <c r="EA1111" s="40"/>
      <c r="EB1111" s="40"/>
      <c r="EC1111" s="40"/>
      <c r="ED1111" s="41"/>
      <c r="EE1111" s="40"/>
      <c r="EF1111" s="40"/>
      <c r="EG1111" s="41"/>
      <c r="EH1111" s="40"/>
      <c r="EI1111" s="40"/>
      <c r="EJ1111" s="40"/>
      <c r="EK1111" s="40"/>
      <c r="EL1111" s="42"/>
      <c r="EM1111" s="40"/>
      <c r="EN1111" s="40"/>
      <c r="EO1111" s="40"/>
      <c r="EP1111" s="40"/>
      <c r="EQ1111" s="40"/>
      <c r="ER1111" s="40"/>
      <c r="ES1111" s="40"/>
      <c r="ET1111" s="40"/>
      <c r="EU1111" s="40"/>
      <c r="EV1111" s="40"/>
      <c r="EW1111" s="42"/>
      <c r="EX1111" s="42"/>
      <c r="EY1111" s="42"/>
      <c r="EZ1111" s="42"/>
      <c r="FA1111" s="42"/>
      <c r="FB1111" s="42"/>
      <c r="FC1111" s="42"/>
      <c r="FD1111" s="42"/>
      <c r="FE1111" s="42"/>
      <c r="FF1111" s="42"/>
      <c r="FG1111" s="42"/>
      <c r="FH1111" s="42"/>
      <c r="FI1111" s="42"/>
      <c r="FJ1111" s="42"/>
      <c r="FK1111" s="42"/>
      <c r="FL1111" s="42"/>
      <c r="FM1111" s="42"/>
      <c r="FN1111" s="42"/>
      <c r="FO1111" s="42"/>
      <c r="FP1111" s="42"/>
      <c r="FQ1111" s="42"/>
      <c r="FR1111" s="42"/>
      <c r="FS1111" s="29">
        <f t="shared" si="127"/>
        <v>174</v>
      </c>
      <c r="FT1111" s="29">
        <f>FS1111</f>
        <v>174</v>
      </c>
      <c r="FU1111" s="8">
        <f t="shared" si="128"/>
        <v>2</v>
      </c>
      <c r="FV1111" s="29">
        <f>FU1111</f>
        <v>2</v>
      </c>
    </row>
    <row r="1112" spans="1:178">
      <c r="A1112" s="8">
        <v>11153</v>
      </c>
      <c r="B1112" s="27" t="s">
        <v>68</v>
      </c>
      <c r="C1112" s="40">
        <v>26</v>
      </c>
      <c r="D1112" s="40" t="s">
        <v>1494</v>
      </c>
      <c r="E1112" s="40" t="s">
        <v>1543</v>
      </c>
      <c r="F1112" s="40" t="s">
        <v>633</v>
      </c>
      <c r="G1112" s="40">
        <v>100</v>
      </c>
      <c r="H1112" s="8" t="str">
        <f>VLOOKUP(F1112, 'Meslek Grupları'!$E$6:$G$152, 3, FALSE)</f>
        <v>Esnaf</v>
      </c>
      <c r="I1112" s="40"/>
      <c r="J1112" s="40"/>
      <c r="K1112" s="40"/>
      <c r="L1112" s="40"/>
      <c r="M1112" s="40"/>
      <c r="N1112" s="40"/>
      <c r="O1112" s="40"/>
      <c r="P1112" s="40"/>
      <c r="Q1112" s="40" t="s">
        <v>578</v>
      </c>
      <c r="R1112" s="40">
        <v>15</v>
      </c>
      <c r="S1112" s="40">
        <v>5</v>
      </c>
      <c r="T1112" s="40">
        <v>22.5</v>
      </c>
      <c r="U1112" s="40"/>
      <c r="V1112" s="40"/>
      <c r="W1112" s="40"/>
      <c r="X1112" s="40"/>
      <c r="Y1112" s="40"/>
      <c r="Z1112" s="41">
        <v>20</v>
      </c>
      <c r="AA1112" s="40">
        <v>5</v>
      </c>
      <c r="AB1112" s="40"/>
      <c r="AC1112" s="40"/>
      <c r="AD1112" s="40"/>
      <c r="AE1112" s="40"/>
      <c r="AF1112" s="40"/>
      <c r="AG1112" s="40"/>
      <c r="AH1112" s="40"/>
      <c r="AI1112" s="40"/>
      <c r="AJ1112" s="40"/>
      <c r="AK1112" s="40"/>
      <c r="AL1112" s="40"/>
      <c r="AM1112" s="40"/>
      <c r="AN1112" s="40"/>
      <c r="AO1112" s="40"/>
      <c r="AP1112" s="40"/>
      <c r="AQ1112" s="40"/>
      <c r="AR1112" s="40">
        <v>40</v>
      </c>
      <c r="AS1112" s="42">
        <v>8</v>
      </c>
      <c r="AT1112" s="42">
        <v>13</v>
      </c>
      <c r="AU1112" s="43"/>
      <c r="AV1112" s="40"/>
      <c r="AW1112" s="40"/>
      <c r="AX1112" s="40"/>
      <c r="AY1112" s="40"/>
      <c r="AZ1112" s="40"/>
      <c r="BA1112" s="42"/>
      <c r="BB1112" s="41"/>
      <c r="BC1112" s="40"/>
      <c r="BD1112" s="40"/>
      <c r="BE1112" s="40"/>
      <c r="BF1112" s="40"/>
      <c r="BG1112" s="40"/>
      <c r="BH1112" s="42"/>
      <c r="BI1112" s="40">
        <v>7</v>
      </c>
      <c r="BJ1112" s="40">
        <v>13</v>
      </c>
      <c r="BK1112" s="40">
        <v>13</v>
      </c>
      <c r="BL1112" s="40"/>
      <c r="BM1112" s="40">
        <v>104</v>
      </c>
      <c r="BN1112" s="40">
        <v>110</v>
      </c>
      <c r="BO1112" s="41"/>
      <c r="BP1112" s="40"/>
      <c r="BQ1112" s="40"/>
      <c r="BR1112" s="40"/>
      <c r="BS1112" s="40"/>
      <c r="BT1112" s="40"/>
      <c r="BU1112" s="42"/>
      <c r="BV1112" s="40"/>
      <c r="BW1112" s="41">
        <v>5</v>
      </c>
      <c r="BX1112" s="40"/>
      <c r="BY1112" s="40"/>
      <c r="BZ1112" s="40">
        <v>120</v>
      </c>
      <c r="CA1112" s="42">
        <v>120</v>
      </c>
      <c r="CB1112" s="41"/>
      <c r="CC1112" s="40"/>
      <c r="CD1112" s="40"/>
      <c r="CE1112" s="40"/>
      <c r="CF1112" s="40"/>
      <c r="CG1112" s="40"/>
      <c r="CH1112" s="42"/>
      <c r="CI1112" s="43"/>
      <c r="CJ1112" s="41"/>
      <c r="CK1112" s="40"/>
      <c r="CL1112" s="40"/>
      <c r="CM1112" s="40"/>
      <c r="CN1112" s="40"/>
      <c r="CO1112" s="40"/>
      <c r="CP1112" s="40"/>
      <c r="CQ1112" s="40"/>
      <c r="CR1112" s="40"/>
      <c r="CS1112" s="40"/>
      <c r="CT1112" s="40"/>
      <c r="CU1112" s="40"/>
      <c r="CV1112" s="40"/>
      <c r="CW1112" s="40"/>
      <c r="CX1112" s="40"/>
      <c r="CY1112" s="40"/>
      <c r="CZ1112" s="40"/>
      <c r="DA1112" s="40"/>
      <c r="DB1112" s="40"/>
      <c r="DC1112" s="40"/>
      <c r="DD1112" s="40"/>
      <c r="DE1112" s="40"/>
      <c r="DF1112" s="40"/>
      <c r="DG1112" s="40"/>
      <c r="DH1112" s="40"/>
      <c r="DI1112" s="40"/>
      <c r="DJ1112" s="40"/>
      <c r="DK1112" s="40"/>
      <c r="DL1112" s="40"/>
      <c r="DM1112" s="40"/>
      <c r="DN1112" s="40"/>
      <c r="DO1112" s="40"/>
      <c r="DP1112" s="40"/>
      <c r="DQ1112" s="41"/>
      <c r="DR1112" s="40"/>
      <c r="DS1112" s="40"/>
      <c r="DT1112" s="40"/>
      <c r="DU1112" s="40"/>
      <c r="DV1112" s="42"/>
      <c r="DW1112" s="40"/>
      <c r="DX1112" s="40"/>
      <c r="DY1112" s="40"/>
      <c r="DZ1112" s="40"/>
      <c r="EA1112" s="40"/>
      <c r="EB1112" s="40"/>
      <c r="EC1112" s="40"/>
      <c r="ED1112" s="41"/>
      <c r="EE1112" s="40"/>
      <c r="EF1112" s="40"/>
      <c r="EG1112" s="41"/>
      <c r="EH1112" s="40"/>
      <c r="EI1112" s="40"/>
      <c r="EJ1112" s="40"/>
      <c r="EK1112" s="40"/>
      <c r="EL1112" s="42"/>
      <c r="EM1112" s="40"/>
      <c r="EN1112" s="40"/>
      <c r="EO1112" s="40"/>
      <c r="EP1112" s="40"/>
      <c r="EQ1112" s="40"/>
      <c r="ER1112" s="40"/>
      <c r="ES1112" s="40"/>
      <c r="ET1112" s="40"/>
      <c r="EU1112" s="40"/>
      <c r="EV1112" s="40"/>
      <c r="EW1112" s="42"/>
      <c r="EX1112" s="42"/>
      <c r="EY1112" s="42"/>
      <c r="EZ1112" s="42"/>
      <c r="FA1112" s="42"/>
      <c r="FB1112" s="42"/>
      <c r="FC1112" s="42"/>
      <c r="FD1112" s="42"/>
      <c r="FE1112" s="42"/>
      <c r="FF1112" s="42"/>
      <c r="FG1112" s="42"/>
      <c r="FH1112" s="42"/>
      <c r="FI1112" s="42"/>
      <c r="FJ1112" s="42"/>
      <c r="FK1112" s="42"/>
      <c r="FL1112" s="42"/>
      <c r="FM1112" s="42"/>
      <c r="FN1112" s="42"/>
      <c r="FO1112" s="42"/>
      <c r="FP1112" s="42"/>
      <c r="FQ1112" s="42"/>
      <c r="FR1112" s="42"/>
      <c r="FS1112" s="29">
        <f t="shared" si="127"/>
        <v>324</v>
      </c>
      <c r="FT1112" s="29">
        <f>FS1112</f>
        <v>324</v>
      </c>
      <c r="FU1112" s="8">
        <f t="shared" si="128"/>
        <v>12</v>
      </c>
      <c r="FV1112" s="29">
        <f>FU1112</f>
        <v>12</v>
      </c>
    </row>
    <row r="1113" spans="1:178">
      <c r="A1113" s="8">
        <v>11153</v>
      </c>
      <c r="B1113" s="27" t="s">
        <v>68</v>
      </c>
      <c r="C1113" s="40">
        <v>27</v>
      </c>
      <c r="D1113" s="40" t="s">
        <v>1494</v>
      </c>
      <c r="E1113" s="40" t="s">
        <v>1554</v>
      </c>
      <c r="F1113" s="40" t="s">
        <v>633</v>
      </c>
      <c r="G1113" s="40">
        <v>100</v>
      </c>
      <c r="H1113" s="8" t="str">
        <f>VLOOKUP(F1113, 'Meslek Grupları'!$E$6:$G$152, 3, FALSE)</f>
        <v>Esnaf</v>
      </c>
      <c r="I1113" s="40"/>
      <c r="J1113" s="40"/>
      <c r="K1113" s="40"/>
      <c r="L1113" s="40"/>
      <c r="M1113" s="40"/>
      <c r="N1113" s="40"/>
      <c r="O1113" s="40"/>
      <c r="P1113" s="40"/>
      <c r="Q1113" s="40" t="s">
        <v>578</v>
      </c>
      <c r="R1113" s="40">
        <v>15</v>
      </c>
      <c r="S1113" s="40">
        <v>5</v>
      </c>
      <c r="T1113" s="40">
        <v>22.5</v>
      </c>
      <c r="U1113" s="40"/>
      <c r="V1113" s="40"/>
      <c r="W1113" s="40"/>
      <c r="X1113" s="40"/>
      <c r="Y1113" s="40"/>
      <c r="Z1113" s="41">
        <v>31</v>
      </c>
      <c r="AA1113" s="40">
        <v>7.75</v>
      </c>
      <c r="AB1113" s="40"/>
      <c r="AC1113" s="40"/>
      <c r="AD1113" s="40"/>
      <c r="AE1113" s="40"/>
      <c r="AF1113" s="40"/>
      <c r="AG1113" s="40"/>
      <c r="AH1113" s="40"/>
      <c r="AI1113" s="40"/>
      <c r="AJ1113" s="40"/>
      <c r="AK1113" s="40"/>
      <c r="AL1113" s="40"/>
      <c r="AM1113" s="40"/>
      <c r="AN1113" s="40"/>
      <c r="AO1113" s="40"/>
      <c r="AP1113" s="40"/>
      <c r="AQ1113" s="40"/>
      <c r="AR1113" s="40"/>
      <c r="AS1113" s="42"/>
      <c r="AT1113" s="42">
        <v>7.75</v>
      </c>
      <c r="AU1113" s="43"/>
      <c r="AV1113" s="40"/>
      <c r="AW1113" s="40"/>
      <c r="AX1113" s="40"/>
      <c r="AY1113" s="40"/>
      <c r="AZ1113" s="40"/>
      <c r="BA1113" s="42"/>
      <c r="BB1113" s="41"/>
      <c r="BC1113" s="40"/>
      <c r="BD1113" s="40"/>
      <c r="BE1113" s="40"/>
      <c r="BF1113" s="40"/>
      <c r="BG1113" s="40"/>
      <c r="BH1113" s="42"/>
      <c r="BI1113" s="40">
        <v>2</v>
      </c>
      <c r="BJ1113" s="40">
        <v>7.75</v>
      </c>
      <c r="BK1113" s="40">
        <v>7.75</v>
      </c>
      <c r="BL1113" s="40"/>
      <c r="BM1113" s="40">
        <v>62</v>
      </c>
      <c r="BN1113" s="40">
        <v>60</v>
      </c>
      <c r="BO1113" s="41"/>
      <c r="BP1113" s="40"/>
      <c r="BQ1113" s="40"/>
      <c r="BR1113" s="40"/>
      <c r="BS1113" s="40"/>
      <c r="BT1113" s="40"/>
      <c r="BU1113" s="42"/>
      <c r="BV1113" s="40"/>
      <c r="BW1113" s="41">
        <v>5</v>
      </c>
      <c r="BX1113" s="40"/>
      <c r="BY1113" s="40" t="s">
        <v>1555</v>
      </c>
      <c r="BZ1113" s="40">
        <v>60</v>
      </c>
      <c r="CA1113" s="42">
        <v>60</v>
      </c>
      <c r="CB1113" s="41"/>
      <c r="CC1113" s="40"/>
      <c r="CD1113" s="40"/>
      <c r="CE1113" s="40"/>
      <c r="CF1113" s="40"/>
      <c r="CG1113" s="40"/>
      <c r="CH1113" s="42"/>
      <c r="CI1113" s="43"/>
      <c r="CJ1113" s="41"/>
      <c r="CK1113" s="40"/>
      <c r="CL1113" s="40"/>
      <c r="CM1113" s="40"/>
      <c r="CN1113" s="40"/>
      <c r="CO1113" s="40"/>
      <c r="CP1113" s="40"/>
      <c r="CQ1113" s="40"/>
      <c r="CR1113" s="40"/>
      <c r="CS1113" s="40"/>
      <c r="CT1113" s="40"/>
      <c r="CU1113" s="40"/>
      <c r="CV1113" s="40"/>
      <c r="CW1113" s="40"/>
      <c r="CX1113" s="40"/>
      <c r="CY1113" s="40"/>
      <c r="CZ1113" s="40"/>
      <c r="DA1113" s="40"/>
      <c r="DB1113" s="40"/>
      <c r="DC1113" s="40"/>
      <c r="DD1113" s="40"/>
      <c r="DE1113" s="40"/>
      <c r="DF1113" s="40"/>
      <c r="DG1113" s="40"/>
      <c r="DH1113" s="40"/>
      <c r="DI1113" s="40"/>
      <c r="DJ1113" s="40"/>
      <c r="DK1113" s="40"/>
      <c r="DL1113" s="40"/>
      <c r="DM1113" s="40"/>
      <c r="DN1113" s="40"/>
      <c r="DO1113" s="40"/>
      <c r="DP1113" s="40"/>
      <c r="DQ1113" s="41"/>
      <c r="DR1113" s="40"/>
      <c r="DS1113" s="40"/>
      <c r="DT1113" s="40"/>
      <c r="DU1113" s="40"/>
      <c r="DV1113" s="42"/>
      <c r="DW1113" s="40"/>
      <c r="DX1113" s="40"/>
      <c r="DY1113" s="40"/>
      <c r="DZ1113" s="40"/>
      <c r="EA1113" s="40"/>
      <c r="EB1113" s="40"/>
      <c r="EC1113" s="40"/>
      <c r="ED1113" s="41"/>
      <c r="EE1113" s="40"/>
      <c r="EF1113" s="40"/>
      <c r="EG1113" s="41"/>
      <c r="EH1113" s="40"/>
      <c r="EI1113" s="40"/>
      <c r="EJ1113" s="40"/>
      <c r="EK1113" s="40"/>
      <c r="EL1113" s="42"/>
      <c r="EM1113" s="40"/>
      <c r="EN1113" s="40"/>
      <c r="EO1113" s="40"/>
      <c r="EP1113" s="40"/>
      <c r="EQ1113" s="40"/>
      <c r="ER1113" s="40"/>
      <c r="ES1113" s="40"/>
      <c r="ET1113" s="40"/>
      <c r="EU1113" s="40"/>
      <c r="EV1113" s="40"/>
      <c r="EW1113" s="42"/>
      <c r="EX1113" s="42"/>
      <c r="EY1113" s="42"/>
      <c r="EZ1113" s="42"/>
      <c r="FA1113" s="42"/>
      <c r="FB1113" s="42"/>
      <c r="FC1113" s="42"/>
      <c r="FD1113" s="42"/>
      <c r="FE1113" s="42"/>
      <c r="FF1113" s="42"/>
      <c r="FG1113" s="42"/>
      <c r="FH1113" s="42"/>
      <c r="FI1113" s="42"/>
      <c r="FJ1113" s="42"/>
      <c r="FK1113" s="42"/>
      <c r="FL1113" s="42"/>
      <c r="FM1113" s="42"/>
      <c r="FN1113" s="42"/>
      <c r="FO1113" s="42"/>
      <c r="FP1113" s="42"/>
      <c r="FQ1113" s="42"/>
      <c r="FR1113" s="42"/>
      <c r="FS1113" s="29">
        <f t="shared" si="127"/>
        <v>222</v>
      </c>
      <c r="FT1113" s="29">
        <f>FS1113</f>
        <v>222</v>
      </c>
      <c r="FU1113" s="8">
        <f t="shared" si="128"/>
        <v>7</v>
      </c>
      <c r="FV1113" s="29">
        <f>FU1113</f>
        <v>7</v>
      </c>
    </row>
    <row r="1114" spans="1:178">
      <c r="A1114" s="8">
        <v>11153</v>
      </c>
      <c r="B1114" s="27" t="s">
        <v>68</v>
      </c>
      <c r="C1114" s="8">
        <v>28</v>
      </c>
      <c r="D1114" s="8" t="s">
        <v>1462</v>
      </c>
      <c r="E1114" s="8" t="s">
        <v>1437</v>
      </c>
      <c r="F1114" s="8" t="s">
        <v>20</v>
      </c>
      <c r="G1114" s="8">
        <v>300</v>
      </c>
      <c r="H1114" s="8" t="str">
        <f>VLOOKUP(F1114, 'Meslek Grupları'!$E$6:$G$152, 3, FALSE)</f>
        <v>Esnaf</v>
      </c>
      <c r="I1114" s="8"/>
      <c r="J1114" s="8"/>
      <c r="K1114" s="8"/>
      <c r="M1114" s="8"/>
      <c r="O1114" s="8"/>
      <c r="P1114" s="8"/>
      <c r="Q1114" s="8" t="s">
        <v>579</v>
      </c>
      <c r="R1114" s="8">
        <v>30</v>
      </c>
      <c r="S1114" s="8">
        <v>2.5</v>
      </c>
      <c r="T1114" s="8">
        <v>11.25</v>
      </c>
      <c r="U1114" s="8"/>
      <c r="V1114" s="8"/>
      <c r="W1114" s="8"/>
      <c r="Z1114" s="2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27"/>
      <c r="AT1114" s="27"/>
      <c r="AU1114" s="29"/>
      <c r="AV1114" s="8"/>
      <c r="AW1114" s="8"/>
      <c r="AX1114" s="8"/>
      <c r="AY1114" s="8"/>
      <c r="AZ1114" s="8"/>
      <c r="BA1114" s="27"/>
      <c r="BB1114" s="28"/>
      <c r="BC1114" s="8"/>
      <c r="BD1114" s="8"/>
      <c r="BE1114" s="8"/>
      <c r="BF1114" s="8"/>
      <c r="BG1114" s="8"/>
      <c r="BH1114" s="27"/>
      <c r="BI1114" s="8"/>
      <c r="BJ1114" s="8"/>
      <c r="BK1114" s="8"/>
      <c r="BL1114" s="8"/>
      <c r="BM1114" s="8"/>
      <c r="BN1114" s="8"/>
      <c r="BO1114" s="28"/>
      <c r="BP1114" s="8"/>
      <c r="BQ1114" s="8"/>
      <c r="BR1114" s="8"/>
      <c r="BS1114" s="8"/>
      <c r="BT1114" s="8"/>
      <c r="BU1114" s="27"/>
      <c r="BV1114" s="8"/>
      <c r="BW1114" s="28">
        <v>2.5</v>
      </c>
      <c r="BX1114" s="8"/>
      <c r="BY1114" s="8"/>
      <c r="BZ1114" s="8">
        <v>30</v>
      </c>
      <c r="CA1114" s="27">
        <v>36</v>
      </c>
      <c r="CB1114" s="28"/>
      <c r="CC1114" s="8"/>
      <c r="CD1114" s="8"/>
      <c r="CE1114" s="8"/>
      <c r="CF1114" s="8"/>
      <c r="CG1114" s="8"/>
      <c r="CH1114" s="27"/>
      <c r="CI1114" s="29"/>
      <c r="CJ1114" s="2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28"/>
      <c r="DR1114" s="8"/>
      <c r="DS1114" s="8"/>
      <c r="DT1114" s="8"/>
      <c r="DU1114" s="8"/>
      <c r="DV1114" s="27"/>
      <c r="DW1114" s="8"/>
      <c r="DX1114" s="8"/>
      <c r="DY1114" s="8"/>
      <c r="DZ1114" s="8"/>
      <c r="EA1114" s="8"/>
      <c r="EB1114" s="8"/>
      <c r="EC1114" s="8"/>
      <c r="ED1114" s="28"/>
      <c r="EE1114" s="8"/>
      <c r="EF1114" s="8"/>
      <c r="EG1114" s="28">
        <v>2</v>
      </c>
      <c r="EH1114" s="8"/>
      <c r="EI1114" s="8"/>
      <c r="EJ1114" s="8"/>
      <c r="EK1114" s="8" t="s">
        <v>887</v>
      </c>
      <c r="EL1114" s="27">
        <v>150</v>
      </c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27"/>
      <c r="EX1114" s="27"/>
      <c r="EY1114" s="27"/>
      <c r="EZ1114" s="27"/>
      <c r="FA1114" s="27"/>
      <c r="FB1114" s="27"/>
      <c r="FC1114" s="27"/>
      <c r="FD1114" s="27"/>
      <c r="FE1114" s="27"/>
      <c r="FF1114" s="27"/>
      <c r="FG1114" s="27"/>
      <c r="FH1114" s="27"/>
      <c r="FI1114" s="27"/>
      <c r="FJ1114" s="27"/>
      <c r="FK1114" s="27"/>
      <c r="FL1114" s="27"/>
      <c r="FM1114" s="27"/>
      <c r="FN1114" s="27"/>
      <c r="FO1114" s="27"/>
      <c r="FP1114" s="27"/>
      <c r="FQ1114" s="27"/>
      <c r="FR1114" s="27"/>
      <c r="FS1114" s="29">
        <f t="shared" si="127"/>
        <v>480</v>
      </c>
      <c r="FT1114" s="29">
        <f>SUM(FS1114:FS1115)</f>
        <v>480</v>
      </c>
      <c r="FU1114" s="8">
        <f t="shared" si="128"/>
        <v>2.5</v>
      </c>
      <c r="FV1114" s="29">
        <f>SUM(FU1114:FU1115)</f>
        <v>2.5</v>
      </c>
    </row>
    <row r="1115" spans="1:178">
      <c r="A1115" s="8">
        <v>11153</v>
      </c>
      <c r="B1115" s="27" t="s">
        <v>68</v>
      </c>
      <c r="C1115" s="31"/>
      <c r="D1115" s="31"/>
      <c r="E1115" s="31" t="s">
        <v>1071</v>
      </c>
      <c r="F1115" s="31" t="s">
        <v>1071</v>
      </c>
      <c r="G1115" s="31"/>
      <c r="H1115" s="8">
        <v>0</v>
      </c>
      <c r="I1115" s="31"/>
      <c r="J1115" s="31"/>
      <c r="K1115" s="31"/>
      <c r="L1115" s="31"/>
      <c r="M1115" s="31"/>
      <c r="N1115" s="31"/>
      <c r="O1115" s="31"/>
      <c r="P1115" s="31"/>
      <c r="Q1115" s="31" t="s">
        <v>1071</v>
      </c>
      <c r="R1115" s="31"/>
      <c r="S1115" s="31"/>
      <c r="T1115" s="31"/>
      <c r="U1115" s="31"/>
      <c r="V1115" s="31"/>
      <c r="W1115" s="31"/>
      <c r="X1115" s="31"/>
      <c r="Y1115" s="31"/>
      <c r="Z1115" s="38"/>
      <c r="AA1115" s="31"/>
      <c r="AB1115" s="31"/>
      <c r="AC1115" s="31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  <c r="AR1115" s="31"/>
      <c r="AS1115" s="37"/>
      <c r="AT1115" s="37"/>
      <c r="AU1115" s="39"/>
      <c r="AV1115" s="31"/>
      <c r="AW1115" s="31"/>
      <c r="AX1115" s="31"/>
      <c r="AY1115" s="31"/>
      <c r="AZ1115" s="31"/>
      <c r="BA1115" s="37"/>
      <c r="BB1115" s="38"/>
      <c r="BC1115" s="31"/>
      <c r="BD1115" s="31"/>
      <c r="BE1115" s="31"/>
      <c r="BF1115" s="31"/>
      <c r="BG1115" s="31"/>
      <c r="BH1115" s="37"/>
      <c r="BI1115" s="31"/>
      <c r="BJ1115" s="31"/>
      <c r="BK1115" s="31"/>
      <c r="BL1115" s="31"/>
      <c r="BM1115" s="31"/>
      <c r="BN1115" s="31"/>
      <c r="BO1115" s="38"/>
      <c r="BP1115" s="31"/>
      <c r="BQ1115" s="31"/>
      <c r="BR1115" s="31"/>
      <c r="BS1115" s="31"/>
      <c r="BT1115" s="31"/>
      <c r="BU1115" s="37"/>
      <c r="BV1115" s="31"/>
      <c r="BW1115" s="38"/>
      <c r="BX1115" s="31"/>
      <c r="BY1115" s="31"/>
      <c r="BZ1115" s="31"/>
      <c r="CA1115" s="37"/>
      <c r="CB1115" s="38"/>
      <c r="CC1115" s="31"/>
      <c r="CD1115" s="31"/>
      <c r="CE1115" s="31"/>
      <c r="CF1115" s="31"/>
      <c r="CG1115" s="31"/>
      <c r="CH1115" s="37"/>
      <c r="CI1115" s="39"/>
      <c r="CJ1115" s="38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/>
      <c r="DK1115" s="31"/>
      <c r="DL1115" s="31"/>
      <c r="DM1115" s="31"/>
      <c r="DN1115" s="31"/>
      <c r="DO1115" s="31"/>
      <c r="DP1115" s="31"/>
      <c r="DQ1115" s="38"/>
      <c r="DR1115" s="31"/>
      <c r="DS1115" s="31"/>
      <c r="DT1115" s="31"/>
      <c r="DU1115" s="31"/>
      <c r="DV1115" s="37"/>
      <c r="DW1115" s="31"/>
      <c r="DX1115" s="31"/>
      <c r="DY1115" s="31"/>
      <c r="DZ1115" s="31"/>
      <c r="EA1115" s="31"/>
      <c r="EB1115" s="31"/>
      <c r="EC1115" s="31"/>
      <c r="ED1115" s="38"/>
      <c r="EE1115" s="31"/>
      <c r="EF1115" s="31"/>
      <c r="EG1115" s="38">
        <v>1</v>
      </c>
      <c r="EH1115" s="31" t="s">
        <v>186</v>
      </c>
      <c r="EI1115" s="31"/>
      <c r="EJ1115" s="31"/>
      <c r="EK1115" s="31"/>
      <c r="EL1115" s="37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/>
      <c r="EW1115" s="37"/>
      <c r="EX1115" s="37"/>
      <c r="EY1115" s="37"/>
      <c r="EZ1115" s="37"/>
      <c r="FA1115" s="37"/>
      <c r="FB1115" s="37"/>
      <c r="FC1115" s="37"/>
      <c r="FD1115" s="37"/>
      <c r="FE1115" s="37"/>
      <c r="FF1115" s="37"/>
      <c r="FG1115" s="37"/>
      <c r="FH1115" s="37"/>
      <c r="FI1115" s="37"/>
      <c r="FJ1115" s="37"/>
      <c r="FK1115" s="37"/>
      <c r="FL1115" s="37"/>
      <c r="FM1115" s="37"/>
      <c r="FN1115" s="37"/>
      <c r="FO1115" s="37"/>
      <c r="FP1115" s="37"/>
      <c r="FQ1115" s="37"/>
      <c r="FR1115" s="37"/>
      <c r="FS1115" s="29">
        <f t="shared" ref="FS1115:FS1178" si="131">FQ1115+FO1115+FL1115+FI1115+FC1115+EW1115+EP1115+EL1115+EF1115+EC1115+DX1115+DU1115+DK1115+DJ1115+DG1115+DE1115+DD1115+CX1115+CP1115+CG1115+BZ1115+BU1115+BM1115+BG1115+AZ1115+P1115+O1115+N1115+L1115+J1115+G1115+BT1115</f>
        <v>0</v>
      </c>
      <c r="FT1115" s="29"/>
      <c r="FU1115" s="8">
        <f t="shared" si="128"/>
        <v>0</v>
      </c>
      <c r="FV1115" s="29"/>
    </row>
    <row r="1116" spans="1:178">
      <c r="A1116" s="8">
        <v>11153</v>
      </c>
      <c r="B1116" s="27" t="s">
        <v>68</v>
      </c>
      <c r="C1116" s="40">
        <v>29</v>
      </c>
      <c r="D1116" s="40" t="s">
        <v>1467</v>
      </c>
      <c r="E1116" s="40" t="s">
        <v>1460</v>
      </c>
      <c r="F1116" s="40" t="s">
        <v>804</v>
      </c>
      <c r="G1116" s="40">
        <v>250</v>
      </c>
      <c r="H1116" s="8" t="str">
        <f>VLOOKUP(F1116, 'Meslek Grupları'!$E$6:$G$152, 3, FALSE)</f>
        <v>İşçiler</v>
      </c>
      <c r="I1116" s="40"/>
      <c r="J1116" s="40"/>
      <c r="K1116" s="40"/>
      <c r="L1116" s="40"/>
      <c r="M1116" s="40"/>
      <c r="N1116" s="40"/>
      <c r="O1116" s="40"/>
      <c r="P1116" s="40"/>
      <c r="Q1116" s="40" t="s">
        <v>578</v>
      </c>
      <c r="R1116" s="40"/>
      <c r="S1116" s="40"/>
      <c r="T1116" s="40"/>
      <c r="U1116" s="40"/>
      <c r="V1116" s="40"/>
      <c r="W1116" s="40"/>
      <c r="X1116" s="40"/>
      <c r="Y1116" s="40"/>
      <c r="Z1116" s="41"/>
      <c r="AA1116" s="40"/>
      <c r="AB1116" s="40"/>
      <c r="AC1116" s="40"/>
      <c r="AD1116" s="40">
        <v>40</v>
      </c>
      <c r="AE1116" s="40">
        <v>20</v>
      </c>
      <c r="AF1116" s="40"/>
      <c r="AG1116" s="40"/>
      <c r="AH1116" s="40"/>
      <c r="AI1116" s="40"/>
      <c r="AJ1116" s="40"/>
      <c r="AK1116" s="40"/>
      <c r="AL1116" s="40"/>
      <c r="AM1116" s="40"/>
      <c r="AN1116" s="40"/>
      <c r="AO1116" s="40"/>
      <c r="AP1116" s="40"/>
      <c r="AQ1116" s="40"/>
      <c r="AR1116" s="40">
        <v>30</v>
      </c>
      <c r="AS1116" s="42">
        <v>6</v>
      </c>
      <c r="AT1116" s="42">
        <v>26</v>
      </c>
      <c r="AU1116" s="43"/>
      <c r="AV1116" s="40"/>
      <c r="AW1116" s="40"/>
      <c r="AX1116" s="40"/>
      <c r="AY1116" s="40"/>
      <c r="AZ1116" s="40"/>
      <c r="BA1116" s="42"/>
      <c r="BB1116" s="41"/>
      <c r="BC1116" s="40"/>
      <c r="BD1116" s="40"/>
      <c r="BE1116" s="40"/>
      <c r="BF1116" s="40"/>
      <c r="BG1116" s="40"/>
      <c r="BH1116" s="42"/>
      <c r="BI1116" s="40">
        <v>3</v>
      </c>
      <c r="BJ1116" s="40">
        <v>26</v>
      </c>
      <c r="BK1116" s="40">
        <v>26</v>
      </c>
      <c r="BL1116" s="40"/>
      <c r="BM1116" s="40">
        <v>208</v>
      </c>
      <c r="BN1116" s="40">
        <v>210</v>
      </c>
      <c r="BO1116" s="41"/>
      <c r="BP1116" s="40"/>
      <c r="BQ1116" s="40"/>
      <c r="BR1116" s="40"/>
      <c r="BS1116" s="40"/>
      <c r="BT1116" s="40"/>
      <c r="BU1116" s="42"/>
      <c r="BV1116" s="40"/>
      <c r="BW1116" s="41"/>
      <c r="BX1116" s="40"/>
      <c r="BY1116" s="40"/>
      <c r="BZ1116" s="40"/>
      <c r="CA1116" s="42"/>
      <c r="CB1116" s="41"/>
      <c r="CC1116" s="40"/>
      <c r="CD1116" s="40"/>
      <c r="CE1116" s="40"/>
      <c r="CF1116" s="40"/>
      <c r="CG1116" s="40"/>
      <c r="CH1116" s="42"/>
      <c r="CI1116" s="43"/>
      <c r="CJ1116" s="41">
        <v>1</v>
      </c>
      <c r="CK1116" s="40"/>
      <c r="CL1116" s="40"/>
      <c r="CM1116" s="40"/>
      <c r="CN1116" s="40"/>
      <c r="CO1116" s="40"/>
      <c r="CP1116" s="40"/>
      <c r="CQ1116" s="40"/>
      <c r="CR1116" s="40"/>
      <c r="CS1116" s="40"/>
      <c r="CT1116" s="40"/>
      <c r="CU1116" s="40"/>
      <c r="CV1116" s="40"/>
      <c r="CW1116" s="40"/>
      <c r="CX1116" s="40"/>
      <c r="CY1116" s="40"/>
      <c r="CZ1116" s="40"/>
      <c r="DA1116" s="40"/>
      <c r="DB1116" s="40"/>
      <c r="DC1116" s="40"/>
      <c r="DD1116" s="40"/>
      <c r="DE1116" s="40"/>
      <c r="DF1116" s="40"/>
      <c r="DG1116" s="40"/>
      <c r="DH1116" s="40"/>
      <c r="DI1116" s="40"/>
      <c r="DJ1116" s="40"/>
      <c r="DK1116" s="40"/>
      <c r="DL1116" s="40"/>
      <c r="DM1116" s="40"/>
      <c r="DN1116" s="40"/>
      <c r="DO1116" s="40"/>
      <c r="DP1116" s="40"/>
      <c r="DQ1116" s="41"/>
      <c r="DR1116" s="40"/>
      <c r="DS1116" s="40"/>
      <c r="DT1116" s="40"/>
      <c r="DU1116" s="40"/>
      <c r="DV1116" s="42"/>
      <c r="DW1116" s="40"/>
      <c r="DX1116" s="40"/>
      <c r="DY1116" s="40"/>
      <c r="DZ1116" s="40"/>
      <c r="EA1116" s="40"/>
      <c r="EB1116" s="40"/>
      <c r="EC1116" s="40"/>
      <c r="ED1116" s="41"/>
      <c r="EE1116" s="40"/>
      <c r="EF1116" s="40"/>
      <c r="EG1116" s="41"/>
      <c r="EH1116" s="40"/>
      <c r="EI1116" s="40"/>
      <c r="EJ1116" s="40"/>
      <c r="EK1116" s="40"/>
      <c r="EL1116" s="42"/>
      <c r="EM1116" s="40"/>
      <c r="EN1116" s="40"/>
      <c r="EO1116" s="40"/>
      <c r="EP1116" s="40"/>
      <c r="EQ1116" s="40"/>
      <c r="ER1116" s="40"/>
      <c r="ES1116" s="40"/>
      <c r="ET1116" s="40"/>
      <c r="EU1116" s="40"/>
      <c r="EV1116" s="40"/>
      <c r="EW1116" s="42"/>
      <c r="EX1116" s="42"/>
      <c r="EY1116" s="42"/>
      <c r="EZ1116" s="42"/>
      <c r="FA1116" s="42"/>
      <c r="FB1116" s="42"/>
      <c r="FC1116" s="42"/>
      <c r="FD1116" s="42"/>
      <c r="FE1116" s="42"/>
      <c r="FF1116" s="42"/>
      <c r="FG1116" s="42"/>
      <c r="FH1116" s="42"/>
      <c r="FI1116" s="42"/>
      <c r="FJ1116" s="42"/>
      <c r="FK1116" s="42"/>
      <c r="FL1116" s="42"/>
      <c r="FM1116" s="42"/>
      <c r="FN1116" s="42"/>
      <c r="FO1116" s="42"/>
      <c r="FP1116" s="42"/>
      <c r="FQ1116" s="42"/>
      <c r="FR1116" s="42"/>
      <c r="FS1116" s="29">
        <f t="shared" si="131"/>
        <v>458</v>
      </c>
      <c r="FT1116" s="29">
        <f t="shared" ref="FT1116:FT1123" si="132">FS1116</f>
        <v>458</v>
      </c>
      <c r="FU1116" s="8">
        <f t="shared" si="128"/>
        <v>3</v>
      </c>
      <c r="FV1116" s="29">
        <f t="shared" ref="FV1116:FV1123" si="133">FU1116</f>
        <v>3</v>
      </c>
    </row>
    <row r="1117" spans="1:178">
      <c r="A1117" s="8">
        <v>11153</v>
      </c>
      <c r="B1117" s="27" t="s">
        <v>68</v>
      </c>
      <c r="C1117" s="40">
        <v>30</v>
      </c>
      <c r="D1117" s="40" t="s">
        <v>1462</v>
      </c>
      <c r="E1117" s="40" t="s">
        <v>1556</v>
      </c>
      <c r="F1117" s="40" t="s">
        <v>107</v>
      </c>
      <c r="G1117" s="40">
        <v>150</v>
      </c>
      <c r="H1117" s="8" t="str">
        <f>VLOOKUP(F1117, 'Meslek Grupları'!$E$6:$G$152, 3, FALSE)</f>
        <v>Esnaf</v>
      </c>
      <c r="I1117" s="40"/>
      <c r="J1117" s="40"/>
      <c r="K1117" s="40"/>
      <c r="L1117" s="40"/>
      <c r="M1117" s="40"/>
      <c r="N1117" s="40"/>
      <c r="O1117" s="40"/>
      <c r="P1117" s="40"/>
      <c r="Q1117" s="40" t="s">
        <v>578</v>
      </c>
      <c r="R1117" s="40"/>
      <c r="S1117" s="40">
        <v>4.5</v>
      </c>
      <c r="T1117" s="40">
        <v>20.25</v>
      </c>
      <c r="U1117" s="40"/>
      <c r="V1117" s="40"/>
      <c r="W1117" s="40"/>
      <c r="X1117" s="40"/>
      <c r="Y1117" s="40"/>
      <c r="Z1117" s="41"/>
      <c r="AA1117" s="40"/>
      <c r="AB1117" s="40"/>
      <c r="AC1117" s="40"/>
      <c r="AD1117" s="40"/>
      <c r="AE1117" s="40"/>
      <c r="AF1117" s="40"/>
      <c r="AG1117" s="40"/>
      <c r="AH1117" s="40"/>
      <c r="AI1117" s="40"/>
      <c r="AJ1117" s="40"/>
      <c r="AK1117" s="40"/>
      <c r="AL1117" s="40"/>
      <c r="AM1117" s="40"/>
      <c r="AN1117" s="40"/>
      <c r="AO1117" s="40"/>
      <c r="AP1117" s="40"/>
      <c r="AQ1117" s="40"/>
      <c r="AR1117" s="40"/>
      <c r="AS1117" s="42"/>
      <c r="AT1117" s="42"/>
      <c r="AU1117" s="43"/>
      <c r="AV1117" s="40"/>
      <c r="AW1117" s="40"/>
      <c r="AX1117" s="40"/>
      <c r="AY1117" s="40"/>
      <c r="AZ1117" s="40"/>
      <c r="BA1117" s="42"/>
      <c r="BB1117" s="41"/>
      <c r="BC1117" s="40"/>
      <c r="BD1117" s="40"/>
      <c r="BE1117" s="40"/>
      <c r="BF1117" s="40"/>
      <c r="BG1117" s="40"/>
      <c r="BH1117" s="42"/>
      <c r="BI1117" s="40"/>
      <c r="BJ1117" s="40"/>
      <c r="BK1117" s="40"/>
      <c r="BL1117" s="40"/>
      <c r="BM1117" s="40"/>
      <c r="BN1117" s="40"/>
      <c r="BO1117" s="41"/>
      <c r="BP1117" s="40"/>
      <c r="BQ1117" s="40"/>
      <c r="BR1117" s="40"/>
      <c r="BS1117" s="40"/>
      <c r="BT1117" s="40"/>
      <c r="BU1117" s="42"/>
      <c r="BV1117" s="40"/>
      <c r="BW1117" s="41">
        <v>4.5</v>
      </c>
      <c r="BX1117" s="40"/>
      <c r="BY1117" s="40" t="s">
        <v>1557</v>
      </c>
      <c r="BZ1117" s="40">
        <v>54</v>
      </c>
      <c r="CA1117" s="42">
        <v>60</v>
      </c>
      <c r="CB1117" s="41"/>
      <c r="CC1117" s="40"/>
      <c r="CD1117" s="40"/>
      <c r="CE1117" s="40"/>
      <c r="CF1117" s="40"/>
      <c r="CG1117" s="40"/>
      <c r="CH1117" s="42"/>
      <c r="CI1117" s="43"/>
      <c r="CJ1117" s="41"/>
      <c r="CK1117" s="40"/>
      <c r="CL1117" s="40"/>
      <c r="CM1117" s="40"/>
      <c r="CN1117" s="40"/>
      <c r="CO1117" s="40"/>
      <c r="CP1117" s="40"/>
      <c r="CQ1117" s="40"/>
      <c r="CR1117" s="40"/>
      <c r="CS1117" s="40"/>
      <c r="CT1117" s="40"/>
      <c r="CU1117" s="40"/>
      <c r="CV1117" s="40"/>
      <c r="CW1117" s="40"/>
      <c r="CX1117" s="40"/>
      <c r="CY1117" s="40"/>
      <c r="CZ1117" s="40"/>
      <c r="DA1117" s="40"/>
      <c r="DB1117" s="40"/>
      <c r="DC1117" s="40"/>
      <c r="DD1117" s="40"/>
      <c r="DE1117" s="40"/>
      <c r="DF1117" s="40"/>
      <c r="DG1117" s="40"/>
      <c r="DH1117" s="40"/>
      <c r="DI1117" s="40"/>
      <c r="DJ1117" s="40"/>
      <c r="DK1117" s="40"/>
      <c r="DL1117" s="40"/>
      <c r="DM1117" s="40"/>
      <c r="DN1117" s="40"/>
      <c r="DO1117" s="40"/>
      <c r="DP1117" s="40"/>
      <c r="DQ1117" s="41"/>
      <c r="DR1117" s="40"/>
      <c r="DS1117" s="40"/>
      <c r="DT1117" s="40"/>
      <c r="DU1117" s="40"/>
      <c r="DV1117" s="42"/>
      <c r="DW1117" s="40"/>
      <c r="DX1117" s="40"/>
      <c r="DY1117" s="40"/>
      <c r="DZ1117" s="40"/>
      <c r="EA1117" s="40"/>
      <c r="EB1117" s="40"/>
      <c r="EC1117" s="40"/>
      <c r="ED1117" s="41"/>
      <c r="EE1117" s="40"/>
      <c r="EF1117" s="40"/>
      <c r="EG1117" s="41"/>
      <c r="EH1117" s="40"/>
      <c r="EI1117" s="40"/>
      <c r="EJ1117" s="40"/>
      <c r="EK1117" s="40"/>
      <c r="EL1117" s="42"/>
      <c r="EM1117" s="40"/>
      <c r="EN1117" s="40"/>
      <c r="EO1117" s="40"/>
      <c r="EP1117" s="40"/>
      <c r="EQ1117" s="40"/>
      <c r="ER1117" s="40"/>
      <c r="ES1117" s="40"/>
      <c r="ET1117" s="40"/>
      <c r="EU1117" s="40"/>
      <c r="EV1117" s="40"/>
      <c r="EW1117" s="42"/>
      <c r="EX1117" s="42"/>
      <c r="EY1117" s="42"/>
      <c r="EZ1117" s="42"/>
      <c r="FA1117" s="42"/>
      <c r="FB1117" s="42"/>
      <c r="FC1117" s="42"/>
      <c r="FD1117" s="42"/>
      <c r="FE1117" s="42"/>
      <c r="FF1117" s="42"/>
      <c r="FG1117" s="42"/>
      <c r="FH1117" s="42"/>
      <c r="FI1117" s="42"/>
      <c r="FJ1117" s="42"/>
      <c r="FK1117" s="42"/>
      <c r="FL1117" s="42"/>
      <c r="FM1117" s="42"/>
      <c r="FN1117" s="42"/>
      <c r="FO1117" s="42"/>
      <c r="FP1117" s="42"/>
      <c r="FQ1117" s="42"/>
      <c r="FR1117" s="42"/>
      <c r="FS1117" s="29">
        <f t="shared" si="131"/>
        <v>204</v>
      </c>
      <c r="FT1117" s="29">
        <f t="shared" si="132"/>
        <v>204</v>
      </c>
      <c r="FU1117" s="8">
        <f t="shared" si="128"/>
        <v>4.5</v>
      </c>
      <c r="FV1117" s="29">
        <f t="shared" si="133"/>
        <v>4.5</v>
      </c>
    </row>
    <row r="1118" spans="1:178">
      <c r="A1118" s="8">
        <v>11153</v>
      </c>
      <c r="B1118" s="27" t="s">
        <v>68</v>
      </c>
      <c r="C1118" s="40">
        <v>31</v>
      </c>
      <c r="D1118" s="40" t="s">
        <v>1494</v>
      </c>
      <c r="E1118" s="40" t="s">
        <v>1480</v>
      </c>
      <c r="F1118" s="40" t="s">
        <v>217</v>
      </c>
      <c r="G1118" s="40">
        <v>400</v>
      </c>
      <c r="H1118" s="8" t="str">
        <f>VLOOKUP(F1118, 'Meslek Grupları'!$E$6:$G$152, 3, FALSE)</f>
        <v>Esnaf</v>
      </c>
      <c r="I1118" s="40"/>
      <c r="J1118" s="40"/>
      <c r="K1118" s="40"/>
      <c r="L1118" s="40"/>
      <c r="M1118" s="40"/>
      <c r="N1118" s="40"/>
      <c r="O1118" s="40"/>
      <c r="P1118" s="40"/>
      <c r="Q1118" s="40" t="s">
        <v>579</v>
      </c>
      <c r="R1118" s="40">
        <v>30</v>
      </c>
      <c r="S1118" s="40">
        <v>5.5</v>
      </c>
      <c r="T1118" s="40">
        <v>24.75</v>
      </c>
      <c r="U1118" s="40"/>
      <c r="V1118" s="40"/>
      <c r="W1118" s="40"/>
      <c r="X1118" s="40"/>
      <c r="Y1118" s="40"/>
      <c r="Z1118" s="41"/>
      <c r="AA1118" s="40"/>
      <c r="AB1118" s="40"/>
      <c r="AC1118" s="40"/>
      <c r="AD1118" s="40"/>
      <c r="AE1118" s="40"/>
      <c r="AF1118" s="40"/>
      <c r="AG1118" s="40"/>
      <c r="AH1118" s="40"/>
      <c r="AI1118" s="40"/>
      <c r="AJ1118" s="40"/>
      <c r="AK1118" s="40"/>
      <c r="AL1118" s="40"/>
      <c r="AM1118" s="40"/>
      <c r="AN1118" s="40"/>
      <c r="AO1118" s="40"/>
      <c r="AP1118" s="40"/>
      <c r="AQ1118" s="40"/>
      <c r="AR1118" s="40"/>
      <c r="AS1118" s="42"/>
      <c r="AT1118" s="42"/>
      <c r="AU1118" s="43"/>
      <c r="AV1118" s="40"/>
      <c r="AW1118" s="40"/>
      <c r="AX1118" s="40"/>
      <c r="AY1118" s="40"/>
      <c r="AZ1118" s="40"/>
      <c r="BA1118" s="42"/>
      <c r="BB1118" s="41"/>
      <c r="BC1118" s="40"/>
      <c r="BD1118" s="40"/>
      <c r="BE1118" s="40"/>
      <c r="BF1118" s="40"/>
      <c r="BG1118" s="40"/>
      <c r="BH1118" s="42"/>
      <c r="BI1118" s="40"/>
      <c r="BJ1118" s="40"/>
      <c r="BK1118" s="40"/>
      <c r="BL1118" s="40"/>
      <c r="BM1118" s="40"/>
      <c r="BN1118" s="40"/>
      <c r="BO1118" s="41"/>
      <c r="BP1118" s="40"/>
      <c r="BQ1118" s="40"/>
      <c r="BR1118" s="40"/>
      <c r="BS1118" s="40"/>
      <c r="BT1118" s="40"/>
      <c r="BU1118" s="42"/>
      <c r="BV1118" s="40"/>
      <c r="BW1118" s="41">
        <v>5.5</v>
      </c>
      <c r="BX1118" s="40"/>
      <c r="BY1118" s="40"/>
      <c r="BZ1118" s="40">
        <v>84</v>
      </c>
      <c r="CA1118" s="42">
        <v>54</v>
      </c>
      <c r="CB1118" s="41"/>
      <c r="CC1118" s="40"/>
      <c r="CD1118" s="40"/>
      <c r="CE1118" s="40"/>
      <c r="CF1118" s="40"/>
      <c r="CG1118" s="40"/>
      <c r="CH1118" s="42"/>
      <c r="CI1118" s="43"/>
      <c r="CJ1118" s="41"/>
      <c r="CK1118" s="40"/>
      <c r="CL1118" s="40"/>
      <c r="CM1118" s="40"/>
      <c r="CN1118" s="40"/>
      <c r="CO1118" s="40"/>
      <c r="CP1118" s="40"/>
      <c r="CQ1118" s="40"/>
      <c r="CR1118" s="40"/>
      <c r="CS1118" s="40"/>
      <c r="CT1118" s="40"/>
      <c r="CU1118" s="40"/>
      <c r="CV1118" s="40"/>
      <c r="CW1118" s="40"/>
      <c r="CX1118" s="40"/>
      <c r="CY1118" s="40"/>
      <c r="CZ1118" s="40"/>
      <c r="DA1118" s="40"/>
      <c r="DB1118" s="40"/>
      <c r="DC1118" s="40"/>
      <c r="DD1118" s="40"/>
      <c r="DE1118" s="40"/>
      <c r="DF1118" s="40"/>
      <c r="DG1118" s="40"/>
      <c r="DH1118" s="40"/>
      <c r="DI1118" s="40"/>
      <c r="DJ1118" s="40"/>
      <c r="DK1118" s="40"/>
      <c r="DL1118" s="40"/>
      <c r="DM1118" s="40"/>
      <c r="DN1118" s="40"/>
      <c r="DO1118" s="40"/>
      <c r="DP1118" s="40"/>
      <c r="DQ1118" s="41"/>
      <c r="DR1118" s="40"/>
      <c r="DS1118" s="40"/>
      <c r="DT1118" s="40"/>
      <c r="DU1118" s="40"/>
      <c r="DV1118" s="42"/>
      <c r="DW1118" s="40"/>
      <c r="DX1118" s="40"/>
      <c r="DY1118" s="40"/>
      <c r="DZ1118" s="40"/>
      <c r="EA1118" s="40"/>
      <c r="EB1118" s="40"/>
      <c r="EC1118" s="40"/>
      <c r="ED1118" s="41"/>
      <c r="EE1118" s="40"/>
      <c r="EF1118" s="40"/>
      <c r="EG1118" s="41"/>
      <c r="EH1118" s="40"/>
      <c r="EI1118" s="40"/>
      <c r="EJ1118" s="40"/>
      <c r="EK1118" s="40"/>
      <c r="EL1118" s="42"/>
      <c r="EM1118" s="40"/>
      <c r="EN1118" s="40"/>
      <c r="EO1118" s="40"/>
      <c r="EP1118" s="40"/>
      <c r="EQ1118" s="40"/>
      <c r="ER1118" s="40"/>
      <c r="ES1118" s="40"/>
      <c r="ET1118" s="40"/>
      <c r="EU1118" s="40"/>
      <c r="EV1118" s="40"/>
      <c r="EW1118" s="42"/>
      <c r="EX1118" s="42"/>
      <c r="EY1118" s="42"/>
      <c r="EZ1118" s="42"/>
      <c r="FA1118" s="42"/>
      <c r="FB1118" s="42"/>
      <c r="FC1118" s="42"/>
      <c r="FD1118" s="42"/>
      <c r="FE1118" s="42"/>
      <c r="FF1118" s="42"/>
      <c r="FG1118" s="42"/>
      <c r="FH1118" s="42"/>
      <c r="FI1118" s="42"/>
      <c r="FJ1118" s="42"/>
      <c r="FK1118" s="42"/>
      <c r="FL1118" s="42"/>
      <c r="FM1118" s="42"/>
      <c r="FN1118" s="42"/>
      <c r="FO1118" s="42"/>
      <c r="FP1118" s="42"/>
      <c r="FQ1118" s="42"/>
      <c r="FR1118" s="42"/>
      <c r="FS1118" s="29">
        <f t="shared" si="131"/>
        <v>484</v>
      </c>
      <c r="FT1118" s="29">
        <f t="shared" si="132"/>
        <v>484</v>
      </c>
      <c r="FU1118" s="8">
        <f t="shared" si="128"/>
        <v>5.5</v>
      </c>
      <c r="FV1118" s="29">
        <f t="shared" si="133"/>
        <v>5.5</v>
      </c>
    </row>
    <row r="1119" spans="1:178">
      <c r="A1119" s="8">
        <v>11153</v>
      </c>
      <c r="B1119" s="27" t="s">
        <v>68</v>
      </c>
      <c r="C1119" s="40">
        <v>32</v>
      </c>
      <c r="D1119" s="40" t="s">
        <v>1494</v>
      </c>
      <c r="E1119" s="40" t="s">
        <v>1453</v>
      </c>
      <c r="F1119" s="40" t="s">
        <v>242</v>
      </c>
      <c r="G1119" s="40">
        <v>250</v>
      </c>
      <c r="H1119" s="8" t="str">
        <f>VLOOKUP(F1119, 'Meslek Grupları'!$E$6:$G$152, 3, FALSE)</f>
        <v>Esnaf</v>
      </c>
      <c r="I1119" s="40"/>
      <c r="J1119" s="40"/>
      <c r="K1119" s="40"/>
      <c r="L1119" s="40"/>
      <c r="M1119" s="40"/>
      <c r="N1119" s="40"/>
      <c r="O1119" s="40"/>
      <c r="P1119" s="40"/>
      <c r="Q1119" s="40" t="s">
        <v>578</v>
      </c>
      <c r="R1119" s="40">
        <v>27</v>
      </c>
      <c r="S1119" s="40">
        <v>1.5</v>
      </c>
      <c r="T1119" s="40">
        <v>6.75</v>
      </c>
      <c r="U1119" s="40"/>
      <c r="V1119" s="40"/>
      <c r="W1119" s="40"/>
      <c r="X1119" s="40"/>
      <c r="Y1119" s="40"/>
      <c r="Z1119" s="41"/>
      <c r="AA1119" s="40"/>
      <c r="AB1119" s="40"/>
      <c r="AC1119" s="40"/>
      <c r="AD1119" s="40"/>
      <c r="AE1119" s="40"/>
      <c r="AF1119" s="40"/>
      <c r="AG1119" s="40"/>
      <c r="AH1119" s="40"/>
      <c r="AI1119" s="40"/>
      <c r="AJ1119" s="40"/>
      <c r="AK1119" s="40"/>
      <c r="AL1119" s="40"/>
      <c r="AM1119" s="40"/>
      <c r="AN1119" s="40"/>
      <c r="AO1119" s="40"/>
      <c r="AP1119" s="40"/>
      <c r="AQ1119" s="40"/>
      <c r="AR1119" s="40"/>
      <c r="AS1119" s="42"/>
      <c r="AT1119" s="42"/>
      <c r="AU1119" s="43"/>
      <c r="AV1119" s="40"/>
      <c r="AW1119" s="40"/>
      <c r="AX1119" s="40"/>
      <c r="AY1119" s="40"/>
      <c r="AZ1119" s="40"/>
      <c r="BA1119" s="42"/>
      <c r="BB1119" s="41"/>
      <c r="BC1119" s="40"/>
      <c r="BD1119" s="40"/>
      <c r="BE1119" s="40"/>
      <c r="BF1119" s="40"/>
      <c r="BG1119" s="40"/>
      <c r="BH1119" s="42"/>
      <c r="BI1119" s="40"/>
      <c r="BJ1119" s="40"/>
      <c r="BK1119" s="40"/>
      <c r="BL1119" s="40"/>
      <c r="BM1119" s="40"/>
      <c r="BN1119" s="40"/>
      <c r="BO1119" s="41"/>
      <c r="BP1119" s="40"/>
      <c r="BQ1119" s="40"/>
      <c r="BR1119" s="40"/>
      <c r="BS1119" s="40"/>
      <c r="BT1119" s="40"/>
      <c r="BU1119" s="42"/>
      <c r="BV1119" s="40"/>
      <c r="BW1119" s="41">
        <v>1.5</v>
      </c>
      <c r="BX1119" s="40"/>
      <c r="BY1119" s="40" t="s">
        <v>1558</v>
      </c>
      <c r="BZ1119" s="40">
        <v>18</v>
      </c>
      <c r="CA1119" s="42">
        <v>24</v>
      </c>
      <c r="CB1119" s="41"/>
      <c r="CC1119" s="40"/>
      <c r="CD1119" s="40"/>
      <c r="CE1119" s="40"/>
      <c r="CF1119" s="40"/>
      <c r="CG1119" s="40"/>
      <c r="CH1119" s="42"/>
      <c r="CI1119" s="43"/>
      <c r="CJ1119" s="41"/>
      <c r="CK1119" s="40"/>
      <c r="CL1119" s="40"/>
      <c r="CM1119" s="40"/>
      <c r="CN1119" s="40"/>
      <c r="CO1119" s="40"/>
      <c r="CP1119" s="40"/>
      <c r="CQ1119" s="40"/>
      <c r="CR1119" s="40"/>
      <c r="CS1119" s="40"/>
      <c r="CT1119" s="40"/>
      <c r="CU1119" s="40"/>
      <c r="CV1119" s="40"/>
      <c r="CW1119" s="40"/>
      <c r="CX1119" s="40"/>
      <c r="CY1119" s="40"/>
      <c r="CZ1119" s="40"/>
      <c r="DA1119" s="40"/>
      <c r="DB1119" s="40"/>
      <c r="DC1119" s="40"/>
      <c r="DD1119" s="40"/>
      <c r="DE1119" s="40"/>
      <c r="DF1119" s="40"/>
      <c r="DG1119" s="40"/>
      <c r="DH1119" s="40"/>
      <c r="DI1119" s="40"/>
      <c r="DJ1119" s="40"/>
      <c r="DK1119" s="40"/>
      <c r="DL1119" s="40"/>
      <c r="DM1119" s="40"/>
      <c r="DN1119" s="40"/>
      <c r="DO1119" s="40"/>
      <c r="DP1119" s="40"/>
      <c r="DQ1119" s="41"/>
      <c r="DR1119" s="40"/>
      <c r="DS1119" s="40"/>
      <c r="DT1119" s="40"/>
      <c r="DU1119" s="40"/>
      <c r="DV1119" s="42"/>
      <c r="DW1119" s="40"/>
      <c r="DX1119" s="40"/>
      <c r="DY1119" s="40"/>
      <c r="DZ1119" s="40"/>
      <c r="EA1119" s="40"/>
      <c r="EB1119" s="40"/>
      <c r="EC1119" s="40"/>
      <c r="ED1119" s="41"/>
      <c r="EE1119" s="40"/>
      <c r="EF1119" s="40"/>
      <c r="EG1119" s="41"/>
      <c r="EH1119" s="40"/>
      <c r="EI1119" s="40"/>
      <c r="EJ1119" s="40"/>
      <c r="EK1119" s="40"/>
      <c r="EL1119" s="42"/>
      <c r="EM1119" s="40"/>
      <c r="EN1119" s="40"/>
      <c r="EO1119" s="40"/>
      <c r="EP1119" s="40"/>
      <c r="EQ1119" s="40"/>
      <c r="ER1119" s="40">
        <v>1</v>
      </c>
      <c r="ES1119" s="40"/>
      <c r="ET1119" s="40"/>
      <c r="EU1119" s="40"/>
      <c r="EV1119" s="40"/>
      <c r="EW1119" s="42">
        <v>40</v>
      </c>
      <c r="EX1119" s="42"/>
      <c r="EY1119" s="42"/>
      <c r="EZ1119" s="42"/>
      <c r="FA1119" s="42"/>
      <c r="FB1119" s="42"/>
      <c r="FC1119" s="42"/>
      <c r="FD1119" s="42"/>
      <c r="FE1119" s="42"/>
      <c r="FF1119" s="42"/>
      <c r="FG1119" s="42"/>
      <c r="FH1119" s="42"/>
      <c r="FI1119" s="42"/>
      <c r="FJ1119" s="42"/>
      <c r="FK1119" s="42"/>
      <c r="FL1119" s="42"/>
      <c r="FM1119" s="42"/>
      <c r="FN1119" s="42"/>
      <c r="FO1119" s="42"/>
      <c r="FP1119" s="42"/>
      <c r="FQ1119" s="42"/>
      <c r="FR1119" s="42"/>
      <c r="FS1119" s="29">
        <f t="shared" si="131"/>
        <v>308</v>
      </c>
      <c r="FT1119" s="29">
        <f t="shared" si="132"/>
        <v>308</v>
      </c>
      <c r="FU1119" s="8">
        <f t="shared" si="128"/>
        <v>1.5</v>
      </c>
      <c r="FV1119" s="29">
        <f t="shared" si="133"/>
        <v>1.5</v>
      </c>
    </row>
    <row r="1120" spans="1:178">
      <c r="A1120" s="8">
        <v>11153</v>
      </c>
      <c r="B1120" s="27" t="s">
        <v>68</v>
      </c>
      <c r="C1120" s="40">
        <v>33</v>
      </c>
      <c r="D1120" s="40" t="s">
        <v>1514</v>
      </c>
      <c r="E1120" s="40" t="s">
        <v>1559</v>
      </c>
      <c r="F1120" s="40" t="s">
        <v>633</v>
      </c>
      <c r="G1120" s="40">
        <v>120</v>
      </c>
      <c r="H1120" s="8" t="str">
        <f>VLOOKUP(F1120, 'Meslek Grupları'!$E$6:$G$152, 3, FALSE)</f>
        <v>Esnaf</v>
      </c>
      <c r="I1120" s="40"/>
      <c r="J1120" s="40"/>
      <c r="K1120" s="40"/>
      <c r="L1120" s="40"/>
      <c r="M1120" s="40"/>
      <c r="N1120" s="40"/>
      <c r="O1120" s="40"/>
      <c r="P1120" s="40"/>
      <c r="Q1120" s="40" t="s">
        <v>578</v>
      </c>
      <c r="R1120" s="40">
        <v>10</v>
      </c>
      <c r="S1120" s="40"/>
      <c r="T1120" s="40"/>
      <c r="U1120" s="40"/>
      <c r="V1120" s="40"/>
      <c r="W1120" s="40"/>
      <c r="X1120" s="40"/>
      <c r="Y1120" s="40"/>
      <c r="Z1120" s="41"/>
      <c r="AA1120" s="40"/>
      <c r="AB1120" s="40"/>
      <c r="AC1120" s="40"/>
      <c r="AD1120" s="40"/>
      <c r="AE1120" s="40"/>
      <c r="AF1120" s="40"/>
      <c r="AG1120" s="40"/>
      <c r="AH1120" s="40"/>
      <c r="AI1120" s="40"/>
      <c r="AJ1120" s="40"/>
      <c r="AK1120" s="40"/>
      <c r="AL1120" s="40"/>
      <c r="AM1120" s="40"/>
      <c r="AN1120" s="40"/>
      <c r="AO1120" s="40"/>
      <c r="AP1120" s="40"/>
      <c r="AQ1120" s="40"/>
      <c r="AR1120" s="40"/>
      <c r="AS1120" s="42"/>
      <c r="AT1120" s="42"/>
      <c r="AU1120" s="43"/>
      <c r="AV1120" s="40"/>
      <c r="AW1120" s="40"/>
      <c r="AX1120" s="40"/>
      <c r="AY1120" s="40"/>
      <c r="AZ1120" s="40"/>
      <c r="BA1120" s="42"/>
      <c r="BB1120" s="41"/>
      <c r="BC1120" s="40"/>
      <c r="BD1120" s="40"/>
      <c r="BE1120" s="40"/>
      <c r="BF1120" s="40"/>
      <c r="BG1120" s="40"/>
      <c r="BH1120" s="42"/>
      <c r="BI1120" s="40"/>
      <c r="BJ1120" s="40"/>
      <c r="BK1120" s="40"/>
      <c r="BL1120" s="40"/>
      <c r="BM1120" s="40"/>
      <c r="BN1120" s="40"/>
      <c r="BO1120" s="41"/>
      <c r="BP1120" s="40"/>
      <c r="BQ1120" s="40"/>
      <c r="BR1120" s="40"/>
      <c r="BS1120" s="40"/>
      <c r="BT1120" s="40"/>
      <c r="BU1120" s="42"/>
      <c r="BV1120" s="40"/>
      <c r="BW1120" s="41"/>
      <c r="BX1120" s="40"/>
      <c r="BY1120" s="40"/>
      <c r="BZ1120" s="40"/>
      <c r="CA1120" s="42"/>
      <c r="CB1120" s="41"/>
      <c r="CC1120" s="40"/>
      <c r="CD1120" s="40"/>
      <c r="CE1120" s="40"/>
      <c r="CF1120" s="40"/>
      <c r="CG1120" s="40"/>
      <c r="CH1120" s="42"/>
      <c r="CI1120" s="43"/>
      <c r="CJ1120" s="41"/>
      <c r="CK1120" s="40"/>
      <c r="CL1120" s="40"/>
      <c r="CM1120" s="40"/>
      <c r="CN1120" s="40"/>
      <c r="CO1120" s="40"/>
      <c r="CP1120" s="40"/>
      <c r="CQ1120" s="40"/>
      <c r="CR1120" s="40"/>
      <c r="CS1120" s="40"/>
      <c r="CT1120" s="40"/>
      <c r="CU1120" s="40"/>
      <c r="CV1120" s="40"/>
      <c r="CW1120" s="40"/>
      <c r="CX1120" s="40"/>
      <c r="CY1120" s="40"/>
      <c r="CZ1120" s="40"/>
      <c r="DA1120" s="40"/>
      <c r="DB1120" s="40"/>
      <c r="DC1120" s="40"/>
      <c r="DD1120" s="40"/>
      <c r="DE1120" s="40"/>
      <c r="DF1120" s="40"/>
      <c r="DG1120" s="40"/>
      <c r="DH1120" s="40"/>
      <c r="DI1120" s="40"/>
      <c r="DJ1120" s="40"/>
      <c r="DK1120" s="40"/>
      <c r="DL1120" s="40"/>
      <c r="DM1120" s="40"/>
      <c r="DN1120" s="40"/>
      <c r="DO1120" s="40"/>
      <c r="DP1120" s="40"/>
      <c r="DQ1120" s="41"/>
      <c r="DR1120" s="40"/>
      <c r="DS1120" s="40"/>
      <c r="DT1120" s="40"/>
      <c r="DU1120" s="40"/>
      <c r="DV1120" s="42"/>
      <c r="DW1120" s="40"/>
      <c r="DX1120" s="40"/>
      <c r="DY1120" s="40"/>
      <c r="DZ1120" s="40"/>
      <c r="EA1120" s="40"/>
      <c r="EB1120" s="40"/>
      <c r="EC1120" s="40"/>
      <c r="ED1120" s="41"/>
      <c r="EE1120" s="40"/>
      <c r="EF1120" s="40"/>
      <c r="EG1120" s="41"/>
      <c r="EH1120" s="40"/>
      <c r="EI1120" s="40"/>
      <c r="EJ1120" s="40"/>
      <c r="EK1120" s="40"/>
      <c r="EL1120" s="42"/>
      <c r="EM1120" s="40"/>
      <c r="EN1120" s="40"/>
      <c r="EO1120" s="40"/>
      <c r="EP1120" s="40"/>
      <c r="EQ1120" s="40"/>
      <c r="ER1120" s="40"/>
      <c r="ES1120" s="40"/>
      <c r="ET1120" s="40"/>
      <c r="EU1120" s="40"/>
      <c r="EV1120" s="40"/>
      <c r="EW1120" s="42"/>
      <c r="EX1120" s="42"/>
      <c r="EY1120" s="42"/>
      <c r="EZ1120" s="42"/>
      <c r="FA1120" s="42"/>
      <c r="FB1120" s="42"/>
      <c r="FC1120" s="42"/>
      <c r="FD1120" s="42"/>
      <c r="FE1120" s="42"/>
      <c r="FF1120" s="42"/>
      <c r="FG1120" s="42"/>
      <c r="FH1120" s="42"/>
      <c r="FI1120" s="42"/>
      <c r="FJ1120" s="42"/>
      <c r="FK1120" s="42"/>
      <c r="FL1120" s="42"/>
      <c r="FM1120" s="42"/>
      <c r="FN1120" s="42"/>
      <c r="FO1120" s="42"/>
      <c r="FP1120" s="42"/>
      <c r="FQ1120" s="42"/>
      <c r="FR1120" s="42"/>
      <c r="FS1120" s="29">
        <f t="shared" si="131"/>
        <v>120</v>
      </c>
      <c r="FT1120" s="29">
        <f t="shared" si="132"/>
        <v>120</v>
      </c>
      <c r="FU1120" s="8">
        <f t="shared" si="128"/>
        <v>0</v>
      </c>
      <c r="FV1120" s="29">
        <f t="shared" si="133"/>
        <v>0</v>
      </c>
    </row>
    <row r="1121" spans="1:178">
      <c r="A1121" s="8">
        <v>11153</v>
      </c>
      <c r="B1121" s="27" t="s">
        <v>68</v>
      </c>
      <c r="C1121" s="40">
        <v>34</v>
      </c>
      <c r="D1121" s="40" t="s">
        <v>533</v>
      </c>
      <c r="E1121" s="40" t="s">
        <v>1494</v>
      </c>
      <c r="F1121" s="40" t="s">
        <v>377</v>
      </c>
      <c r="G1121" s="40"/>
      <c r="H1121" s="8" t="str">
        <f>VLOOKUP(F1121, 'Meslek Grupları'!$E$6:$G$152, 3, FALSE)</f>
        <v>Mesleksiz</v>
      </c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>
        <v>1.5</v>
      </c>
      <c r="T1121" s="40">
        <v>6.75</v>
      </c>
      <c r="U1121" s="40"/>
      <c r="V1121" s="40"/>
      <c r="W1121" s="40"/>
      <c r="X1121" s="40"/>
      <c r="Y1121" s="40"/>
      <c r="Z1121" s="41"/>
      <c r="AA1121" s="40"/>
      <c r="AB1121" s="40"/>
      <c r="AC1121" s="40"/>
      <c r="AD1121" s="40"/>
      <c r="AE1121" s="40"/>
      <c r="AF1121" s="40"/>
      <c r="AG1121" s="40"/>
      <c r="AH1121" s="40"/>
      <c r="AI1121" s="40"/>
      <c r="AJ1121" s="40"/>
      <c r="AK1121" s="40"/>
      <c r="AL1121" s="40"/>
      <c r="AM1121" s="40"/>
      <c r="AN1121" s="40"/>
      <c r="AO1121" s="40"/>
      <c r="AP1121" s="40"/>
      <c r="AQ1121" s="40"/>
      <c r="AR1121" s="40"/>
      <c r="AS1121" s="42"/>
      <c r="AT1121" s="42"/>
      <c r="AU1121" s="43"/>
      <c r="AV1121" s="40"/>
      <c r="AW1121" s="40"/>
      <c r="AX1121" s="40"/>
      <c r="AY1121" s="40"/>
      <c r="AZ1121" s="40"/>
      <c r="BA1121" s="42"/>
      <c r="BB1121" s="41"/>
      <c r="BC1121" s="40"/>
      <c r="BD1121" s="40"/>
      <c r="BE1121" s="40"/>
      <c r="BF1121" s="40"/>
      <c r="BG1121" s="40"/>
      <c r="BH1121" s="42"/>
      <c r="BI1121" s="40"/>
      <c r="BJ1121" s="40"/>
      <c r="BK1121" s="40"/>
      <c r="BL1121" s="40"/>
      <c r="BM1121" s="40"/>
      <c r="BN1121" s="40"/>
      <c r="BO1121" s="41"/>
      <c r="BP1121" s="40"/>
      <c r="BQ1121" s="40"/>
      <c r="BR1121" s="40"/>
      <c r="BS1121" s="40"/>
      <c r="BT1121" s="40"/>
      <c r="BU1121" s="42"/>
      <c r="BV1121" s="40"/>
      <c r="BW1121" s="41">
        <v>1.5</v>
      </c>
      <c r="BX1121" s="40"/>
      <c r="BY1121" s="40"/>
      <c r="BZ1121" s="40">
        <v>24</v>
      </c>
      <c r="CA1121" s="42">
        <v>30</v>
      </c>
      <c r="CB1121" s="41"/>
      <c r="CC1121" s="40"/>
      <c r="CD1121" s="40"/>
      <c r="CE1121" s="40"/>
      <c r="CF1121" s="40"/>
      <c r="CG1121" s="40"/>
      <c r="CH1121" s="42"/>
      <c r="CI1121" s="43"/>
      <c r="CJ1121" s="41"/>
      <c r="CK1121" s="40"/>
      <c r="CL1121" s="40"/>
      <c r="CM1121" s="40"/>
      <c r="CN1121" s="40"/>
      <c r="CO1121" s="40"/>
      <c r="CP1121" s="40"/>
      <c r="CQ1121" s="40"/>
      <c r="CR1121" s="40"/>
      <c r="CS1121" s="40"/>
      <c r="CT1121" s="40"/>
      <c r="CU1121" s="40"/>
      <c r="CV1121" s="40"/>
      <c r="CW1121" s="40"/>
      <c r="CX1121" s="40"/>
      <c r="CY1121" s="40"/>
      <c r="CZ1121" s="40"/>
      <c r="DA1121" s="40"/>
      <c r="DB1121" s="40"/>
      <c r="DC1121" s="40"/>
      <c r="DD1121" s="40"/>
      <c r="DE1121" s="40"/>
      <c r="DF1121" s="40"/>
      <c r="DG1121" s="40"/>
      <c r="DH1121" s="40"/>
      <c r="DI1121" s="40"/>
      <c r="DJ1121" s="40"/>
      <c r="DK1121" s="40"/>
      <c r="DL1121" s="40"/>
      <c r="DM1121" s="40"/>
      <c r="DN1121" s="40"/>
      <c r="DO1121" s="40"/>
      <c r="DP1121" s="40"/>
      <c r="DQ1121" s="41"/>
      <c r="DR1121" s="40"/>
      <c r="DS1121" s="40"/>
      <c r="DT1121" s="40"/>
      <c r="DU1121" s="40"/>
      <c r="DV1121" s="42"/>
      <c r="DW1121" s="40"/>
      <c r="DX1121" s="40"/>
      <c r="DY1121" s="40"/>
      <c r="DZ1121" s="40"/>
      <c r="EA1121" s="40"/>
      <c r="EB1121" s="40"/>
      <c r="EC1121" s="40"/>
      <c r="ED1121" s="41"/>
      <c r="EE1121" s="40"/>
      <c r="EF1121" s="40"/>
      <c r="EG1121" s="41">
        <v>1</v>
      </c>
      <c r="EH1121" s="40" t="s">
        <v>186</v>
      </c>
      <c r="EI1121" s="40"/>
      <c r="EJ1121" s="40"/>
      <c r="EK1121" s="40"/>
      <c r="EL1121" s="42"/>
      <c r="EM1121" s="40"/>
      <c r="EN1121" s="40"/>
      <c r="EO1121" s="40"/>
      <c r="EP1121" s="40"/>
      <c r="EQ1121" s="40"/>
      <c r="ER1121" s="40"/>
      <c r="ES1121" s="40"/>
      <c r="ET1121" s="40"/>
      <c r="EU1121" s="40"/>
      <c r="EV1121" s="40"/>
      <c r="EW1121" s="42"/>
      <c r="EX1121" s="42"/>
      <c r="EY1121" s="42"/>
      <c r="EZ1121" s="42"/>
      <c r="FA1121" s="42"/>
      <c r="FB1121" s="42"/>
      <c r="FC1121" s="42"/>
      <c r="FD1121" s="42"/>
      <c r="FE1121" s="42"/>
      <c r="FF1121" s="42"/>
      <c r="FG1121" s="42"/>
      <c r="FH1121" s="42"/>
      <c r="FI1121" s="42"/>
      <c r="FJ1121" s="42"/>
      <c r="FK1121" s="42"/>
      <c r="FL1121" s="42"/>
      <c r="FM1121" s="42"/>
      <c r="FN1121" s="42"/>
      <c r="FO1121" s="42"/>
      <c r="FP1121" s="42"/>
      <c r="FQ1121" s="42"/>
      <c r="FR1121" s="42"/>
      <c r="FS1121" s="29">
        <f t="shared" si="131"/>
        <v>24</v>
      </c>
      <c r="FT1121" s="29">
        <f t="shared" si="132"/>
        <v>24</v>
      </c>
      <c r="FU1121" s="8">
        <f t="shared" si="128"/>
        <v>1.5</v>
      </c>
      <c r="FV1121" s="29">
        <f t="shared" si="133"/>
        <v>1.5</v>
      </c>
    </row>
    <row r="1122" spans="1:178">
      <c r="A1122" s="8">
        <v>11153</v>
      </c>
      <c r="B1122" s="27" t="s">
        <v>68</v>
      </c>
      <c r="C1122" s="40">
        <v>35</v>
      </c>
      <c r="D1122" s="40" t="s">
        <v>1468</v>
      </c>
      <c r="E1122" s="40" t="s">
        <v>1448</v>
      </c>
      <c r="F1122" s="40" t="s">
        <v>310</v>
      </c>
      <c r="G1122" s="40">
        <v>500</v>
      </c>
      <c r="H1122" s="8" t="str">
        <f>VLOOKUP(F1122, 'Meslek Grupları'!$E$6:$G$152, 3, FALSE)</f>
        <v>Görevli</v>
      </c>
      <c r="I1122" s="40" t="s">
        <v>1560</v>
      </c>
      <c r="J1122" s="40"/>
      <c r="K1122" s="40"/>
      <c r="L1122" s="40"/>
      <c r="M1122" s="40"/>
      <c r="N1122" s="40"/>
      <c r="O1122" s="40"/>
      <c r="P1122" s="40"/>
      <c r="Q1122" s="40"/>
      <c r="R1122" s="40"/>
      <c r="S1122" s="124">
        <v>4</v>
      </c>
      <c r="T1122" s="124">
        <v>19.125</v>
      </c>
      <c r="U1122" s="40"/>
      <c r="V1122" s="40"/>
      <c r="W1122" s="40"/>
      <c r="X1122" s="40"/>
      <c r="Y1122" s="40"/>
      <c r="Z1122" s="41"/>
      <c r="AA1122" s="40"/>
      <c r="AB1122" s="40"/>
      <c r="AC1122" s="40"/>
      <c r="AD1122" s="40"/>
      <c r="AE1122" s="40"/>
      <c r="AF1122" s="40"/>
      <c r="AG1122" s="40"/>
      <c r="AH1122" s="40"/>
      <c r="AI1122" s="40"/>
      <c r="AJ1122" s="40"/>
      <c r="AK1122" s="40"/>
      <c r="AL1122" s="40"/>
      <c r="AM1122" s="40"/>
      <c r="AN1122" s="40"/>
      <c r="AO1122" s="40"/>
      <c r="AP1122" s="40"/>
      <c r="AQ1122" s="40"/>
      <c r="AR1122" s="40"/>
      <c r="AS1122" s="42"/>
      <c r="AT1122" s="42"/>
      <c r="AU1122" s="43"/>
      <c r="AV1122" s="40"/>
      <c r="AW1122" s="40"/>
      <c r="AX1122" s="40"/>
      <c r="AY1122" s="40"/>
      <c r="AZ1122" s="40"/>
      <c r="BA1122" s="42"/>
      <c r="BB1122" s="41"/>
      <c r="BC1122" s="40"/>
      <c r="BD1122" s="40"/>
      <c r="BE1122" s="40"/>
      <c r="BF1122" s="40"/>
      <c r="BG1122" s="40"/>
      <c r="BH1122" s="42"/>
      <c r="BI1122" s="40"/>
      <c r="BJ1122" s="40"/>
      <c r="BK1122" s="40"/>
      <c r="BL1122" s="40"/>
      <c r="BM1122" s="40"/>
      <c r="BN1122" s="40"/>
      <c r="BO1122" s="41"/>
      <c r="BP1122" s="40"/>
      <c r="BQ1122" s="40"/>
      <c r="BR1122" s="40"/>
      <c r="BS1122" s="40"/>
      <c r="BT1122" s="40"/>
      <c r="BU1122" s="42"/>
      <c r="BV1122" s="40"/>
      <c r="BW1122" s="41">
        <v>4</v>
      </c>
      <c r="BX1122" s="40"/>
      <c r="BY1122" s="40" t="s">
        <v>159</v>
      </c>
      <c r="BZ1122" s="40">
        <v>120</v>
      </c>
      <c r="CA1122" s="42">
        <v>144</v>
      </c>
      <c r="CB1122" s="41"/>
      <c r="CC1122" s="40"/>
      <c r="CD1122" s="40"/>
      <c r="CE1122" s="40"/>
      <c r="CF1122" s="40"/>
      <c r="CG1122" s="40"/>
      <c r="CH1122" s="42"/>
      <c r="CI1122" s="43"/>
      <c r="CJ1122" s="41">
        <v>1</v>
      </c>
      <c r="CK1122" s="40"/>
      <c r="CL1122" s="40"/>
      <c r="CM1122" s="40"/>
      <c r="CN1122" s="40"/>
      <c r="CO1122" s="40"/>
      <c r="CP1122" s="40"/>
      <c r="CQ1122" s="40"/>
      <c r="CR1122" s="40"/>
      <c r="CS1122" s="40"/>
      <c r="CT1122" s="40"/>
      <c r="CU1122" s="40"/>
      <c r="CV1122" s="40"/>
      <c r="CW1122" s="40"/>
      <c r="CX1122" s="40"/>
      <c r="CY1122" s="40"/>
      <c r="CZ1122" s="40"/>
      <c r="DA1122" s="40"/>
      <c r="DB1122" s="40"/>
      <c r="DC1122" s="40"/>
      <c r="DD1122" s="40"/>
      <c r="DE1122" s="40"/>
      <c r="DF1122" s="40"/>
      <c r="DG1122" s="40"/>
      <c r="DH1122" s="40"/>
      <c r="DI1122" s="40"/>
      <c r="DJ1122" s="40"/>
      <c r="DK1122" s="40"/>
      <c r="DL1122" s="40"/>
      <c r="DM1122" s="40"/>
      <c r="DN1122" s="40"/>
      <c r="DO1122" s="40"/>
      <c r="DP1122" s="40"/>
      <c r="DQ1122" s="41"/>
      <c r="DR1122" s="40"/>
      <c r="DS1122" s="40"/>
      <c r="DT1122" s="40"/>
      <c r="DU1122" s="40"/>
      <c r="DV1122" s="42"/>
      <c r="DW1122" s="40"/>
      <c r="DX1122" s="40"/>
      <c r="DY1122" s="40"/>
      <c r="DZ1122" s="40"/>
      <c r="EA1122" s="40"/>
      <c r="EB1122" s="40"/>
      <c r="EC1122" s="40"/>
      <c r="ED1122" s="41"/>
      <c r="EE1122" s="40"/>
      <c r="EF1122" s="40"/>
      <c r="EG1122" s="41">
        <v>1</v>
      </c>
      <c r="EH1122" s="40" t="s">
        <v>389</v>
      </c>
      <c r="EI1122" s="40"/>
      <c r="EJ1122" s="40"/>
      <c r="EK1122" s="40" t="s">
        <v>887</v>
      </c>
      <c r="EL1122" s="42">
        <v>150</v>
      </c>
      <c r="EM1122" s="40"/>
      <c r="EN1122" s="40"/>
      <c r="EO1122" s="40"/>
      <c r="EP1122" s="40"/>
      <c r="EQ1122" s="40"/>
      <c r="ER1122" s="40"/>
      <c r="ES1122" s="40"/>
      <c r="ET1122" s="40"/>
      <c r="EU1122" s="40"/>
      <c r="EV1122" s="40"/>
      <c r="EW1122" s="42"/>
      <c r="EX1122" s="42"/>
      <c r="EY1122" s="42"/>
      <c r="EZ1122" s="42"/>
      <c r="FA1122" s="42"/>
      <c r="FB1122" s="42"/>
      <c r="FC1122" s="42"/>
      <c r="FD1122" s="42"/>
      <c r="FE1122" s="42"/>
      <c r="FF1122" s="42"/>
      <c r="FG1122" s="42"/>
      <c r="FH1122" s="42"/>
      <c r="FI1122" s="42"/>
      <c r="FJ1122" s="42"/>
      <c r="FK1122" s="42"/>
      <c r="FL1122" s="42"/>
      <c r="FM1122" s="42"/>
      <c r="FN1122" s="42"/>
      <c r="FO1122" s="42"/>
      <c r="FP1122" s="42"/>
      <c r="FQ1122" s="42"/>
      <c r="FR1122" s="42"/>
      <c r="FS1122" s="29">
        <f t="shared" si="131"/>
        <v>770</v>
      </c>
      <c r="FT1122" s="29">
        <f t="shared" si="132"/>
        <v>770</v>
      </c>
      <c r="FU1122" s="8">
        <f t="shared" si="128"/>
        <v>4</v>
      </c>
      <c r="FV1122" s="29">
        <f t="shared" si="133"/>
        <v>4</v>
      </c>
    </row>
    <row r="1123" spans="1:178">
      <c r="A1123" s="8">
        <v>11153</v>
      </c>
      <c r="B1123" s="27" t="s">
        <v>68</v>
      </c>
      <c r="C1123" s="40">
        <v>36</v>
      </c>
      <c r="D1123" s="40" t="s">
        <v>1452</v>
      </c>
      <c r="E1123" s="40" t="s">
        <v>1481</v>
      </c>
      <c r="F1123" s="40" t="s">
        <v>253</v>
      </c>
      <c r="G1123" s="40">
        <v>150</v>
      </c>
      <c r="H1123" s="8" t="str">
        <f>VLOOKUP(F1123, 'Meslek Grupları'!$E$6:$G$152, 3, FALSE)</f>
        <v>İşçiler</v>
      </c>
      <c r="I1123" s="40"/>
      <c r="J1123" s="40"/>
      <c r="K1123" s="40"/>
      <c r="L1123" s="40"/>
      <c r="M1123" s="40"/>
      <c r="N1123" s="40"/>
      <c r="O1123" s="40"/>
      <c r="P1123" s="40"/>
      <c r="Q1123" s="40" t="s">
        <v>578</v>
      </c>
      <c r="R1123" s="40">
        <v>12</v>
      </c>
      <c r="S1123" s="40">
        <v>5</v>
      </c>
      <c r="T1123" s="40">
        <v>22.5</v>
      </c>
      <c r="U1123" s="40"/>
      <c r="V1123" s="40"/>
      <c r="W1123" s="40"/>
      <c r="X1123" s="40"/>
      <c r="Y1123" s="40"/>
      <c r="Z1123" s="41"/>
      <c r="AA1123" s="40"/>
      <c r="AB1123" s="40"/>
      <c r="AC1123" s="40"/>
      <c r="AD1123" s="40"/>
      <c r="AE1123" s="40"/>
      <c r="AF1123" s="40"/>
      <c r="AG1123" s="40"/>
      <c r="AH1123" s="40"/>
      <c r="AI1123" s="40"/>
      <c r="AJ1123" s="40"/>
      <c r="AK1123" s="40"/>
      <c r="AL1123" s="40"/>
      <c r="AM1123" s="40"/>
      <c r="AN1123" s="40"/>
      <c r="AO1123" s="40"/>
      <c r="AP1123" s="40"/>
      <c r="AQ1123" s="40"/>
      <c r="AR1123" s="40"/>
      <c r="AS1123" s="42"/>
      <c r="AT1123" s="42"/>
      <c r="AU1123" s="43"/>
      <c r="AV1123" s="40"/>
      <c r="AW1123" s="40"/>
      <c r="AX1123" s="40"/>
      <c r="AY1123" s="40"/>
      <c r="AZ1123" s="40"/>
      <c r="BA1123" s="42"/>
      <c r="BB1123" s="41"/>
      <c r="BC1123" s="40"/>
      <c r="BD1123" s="40"/>
      <c r="BE1123" s="40"/>
      <c r="BF1123" s="40"/>
      <c r="BG1123" s="40"/>
      <c r="BH1123" s="42"/>
      <c r="BI1123" s="40"/>
      <c r="BJ1123" s="40"/>
      <c r="BK1123" s="40"/>
      <c r="BL1123" s="40"/>
      <c r="BM1123" s="40"/>
      <c r="BN1123" s="40"/>
      <c r="BO1123" s="41"/>
      <c r="BP1123" s="40"/>
      <c r="BQ1123" s="40"/>
      <c r="BR1123" s="40"/>
      <c r="BS1123" s="40"/>
      <c r="BT1123" s="40"/>
      <c r="BU1123" s="42"/>
      <c r="BV1123" s="40"/>
      <c r="BW1123" s="41">
        <v>5</v>
      </c>
      <c r="BX1123" s="40"/>
      <c r="BY1123" s="40" t="s">
        <v>1558</v>
      </c>
      <c r="BZ1123" s="40">
        <v>72</v>
      </c>
      <c r="CA1123" s="42">
        <v>78</v>
      </c>
      <c r="CB1123" s="41"/>
      <c r="CC1123" s="40"/>
      <c r="CD1123" s="40"/>
      <c r="CE1123" s="40"/>
      <c r="CF1123" s="40"/>
      <c r="CG1123" s="40"/>
      <c r="CH1123" s="42"/>
      <c r="CI1123" s="43"/>
      <c r="CJ1123" s="41"/>
      <c r="CK1123" s="40"/>
      <c r="CL1123" s="40"/>
      <c r="CM1123" s="40"/>
      <c r="CN1123" s="40"/>
      <c r="CO1123" s="40"/>
      <c r="CP1123" s="40"/>
      <c r="CQ1123" s="40"/>
      <c r="CR1123" s="40"/>
      <c r="CS1123" s="40"/>
      <c r="CT1123" s="40"/>
      <c r="CU1123" s="40"/>
      <c r="CV1123" s="40"/>
      <c r="CW1123" s="40"/>
      <c r="CX1123" s="40"/>
      <c r="CY1123" s="40"/>
      <c r="CZ1123" s="40"/>
      <c r="DA1123" s="40"/>
      <c r="DB1123" s="40"/>
      <c r="DC1123" s="40"/>
      <c r="DD1123" s="40"/>
      <c r="DE1123" s="40"/>
      <c r="DF1123" s="40"/>
      <c r="DG1123" s="40"/>
      <c r="DH1123" s="40"/>
      <c r="DI1123" s="40"/>
      <c r="DJ1123" s="40"/>
      <c r="DK1123" s="40"/>
      <c r="DL1123" s="40"/>
      <c r="DM1123" s="40"/>
      <c r="DN1123" s="40"/>
      <c r="DO1123" s="40"/>
      <c r="DP1123" s="40"/>
      <c r="DQ1123" s="41"/>
      <c r="DR1123" s="40"/>
      <c r="DS1123" s="40"/>
      <c r="DT1123" s="40"/>
      <c r="DU1123" s="40"/>
      <c r="DV1123" s="42"/>
      <c r="DW1123" s="40"/>
      <c r="DX1123" s="40"/>
      <c r="DY1123" s="40"/>
      <c r="DZ1123" s="40"/>
      <c r="EA1123" s="40"/>
      <c r="EB1123" s="40"/>
      <c r="EC1123" s="40"/>
      <c r="ED1123" s="41"/>
      <c r="EE1123" s="40"/>
      <c r="EF1123" s="40"/>
      <c r="EG1123" s="41"/>
      <c r="EH1123" s="40"/>
      <c r="EI1123" s="40"/>
      <c r="EJ1123" s="40"/>
      <c r="EK1123" s="40"/>
      <c r="EL1123" s="42"/>
      <c r="EM1123" s="40"/>
      <c r="EN1123" s="40"/>
      <c r="EO1123" s="40"/>
      <c r="EP1123" s="40"/>
      <c r="EQ1123" s="40"/>
      <c r="ER1123" s="40"/>
      <c r="ES1123" s="40"/>
      <c r="ET1123" s="40"/>
      <c r="EU1123" s="40"/>
      <c r="EV1123" s="40"/>
      <c r="EW1123" s="42"/>
      <c r="EX1123" s="42"/>
      <c r="EY1123" s="42"/>
      <c r="EZ1123" s="42"/>
      <c r="FA1123" s="42"/>
      <c r="FB1123" s="42"/>
      <c r="FC1123" s="42"/>
      <c r="FD1123" s="42"/>
      <c r="FE1123" s="42"/>
      <c r="FF1123" s="42"/>
      <c r="FG1123" s="42"/>
      <c r="FH1123" s="42"/>
      <c r="FI1123" s="42"/>
      <c r="FJ1123" s="42"/>
      <c r="FK1123" s="42"/>
      <c r="FL1123" s="42"/>
      <c r="FM1123" s="42"/>
      <c r="FN1123" s="42"/>
      <c r="FO1123" s="42"/>
      <c r="FP1123" s="42"/>
      <c r="FQ1123" s="42"/>
      <c r="FR1123" s="42"/>
      <c r="FS1123" s="29">
        <f t="shared" si="131"/>
        <v>222</v>
      </c>
      <c r="FT1123" s="29">
        <f t="shared" si="132"/>
        <v>222</v>
      </c>
      <c r="FU1123" s="8">
        <f t="shared" si="128"/>
        <v>5</v>
      </c>
      <c r="FV1123" s="29">
        <f t="shared" si="133"/>
        <v>5</v>
      </c>
    </row>
    <row r="1124" spans="1:178">
      <c r="A1124" s="8">
        <v>11153</v>
      </c>
      <c r="B1124" s="27" t="s">
        <v>68</v>
      </c>
      <c r="C1124" s="8">
        <v>37</v>
      </c>
      <c r="D1124" s="8" t="s">
        <v>533</v>
      </c>
      <c r="E1124" s="8" t="s">
        <v>527</v>
      </c>
      <c r="F1124" s="8" t="s">
        <v>193</v>
      </c>
      <c r="G1124" s="8">
        <v>300</v>
      </c>
      <c r="H1124" s="8" t="str">
        <f>VLOOKUP(F1124, 'Meslek Grupları'!$E$6:$G$152, 3, FALSE)</f>
        <v>Esnaf</v>
      </c>
      <c r="I1124" s="8"/>
      <c r="J1124" s="8"/>
      <c r="K1124" s="8"/>
      <c r="M1124" s="8"/>
      <c r="O1124" s="8"/>
      <c r="P1124" s="8"/>
      <c r="Q1124" s="8" t="s">
        <v>579</v>
      </c>
      <c r="R1124" s="8">
        <v>20</v>
      </c>
      <c r="S1124" s="8">
        <v>2</v>
      </c>
      <c r="T1124" s="8">
        <v>9</v>
      </c>
      <c r="U1124" s="8"/>
      <c r="V1124" s="8"/>
      <c r="W1124" s="8"/>
      <c r="Z1124" s="2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27"/>
      <c r="AT1124" s="27"/>
      <c r="AU1124" s="29"/>
      <c r="AV1124" s="8"/>
      <c r="AW1124" s="8"/>
      <c r="AX1124" s="8"/>
      <c r="AY1124" s="8"/>
      <c r="AZ1124" s="8"/>
      <c r="BA1124" s="27"/>
      <c r="BB1124" s="28"/>
      <c r="BC1124" s="8"/>
      <c r="BD1124" s="8"/>
      <c r="BE1124" s="8"/>
      <c r="BF1124" s="8"/>
      <c r="BG1124" s="8"/>
      <c r="BH1124" s="27"/>
      <c r="BI1124" s="8"/>
      <c r="BJ1124" s="8"/>
      <c r="BK1124" s="8"/>
      <c r="BL1124" s="8"/>
      <c r="BM1124" s="8"/>
      <c r="BN1124" s="8"/>
      <c r="BO1124" s="28"/>
      <c r="BP1124" s="8"/>
      <c r="BQ1124" s="8"/>
      <c r="BR1124" s="8"/>
      <c r="BS1124" s="8"/>
      <c r="BT1124" s="8"/>
      <c r="BU1124" s="27"/>
      <c r="BV1124" s="8"/>
      <c r="BW1124" s="28">
        <v>2</v>
      </c>
      <c r="BX1124" s="8"/>
      <c r="BY1124" s="8"/>
      <c r="BZ1124" s="8">
        <v>36</v>
      </c>
      <c r="CA1124" s="27">
        <v>54</v>
      </c>
      <c r="CB1124" s="28"/>
      <c r="CC1124" s="8"/>
      <c r="CD1124" s="8"/>
      <c r="CE1124" s="8"/>
      <c r="CF1124" s="8"/>
      <c r="CG1124" s="8"/>
      <c r="CH1124" s="27"/>
      <c r="CI1124" s="29"/>
      <c r="CJ1124" s="2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28"/>
      <c r="DR1124" s="8"/>
      <c r="DS1124" s="8"/>
      <c r="DT1124" s="8"/>
      <c r="DU1124" s="8"/>
      <c r="DV1124" s="27"/>
      <c r="DW1124" s="8"/>
      <c r="DX1124" s="8"/>
      <c r="DY1124" s="8"/>
      <c r="DZ1124" s="8"/>
      <c r="EA1124" s="8"/>
      <c r="EB1124" s="8"/>
      <c r="EC1124" s="8"/>
      <c r="ED1124" s="28"/>
      <c r="EE1124" s="8"/>
      <c r="EF1124" s="8"/>
      <c r="EG1124" s="28">
        <v>1</v>
      </c>
      <c r="EH1124" s="8" t="s">
        <v>193</v>
      </c>
      <c r="EI1124" s="8" t="s">
        <v>45</v>
      </c>
      <c r="EJ1124" s="8"/>
      <c r="EK1124" s="8"/>
      <c r="EL1124" s="27">
        <v>100</v>
      </c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27"/>
      <c r="EX1124" s="27"/>
      <c r="EY1124" s="27"/>
      <c r="EZ1124" s="27"/>
      <c r="FA1124" s="27"/>
      <c r="FB1124" s="27"/>
      <c r="FC1124" s="27"/>
      <c r="FD1124" s="27"/>
      <c r="FE1124" s="27"/>
      <c r="FF1124" s="27"/>
      <c r="FG1124" s="27"/>
      <c r="FH1124" s="27"/>
      <c r="FI1124" s="27"/>
      <c r="FJ1124" s="27"/>
      <c r="FK1124" s="27"/>
      <c r="FL1124" s="27"/>
      <c r="FM1124" s="27"/>
      <c r="FN1124" s="27"/>
      <c r="FO1124" s="27"/>
      <c r="FP1124" s="27"/>
      <c r="FQ1124" s="27"/>
      <c r="FR1124" s="27"/>
      <c r="FS1124" s="29">
        <f t="shared" si="131"/>
        <v>436</v>
      </c>
      <c r="FT1124" s="29">
        <f>SUM(FS1124:FS1125)</f>
        <v>436</v>
      </c>
      <c r="FU1124" s="8">
        <f t="shared" si="128"/>
        <v>2</v>
      </c>
      <c r="FV1124" s="29">
        <f>SUM(FU1124:FU1125)</f>
        <v>4</v>
      </c>
    </row>
    <row r="1125" spans="1:178">
      <c r="A1125" s="8">
        <v>11153</v>
      </c>
      <c r="B1125" s="27" t="s">
        <v>68</v>
      </c>
      <c r="C1125" s="31"/>
      <c r="D1125" s="31"/>
      <c r="E1125" s="31" t="s">
        <v>1071</v>
      </c>
      <c r="F1125" s="31" t="s">
        <v>1071</v>
      </c>
      <c r="G1125" s="31"/>
      <c r="H1125" s="8">
        <v>0</v>
      </c>
      <c r="I1125" s="31"/>
      <c r="J1125" s="31"/>
      <c r="K1125" s="31"/>
      <c r="L1125" s="31"/>
      <c r="M1125" s="31"/>
      <c r="N1125" s="31"/>
      <c r="O1125" s="31"/>
      <c r="P1125" s="31"/>
      <c r="Q1125" s="31" t="s">
        <v>1071</v>
      </c>
      <c r="R1125" s="31"/>
      <c r="S1125" s="31"/>
      <c r="T1125" s="31"/>
      <c r="U1125" s="31"/>
      <c r="V1125" s="31"/>
      <c r="W1125" s="31"/>
      <c r="X1125" s="31"/>
      <c r="Y1125" s="31"/>
      <c r="Z1125" s="38"/>
      <c r="AA1125" s="31"/>
      <c r="AB1125" s="31"/>
      <c r="AC1125" s="31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  <c r="AR1125" s="31"/>
      <c r="AS1125" s="37"/>
      <c r="AT1125" s="37"/>
      <c r="AU1125" s="39"/>
      <c r="AV1125" s="31"/>
      <c r="AW1125" s="31"/>
      <c r="AX1125" s="31"/>
      <c r="AY1125" s="31"/>
      <c r="AZ1125" s="31"/>
      <c r="BA1125" s="37"/>
      <c r="BB1125" s="38"/>
      <c r="BC1125" s="31"/>
      <c r="BD1125" s="31"/>
      <c r="BE1125" s="31"/>
      <c r="BF1125" s="31"/>
      <c r="BG1125" s="31"/>
      <c r="BH1125" s="37"/>
      <c r="BI1125" s="31"/>
      <c r="BJ1125" s="31"/>
      <c r="BK1125" s="31"/>
      <c r="BL1125" s="31"/>
      <c r="BM1125" s="31"/>
      <c r="BN1125" s="31"/>
      <c r="BO1125" s="38"/>
      <c r="BP1125" s="31"/>
      <c r="BQ1125" s="31"/>
      <c r="BR1125" s="31"/>
      <c r="BS1125" s="31"/>
      <c r="BT1125" s="31"/>
      <c r="BU1125" s="37"/>
      <c r="BV1125" s="31"/>
      <c r="BW1125" s="38">
        <v>2</v>
      </c>
      <c r="BX1125" s="31"/>
      <c r="BY1125" s="31" t="s">
        <v>275</v>
      </c>
      <c r="BZ1125" s="31"/>
      <c r="CA1125" s="37"/>
      <c r="CB1125" s="38"/>
      <c r="CC1125" s="31"/>
      <c r="CD1125" s="31"/>
      <c r="CE1125" s="31"/>
      <c r="CF1125" s="31"/>
      <c r="CG1125" s="31"/>
      <c r="CH1125" s="37"/>
      <c r="CI1125" s="39"/>
      <c r="CJ1125" s="38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/>
      <c r="DK1125" s="31"/>
      <c r="DL1125" s="31"/>
      <c r="DM1125" s="31"/>
      <c r="DN1125" s="31"/>
      <c r="DO1125" s="31"/>
      <c r="DP1125" s="31"/>
      <c r="DQ1125" s="38"/>
      <c r="DR1125" s="31"/>
      <c r="DS1125" s="31"/>
      <c r="DT1125" s="31"/>
      <c r="DU1125" s="31"/>
      <c r="DV1125" s="37"/>
      <c r="DW1125" s="31"/>
      <c r="DX1125" s="31"/>
      <c r="DY1125" s="31"/>
      <c r="DZ1125" s="31"/>
      <c r="EA1125" s="31"/>
      <c r="EB1125" s="31"/>
      <c r="EC1125" s="31"/>
      <c r="ED1125" s="38"/>
      <c r="EE1125" s="31"/>
      <c r="EF1125" s="31"/>
      <c r="EG1125" s="38"/>
      <c r="EH1125" s="31"/>
      <c r="EI1125" s="31"/>
      <c r="EJ1125" s="31"/>
      <c r="EK1125" s="31"/>
      <c r="EL1125" s="37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/>
      <c r="EW1125" s="37"/>
      <c r="EX1125" s="37"/>
      <c r="EY1125" s="37"/>
      <c r="EZ1125" s="37"/>
      <c r="FA1125" s="37"/>
      <c r="FB1125" s="37"/>
      <c r="FC1125" s="37"/>
      <c r="FD1125" s="37"/>
      <c r="FE1125" s="37"/>
      <c r="FF1125" s="37"/>
      <c r="FG1125" s="37"/>
      <c r="FH1125" s="37"/>
      <c r="FI1125" s="37"/>
      <c r="FJ1125" s="37"/>
      <c r="FK1125" s="37"/>
      <c r="FL1125" s="37"/>
      <c r="FM1125" s="37"/>
      <c r="FN1125" s="37"/>
      <c r="FO1125" s="37"/>
      <c r="FP1125" s="37"/>
      <c r="FQ1125" s="37"/>
      <c r="FR1125" s="37"/>
      <c r="FS1125" s="29">
        <f t="shared" si="131"/>
        <v>0</v>
      </c>
      <c r="FT1125" s="29"/>
      <c r="FU1125" s="8">
        <f t="shared" si="128"/>
        <v>2</v>
      </c>
      <c r="FV1125" s="29"/>
    </row>
    <row r="1126" spans="1:178">
      <c r="A1126" s="8">
        <v>11153</v>
      </c>
      <c r="B1126" s="27" t="s">
        <v>68</v>
      </c>
      <c r="C1126" s="40">
        <v>38</v>
      </c>
      <c r="D1126" s="40" t="s">
        <v>1472</v>
      </c>
      <c r="E1126" s="40" t="s">
        <v>1445</v>
      </c>
      <c r="F1126" s="40" t="s">
        <v>217</v>
      </c>
      <c r="G1126" s="40">
        <v>250</v>
      </c>
      <c r="H1126" s="8" t="str">
        <f>VLOOKUP(F1126, 'Meslek Grupları'!$E$6:$G$152, 3, FALSE)</f>
        <v>Esnaf</v>
      </c>
      <c r="I1126" s="40"/>
      <c r="J1126" s="40"/>
      <c r="K1126" s="40"/>
      <c r="L1126" s="40"/>
      <c r="M1126" s="40"/>
      <c r="N1126" s="40"/>
      <c r="O1126" s="40"/>
      <c r="P1126" s="40"/>
      <c r="Q1126" s="40" t="s">
        <v>578</v>
      </c>
      <c r="R1126" s="40">
        <v>16</v>
      </c>
      <c r="S1126" s="40">
        <v>2</v>
      </c>
      <c r="T1126" s="40">
        <v>9</v>
      </c>
      <c r="U1126" s="40"/>
      <c r="V1126" s="40"/>
      <c r="W1126" s="40"/>
      <c r="X1126" s="40"/>
      <c r="Y1126" s="40"/>
      <c r="Z1126" s="41"/>
      <c r="AA1126" s="40"/>
      <c r="AB1126" s="40"/>
      <c r="AC1126" s="40"/>
      <c r="AD1126" s="40"/>
      <c r="AE1126" s="40"/>
      <c r="AF1126" s="40"/>
      <c r="AG1126" s="40"/>
      <c r="AH1126" s="40"/>
      <c r="AI1126" s="40"/>
      <c r="AJ1126" s="40"/>
      <c r="AK1126" s="40"/>
      <c r="AL1126" s="40"/>
      <c r="AM1126" s="40"/>
      <c r="AN1126" s="40"/>
      <c r="AO1126" s="40"/>
      <c r="AP1126" s="40"/>
      <c r="AQ1126" s="40"/>
      <c r="AR1126" s="40"/>
      <c r="AS1126" s="42"/>
      <c r="AT1126" s="42"/>
      <c r="AU1126" s="43"/>
      <c r="AV1126" s="40"/>
      <c r="AW1126" s="40"/>
      <c r="AX1126" s="40"/>
      <c r="AY1126" s="40"/>
      <c r="AZ1126" s="40"/>
      <c r="BA1126" s="42"/>
      <c r="BB1126" s="41">
        <v>4</v>
      </c>
      <c r="BC1126" s="40"/>
      <c r="BD1126" s="40"/>
      <c r="BE1126" s="40"/>
      <c r="BF1126" s="40"/>
      <c r="BG1126" s="40">
        <v>10</v>
      </c>
      <c r="BH1126" s="42">
        <v>10</v>
      </c>
      <c r="BI1126" s="40"/>
      <c r="BJ1126" s="40"/>
      <c r="BK1126" s="40"/>
      <c r="BL1126" s="40"/>
      <c r="BM1126" s="40"/>
      <c r="BN1126" s="40"/>
      <c r="BO1126" s="41"/>
      <c r="BP1126" s="40"/>
      <c r="BQ1126" s="40"/>
      <c r="BR1126" s="40"/>
      <c r="BS1126" s="40"/>
      <c r="BT1126" s="40"/>
      <c r="BU1126" s="42"/>
      <c r="BV1126" s="40"/>
      <c r="BW1126" s="41">
        <v>2</v>
      </c>
      <c r="BX1126" s="40"/>
      <c r="BY1126" s="40"/>
      <c r="BZ1126" s="40">
        <v>120</v>
      </c>
      <c r="CA1126" s="42">
        <v>126</v>
      </c>
      <c r="CB1126" s="41"/>
      <c r="CC1126" s="40"/>
      <c r="CD1126" s="40"/>
      <c r="CE1126" s="40"/>
      <c r="CF1126" s="40"/>
      <c r="CG1126" s="40"/>
      <c r="CH1126" s="42"/>
      <c r="CI1126" s="43"/>
      <c r="CJ1126" s="41"/>
      <c r="CK1126" s="40"/>
      <c r="CL1126" s="40"/>
      <c r="CM1126" s="40"/>
      <c r="CN1126" s="40"/>
      <c r="CO1126" s="40"/>
      <c r="CP1126" s="40"/>
      <c r="CQ1126" s="40"/>
      <c r="CR1126" s="40"/>
      <c r="CS1126" s="40"/>
      <c r="CT1126" s="40"/>
      <c r="CU1126" s="40"/>
      <c r="CV1126" s="40"/>
      <c r="CW1126" s="40"/>
      <c r="CX1126" s="40"/>
      <c r="CY1126" s="40"/>
      <c r="CZ1126" s="40"/>
      <c r="DA1126" s="40"/>
      <c r="DB1126" s="40"/>
      <c r="DC1126" s="40"/>
      <c r="DD1126" s="40"/>
      <c r="DE1126" s="40"/>
      <c r="DF1126" s="40"/>
      <c r="DG1126" s="40"/>
      <c r="DH1126" s="40"/>
      <c r="DI1126" s="40"/>
      <c r="DJ1126" s="40"/>
      <c r="DK1126" s="40"/>
      <c r="DL1126" s="40"/>
      <c r="DM1126" s="40"/>
      <c r="DN1126" s="40"/>
      <c r="DO1126" s="40"/>
      <c r="DP1126" s="40"/>
      <c r="DQ1126" s="41"/>
      <c r="DR1126" s="40"/>
      <c r="DS1126" s="40"/>
      <c r="DT1126" s="40"/>
      <c r="DU1126" s="40"/>
      <c r="DV1126" s="42"/>
      <c r="DW1126" s="40"/>
      <c r="DX1126" s="40"/>
      <c r="DY1126" s="40"/>
      <c r="DZ1126" s="40"/>
      <c r="EA1126" s="40"/>
      <c r="EB1126" s="40"/>
      <c r="EC1126" s="40"/>
      <c r="ED1126" s="41"/>
      <c r="EE1126" s="40"/>
      <c r="EF1126" s="40"/>
      <c r="EG1126" s="41"/>
      <c r="EH1126" s="40"/>
      <c r="EI1126" s="40"/>
      <c r="EJ1126" s="40"/>
      <c r="EK1126" s="40"/>
      <c r="EL1126" s="42"/>
      <c r="EM1126" s="40"/>
      <c r="EN1126" s="40"/>
      <c r="EO1126" s="40"/>
      <c r="EP1126" s="40"/>
      <c r="EQ1126" s="40"/>
      <c r="ER1126" s="40"/>
      <c r="ES1126" s="40"/>
      <c r="ET1126" s="40"/>
      <c r="EU1126" s="40"/>
      <c r="EV1126" s="40"/>
      <c r="EW1126" s="42"/>
      <c r="EX1126" s="42"/>
      <c r="EY1126" s="42"/>
      <c r="EZ1126" s="42"/>
      <c r="FA1126" s="42"/>
      <c r="FB1126" s="42"/>
      <c r="FC1126" s="42"/>
      <c r="FD1126" s="42"/>
      <c r="FE1126" s="42"/>
      <c r="FF1126" s="42"/>
      <c r="FG1126" s="42"/>
      <c r="FH1126" s="42"/>
      <c r="FI1126" s="42"/>
      <c r="FJ1126" s="42"/>
      <c r="FK1126" s="42"/>
      <c r="FL1126" s="42"/>
      <c r="FM1126" s="42"/>
      <c r="FN1126" s="42"/>
      <c r="FO1126" s="42"/>
      <c r="FP1126" s="42"/>
      <c r="FQ1126" s="42"/>
      <c r="FR1126" s="42"/>
      <c r="FS1126" s="29">
        <f t="shared" si="131"/>
        <v>380</v>
      </c>
      <c r="FT1126" s="29">
        <f t="shared" ref="FT1126:FT1138" si="134">FS1126</f>
        <v>380</v>
      </c>
      <c r="FU1126" s="8">
        <f t="shared" ref="FU1126:FU1179" si="135">CB1126+BW1126+BO1126+BI1126+BB1126+AV1126+AU1126</f>
        <v>6</v>
      </c>
      <c r="FV1126" s="29">
        <f t="shared" ref="FV1126:FV1138" si="136">FU1126</f>
        <v>6</v>
      </c>
    </row>
    <row r="1127" spans="1:178">
      <c r="A1127" s="8">
        <v>11153</v>
      </c>
      <c r="B1127" s="27" t="s">
        <v>68</v>
      </c>
      <c r="C1127" s="40">
        <v>39</v>
      </c>
      <c r="D1127" s="40" t="s">
        <v>1561</v>
      </c>
      <c r="E1127" s="40" t="s">
        <v>1562</v>
      </c>
      <c r="F1127" s="40" t="s">
        <v>310</v>
      </c>
      <c r="G1127" s="40">
        <v>500</v>
      </c>
      <c r="H1127" s="8" t="str">
        <f>VLOOKUP(F1127, 'Meslek Grupları'!$E$6:$G$152, 3, FALSE)</f>
        <v>Görevli</v>
      </c>
      <c r="I1127" s="40"/>
      <c r="J1127" s="40"/>
      <c r="K1127" s="40"/>
      <c r="L1127" s="40"/>
      <c r="M1127" s="40"/>
      <c r="N1127" s="40"/>
      <c r="O1127" s="40"/>
      <c r="P1127" s="40"/>
      <c r="Q1127" s="295" t="s">
        <v>579</v>
      </c>
      <c r="R1127" s="40"/>
      <c r="S1127" s="40"/>
      <c r="T1127" s="40"/>
      <c r="U1127" s="40"/>
      <c r="V1127" s="40"/>
      <c r="W1127" s="40"/>
      <c r="X1127" s="40"/>
      <c r="Y1127" s="40"/>
      <c r="Z1127" s="41"/>
      <c r="AA1127" s="40"/>
      <c r="AB1127" s="40"/>
      <c r="AC1127" s="40"/>
      <c r="AD1127" s="40"/>
      <c r="AE1127" s="40"/>
      <c r="AF1127" s="40"/>
      <c r="AG1127" s="40"/>
      <c r="AH1127" s="40"/>
      <c r="AI1127" s="40"/>
      <c r="AJ1127" s="40"/>
      <c r="AK1127" s="40"/>
      <c r="AL1127" s="40"/>
      <c r="AM1127" s="40"/>
      <c r="AN1127" s="40"/>
      <c r="AO1127" s="40"/>
      <c r="AP1127" s="40"/>
      <c r="AQ1127" s="40"/>
      <c r="AR1127" s="40"/>
      <c r="AS1127" s="42"/>
      <c r="AT1127" s="42"/>
      <c r="AU1127" s="43"/>
      <c r="AV1127" s="40"/>
      <c r="AW1127" s="40"/>
      <c r="AX1127" s="40"/>
      <c r="AY1127" s="40"/>
      <c r="AZ1127" s="40"/>
      <c r="BA1127" s="42"/>
      <c r="BB1127" s="41"/>
      <c r="BC1127" s="40"/>
      <c r="BD1127" s="40"/>
      <c r="BE1127" s="40"/>
      <c r="BF1127" s="40"/>
      <c r="BG1127" s="40"/>
      <c r="BH1127" s="42"/>
      <c r="BI1127" s="40"/>
      <c r="BJ1127" s="40"/>
      <c r="BK1127" s="40"/>
      <c r="BL1127" s="40"/>
      <c r="BM1127" s="40"/>
      <c r="BN1127" s="40"/>
      <c r="BO1127" s="41"/>
      <c r="BP1127" s="40"/>
      <c r="BQ1127" s="40"/>
      <c r="BR1127" s="40"/>
      <c r="BS1127" s="40"/>
      <c r="BT1127" s="40"/>
      <c r="BU1127" s="42"/>
      <c r="BV1127" s="40"/>
      <c r="BW1127" s="41"/>
      <c r="BX1127" s="40"/>
      <c r="BY1127" s="40"/>
      <c r="BZ1127" s="40"/>
      <c r="CA1127" s="42"/>
      <c r="CB1127" s="41"/>
      <c r="CC1127" s="40"/>
      <c r="CD1127" s="40"/>
      <c r="CE1127" s="40"/>
      <c r="CF1127" s="40"/>
      <c r="CG1127" s="40"/>
      <c r="CH1127" s="42"/>
      <c r="CI1127" s="43"/>
      <c r="CJ1127" s="41"/>
      <c r="CK1127" s="40"/>
      <c r="CL1127" s="40"/>
      <c r="CM1127" s="40"/>
      <c r="CN1127" s="40"/>
      <c r="CO1127" s="40"/>
      <c r="CP1127" s="40"/>
      <c r="CQ1127" s="40"/>
      <c r="CR1127" s="40"/>
      <c r="CS1127" s="40"/>
      <c r="CT1127" s="40"/>
      <c r="CU1127" s="40"/>
      <c r="CV1127" s="40"/>
      <c r="CW1127" s="40"/>
      <c r="CX1127" s="40"/>
      <c r="CY1127" s="40"/>
      <c r="CZ1127" s="40"/>
      <c r="DA1127" s="40"/>
      <c r="DB1127" s="40"/>
      <c r="DC1127" s="40"/>
      <c r="DD1127" s="40"/>
      <c r="DE1127" s="40"/>
      <c r="DF1127" s="40"/>
      <c r="DG1127" s="40"/>
      <c r="DH1127" s="40"/>
      <c r="DI1127" s="40"/>
      <c r="DJ1127" s="40"/>
      <c r="DK1127" s="40"/>
      <c r="DL1127" s="40"/>
      <c r="DM1127" s="40"/>
      <c r="DN1127" s="40"/>
      <c r="DO1127" s="40"/>
      <c r="DP1127" s="40"/>
      <c r="DQ1127" s="41"/>
      <c r="DR1127" s="40"/>
      <c r="DS1127" s="40"/>
      <c r="DT1127" s="40"/>
      <c r="DU1127" s="40"/>
      <c r="DV1127" s="42"/>
      <c r="DW1127" s="40"/>
      <c r="DX1127" s="40"/>
      <c r="DY1127" s="40"/>
      <c r="DZ1127" s="40"/>
      <c r="EA1127" s="40"/>
      <c r="EB1127" s="40"/>
      <c r="EC1127" s="40"/>
      <c r="ED1127" s="41"/>
      <c r="EE1127" s="40"/>
      <c r="EF1127" s="40"/>
      <c r="EG1127" s="41"/>
      <c r="EH1127" s="40"/>
      <c r="EI1127" s="40"/>
      <c r="EJ1127" s="40"/>
      <c r="EK1127" s="40"/>
      <c r="EL1127" s="42"/>
      <c r="EM1127" s="40"/>
      <c r="EN1127" s="40"/>
      <c r="EO1127" s="40"/>
      <c r="EP1127" s="40"/>
      <c r="EQ1127" s="40"/>
      <c r="ER1127" s="40"/>
      <c r="ES1127" s="40"/>
      <c r="ET1127" s="40"/>
      <c r="EU1127" s="40"/>
      <c r="EV1127" s="40"/>
      <c r="EW1127" s="42"/>
      <c r="EX1127" s="42"/>
      <c r="EY1127" s="42"/>
      <c r="EZ1127" s="42"/>
      <c r="FA1127" s="42"/>
      <c r="FB1127" s="42"/>
      <c r="FC1127" s="42"/>
      <c r="FD1127" s="42"/>
      <c r="FE1127" s="42"/>
      <c r="FF1127" s="42"/>
      <c r="FG1127" s="42"/>
      <c r="FH1127" s="42"/>
      <c r="FI1127" s="42"/>
      <c r="FJ1127" s="42"/>
      <c r="FK1127" s="42"/>
      <c r="FL1127" s="42"/>
      <c r="FM1127" s="42"/>
      <c r="FN1127" s="42"/>
      <c r="FO1127" s="42"/>
      <c r="FP1127" s="42"/>
      <c r="FQ1127" s="42"/>
      <c r="FR1127" s="42"/>
      <c r="FS1127" s="29">
        <f t="shared" si="131"/>
        <v>500</v>
      </c>
      <c r="FT1127" s="29">
        <f t="shared" si="134"/>
        <v>500</v>
      </c>
      <c r="FU1127" s="8">
        <f t="shared" si="135"/>
        <v>0</v>
      </c>
      <c r="FV1127" s="29">
        <f t="shared" si="136"/>
        <v>0</v>
      </c>
    </row>
    <row r="1128" spans="1:178">
      <c r="A1128" s="8">
        <v>11153</v>
      </c>
      <c r="B1128" s="27" t="s">
        <v>68</v>
      </c>
      <c r="C1128" s="40">
        <v>40</v>
      </c>
      <c r="D1128" s="40" t="s">
        <v>1508</v>
      </c>
      <c r="E1128" s="40" t="s">
        <v>1473</v>
      </c>
      <c r="F1128" s="40" t="s">
        <v>805</v>
      </c>
      <c r="G1128" s="40">
        <v>120</v>
      </c>
      <c r="H1128" s="8" t="str">
        <f>VLOOKUP(F1128, 'Meslek Grupları'!$E$6:$G$152, 3, FALSE)</f>
        <v>İşçiler</v>
      </c>
      <c r="I1128" s="40"/>
      <c r="J1128" s="40"/>
      <c r="K1128" s="40"/>
      <c r="L1128" s="40"/>
      <c r="M1128" s="40"/>
      <c r="N1128" s="40"/>
      <c r="O1128" s="40"/>
      <c r="P1128" s="40"/>
      <c r="Q1128" s="40" t="s">
        <v>578</v>
      </c>
      <c r="R1128" s="40">
        <v>10</v>
      </c>
      <c r="S1128" s="40">
        <v>1.5</v>
      </c>
      <c r="T1128" s="40">
        <v>6.75</v>
      </c>
      <c r="U1128" s="40"/>
      <c r="V1128" s="40"/>
      <c r="W1128" s="40"/>
      <c r="X1128" s="40"/>
      <c r="Y1128" s="40"/>
      <c r="Z1128" s="41"/>
      <c r="AA1128" s="40"/>
      <c r="AB1128" s="40"/>
      <c r="AC1128" s="40"/>
      <c r="AD1128" s="40"/>
      <c r="AE1128" s="40"/>
      <c r="AF1128" s="40"/>
      <c r="AG1128" s="40"/>
      <c r="AH1128" s="40"/>
      <c r="AI1128" s="40"/>
      <c r="AJ1128" s="40"/>
      <c r="AK1128" s="40"/>
      <c r="AL1128" s="40"/>
      <c r="AM1128" s="40"/>
      <c r="AN1128" s="40"/>
      <c r="AO1128" s="40"/>
      <c r="AP1128" s="40"/>
      <c r="AQ1128" s="40"/>
      <c r="AR1128" s="40">
        <v>25</v>
      </c>
      <c r="AS1128" s="42">
        <v>5</v>
      </c>
      <c r="AT1128" s="42">
        <v>5</v>
      </c>
      <c r="AU1128" s="43"/>
      <c r="AV1128" s="40"/>
      <c r="AW1128" s="40"/>
      <c r="AX1128" s="40"/>
      <c r="AY1128" s="40"/>
      <c r="AZ1128" s="40"/>
      <c r="BA1128" s="42"/>
      <c r="BB1128" s="41"/>
      <c r="BC1128" s="40"/>
      <c r="BD1128" s="40"/>
      <c r="BE1128" s="40"/>
      <c r="BF1128" s="40"/>
      <c r="BG1128" s="40"/>
      <c r="BH1128" s="42"/>
      <c r="BI1128" s="40">
        <v>2</v>
      </c>
      <c r="BJ1128" s="40">
        <v>5</v>
      </c>
      <c r="BK1128" s="40">
        <v>5</v>
      </c>
      <c r="BL1128" s="40"/>
      <c r="BM1128" s="40">
        <v>40</v>
      </c>
      <c r="BN1128" s="40">
        <v>40</v>
      </c>
      <c r="BO1128" s="41"/>
      <c r="BP1128" s="40"/>
      <c r="BQ1128" s="40"/>
      <c r="BR1128" s="40"/>
      <c r="BS1128" s="40"/>
      <c r="BT1128" s="40"/>
      <c r="BU1128" s="42"/>
      <c r="BV1128" s="40"/>
      <c r="BW1128" s="41">
        <v>1.5</v>
      </c>
      <c r="BX1128" s="40"/>
      <c r="BY1128" s="40"/>
      <c r="BZ1128" s="40">
        <v>36</v>
      </c>
      <c r="CA1128" s="42">
        <v>42</v>
      </c>
      <c r="CB1128" s="41"/>
      <c r="CC1128" s="40"/>
      <c r="CD1128" s="40"/>
      <c r="CE1128" s="40"/>
      <c r="CF1128" s="40"/>
      <c r="CG1128" s="40"/>
      <c r="CH1128" s="42"/>
      <c r="CI1128" s="43"/>
      <c r="CJ1128" s="41"/>
      <c r="CK1128" s="40"/>
      <c r="CL1128" s="40"/>
      <c r="CM1128" s="40"/>
      <c r="CN1128" s="40"/>
      <c r="CO1128" s="40"/>
      <c r="CP1128" s="40"/>
      <c r="CQ1128" s="40"/>
      <c r="CR1128" s="40"/>
      <c r="CS1128" s="40"/>
      <c r="CT1128" s="40"/>
      <c r="CU1128" s="40"/>
      <c r="CV1128" s="40"/>
      <c r="CW1128" s="40"/>
      <c r="CX1128" s="40"/>
      <c r="CY1128" s="40"/>
      <c r="CZ1128" s="40"/>
      <c r="DA1128" s="40"/>
      <c r="DB1128" s="40"/>
      <c r="DC1128" s="40"/>
      <c r="DD1128" s="40"/>
      <c r="DE1128" s="40"/>
      <c r="DF1128" s="40"/>
      <c r="DG1128" s="40"/>
      <c r="DH1128" s="40"/>
      <c r="DI1128" s="40"/>
      <c r="DJ1128" s="40"/>
      <c r="DK1128" s="40"/>
      <c r="DL1128" s="40"/>
      <c r="DM1128" s="40"/>
      <c r="DN1128" s="40"/>
      <c r="DO1128" s="40"/>
      <c r="DP1128" s="40"/>
      <c r="DQ1128" s="41"/>
      <c r="DR1128" s="40"/>
      <c r="DS1128" s="40"/>
      <c r="DT1128" s="40"/>
      <c r="DU1128" s="40"/>
      <c r="DV1128" s="42"/>
      <c r="DW1128" s="40"/>
      <c r="DX1128" s="40"/>
      <c r="DY1128" s="40"/>
      <c r="DZ1128" s="40"/>
      <c r="EA1128" s="40"/>
      <c r="EB1128" s="40"/>
      <c r="EC1128" s="40"/>
      <c r="ED1128" s="41"/>
      <c r="EE1128" s="40"/>
      <c r="EF1128" s="40"/>
      <c r="EG1128" s="41"/>
      <c r="EH1128" s="40"/>
      <c r="EI1128" s="40"/>
      <c r="EJ1128" s="40"/>
      <c r="EK1128" s="40"/>
      <c r="EL1128" s="42"/>
      <c r="EM1128" s="40"/>
      <c r="EN1128" s="40"/>
      <c r="EO1128" s="40"/>
      <c r="EP1128" s="40"/>
      <c r="EQ1128" s="40"/>
      <c r="ER1128" s="40"/>
      <c r="ES1128" s="40"/>
      <c r="ET1128" s="40"/>
      <c r="EU1128" s="40"/>
      <c r="EV1128" s="40"/>
      <c r="EW1128" s="42"/>
      <c r="EX1128" s="42"/>
      <c r="EY1128" s="42"/>
      <c r="EZ1128" s="42"/>
      <c r="FA1128" s="42"/>
      <c r="FB1128" s="42"/>
      <c r="FC1128" s="42"/>
      <c r="FD1128" s="42"/>
      <c r="FE1128" s="42"/>
      <c r="FF1128" s="42"/>
      <c r="FG1128" s="42"/>
      <c r="FH1128" s="42"/>
      <c r="FI1128" s="42"/>
      <c r="FJ1128" s="42"/>
      <c r="FK1128" s="42"/>
      <c r="FL1128" s="42"/>
      <c r="FM1128" s="42"/>
      <c r="FN1128" s="42"/>
      <c r="FO1128" s="42"/>
      <c r="FP1128" s="42"/>
      <c r="FQ1128" s="42"/>
      <c r="FR1128" s="42"/>
      <c r="FS1128" s="29">
        <f t="shared" si="131"/>
        <v>196</v>
      </c>
      <c r="FT1128" s="29">
        <f t="shared" si="134"/>
        <v>196</v>
      </c>
      <c r="FU1128" s="8">
        <f t="shared" si="135"/>
        <v>3.5</v>
      </c>
      <c r="FV1128" s="29">
        <f t="shared" si="136"/>
        <v>3.5</v>
      </c>
    </row>
    <row r="1129" spans="1:178">
      <c r="A1129" s="8">
        <v>11153</v>
      </c>
      <c r="B1129" s="27" t="s">
        <v>68</v>
      </c>
      <c r="C1129" s="40">
        <v>41</v>
      </c>
      <c r="D1129" s="40" t="s">
        <v>1523</v>
      </c>
      <c r="E1129" s="40" t="s">
        <v>1443</v>
      </c>
      <c r="F1129" s="40" t="s">
        <v>20</v>
      </c>
      <c r="G1129" s="40">
        <v>500</v>
      </c>
      <c r="H1129" s="8" t="str">
        <f>VLOOKUP(F1129, 'Meslek Grupları'!$E$6:$G$152, 3, FALSE)</f>
        <v>Esnaf</v>
      </c>
      <c r="I1129" s="40"/>
      <c r="J1129" s="40"/>
      <c r="K1129" s="40"/>
      <c r="L1129" s="40"/>
      <c r="M1129" s="40"/>
      <c r="N1129" s="40"/>
      <c r="O1129" s="40"/>
      <c r="P1129" s="40"/>
      <c r="Q1129" s="40" t="s">
        <v>579</v>
      </c>
      <c r="R1129" s="40"/>
      <c r="S1129" s="40">
        <v>8</v>
      </c>
      <c r="T1129" s="40">
        <v>36</v>
      </c>
      <c r="U1129" s="40"/>
      <c r="V1129" s="40"/>
      <c r="W1129" s="40"/>
      <c r="X1129" s="40"/>
      <c r="Y1129" s="40"/>
      <c r="Z1129" s="41"/>
      <c r="AA1129" s="40"/>
      <c r="AB1129" s="40"/>
      <c r="AC1129" s="40"/>
      <c r="AD1129" s="40"/>
      <c r="AE1129" s="40"/>
      <c r="AF1129" s="40"/>
      <c r="AG1129" s="40"/>
      <c r="AH1129" s="40"/>
      <c r="AI1129" s="40"/>
      <c r="AJ1129" s="40"/>
      <c r="AK1129" s="40"/>
      <c r="AL1129" s="40"/>
      <c r="AM1129" s="40"/>
      <c r="AN1129" s="40"/>
      <c r="AO1129" s="40"/>
      <c r="AP1129" s="40"/>
      <c r="AQ1129" s="40"/>
      <c r="AR1129" s="40"/>
      <c r="AS1129" s="42"/>
      <c r="AT1129" s="42"/>
      <c r="AU1129" s="43"/>
      <c r="AV1129" s="40"/>
      <c r="AW1129" s="40"/>
      <c r="AX1129" s="40"/>
      <c r="AY1129" s="40"/>
      <c r="AZ1129" s="40"/>
      <c r="BA1129" s="42"/>
      <c r="BB1129" s="41"/>
      <c r="BC1129" s="40"/>
      <c r="BD1129" s="40"/>
      <c r="BE1129" s="40"/>
      <c r="BF1129" s="40"/>
      <c r="BG1129" s="40"/>
      <c r="BH1129" s="42"/>
      <c r="BI1129" s="40"/>
      <c r="BJ1129" s="40"/>
      <c r="BK1129" s="40"/>
      <c r="BL1129" s="40"/>
      <c r="BM1129" s="40"/>
      <c r="BN1129" s="40"/>
      <c r="BO1129" s="41"/>
      <c r="BP1129" s="40"/>
      <c r="BQ1129" s="40"/>
      <c r="BR1129" s="40"/>
      <c r="BS1129" s="40"/>
      <c r="BT1129" s="40"/>
      <c r="BU1129" s="42"/>
      <c r="BV1129" s="40"/>
      <c r="BW1129" s="41">
        <v>8</v>
      </c>
      <c r="BX1129" s="40"/>
      <c r="BY1129" s="40"/>
      <c r="BZ1129" s="40">
        <v>144</v>
      </c>
      <c r="CA1129" s="42">
        <v>150</v>
      </c>
      <c r="CB1129" s="41"/>
      <c r="CC1129" s="40"/>
      <c r="CD1129" s="40"/>
      <c r="CE1129" s="40"/>
      <c r="CF1129" s="40"/>
      <c r="CG1129" s="40"/>
      <c r="CH1129" s="42"/>
      <c r="CI1129" s="43"/>
      <c r="CJ1129" s="41">
        <v>1</v>
      </c>
      <c r="CK1129" s="40"/>
      <c r="CL1129" s="40"/>
      <c r="CM1129" s="40"/>
      <c r="CN1129" s="40"/>
      <c r="CO1129" s="40"/>
      <c r="CP1129" s="40"/>
      <c r="CQ1129" s="40"/>
      <c r="CR1129" s="40"/>
      <c r="CS1129" s="40"/>
      <c r="CT1129" s="40"/>
      <c r="CU1129" s="40"/>
      <c r="CV1129" s="40"/>
      <c r="CW1129" s="40"/>
      <c r="CX1129" s="40"/>
      <c r="CY1129" s="40"/>
      <c r="CZ1129" s="40"/>
      <c r="DA1129" s="40"/>
      <c r="DB1129" s="40"/>
      <c r="DC1129" s="40"/>
      <c r="DD1129" s="40"/>
      <c r="DE1129" s="40"/>
      <c r="DF1129" s="40"/>
      <c r="DG1129" s="40"/>
      <c r="DH1129" s="40"/>
      <c r="DI1129" s="40"/>
      <c r="DJ1129" s="40"/>
      <c r="DK1129" s="40"/>
      <c r="DL1129" s="40"/>
      <c r="DM1129" s="40"/>
      <c r="DN1129" s="40"/>
      <c r="DO1129" s="40"/>
      <c r="DP1129" s="40"/>
      <c r="DQ1129" s="41"/>
      <c r="DR1129" s="40"/>
      <c r="DS1129" s="40"/>
      <c r="DT1129" s="40"/>
      <c r="DU1129" s="40"/>
      <c r="DV1129" s="42"/>
      <c r="DW1129" s="40"/>
      <c r="DX1129" s="40"/>
      <c r="DY1129" s="40"/>
      <c r="DZ1129" s="40"/>
      <c r="EA1129" s="40"/>
      <c r="EB1129" s="40"/>
      <c r="EC1129" s="40"/>
      <c r="ED1129" s="41"/>
      <c r="EE1129" s="40"/>
      <c r="EF1129" s="40"/>
      <c r="EG1129" s="41"/>
      <c r="EH1129" s="40"/>
      <c r="EI1129" s="40"/>
      <c r="EJ1129" s="40"/>
      <c r="EK1129" s="40"/>
      <c r="EL1129" s="42"/>
      <c r="EM1129" s="40"/>
      <c r="EN1129" s="40"/>
      <c r="EO1129" s="40"/>
      <c r="EP1129" s="40"/>
      <c r="EQ1129" s="40"/>
      <c r="ER1129" s="40"/>
      <c r="ES1129" s="40"/>
      <c r="ET1129" s="40"/>
      <c r="EU1129" s="40"/>
      <c r="EV1129" s="40"/>
      <c r="EW1129" s="42"/>
      <c r="EX1129" s="42"/>
      <c r="EY1129" s="42"/>
      <c r="EZ1129" s="42"/>
      <c r="FA1129" s="42"/>
      <c r="FB1129" s="42"/>
      <c r="FC1129" s="42"/>
      <c r="FD1129" s="42"/>
      <c r="FE1129" s="42"/>
      <c r="FF1129" s="42"/>
      <c r="FG1129" s="42"/>
      <c r="FH1129" s="42"/>
      <c r="FI1129" s="42"/>
      <c r="FJ1129" s="42"/>
      <c r="FK1129" s="42"/>
      <c r="FL1129" s="42"/>
      <c r="FM1129" s="42"/>
      <c r="FN1129" s="42"/>
      <c r="FO1129" s="42"/>
      <c r="FP1129" s="42"/>
      <c r="FQ1129" s="42"/>
      <c r="FR1129" s="42"/>
      <c r="FS1129" s="29">
        <f t="shared" si="131"/>
        <v>644</v>
      </c>
      <c r="FT1129" s="29">
        <f t="shared" si="134"/>
        <v>644</v>
      </c>
      <c r="FU1129" s="8">
        <f t="shared" si="135"/>
        <v>8</v>
      </c>
      <c r="FV1129" s="29">
        <f t="shared" si="136"/>
        <v>8</v>
      </c>
    </row>
    <row r="1130" spans="1:178">
      <c r="A1130" s="8">
        <v>11153</v>
      </c>
      <c r="B1130" s="27" t="s">
        <v>68</v>
      </c>
      <c r="C1130" s="40">
        <v>42</v>
      </c>
      <c r="D1130" s="40" t="s">
        <v>1554</v>
      </c>
      <c r="E1130" s="40" t="s">
        <v>1445</v>
      </c>
      <c r="F1130" s="40" t="s">
        <v>190</v>
      </c>
      <c r="G1130" s="40">
        <v>200</v>
      </c>
      <c r="H1130" s="8" t="str">
        <f>VLOOKUP(F1130, 'Meslek Grupları'!$E$6:$G$152, 3, FALSE)</f>
        <v>Esnaf</v>
      </c>
      <c r="I1130" s="40"/>
      <c r="J1130" s="40"/>
      <c r="K1130" s="40"/>
      <c r="L1130" s="40"/>
      <c r="M1130" s="40"/>
      <c r="N1130" s="40"/>
      <c r="O1130" s="40"/>
      <c r="P1130" s="40"/>
      <c r="Q1130" s="40" t="s">
        <v>579</v>
      </c>
      <c r="R1130" s="40">
        <v>20</v>
      </c>
      <c r="S1130" s="40">
        <v>4.5</v>
      </c>
      <c r="T1130" s="40">
        <v>20.25</v>
      </c>
      <c r="U1130" s="40"/>
      <c r="V1130" s="40"/>
      <c r="W1130" s="40"/>
      <c r="X1130" s="40"/>
      <c r="Y1130" s="40"/>
      <c r="Z1130" s="41"/>
      <c r="AA1130" s="40"/>
      <c r="AB1130" s="40"/>
      <c r="AC1130" s="40"/>
      <c r="AD1130" s="40"/>
      <c r="AE1130" s="40"/>
      <c r="AF1130" s="40"/>
      <c r="AG1130" s="40"/>
      <c r="AH1130" s="40"/>
      <c r="AI1130" s="40"/>
      <c r="AJ1130" s="40"/>
      <c r="AK1130" s="40"/>
      <c r="AL1130" s="40"/>
      <c r="AM1130" s="40"/>
      <c r="AN1130" s="40"/>
      <c r="AO1130" s="40"/>
      <c r="AP1130" s="40"/>
      <c r="AQ1130" s="40"/>
      <c r="AR1130" s="40">
        <v>30</v>
      </c>
      <c r="AS1130" s="42">
        <v>6</v>
      </c>
      <c r="AT1130" s="42">
        <v>6</v>
      </c>
      <c r="AU1130" s="43"/>
      <c r="AV1130" s="40">
        <v>3</v>
      </c>
      <c r="AW1130" s="40"/>
      <c r="AX1130" s="40">
        <v>6</v>
      </c>
      <c r="AY1130" s="40"/>
      <c r="AZ1130" s="40">
        <v>54</v>
      </c>
      <c r="BA1130" s="42">
        <v>60</v>
      </c>
      <c r="BB1130" s="41"/>
      <c r="BC1130" s="40"/>
      <c r="BD1130" s="40"/>
      <c r="BE1130" s="40"/>
      <c r="BF1130" s="40"/>
      <c r="BG1130" s="40"/>
      <c r="BH1130" s="42"/>
      <c r="BI1130" s="40"/>
      <c r="BJ1130" s="40"/>
      <c r="BK1130" s="40"/>
      <c r="BL1130" s="40"/>
      <c r="BM1130" s="40"/>
      <c r="BN1130" s="40"/>
      <c r="BO1130" s="41"/>
      <c r="BP1130" s="40"/>
      <c r="BQ1130" s="40"/>
      <c r="BR1130" s="40"/>
      <c r="BS1130" s="40"/>
      <c r="BT1130" s="40"/>
      <c r="BU1130" s="42"/>
      <c r="BV1130" s="40"/>
      <c r="BW1130" s="41">
        <v>4.5</v>
      </c>
      <c r="BX1130" s="40"/>
      <c r="BY1130" s="40"/>
      <c r="BZ1130" s="40">
        <v>72</v>
      </c>
      <c r="CA1130" s="42">
        <v>78</v>
      </c>
      <c r="CB1130" s="41"/>
      <c r="CC1130" s="40"/>
      <c r="CD1130" s="40"/>
      <c r="CE1130" s="40"/>
      <c r="CF1130" s="40"/>
      <c r="CG1130" s="40"/>
      <c r="CH1130" s="42"/>
      <c r="CI1130" s="43"/>
      <c r="CJ1130" s="41"/>
      <c r="CK1130" s="40"/>
      <c r="CL1130" s="40"/>
      <c r="CM1130" s="40"/>
      <c r="CN1130" s="40"/>
      <c r="CO1130" s="40"/>
      <c r="CP1130" s="40"/>
      <c r="CQ1130" s="40"/>
      <c r="CR1130" s="40"/>
      <c r="CS1130" s="40"/>
      <c r="CT1130" s="40"/>
      <c r="CU1130" s="40"/>
      <c r="CV1130" s="40"/>
      <c r="CW1130" s="40"/>
      <c r="CX1130" s="40"/>
      <c r="CY1130" s="40"/>
      <c r="CZ1130" s="40"/>
      <c r="DA1130" s="40"/>
      <c r="DB1130" s="40"/>
      <c r="DC1130" s="40"/>
      <c r="DD1130" s="40"/>
      <c r="DE1130" s="40"/>
      <c r="DF1130" s="40"/>
      <c r="DG1130" s="40"/>
      <c r="DH1130" s="40"/>
      <c r="DI1130" s="40"/>
      <c r="DJ1130" s="40"/>
      <c r="DK1130" s="40"/>
      <c r="DL1130" s="40"/>
      <c r="DM1130" s="40"/>
      <c r="DN1130" s="40"/>
      <c r="DO1130" s="40"/>
      <c r="DP1130" s="40"/>
      <c r="DQ1130" s="41"/>
      <c r="DR1130" s="40"/>
      <c r="DS1130" s="40"/>
      <c r="DT1130" s="40"/>
      <c r="DU1130" s="40"/>
      <c r="DV1130" s="42"/>
      <c r="DW1130" s="40"/>
      <c r="DX1130" s="40"/>
      <c r="DY1130" s="40"/>
      <c r="DZ1130" s="40"/>
      <c r="EA1130" s="40"/>
      <c r="EB1130" s="40"/>
      <c r="EC1130" s="40"/>
      <c r="ED1130" s="41"/>
      <c r="EE1130" s="40"/>
      <c r="EF1130" s="40"/>
      <c r="EG1130" s="41">
        <v>1</v>
      </c>
      <c r="EH1130" s="40" t="s">
        <v>438</v>
      </c>
      <c r="EI1130" s="40"/>
      <c r="EJ1130" s="40"/>
      <c r="EK1130" s="40" t="s">
        <v>911</v>
      </c>
      <c r="EL1130" s="42">
        <v>80</v>
      </c>
      <c r="EM1130" s="40"/>
      <c r="EN1130" s="40"/>
      <c r="EO1130" s="40"/>
      <c r="EP1130" s="40"/>
      <c r="EQ1130" s="40"/>
      <c r="ER1130" s="40"/>
      <c r="ES1130" s="40"/>
      <c r="ET1130" s="40"/>
      <c r="EU1130" s="40"/>
      <c r="EV1130" s="40"/>
      <c r="EW1130" s="42"/>
      <c r="EX1130" s="42"/>
      <c r="EY1130" s="42"/>
      <c r="EZ1130" s="42"/>
      <c r="FA1130" s="42"/>
      <c r="FB1130" s="42"/>
      <c r="FC1130" s="42"/>
      <c r="FD1130" s="42"/>
      <c r="FE1130" s="42"/>
      <c r="FF1130" s="42"/>
      <c r="FG1130" s="42"/>
      <c r="FH1130" s="42"/>
      <c r="FI1130" s="42"/>
      <c r="FJ1130" s="42"/>
      <c r="FK1130" s="42"/>
      <c r="FL1130" s="42"/>
      <c r="FM1130" s="42"/>
      <c r="FN1130" s="42"/>
      <c r="FO1130" s="42"/>
      <c r="FP1130" s="42"/>
      <c r="FQ1130" s="42"/>
      <c r="FR1130" s="42"/>
      <c r="FS1130" s="29">
        <f t="shared" si="131"/>
        <v>406</v>
      </c>
      <c r="FT1130" s="29">
        <f t="shared" si="134"/>
        <v>406</v>
      </c>
      <c r="FU1130" s="8">
        <f t="shared" si="135"/>
        <v>7.5</v>
      </c>
      <c r="FV1130" s="29">
        <f t="shared" si="136"/>
        <v>7.5</v>
      </c>
    </row>
    <row r="1131" spans="1:178">
      <c r="A1131" s="8">
        <v>11153</v>
      </c>
      <c r="B1131" s="27" t="s">
        <v>68</v>
      </c>
      <c r="C1131" s="40">
        <v>43</v>
      </c>
      <c r="D1131" s="40" t="s">
        <v>1482</v>
      </c>
      <c r="E1131" s="40" t="s">
        <v>1445</v>
      </c>
      <c r="F1131" s="40" t="s">
        <v>804</v>
      </c>
      <c r="G1131" s="40">
        <v>200</v>
      </c>
      <c r="H1131" s="8" t="str">
        <f>VLOOKUP(F1131, 'Meslek Grupları'!$E$6:$G$152, 3, FALSE)</f>
        <v>İşçiler</v>
      </c>
      <c r="I1131" s="40"/>
      <c r="J1131" s="40"/>
      <c r="K1131" s="40"/>
      <c r="L1131" s="40"/>
      <c r="M1131" s="40"/>
      <c r="N1131" s="40"/>
      <c r="O1131" s="40"/>
      <c r="P1131" s="40"/>
      <c r="Q1131" s="40" t="s">
        <v>578</v>
      </c>
      <c r="R1131" s="40">
        <v>20</v>
      </c>
      <c r="S1131" s="40">
        <v>4</v>
      </c>
      <c r="T1131" s="40">
        <v>18</v>
      </c>
      <c r="U1131" s="40"/>
      <c r="V1131" s="40"/>
      <c r="W1131" s="40"/>
      <c r="X1131" s="40"/>
      <c r="Y1131" s="40"/>
      <c r="Z1131" s="41">
        <v>20</v>
      </c>
      <c r="AA1131" s="40">
        <v>5</v>
      </c>
      <c r="AB1131" s="40"/>
      <c r="AC1131" s="40"/>
      <c r="AD1131" s="40"/>
      <c r="AE1131" s="40"/>
      <c r="AF1131" s="40"/>
      <c r="AG1131" s="40"/>
      <c r="AH1131" s="40"/>
      <c r="AI1131" s="40"/>
      <c r="AJ1131" s="40"/>
      <c r="AK1131" s="40"/>
      <c r="AL1131" s="40"/>
      <c r="AM1131" s="40"/>
      <c r="AN1131" s="40"/>
      <c r="AO1131" s="40"/>
      <c r="AP1131" s="40"/>
      <c r="AQ1131" s="40"/>
      <c r="AR1131" s="40">
        <v>20</v>
      </c>
      <c r="AS1131" s="42">
        <v>4</v>
      </c>
      <c r="AT1131" s="42">
        <v>9</v>
      </c>
      <c r="AU1131" s="43"/>
      <c r="AV1131" s="40"/>
      <c r="AW1131" s="40"/>
      <c r="AX1131" s="40"/>
      <c r="AY1131" s="40"/>
      <c r="AZ1131" s="40"/>
      <c r="BA1131" s="42"/>
      <c r="BB1131" s="41"/>
      <c r="BC1131" s="40"/>
      <c r="BD1131" s="40"/>
      <c r="BE1131" s="40"/>
      <c r="BF1131" s="40"/>
      <c r="BG1131" s="40"/>
      <c r="BH1131" s="42"/>
      <c r="BI1131" s="40">
        <v>2</v>
      </c>
      <c r="BJ1131" s="40">
        <v>9</v>
      </c>
      <c r="BK1131" s="40">
        <v>9</v>
      </c>
      <c r="BL1131" s="40"/>
      <c r="BM1131" s="40">
        <v>72</v>
      </c>
      <c r="BN1131" s="40">
        <v>80</v>
      </c>
      <c r="BO1131" s="41"/>
      <c r="BP1131" s="40"/>
      <c r="BQ1131" s="40"/>
      <c r="BR1131" s="40"/>
      <c r="BS1131" s="40"/>
      <c r="BT1131" s="40"/>
      <c r="BU1131" s="42"/>
      <c r="BV1131" s="40"/>
      <c r="BW1131" s="41">
        <v>4</v>
      </c>
      <c r="BX1131" s="40"/>
      <c r="BY1131" s="40" t="s">
        <v>1558</v>
      </c>
      <c r="BZ1131" s="40">
        <v>48</v>
      </c>
      <c r="CA1131" s="42">
        <v>60</v>
      </c>
      <c r="CB1131" s="41"/>
      <c r="CC1131" s="40"/>
      <c r="CD1131" s="40"/>
      <c r="CE1131" s="40"/>
      <c r="CF1131" s="40"/>
      <c r="CG1131" s="40"/>
      <c r="CH1131" s="42"/>
      <c r="CI1131" s="43"/>
      <c r="CJ1131" s="41"/>
      <c r="CK1131" s="40"/>
      <c r="CL1131" s="40"/>
      <c r="CM1131" s="40"/>
      <c r="CN1131" s="40"/>
      <c r="CO1131" s="40"/>
      <c r="CP1131" s="40"/>
      <c r="CQ1131" s="40"/>
      <c r="CR1131" s="40"/>
      <c r="CS1131" s="40"/>
      <c r="CT1131" s="40"/>
      <c r="CU1131" s="40"/>
      <c r="CV1131" s="40"/>
      <c r="CW1131" s="40"/>
      <c r="CX1131" s="40"/>
      <c r="CY1131" s="40"/>
      <c r="CZ1131" s="40"/>
      <c r="DA1131" s="40"/>
      <c r="DB1131" s="40"/>
      <c r="DC1131" s="40"/>
      <c r="DD1131" s="40"/>
      <c r="DE1131" s="40"/>
      <c r="DF1131" s="40"/>
      <c r="DG1131" s="40"/>
      <c r="DH1131" s="40"/>
      <c r="DI1131" s="40"/>
      <c r="DJ1131" s="40"/>
      <c r="DK1131" s="40"/>
      <c r="DL1131" s="40"/>
      <c r="DM1131" s="40"/>
      <c r="DN1131" s="40"/>
      <c r="DO1131" s="40"/>
      <c r="DP1131" s="40"/>
      <c r="DQ1131" s="41"/>
      <c r="DR1131" s="40"/>
      <c r="DS1131" s="40"/>
      <c r="DT1131" s="40"/>
      <c r="DU1131" s="40"/>
      <c r="DV1131" s="42"/>
      <c r="DW1131" s="40">
        <v>4</v>
      </c>
      <c r="DX1131" s="40">
        <v>200</v>
      </c>
      <c r="DY1131" s="40"/>
      <c r="DZ1131" s="40"/>
      <c r="EA1131" s="40"/>
      <c r="EB1131" s="40"/>
      <c r="EC1131" s="40"/>
      <c r="ED1131" s="41"/>
      <c r="EE1131" s="40"/>
      <c r="EF1131" s="40"/>
      <c r="EG1131" s="41"/>
      <c r="EH1131" s="40"/>
      <c r="EI1131" s="40"/>
      <c r="EJ1131" s="40"/>
      <c r="EK1131" s="40"/>
      <c r="EL1131" s="42"/>
      <c r="EM1131" s="40"/>
      <c r="EN1131" s="40"/>
      <c r="EO1131" s="40"/>
      <c r="EP1131" s="40"/>
      <c r="EQ1131" s="40"/>
      <c r="ER1131" s="40"/>
      <c r="ES1131" s="40"/>
      <c r="ET1131" s="40"/>
      <c r="EU1131" s="40"/>
      <c r="EV1131" s="40"/>
      <c r="EW1131" s="42"/>
      <c r="EX1131" s="42"/>
      <c r="EY1131" s="42"/>
      <c r="EZ1131" s="42"/>
      <c r="FA1131" s="42"/>
      <c r="FB1131" s="42"/>
      <c r="FC1131" s="42"/>
      <c r="FD1131" s="42"/>
      <c r="FE1131" s="42"/>
      <c r="FF1131" s="42"/>
      <c r="FG1131" s="42"/>
      <c r="FH1131" s="42"/>
      <c r="FI1131" s="42"/>
      <c r="FJ1131" s="42"/>
      <c r="FK1131" s="42"/>
      <c r="FL1131" s="42"/>
      <c r="FM1131" s="42"/>
      <c r="FN1131" s="42"/>
      <c r="FO1131" s="42"/>
      <c r="FP1131" s="42"/>
      <c r="FQ1131" s="42"/>
      <c r="FR1131" s="42"/>
      <c r="FS1131" s="29">
        <f t="shared" si="131"/>
        <v>520</v>
      </c>
      <c r="FT1131" s="29">
        <f t="shared" si="134"/>
        <v>520</v>
      </c>
      <c r="FU1131" s="8">
        <f t="shared" si="135"/>
        <v>6</v>
      </c>
      <c r="FV1131" s="29">
        <f t="shared" si="136"/>
        <v>6</v>
      </c>
    </row>
    <row r="1132" spans="1:178">
      <c r="A1132" s="8">
        <v>11153</v>
      </c>
      <c r="B1132" s="27" t="s">
        <v>68</v>
      </c>
      <c r="C1132" s="40">
        <v>44</v>
      </c>
      <c r="D1132" s="40" t="s">
        <v>1478</v>
      </c>
      <c r="E1132" s="40" t="s">
        <v>1444</v>
      </c>
      <c r="F1132" s="40" t="s">
        <v>253</v>
      </c>
      <c r="G1132" s="40">
        <v>100</v>
      </c>
      <c r="H1132" s="8" t="str">
        <f>VLOOKUP(F1132, 'Meslek Grupları'!$E$6:$G$152, 3, FALSE)</f>
        <v>İşçiler</v>
      </c>
      <c r="I1132" s="40"/>
      <c r="J1132" s="40"/>
      <c r="K1132" s="40"/>
      <c r="L1132" s="40"/>
      <c r="M1132" s="40"/>
      <c r="N1132" s="40"/>
      <c r="O1132" s="40"/>
      <c r="P1132" s="40"/>
      <c r="Q1132" s="40" t="s">
        <v>578</v>
      </c>
      <c r="R1132" s="40"/>
      <c r="S1132" s="40">
        <v>3</v>
      </c>
      <c r="T1132" s="40">
        <v>13.5</v>
      </c>
      <c r="U1132" s="40"/>
      <c r="V1132" s="40"/>
      <c r="W1132" s="40"/>
      <c r="X1132" s="40"/>
      <c r="Y1132" s="40"/>
      <c r="Z1132" s="41"/>
      <c r="AA1132" s="40"/>
      <c r="AB1132" s="40"/>
      <c r="AC1132" s="40"/>
      <c r="AD1132" s="40"/>
      <c r="AE1132" s="40"/>
      <c r="AF1132" s="40"/>
      <c r="AG1132" s="40"/>
      <c r="AH1132" s="40"/>
      <c r="AI1132" s="40"/>
      <c r="AJ1132" s="40"/>
      <c r="AK1132" s="40"/>
      <c r="AL1132" s="40"/>
      <c r="AM1132" s="40"/>
      <c r="AN1132" s="40"/>
      <c r="AO1132" s="40"/>
      <c r="AP1132" s="40"/>
      <c r="AQ1132" s="40"/>
      <c r="AR1132" s="40"/>
      <c r="AS1132" s="42"/>
      <c r="AT1132" s="42"/>
      <c r="AU1132" s="43"/>
      <c r="AV1132" s="40"/>
      <c r="AW1132" s="40"/>
      <c r="AX1132" s="40"/>
      <c r="AY1132" s="40"/>
      <c r="AZ1132" s="40"/>
      <c r="BA1132" s="42"/>
      <c r="BB1132" s="41"/>
      <c r="BC1132" s="40"/>
      <c r="BD1132" s="40"/>
      <c r="BE1132" s="40"/>
      <c r="BF1132" s="40"/>
      <c r="BG1132" s="40"/>
      <c r="BH1132" s="42"/>
      <c r="BI1132" s="40"/>
      <c r="BJ1132" s="40"/>
      <c r="BK1132" s="40"/>
      <c r="BL1132" s="40"/>
      <c r="BM1132" s="40"/>
      <c r="BN1132" s="40"/>
      <c r="BO1132" s="41"/>
      <c r="BP1132" s="40"/>
      <c r="BQ1132" s="40"/>
      <c r="BR1132" s="40"/>
      <c r="BS1132" s="40"/>
      <c r="BT1132" s="40"/>
      <c r="BU1132" s="42"/>
      <c r="BV1132" s="40"/>
      <c r="BW1132" s="41">
        <v>3</v>
      </c>
      <c r="BX1132" s="40"/>
      <c r="BY1132" s="40"/>
      <c r="BZ1132" s="40">
        <v>36</v>
      </c>
      <c r="CA1132" s="42">
        <v>42</v>
      </c>
      <c r="CB1132" s="41"/>
      <c r="CC1132" s="40"/>
      <c r="CD1132" s="40"/>
      <c r="CE1132" s="40"/>
      <c r="CF1132" s="40"/>
      <c r="CG1132" s="40"/>
      <c r="CH1132" s="42"/>
      <c r="CI1132" s="43"/>
      <c r="CJ1132" s="41"/>
      <c r="CK1132" s="40"/>
      <c r="CL1132" s="40"/>
      <c r="CM1132" s="40"/>
      <c r="CN1132" s="40"/>
      <c r="CO1132" s="40"/>
      <c r="CP1132" s="40"/>
      <c r="CQ1132" s="40"/>
      <c r="CR1132" s="40"/>
      <c r="CS1132" s="40"/>
      <c r="CT1132" s="40"/>
      <c r="CU1132" s="40"/>
      <c r="CV1132" s="40"/>
      <c r="CW1132" s="40"/>
      <c r="CX1132" s="40"/>
      <c r="CY1132" s="40"/>
      <c r="CZ1132" s="40"/>
      <c r="DA1132" s="40"/>
      <c r="DB1132" s="40"/>
      <c r="DC1132" s="40"/>
      <c r="DD1132" s="40"/>
      <c r="DE1132" s="40"/>
      <c r="DF1132" s="40"/>
      <c r="DG1132" s="40"/>
      <c r="DH1132" s="40"/>
      <c r="DI1132" s="40"/>
      <c r="DJ1132" s="40"/>
      <c r="DK1132" s="40"/>
      <c r="DL1132" s="40"/>
      <c r="DM1132" s="40"/>
      <c r="DN1132" s="40"/>
      <c r="DO1132" s="40"/>
      <c r="DP1132" s="40"/>
      <c r="DQ1132" s="41"/>
      <c r="DR1132" s="40"/>
      <c r="DS1132" s="40"/>
      <c r="DT1132" s="40"/>
      <c r="DU1132" s="40"/>
      <c r="DV1132" s="42"/>
      <c r="DW1132" s="40"/>
      <c r="DX1132" s="40"/>
      <c r="DY1132" s="40"/>
      <c r="DZ1132" s="40"/>
      <c r="EA1132" s="40"/>
      <c r="EB1132" s="40"/>
      <c r="EC1132" s="40"/>
      <c r="ED1132" s="41"/>
      <c r="EE1132" s="40"/>
      <c r="EF1132" s="40"/>
      <c r="EG1132" s="41"/>
      <c r="EH1132" s="40"/>
      <c r="EI1132" s="40"/>
      <c r="EJ1132" s="40"/>
      <c r="EK1132" s="40"/>
      <c r="EL1132" s="42"/>
      <c r="EM1132" s="40"/>
      <c r="EN1132" s="40"/>
      <c r="EO1132" s="40"/>
      <c r="EP1132" s="40"/>
      <c r="EQ1132" s="40"/>
      <c r="ER1132" s="40"/>
      <c r="ES1132" s="40"/>
      <c r="ET1132" s="40"/>
      <c r="EU1132" s="40"/>
      <c r="EV1132" s="40"/>
      <c r="EW1132" s="42"/>
      <c r="EX1132" s="42"/>
      <c r="EY1132" s="42"/>
      <c r="EZ1132" s="42"/>
      <c r="FA1132" s="42"/>
      <c r="FB1132" s="42"/>
      <c r="FC1132" s="42"/>
      <c r="FD1132" s="42"/>
      <c r="FE1132" s="42"/>
      <c r="FF1132" s="42"/>
      <c r="FG1132" s="42"/>
      <c r="FH1132" s="42"/>
      <c r="FI1132" s="42"/>
      <c r="FJ1132" s="42"/>
      <c r="FK1132" s="42"/>
      <c r="FL1132" s="42"/>
      <c r="FM1132" s="42"/>
      <c r="FN1132" s="42"/>
      <c r="FO1132" s="42"/>
      <c r="FP1132" s="42"/>
      <c r="FQ1132" s="42"/>
      <c r="FR1132" s="42"/>
      <c r="FS1132" s="29">
        <f t="shared" si="131"/>
        <v>136</v>
      </c>
      <c r="FT1132" s="29">
        <f t="shared" si="134"/>
        <v>136</v>
      </c>
      <c r="FU1132" s="8">
        <f t="shared" si="135"/>
        <v>3</v>
      </c>
      <c r="FV1132" s="29">
        <f t="shared" si="136"/>
        <v>3</v>
      </c>
    </row>
    <row r="1133" spans="1:178">
      <c r="A1133" s="8">
        <v>11153</v>
      </c>
      <c r="B1133" s="27" t="s">
        <v>68</v>
      </c>
      <c r="C1133" s="40">
        <v>45</v>
      </c>
      <c r="D1133" s="40" t="s">
        <v>1563</v>
      </c>
      <c r="E1133" s="40" t="s">
        <v>1564</v>
      </c>
      <c r="F1133" s="40" t="s">
        <v>191</v>
      </c>
      <c r="G1133" s="40">
        <v>600</v>
      </c>
      <c r="H1133" s="8" t="str">
        <f>VLOOKUP(F1133, 'Meslek Grupları'!$E$6:$G$152, 3, FALSE)</f>
        <v>Esnaf</v>
      </c>
      <c r="I1133" s="40"/>
      <c r="J1133" s="40"/>
      <c r="K1133" s="40"/>
      <c r="L1133" s="40"/>
      <c r="M1133" s="40"/>
      <c r="N1133" s="40"/>
      <c r="O1133" s="40"/>
      <c r="P1133" s="40"/>
      <c r="Q1133" s="40" t="s">
        <v>580</v>
      </c>
      <c r="R1133" s="40">
        <v>100</v>
      </c>
      <c r="S1133" s="40">
        <v>6</v>
      </c>
      <c r="T1133" s="40">
        <v>27</v>
      </c>
      <c r="U1133" s="40"/>
      <c r="V1133" s="40"/>
      <c r="W1133" s="40"/>
      <c r="X1133" s="40"/>
      <c r="Y1133" s="40"/>
      <c r="Z1133" s="41"/>
      <c r="AA1133" s="40"/>
      <c r="AB1133" s="40"/>
      <c r="AC1133" s="40"/>
      <c r="AD1133" s="40"/>
      <c r="AE1133" s="40"/>
      <c r="AF1133" s="40"/>
      <c r="AG1133" s="40"/>
      <c r="AH1133" s="40"/>
      <c r="AI1133" s="40"/>
      <c r="AJ1133" s="40"/>
      <c r="AK1133" s="40"/>
      <c r="AL1133" s="40"/>
      <c r="AM1133" s="40"/>
      <c r="AN1133" s="40"/>
      <c r="AO1133" s="40"/>
      <c r="AP1133" s="40"/>
      <c r="AQ1133" s="40"/>
      <c r="AR1133" s="40"/>
      <c r="AS1133" s="42"/>
      <c r="AT1133" s="42"/>
      <c r="AU1133" s="43"/>
      <c r="AV1133" s="40"/>
      <c r="AW1133" s="40"/>
      <c r="AX1133" s="40"/>
      <c r="AY1133" s="40"/>
      <c r="AZ1133" s="40"/>
      <c r="BA1133" s="42"/>
      <c r="BB1133" s="41"/>
      <c r="BC1133" s="40"/>
      <c r="BD1133" s="40"/>
      <c r="BE1133" s="40"/>
      <c r="BF1133" s="40"/>
      <c r="BG1133" s="40"/>
      <c r="BH1133" s="42"/>
      <c r="BI1133" s="40"/>
      <c r="BJ1133" s="40"/>
      <c r="BK1133" s="40"/>
      <c r="BL1133" s="40"/>
      <c r="BM1133" s="40"/>
      <c r="BN1133" s="40"/>
      <c r="BO1133" s="41"/>
      <c r="BP1133" s="40"/>
      <c r="BQ1133" s="40"/>
      <c r="BR1133" s="40"/>
      <c r="BS1133" s="40"/>
      <c r="BT1133" s="40"/>
      <c r="BU1133" s="42"/>
      <c r="BV1133" s="40"/>
      <c r="BW1133" s="41">
        <v>6</v>
      </c>
      <c r="BX1133" s="40"/>
      <c r="BY1133" s="40"/>
      <c r="BZ1133" s="40">
        <v>96</v>
      </c>
      <c r="CA1133" s="42">
        <v>114</v>
      </c>
      <c r="CB1133" s="41"/>
      <c r="CC1133" s="40"/>
      <c r="CD1133" s="40"/>
      <c r="CE1133" s="40"/>
      <c r="CF1133" s="40"/>
      <c r="CG1133" s="40"/>
      <c r="CH1133" s="42"/>
      <c r="CI1133" s="43"/>
      <c r="CJ1133" s="41"/>
      <c r="CK1133" s="40"/>
      <c r="CL1133" s="40"/>
      <c r="CM1133" s="40"/>
      <c r="CN1133" s="40"/>
      <c r="CO1133" s="40"/>
      <c r="CP1133" s="40"/>
      <c r="CQ1133" s="40"/>
      <c r="CR1133" s="40"/>
      <c r="CS1133" s="40"/>
      <c r="CT1133" s="40"/>
      <c r="CU1133" s="40"/>
      <c r="CV1133" s="40"/>
      <c r="CW1133" s="40"/>
      <c r="CX1133" s="40"/>
      <c r="CY1133" s="40"/>
      <c r="CZ1133" s="40"/>
      <c r="DA1133" s="40"/>
      <c r="DB1133" s="40"/>
      <c r="DC1133" s="40"/>
      <c r="DD1133" s="40"/>
      <c r="DE1133" s="40"/>
      <c r="DF1133" s="40"/>
      <c r="DG1133" s="40"/>
      <c r="DH1133" s="40"/>
      <c r="DI1133" s="40"/>
      <c r="DJ1133" s="40"/>
      <c r="DK1133" s="40"/>
      <c r="DL1133" s="40"/>
      <c r="DM1133" s="40"/>
      <c r="DN1133" s="40"/>
      <c r="DO1133" s="40"/>
      <c r="DP1133" s="40"/>
      <c r="DQ1133" s="41"/>
      <c r="DR1133" s="40"/>
      <c r="DS1133" s="40"/>
      <c r="DT1133" s="40"/>
      <c r="DU1133" s="40"/>
      <c r="DV1133" s="42"/>
      <c r="DW1133" s="40"/>
      <c r="DX1133" s="40"/>
      <c r="DY1133" s="40"/>
      <c r="DZ1133" s="40"/>
      <c r="EA1133" s="40"/>
      <c r="EB1133" s="40"/>
      <c r="EC1133" s="40"/>
      <c r="ED1133" s="41"/>
      <c r="EE1133" s="40"/>
      <c r="EF1133" s="40"/>
      <c r="EG1133" s="41">
        <v>1</v>
      </c>
      <c r="EH1133" s="40" t="s">
        <v>191</v>
      </c>
      <c r="EI1133" s="40" t="s">
        <v>45</v>
      </c>
      <c r="EJ1133" s="40"/>
      <c r="EK1133" s="40"/>
      <c r="EL1133" s="42">
        <v>200</v>
      </c>
      <c r="EM1133" s="40"/>
      <c r="EN1133" s="40"/>
      <c r="EO1133" s="40"/>
      <c r="EP1133" s="40"/>
      <c r="EQ1133" s="40"/>
      <c r="ER1133" s="40"/>
      <c r="ES1133" s="40"/>
      <c r="ET1133" s="40"/>
      <c r="EU1133" s="40"/>
      <c r="EV1133" s="40"/>
      <c r="EW1133" s="42"/>
      <c r="EX1133" s="42"/>
      <c r="EY1133" s="42"/>
      <c r="EZ1133" s="42"/>
      <c r="FA1133" s="42"/>
      <c r="FB1133" s="42"/>
      <c r="FC1133" s="42"/>
      <c r="FD1133" s="42"/>
      <c r="FE1133" s="42"/>
      <c r="FF1133" s="42"/>
      <c r="FG1133" s="42"/>
      <c r="FH1133" s="42"/>
      <c r="FI1133" s="42"/>
      <c r="FJ1133" s="42"/>
      <c r="FK1133" s="42"/>
      <c r="FL1133" s="42"/>
      <c r="FM1133" s="42"/>
      <c r="FN1133" s="42"/>
      <c r="FO1133" s="42"/>
      <c r="FP1133" s="42"/>
      <c r="FQ1133" s="42"/>
      <c r="FR1133" s="42"/>
      <c r="FS1133" s="29">
        <f t="shared" si="131"/>
        <v>896</v>
      </c>
      <c r="FT1133" s="29">
        <f t="shared" si="134"/>
        <v>896</v>
      </c>
      <c r="FU1133" s="8">
        <f t="shared" si="135"/>
        <v>6</v>
      </c>
      <c r="FV1133" s="29">
        <f t="shared" si="136"/>
        <v>6</v>
      </c>
    </row>
    <row r="1134" spans="1:178">
      <c r="A1134" s="8">
        <v>11153</v>
      </c>
      <c r="B1134" s="27" t="s">
        <v>68</v>
      </c>
      <c r="C1134" s="40">
        <v>46</v>
      </c>
      <c r="D1134" s="40" t="s">
        <v>1512</v>
      </c>
      <c r="E1134" s="40" t="s">
        <v>1472</v>
      </c>
      <c r="F1134" s="40" t="s">
        <v>804</v>
      </c>
      <c r="G1134" s="40">
        <v>200</v>
      </c>
      <c r="H1134" s="8" t="str">
        <f>VLOOKUP(F1134, 'Meslek Grupları'!$E$6:$G$152, 3, FALSE)</f>
        <v>İşçiler</v>
      </c>
      <c r="I1134" s="40"/>
      <c r="J1134" s="40"/>
      <c r="K1134" s="40"/>
      <c r="L1134" s="40"/>
      <c r="M1134" s="40"/>
      <c r="N1134" s="40"/>
      <c r="O1134" s="40"/>
      <c r="P1134" s="40"/>
      <c r="Q1134" s="40" t="s">
        <v>579</v>
      </c>
      <c r="R1134" s="40">
        <v>65</v>
      </c>
      <c r="S1134" s="40">
        <v>3</v>
      </c>
      <c r="T1134" s="40">
        <v>13.5</v>
      </c>
      <c r="U1134" s="40"/>
      <c r="V1134" s="40"/>
      <c r="W1134" s="40">
        <v>60</v>
      </c>
      <c r="X1134" s="40"/>
      <c r="Y1134" s="40"/>
      <c r="Z1134" s="41">
        <v>20</v>
      </c>
      <c r="AA1134" s="40">
        <v>5</v>
      </c>
      <c r="AB1134" s="40"/>
      <c r="AC1134" s="40"/>
      <c r="AD1134" s="40">
        <v>40</v>
      </c>
      <c r="AE1134" s="40">
        <v>20</v>
      </c>
      <c r="AF1134" s="40"/>
      <c r="AG1134" s="40"/>
      <c r="AH1134" s="40"/>
      <c r="AI1134" s="40"/>
      <c r="AJ1134" s="40"/>
      <c r="AK1134" s="40"/>
      <c r="AL1134" s="40"/>
      <c r="AM1134" s="40"/>
      <c r="AN1134" s="40"/>
      <c r="AO1134" s="40"/>
      <c r="AP1134" s="40"/>
      <c r="AQ1134" s="40"/>
      <c r="AR1134" s="40">
        <v>25</v>
      </c>
      <c r="AS1134" s="42">
        <v>5</v>
      </c>
      <c r="AT1134" s="42">
        <v>30</v>
      </c>
      <c r="AU1134" s="43"/>
      <c r="AV1134" s="40"/>
      <c r="AW1134" s="40"/>
      <c r="AX1134" s="40"/>
      <c r="AY1134" s="40"/>
      <c r="AZ1134" s="40"/>
      <c r="BA1134" s="42"/>
      <c r="BB1134" s="41"/>
      <c r="BC1134" s="40"/>
      <c r="BD1134" s="40"/>
      <c r="BE1134" s="40"/>
      <c r="BF1134" s="40"/>
      <c r="BG1134" s="40"/>
      <c r="BH1134" s="42"/>
      <c r="BI1134" s="40">
        <v>5</v>
      </c>
      <c r="BJ1134" s="40">
        <v>30</v>
      </c>
      <c r="BK1134" s="40">
        <v>30</v>
      </c>
      <c r="BL1134" s="40"/>
      <c r="BM1134" s="40">
        <v>240</v>
      </c>
      <c r="BN1134" s="40">
        <v>250</v>
      </c>
      <c r="BO1134" s="41">
        <v>2</v>
      </c>
      <c r="BP1134" s="40"/>
      <c r="BQ1134" s="40"/>
      <c r="BR1134" s="40"/>
      <c r="BS1134" s="40">
        <v>60</v>
      </c>
      <c r="BT1134" s="40"/>
      <c r="BU1134" s="42">
        <v>540</v>
      </c>
      <c r="BV1134" s="40">
        <v>560</v>
      </c>
      <c r="BW1134" s="41">
        <v>3</v>
      </c>
      <c r="BX1134" s="40"/>
      <c r="BY1134" s="40"/>
      <c r="BZ1134" s="40">
        <v>72</v>
      </c>
      <c r="CA1134" s="42">
        <v>78</v>
      </c>
      <c r="CB1134" s="41"/>
      <c r="CC1134" s="40"/>
      <c r="CD1134" s="40"/>
      <c r="CE1134" s="40"/>
      <c r="CF1134" s="40"/>
      <c r="CG1134" s="40"/>
      <c r="CH1134" s="42"/>
      <c r="CI1134" s="43"/>
      <c r="CJ1134" s="41">
        <v>1</v>
      </c>
      <c r="CK1134" s="40"/>
      <c r="CL1134" s="40"/>
      <c r="CM1134" s="40"/>
      <c r="CN1134" s="40"/>
      <c r="CO1134" s="40"/>
      <c r="CP1134" s="40"/>
      <c r="CQ1134" s="40"/>
      <c r="CR1134" s="40"/>
      <c r="CS1134" s="40"/>
      <c r="CT1134" s="40"/>
      <c r="CU1134" s="40"/>
      <c r="CV1134" s="40"/>
      <c r="CW1134" s="40"/>
      <c r="CX1134" s="40"/>
      <c r="CY1134" s="40"/>
      <c r="CZ1134" s="40"/>
      <c r="DA1134" s="40"/>
      <c r="DB1134" s="40"/>
      <c r="DC1134" s="40"/>
      <c r="DD1134" s="40"/>
      <c r="DE1134" s="40"/>
      <c r="DF1134" s="40"/>
      <c r="DG1134" s="40"/>
      <c r="DH1134" s="40"/>
      <c r="DI1134" s="40"/>
      <c r="DJ1134" s="40"/>
      <c r="DK1134" s="40"/>
      <c r="DL1134" s="40"/>
      <c r="DM1134" s="40"/>
      <c r="DN1134" s="40"/>
      <c r="DO1134" s="40"/>
      <c r="DP1134" s="40"/>
      <c r="DQ1134" s="41"/>
      <c r="DR1134" s="40"/>
      <c r="DS1134" s="40"/>
      <c r="DT1134" s="40"/>
      <c r="DU1134" s="40"/>
      <c r="DV1134" s="42"/>
      <c r="DW1134" s="40"/>
      <c r="DX1134" s="40"/>
      <c r="DY1134" s="40"/>
      <c r="DZ1134" s="40"/>
      <c r="EA1134" s="40"/>
      <c r="EB1134" s="40"/>
      <c r="EC1134" s="40"/>
      <c r="ED1134" s="41"/>
      <c r="EE1134" s="40"/>
      <c r="EF1134" s="40"/>
      <c r="EG1134" s="41"/>
      <c r="EH1134" s="40"/>
      <c r="EI1134" s="40"/>
      <c r="EJ1134" s="40"/>
      <c r="EK1134" s="40"/>
      <c r="EL1134" s="42"/>
      <c r="EM1134" s="40"/>
      <c r="EN1134" s="40"/>
      <c r="EO1134" s="40"/>
      <c r="EP1134" s="40"/>
      <c r="EQ1134" s="40"/>
      <c r="ER1134" s="40"/>
      <c r="ES1134" s="40"/>
      <c r="ET1134" s="40"/>
      <c r="EU1134" s="40"/>
      <c r="EV1134" s="40"/>
      <c r="EW1134" s="42"/>
      <c r="EX1134" s="42"/>
      <c r="EY1134" s="42"/>
      <c r="EZ1134" s="42"/>
      <c r="FA1134" s="42"/>
      <c r="FB1134" s="42"/>
      <c r="FC1134" s="42"/>
      <c r="FD1134" s="42"/>
      <c r="FE1134" s="42"/>
      <c r="FF1134" s="42"/>
      <c r="FG1134" s="42"/>
      <c r="FH1134" s="42"/>
      <c r="FI1134" s="42"/>
      <c r="FJ1134" s="42"/>
      <c r="FK1134" s="42"/>
      <c r="FL1134" s="42"/>
      <c r="FM1134" s="42"/>
      <c r="FN1134" s="42"/>
      <c r="FO1134" s="42"/>
      <c r="FP1134" s="42"/>
      <c r="FQ1134" s="42"/>
      <c r="FR1134" s="42"/>
      <c r="FS1134" s="29">
        <f t="shared" si="131"/>
        <v>1052</v>
      </c>
      <c r="FT1134" s="29">
        <f t="shared" si="134"/>
        <v>1052</v>
      </c>
      <c r="FU1134" s="8">
        <f t="shared" si="135"/>
        <v>10</v>
      </c>
      <c r="FV1134" s="29">
        <f t="shared" si="136"/>
        <v>10</v>
      </c>
    </row>
    <row r="1135" spans="1:178">
      <c r="A1135" s="8">
        <v>11153</v>
      </c>
      <c r="B1135" s="27" t="s">
        <v>68</v>
      </c>
      <c r="C1135" s="40">
        <v>47</v>
      </c>
      <c r="D1135" s="40" t="s">
        <v>1468</v>
      </c>
      <c r="E1135" s="40" t="s">
        <v>1487</v>
      </c>
      <c r="F1135" s="40" t="s">
        <v>345</v>
      </c>
      <c r="G1135" s="40">
        <v>200</v>
      </c>
      <c r="H1135" s="8" t="str">
        <f>VLOOKUP(F1135, 'Meslek Grupları'!$E$6:$G$152, 3, FALSE)</f>
        <v>Esnaf</v>
      </c>
      <c r="I1135" s="40"/>
      <c r="J1135" s="40"/>
      <c r="K1135" s="40"/>
      <c r="L1135" s="40"/>
      <c r="M1135" s="40"/>
      <c r="N1135" s="40"/>
      <c r="O1135" s="40"/>
      <c r="P1135" s="40"/>
      <c r="Q1135" s="40" t="s">
        <v>578</v>
      </c>
      <c r="R1135" s="40">
        <v>8</v>
      </c>
      <c r="S1135" s="40">
        <v>4.5</v>
      </c>
      <c r="T1135" s="40">
        <v>20.25</v>
      </c>
      <c r="U1135" s="40"/>
      <c r="V1135" s="40"/>
      <c r="W1135" s="40"/>
      <c r="X1135" s="40"/>
      <c r="Y1135" s="40"/>
      <c r="Z1135" s="41">
        <v>30</v>
      </c>
      <c r="AA1135" s="40">
        <v>7.5</v>
      </c>
      <c r="AB1135" s="40"/>
      <c r="AC1135" s="40"/>
      <c r="AD1135" s="40"/>
      <c r="AE1135" s="40"/>
      <c r="AF1135" s="40"/>
      <c r="AG1135" s="40"/>
      <c r="AH1135" s="40"/>
      <c r="AI1135" s="40"/>
      <c r="AJ1135" s="40"/>
      <c r="AK1135" s="40"/>
      <c r="AL1135" s="40"/>
      <c r="AM1135" s="40"/>
      <c r="AN1135" s="40"/>
      <c r="AO1135" s="40"/>
      <c r="AP1135" s="40"/>
      <c r="AQ1135" s="40"/>
      <c r="AR1135" s="40">
        <v>30</v>
      </c>
      <c r="AS1135" s="42">
        <v>6</v>
      </c>
      <c r="AT1135" s="42">
        <v>13.5</v>
      </c>
      <c r="AU1135" s="43"/>
      <c r="AV1135" s="40"/>
      <c r="AW1135" s="40"/>
      <c r="AX1135" s="40"/>
      <c r="AY1135" s="40"/>
      <c r="AZ1135" s="40"/>
      <c r="BA1135" s="42"/>
      <c r="BB1135" s="41"/>
      <c r="BC1135" s="40"/>
      <c r="BD1135" s="40"/>
      <c r="BE1135" s="40"/>
      <c r="BF1135" s="40"/>
      <c r="BG1135" s="40"/>
      <c r="BH1135" s="42"/>
      <c r="BI1135" s="40">
        <v>5</v>
      </c>
      <c r="BJ1135" s="40">
        <v>13.5</v>
      </c>
      <c r="BK1135" s="40">
        <v>13.5</v>
      </c>
      <c r="BL1135" s="40"/>
      <c r="BM1135" s="40">
        <v>108</v>
      </c>
      <c r="BN1135" s="40">
        <v>110</v>
      </c>
      <c r="BO1135" s="41"/>
      <c r="BP1135" s="40"/>
      <c r="BQ1135" s="40"/>
      <c r="BR1135" s="40"/>
      <c r="BS1135" s="40"/>
      <c r="BT1135" s="40"/>
      <c r="BU1135" s="42"/>
      <c r="BV1135" s="40"/>
      <c r="BW1135" s="41">
        <v>4.5</v>
      </c>
      <c r="BX1135" s="40"/>
      <c r="BY1135" s="40"/>
      <c r="BZ1135" s="40">
        <v>104</v>
      </c>
      <c r="CA1135" s="42">
        <v>120</v>
      </c>
      <c r="CB1135" s="41"/>
      <c r="CC1135" s="40"/>
      <c r="CD1135" s="40"/>
      <c r="CE1135" s="40"/>
      <c r="CF1135" s="40"/>
      <c r="CG1135" s="40"/>
      <c r="CH1135" s="42"/>
      <c r="CI1135" s="43"/>
      <c r="CJ1135" s="41"/>
      <c r="CK1135" s="40"/>
      <c r="CL1135" s="40"/>
      <c r="CM1135" s="40"/>
      <c r="CN1135" s="40"/>
      <c r="CO1135" s="40"/>
      <c r="CP1135" s="40"/>
      <c r="CQ1135" s="40"/>
      <c r="CR1135" s="40"/>
      <c r="CS1135" s="40"/>
      <c r="CT1135" s="40"/>
      <c r="CU1135" s="40"/>
      <c r="CV1135" s="40"/>
      <c r="CW1135" s="40"/>
      <c r="CX1135" s="40"/>
      <c r="CY1135" s="40"/>
      <c r="CZ1135" s="40"/>
      <c r="DA1135" s="40"/>
      <c r="DB1135" s="40"/>
      <c r="DC1135" s="40"/>
      <c r="DD1135" s="40"/>
      <c r="DE1135" s="40"/>
      <c r="DF1135" s="40"/>
      <c r="DG1135" s="40"/>
      <c r="DH1135" s="40"/>
      <c r="DI1135" s="40"/>
      <c r="DJ1135" s="40"/>
      <c r="DK1135" s="40"/>
      <c r="DL1135" s="40"/>
      <c r="DM1135" s="40"/>
      <c r="DN1135" s="40"/>
      <c r="DO1135" s="40">
        <v>2</v>
      </c>
      <c r="DP1135" s="40"/>
      <c r="DQ1135" s="41"/>
      <c r="DR1135" s="40"/>
      <c r="DS1135" s="40"/>
      <c r="DT1135" s="40"/>
      <c r="DU1135" s="40"/>
      <c r="DV1135" s="42"/>
      <c r="DW1135" s="40"/>
      <c r="DX1135" s="40"/>
      <c r="DY1135" s="40"/>
      <c r="DZ1135" s="40"/>
      <c r="EA1135" s="40"/>
      <c r="EB1135" s="40"/>
      <c r="EC1135" s="40"/>
      <c r="ED1135" s="41"/>
      <c r="EE1135" s="40"/>
      <c r="EF1135" s="40"/>
      <c r="EG1135" s="41"/>
      <c r="EH1135" s="40"/>
      <c r="EI1135" s="40"/>
      <c r="EJ1135" s="40"/>
      <c r="EK1135" s="40"/>
      <c r="EL1135" s="42"/>
      <c r="EM1135" s="40"/>
      <c r="EN1135" s="40"/>
      <c r="EO1135" s="40"/>
      <c r="EP1135" s="40"/>
      <c r="EQ1135" s="40"/>
      <c r="ER1135" s="40"/>
      <c r="ES1135" s="40"/>
      <c r="ET1135" s="40"/>
      <c r="EU1135" s="40"/>
      <c r="EV1135" s="40"/>
      <c r="EW1135" s="42"/>
      <c r="EX1135" s="42"/>
      <c r="EY1135" s="42"/>
      <c r="EZ1135" s="42"/>
      <c r="FA1135" s="42"/>
      <c r="FB1135" s="42"/>
      <c r="FC1135" s="42"/>
      <c r="FD1135" s="42"/>
      <c r="FE1135" s="42"/>
      <c r="FF1135" s="42"/>
      <c r="FG1135" s="42"/>
      <c r="FH1135" s="42"/>
      <c r="FI1135" s="42"/>
      <c r="FJ1135" s="42"/>
      <c r="FK1135" s="42"/>
      <c r="FL1135" s="42"/>
      <c r="FM1135" s="42"/>
      <c r="FN1135" s="42"/>
      <c r="FO1135" s="42"/>
      <c r="FP1135" s="42"/>
      <c r="FQ1135" s="42"/>
      <c r="FR1135" s="42"/>
      <c r="FS1135" s="29">
        <f t="shared" si="131"/>
        <v>412</v>
      </c>
      <c r="FT1135" s="29">
        <f t="shared" si="134"/>
        <v>412</v>
      </c>
      <c r="FU1135" s="8">
        <f t="shared" si="135"/>
        <v>9.5</v>
      </c>
      <c r="FV1135" s="29">
        <f t="shared" si="136"/>
        <v>9.5</v>
      </c>
    </row>
    <row r="1136" spans="1:178">
      <c r="A1136" s="8">
        <v>11153</v>
      </c>
      <c r="B1136" s="27" t="s">
        <v>68</v>
      </c>
      <c r="C1136" s="40">
        <v>48</v>
      </c>
      <c r="D1136" s="40" t="s">
        <v>1453</v>
      </c>
      <c r="E1136" s="40" t="s">
        <v>1448</v>
      </c>
      <c r="F1136" s="40" t="s">
        <v>805</v>
      </c>
      <c r="G1136" s="40">
        <v>100</v>
      </c>
      <c r="H1136" s="8" t="str">
        <f>VLOOKUP(F1136, 'Meslek Grupları'!$E$6:$G$152, 3, FALSE)</f>
        <v>İşçiler</v>
      </c>
      <c r="I1136" s="40"/>
      <c r="J1136" s="40"/>
      <c r="K1136" s="40"/>
      <c r="L1136" s="40"/>
      <c r="M1136" s="40"/>
      <c r="N1136" s="40"/>
      <c r="O1136" s="40"/>
      <c r="P1136" s="40"/>
      <c r="Q1136" s="40" t="s">
        <v>578</v>
      </c>
      <c r="R1136" s="40"/>
      <c r="S1136" s="40">
        <v>1</v>
      </c>
      <c r="T1136" s="40">
        <v>4.5</v>
      </c>
      <c r="U1136" s="40"/>
      <c r="V1136" s="40"/>
      <c r="W1136" s="40"/>
      <c r="X1136" s="40"/>
      <c r="Y1136" s="40"/>
      <c r="Z1136" s="41"/>
      <c r="AA1136" s="40"/>
      <c r="AB1136" s="40"/>
      <c r="AC1136" s="40"/>
      <c r="AD1136" s="40"/>
      <c r="AE1136" s="40"/>
      <c r="AF1136" s="40"/>
      <c r="AG1136" s="40"/>
      <c r="AH1136" s="40"/>
      <c r="AI1136" s="40"/>
      <c r="AJ1136" s="40"/>
      <c r="AK1136" s="40"/>
      <c r="AL1136" s="40"/>
      <c r="AM1136" s="40"/>
      <c r="AN1136" s="40"/>
      <c r="AO1136" s="40"/>
      <c r="AP1136" s="40"/>
      <c r="AQ1136" s="40"/>
      <c r="AR1136" s="40"/>
      <c r="AS1136" s="42"/>
      <c r="AT1136" s="42"/>
      <c r="AU1136" s="43"/>
      <c r="AV1136" s="40"/>
      <c r="AW1136" s="40"/>
      <c r="AX1136" s="40"/>
      <c r="AY1136" s="40"/>
      <c r="AZ1136" s="40"/>
      <c r="BA1136" s="42"/>
      <c r="BB1136" s="41"/>
      <c r="BC1136" s="40"/>
      <c r="BD1136" s="40"/>
      <c r="BE1136" s="40"/>
      <c r="BF1136" s="40"/>
      <c r="BG1136" s="40"/>
      <c r="BH1136" s="42"/>
      <c r="BI1136" s="40"/>
      <c r="BJ1136" s="40"/>
      <c r="BK1136" s="40"/>
      <c r="BL1136" s="40"/>
      <c r="BM1136" s="40"/>
      <c r="BN1136" s="40"/>
      <c r="BO1136" s="41"/>
      <c r="BP1136" s="40"/>
      <c r="BQ1136" s="40"/>
      <c r="BR1136" s="40"/>
      <c r="BS1136" s="40"/>
      <c r="BT1136" s="40"/>
      <c r="BU1136" s="42"/>
      <c r="BV1136" s="40"/>
      <c r="BW1136" s="41">
        <v>1</v>
      </c>
      <c r="BX1136" s="40"/>
      <c r="BY1136" s="40"/>
      <c r="BZ1136" s="40">
        <v>12</v>
      </c>
      <c r="CA1136" s="42">
        <v>12</v>
      </c>
      <c r="CB1136" s="41"/>
      <c r="CC1136" s="40"/>
      <c r="CD1136" s="40"/>
      <c r="CE1136" s="40"/>
      <c r="CF1136" s="40"/>
      <c r="CG1136" s="40"/>
      <c r="CH1136" s="42"/>
      <c r="CI1136" s="43"/>
      <c r="CJ1136" s="41"/>
      <c r="CK1136" s="40"/>
      <c r="CL1136" s="40"/>
      <c r="CM1136" s="40"/>
      <c r="CN1136" s="40"/>
      <c r="CO1136" s="40"/>
      <c r="CP1136" s="40"/>
      <c r="CQ1136" s="40"/>
      <c r="CR1136" s="40"/>
      <c r="CS1136" s="40"/>
      <c r="CT1136" s="40"/>
      <c r="CU1136" s="40"/>
      <c r="CV1136" s="40"/>
      <c r="CW1136" s="40"/>
      <c r="CX1136" s="40"/>
      <c r="CY1136" s="40"/>
      <c r="CZ1136" s="40"/>
      <c r="DA1136" s="40"/>
      <c r="DB1136" s="40"/>
      <c r="DC1136" s="40"/>
      <c r="DD1136" s="40"/>
      <c r="DE1136" s="40"/>
      <c r="DF1136" s="40"/>
      <c r="DG1136" s="40"/>
      <c r="DH1136" s="40"/>
      <c r="DI1136" s="40"/>
      <c r="DJ1136" s="40"/>
      <c r="DK1136" s="40"/>
      <c r="DL1136" s="40"/>
      <c r="DM1136" s="40"/>
      <c r="DN1136" s="40"/>
      <c r="DO1136" s="40"/>
      <c r="DP1136" s="40"/>
      <c r="DQ1136" s="41"/>
      <c r="DR1136" s="40"/>
      <c r="DS1136" s="40"/>
      <c r="DT1136" s="40"/>
      <c r="DU1136" s="40"/>
      <c r="DV1136" s="42"/>
      <c r="DW1136" s="40"/>
      <c r="DX1136" s="40"/>
      <c r="DY1136" s="40"/>
      <c r="DZ1136" s="40"/>
      <c r="EA1136" s="40"/>
      <c r="EB1136" s="40"/>
      <c r="EC1136" s="40"/>
      <c r="ED1136" s="41"/>
      <c r="EE1136" s="40"/>
      <c r="EF1136" s="40"/>
      <c r="EG1136" s="41"/>
      <c r="EH1136" s="40"/>
      <c r="EI1136" s="40"/>
      <c r="EJ1136" s="40"/>
      <c r="EK1136" s="40"/>
      <c r="EL1136" s="42"/>
      <c r="EM1136" s="40"/>
      <c r="EN1136" s="40"/>
      <c r="EO1136" s="40"/>
      <c r="EP1136" s="40"/>
      <c r="EQ1136" s="40"/>
      <c r="ER1136" s="40"/>
      <c r="ES1136" s="40"/>
      <c r="ET1136" s="40"/>
      <c r="EU1136" s="40"/>
      <c r="EV1136" s="40"/>
      <c r="EW1136" s="42"/>
      <c r="EX1136" s="42"/>
      <c r="EY1136" s="42"/>
      <c r="EZ1136" s="42"/>
      <c r="FA1136" s="42"/>
      <c r="FB1136" s="42"/>
      <c r="FC1136" s="42"/>
      <c r="FD1136" s="42"/>
      <c r="FE1136" s="42"/>
      <c r="FF1136" s="42"/>
      <c r="FG1136" s="42"/>
      <c r="FH1136" s="42"/>
      <c r="FI1136" s="42"/>
      <c r="FJ1136" s="42"/>
      <c r="FK1136" s="42"/>
      <c r="FL1136" s="42"/>
      <c r="FM1136" s="42"/>
      <c r="FN1136" s="42"/>
      <c r="FO1136" s="42"/>
      <c r="FP1136" s="42"/>
      <c r="FQ1136" s="42"/>
      <c r="FR1136" s="42"/>
      <c r="FS1136" s="29">
        <f t="shared" si="131"/>
        <v>112</v>
      </c>
      <c r="FT1136" s="29">
        <f t="shared" si="134"/>
        <v>112</v>
      </c>
      <c r="FU1136" s="8">
        <f t="shared" si="135"/>
        <v>1</v>
      </c>
      <c r="FV1136" s="29">
        <f t="shared" si="136"/>
        <v>1</v>
      </c>
    </row>
    <row r="1137" spans="1:178">
      <c r="A1137" s="8">
        <v>11153</v>
      </c>
      <c r="B1137" s="27" t="s">
        <v>68</v>
      </c>
      <c r="C1137" s="40">
        <v>49</v>
      </c>
      <c r="D1137" s="40" t="s">
        <v>1475</v>
      </c>
      <c r="E1137" s="40" t="s">
        <v>1472</v>
      </c>
      <c r="F1137" s="40" t="s">
        <v>805</v>
      </c>
      <c r="G1137" s="40">
        <v>100</v>
      </c>
      <c r="H1137" s="8" t="str">
        <f>VLOOKUP(F1137, 'Meslek Grupları'!$E$6:$G$152, 3, FALSE)</f>
        <v>İşçiler</v>
      </c>
      <c r="I1137" s="40"/>
      <c r="J1137" s="40"/>
      <c r="K1137" s="40"/>
      <c r="L1137" s="40"/>
      <c r="M1137" s="40"/>
      <c r="N1137" s="40"/>
      <c r="O1137" s="40"/>
      <c r="P1137" s="40"/>
      <c r="Q1137" s="40" t="s">
        <v>578</v>
      </c>
      <c r="R1137" s="40"/>
      <c r="S1137" s="40"/>
      <c r="T1137" s="40"/>
      <c r="U1137" s="40"/>
      <c r="V1137" s="40"/>
      <c r="W1137" s="40"/>
      <c r="X1137" s="40"/>
      <c r="Y1137" s="40"/>
      <c r="Z1137" s="41">
        <v>10</v>
      </c>
      <c r="AA1137" s="40">
        <v>2.5</v>
      </c>
      <c r="AB1137" s="40"/>
      <c r="AC1137" s="40"/>
      <c r="AD1137" s="40"/>
      <c r="AE1137" s="40"/>
      <c r="AF1137" s="40"/>
      <c r="AG1137" s="40"/>
      <c r="AH1137" s="40"/>
      <c r="AI1137" s="40"/>
      <c r="AJ1137" s="40"/>
      <c r="AK1137" s="40"/>
      <c r="AL1137" s="40"/>
      <c r="AM1137" s="40"/>
      <c r="AN1137" s="40"/>
      <c r="AO1137" s="40"/>
      <c r="AP1137" s="40"/>
      <c r="AQ1137" s="40"/>
      <c r="AR1137" s="40">
        <v>15</v>
      </c>
      <c r="AS1137" s="42">
        <v>3</v>
      </c>
      <c r="AT1137" s="42">
        <v>5.5</v>
      </c>
      <c r="AU1137" s="43"/>
      <c r="AV1137" s="40"/>
      <c r="AW1137" s="40"/>
      <c r="AX1137" s="40"/>
      <c r="AY1137" s="40"/>
      <c r="AZ1137" s="40"/>
      <c r="BA1137" s="42"/>
      <c r="BB1137" s="41"/>
      <c r="BC1137" s="40"/>
      <c r="BD1137" s="40"/>
      <c r="BE1137" s="40"/>
      <c r="BF1137" s="40"/>
      <c r="BG1137" s="40"/>
      <c r="BH1137" s="42"/>
      <c r="BI1137" s="40">
        <v>1</v>
      </c>
      <c r="BJ1137" s="40">
        <v>5.5</v>
      </c>
      <c r="BK1137" s="40">
        <v>5.5</v>
      </c>
      <c r="BL1137" s="40"/>
      <c r="BM1137" s="40">
        <v>44</v>
      </c>
      <c r="BN1137" s="40">
        <v>50</v>
      </c>
      <c r="BO1137" s="41"/>
      <c r="BP1137" s="40"/>
      <c r="BQ1137" s="40"/>
      <c r="BR1137" s="40"/>
      <c r="BS1137" s="40"/>
      <c r="BT1137" s="40"/>
      <c r="BU1137" s="42"/>
      <c r="BV1137" s="40"/>
      <c r="BW1137" s="41"/>
      <c r="BX1137" s="40"/>
      <c r="BY1137" s="40"/>
      <c r="BZ1137" s="40"/>
      <c r="CA1137" s="42"/>
      <c r="CB1137" s="41"/>
      <c r="CC1137" s="40"/>
      <c r="CD1137" s="40"/>
      <c r="CE1137" s="40"/>
      <c r="CF1137" s="40"/>
      <c r="CG1137" s="40"/>
      <c r="CH1137" s="42"/>
      <c r="CI1137" s="43"/>
      <c r="CJ1137" s="41"/>
      <c r="CK1137" s="40"/>
      <c r="CL1137" s="40"/>
      <c r="CM1137" s="40"/>
      <c r="CN1137" s="40"/>
      <c r="CO1137" s="40"/>
      <c r="CP1137" s="40"/>
      <c r="CQ1137" s="40"/>
      <c r="CR1137" s="40"/>
      <c r="CS1137" s="40"/>
      <c r="CT1137" s="40"/>
      <c r="CU1137" s="40"/>
      <c r="CV1137" s="40"/>
      <c r="CW1137" s="40"/>
      <c r="CX1137" s="40"/>
      <c r="CY1137" s="40"/>
      <c r="CZ1137" s="40"/>
      <c r="DA1137" s="40"/>
      <c r="DB1137" s="40"/>
      <c r="DC1137" s="40"/>
      <c r="DD1137" s="40"/>
      <c r="DE1137" s="40"/>
      <c r="DF1137" s="40"/>
      <c r="DG1137" s="40"/>
      <c r="DH1137" s="40"/>
      <c r="DI1137" s="40"/>
      <c r="DJ1137" s="40"/>
      <c r="DK1137" s="40"/>
      <c r="DL1137" s="40"/>
      <c r="DM1137" s="40"/>
      <c r="DN1137" s="40"/>
      <c r="DO1137" s="40"/>
      <c r="DP1137" s="40"/>
      <c r="DQ1137" s="41"/>
      <c r="DR1137" s="40"/>
      <c r="DS1137" s="40"/>
      <c r="DT1137" s="40"/>
      <c r="DU1137" s="40"/>
      <c r="DV1137" s="42"/>
      <c r="DW1137" s="40"/>
      <c r="DX1137" s="40"/>
      <c r="DY1137" s="40"/>
      <c r="DZ1137" s="40"/>
      <c r="EA1137" s="40"/>
      <c r="EB1137" s="40"/>
      <c r="EC1137" s="40"/>
      <c r="ED1137" s="41"/>
      <c r="EE1137" s="40"/>
      <c r="EF1137" s="40"/>
      <c r="EG1137" s="41"/>
      <c r="EH1137" s="40"/>
      <c r="EI1137" s="40"/>
      <c r="EJ1137" s="40"/>
      <c r="EK1137" s="40"/>
      <c r="EL1137" s="42"/>
      <c r="EM1137" s="40"/>
      <c r="EN1137" s="40"/>
      <c r="EO1137" s="40"/>
      <c r="EP1137" s="40"/>
      <c r="EQ1137" s="40"/>
      <c r="ER1137" s="40"/>
      <c r="ES1137" s="40"/>
      <c r="ET1137" s="40"/>
      <c r="EU1137" s="40"/>
      <c r="EV1137" s="40"/>
      <c r="EW1137" s="42"/>
      <c r="EX1137" s="42"/>
      <c r="EY1137" s="42"/>
      <c r="EZ1137" s="42"/>
      <c r="FA1137" s="42"/>
      <c r="FB1137" s="42"/>
      <c r="FC1137" s="42"/>
      <c r="FD1137" s="42"/>
      <c r="FE1137" s="42"/>
      <c r="FF1137" s="42"/>
      <c r="FG1137" s="42"/>
      <c r="FH1137" s="42"/>
      <c r="FI1137" s="42"/>
      <c r="FJ1137" s="42"/>
      <c r="FK1137" s="42"/>
      <c r="FL1137" s="42"/>
      <c r="FM1137" s="42"/>
      <c r="FN1137" s="42"/>
      <c r="FO1137" s="42"/>
      <c r="FP1137" s="42"/>
      <c r="FQ1137" s="42"/>
      <c r="FR1137" s="42"/>
      <c r="FS1137" s="29">
        <f t="shared" si="131"/>
        <v>144</v>
      </c>
      <c r="FT1137" s="29">
        <f t="shared" si="134"/>
        <v>144</v>
      </c>
      <c r="FU1137" s="8">
        <f t="shared" si="135"/>
        <v>1</v>
      </c>
      <c r="FV1137" s="29">
        <f t="shared" si="136"/>
        <v>1</v>
      </c>
    </row>
    <row r="1138" spans="1:178">
      <c r="A1138" s="8">
        <v>11153</v>
      </c>
      <c r="B1138" s="27" t="s">
        <v>68</v>
      </c>
      <c r="C1138" s="40">
        <v>50</v>
      </c>
      <c r="D1138" s="40" t="s">
        <v>1565</v>
      </c>
      <c r="E1138" s="40" t="s">
        <v>1474</v>
      </c>
      <c r="F1138" s="40" t="s">
        <v>807</v>
      </c>
      <c r="G1138" s="40">
        <v>200</v>
      </c>
      <c r="H1138" s="8" t="str">
        <f>VLOOKUP(F1138, 'Meslek Grupları'!$E$6:$G$152, 3, FALSE)</f>
        <v>Esnaf</v>
      </c>
      <c r="I1138" s="40"/>
      <c r="J1138" s="40"/>
      <c r="K1138" s="40"/>
      <c r="L1138" s="40"/>
      <c r="M1138" s="40"/>
      <c r="N1138" s="40"/>
      <c r="O1138" s="40"/>
      <c r="P1138" s="40"/>
      <c r="Q1138" s="40" t="s">
        <v>578</v>
      </c>
      <c r="R1138" s="40">
        <v>8</v>
      </c>
      <c r="S1138" s="40">
        <v>4</v>
      </c>
      <c r="T1138" s="40">
        <v>18</v>
      </c>
      <c r="U1138" s="40"/>
      <c r="V1138" s="40"/>
      <c r="W1138" s="40"/>
      <c r="X1138" s="40"/>
      <c r="Y1138" s="40"/>
      <c r="Z1138" s="41"/>
      <c r="AA1138" s="40"/>
      <c r="AB1138" s="40"/>
      <c r="AC1138" s="40"/>
      <c r="AD1138" s="40"/>
      <c r="AE1138" s="40"/>
      <c r="AF1138" s="40"/>
      <c r="AG1138" s="40"/>
      <c r="AH1138" s="40"/>
      <c r="AI1138" s="40"/>
      <c r="AJ1138" s="40"/>
      <c r="AK1138" s="40"/>
      <c r="AL1138" s="40"/>
      <c r="AM1138" s="40"/>
      <c r="AN1138" s="40"/>
      <c r="AO1138" s="40"/>
      <c r="AP1138" s="40"/>
      <c r="AQ1138" s="40"/>
      <c r="AR1138" s="40">
        <v>30</v>
      </c>
      <c r="AS1138" s="42">
        <v>6</v>
      </c>
      <c r="AT1138" s="42">
        <v>6</v>
      </c>
      <c r="AU1138" s="43"/>
      <c r="AV1138" s="40"/>
      <c r="AW1138" s="40"/>
      <c r="AX1138" s="40"/>
      <c r="AY1138" s="40"/>
      <c r="AZ1138" s="40"/>
      <c r="BA1138" s="42"/>
      <c r="BB1138" s="41"/>
      <c r="BC1138" s="40"/>
      <c r="BD1138" s="40"/>
      <c r="BE1138" s="40"/>
      <c r="BF1138" s="40"/>
      <c r="BG1138" s="40"/>
      <c r="BH1138" s="42"/>
      <c r="BI1138" s="40">
        <v>3</v>
      </c>
      <c r="BJ1138" s="40">
        <v>6</v>
      </c>
      <c r="BK1138" s="40">
        <v>6</v>
      </c>
      <c r="BL1138" s="40"/>
      <c r="BM1138" s="40">
        <v>48</v>
      </c>
      <c r="BN1138" s="40">
        <v>50</v>
      </c>
      <c r="BO1138" s="41"/>
      <c r="BP1138" s="40"/>
      <c r="BQ1138" s="40"/>
      <c r="BR1138" s="40"/>
      <c r="BS1138" s="40"/>
      <c r="BT1138" s="40"/>
      <c r="BU1138" s="42"/>
      <c r="BV1138" s="40"/>
      <c r="BW1138" s="41">
        <v>4</v>
      </c>
      <c r="BX1138" s="40"/>
      <c r="BY1138" s="40"/>
      <c r="BZ1138" s="40">
        <v>48</v>
      </c>
      <c r="CA1138" s="42">
        <v>54</v>
      </c>
      <c r="CB1138" s="41"/>
      <c r="CC1138" s="40"/>
      <c r="CD1138" s="40"/>
      <c r="CE1138" s="40"/>
      <c r="CF1138" s="40"/>
      <c r="CG1138" s="40"/>
      <c r="CH1138" s="42"/>
      <c r="CI1138" s="43"/>
      <c r="CJ1138" s="41"/>
      <c r="CK1138" s="40"/>
      <c r="CL1138" s="40"/>
      <c r="CM1138" s="40"/>
      <c r="CN1138" s="40"/>
      <c r="CO1138" s="40"/>
      <c r="CP1138" s="40"/>
      <c r="CQ1138" s="40"/>
      <c r="CR1138" s="40"/>
      <c r="CS1138" s="40"/>
      <c r="CT1138" s="40"/>
      <c r="CU1138" s="40"/>
      <c r="CV1138" s="40"/>
      <c r="CW1138" s="40"/>
      <c r="CX1138" s="40"/>
      <c r="CY1138" s="40"/>
      <c r="CZ1138" s="40"/>
      <c r="DA1138" s="40"/>
      <c r="DB1138" s="40"/>
      <c r="DC1138" s="40"/>
      <c r="DD1138" s="40"/>
      <c r="DE1138" s="40"/>
      <c r="DF1138" s="40"/>
      <c r="DG1138" s="40"/>
      <c r="DH1138" s="40"/>
      <c r="DI1138" s="40"/>
      <c r="DJ1138" s="40"/>
      <c r="DK1138" s="40"/>
      <c r="DL1138" s="40"/>
      <c r="DM1138" s="40"/>
      <c r="DN1138" s="40"/>
      <c r="DO1138" s="40"/>
      <c r="DP1138" s="40"/>
      <c r="DQ1138" s="41"/>
      <c r="DR1138" s="40"/>
      <c r="DS1138" s="40"/>
      <c r="DT1138" s="40"/>
      <c r="DU1138" s="40"/>
      <c r="DV1138" s="42"/>
      <c r="DW1138" s="40"/>
      <c r="DX1138" s="40"/>
      <c r="DY1138" s="40"/>
      <c r="DZ1138" s="40"/>
      <c r="EA1138" s="40"/>
      <c r="EB1138" s="40"/>
      <c r="EC1138" s="40"/>
      <c r="ED1138" s="41"/>
      <c r="EE1138" s="40"/>
      <c r="EF1138" s="40"/>
      <c r="EG1138" s="41"/>
      <c r="EH1138" s="40"/>
      <c r="EI1138" s="40"/>
      <c r="EJ1138" s="40"/>
      <c r="EK1138" s="40"/>
      <c r="EL1138" s="42"/>
      <c r="EM1138" s="40"/>
      <c r="EN1138" s="40"/>
      <c r="EO1138" s="40"/>
      <c r="EP1138" s="40"/>
      <c r="EQ1138" s="40"/>
      <c r="ER1138" s="40"/>
      <c r="ES1138" s="40"/>
      <c r="ET1138" s="40"/>
      <c r="EU1138" s="40"/>
      <c r="EV1138" s="40"/>
      <c r="EW1138" s="42"/>
      <c r="EX1138" s="42"/>
      <c r="EY1138" s="42"/>
      <c r="EZ1138" s="42"/>
      <c r="FA1138" s="42"/>
      <c r="FB1138" s="42"/>
      <c r="FC1138" s="42"/>
      <c r="FD1138" s="42"/>
      <c r="FE1138" s="42"/>
      <c r="FF1138" s="42"/>
      <c r="FG1138" s="42"/>
      <c r="FH1138" s="42"/>
      <c r="FI1138" s="42"/>
      <c r="FJ1138" s="42"/>
      <c r="FK1138" s="42"/>
      <c r="FL1138" s="42"/>
      <c r="FM1138" s="42"/>
      <c r="FN1138" s="42"/>
      <c r="FO1138" s="42"/>
      <c r="FP1138" s="42"/>
      <c r="FQ1138" s="42"/>
      <c r="FR1138" s="42"/>
      <c r="FS1138" s="29">
        <f t="shared" si="131"/>
        <v>296</v>
      </c>
      <c r="FT1138" s="29">
        <f t="shared" si="134"/>
        <v>296</v>
      </c>
      <c r="FU1138" s="8">
        <f t="shared" si="135"/>
        <v>7</v>
      </c>
      <c r="FV1138" s="29">
        <f t="shared" si="136"/>
        <v>7</v>
      </c>
    </row>
    <row r="1139" spans="1:178">
      <c r="A1139" s="8">
        <v>11153</v>
      </c>
      <c r="B1139" s="27" t="s">
        <v>68</v>
      </c>
      <c r="C1139" s="8">
        <v>51</v>
      </c>
      <c r="D1139" s="8" t="s">
        <v>1478</v>
      </c>
      <c r="E1139" s="8" t="s">
        <v>1494</v>
      </c>
      <c r="F1139" s="8" t="s">
        <v>805</v>
      </c>
      <c r="G1139">
        <v>150</v>
      </c>
      <c r="H1139" s="8" t="str">
        <f>VLOOKUP(F1139, 'Meslek Grupları'!$E$6:$G$152, 3, FALSE)</f>
        <v>İşçiler</v>
      </c>
      <c r="I1139" s="8"/>
      <c r="J1139" s="8"/>
      <c r="K1139" s="8"/>
      <c r="M1139" s="8"/>
      <c r="O1139" s="8"/>
      <c r="P1139" s="8"/>
      <c r="Q1139" s="8" t="s">
        <v>578</v>
      </c>
      <c r="R1139" s="8">
        <v>8</v>
      </c>
      <c r="S1139" s="8">
        <v>2</v>
      </c>
      <c r="T1139" s="8">
        <v>9</v>
      </c>
      <c r="U1139" s="8"/>
      <c r="V1139" s="8"/>
      <c r="W1139" s="8"/>
      <c r="Z1139" s="28">
        <v>20</v>
      </c>
      <c r="AA1139" s="8">
        <v>5</v>
      </c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>
        <v>15</v>
      </c>
      <c r="AS1139" s="27">
        <v>3</v>
      </c>
      <c r="AT1139" s="27">
        <v>8</v>
      </c>
      <c r="AU1139" s="29"/>
      <c r="AV1139" s="8"/>
      <c r="AW1139" s="8"/>
      <c r="AX1139" s="8"/>
      <c r="AY1139" s="8"/>
      <c r="AZ1139" s="8"/>
      <c r="BA1139" s="27"/>
      <c r="BB1139" s="28"/>
      <c r="BC1139" s="8"/>
      <c r="BD1139" s="8"/>
      <c r="BE1139" s="8"/>
      <c r="BF1139" s="8"/>
      <c r="BG1139" s="8"/>
      <c r="BH1139" s="27"/>
      <c r="BI1139" s="8">
        <v>3</v>
      </c>
      <c r="BJ1139" s="8">
        <v>8</v>
      </c>
      <c r="BK1139" s="8">
        <v>8</v>
      </c>
      <c r="BL1139" s="8"/>
      <c r="BM1139" s="8">
        <v>64</v>
      </c>
      <c r="BN1139" s="8">
        <v>70</v>
      </c>
      <c r="BO1139" s="28"/>
      <c r="BP1139" s="8"/>
      <c r="BQ1139" s="8"/>
      <c r="BR1139" s="8"/>
      <c r="BS1139" s="8"/>
      <c r="BT1139" s="8"/>
      <c r="BU1139" s="27"/>
      <c r="BV1139" s="8"/>
      <c r="BW1139" s="28">
        <v>2</v>
      </c>
      <c r="BX1139" s="8"/>
      <c r="BY1139" s="8"/>
      <c r="BZ1139" s="8">
        <v>36</v>
      </c>
      <c r="CA1139" s="27">
        <v>42</v>
      </c>
      <c r="CB1139" s="28"/>
      <c r="CC1139" s="8"/>
      <c r="CD1139" s="8"/>
      <c r="CE1139" s="8"/>
      <c r="CF1139" s="8"/>
      <c r="CG1139" s="8"/>
      <c r="CH1139" s="27"/>
      <c r="CI1139" s="29"/>
      <c r="CJ1139" s="2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28"/>
      <c r="DR1139" s="8"/>
      <c r="DS1139" s="8"/>
      <c r="DT1139" s="8"/>
      <c r="DU1139" s="8"/>
      <c r="DV1139" s="27"/>
      <c r="DW1139" s="8"/>
      <c r="DX1139" s="8"/>
      <c r="DY1139" s="8"/>
      <c r="DZ1139" s="8"/>
      <c r="EA1139" s="8"/>
      <c r="EB1139" s="8"/>
      <c r="EC1139" s="8"/>
      <c r="ED1139" s="28"/>
      <c r="EE1139" s="8"/>
      <c r="EF1139" s="8"/>
      <c r="EG1139" s="28"/>
      <c r="EH1139" s="8"/>
      <c r="EI1139" s="8"/>
      <c r="EJ1139" s="8"/>
      <c r="EK1139" s="8"/>
      <c r="EL1139" s="27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9">
        <f t="shared" si="131"/>
        <v>250</v>
      </c>
      <c r="FT1139" s="29">
        <f>SUM(FS1139:FS1140)</f>
        <v>250</v>
      </c>
      <c r="FU1139" s="8">
        <f t="shared" si="135"/>
        <v>5</v>
      </c>
      <c r="FV1139" s="29">
        <f>SUM(FU1139:FU1140)</f>
        <v>7</v>
      </c>
    </row>
    <row r="1140" spans="1:178">
      <c r="A1140" s="8">
        <v>11153</v>
      </c>
      <c r="B1140" s="27" t="s">
        <v>68</v>
      </c>
      <c r="C1140" s="31"/>
      <c r="D1140" s="31"/>
      <c r="E1140" s="31" t="s">
        <v>1071</v>
      </c>
      <c r="F1140" s="31" t="s">
        <v>1071</v>
      </c>
      <c r="G1140" s="31"/>
      <c r="H1140" s="8">
        <v>0</v>
      </c>
      <c r="I1140" s="31"/>
      <c r="J1140" s="31"/>
      <c r="K1140" s="31"/>
      <c r="L1140" s="31"/>
      <c r="M1140" s="31"/>
      <c r="N1140" s="31"/>
      <c r="O1140" s="31"/>
      <c r="P1140" s="31"/>
      <c r="Q1140" s="31" t="s">
        <v>1071</v>
      </c>
      <c r="R1140" s="31"/>
      <c r="S1140" s="31"/>
      <c r="T1140" s="31"/>
      <c r="U1140" s="31"/>
      <c r="V1140" s="31"/>
      <c r="W1140" s="31"/>
      <c r="X1140" s="31"/>
      <c r="Y1140" s="31"/>
      <c r="Z1140" s="38"/>
      <c r="AA1140" s="31"/>
      <c r="AB1140" s="31"/>
      <c r="AC1140" s="31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  <c r="AR1140" s="31"/>
      <c r="AS1140" s="37"/>
      <c r="AT1140" s="37"/>
      <c r="AU1140" s="39"/>
      <c r="AV1140" s="31"/>
      <c r="AW1140" s="31"/>
      <c r="AX1140" s="31"/>
      <c r="AY1140" s="31"/>
      <c r="AZ1140" s="31"/>
      <c r="BA1140" s="37"/>
      <c r="BB1140" s="38"/>
      <c r="BC1140" s="31"/>
      <c r="BD1140" s="31"/>
      <c r="BE1140" s="31"/>
      <c r="BF1140" s="31"/>
      <c r="BG1140" s="31"/>
      <c r="BH1140" s="37"/>
      <c r="BI1140" s="31"/>
      <c r="BJ1140" s="31"/>
      <c r="BK1140" s="31"/>
      <c r="BL1140" s="31"/>
      <c r="BM1140" s="31"/>
      <c r="BN1140" s="31"/>
      <c r="BO1140" s="38"/>
      <c r="BP1140" s="31"/>
      <c r="BQ1140" s="31"/>
      <c r="BR1140" s="31"/>
      <c r="BS1140" s="31"/>
      <c r="BT1140" s="31"/>
      <c r="BU1140" s="37"/>
      <c r="BV1140" s="31"/>
      <c r="BW1140" s="38">
        <v>2</v>
      </c>
      <c r="BX1140" s="31"/>
      <c r="BY1140" s="31" t="s">
        <v>275</v>
      </c>
      <c r="BZ1140" s="31"/>
      <c r="CA1140" s="37"/>
      <c r="CB1140" s="38"/>
      <c r="CC1140" s="31"/>
      <c r="CD1140" s="31"/>
      <c r="CE1140" s="31"/>
      <c r="CF1140" s="31"/>
      <c r="CG1140" s="31"/>
      <c r="CH1140" s="37"/>
      <c r="CI1140" s="39"/>
      <c r="CJ1140" s="38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/>
      <c r="DK1140" s="31"/>
      <c r="DL1140" s="31"/>
      <c r="DM1140" s="31"/>
      <c r="DN1140" s="31"/>
      <c r="DO1140" s="31"/>
      <c r="DP1140" s="31"/>
      <c r="DQ1140" s="38"/>
      <c r="DR1140" s="31"/>
      <c r="DS1140" s="31"/>
      <c r="DT1140" s="31"/>
      <c r="DU1140" s="31"/>
      <c r="DV1140" s="37"/>
      <c r="DW1140" s="31"/>
      <c r="DX1140" s="31"/>
      <c r="DY1140" s="31"/>
      <c r="DZ1140" s="31"/>
      <c r="EA1140" s="31"/>
      <c r="EB1140" s="31"/>
      <c r="EC1140" s="31"/>
      <c r="ED1140" s="38"/>
      <c r="EE1140" s="31"/>
      <c r="EF1140" s="31"/>
      <c r="EG1140" s="38"/>
      <c r="EH1140" s="31"/>
      <c r="EI1140" s="31"/>
      <c r="EJ1140" s="31"/>
      <c r="EK1140" s="31"/>
      <c r="EL1140" s="37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/>
      <c r="EW1140" s="37"/>
      <c r="EX1140" s="37"/>
      <c r="EY1140" s="37"/>
      <c r="EZ1140" s="37"/>
      <c r="FA1140" s="37"/>
      <c r="FB1140" s="37"/>
      <c r="FC1140" s="37"/>
      <c r="FD1140" s="37"/>
      <c r="FE1140" s="37"/>
      <c r="FF1140" s="37"/>
      <c r="FG1140" s="37"/>
      <c r="FH1140" s="37"/>
      <c r="FI1140" s="37"/>
      <c r="FJ1140" s="37"/>
      <c r="FK1140" s="37"/>
      <c r="FL1140" s="37"/>
      <c r="FM1140" s="37"/>
      <c r="FN1140" s="37"/>
      <c r="FO1140" s="37"/>
      <c r="FP1140" s="37"/>
      <c r="FQ1140" s="37"/>
      <c r="FR1140" s="37"/>
      <c r="FS1140" s="29">
        <f t="shared" si="131"/>
        <v>0</v>
      </c>
      <c r="FT1140" s="29"/>
      <c r="FU1140" s="8">
        <f t="shared" si="135"/>
        <v>2</v>
      </c>
      <c r="FV1140" s="29"/>
    </row>
    <row r="1141" spans="1:178">
      <c r="A1141" s="8">
        <v>11153</v>
      </c>
      <c r="B1141" s="27" t="s">
        <v>68</v>
      </c>
      <c r="C1141" s="8">
        <v>52</v>
      </c>
      <c r="D1141" s="8" t="s">
        <v>1452</v>
      </c>
      <c r="E1141" s="8" t="s">
        <v>1467</v>
      </c>
      <c r="F1141" s="8" t="s">
        <v>261</v>
      </c>
      <c r="G1141">
        <v>200</v>
      </c>
      <c r="H1141" s="8" t="str">
        <f>VLOOKUP(F1141, 'Meslek Grupları'!$E$6:$G$152, 3, FALSE)</f>
        <v>Esnaf</v>
      </c>
      <c r="I1141" s="8"/>
      <c r="J1141" s="8"/>
      <c r="K1141" s="8"/>
      <c r="M1141" s="8"/>
      <c r="O1141" s="8"/>
      <c r="P1141" s="8"/>
      <c r="Q1141" s="8" t="s">
        <v>578</v>
      </c>
      <c r="R1141">
        <v>12</v>
      </c>
      <c r="S1141" s="8">
        <v>2.5</v>
      </c>
      <c r="T1141" s="8">
        <v>11.25</v>
      </c>
      <c r="U1141" s="8"/>
      <c r="V1141" s="8"/>
      <c r="W1141" s="8"/>
      <c r="Z1141" s="28"/>
      <c r="AA1141" s="8"/>
      <c r="AB1141" s="8"/>
      <c r="AC1141" s="8"/>
      <c r="AD1141" s="8"/>
      <c r="AE1141" s="8"/>
      <c r="AF1141" s="8">
        <v>15</v>
      </c>
      <c r="AG1141" s="8">
        <v>3</v>
      </c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>
        <v>30</v>
      </c>
      <c r="AS1141" s="27">
        <v>6</v>
      </c>
      <c r="AT1141" s="27">
        <v>9</v>
      </c>
      <c r="AU1141" s="29"/>
      <c r="AV1141" s="8"/>
      <c r="AW1141" s="8"/>
      <c r="AX1141" s="8"/>
      <c r="AY1141" s="8"/>
      <c r="AZ1141" s="8"/>
      <c r="BA1141" s="27"/>
      <c r="BB1141" s="28"/>
      <c r="BC1141" s="8"/>
      <c r="BD1141" s="8"/>
      <c r="BE1141" s="8"/>
      <c r="BF1141" s="8"/>
      <c r="BG1141" s="8"/>
      <c r="BH1141" s="27"/>
      <c r="BI1141" s="8">
        <v>5</v>
      </c>
      <c r="BJ1141" s="8">
        <v>9</v>
      </c>
      <c r="BK1141" s="8">
        <v>9</v>
      </c>
      <c r="BL1141" s="8"/>
      <c r="BM1141" s="8">
        <v>72</v>
      </c>
      <c r="BN1141" s="8">
        <v>80</v>
      </c>
      <c r="BO1141" s="28"/>
      <c r="BP1141" s="8"/>
      <c r="BQ1141" s="8"/>
      <c r="BR1141" s="8"/>
      <c r="BS1141" s="8"/>
      <c r="BT1141" s="8"/>
      <c r="BU1141" s="27"/>
      <c r="BV1141" s="8"/>
      <c r="BW1141" s="28">
        <v>2</v>
      </c>
      <c r="BX1141" s="8"/>
      <c r="BY1141" s="8"/>
      <c r="BZ1141" s="8">
        <v>48</v>
      </c>
      <c r="CA1141" s="27">
        <v>54</v>
      </c>
      <c r="CB1141" s="28"/>
      <c r="CC1141" s="8"/>
      <c r="CD1141" s="8"/>
      <c r="CE1141" s="8"/>
      <c r="CF1141" s="8"/>
      <c r="CG1141" s="8"/>
      <c r="CH1141" s="27"/>
      <c r="CI1141" s="29"/>
      <c r="CJ1141" s="2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>
        <v>1</v>
      </c>
      <c r="DN1141" s="8"/>
      <c r="DO1141" s="8"/>
      <c r="DP1141" s="8"/>
      <c r="DQ1141" s="28"/>
      <c r="DR1141" s="8"/>
      <c r="DS1141" s="8"/>
      <c r="DT1141" s="8"/>
      <c r="DU1141" s="8"/>
      <c r="DV1141" s="27"/>
      <c r="DW1141" s="8"/>
      <c r="DX1141" s="8"/>
      <c r="DY1141" s="8"/>
      <c r="DZ1141" s="8"/>
      <c r="EA1141" s="8"/>
      <c r="EB1141" s="8"/>
      <c r="EC1141" s="8"/>
      <c r="ED1141" s="28"/>
      <c r="EE1141" s="8"/>
      <c r="EF1141" s="8"/>
      <c r="EG1141" s="28"/>
      <c r="EH1141" s="8"/>
      <c r="EI1141" s="8"/>
      <c r="EJ1141" s="8"/>
      <c r="EK1141" s="8"/>
      <c r="EL1141" s="27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27"/>
      <c r="EX1141" s="27"/>
      <c r="EY1141" s="27"/>
      <c r="EZ1141" s="27"/>
      <c r="FA1141" s="27"/>
      <c r="FB1141" s="27"/>
      <c r="FC1141" s="27"/>
      <c r="FD1141" s="27"/>
      <c r="FE1141" s="27"/>
      <c r="FF1141" s="27"/>
      <c r="FG1141" s="27"/>
      <c r="FH1141" s="27"/>
      <c r="FI1141" s="27"/>
      <c r="FJ1141" s="27"/>
      <c r="FK1141" s="27"/>
      <c r="FL1141" s="27"/>
      <c r="FM1141" s="27"/>
      <c r="FN1141" s="27"/>
      <c r="FO1141" s="27"/>
      <c r="FP1141" s="27"/>
      <c r="FQ1141" s="27"/>
      <c r="FR1141" s="27"/>
      <c r="FS1141" s="29">
        <f t="shared" si="131"/>
        <v>320</v>
      </c>
      <c r="FT1141" s="29">
        <f>SUM(FS1141:FS1142)</f>
        <v>320</v>
      </c>
      <c r="FU1141" s="8">
        <f t="shared" si="135"/>
        <v>7</v>
      </c>
      <c r="FV1141" s="29">
        <f>SUM(FU1141:FU1142)</f>
        <v>9</v>
      </c>
    </row>
    <row r="1142" spans="1:178">
      <c r="A1142" s="8">
        <v>11153</v>
      </c>
      <c r="B1142" s="27" t="s">
        <v>68</v>
      </c>
      <c r="C1142" s="31"/>
      <c r="D1142" s="31"/>
      <c r="E1142" s="31" t="s">
        <v>1071</v>
      </c>
      <c r="F1142" s="31" t="s">
        <v>1071</v>
      </c>
      <c r="G1142" s="31"/>
      <c r="H1142" s="8">
        <v>0</v>
      </c>
      <c r="I1142" s="31"/>
      <c r="J1142" s="31"/>
      <c r="K1142" s="31"/>
      <c r="L1142" s="31"/>
      <c r="M1142" s="31"/>
      <c r="N1142" s="31"/>
      <c r="O1142" s="31"/>
      <c r="P1142" s="31"/>
      <c r="Q1142" s="31" t="s">
        <v>1071</v>
      </c>
      <c r="R1142" s="31"/>
      <c r="S1142" s="31"/>
      <c r="T1142" s="31"/>
      <c r="U1142" s="31"/>
      <c r="V1142" s="31"/>
      <c r="W1142" s="31"/>
      <c r="X1142" s="31"/>
      <c r="Y1142" s="31"/>
      <c r="Z1142" s="38"/>
      <c r="AA1142" s="31"/>
      <c r="AB1142" s="31"/>
      <c r="AC1142" s="31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  <c r="AR1142" s="31"/>
      <c r="AS1142" s="37"/>
      <c r="AT1142" s="37"/>
      <c r="AU1142" s="39"/>
      <c r="AV1142" s="31"/>
      <c r="AW1142" s="31"/>
      <c r="AX1142" s="31"/>
      <c r="AY1142" s="31"/>
      <c r="AZ1142" s="31"/>
      <c r="BA1142" s="37"/>
      <c r="BB1142" s="38"/>
      <c r="BC1142" s="31"/>
      <c r="BD1142" s="31"/>
      <c r="BE1142" s="31"/>
      <c r="BF1142" s="31"/>
      <c r="BG1142" s="31"/>
      <c r="BH1142" s="37"/>
      <c r="BI1142" s="31"/>
      <c r="BJ1142" s="31"/>
      <c r="BK1142" s="31"/>
      <c r="BL1142" s="31"/>
      <c r="BM1142" s="31"/>
      <c r="BN1142" s="31"/>
      <c r="BO1142" s="38"/>
      <c r="BP1142" s="31"/>
      <c r="BQ1142" s="31"/>
      <c r="BR1142" s="31"/>
      <c r="BS1142" s="31"/>
      <c r="BT1142" s="31"/>
      <c r="BU1142" s="37"/>
      <c r="BV1142" s="31"/>
      <c r="BW1142" s="38">
        <v>2</v>
      </c>
      <c r="BX1142" s="31"/>
      <c r="BY1142" s="31" t="s">
        <v>275</v>
      </c>
      <c r="BZ1142" s="31"/>
      <c r="CA1142" s="37"/>
      <c r="CB1142" s="38"/>
      <c r="CC1142" s="31"/>
      <c r="CD1142" s="31"/>
      <c r="CE1142" s="31"/>
      <c r="CF1142" s="31"/>
      <c r="CG1142" s="31"/>
      <c r="CH1142" s="37"/>
      <c r="CI1142" s="39"/>
      <c r="CJ1142" s="38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/>
      <c r="DK1142" s="31"/>
      <c r="DL1142" s="31"/>
      <c r="DM1142" s="31"/>
      <c r="DN1142" s="31"/>
      <c r="DO1142" s="31"/>
      <c r="DP1142" s="31"/>
      <c r="DQ1142" s="38"/>
      <c r="DR1142" s="31"/>
      <c r="DS1142" s="31"/>
      <c r="DT1142" s="31"/>
      <c r="DU1142" s="31"/>
      <c r="DV1142" s="37"/>
      <c r="DW1142" s="31"/>
      <c r="DX1142" s="31"/>
      <c r="DY1142" s="31"/>
      <c r="DZ1142" s="31"/>
      <c r="EA1142" s="31"/>
      <c r="EB1142" s="31"/>
      <c r="EC1142" s="31"/>
      <c r="ED1142" s="38"/>
      <c r="EE1142" s="31"/>
      <c r="EF1142" s="31"/>
      <c r="EG1142" s="38"/>
      <c r="EH1142" s="31"/>
      <c r="EI1142" s="31"/>
      <c r="EJ1142" s="31"/>
      <c r="EK1142" s="31"/>
      <c r="EL1142" s="37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/>
      <c r="EW1142" s="37"/>
      <c r="EX1142" s="37"/>
      <c r="EY1142" s="37"/>
      <c r="EZ1142" s="37"/>
      <c r="FA1142" s="37"/>
      <c r="FB1142" s="37"/>
      <c r="FC1142" s="37"/>
      <c r="FD1142" s="37"/>
      <c r="FE1142" s="37"/>
      <c r="FF1142" s="37"/>
      <c r="FG1142" s="37"/>
      <c r="FH1142" s="37"/>
      <c r="FI1142" s="37"/>
      <c r="FJ1142" s="37"/>
      <c r="FK1142" s="37"/>
      <c r="FL1142" s="37"/>
      <c r="FM1142" s="37"/>
      <c r="FN1142" s="37"/>
      <c r="FO1142" s="37"/>
      <c r="FP1142" s="37"/>
      <c r="FQ1142" s="37"/>
      <c r="FR1142" s="37"/>
      <c r="FS1142" s="29">
        <f t="shared" si="131"/>
        <v>0</v>
      </c>
      <c r="FT1142" s="29"/>
      <c r="FU1142" s="8">
        <f t="shared" si="135"/>
        <v>2</v>
      </c>
      <c r="FV1142" s="29"/>
    </row>
    <row r="1143" spans="1:178">
      <c r="A1143" s="8">
        <v>11153</v>
      </c>
      <c r="B1143" s="27" t="s">
        <v>68</v>
      </c>
      <c r="C1143" s="40">
        <v>53</v>
      </c>
      <c r="D1143" s="40" t="s">
        <v>1566</v>
      </c>
      <c r="E1143" s="40" t="s">
        <v>1443</v>
      </c>
      <c r="F1143" s="40" t="s">
        <v>261</v>
      </c>
      <c r="G1143" s="40">
        <v>300</v>
      </c>
      <c r="H1143" s="8" t="str">
        <f>VLOOKUP(F1143, 'Meslek Grupları'!$E$6:$G$152, 3, FALSE)</f>
        <v>Esnaf</v>
      </c>
      <c r="I1143" s="40"/>
      <c r="J1143" s="40"/>
      <c r="K1143" s="40"/>
      <c r="L1143" s="40"/>
      <c r="M1143" s="40"/>
      <c r="N1143" s="40"/>
      <c r="O1143" s="40"/>
      <c r="P1143" s="40"/>
      <c r="Q1143" s="40" t="s">
        <v>579</v>
      </c>
      <c r="R1143" s="40">
        <v>50</v>
      </c>
      <c r="S1143" s="40">
        <v>2</v>
      </c>
      <c r="T1143" s="40">
        <v>9</v>
      </c>
      <c r="U1143" s="40"/>
      <c r="V1143" s="40"/>
      <c r="W1143" s="40"/>
      <c r="X1143" s="40"/>
      <c r="Y1143" s="40"/>
      <c r="Z1143" s="41">
        <v>10</v>
      </c>
      <c r="AA1143" s="40">
        <v>2.5</v>
      </c>
      <c r="AB1143" s="40"/>
      <c r="AC1143" s="40"/>
      <c r="AD1143" s="40">
        <v>50</v>
      </c>
      <c r="AE1143" s="40">
        <v>25</v>
      </c>
      <c r="AF1143" s="40"/>
      <c r="AG1143" s="40"/>
      <c r="AH1143" s="40"/>
      <c r="AI1143" s="40"/>
      <c r="AJ1143" s="40"/>
      <c r="AK1143" s="40"/>
      <c r="AL1143" s="40"/>
      <c r="AM1143" s="40"/>
      <c r="AN1143" s="40"/>
      <c r="AO1143" s="40"/>
      <c r="AP1143" s="40"/>
      <c r="AQ1143" s="40"/>
      <c r="AR1143" s="40"/>
      <c r="AS1143" s="42"/>
      <c r="AT1143" s="42">
        <v>27.5</v>
      </c>
      <c r="AU1143" s="43"/>
      <c r="AV1143" s="40"/>
      <c r="AW1143" s="40"/>
      <c r="AX1143" s="40"/>
      <c r="AY1143" s="40"/>
      <c r="AZ1143" s="40"/>
      <c r="BA1143" s="42"/>
      <c r="BB1143" s="41"/>
      <c r="BC1143" s="40"/>
      <c r="BD1143" s="40"/>
      <c r="BE1143" s="40"/>
      <c r="BF1143" s="40"/>
      <c r="BG1143" s="40"/>
      <c r="BH1143" s="42"/>
      <c r="BI1143" s="40">
        <v>2</v>
      </c>
      <c r="BJ1143" s="40">
        <v>27.5</v>
      </c>
      <c r="BK1143" s="40">
        <v>27.5</v>
      </c>
      <c r="BL1143" s="40"/>
      <c r="BM1143" s="40">
        <v>220</v>
      </c>
      <c r="BN1143" s="40">
        <v>250</v>
      </c>
      <c r="BO1143" s="41"/>
      <c r="BP1143" s="40"/>
      <c r="BQ1143" s="40"/>
      <c r="BR1143" s="40"/>
      <c r="BS1143" s="40"/>
      <c r="BT1143" s="40"/>
      <c r="BU1143" s="42"/>
      <c r="BV1143" s="40"/>
      <c r="BW1143" s="41">
        <v>2</v>
      </c>
      <c r="BX1143" s="40"/>
      <c r="BY1143" s="40"/>
      <c r="BZ1143" s="40">
        <v>48</v>
      </c>
      <c r="CA1143" s="42">
        <v>60</v>
      </c>
      <c r="CB1143" s="41"/>
      <c r="CC1143" s="40"/>
      <c r="CD1143" s="40"/>
      <c r="CE1143" s="40"/>
      <c r="CF1143" s="40"/>
      <c r="CG1143" s="40"/>
      <c r="CH1143" s="42"/>
      <c r="CI1143" s="43"/>
      <c r="CJ1143" s="41">
        <v>1</v>
      </c>
      <c r="CK1143" s="40"/>
      <c r="CL1143" s="40"/>
      <c r="CM1143" s="40"/>
      <c r="CN1143" s="40"/>
      <c r="CO1143" s="40"/>
      <c r="CP1143" s="40"/>
      <c r="CQ1143" s="40"/>
      <c r="CR1143" s="40"/>
      <c r="CS1143" s="40"/>
      <c r="CT1143" s="40"/>
      <c r="CU1143" s="40"/>
      <c r="CV1143" s="40"/>
      <c r="CW1143" s="40"/>
      <c r="CX1143" s="40"/>
      <c r="CY1143" s="40"/>
      <c r="CZ1143" s="40"/>
      <c r="DA1143" s="40"/>
      <c r="DB1143" s="40"/>
      <c r="DC1143" s="40"/>
      <c r="DD1143" s="40"/>
      <c r="DE1143" s="40"/>
      <c r="DF1143" s="40"/>
      <c r="DG1143" s="40"/>
      <c r="DH1143" s="40"/>
      <c r="DI1143" s="40"/>
      <c r="DJ1143" s="40"/>
      <c r="DK1143" s="40"/>
      <c r="DL1143" s="40"/>
      <c r="DM1143" s="40"/>
      <c r="DN1143" s="40"/>
      <c r="DO1143" s="40"/>
      <c r="DP1143" s="40"/>
      <c r="DQ1143" s="41"/>
      <c r="DR1143" s="40"/>
      <c r="DS1143" s="40"/>
      <c r="DT1143" s="40"/>
      <c r="DU1143" s="40"/>
      <c r="DV1143" s="42"/>
      <c r="DW1143" s="40"/>
      <c r="DX1143" s="40"/>
      <c r="DY1143" s="40"/>
      <c r="DZ1143" s="40"/>
      <c r="EA1143" s="40"/>
      <c r="EB1143" s="40"/>
      <c r="EC1143" s="40"/>
      <c r="ED1143" s="41"/>
      <c r="EE1143" s="40"/>
      <c r="EF1143" s="40"/>
      <c r="EG1143" s="41"/>
      <c r="EH1143" s="40"/>
      <c r="EI1143" s="40"/>
      <c r="EJ1143" s="40"/>
      <c r="EK1143" s="40"/>
      <c r="EL1143" s="42"/>
      <c r="EM1143" s="40"/>
      <c r="EN1143" s="40"/>
      <c r="EO1143" s="40"/>
      <c r="EP1143" s="40"/>
      <c r="EQ1143" s="40"/>
      <c r="ER1143" s="40"/>
      <c r="ES1143" s="40"/>
      <c r="ET1143" s="40"/>
      <c r="EU1143" s="40"/>
      <c r="EV1143" s="40"/>
      <c r="EW1143" s="42"/>
      <c r="EX1143" s="42"/>
      <c r="EY1143" s="42"/>
      <c r="EZ1143" s="42"/>
      <c r="FA1143" s="42"/>
      <c r="FB1143" s="42"/>
      <c r="FC1143" s="42"/>
      <c r="FD1143" s="42"/>
      <c r="FE1143" s="42"/>
      <c r="FF1143" s="42"/>
      <c r="FG1143" s="42"/>
      <c r="FH1143" s="42"/>
      <c r="FI1143" s="42"/>
      <c r="FJ1143" s="42"/>
      <c r="FK1143" s="42"/>
      <c r="FL1143" s="42"/>
      <c r="FM1143" s="42"/>
      <c r="FN1143" s="42"/>
      <c r="FO1143" s="42"/>
      <c r="FP1143" s="42"/>
      <c r="FQ1143" s="42"/>
      <c r="FR1143" s="42"/>
      <c r="FS1143" s="29">
        <f t="shared" si="131"/>
        <v>568</v>
      </c>
      <c r="FT1143" s="29">
        <f t="shared" ref="FT1143:FT1150" si="137">FS1143</f>
        <v>568</v>
      </c>
      <c r="FU1143" s="8">
        <f t="shared" si="135"/>
        <v>4</v>
      </c>
      <c r="FV1143" s="29">
        <f t="shared" ref="FV1143:FV1150" si="138">FU1143</f>
        <v>4</v>
      </c>
    </row>
    <row r="1144" spans="1:178">
      <c r="A1144" s="8">
        <v>11153</v>
      </c>
      <c r="B1144" s="27" t="s">
        <v>68</v>
      </c>
      <c r="C1144" s="40">
        <v>54</v>
      </c>
      <c r="D1144" s="40" t="s">
        <v>1468</v>
      </c>
      <c r="E1144" s="40" t="s">
        <v>1480</v>
      </c>
      <c r="F1144" s="40" t="s">
        <v>253</v>
      </c>
      <c r="G1144" s="40">
        <v>100</v>
      </c>
      <c r="H1144" s="8" t="str">
        <f>VLOOKUP(F1144, 'Meslek Grupları'!$E$6:$G$152, 3, FALSE)</f>
        <v>İşçiler</v>
      </c>
      <c r="I1144" s="40"/>
      <c r="J1144" s="40"/>
      <c r="K1144" s="40"/>
      <c r="L1144" s="40"/>
      <c r="M1144" s="40"/>
      <c r="N1144" s="40"/>
      <c r="O1144" s="40"/>
      <c r="P1144" s="40"/>
      <c r="Q1144" s="40" t="s">
        <v>578</v>
      </c>
      <c r="R1144" s="40">
        <v>12</v>
      </c>
      <c r="S1144" s="40">
        <v>3</v>
      </c>
      <c r="T1144" s="40">
        <v>13.5</v>
      </c>
      <c r="U1144" s="40"/>
      <c r="V1144" s="40"/>
      <c r="W1144" s="40"/>
      <c r="X1144" s="40"/>
      <c r="Y1144" s="40"/>
      <c r="Z1144" s="41"/>
      <c r="AA1144" s="40"/>
      <c r="AB1144" s="40"/>
      <c r="AC1144" s="40"/>
      <c r="AD1144" s="40"/>
      <c r="AE1144" s="40"/>
      <c r="AF1144" s="40"/>
      <c r="AG1144" s="40"/>
      <c r="AH1144" s="40"/>
      <c r="AI1144" s="40"/>
      <c r="AJ1144" s="40"/>
      <c r="AK1144" s="40"/>
      <c r="AL1144" s="40"/>
      <c r="AM1144" s="40"/>
      <c r="AN1144" s="40"/>
      <c r="AO1144" s="40"/>
      <c r="AP1144" s="40"/>
      <c r="AQ1144" s="40"/>
      <c r="AR1144" s="40"/>
      <c r="AS1144" s="42"/>
      <c r="AT1144" s="42"/>
      <c r="AU1144" s="43"/>
      <c r="AV1144" s="40"/>
      <c r="AW1144" s="40"/>
      <c r="AX1144" s="40"/>
      <c r="AY1144" s="40"/>
      <c r="AZ1144" s="40"/>
      <c r="BA1144" s="42"/>
      <c r="BB1144" s="41"/>
      <c r="BC1144" s="40"/>
      <c r="BD1144" s="40"/>
      <c r="BE1144" s="40"/>
      <c r="BF1144" s="40"/>
      <c r="BG1144" s="40"/>
      <c r="BH1144" s="42"/>
      <c r="BI1144" s="40"/>
      <c r="BJ1144" s="40"/>
      <c r="BK1144" s="40"/>
      <c r="BL1144" s="40"/>
      <c r="BM1144" s="40"/>
      <c r="BN1144" s="40"/>
      <c r="BO1144" s="41"/>
      <c r="BP1144" s="40"/>
      <c r="BQ1144" s="40"/>
      <c r="BR1144" s="40"/>
      <c r="BS1144" s="40"/>
      <c r="BT1144" s="40"/>
      <c r="BU1144" s="42"/>
      <c r="BV1144" s="40"/>
      <c r="BW1144" s="41">
        <v>3</v>
      </c>
      <c r="BX1144" s="40"/>
      <c r="BY1144" s="40"/>
      <c r="BZ1144" s="40">
        <v>96</v>
      </c>
      <c r="CA1144" s="42">
        <v>96</v>
      </c>
      <c r="CB1144" s="41"/>
      <c r="CC1144" s="40"/>
      <c r="CD1144" s="40"/>
      <c r="CE1144" s="40"/>
      <c r="CF1144" s="40"/>
      <c r="CG1144" s="40"/>
      <c r="CH1144" s="42"/>
      <c r="CI1144" s="43"/>
      <c r="CJ1144" s="41"/>
      <c r="CK1144" s="40"/>
      <c r="CL1144" s="40"/>
      <c r="CM1144" s="40"/>
      <c r="CN1144" s="40"/>
      <c r="CO1144" s="40"/>
      <c r="CP1144" s="40"/>
      <c r="CQ1144" s="40"/>
      <c r="CR1144" s="40"/>
      <c r="CS1144" s="40"/>
      <c r="CT1144" s="40"/>
      <c r="CU1144" s="40"/>
      <c r="CV1144" s="40"/>
      <c r="CW1144" s="40"/>
      <c r="CX1144" s="40"/>
      <c r="CY1144" s="40"/>
      <c r="CZ1144" s="40"/>
      <c r="DA1144" s="40"/>
      <c r="DB1144" s="40"/>
      <c r="DC1144" s="40"/>
      <c r="DD1144" s="40"/>
      <c r="DE1144" s="40"/>
      <c r="DF1144" s="40"/>
      <c r="DG1144" s="40"/>
      <c r="DH1144" s="40"/>
      <c r="DI1144" s="40"/>
      <c r="DJ1144" s="40"/>
      <c r="DK1144" s="40"/>
      <c r="DL1144" s="40"/>
      <c r="DM1144" s="40"/>
      <c r="DN1144" s="40"/>
      <c r="DO1144" s="40"/>
      <c r="DP1144" s="40"/>
      <c r="DQ1144" s="41"/>
      <c r="DR1144" s="40"/>
      <c r="DS1144" s="40"/>
      <c r="DT1144" s="40"/>
      <c r="DU1144" s="40"/>
      <c r="DV1144" s="42"/>
      <c r="DW1144" s="40"/>
      <c r="DX1144" s="40"/>
      <c r="DY1144" s="40"/>
      <c r="DZ1144" s="40"/>
      <c r="EA1144" s="40"/>
      <c r="EB1144" s="40"/>
      <c r="EC1144" s="40"/>
      <c r="ED1144" s="41"/>
      <c r="EE1144" s="40"/>
      <c r="EF1144" s="40"/>
      <c r="EG1144" s="41"/>
      <c r="EH1144" s="40"/>
      <c r="EI1144" s="40"/>
      <c r="EJ1144" s="40"/>
      <c r="EK1144" s="40"/>
      <c r="EL1144" s="42"/>
      <c r="EM1144" s="40"/>
      <c r="EN1144" s="40"/>
      <c r="EO1144" s="40"/>
      <c r="EP1144" s="40"/>
      <c r="EQ1144" s="40"/>
      <c r="ER1144" s="40"/>
      <c r="ES1144" s="40"/>
      <c r="ET1144" s="40"/>
      <c r="EU1144" s="40"/>
      <c r="EV1144" s="40"/>
      <c r="EW1144" s="42"/>
      <c r="EX1144" s="42"/>
      <c r="EY1144" s="42"/>
      <c r="EZ1144" s="42"/>
      <c r="FA1144" s="42"/>
      <c r="FB1144" s="42"/>
      <c r="FC1144" s="42"/>
      <c r="FD1144" s="42"/>
      <c r="FE1144" s="42"/>
      <c r="FF1144" s="42"/>
      <c r="FG1144" s="42"/>
      <c r="FH1144" s="42"/>
      <c r="FI1144" s="42"/>
      <c r="FJ1144" s="42"/>
      <c r="FK1144" s="42"/>
      <c r="FL1144" s="42"/>
      <c r="FM1144" s="42"/>
      <c r="FN1144" s="42"/>
      <c r="FO1144" s="42"/>
      <c r="FP1144" s="42"/>
      <c r="FQ1144" s="42"/>
      <c r="FR1144" s="42"/>
      <c r="FS1144" s="29">
        <f t="shared" si="131"/>
        <v>196</v>
      </c>
      <c r="FT1144" s="29">
        <f t="shared" si="137"/>
        <v>196</v>
      </c>
      <c r="FU1144" s="8">
        <f t="shared" si="135"/>
        <v>3</v>
      </c>
      <c r="FV1144" s="29">
        <f t="shared" si="138"/>
        <v>3</v>
      </c>
    </row>
    <row r="1145" spans="1:178">
      <c r="A1145" s="8">
        <v>11153</v>
      </c>
      <c r="B1145" s="27" t="s">
        <v>68</v>
      </c>
      <c r="C1145" s="40">
        <v>55</v>
      </c>
      <c r="D1145" s="40" t="s">
        <v>1452</v>
      </c>
      <c r="E1145" s="40" t="s">
        <v>1453</v>
      </c>
      <c r="F1145" s="40" t="s">
        <v>242</v>
      </c>
      <c r="G1145" s="40">
        <v>200</v>
      </c>
      <c r="H1145" s="8" t="str">
        <f>VLOOKUP(F1145, 'Meslek Grupları'!$E$6:$G$152, 3, FALSE)</f>
        <v>Esnaf</v>
      </c>
      <c r="I1145" s="40"/>
      <c r="J1145" s="40"/>
      <c r="K1145" s="40"/>
      <c r="L1145" s="40"/>
      <c r="M1145" s="40"/>
      <c r="N1145" s="40"/>
      <c r="O1145" s="40"/>
      <c r="P1145" s="40"/>
      <c r="Q1145" s="40" t="s">
        <v>578</v>
      </c>
      <c r="R1145" s="40">
        <v>15</v>
      </c>
      <c r="S1145" s="40">
        <v>2</v>
      </c>
      <c r="T1145" s="40">
        <v>9</v>
      </c>
      <c r="U1145" s="40"/>
      <c r="V1145" s="40"/>
      <c r="W1145" s="40"/>
      <c r="X1145" s="40"/>
      <c r="Y1145" s="40"/>
      <c r="Z1145" s="41"/>
      <c r="AA1145" s="40"/>
      <c r="AB1145" s="40"/>
      <c r="AC1145" s="40"/>
      <c r="AD1145" s="40"/>
      <c r="AE1145" s="40"/>
      <c r="AF1145" s="40"/>
      <c r="AG1145" s="40"/>
      <c r="AH1145" s="40"/>
      <c r="AI1145" s="40"/>
      <c r="AJ1145" s="40"/>
      <c r="AK1145" s="40"/>
      <c r="AL1145" s="40"/>
      <c r="AM1145" s="40"/>
      <c r="AN1145" s="40"/>
      <c r="AO1145" s="40"/>
      <c r="AP1145" s="40"/>
      <c r="AQ1145" s="40"/>
      <c r="AR1145" s="40"/>
      <c r="AS1145" s="42"/>
      <c r="AT1145" s="42"/>
      <c r="AU1145" s="43"/>
      <c r="AV1145" s="40"/>
      <c r="AW1145" s="40"/>
      <c r="AX1145" s="40"/>
      <c r="AY1145" s="40"/>
      <c r="AZ1145" s="40"/>
      <c r="BA1145" s="42"/>
      <c r="BB1145" s="41"/>
      <c r="BC1145" s="40"/>
      <c r="BD1145" s="40"/>
      <c r="BE1145" s="40"/>
      <c r="BF1145" s="40"/>
      <c r="BG1145" s="40"/>
      <c r="BH1145" s="42"/>
      <c r="BI1145" s="40"/>
      <c r="BJ1145" s="40"/>
      <c r="BK1145" s="40"/>
      <c r="BL1145" s="40"/>
      <c r="BM1145" s="40"/>
      <c r="BN1145" s="40"/>
      <c r="BO1145" s="41"/>
      <c r="BP1145" s="40"/>
      <c r="BQ1145" s="40"/>
      <c r="BR1145" s="40"/>
      <c r="BS1145" s="40"/>
      <c r="BT1145" s="40"/>
      <c r="BU1145" s="42"/>
      <c r="BV1145" s="40"/>
      <c r="BW1145" s="41">
        <v>2</v>
      </c>
      <c r="BX1145" s="40"/>
      <c r="BY1145" s="40"/>
      <c r="BZ1145" s="40">
        <v>72</v>
      </c>
      <c r="CA1145" s="42">
        <v>78</v>
      </c>
      <c r="CB1145" s="41"/>
      <c r="CC1145" s="40"/>
      <c r="CD1145" s="40"/>
      <c r="CE1145" s="40"/>
      <c r="CF1145" s="40"/>
      <c r="CG1145" s="40"/>
      <c r="CH1145" s="42"/>
      <c r="CI1145" s="43"/>
      <c r="CJ1145" s="41"/>
      <c r="CK1145" s="40"/>
      <c r="CL1145" s="40"/>
      <c r="CM1145" s="40"/>
      <c r="CN1145" s="40"/>
      <c r="CO1145" s="40"/>
      <c r="CP1145" s="40"/>
      <c r="CQ1145" s="40"/>
      <c r="CR1145" s="40"/>
      <c r="CS1145" s="40"/>
      <c r="CT1145" s="40"/>
      <c r="CU1145" s="40"/>
      <c r="CV1145" s="40"/>
      <c r="CW1145" s="40"/>
      <c r="CX1145" s="40"/>
      <c r="CY1145" s="40"/>
      <c r="CZ1145" s="40"/>
      <c r="DA1145" s="40"/>
      <c r="DB1145" s="40"/>
      <c r="DC1145" s="40"/>
      <c r="DD1145" s="40"/>
      <c r="DE1145" s="40"/>
      <c r="DF1145" s="40"/>
      <c r="DG1145" s="40"/>
      <c r="DH1145" s="40"/>
      <c r="DI1145" s="40"/>
      <c r="DJ1145" s="40"/>
      <c r="DK1145" s="40"/>
      <c r="DL1145" s="40"/>
      <c r="DM1145" s="40"/>
      <c r="DN1145" s="40"/>
      <c r="DO1145" s="40"/>
      <c r="DP1145" s="40"/>
      <c r="DQ1145" s="41"/>
      <c r="DR1145" s="40"/>
      <c r="DS1145" s="40"/>
      <c r="DT1145" s="40"/>
      <c r="DU1145" s="40"/>
      <c r="DV1145" s="42"/>
      <c r="DW1145" s="40"/>
      <c r="DX1145" s="40"/>
      <c r="DY1145" s="40"/>
      <c r="DZ1145" s="40"/>
      <c r="EA1145" s="40"/>
      <c r="EB1145" s="40"/>
      <c r="EC1145" s="40"/>
      <c r="ED1145" s="41"/>
      <c r="EE1145" s="40"/>
      <c r="EF1145" s="40"/>
      <c r="EG1145" s="41"/>
      <c r="EH1145" s="40"/>
      <c r="EI1145" s="40"/>
      <c r="EJ1145" s="40"/>
      <c r="EK1145" s="40"/>
      <c r="EL1145" s="42"/>
      <c r="EM1145" s="40"/>
      <c r="EN1145" s="40"/>
      <c r="EO1145" s="40"/>
      <c r="EP1145" s="40"/>
      <c r="EQ1145" s="40"/>
      <c r="ER1145" s="40"/>
      <c r="ES1145" s="40"/>
      <c r="ET1145" s="40"/>
      <c r="EU1145" s="40"/>
      <c r="EV1145" s="40"/>
      <c r="EW1145" s="42"/>
      <c r="EX1145" s="42"/>
      <c r="EY1145" s="42"/>
      <c r="EZ1145" s="42"/>
      <c r="FA1145" s="42"/>
      <c r="FB1145" s="42"/>
      <c r="FC1145" s="42"/>
      <c r="FD1145" s="42"/>
      <c r="FE1145" s="42"/>
      <c r="FF1145" s="42"/>
      <c r="FG1145" s="42"/>
      <c r="FH1145" s="42"/>
      <c r="FI1145" s="42"/>
      <c r="FJ1145" s="42"/>
      <c r="FK1145" s="42"/>
      <c r="FL1145" s="42"/>
      <c r="FM1145" s="42"/>
      <c r="FN1145" s="42"/>
      <c r="FO1145" s="42"/>
      <c r="FP1145" s="42"/>
      <c r="FQ1145" s="42"/>
      <c r="FR1145" s="42"/>
      <c r="FS1145" s="29">
        <f t="shared" si="131"/>
        <v>272</v>
      </c>
      <c r="FT1145" s="29">
        <f t="shared" si="137"/>
        <v>272</v>
      </c>
      <c r="FU1145" s="8">
        <f t="shared" si="135"/>
        <v>2</v>
      </c>
      <c r="FV1145" s="29">
        <f t="shared" si="138"/>
        <v>2</v>
      </c>
    </row>
    <row r="1146" spans="1:178">
      <c r="A1146" s="8">
        <v>11153</v>
      </c>
      <c r="B1146" s="27" t="s">
        <v>68</v>
      </c>
      <c r="C1146" s="40">
        <v>56</v>
      </c>
      <c r="D1146" s="40" t="s">
        <v>1447</v>
      </c>
      <c r="E1146" s="40" t="s">
        <v>1472</v>
      </c>
      <c r="F1146" s="40" t="s">
        <v>242</v>
      </c>
      <c r="G1146" s="40">
        <v>150</v>
      </c>
      <c r="H1146" s="8" t="str">
        <f>VLOOKUP(F1146, 'Meslek Grupları'!$E$6:$G$152, 3, FALSE)</f>
        <v>Esnaf</v>
      </c>
      <c r="I1146" s="40"/>
      <c r="J1146" s="40"/>
      <c r="K1146" s="40"/>
      <c r="L1146" s="40"/>
      <c r="M1146" s="40"/>
      <c r="N1146" s="40"/>
      <c r="O1146" s="40"/>
      <c r="P1146" s="40"/>
      <c r="Q1146" s="40" t="s">
        <v>578</v>
      </c>
      <c r="R1146" s="40">
        <v>10</v>
      </c>
      <c r="S1146" s="40"/>
      <c r="T1146" s="40"/>
      <c r="U1146" s="40"/>
      <c r="V1146" s="40"/>
      <c r="W1146" s="40"/>
      <c r="X1146" s="40"/>
      <c r="Y1146" s="40"/>
      <c r="Z1146" s="41"/>
      <c r="AA1146" s="40"/>
      <c r="AB1146" s="40"/>
      <c r="AC1146" s="40"/>
      <c r="AD1146" s="40"/>
      <c r="AE1146" s="40"/>
      <c r="AF1146" s="40"/>
      <c r="AG1146" s="40"/>
      <c r="AH1146" s="40"/>
      <c r="AI1146" s="40"/>
      <c r="AJ1146" s="40"/>
      <c r="AK1146" s="40"/>
      <c r="AL1146" s="40"/>
      <c r="AM1146" s="40"/>
      <c r="AN1146" s="40"/>
      <c r="AO1146" s="40"/>
      <c r="AP1146" s="40"/>
      <c r="AQ1146" s="40"/>
      <c r="AR1146" s="40"/>
      <c r="AS1146" s="42"/>
      <c r="AT1146" s="42"/>
      <c r="AU1146" s="43"/>
      <c r="AV1146" s="40"/>
      <c r="AW1146" s="40"/>
      <c r="AX1146" s="40"/>
      <c r="AY1146" s="40"/>
      <c r="AZ1146" s="40"/>
      <c r="BA1146" s="42"/>
      <c r="BB1146" s="41"/>
      <c r="BC1146" s="40"/>
      <c r="BD1146" s="40"/>
      <c r="BE1146" s="40"/>
      <c r="BF1146" s="40"/>
      <c r="BG1146" s="40"/>
      <c r="BH1146" s="42"/>
      <c r="BI1146" s="40"/>
      <c r="BJ1146" s="40"/>
      <c r="BK1146" s="40"/>
      <c r="BL1146" s="40"/>
      <c r="BM1146" s="40"/>
      <c r="BN1146" s="40"/>
      <c r="BO1146" s="41"/>
      <c r="BP1146" s="40"/>
      <c r="BQ1146" s="40"/>
      <c r="BR1146" s="40"/>
      <c r="BS1146" s="40"/>
      <c r="BT1146" s="40"/>
      <c r="BU1146" s="42"/>
      <c r="BV1146" s="40"/>
      <c r="BW1146" s="41"/>
      <c r="BX1146" s="40"/>
      <c r="BY1146" s="40"/>
      <c r="BZ1146" s="40"/>
      <c r="CA1146" s="42"/>
      <c r="CB1146" s="41"/>
      <c r="CC1146" s="40"/>
      <c r="CD1146" s="40"/>
      <c r="CE1146" s="40"/>
      <c r="CF1146" s="40"/>
      <c r="CG1146" s="40"/>
      <c r="CH1146" s="42"/>
      <c r="CI1146" s="43"/>
      <c r="CJ1146" s="41"/>
      <c r="CK1146" s="40"/>
      <c r="CL1146" s="40"/>
      <c r="CM1146" s="40"/>
      <c r="CN1146" s="40"/>
      <c r="CO1146" s="40"/>
      <c r="CP1146" s="40"/>
      <c r="CQ1146" s="40"/>
      <c r="CR1146" s="40"/>
      <c r="CS1146" s="40"/>
      <c r="CT1146" s="40"/>
      <c r="CU1146" s="40"/>
      <c r="CV1146" s="40"/>
      <c r="CW1146" s="40"/>
      <c r="CX1146" s="40"/>
      <c r="CY1146" s="40"/>
      <c r="CZ1146" s="40"/>
      <c r="DA1146" s="40"/>
      <c r="DB1146" s="40"/>
      <c r="DC1146" s="40"/>
      <c r="DD1146" s="40"/>
      <c r="DE1146" s="40"/>
      <c r="DF1146" s="40"/>
      <c r="DG1146" s="40"/>
      <c r="DH1146" s="40"/>
      <c r="DI1146" s="40"/>
      <c r="DJ1146" s="40"/>
      <c r="DK1146" s="40"/>
      <c r="DL1146" s="40"/>
      <c r="DM1146" s="40"/>
      <c r="DN1146" s="40"/>
      <c r="DO1146" s="40"/>
      <c r="DP1146" s="40"/>
      <c r="DQ1146" s="41"/>
      <c r="DR1146" s="40"/>
      <c r="DS1146" s="40"/>
      <c r="DT1146" s="40"/>
      <c r="DU1146" s="40"/>
      <c r="DV1146" s="42"/>
      <c r="DW1146" s="40"/>
      <c r="DX1146" s="40"/>
      <c r="DY1146" s="40"/>
      <c r="DZ1146" s="40"/>
      <c r="EA1146" s="40"/>
      <c r="EB1146" s="40"/>
      <c r="EC1146" s="40"/>
      <c r="ED1146" s="41"/>
      <c r="EE1146" s="40"/>
      <c r="EF1146" s="40"/>
      <c r="EG1146" s="41"/>
      <c r="EH1146" s="40"/>
      <c r="EI1146" s="40"/>
      <c r="EJ1146" s="40"/>
      <c r="EK1146" s="40"/>
      <c r="EL1146" s="42"/>
      <c r="EM1146" s="40"/>
      <c r="EN1146" s="40"/>
      <c r="EO1146" s="40"/>
      <c r="EP1146" s="40"/>
      <c r="EQ1146" s="40"/>
      <c r="ER1146" s="40"/>
      <c r="ES1146" s="40"/>
      <c r="ET1146" s="40"/>
      <c r="EU1146" s="40"/>
      <c r="EV1146" s="40"/>
      <c r="EW1146" s="42"/>
      <c r="EX1146" s="42"/>
      <c r="EY1146" s="42"/>
      <c r="EZ1146" s="42"/>
      <c r="FA1146" s="42"/>
      <c r="FB1146" s="42"/>
      <c r="FC1146" s="42"/>
      <c r="FD1146" s="42"/>
      <c r="FE1146" s="42"/>
      <c r="FF1146" s="42"/>
      <c r="FG1146" s="42"/>
      <c r="FH1146" s="42"/>
      <c r="FI1146" s="42"/>
      <c r="FJ1146" s="42"/>
      <c r="FK1146" s="42"/>
      <c r="FL1146" s="42"/>
      <c r="FM1146" s="42"/>
      <c r="FN1146" s="42"/>
      <c r="FO1146" s="42"/>
      <c r="FP1146" s="42"/>
      <c r="FQ1146" s="42"/>
      <c r="FR1146" s="42"/>
      <c r="FS1146" s="29">
        <f t="shared" si="131"/>
        <v>150</v>
      </c>
      <c r="FT1146" s="29">
        <f t="shared" si="137"/>
        <v>150</v>
      </c>
      <c r="FU1146" s="8">
        <f t="shared" si="135"/>
        <v>0</v>
      </c>
      <c r="FV1146" s="29">
        <f t="shared" si="138"/>
        <v>0</v>
      </c>
    </row>
    <row r="1147" spans="1:178">
      <c r="A1147" s="8">
        <v>11153</v>
      </c>
      <c r="B1147" s="27" t="s">
        <v>68</v>
      </c>
      <c r="C1147" s="40">
        <v>57</v>
      </c>
      <c r="D1147" s="40" t="s">
        <v>1567</v>
      </c>
      <c r="E1147" s="40" t="s">
        <v>1436</v>
      </c>
      <c r="F1147" s="40" t="s">
        <v>190</v>
      </c>
      <c r="G1147" s="40">
        <v>700</v>
      </c>
      <c r="H1147" s="8" t="str">
        <f>VLOOKUP(F1147, 'Meslek Grupları'!$E$6:$G$152, 3, FALSE)</f>
        <v>Esnaf</v>
      </c>
      <c r="I1147" s="40"/>
      <c r="J1147" s="40"/>
      <c r="K1147" s="40"/>
      <c r="L1147" s="40"/>
      <c r="M1147" s="40"/>
      <c r="N1147" s="40"/>
      <c r="O1147" s="40"/>
      <c r="P1147" s="40"/>
      <c r="Q1147" s="40" t="s">
        <v>579</v>
      </c>
      <c r="R1147" s="40">
        <v>40</v>
      </c>
      <c r="S1147" s="40">
        <v>3</v>
      </c>
      <c r="T1147" s="40">
        <v>13.5</v>
      </c>
      <c r="U1147" s="40"/>
      <c r="V1147" s="40"/>
      <c r="W1147" s="40"/>
      <c r="X1147" s="40"/>
      <c r="Y1147" s="40"/>
      <c r="Z1147" s="41"/>
      <c r="AA1147" s="40"/>
      <c r="AB1147" s="40"/>
      <c r="AC1147" s="40"/>
      <c r="AD1147" s="40"/>
      <c r="AE1147" s="40"/>
      <c r="AF1147" s="40"/>
      <c r="AG1147" s="40"/>
      <c r="AH1147" s="40"/>
      <c r="AI1147" s="40"/>
      <c r="AJ1147" s="40"/>
      <c r="AK1147" s="40"/>
      <c r="AL1147" s="40"/>
      <c r="AM1147" s="40"/>
      <c r="AN1147" s="40"/>
      <c r="AO1147" s="40"/>
      <c r="AP1147" s="40"/>
      <c r="AQ1147" s="40"/>
      <c r="AR1147" s="40">
        <v>30</v>
      </c>
      <c r="AS1147" s="42">
        <v>6</v>
      </c>
      <c r="AT1147" s="42">
        <v>6</v>
      </c>
      <c r="AU1147" s="43"/>
      <c r="AV1147" s="40"/>
      <c r="AW1147" s="40"/>
      <c r="AX1147" s="40"/>
      <c r="AY1147" s="40"/>
      <c r="AZ1147" s="40"/>
      <c r="BA1147" s="42"/>
      <c r="BB1147" s="41"/>
      <c r="BC1147" s="40"/>
      <c r="BD1147" s="40"/>
      <c r="BE1147" s="40"/>
      <c r="BF1147" s="40"/>
      <c r="BG1147" s="40"/>
      <c r="BH1147" s="42"/>
      <c r="BI1147" s="40">
        <v>2</v>
      </c>
      <c r="BJ1147" s="40">
        <v>6</v>
      </c>
      <c r="BK1147" s="40">
        <v>6</v>
      </c>
      <c r="BL1147" s="40"/>
      <c r="BM1147" s="40">
        <v>48</v>
      </c>
      <c r="BN1147" s="40">
        <v>50</v>
      </c>
      <c r="BO1147" s="41"/>
      <c r="BP1147" s="40"/>
      <c r="BQ1147" s="40"/>
      <c r="BR1147" s="40"/>
      <c r="BS1147" s="40"/>
      <c r="BT1147" s="40"/>
      <c r="BU1147" s="42"/>
      <c r="BV1147" s="40"/>
      <c r="BW1147" s="41">
        <v>3</v>
      </c>
      <c r="BX1147" s="40"/>
      <c r="BY1147" s="40"/>
      <c r="BZ1147" s="40">
        <v>60</v>
      </c>
      <c r="CA1147" s="42">
        <v>72</v>
      </c>
      <c r="CB1147" s="41"/>
      <c r="CC1147" s="40"/>
      <c r="CD1147" s="40"/>
      <c r="CE1147" s="40"/>
      <c r="CF1147" s="40"/>
      <c r="CG1147" s="40"/>
      <c r="CH1147" s="42"/>
      <c r="CI1147" s="43"/>
      <c r="CJ1147" s="41"/>
      <c r="CK1147" s="40"/>
      <c r="CL1147" s="40"/>
      <c r="CM1147" s="40"/>
      <c r="CN1147" s="40"/>
      <c r="CO1147" s="40"/>
      <c r="CP1147" s="40"/>
      <c r="CQ1147" s="40"/>
      <c r="CR1147" s="40"/>
      <c r="CS1147" s="40"/>
      <c r="CT1147" s="40"/>
      <c r="CU1147" s="40"/>
      <c r="CV1147" s="40"/>
      <c r="CW1147" s="40"/>
      <c r="CX1147" s="40"/>
      <c r="CY1147" s="40"/>
      <c r="CZ1147" s="40"/>
      <c r="DA1147" s="40"/>
      <c r="DB1147" s="40"/>
      <c r="DC1147" s="40"/>
      <c r="DD1147" s="40"/>
      <c r="DE1147" s="40"/>
      <c r="DF1147" s="40"/>
      <c r="DG1147" s="40"/>
      <c r="DH1147" s="40"/>
      <c r="DI1147" s="40"/>
      <c r="DJ1147" s="40"/>
      <c r="DK1147" s="40"/>
      <c r="DL1147" s="40"/>
      <c r="DM1147" s="40"/>
      <c r="DN1147" s="40"/>
      <c r="DO1147" s="40"/>
      <c r="DP1147" s="40"/>
      <c r="DQ1147" s="41"/>
      <c r="DR1147" s="40"/>
      <c r="DS1147" s="40"/>
      <c r="DT1147" s="40"/>
      <c r="DU1147" s="40"/>
      <c r="DV1147" s="42"/>
      <c r="DW1147" s="40"/>
      <c r="DX1147" s="40"/>
      <c r="DY1147" s="40"/>
      <c r="DZ1147" s="40"/>
      <c r="EA1147" s="40"/>
      <c r="EB1147" s="40"/>
      <c r="EC1147" s="40"/>
      <c r="ED1147" s="41"/>
      <c r="EE1147" s="40"/>
      <c r="EF1147" s="40"/>
      <c r="EG1147" s="41"/>
      <c r="EH1147" s="40"/>
      <c r="EI1147" s="40"/>
      <c r="EJ1147" s="40"/>
      <c r="EK1147" s="40"/>
      <c r="EL1147" s="42"/>
      <c r="EM1147" s="40"/>
      <c r="EN1147" s="40"/>
      <c r="EO1147" s="40"/>
      <c r="EP1147" s="40"/>
      <c r="EQ1147" s="40"/>
      <c r="ER1147" s="40"/>
      <c r="ES1147" s="40"/>
      <c r="ET1147" s="40"/>
      <c r="EU1147" s="40"/>
      <c r="EV1147" s="40"/>
      <c r="EW1147" s="42"/>
      <c r="EX1147" s="42"/>
      <c r="EY1147" s="42"/>
      <c r="EZ1147" s="42"/>
      <c r="FA1147" s="42"/>
      <c r="FB1147" s="42"/>
      <c r="FC1147" s="42"/>
      <c r="FD1147" s="42"/>
      <c r="FE1147" s="42"/>
      <c r="FF1147" s="42"/>
      <c r="FG1147" s="42"/>
      <c r="FH1147" s="42"/>
      <c r="FI1147" s="42"/>
      <c r="FJ1147" s="42"/>
      <c r="FK1147" s="42"/>
      <c r="FL1147" s="42"/>
      <c r="FM1147" s="42"/>
      <c r="FN1147" s="42"/>
      <c r="FO1147" s="42"/>
      <c r="FP1147" s="42"/>
      <c r="FQ1147" s="42"/>
      <c r="FR1147" s="42"/>
      <c r="FS1147" s="29">
        <f t="shared" si="131"/>
        <v>808</v>
      </c>
      <c r="FT1147" s="29">
        <f t="shared" si="137"/>
        <v>808</v>
      </c>
      <c r="FU1147" s="8">
        <f t="shared" si="135"/>
        <v>5</v>
      </c>
      <c r="FV1147" s="29">
        <f t="shared" si="138"/>
        <v>5</v>
      </c>
    </row>
    <row r="1148" spans="1:178">
      <c r="A1148" s="8">
        <v>11153</v>
      </c>
      <c r="B1148" s="27" t="s">
        <v>68</v>
      </c>
      <c r="C1148" s="40">
        <v>58</v>
      </c>
      <c r="D1148" s="40" t="s">
        <v>1436</v>
      </c>
      <c r="E1148" s="40" t="s">
        <v>1434</v>
      </c>
      <c r="F1148" s="40" t="s">
        <v>804</v>
      </c>
      <c r="G1148" s="40">
        <v>200</v>
      </c>
      <c r="H1148" s="8" t="str">
        <f>VLOOKUP(F1148, 'Meslek Grupları'!$E$6:$G$152, 3, FALSE)</f>
        <v>İşçiler</v>
      </c>
      <c r="I1148" s="40"/>
      <c r="J1148" s="40"/>
      <c r="K1148" s="40"/>
      <c r="L1148" s="40"/>
      <c r="M1148" s="40"/>
      <c r="N1148" s="40"/>
      <c r="O1148" s="40"/>
      <c r="P1148" s="40"/>
      <c r="Q1148" s="40" t="s">
        <v>579</v>
      </c>
      <c r="R1148" s="40">
        <v>40</v>
      </c>
      <c r="S1148" s="40"/>
      <c r="T1148" s="40"/>
      <c r="U1148" s="40"/>
      <c r="V1148" s="40"/>
      <c r="W1148" s="40">
        <v>60</v>
      </c>
      <c r="X1148" s="40"/>
      <c r="Y1148" s="40"/>
      <c r="Z1148" s="41">
        <v>24</v>
      </c>
      <c r="AA1148" s="40">
        <v>6</v>
      </c>
      <c r="AB1148" s="40"/>
      <c r="AC1148" s="40"/>
      <c r="AD1148" s="40">
        <v>40</v>
      </c>
      <c r="AE1148" s="40">
        <v>20</v>
      </c>
      <c r="AF1148" s="40"/>
      <c r="AG1148" s="40"/>
      <c r="AH1148" s="40"/>
      <c r="AI1148" s="40"/>
      <c r="AJ1148" s="40"/>
      <c r="AK1148" s="40"/>
      <c r="AL1148" s="40"/>
      <c r="AM1148" s="40"/>
      <c r="AN1148" s="40"/>
      <c r="AO1148" s="40"/>
      <c r="AP1148" s="40"/>
      <c r="AQ1148" s="40"/>
      <c r="AR1148" s="40">
        <v>30</v>
      </c>
      <c r="AS1148" s="42">
        <v>6</v>
      </c>
      <c r="AT1148" s="42">
        <v>32</v>
      </c>
      <c r="AU1148" s="43"/>
      <c r="AV1148" s="40"/>
      <c r="AW1148" s="40"/>
      <c r="AX1148" s="40"/>
      <c r="AY1148" s="40"/>
      <c r="AZ1148" s="40"/>
      <c r="BA1148" s="42"/>
      <c r="BB1148" s="41"/>
      <c r="BC1148" s="40"/>
      <c r="BD1148" s="40"/>
      <c r="BE1148" s="40"/>
      <c r="BF1148" s="40"/>
      <c r="BG1148" s="40"/>
      <c r="BH1148" s="42"/>
      <c r="BI1148" s="40">
        <v>4</v>
      </c>
      <c r="BJ1148" s="40">
        <v>32</v>
      </c>
      <c r="BK1148" s="40">
        <v>32</v>
      </c>
      <c r="BL1148" s="40"/>
      <c r="BM1148" s="40">
        <v>256</v>
      </c>
      <c r="BN1148" s="40">
        <v>300</v>
      </c>
      <c r="BO1148" s="41">
        <v>1</v>
      </c>
      <c r="BP1148" s="40"/>
      <c r="BQ1148" s="40"/>
      <c r="BR1148" s="40"/>
      <c r="BS1148" s="40">
        <v>60</v>
      </c>
      <c r="BT1148" s="40"/>
      <c r="BU1148" s="42">
        <v>540</v>
      </c>
      <c r="BV1148" s="40">
        <v>570</v>
      </c>
      <c r="BW1148" s="41"/>
      <c r="BX1148" s="40"/>
      <c r="BY1148" s="40"/>
      <c r="BZ1148" s="40"/>
      <c r="CA1148" s="42"/>
      <c r="CB1148" s="41"/>
      <c r="CC1148" s="40"/>
      <c r="CD1148" s="40"/>
      <c r="CE1148" s="40"/>
      <c r="CF1148" s="40"/>
      <c r="CG1148" s="40"/>
      <c r="CH1148" s="42"/>
      <c r="CI1148" s="43"/>
      <c r="CJ1148" s="41">
        <v>1</v>
      </c>
      <c r="CK1148" s="40"/>
      <c r="CL1148" s="40"/>
      <c r="CM1148" s="40"/>
      <c r="CN1148" s="40"/>
      <c r="CO1148" s="40"/>
      <c r="CP1148" s="40"/>
      <c r="CQ1148" s="40"/>
      <c r="CR1148" s="40"/>
      <c r="CS1148" s="40"/>
      <c r="CT1148" s="40"/>
      <c r="CU1148" s="40"/>
      <c r="CV1148" s="40"/>
      <c r="CW1148" s="40"/>
      <c r="CX1148" s="40"/>
      <c r="CY1148" s="40"/>
      <c r="CZ1148" s="40"/>
      <c r="DA1148" s="40"/>
      <c r="DB1148" s="40"/>
      <c r="DC1148" s="40"/>
      <c r="DD1148" s="40"/>
      <c r="DE1148" s="40"/>
      <c r="DF1148" s="40"/>
      <c r="DG1148" s="40"/>
      <c r="DH1148" s="40"/>
      <c r="DI1148" s="40"/>
      <c r="DJ1148" s="40"/>
      <c r="DK1148" s="40"/>
      <c r="DL1148" s="40"/>
      <c r="DM1148" s="40"/>
      <c r="DN1148" s="40"/>
      <c r="DO1148" s="40"/>
      <c r="DP1148" s="40"/>
      <c r="DQ1148" s="41"/>
      <c r="DR1148" s="40"/>
      <c r="DS1148" s="40"/>
      <c r="DT1148" s="40"/>
      <c r="DU1148" s="40"/>
      <c r="DV1148" s="42"/>
      <c r="DW1148" s="40"/>
      <c r="DX1148" s="40"/>
      <c r="DY1148" s="40"/>
      <c r="DZ1148" s="40"/>
      <c r="EA1148" s="40"/>
      <c r="EB1148" s="40"/>
      <c r="EC1148" s="40"/>
      <c r="ED1148" s="41"/>
      <c r="EE1148" s="40"/>
      <c r="EF1148" s="40"/>
      <c r="EG1148" s="41"/>
      <c r="EH1148" s="40"/>
      <c r="EI1148" s="40"/>
      <c r="EJ1148" s="40"/>
      <c r="EK1148" s="40"/>
      <c r="EL1148" s="42"/>
      <c r="EM1148" s="40"/>
      <c r="EN1148" s="40"/>
      <c r="EO1148" s="40"/>
      <c r="EP1148" s="40"/>
      <c r="EQ1148" s="40"/>
      <c r="ER1148" s="40"/>
      <c r="ES1148" s="40"/>
      <c r="ET1148" s="40"/>
      <c r="EU1148" s="40"/>
      <c r="EV1148" s="40"/>
      <c r="EW1148" s="42"/>
      <c r="EX1148" s="42"/>
      <c r="EY1148" s="42"/>
      <c r="EZ1148" s="42"/>
      <c r="FA1148" s="42"/>
      <c r="FB1148" s="42"/>
      <c r="FC1148" s="42"/>
      <c r="FD1148" s="42"/>
      <c r="FE1148" s="42"/>
      <c r="FF1148" s="42"/>
      <c r="FG1148" s="42"/>
      <c r="FH1148" s="42"/>
      <c r="FI1148" s="42"/>
      <c r="FJ1148" s="42"/>
      <c r="FK1148" s="42"/>
      <c r="FL1148" s="42"/>
      <c r="FM1148" s="42"/>
      <c r="FN1148" s="42"/>
      <c r="FO1148" s="42"/>
      <c r="FP1148" s="42"/>
      <c r="FQ1148" s="42"/>
      <c r="FR1148" s="42"/>
      <c r="FS1148" s="29">
        <f t="shared" si="131"/>
        <v>996</v>
      </c>
      <c r="FT1148" s="29">
        <f t="shared" si="137"/>
        <v>996</v>
      </c>
      <c r="FU1148" s="8">
        <f t="shared" si="135"/>
        <v>5</v>
      </c>
      <c r="FV1148" s="29">
        <f t="shared" si="138"/>
        <v>5</v>
      </c>
    </row>
    <row r="1149" spans="1:178">
      <c r="A1149" s="8">
        <v>11153</v>
      </c>
      <c r="B1149" s="27" t="s">
        <v>68</v>
      </c>
      <c r="C1149" s="40">
        <v>59</v>
      </c>
      <c r="D1149" s="40" t="s">
        <v>1568</v>
      </c>
      <c r="E1149" s="40" t="s">
        <v>1448</v>
      </c>
      <c r="F1149" s="40" t="s">
        <v>232</v>
      </c>
      <c r="G1149" s="40">
        <v>150</v>
      </c>
      <c r="H1149" s="8" t="str">
        <f>VLOOKUP(F1149, 'Meslek Grupları'!$E$6:$G$152, 3, FALSE)</f>
        <v>Esnaf</v>
      </c>
      <c r="I1149" s="40"/>
      <c r="J1149" s="40"/>
      <c r="K1149" s="40"/>
      <c r="L1149" s="40"/>
      <c r="M1149" s="40"/>
      <c r="N1149" s="40"/>
      <c r="O1149" s="40"/>
      <c r="P1149" s="40"/>
      <c r="Q1149" s="40" t="s">
        <v>579</v>
      </c>
      <c r="R1149" s="40">
        <v>16</v>
      </c>
      <c r="S1149" s="40">
        <v>4</v>
      </c>
      <c r="T1149" s="40">
        <v>18</v>
      </c>
      <c r="U1149" s="40"/>
      <c r="V1149" s="40"/>
      <c r="W1149" s="40"/>
      <c r="X1149" s="40"/>
      <c r="Y1149" s="40"/>
      <c r="Z1149" s="41">
        <v>20</v>
      </c>
      <c r="AA1149" s="40">
        <v>5</v>
      </c>
      <c r="AB1149" s="40"/>
      <c r="AC1149" s="40"/>
      <c r="AD1149" s="40"/>
      <c r="AE1149" s="40"/>
      <c r="AF1149" s="40"/>
      <c r="AG1149" s="40"/>
      <c r="AH1149" s="40"/>
      <c r="AI1149" s="40"/>
      <c r="AJ1149" s="40"/>
      <c r="AK1149" s="40"/>
      <c r="AL1149" s="40"/>
      <c r="AM1149" s="40"/>
      <c r="AN1149" s="40"/>
      <c r="AO1149" s="40"/>
      <c r="AP1149" s="40"/>
      <c r="AQ1149" s="40"/>
      <c r="AR1149" s="40"/>
      <c r="AS1149" s="42"/>
      <c r="AT1149" s="42">
        <v>5</v>
      </c>
      <c r="AU1149" s="43"/>
      <c r="AV1149" s="40"/>
      <c r="AW1149" s="40"/>
      <c r="AX1149" s="40"/>
      <c r="AY1149" s="40"/>
      <c r="AZ1149" s="40"/>
      <c r="BA1149" s="42"/>
      <c r="BB1149" s="41"/>
      <c r="BC1149" s="40"/>
      <c r="BD1149" s="40"/>
      <c r="BE1149" s="40"/>
      <c r="BF1149" s="40"/>
      <c r="BG1149" s="40"/>
      <c r="BH1149" s="42"/>
      <c r="BI1149" s="40">
        <v>2</v>
      </c>
      <c r="BJ1149" s="40">
        <v>5</v>
      </c>
      <c r="BK1149" s="40">
        <v>5</v>
      </c>
      <c r="BL1149" s="40"/>
      <c r="BM1149" s="40">
        <v>40</v>
      </c>
      <c r="BN1149" s="40">
        <v>40</v>
      </c>
      <c r="BO1149" s="41"/>
      <c r="BP1149" s="40"/>
      <c r="BQ1149" s="40"/>
      <c r="BR1149" s="40"/>
      <c r="BS1149" s="40"/>
      <c r="BT1149" s="40"/>
      <c r="BU1149" s="42"/>
      <c r="BV1149" s="40"/>
      <c r="BW1149" s="41">
        <v>4</v>
      </c>
      <c r="BX1149" s="40"/>
      <c r="BY1149" s="40"/>
      <c r="BZ1149" s="40">
        <v>72</v>
      </c>
      <c r="CA1149" s="42">
        <v>78</v>
      </c>
      <c r="CB1149" s="41"/>
      <c r="CC1149" s="40"/>
      <c r="CD1149" s="40"/>
      <c r="CE1149" s="40"/>
      <c r="CF1149" s="40"/>
      <c r="CG1149" s="40"/>
      <c r="CH1149" s="42"/>
      <c r="CI1149" s="43"/>
      <c r="CJ1149" s="41"/>
      <c r="CK1149" s="40"/>
      <c r="CL1149" s="40"/>
      <c r="CM1149" s="40"/>
      <c r="CN1149" s="40"/>
      <c r="CO1149" s="40"/>
      <c r="CP1149" s="40"/>
      <c r="CQ1149" s="40"/>
      <c r="CR1149" s="40"/>
      <c r="CS1149" s="40"/>
      <c r="CT1149" s="40"/>
      <c r="CU1149" s="40"/>
      <c r="CV1149" s="40"/>
      <c r="CW1149" s="40"/>
      <c r="CX1149" s="40"/>
      <c r="CY1149" s="40"/>
      <c r="CZ1149" s="40"/>
      <c r="DA1149" s="40"/>
      <c r="DB1149" s="40"/>
      <c r="DC1149" s="40"/>
      <c r="DD1149" s="40"/>
      <c r="DE1149" s="40"/>
      <c r="DF1149" s="40"/>
      <c r="DG1149" s="40"/>
      <c r="DH1149" s="40"/>
      <c r="DI1149" s="40"/>
      <c r="DJ1149" s="40"/>
      <c r="DK1149" s="40"/>
      <c r="DL1149" s="40"/>
      <c r="DM1149" s="40"/>
      <c r="DN1149" s="40"/>
      <c r="DO1149" s="40"/>
      <c r="DP1149" s="40"/>
      <c r="DQ1149" s="41"/>
      <c r="DR1149" s="40"/>
      <c r="DS1149" s="40"/>
      <c r="DT1149" s="40"/>
      <c r="DU1149" s="40"/>
      <c r="DV1149" s="42"/>
      <c r="DW1149" s="40"/>
      <c r="DX1149" s="40"/>
      <c r="DY1149" s="40"/>
      <c r="DZ1149" s="40"/>
      <c r="EA1149" s="40"/>
      <c r="EB1149" s="40"/>
      <c r="EC1149" s="40"/>
      <c r="ED1149" s="41"/>
      <c r="EE1149" s="40"/>
      <c r="EF1149" s="40"/>
      <c r="EG1149" s="41"/>
      <c r="EH1149" s="40"/>
      <c r="EI1149" s="40"/>
      <c r="EJ1149" s="40"/>
      <c r="EK1149" s="40"/>
      <c r="EL1149" s="42"/>
      <c r="EM1149" s="40"/>
      <c r="EN1149" s="40"/>
      <c r="EO1149" s="40"/>
      <c r="EP1149" s="40"/>
      <c r="EQ1149" s="40"/>
      <c r="ER1149" s="40"/>
      <c r="ES1149" s="40"/>
      <c r="ET1149" s="40"/>
      <c r="EU1149" s="40"/>
      <c r="EV1149" s="40"/>
      <c r="EW1149" s="42"/>
      <c r="EX1149" s="42"/>
      <c r="EY1149" s="42"/>
      <c r="EZ1149" s="42"/>
      <c r="FA1149" s="42"/>
      <c r="FB1149" s="42"/>
      <c r="FC1149" s="42"/>
      <c r="FD1149" s="42"/>
      <c r="FE1149" s="42"/>
      <c r="FF1149" s="42"/>
      <c r="FG1149" s="42"/>
      <c r="FH1149" s="42"/>
      <c r="FI1149" s="42"/>
      <c r="FJ1149" s="42"/>
      <c r="FK1149" s="42"/>
      <c r="FL1149" s="42"/>
      <c r="FM1149" s="42"/>
      <c r="FN1149" s="42"/>
      <c r="FO1149" s="42"/>
      <c r="FP1149" s="42"/>
      <c r="FQ1149" s="42"/>
      <c r="FR1149" s="42"/>
      <c r="FS1149" s="29">
        <f t="shared" si="131"/>
        <v>262</v>
      </c>
      <c r="FT1149" s="29">
        <f t="shared" si="137"/>
        <v>262</v>
      </c>
      <c r="FU1149" s="8">
        <f t="shared" si="135"/>
        <v>6</v>
      </c>
      <c r="FV1149" s="29">
        <f t="shared" si="138"/>
        <v>6</v>
      </c>
    </row>
    <row r="1150" spans="1:178">
      <c r="A1150" s="8">
        <v>11153</v>
      </c>
      <c r="B1150" s="27" t="s">
        <v>68</v>
      </c>
      <c r="C1150" s="40">
        <v>60</v>
      </c>
      <c r="D1150" s="40" t="s">
        <v>1448</v>
      </c>
      <c r="E1150" s="40" t="s">
        <v>1569</v>
      </c>
      <c r="F1150" s="40" t="s">
        <v>345</v>
      </c>
      <c r="G1150" s="40">
        <v>150</v>
      </c>
      <c r="H1150" s="8" t="str">
        <f>VLOOKUP(F1150, 'Meslek Grupları'!$E$6:$G$152, 3, FALSE)</f>
        <v>Esnaf</v>
      </c>
      <c r="I1150" s="40"/>
      <c r="J1150" s="40"/>
      <c r="K1150" s="40"/>
      <c r="L1150" s="40"/>
      <c r="M1150" s="40"/>
      <c r="N1150" s="40"/>
      <c r="O1150" s="40"/>
      <c r="P1150" s="40"/>
      <c r="Q1150" s="40" t="s">
        <v>578</v>
      </c>
      <c r="R1150" s="40">
        <v>8.5</v>
      </c>
      <c r="S1150" s="40">
        <v>3</v>
      </c>
      <c r="T1150" s="40">
        <v>13.5</v>
      </c>
      <c r="U1150" s="40"/>
      <c r="V1150" s="40"/>
      <c r="W1150" s="40"/>
      <c r="X1150" s="40"/>
      <c r="Y1150" s="40"/>
      <c r="Z1150" s="41"/>
      <c r="AA1150" s="40"/>
      <c r="AB1150" s="40"/>
      <c r="AC1150" s="40"/>
      <c r="AD1150" s="40">
        <v>30</v>
      </c>
      <c r="AE1150" s="40">
        <v>15</v>
      </c>
      <c r="AF1150" s="40">
        <v>15</v>
      </c>
      <c r="AG1150" s="40">
        <v>3</v>
      </c>
      <c r="AH1150" s="40"/>
      <c r="AI1150" s="40"/>
      <c r="AJ1150" s="40"/>
      <c r="AK1150" s="40"/>
      <c r="AL1150" s="40"/>
      <c r="AM1150" s="40"/>
      <c r="AN1150" s="40"/>
      <c r="AO1150" s="40"/>
      <c r="AP1150" s="40"/>
      <c r="AQ1150" s="40"/>
      <c r="AR1150" s="40"/>
      <c r="AS1150" s="42"/>
      <c r="AT1150" s="42">
        <v>18</v>
      </c>
      <c r="AU1150" s="43"/>
      <c r="AV1150" s="40"/>
      <c r="AW1150" s="40"/>
      <c r="AX1150" s="40"/>
      <c r="AY1150" s="40"/>
      <c r="AZ1150" s="40"/>
      <c r="BA1150" s="42"/>
      <c r="BB1150" s="41"/>
      <c r="BC1150" s="40"/>
      <c r="BD1150" s="40"/>
      <c r="BE1150" s="40"/>
      <c r="BF1150" s="40"/>
      <c r="BG1150" s="40"/>
      <c r="BH1150" s="42"/>
      <c r="BI1150" s="40">
        <v>2</v>
      </c>
      <c r="BJ1150" s="40">
        <v>18</v>
      </c>
      <c r="BK1150" s="40">
        <v>18</v>
      </c>
      <c r="BL1150" s="40"/>
      <c r="BM1150" s="40">
        <v>144</v>
      </c>
      <c r="BN1150" s="40">
        <v>150</v>
      </c>
      <c r="BO1150" s="41"/>
      <c r="BP1150" s="40"/>
      <c r="BQ1150" s="40"/>
      <c r="BR1150" s="40"/>
      <c r="BS1150" s="40"/>
      <c r="BT1150" s="40"/>
      <c r="BU1150" s="42"/>
      <c r="BV1150" s="40"/>
      <c r="BW1150" s="41">
        <v>3</v>
      </c>
      <c r="BX1150" s="40"/>
      <c r="BY1150" s="40"/>
      <c r="BZ1150" s="40">
        <v>60</v>
      </c>
      <c r="CA1150" s="42">
        <v>60</v>
      </c>
      <c r="CB1150" s="41"/>
      <c r="CC1150" s="40"/>
      <c r="CD1150" s="40"/>
      <c r="CE1150" s="40"/>
      <c r="CF1150" s="40"/>
      <c r="CG1150" s="40"/>
      <c r="CH1150" s="42"/>
      <c r="CI1150" s="43"/>
      <c r="CJ1150" s="41"/>
      <c r="CK1150" s="40"/>
      <c r="CL1150" s="40"/>
      <c r="CM1150" s="40"/>
      <c r="CN1150" s="40"/>
      <c r="CO1150" s="40"/>
      <c r="CP1150" s="40"/>
      <c r="CQ1150" s="40"/>
      <c r="CR1150" s="40"/>
      <c r="CS1150" s="40"/>
      <c r="CT1150" s="40"/>
      <c r="CU1150" s="40"/>
      <c r="CV1150" s="40"/>
      <c r="CW1150" s="40"/>
      <c r="CX1150" s="40"/>
      <c r="CY1150" s="40"/>
      <c r="CZ1150" s="40"/>
      <c r="DA1150" s="40"/>
      <c r="DB1150" s="40"/>
      <c r="DC1150" s="40"/>
      <c r="DD1150" s="40"/>
      <c r="DE1150" s="40"/>
      <c r="DF1150" s="40"/>
      <c r="DG1150" s="40"/>
      <c r="DH1150" s="40"/>
      <c r="DI1150" s="40"/>
      <c r="DJ1150" s="40"/>
      <c r="DK1150" s="40"/>
      <c r="DL1150" s="40"/>
      <c r="DM1150" s="40"/>
      <c r="DN1150" s="40"/>
      <c r="DO1150" s="40"/>
      <c r="DP1150" s="40"/>
      <c r="DQ1150" s="41"/>
      <c r="DR1150" s="40"/>
      <c r="DS1150" s="40"/>
      <c r="DT1150" s="40"/>
      <c r="DU1150" s="40"/>
      <c r="DV1150" s="42"/>
      <c r="DW1150" s="40"/>
      <c r="DX1150" s="40"/>
      <c r="DY1150" s="40"/>
      <c r="DZ1150" s="40"/>
      <c r="EA1150" s="40"/>
      <c r="EB1150" s="40"/>
      <c r="EC1150" s="40"/>
      <c r="ED1150" s="41"/>
      <c r="EE1150" s="40"/>
      <c r="EF1150" s="40"/>
      <c r="EG1150" s="41"/>
      <c r="EH1150" s="40"/>
      <c r="EI1150" s="40"/>
      <c r="EJ1150" s="40"/>
      <c r="EK1150" s="40"/>
      <c r="EL1150" s="42"/>
      <c r="EM1150" s="40"/>
      <c r="EN1150" s="40"/>
      <c r="EO1150" s="40"/>
      <c r="EP1150" s="40"/>
      <c r="EQ1150" s="40"/>
      <c r="ER1150" s="40"/>
      <c r="ES1150" s="40"/>
      <c r="ET1150" s="40"/>
      <c r="EU1150" s="40"/>
      <c r="EV1150" s="40"/>
      <c r="EW1150" s="42"/>
      <c r="EX1150" s="42"/>
      <c r="EY1150" s="42"/>
      <c r="EZ1150" s="42"/>
      <c r="FA1150" s="42"/>
      <c r="FB1150" s="42"/>
      <c r="FC1150" s="42"/>
      <c r="FD1150" s="42"/>
      <c r="FE1150" s="42"/>
      <c r="FF1150" s="42"/>
      <c r="FG1150" s="42"/>
      <c r="FH1150" s="42"/>
      <c r="FI1150" s="42"/>
      <c r="FJ1150" s="42"/>
      <c r="FK1150" s="42"/>
      <c r="FL1150" s="42"/>
      <c r="FM1150" s="42"/>
      <c r="FN1150" s="42"/>
      <c r="FO1150" s="42"/>
      <c r="FP1150" s="42"/>
      <c r="FQ1150" s="42"/>
      <c r="FR1150" s="42"/>
      <c r="FS1150" s="29">
        <f t="shared" si="131"/>
        <v>354</v>
      </c>
      <c r="FT1150" s="29">
        <f t="shared" si="137"/>
        <v>354</v>
      </c>
      <c r="FU1150" s="8">
        <f t="shared" si="135"/>
        <v>5</v>
      </c>
      <c r="FV1150" s="29">
        <f t="shared" si="138"/>
        <v>5</v>
      </c>
    </row>
    <row r="1151" spans="1:178">
      <c r="A1151" s="8">
        <v>11153</v>
      </c>
      <c r="B1151" s="27" t="s">
        <v>68</v>
      </c>
      <c r="C1151" s="8">
        <v>61</v>
      </c>
      <c r="D1151" s="8" t="s">
        <v>533</v>
      </c>
      <c r="E1151" s="8" t="s">
        <v>1071</v>
      </c>
      <c r="F1151" s="8" t="s">
        <v>378</v>
      </c>
      <c r="H1151" s="8" t="str">
        <f>VLOOKUP(F1151, 'Meslek Grupları'!$E$6:$G$152, 3, FALSE)</f>
        <v>Mesleksiz</v>
      </c>
      <c r="I1151" s="8" t="s">
        <v>1441</v>
      </c>
      <c r="J1151" s="8"/>
      <c r="K1151" s="8"/>
      <c r="M1151" s="8"/>
      <c r="O1151" s="8"/>
      <c r="P1151" s="8"/>
      <c r="Q1151" s="8"/>
      <c r="S1151" s="8">
        <v>3</v>
      </c>
      <c r="T1151" s="8">
        <v>13.5</v>
      </c>
      <c r="U1151" s="8"/>
      <c r="V1151" s="8"/>
      <c r="W1151" s="8"/>
      <c r="Z1151" s="28">
        <v>20</v>
      </c>
      <c r="AA1151" s="8">
        <v>5</v>
      </c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>
        <v>10</v>
      </c>
      <c r="AS1151" s="27">
        <v>2</v>
      </c>
      <c r="AT1151" s="27">
        <v>7</v>
      </c>
      <c r="AU1151" s="29"/>
      <c r="AV1151" s="8"/>
      <c r="AW1151" s="8"/>
      <c r="AX1151" s="8"/>
      <c r="AY1151" s="8"/>
      <c r="AZ1151" s="8"/>
      <c r="BA1151" s="27"/>
      <c r="BB1151" s="28"/>
      <c r="BC1151" s="8"/>
      <c r="BD1151" s="8"/>
      <c r="BE1151" s="8"/>
      <c r="BF1151" s="8"/>
      <c r="BG1151" s="8"/>
      <c r="BH1151" s="27"/>
      <c r="BI1151" s="8">
        <v>3</v>
      </c>
      <c r="BJ1151" s="8">
        <v>7</v>
      </c>
      <c r="BK1151" s="8">
        <v>7</v>
      </c>
      <c r="BL1151" s="8"/>
      <c r="BM1151" s="8">
        <v>56</v>
      </c>
      <c r="BN1151" s="8">
        <v>60</v>
      </c>
      <c r="BO1151" s="28"/>
      <c r="BP1151" s="8"/>
      <c r="BQ1151" s="8"/>
      <c r="BR1151" s="8"/>
      <c r="BS1151" s="8"/>
      <c r="BT1151" s="8"/>
      <c r="BU1151" s="27"/>
      <c r="BV1151" s="8"/>
      <c r="BW1151" s="28">
        <v>3</v>
      </c>
      <c r="BX1151" s="8"/>
      <c r="BY1151" s="8"/>
      <c r="BZ1151" s="8">
        <v>36</v>
      </c>
      <c r="CA1151" s="27">
        <v>42</v>
      </c>
      <c r="CB1151" s="28"/>
      <c r="CC1151" s="8"/>
      <c r="CD1151" s="8"/>
      <c r="CE1151" s="8"/>
      <c r="CF1151" s="8"/>
      <c r="CG1151" s="8"/>
      <c r="CH1151" s="27"/>
      <c r="CI1151" s="29"/>
      <c r="CJ1151" s="2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28"/>
      <c r="DR1151" s="8"/>
      <c r="DS1151" s="8"/>
      <c r="DT1151" s="8"/>
      <c r="DU1151" s="8"/>
      <c r="DV1151" s="27"/>
      <c r="DW1151" s="8"/>
      <c r="DX1151" s="8"/>
      <c r="DY1151" s="8"/>
      <c r="DZ1151" s="8"/>
      <c r="EA1151" s="8"/>
      <c r="EB1151" s="8"/>
      <c r="EC1151" s="8"/>
      <c r="ED1151" s="28"/>
      <c r="EE1151" s="8"/>
      <c r="EF1151" s="8"/>
      <c r="EG1151" s="28">
        <v>2</v>
      </c>
      <c r="EH1151" s="8"/>
      <c r="EI1151" s="8"/>
      <c r="EJ1151" s="8"/>
      <c r="EK1151" s="8" t="s">
        <v>903</v>
      </c>
      <c r="EL1151" s="27">
        <v>60</v>
      </c>
      <c r="EM1151" s="8"/>
      <c r="EN1151" s="8"/>
      <c r="EO1151" s="8"/>
      <c r="EP1151" s="8"/>
      <c r="EQ1151" s="8"/>
      <c r="ER1151" s="8">
        <v>2</v>
      </c>
      <c r="ES1151" s="8"/>
      <c r="ET1151" s="8"/>
      <c r="EU1151" s="8" t="s">
        <v>1570</v>
      </c>
      <c r="EV1151" s="8"/>
      <c r="EW1151" s="27"/>
      <c r="EX1151" s="27"/>
      <c r="EY1151" s="27"/>
      <c r="EZ1151" s="27"/>
      <c r="FA1151" s="27"/>
      <c r="FB1151" s="27"/>
      <c r="FC1151" s="27"/>
      <c r="FD1151" s="27"/>
      <c r="FE1151" s="27"/>
      <c r="FF1151" s="27"/>
      <c r="FG1151" s="27"/>
      <c r="FH1151" s="27"/>
      <c r="FI1151" s="27"/>
      <c r="FJ1151" s="27"/>
      <c r="FK1151" s="27"/>
      <c r="FL1151" s="27"/>
      <c r="FM1151" s="27"/>
      <c r="FN1151" s="27"/>
      <c r="FO1151" s="27"/>
      <c r="FP1151" s="27"/>
      <c r="FQ1151" s="27"/>
      <c r="FR1151" s="27"/>
      <c r="FS1151" s="29">
        <f t="shared" si="131"/>
        <v>152</v>
      </c>
      <c r="FT1151" s="29">
        <f>SUM(FS1151:FS1152)</f>
        <v>262</v>
      </c>
      <c r="FU1151" s="8">
        <f t="shared" si="135"/>
        <v>6</v>
      </c>
      <c r="FV1151" s="29">
        <f>SUM(FU1151:FU1152)</f>
        <v>6</v>
      </c>
    </row>
    <row r="1152" spans="1:178">
      <c r="A1152" s="8">
        <v>11153</v>
      </c>
      <c r="B1152" s="27" t="s">
        <v>68</v>
      </c>
      <c r="C1152" s="31"/>
      <c r="D1152" s="31"/>
      <c r="E1152" s="31" t="s">
        <v>1071</v>
      </c>
      <c r="F1152" s="31" t="s">
        <v>1071</v>
      </c>
      <c r="G1152" s="31"/>
      <c r="H1152" s="8">
        <v>0</v>
      </c>
      <c r="I1152" s="31"/>
      <c r="J1152" s="31"/>
      <c r="K1152" s="31"/>
      <c r="L1152" s="31"/>
      <c r="M1152" s="31"/>
      <c r="N1152" s="31"/>
      <c r="O1152" s="31"/>
      <c r="P1152" s="31"/>
      <c r="Q1152" s="31" t="s">
        <v>1071</v>
      </c>
      <c r="R1152" s="31"/>
      <c r="S1152" s="31"/>
      <c r="T1152" s="31"/>
      <c r="U1152" s="31"/>
      <c r="V1152" s="31"/>
      <c r="W1152" s="31"/>
      <c r="X1152" s="31"/>
      <c r="Y1152" s="31"/>
      <c r="Z1152" s="38"/>
      <c r="AA1152" s="31"/>
      <c r="AB1152" s="31"/>
      <c r="AC1152" s="31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  <c r="AR1152" s="31"/>
      <c r="AS1152" s="37"/>
      <c r="AT1152" s="37"/>
      <c r="AU1152" s="39"/>
      <c r="AV1152" s="31"/>
      <c r="AW1152" s="31"/>
      <c r="AX1152" s="31"/>
      <c r="AY1152" s="31"/>
      <c r="AZ1152" s="31"/>
      <c r="BA1152" s="37"/>
      <c r="BB1152" s="38"/>
      <c r="BC1152" s="31"/>
      <c r="BD1152" s="31"/>
      <c r="BE1152" s="31"/>
      <c r="BF1152" s="31"/>
      <c r="BG1152" s="31"/>
      <c r="BH1152" s="37"/>
      <c r="BI1152" s="31"/>
      <c r="BJ1152" s="31"/>
      <c r="BK1152" s="31"/>
      <c r="BL1152" s="31"/>
      <c r="BM1152" s="31"/>
      <c r="BN1152" s="31"/>
      <c r="BO1152" s="38"/>
      <c r="BP1152" s="31"/>
      <c r="BQ1152" s="31"/>
      <c r="BR1152" s="31"/>
      <c r="BS1152" s="31"/>
      <c r="BT1152" s="31"/>
      <c r="BU1152" s="37"/>
      <c r="BV1152" s="31"/>
      <c r="BW1152" s="38"/>
      <c r="BX1152" s="31"/>
      <c r="BY1152" s="31"/>
      <c r="BZ1152" s="31"/>
      <c r="CA1152" s="37"/>
      <c r="CB1152" s="38"/>
      <c r="CC1152" s="31"/>
      <c r="CD1152" s="31"/>
      <c r="CE1152" s="31"/>
      <c r="CF1152" s="31"/>
      <c r="CG1152" s="31"/>
      <c r="CH1152" s="37"/>
      <c r="CI1152" s="39"/>
      <c r="CJ1152" s="38"/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/>
      <c r="DK1152" s="31"/>
      <c r="DL1152" s="31"/>
      <c r="DM1152" s="31"/>
      <c r="DN1152" s="31"/>
      <c r="DO1152" s="31"/>
      <c r="DP1152" s="31"/>
      <c r="DQ1152" s="38"/>
      <c r="DR1152" s="31"/>
      <c r="DS1152" s="31"/>
      <c r="DT1152" s="31"/>
      <c r="DU1152" s="31"/>
      <c r="DV1152" s="37"/>
      <c r="DW1152" s="31"/>
      <c r="DX1152" s="31"/>
      <c r="DY1152" s="31"/>
      <c r="DZ1152" s="31"/>
      <c r="EA1152" s="31"/>
      <c r="EB1152" s="31"/>
      <c r="EC1152" s="31"/>
      <c r="ED1152" s="38"/>
      <c r="EE1152" s="31"/>
      <c r="EF1152" s="31"/>
      <c r="EG1152" s="38"/>
      <c r="EH1152" s="31"/>
      <c r="EI1152" s="31"/>
      <c r="EJ1152" s="31"/>
      <c r="EK1152" s="31"/>
      <c r="EL1152" s="37"/>
      <c r="EM1152" s="31"/>
      <c r="EN1152" s="31"/>
      <c r="EO1152" s="31"/>
      <c r="EP1152" s="31"/>
      <c r="EQ1152" s="31"/>
      <c r="ER1152" s="31">
        <v>3</v>
      </c>
      <c r="ES1152" s="31"/>
      <c r="ET1152" s="31"/>
      <c r="EU1152" s="31"/>
      <c r="EV1152" s="31"/>
      <c r="EW1152" s="37">
        <v>110</v>
      </c>
      <c r="EX1152" s="37"/>
      <c r="EY1152" s="37"/>
      <c r="EZ1152" s="37"/>
      <c r="FA1152" s="37"/>
      <c r="FB1152" s="37"/>
      <c r="FC1152" s="37"/>
      <c r="FD1152" s="37"/>
      <c r="FE1152" s="37"/>
      <c r="FF1152" s="37"/>
      <c r="FG1152" s="37"/>
      <c r="FH1152" s="37"/>
      <c r="FI1152" s="37"/>
      <c r="FJ1152" s="37"/>
      <c r="FK1152" s="37"/>
      <c r="FL1152" s="37"/>
      <c r="FM1152" s="37"/>
      <c r="FN1152" s="37"/>
      <c r="FO1152" s="37"/>
      <c r="FP1152" s="37"/>
      <c r="FQ1152" s="37"/>
      <c r="FR1152" s="37"/>
      <c r="FS1152" s="29">
        <f t="shared" si="131"/>
        <v>110</v>
      </c>
      <c r="FT1152" s="29"/>
      <c r="FU1152" s="8">
        <f t="shared" si="135"/>
        <v>0</v>
      </c>
      <c r="FV1152" s="29"/>
    </row>
    <row r="1153" spans="1:178">
      <c r="A1153" s="8">
        <v>11153</v>
      </c>
      <c r="B1153" s="27" t="s">
        <v>68</v>
      </c>
      <c r="C1153" s="40">
        <v>62</v>
      </c>
      <c r="D1153" s="40" t="s">
        <v>1463</v>
      </c>
      <c r="E1153" s="40" t="s">
        <v>1571</v>
      </c>
      <c r="F1153" s="40" t="s">
        <v>261</v>
      </c>
      <c r="G1153" s="40">
        <v>200</v>
      </c>
      <c r="H1153" s="8" t="str">
        <f>VLOOKUP(F1153, 'Meslek Grupları'!$E$6:$G$152, 3, FALSE)</f>
        <v>Esnaf</v>
      </c>
      <c r="I1153" s="40" t="s">
        <v>1572</v>
      </c>
      <c r="J1153" s="40"/>
      <c r="K1153" s="40"/>
      <c r="L1153" s="40"/>
      <c r="M1153" s="40"/>
      <c r="N1153" s="40"/>
      <c r="O1153" s="40"/>
      <c r="P1153" s="40"/>
      <c r="Q1153" s="40" t="s">
        <v>578</v>
      </c>
      <c r="R1153" s="40">
        <v>20</v>
      </c>
      <c r="S1153" s="40"/>
      <c r="T1153" s="40"/>
      <c r="U1153" s="40"/>
      <c r="V1153" s="40"/>
      <c r="W1153" s="40"/>
      <c r="X1153" s="40"/>
      <c r="Y1153" s="40"/>
      <c r="Z1153" s="41"/>
      <c r="AA1153" s="40"/>
      <c r="AB1153" s="40"/>
      <c r="AC1153" s="40"/>
      <c r="AD1153" s="40"/>
      <c r="AE1153" s="40"/>
      <c r="AF1153" s="40"/>
      <c r="AG1153" s="40"/>
      <c r="AH1153" s="40"/>
      <c r="AI1153" s="40"/>
      <c r="AJ1153" s="40"/>
      <c r="AK1153" s="40"/>
      <c r="AL1153" s="40"/>
      <c r="AM1153" s="40"/>
      <c r="AN1153" s="40"/>
      <c r="AO1153" s="40"/>
      <c r="AP1153" s="40"/>
      <c r="AQ1153" s="40"/>
      <c r="AR1153" s="40">
        <v>20</v>
      </c>
      <c r="AS1153" s="42">
        <v>4</v>
      </c>
      <c r="AT1153" s="42">
        <v>4</v>
      </c>
      <c r="AU1153" s="43"/>
      <c r="AV1153" s="40"/>
      <c r="AW1153" s="40"/>
      <c r="AX1153" s="40"/>
      <c r="AY1153" s="40"/>
      <c r="AZ1153" s="40"/>
      <c r="BA1153" s="42"/>
      <c r="BB1153" s="41"/>
      <c r="BC1153" s="40"/>
      <c r="BD1153" s="40"/>
      <c r="BE1153" s="40"/>
      <c r="BF1153" s="40"/>
      <c r="BG1153" s="40"/>
      <c r="BH1153" s="42"/>
      <c r="BI1153" s="40">
        <v>2</v>
      </c>
      <c r="BJ1153" s="40">
        <v>4</v>
      </c>
      <c r="BK1153" s="40">
        <v>4</v>
      </c>
      <c r="BL1153" s="40"/>
      <c r="BM1153" s="40">
        <v>32</v>
      </c>
      <c r="BN1153" s="40">
        <v>40</v>
      </c>
      <c r="BO1153" s="41"/>
      <c r="BP1153" s="40"/>
      <c r="BQ1153" s="40"/>
      <c r="BR1153" s="40"/>
      <c r="BS1153" s="40"/>
      <c r="BT1153" s="40"/>
      <c r="BU1153" s="42"/>
      <c r="BV1153" s="40"/>
      <c r="BW1153" s="41"/>
      <c r="BX1153" s="40"/>
      <c r="BY1153" s="40"/>
      <c r="BZ1153" s="40"/>
      <c r="CA1153" s="42"/>
      <c r="CB1153" s="41"/>
      <c r="CC1153" s="40"/>
      <c r="CD1153" s="40"/>
      <c r="CE1153" s="40"/>
      <c r="CF1153" s="40"/>
      <c r="CG1153" s="40"/>
      <c r="CH1153" s="42"/>
      <c r="CI1153" s="43"/>
      <c r="CJ1153" s="41"/>
      <c r="CK1153" s="40"/>
      <c r="CL1153" s="40"/>
      <c r="CM1153" s="40"/>
      <c r="CN1153" s="40"/>
      <c r="CO1153" s="40"/>
      <c r="CP1153" s="40"/>
      <c r="CQ1153" s="40"/>
      <c r="CR1153" s="40"/>
      <c r="CS1153" s="40"/>
      <c r="CT1153" s="40"/>
      <c r="CU1153" s="40"/>
      <c r="CV1153" s="40"/>
      <c r="CW1153" s="40"/>
      <c r="CX1153" s="40"/>
      <c r="CY1153" s="40"/>
      <c r="CZ1153" s="40"/>
      <c r="DA1153" s="40"/>
      <c r="DB1153" s="40"/>
      <c r="DC1153" s="40"/>
      <c r="DD1153" s="40"/>
      <c r="DE1153" s="40"/>
      <c r="DF1153" s="40"/>
      <c r="DG1153" s="40"/>
      <c r="DH1153" s="40"/>
      <c r="DI1153" s="40"/>
      <c r="DJ1153" s="40"/>
      <c r="DK1153" s="40"/>
      <c r="DL1153" s="40"/>
      <c r="DM1153" s="40"/>
      <c r="DN1153" s="40"/>
      <c r="DO1153" s="40"/>
      <c r="DP1153" s="40"/>
      <c r="DQ1153" s="41"/>
      <c r="DR1153" s="40"/>
      <c r="DS1153" s="40"/>
      <c r="DT1153" s="40"/>
      <c r="DU1153" s="40"/>
      <c r="DV1153" s="42"/>
      <c r="DW1153" s="40"/>
      <c r="DX1153" s="40"/>
      <c r="DY1153" s="40"/>
      <c r="DZ1153" s="40"/>
      <c r="EA1153" s="40"/>
      <c r="EB1153" s="40"/>
      <c r="EC1153" s="40"/>
      <c r="ED1153" s="41"/>
      <c r="EE1153" s="40"/>
      <c r="EF1153" s="40"/>
      <c r="EG1153" s="41"/>
      <c r="EH1153" s="40"/>
      <c r="EI1153" s="40"/>
      <c r="EJ1153" s="40"/>
      <c r="EK1153" s="40"/>
      <c r="EL1153" s="42"/>
      <c r="EM1153" s="40"/>
      <c r="EN1153" s="40"/>
      <c r="EO1153" s="40"/>
      <c r="EP1153" s="40"/>
      <c r="EQ1153" s="40"/>
      <c r="ER1153" s="40"/>
      <c r="ES1153" s="40"/>
      <c r="ET1153" s="40"/>
      <c r="EU1153" s="40"/>
      <c r="EV1153" s="40"/>
      <c r="EW1153" s="42"/>
      <c r="EX1153" s="42"/>
      <c r="EY1153" s="42"/>
      <c r="EZ1153" s="42"/>
      <c r="FA1153" s="42"/>
      <c r="FB1153" s="42"/>
      <c r="FC1153" s="42"/>
      <c r="FD1153" s="42"/>
      <c r="FE1153" s="42"/>
      <c r="FF1153" s="42"/>
      <c r="FG1153" s="42"/>
      <c r="FH1153" s="42"/>
      <c r="FI1153" s="42"/>
      <c r="FJ1153" s="42"/>
      <c r="FK1153" s="42"/>
      <c r="FL1153" s="42"/>
      <c r="FM1153" s="42"/>
      <c r="FN1153" s="42"/>
      <c r="FO1153" s="42"/>
      <c r="FP1153" s="42"/>
      <c r="FQ1153" s="42"/>
      <c r="FR1153" s="42"/>
      <c r="FS1153" s="29">
        <f t="shared" si="131"/>
        <v>232</v>
      </c>
      <c r="FT1153" s="29">
        <f t="shared" ref="FT1153:FT1164" si="139">FS1153</f>
        <v>232</v>
      </c>
      <c r="FU1153" s="8">
        <f t="shared" si="135"/>
        <v>2</v>
      </c>
      <c r="FV1153" s="29">
        <f t="shared" ref="FV1153:FV1164" si="140">FU1153</f>
        <v>2</v>
      </c>
    </row>
    <row r="1154" spans="1:178">
      <c r="A1154" s="8">
        <v>11153</v>
      </c>
      <c r="B1154" s="27" t="s">
        <v>68</v>
      </c>
      <c r="C1154" s="40">
        <v>63</v>
      </c>
      <c r="D1154" s="40" t="s">
        <v>1448</v>
      </c>
      <c r="E1154" s="40" t="s">
        <v>1497</v>
      </c>
      <c r="F1154" s="40" t="s">
        <v>805</v>
      </c>
      <c r="G1154" s="40">
        <v>120</v>
      </c>
      <c r="H1154" s="8" t="str">
        <f>VLOOKUP(F1154, 'Meslek Grupları'!$E$6:$G$152, 3, FALSE)</f>
        <v>İşçiler</v>
      </c>
      <c r="I1154" s="40" t="s">
        <v>1572</v>
      </c>
      <c r="J1154" s="40"/>
      <c r="K1154" s="40"/>
      <c r="L1154" s="40"/>
      <c r="M1154" s="40"/>
      <c r="N1154" s="40"/>
      <c r="O1154" s="40"/>
      <c r="P1154" s="40"/>
      <c r="Q1154" s="40" t="s">
        <v>578</v>
      </c>
      <c r="R1154" s="40">
        <v>10</v>
      </c>
      <c r="S1154" s="40"/>
      <c r="T1154" s="40"/>
      <c r="U1154" s="40"/>
      <c r="V1154" s="40"/>
      <c r="W1154" s="40"/>
      <c r="X1154" s="40"/>
      <c r="Y1154" s="40"/>
      <c r="Z1154" s="41"/>
      <c r="AA1154" s="40"/>
      <c r="AB1154" s="40"/>
      <c r="AC1154" s="40"/>
      <c r="AD1154" s="40"/>
      <c r="AE1154" s="40"/>
      <c r="AF1154" s="40"/>
      <c r="AG1154" s="40"/>
      <c r="AH1154" s="40"/>
      <c r="AI1154" s="40"/>
      <c r="AJ1154" s="40"/>
      <c r="AK1154" s="40"/>
      <c r="AL1154" s="40"/>
      <c r="AM1154" s="40"/>
      <c r="AN1154" s="40"/>
      <c r="AO1154" s="40"/>
      <c r="AP1154" s="40"/>
      <c r="AQ1154" s="40"/>
      <c r="AR1154" s="40">
        <v>10</v>
      </c>
      <c r="AS1154" s="42">
        <v>2</v>
      </c>
      <c r="AT1154" s="42">
        <v>2</v>
      </c>
      <c r="AU1154" s="43"/>
      <c r="AV1154" s="40"/>
      <c r="AW1154" s="40"/>
      <c r="AX1154" s="40"/>
      <c r="AY1154" s="40"/>
      <c r="AZ1154" s="40"/>
      <c r="BA1154" s="42"/>
      <c r="BB1154" s="41"/>
      <c r="BC1154" s="40"/>
      <c r="BD1154" s="40"/>
      <c r="BE1154" s="40"/>
      <c r="BF1154" s="40"/>
      <c r="BG1154" s="40"/>
      <c r="BH1154" s="42"/>
      <c r="BI1154" s="40">
        <v>1</v>
      </c>
      <c r="BJ1154" s="40">
        <v>2</v>
      </c>
      <c r="BK1154" s="40">
        <v>2</v>
      </c>
      <c r="BL1154" s="40"/>
      <c r="BM1154" s="40">
        <v>16</v>
      </c>
      <c r="BN1154" s="40">
        <v>20</v>
      </c>
      <c r="BO1154" s="41"/>
      <c r="BP1154" s="40"/>
      <c r="BQ1154" s="40"/>
      <c r="BR1154" s="40"/>
      <c r="BS1154" s="40"/>
      <c r="BT1154" s="40"/>
      <c r="BU1154" s="42"/>
      <c r="BV1154" s="40"/>
      <c r="BW1154" s="41"/>
      <c r="BX1154" s="40"/>
      <c r="BY1154" s="40"/>
      <c r="BZ1154" s="40"/>
      <c r="CA1154" s="42"/>
      <c r="CB1154" s="41"/>
      <c r="CC1154" s="40"/>
      <c r="CD1154" s="40"/>
      <c r="CE1154" s="40"/>
      <c r="CF1154" s="40"/>
      <c r="CG1154" s="40"/>
      <c r="CH1154" s="42"/>
      <c r="CI1154" s="43"/>
      <c r="CJ1154" s="41"/>
      <c r="CK1154" s="40"/>
      <c r="CL1154" s="40"/>
      <c r="CM1154" s="40"/>
      <c r="CN1154" s="40"/>
      <c r="CO1154" s="40"/>
      <c r="CP1154" s="40"/>
      <c r="CQ1154" s="40"/>
      <c r="CR1154" s="40"/>
      <c r="CS1154" s="40"/>
      <c r="CT1154" s="40"/>
      <c r="CU1154" s="40"/>
      <c r="CV1154" s="40"/>
      <c r="CW1154" s="40"/>
      <c r="CX1154" s="40"/>
      <c r="CY1154" s="40"/>
      <c r="CZ1154" s="40"/>
      <c r="DA1154" s="40"/>
      <c r="DB1154" s="40"/>
      <c r="DC1154" s="40"/>
      <c r="DD1154" s="40"/>
      <c r="DE1154" s="40"/>
      <c r="DF1154" s="40"/>
      <c r="DG1154" s="40"/>
      <c r="DH1154" s="40"/>
      <c r="DI1154" s="40"/>
      <c r="DJ1154" s="40"/>
      <c r="DK1154" s="40"/>
      <c r="DL1154" s="40"/>
      <c r="DM1154" s="40"/>
      <c r="DN1154" s="40"/>
      <c r="DO1154" s="40"/>
      <c r="DP1154" s="40"/>
      <c r="DQ1154" s="41"/>
      <c r="DR1154" s="40"/>
      <c r="DS1154" s="40"/>
      <c r="DT1154" s="40"/>
      <c r="DU1154" s="40"/>
      <c r="DV1154" s="42"/>
      <c r="DW1154" s="40"/>
      <c r="DX1154" s="40"/>
      <c r="DY1154" s="40"/>
      <c r="DZ1154" s="40"/>
      <c r="EA1154" s="40"/>
      <c r="EB1154" s="40"/>
      <c r="EC1154" s="40"/>
      <c r="ED1154" s="41"/>
      <c r="EE1154" s="40"/>
      <c r="EF1154" s="40"/>
      <c r="EG1154" s="41"/>
      <c r="EH1154" s="40"/>
      <c r="EI1154" s="40"/>
      <c r="EJ1154" s="40"/>
      <c r="EK1154" s="40"/>
      <c r="EL1154" s="42"/>
      <c r="EM1154" s="40"/>
      <c r="EN1154" s="40"/>
      <c r="EO1154" s="40"/>
      <c r="EP1154" s="40"/>
      <c r="EQ1154" s="40"/>
      <c r="ER1154" s="40"/>
      <c r="ES1154" s="40"/>
      <c r="ET1154" s="40"/>
      <c r="EU1154" s="40"/>
      <c r="EV1154" s="40"/>
      <c r="EW1154" s="42"/>
      <c r="EX1154" s="42"/>
      <c r="EY1154" s="42"/>
      <c r="EZ1154" s="42"/>
      <c r="FA1154" s="42"/>
      <c r="FB1154" s="42"/>
      <c r="FC1154" s="42"/>
      <c r="FD1154" s="42"/>
      <c r="FE1154" s="42"/>
      <c r="FF1154" s="42"/>
      <c r="FG1154" s="42"/>
      <c r="FH1154" s="42"/>
      <c r="FI1154" s="42"/>
      <c r="FJ1154" s="42"/>
      <c r="FK1154" s="42"/>
      <c r="FL1154" s="42"/>
      <c r="FM1154" s="42"/>
      <c r="FN1154" s="42"/>
      <c r="FO1154" s="42"/>
      <c r="FP1154" s="42"/>
      <c r="FQ1154" s="42"/>
      <c r="FR1154" s="42"/>
      <c r="FS1154" s="29">
        <f t="shared" si="131"/>
        <v>136</v>
      </c>
      <c r="FT1154" s="29">
        <f t="shared" si="139"/>
        <v>136</v>
      </c>
      <c r="FU1154" s="8">
        <f t="shared" si="135"/>
        <v>1</v>
      </c>
      <c r="FV1154" s="29">
        <f t="shared" si="140"/>
        <v>1</v>
      </c>
    </row>
    <row r="1155" spans="1:178">
      <c r="A1155" s="8">
        <v>11153</v>
      </c>
      <c r="B1155" s="27" t="s">
        <v>68</v>
      </c>
      <c r="C1155" s="40">
        <v>64</v>
      </c>
      <c r="D1155" s="40" t="s">
        <v>1447</v>
      </c>
      <c r="E1155" s="40" t="s">
        <v>527</v>
      </c>
      <c r="F1155" s="40" t="s">
        <v>1071</v>
      </c>
      <c r="G1155" s="40"/>
      <c r="H1155" s="286">
        <v>0</v>
      </c>
      <c r="I1155" s="40" t="s">
        <v>1572</v>
      </c>
      <c r="J1155" s="221">
        <v>100</v>
      </c>
      <c r="K1155" s="40"/>
      <c r="L1155" s="40"/>
      <c r="M1155" s="40"/>
      <c r="N1155" s="40"/>
      <c r="O1155" s="40"/>
      <c r="P1155" s="40"/>
      <c r="Q1155" s="40" t="s">
        <v>578</v>
      </c>
      <c r="R1155" s="40">
        <v>10</v>
      </c>
      <c r="S1155" s="40"/>
      <c r="T1155" s="40"/>
      <c r="U1155" s="40"/>
      <c r="V1155" s="40"/>
      <c r="W1155" s="40"/>
      <c r="X1155" s="40"/>
      <c r="Y1155" s="40"/>
      <c r="Z1155" s="41"/>
      <c r="AA1155" s="40"/>
      <c r="AB1155" s="40"/>
      <c r="AC1155" s="40"/>
      <c r="AD1155" s="40"/>
      <c r="AE1155" s="40"/>
      <c r="AF1155" s="40"/>
      <c r="AG1155" s="40"/>
      <c r="AH1155" s="40"/>
      <c r="AI1155" s="40"/>
      <c r="AJ1155" s="40"/>
      <c r="AK1155" s="40"/>
      <c r="AL1155" s="40"/>
      <c r="AM1155" s="40"/>
      <c r="AN1155" s="40"/>
      <c r="AO1155" s="40"/>
      <c r="AP1155" s="40"/>
      <c r="AQ1155" s="40"/>
      <c r="AR1155" s="40"/>
      <c r="AS1155" s="42"/>
      <c r="AT1155" s="42"/>
      <c r="AU1155" s="43"/>
      <c r="AV1155" s="40"/>
      <c r="AW1155" s="40"/>
      <c r="AX1155" s="40"/>
      <c r="AY1155" s="40"/>
      <c r="AZ1155" s="40"/>
      <c r="BA1155" s="42"/>
      <c r="BB1155" s="41"/>
      <c r="BC1155" s="40"/>
      <c r="BD1155" s="40"/>
      <c r="BE1155" s="40"/>
      <c r="BF1155" s="40"/>
      <c r="BG1155" s="40"/>
      <c r="BH1155" s="42"/>
      <c r="BI1155" s="40"/>
      <c r="BJ1155" s="40"/>
      <c r="BK1155" s="40"/>
      <c r="BL1155" s="40"/>
      <c r="BM1155" s="40"/>
      <c r="BN1155" s="40"/>
      <c r="BO1155" s="41"/>
      <c r="BP1155" s="40"/>
      <c r="BQ1155" s="40"/>
      <c r="BR1155" s="40"/>
      <c r="BS1155" s="40"/>
      <c r="BT1155" s="40"/>
      <c r="BU1155" s="42"/>
      <c r="BV1155" s="40"/>
      <c r="BW1155" s="41"/>
      <c r="BX1155" s="40"/>
      <c r="BY1155" s="40"/>
      <c r="BZ1155" s="40"/>
      <c r="CA1155" s="42"/>
      <c r="CB1155" s="41"/>
      <c r="CC1155" s="40"/>
      <c r="CD1155" s="40"/>
      <c r="CE1155" s="40"/>
      <c r="CF1155" s="40"/>
      <c r="CG1155" s="40"/>
      <c r="CH1155" s="42"/>
      <c r="CI1155" s="43"/>
      <c r="CJ1155" s="41"/>
      <c r="CK1155" s="40"/>
      <c r="CL1155" s="40"/>
      <c r="CM1155" s="40"/>
      <c r="CN1155" s="40"/>
      <c r="CO1155" s="40"/>
      <c r="CP1155" s="40"/>
      <c r="CQ1155" s="40"/>
      <c r="CR1155" s="40"/>
      <c r="CS1155" s="40"/>
      <c r="CT1155" s="40"/>
      <c r="CU1155" s="40"/>
      <c r="CV1155" s="40"/>
      <c r="CW1155" s="40"/>
      <c r="CX1155" s="40"/>
      <c r="CY1155" s="40"/>
      <c r="CZ1155" s="40"/>
      <c r="DA1155" s="40"/>
      <c r="DB1155" s="40"/>
      <c r="DC1155" s="40"/>
      <c r="DD1155" s="40"/>
      <c r="DE1155" s="40"/>
      <c r="DF1155" s="40"/>
      <c r="DG1155" s="40"/>
      <c r="DH1155" s="40"/>
      <c r="DI1155" s="40"/>
      <c r="DJ1155" s="40"/>
      <c r="DK1155" s="40"/>
      <c r="DL1155" s="40"/>
      <c r="DM1155" s="40"/>
      <c r="DN1155" s="40"/>
      <c r="DO1155" s="40"/>
      <c r="DP1155" s="40"/>
      <c r="DQ1155" s="41"/>
      <c r="DR1155" s="40"/>
      <c r="DS1155" s="40"/>
      <c r="DT1155" s="40"/>
      <c r="DU1155" s="40"/>
      <c r="DV1155" s="42"/>
      <c r="DW1155" s="40"/>
      <c r="DX1155" s="40"/>
      <c r="DY1155" s="40"/>
      <c r="DZ1155" s="40"/>
      <c r="EA1155" s="40"/>
      <c r="EB1155" s="40"/>
      <c r="EC1155" s="40"/>
      <c r="ED1155" s="41"/>
      <c r="EE1155" s="40"/>
      <c r="EF1155" s="40"/>
      <c r="EG1155" s="41"/>
      <c r="EH1155" s="40"/>
      <c r="EI1155" s="40"/>
      <c r="EJ1155" s="40"/>
      <c r="EK1155" s="40"/>
      <c r="EL1155" s="42"/>
      <c r="EM1155" s="40"/>
      <c r="EN1155" s="40"/>
      <c r="EO1155" s="40"/>
      <c r="EP1155" s="40"/>
      <c r="EQ1155" s="40"/>
      <c r="ER1155" s="40"/>
      <c r="ES1155" s="40"/>
      <c r="ET1155" s="40"/>
      <c r="EU1155" s="40"/>
      <c r="EV1155" s="40"/>
      <c r="EW1155" s="42"/>
      <c r="EX1155" s="42"/>
      <c r="EY1155" s="42"/>
      <c r="EZ1155" s="42"/>
      <c r="FA1155" s="42"/>
      <c r="FB1155" s="42"/>
      <c r="FC1155" s="42"/>
      <c r="FD1155" s="42"/>
      <c r="FE1155" s="42"/>
      <c r="FF1155" s="42"/>
      <c r="FG1155" s="42"/>
      <c r="FH1155" s="42"/>
      <c r="FI1155" s="42"/>
      <c r="FJ1155" s="42"/>
      <c r="FK1155" s="42"/>
      <c r="FL1155" s="42"/>
      <c r="FM1155" s="42"/>
      <c r="FN1155" s="42"/>
      <c r="FO1155" s="42"/>
      <c r="FP1155" s="42"/>
      <c r="FQ1155" s="42"/>
      <c r="FR1155" s="42"/>
      <c r="FS1155" s="29">
        <f t="shared" si="131"/>
        <v>100</v>
      </c>
      <c r="FT1155" s="29">
        <f t="shared" si="139"/>
        <v>100</v>
      </c>
      <c r="FU1155" s="8">
        <f t="shared" si="135"/>
        <v>0</v>
      </c>
      <c r="FV1155" s="29">
        <f t="shared" si="140"/>
        <v>0</v>
      </c>
    </row>
    <row r="1156" spans="1:178">
      <c r="A1156" s="8">
        <v>11153</v>
      </c>
      <c r="B1156" s="27" t="s">
        <v>68</v>
      </c>
      <c r="C1156" s="40">
        <v>65</v>
      </c>
      <c r="D1156" s="40" t="s">
        <v>1543</v>
      </c>
      <c r="E1156" s="40" t="s">
        <v>1453</v>
      </c>
      <c r="F1156" s="40" t="s">
        <v>804</v>
      </c>
      <c r="G1156" s="40">
        <v>250</v>
      </c>
      <c r="H1156" s="8" t="str">
        <f>VLOOKUP(F1156, 'Meslek Grupları'!$E$6:$G$152, 3, FALSE)</f>
        <v>İşçiler</v>
      </c>
      <c r="I1156" s="40"/>
      <c r="J1156" s="40"/>
      <c r="K1156" s="40"/>
      <c r="L1156" s="40"/>
      <c r="M1156" s="40"/>
      <c r="N1156" s="40"/>
      <c r="O1156" s="40"/>
      <c r="P1156" s="40"/>
      <c r="Q1156" s="40" t="s">
        <v>579</v>
      </c>
      <c r="R1156" s="40">
        <v>20</v>
      </c>
      <c r="S1156" s="40">
        <v>4</v>
      </c>
      <c r="T1156" s="40">
        <v>18</v>
      </c>
      <c r="U1156" s="40"/>
      <c r="V1156" s="40"/>
      <c r="W1156" s="40">
        <v>60</v>
      </c>
      <c r="X1156" s="40"/>
      <c r="Y1156" s="40"/>
      <c r="Z1156" s="41">
        <v>30</v>
      </c>
      <c r="AA1156" s="40">
        <v>7.5</v>
      </c>
      <c r="AB1156" s="40"/>
      <c r="AC1156" s="40"/>
      <c r="AD1156" s="40">
        <v>30</v>
      </c>
      <c r="AE1156" s="40">
        <v>15</v>
      </c>
      <c r="AF1156" s="40"/>
      <c r="AG1156" s="40"/>
      <c r="AH1156" s="40"/>
      <c r="AI1156" s="40"/>
      <c r="AJ1156" s="40"/>
      <c r="AK1156" s="40"/>
      <c r="AL1156" s="40"/>
      <c r="AM1156" s="40"/>
      <c r="AN1156" s="40"/>
      <c r="AO1156" s="40"/>
      <c r="AP1156" s="40"/>
      <c r="AQ1156" s="40"/>
      <c r="AR1156" s="40"/>
      <c r="AS1156" s="42"/>
      <c r="AT1156" s="42">
        <v>22.5</v>
      </c>
      <c r="AU1156" s="43"/>
      <c r="AV1156" s="40"/>
      <c r="AW1156" s="40"/>
      <c r="AX1156" s="40"/>
      <c r="AY1156" s="40"/>
      <c r="AZ1156" s="40"/>
      <c r="BA1156" s="42"/>
      <c r="BB1156" s="41"/>
      <c r="BC1156" s="40"/>
      <c r="BD1156" s="40"/>
      <c r="BE1156" s="40"/>
      <c r="BF1156" s="40"/>
      <c r="BG1156" s="40"/>
      <c r="BH1156" s="42"/>
      <c r="BI1156" s="40">
        <v>2.5</v>
      </c>
      <c r="BJ1156" s="40">
        <v>22.5</v>
      </c>
      <c r="BK1156" s="40">
        <v>22.5</v>
      </c>
      <c r="BL1156" s="40"/>
      <c r="BM1156" s="40">
        <v>180</v>
      </c>
      <c r="BN1156" s="40">
        <v>200</v>
      </c>
      <c r="BO1156" s="41">
        <v>3</v>
      </c>
      <c r="BP1156" s="40"/>
      <c r="BQ1156" s="40"/>
      <c r="BR1156" s="40"/>
      <c r="BS1156" s="40">
        <v>60</v>
      </c>
      <c r="BT1156" s="40">
        <v>250</v>
      </c>
      <c r="BU1156" s="42">
        <v>290</v>
      </c>
      <c r="BV1156" s="40">
        <v>300</v>
      </c>
      <c r="BW1156" s="41">
        <v>4</v>
      </c>
      <c r="BX1156" s="40"/>
      <c r="BY1156" s="40" t="s">
        <v>159</v>
      </c>
      <c r="BZ1156" s="40">
        <v>72</v>
      </c>
      <c r="CA1156" s="42">
        <v>94</v>
      </c>
      <c r="CB1156" s="41"/>
      <c r="CC1156" s="40"/>
      <c r="CD1156" s="40"/>
      <c r="CE1156" s="40"/>
      <c r="CF1156" s="40"/>
      <c r="CG1156" s="40"/>
      <c r="CH1156" s="42"/>
      <c r="CI1156" s="43"/>
      <c r="CJ1156" s="41"/>
      <c r="CK1156" s="40"/>
      <c r="CL1156" s="40"/>
      <c r="CM1156" s="40"/>
      <c r="CN1156" s="40"/>
      <c r="CO1156" s="40"/>
      <c r="CP1156" s="40"/>
      <c r="CQ1156" s="40"/>
      <c r="CR1156" s="40"/>
      <c r="CS1156" s="40"/>
      <c r="CT1156" s="40"/>
      <c r="CU1156" s="40"/>
      <c r="CV1156" s="40"/>
      <c r="CW1156" s="40"/>
      <c r="CX1156" s="40"/>
      <c r="CY1156" s="40"/>
      <c r="CZ1156" s="40"/>
      <c r="DA1156" s="40"/>
      <c r="DB1156" s="40"/>
      <c r="DC1156" s="40"/>
      <c r="DD1156" s="40"/>
      <c r="DE1156" s="40"/>
      <c r="DF1156" s="40"/>
      <c r="DG1156" s="40"/>
      <c r="DH1156" s="40"/>
      <c r="DI1156" s="40"/>
      <c r="DJ1156" s="40"/>
      <c r="DK1156" s="40"/>
      <c r="DL1156" s="40"/>
      <c r="DM1156" s="40"/>
      <c r="DN1156" s="40"/>
      <c r="DO1156" s="40"/>
      <c r="DP1156" s="40"/>
      <c r="DQ1156" s="41"/>
      <c r="DR1156" s="40"/>
      <c r="DS1156" s="40"/>
      <c r="DT1156" s="40"/>
      <c r="DU1156" s="40"/>
      <c r="DV1156" s="42"/>
      <c r="DW1156" s="40"/>
      <c r="DX1156" s="40"/>
      <c r="DY1156" s="40"/>
      <c r="DZ1156" s="40"/>
      <c r="EA1156" s="40"/>
      <c r="EB1156" s="40"/>
      <c r="EC1156" s="40"/>
      <c r="ED1156" s="41"/>
      <c r="EE1156" s="40"/>
      <c r="EF1156" s="40"/>
      <c r="EG1156" s="41"/>
      <c r="EH1156" s="40"/>
      <c r="EI1156" s="40"/>
      <c r="EJ1156" s="40"/>
      <c r="EK1156" s="40"/>
      <c r="EL1156" s="42"/>
      <c r="EM1156" s="40"/>
      <c r="EN1156" s="40"/>
      <c r="EO1156" s="40"/>
      <c r="EP1156" s="40"/>
      <c r="EQ1156" s="40"/>
      <c r="ER1156" s="40"/>
      <c r="ES1156" s="40"/>
      <c r="ET1156" s="40"/>
      <c r="EU1156" s="40"/>
      <c r="EV1156" s="40"/>
      <c r="EW1156" s="42"/>
      <c r="EX1156" s="42"/>
      <c r="EY1156" s="42"/>
      <c r="EZ1156" s="42"/>
      <c r="FA1156" s="42"/>
      <c r="FB1156" s="42"/>
      <c r="FC1156" s="42"/>
      <c r="FD1156" s="42"/>
      <c r="FE1156" s="42"/>
      <c r="FF1156" s="42"/>
      <c r="FG1156" s="42"/>
      <c r="FH1156" s="42"/>
      <c r="FI1156" s="42"/>
      <c r="FJ1156" s="42"/>
      <c r="FK1156" s="42"/>
      <c r="FL1156" s="42"/>
      <c r="FM1156" s="42"/>
      <c r="FN1156" s="42"/>
      <c r="FO1156" s="42"/>
      <c r="FP1156" s="42"/>
      <c r="FQ1156" s="42"/>
      <c r="FR1156" s="42"/>
      <c r="FS1156" s="29">
        <f t="shared" si="131"/>
        <v>1042</v>
      </c>
      <c r="FT1156" s="29">
        <f t="shared" si="139"/>
        <v>1042</v>
      </c>
      <c r="FU1156" s="8">
        <f t="shared" si="135"/>
        <v>9.5</v>
      </c>
      <c r="FV1156" s="29">
        <f t="shared" si="140"/>
        <v>9.5</v>
      </c>
    </row>
    <row r="1157" spans="1:178">
      <c r="A1157" s="8">
        <v>11153</v>
      </c>
      <c r="B1157" s="27" t="s">
        <v>68</v>
      </c>
      <c r="C1157" s="40">
        <v>66</v>
      </c>
      <c r="D1157" s="40" t="s">
        <v>1573</v>
      </c>
      <c r="E1157" s="40" t="s">
        <v>1540</v>
      </c>
      <c r="F1157" s="40" t="s">
        <v>287</v>
      </c>
      <c r="G1157" s="40">
        <v>100</v>
      </c>
      <c r="H1157" s="8" t="str">
        <f>VLOOKUP(F1157, 'Meslek Grupları'!$E$6:$G$152, 3, FALSE)</f>
        <v>Ticaret</v>
      </c>
      <c r="I1157" s="40"/>
      <c r="J1157" s="40"/>
      <c r="K1157" s="40"/>
      <c r="L1157" s="40"/>
      <c r="M1157" s="40"/>
      <c r="N1157" s="40"/>
      <c r="O1157" s="40"/>
      <c r="P1157" s="40"/>
      <c r="Q1157" s="40" t="s">
        <v>578</v>
      </c>
      <c r="R1157" s="40">
        <v>15</v>
      </c>
      <c r="S1157" s="40"/>
      <c r="T1157" s="40"/>
      <c r="U1157" s="40"/>
      <c r="V1157" s="40"/>
      <c r="W1157" s="40"/>
      <c r="X1157" s="40"/>
      <c r="Y1157" s="40"/>
      <c r="Z1157" s="41"/>
      <c r="AA1157" s="40"/>
      <c r="AB1157" s="40"/>
      <c r="AC1157" s="40"/>
      <c r="AD1157" s="40"/>
      <c r="AE1157" s="40"/>
      <c r="AF1157" s="40"/>
      <c r="AG1157" s="40"/>
      <c r="AH1157" s="40"/>
      <c r="AI1157" s="40"/>
      <c r="AJ1157" s="40"/>
      <c r="AK1157" s="40"/>
      <c r="AL1157" s="40"/>
      <c r="AM1157" s="40"/>
      <c r="AN1157" s="40"/>
      <c r="AO1157" s="40"/>
      <c r="AP1157" s="40"/>
      <c r="AQ1157" s="40"/>
      <c r="AR1157" s="40"/>
      <c r="AS1157" s="42"/>
      <c r="AT1157" s="42"/>
      <c r="AU1157" s="43"/>
      <c r="AV1157" s="40"/>
      <c r="AW1157" s="40"/>
      <c r="AX1157" s="40"/>
      <c r="AY1157" s="40"/>
      <c r="AZ1157" s="40"/>
      <c r="BA1157" s="42"/>
      <c r="BB1157" s="41"/>
      <c r="BC1157" s="40"/>
      <c r="BD1157" s="40"/>
      <c r="BE1157" s="40"/>
      <c r="BF1157" s="40"/>
      <c r="BG1157" s="40"/>
      <c r="BH1157" s="42"/>
      <c r="BI1157" s="40"/>
      <c r="BJ1157" s="40"/>
      <c r="BK1157" s="40"/>
      <c r="BL1157" s="40"/>
      <c r="BM1157" s="40"/>
      <c r="BN1157" s="40"/>
      <c r="BO1157" s="41"/>
      <c r="BP1157" s="40"/>
      <c r="BQ1157" s="40"/>
      <c r="BR1157" s="40"/>
      <c r="BS1157" s="40"/>
      <c r="BT1157" s="40"/>
      <c r="BU1157" s="42"/>
      <c r="BV1157" s="40"/>
      <c r="BW1157" s="41"/>
      <c r="BX1157" s="40"/>
      <c r="BY1157" s="40"/>
      <c r="BZ1157" s="40"/>
      <c r="CA1157" s="42"/>
      <c r="CB1157" s="41"/>
      <c r="CC1157" s="40"/>
      <c r="CD1157" s="40"/>
      <c r="CE1157" s="40"/>
      <c r="CF1157" s="40"/>
      <c r="CG1157" s="40"/>
      <c r="CH1157" s="42"/>
      <c r="CI1157" s="43"/>
      <c r="CJ1157" s="41"/>
      <c r="CK1157" s="40"/>
      <c r="CL1157" s="40"/>
      <c r="CM1157" s="40"/>
      <c r="CN1157" s="40"/>
      <c r="CO1157" s="40"/>
      <c r="CP1157" s="40"/>
      <c r="CQ1157" s="40"/>
      <c r="CR1157" s="40"/>
      <c r="CS1157" s="40"/>
      <c r="CT1157" s="40"/>
      <c r="CU1157" s="40"/>
      <c r="CV1157" s="40"/>
      <c r="CW1157" s="40"/>
      <c r="CX1157" s="40"/>
      <c r="CY1157" s="40"/>
      <c r="CZ1157" s="40"/>
      <c r="DA1157" s="40"/>
      <c r="DB1157" s="40"/>
      <c r="DC1157" s="40"/>
      <c r="DD1157" s="40"/>
      <c r="DE1157" s="40"/>
      <c r="DF1157" s="40"/>
      <c r="DG1157" s="40"/>
      <c r="DH1157" s="40"/>
      <c r="DI1157" s="40"/>
      <c r="DJ1157" s="40"/>
      <c r="DK1157" s="40"/>
      <c r="DL1157" s="40"/>
      <c r="DM1157" s="40"/>
      <c r="DN1157" s="40"/>
      <c r="DO1157" s="40"/>
      <c r="DP1157" s="40"/>
      <c r="DQ1157" s="41"/>
      <c r="DR1157" s="40"/>
      <c r="DS1157" s="40"/>
      <c r="DT1157" s="40"/>
      <c r="DU1157" s="40"/>
      <c r="DV1157" s="42"/>
      <c r="DW1157" s="40"/>
      <c r="DX1157" s="40"/>
      <c r="DY1157" s="40"/>
      <c r="DZ1157" s="40"/>
      <c r="EA1157" s="40"/>
      <c r="EB1157" s="40"/>
      <c r="EC1157" s="40"/>
      <c r="ED1157" s="41"/>
      <c r="EE1157" s="40"/>
      <c r="EF1157" s="40"/>
      <c r="EG1157" s="41"/>
      <c r="EH1157" s="40"/>
      <c r="EI1157" s="40"/>
      <c r="EJ1157" s="40"/>
      <c r="EK1157" s="40"/>
      <c r="EL1157" s="42"/>
      <c r="EM1157" s="40"/>
      <c r="EN1157" s="40"/>
      <c r="EO1157" s="40"/>
      <c r="EP1157" s="40"/>
      <c r="EQ1157" s="40"/>
      <c r="ER1157" s="40"/>
      <c r="ES1157" s="40"/>
      <c r="ET1157" s="40"/>
      <c r="EU1157" s="40"/>
      <c r="EV1157" s="40"/>
      <c r="EW1157" s="42"/>
      <c r="EX1157" s="42"/>
      <c r="EY1157" s="42"/>
      <c r="EZ1157" s="42"/>
      <c r="FA1157" s="42"/>
      <c r="FB1157" s="42"/>
      <c r="FC1157" s="42"/>
      <c r="FD1157" s="42"/>
      <c r="FE1157" s="42"/>
      <c r="FF1157" s="42"/>
      <c r="FG1157" s="42"/>
      <c r="FH1157" s="42"/>
      <c r="FI1157" s="42"/>
      <c r="FJ1157" s="42"/>
      <c r="FK1157" s="42"/>
      <c r="FL1157" s="42"/>
      <c r="FM1157" s="42"/>
      <c r="FN1157" s="42"/>
      <c r="FO1157" s="42"/>
      <c r="FP1157" s="42"/>
      <c r="FQ1157" s="42"/>
      <c r="FR1157" s="42"/>
      <c r="FS1157" s="29">
        <f t="shared" si="131"/>
        <v>100</v>
      </c>
      <c r="FT1157" s="29">
        <f t="shared" si="139"/>
        <v>100</v>
      </c>
      <c r="FU1157" s="8">
        <f t="shared" si="135"/>
        <v>0</v>
      </c>
      <c r="FV1157" s="29">
        <f t="shared" si="140"/>
        <v>0</v>
      </c>
    </row>
    <row r="1158" spans="1:178">
      <c r="A1158" s="8">
        <v>11153</v>
      </c>
      <c r="B1158" s="27" t="s">
        <v>68</v>
      </c>
      <c r="C1158" s="40">
        <v>67</v>
      </c>
      <c r="D1158" s="40" t="s">
        <v>1496</v>
      </c>
      <c r="E1158" s="40" t="s">
        <v>558</v>
      </c>
      <c r="F1158" s="40" t="s">
        <v>805</v>
      </c>
      <c r="G1158" s="40">
        <v>100</v>
      </c>
      <c r="H1158" s="8" t="str">
        <f>VLOOKUP(F1158, 'Meslek Grupları'!$E$6:$G$152, 3, FALSE)</f>
        <v>İşçiler</v>
      </c>
      <c r="I1158" s="40"/>
      <c r="J1158" s="40"/>
      <c r="K1158" s="40"/>
      <c r="L1158" s="40"/>
      <c r="M1158" s="40"/>
      <c r="N1158" s="40"/>
      <c r="O1158" s="40"/>
      <c r="P1158" s="40"/>
      <c r="Q1158" s="40" t="s">
        <v>578</v>
      </c>
      <c r="R1158" s="40">
        <v>16</v>
      </c>
      <c r="S1158" s="40"/>
      <c r="T1158" s="40"/>
      <c r="U1158" s="40"/>
      <c r="V1158" s="40"/>
      <c r="W1158" s="40"/>
      <c r="X1158" s="40"/>
      <c r="Y1158" s="40"/>
      <c r="Z1158" s="41">
        <v>16</v>
      </c>
      <c r="AA1158" s="40">
        <v>4</v>
      </c>
      <c r="AB1158" s="40"/>
      <c r="AC1158" s="40"/>
      <c r="AD1158" s="40"/>
      <c r="AE1158" s="40"/>
      <c r="AF1158" s="40"/>
      <c r="AG1158" s="40"/>
      <c r="AH1158" s="40"/>
      <c r="AI1158" s="40"/>
      <c r="AJ1158" s="40"/>
      <c r="AK1158" s="40"/>
      <c r="AL1158" s="40"/>
      <c r="AM1158" s="40"/>
      <c r="AN1158" s="40"/>
      <c r="AO1158" s="40"/>
      <c r="AP1158" s="40"/>
      <c r="AQ1158" s="40"/>
      <c r="AR1158" s="40"/>
      <c r="AS1158" s="42"/>
      <c r="AT1158" s="42">
        <v>4</v>
      </c>
      <c r="AU1158" s="43"/>
      <c r="AV1158" s="40"/>
      <c r="AW1158" s="40"/>
      <c r="AX1158" s="40"/>
      <c r="AY1158" s="40"/>
      <c r="AZ1158" s="40"/>
      <c r="BA1158" s="42"/>
      <c r="BB1158" s="41"/>
      <c r="BC1158" s="40"/>
      <c r="BD1158" s="40"/>
      <c r="BE1158" s="40"/>
      <c r="BF1158" s="40"/>
      <c r="BG1158" s="40"/>
      <c r="BH1158" s="42"/>
      <c r="BI1158" s="40">
        <v>2</v>
      </c>
      <c r="BJ1158" s="40">
        <v>4</v>
      </c>
      <c r="BK1158" s="40">
        <v>4</v>
      </c>
      <c r="BL1158" s="40"/>
      <c r="BM1158" s="40">
        <v>32</v>
      </c>
      <c r="BN1158" s="40">
        <v>40</v>
      </c>
      <c r="BO1158" s="41"/>
      <c r="BP1158" s="40"/>
      <c r="BQ1158" s="40"/>
      <c r="BR1158" s="40"/>
      <c r="BS1158" s="40"/>
      <c r="BT1158" s="40"/>
      <c r="BU1158" s="42"/>
      <c r="BV1158" s="40"/>
      <c r="BW1158" s="41"/>
      <c r="BX1158" s="40"/>
      <c r="BY1158" s="40"/>
      <c r="BZ1158" s="40"/>
      <c r="CA1158" s="42"/>
      <c r="CB1158" s="41"/>
      <c r="CC1158" s="40"/>
      <c r="CD1158" s="40"/>
      <c r="CE1158" s="40"/>
      <c r="CF1158" s="40"/>
      <c r="CG1158" s="40"/>
      <c r="CH1158" s="42"/>
      <c r="CI1158" s="43"/>
      <c r="CJ1158" s="41"/>
      <c r="CK1158" s="40"/>
      <c r="CL1158" s="40"/>
      <c r="CM1158" s="40"/>
      <c r="CN1158" s="40"/>
      <c r="CO1158" s="40"/>
      <c r="CP1158" s="40"/>
      <c r="CQ1158" s="40"/>
      <c r="CR1158" s="40"/>
      <c r="CS1158" s="40"/>
      <c r="CT1158" s="40"/>
      <c r="CU1158" s="40"/>
      <c r="CV1158" s="40"/>
      <c r="CW1158" s="40"/>
      <c r="CX1158" s="40"/>
      <c r="CY1158" s="40"/>
      <c r="CZ1158" s="40"/>
      <c r="DA1158" s="40"/>
      <c r="DB1158" s="40"/>
      <c r="DC1158" s="40"/>
      <c r="DD1158" s="40"/>
      <c r="DE1158" s="40"/>
      <c r="DF1158" s="40"/>
      <c r="DG1158" s="40"/>
      <c r="DH1158" s="40"/>
      <c r="DI1158" s="40"/>
      <c r="DJ1158" s="40"/>
      <c r="DK1158" s="40"/>
      <c r="DL1158" s="40"/>
      <c r="DM1158" s="40"/>
      <c r="DN1158" s="40"/>
      <c r="DO1158" s="40"/>
      <c r="DP1158" s="40"/>
      <c r="DQ1158" s="41"/>
      <c r="DR1158" s="40"/>
      <c r="DS1158" s="40"/>
      <c r="DT1158" s="40"/>
      <c r="DU1158" s="40"/>
      <c r="DV1158" s="42"/>
      <c r="DW1158" s="40"/>
      <c r="DX1158" s="40"/>
      <c r="DY1158" s="40"/>
      <c r="DZ1158" s="40"/>
      <c r="EA1158" s="40"/>
      <c r="EB1158" s="40"/>
      <c r="EC1158" s="40"/>
      <c r="ED1158" s="41"/>
      <c r="EE1158" s="40"/>
      <c r="EF1158" s="40"/>
      <c r="EG1158" s="41"/>
      <c r="EH1158" s="40"/>
      <c r="EI1158" s="40"/>
      <c r="EJ1158" s="40"/>
      <c r="EK1158" s="40"/>
      <c r="EL1158" s="42"/>
      <c r="EM1158" s="40"/>
      <c r="EN1158" s="40"/>
      <c r="EO1158" s="40"/>
      <c r="EP1158" s="40"/>
      <c r="EQ1158" s="40"/>
      <c r="ER1158" s="40"/>
      <c r="ES1158" s="40"/>
      <c r="ET1158" s="40"/>
      <c r="EU1158" s="40"/>
      <c r="EV1158" s="40"/>
      <c r="EW1158" s="42"/>
      <c r="EX1158" s="42"/>
      <c r="EY1158" s="42"/>
      <c r="EZ1158" s="42"/>
      <c r="FA1158" s="42"/>
      <c r="FB1158" s="42"/>
      <c r="FC1158" s="42"/>
      <c r="FD1158" s="42"/>
      <c r="FE1158" s="42"/>
      <c r="FF1158" s="42"/>
      <c r="FG1158" s="42"/>
      <c r="FH1158" s="42"/>
      <c r="FI1158" s="42"/>
      <c r="FJ1158" s="42"/>
      <c r="FK1158" s="42"/>
      <c r="FL1158" s="42"/>
      <c r="FM1158" s="42"/>
      <c r="FN1158" s="42"/>
      <c r="FO1158" s="42"/>
      <c r="FP1158" s="42"/>
      <c r="FQ1158" s="42"/>
      <c r="FR1158" s="42"/>
      <c r="FS1158" s="29">
        <f t="shared" si="131"/>
        <v>132</v>
      </c>
      <c r="FT1158" s="29">
        <f t="shared" si="139"/>
        <v>132</v>
      </c>
      <c r="FU1158" s="8">
        <f t="shared" si="135"/>
        <v>2</v>
      </c>
      <c r="FV1158" s="29">
        <f t="shared" si="140"/>
        <v>2</v>
      </c>
    </row>
    <row r="1159" spans="1:178">
      <c r="A1159" s="8">
        <v>11153</v>
      </c>
      <c r="B1159" s="27" t="s">
        <v>68</v>
      </c>
      <c r="C1159" s="40">
        <v>68</v>
      </c>
      <c r="D1159" s="40" t="s">
        <v>1448</v>
      </c>
      <c r="E1159" s="40" t="s">
        <v>1575</v>
      </c>
      <c r="F1159" s="40" t="s">
        <v>193</v>
      </c>
      <c r="G1159" s="40">
        <v>250</v>
      </c>
      <c r="H1159" s="8" t="str">
        <f>VLOOKUP(F1159, 'Meslek Grupları'!$E$6:$G$152, 3, FALSE)</f>
        <v>Esnaf</v>
      </c>
      <c r="I1159" s="40" t="s">
        <v>1576</v>
      </c>
      <c r="J1159" s="40"/>
      <c r="K1159" s="40"/>
      <c r="L1159" s="40"/>
      <c r="M1159" s="40"/>
      <c r="N1159" s="40"/>
      <c r="O1159" s="40"/>
      <c r="P1159" s="40"/>
      <c r="Q1159" s="40" t="s">
        <v>579</v>
      </c>
      <c r="R1159" s="40">
        <v>20</v>
      </c>
      <c r="S1159" s="40">
        <v>6</v>
      </c>
      <c r="T1159" s="40">
        <v>27</v>
      </c>
      <c r="U1159" s="40"/>
      <c r="V1159" s="40"/>
      <c r="W1159" s="40"/>
      <c r="X1159" s="40"/>
      <c r="Y1159" s="40"/>
      <c r="Z1159" s="41">
        <v>20</v>
      </c>
      <c r="AA1159" s="40">
        <v>5</v>
      </c>
      <c r="AB1159" s="40"/>
      <c r="AC1159" s="40"/>
      <c r="AD1159" s="40"/>
      <c r="AE1159" s="40"/>
      <c r="AF1159" s="40"/>
      <c r="AG1159" s="40"/>
      <c r="AH1159" s="40"/>
      <c r="AI1159" s="40"/>
      <c r="AJ1159" s="40"/>
      <c r="AK1159" s="40"/>
      <c r="AL1159" s="40"/>
      <c r="AM1159" s="40"/>
      <c r="AN1159" s="40"/>
      <c r="AO1159" s="40"/>
      <c r="AP1159" s="40"/>
      <c r="AQ1159" s="40"/>
      <c r="AR1159" s="40">
        <v>10</v>
      </c>
      <c r="AS1159" s="42">
        <v>2</v>
      </c>
      <c r="AT1159" s="42">
        <v>7</v>
      </c>
      <c r="AU1159" s="43"/>
      <c r="AV1159" s="40"/>
      <c r="AW1159" s="40"/>
      <c r="AX1159" s="40"/>
      <c r="AY1159" s="40"/>
      <c r="AZ1159" s="40"/>
      <c r="BA1159" s="42"/>
      <c r="BB1159" s="41"/>
      <c r="BC1159" s="40"/>
      <c r="BD1159" s="40"/>
      <c r="BE1159" s="40"/>
      <c r="BF1159" s="40"/>
      <c r="BG1159" s="40"/>
      <c r="BH1159" s="42"/>
      <c r="BI1159" s="40">
        <v>3</v>
      </c>
      <c r="BJ1159" s="40">
        <v>7</v>
      </c>
      <c r="BK1159" s="40">
        <v>7</v>
      </c>
      <c r="BL1159" s="40"/>
      <c r="BM1159" s="40">
        <v>56</v>
      </c>
      <c r="BN1159" s="40">
        <v>60</v>
      </c>
      <c r="BO1159" s="41"/>
      <c r="BP1159" s="40"/>
      <c r="BQ1159" s="40"/>
      <c r="BR1159" s="40"/>
      <c r="BS1159" s="40"/>
      <c r="BT1159" s="40"/>
      <c r="BU1159" s="42"/>
      <c r="BV1159" s="40"/>
      <c r="BW1159" s="41">
        <v>6</v>
      </c>
      <c r="BX1159" s="40"/>
      <c r="BY1159" s="40"/>
      <c r="BZ1159" s="40">
        <v>86</v>
      </c>
      <c r="CA1159" s="42">
        <v>92</v>
      </c>
      <c r="CB1159" s="41"/>
      <c r="CC1159" s="40"/>
      <c r="CD1159" s="40"/>
      <c r="CE1159" s="40"/>
      <c r="CF1159" s="40"/>
      <c r="CG1159" s="40"/>
      <c r="CH1159" s="42"/>
      <c r="CI1159" s="43"/>
      <c r="CJ1159" s="41"/>
      <c r="CK1159" s="40"/>
      <c r="CL1159" s="40"/>
      <c r="CM1159" s="40"/>
      <c r="CN1159" s="40"/>
      <c r="CO1159" s="40"/>
      <c r="CP1159" s="40"/>
      <c r="CQ1159" s="40"/>
      <c r="CR1159" s="40"/>
      <c r="CS1159" s="40"/>
      <c r="CT1159" s="40"/>
      <c r="CU1159" s="40"/>
      <c r="CV1159" s="40"/>
      <c r="CW1159" s="40"/>
      <c r="CX1159" s="40"/>
      <c r="CY1159" s="40"/>
      <c r="CZ1159" s="40"/>
      <c r="DA1159" s="40"/>
      <c r="DB1159" s="40"/>
      <c r="DC1159" s="40"/>
      <c r="DD1159" s="40"/>
      <c r="DE1159" s="40"/>
      <c r="DF1159" s="40"/>
      <c r="DG1159" s="40"/>
      <c r="DH1159" s="40"/>
      <c r="DI1159" s="40"/>
      <c r="DJ1159" s="40"/>
      <c r="DK1159" s="40"/>
      <c r="DL1159" s="40"/>
      <c r="DM1159" s="40"/>
      <c r="DN1159" s="40"/>
      <c r="DO1159" s="40"/>
      <c r="DP1159" s="40"/>
      <c r="DQ1159" s="41"/>
      <c r="DR1159" s="40"/>
      <c r="DS1159" s="40"/>
      <c r="DT1159" s="40"/>
      <c r="DU1159" s="40"/>
      <c r="DV1159" s="42"/>
      <c r="DW1159" s="40"/>
      <c r="DX1159" s="40"/>
      <c r="DY1159" s="40"/>
      <c r="DZ1159" s="40"/>
      <c r="EA1159" s="40"/>
      <c r="EB1159" s="40"/>
      <c r="EC1159" s="40"/>
      <c r="ED1159" s="41"/>
      <c r="EE1159" s="40"/>
      <c r="EF1159" s="40"/>
      <c r="EG1159" s="41"/>
      <c r="EH1159" s="40"/>
      <c r="EI1159" s="40"/>
      <c r="EJ1159" s="40"/>
      <c r="EK1159" s="40"/>
      <c r="EL1159" s="42"/>
      <c r="EM1159" s="40"/>
      <c r="EN1159" s="40"/>
      <c r="EO1159" s="40"/>
      <c r="EP1159" s="40"/>
      <c r="EQ1159" s="40"/>
      <c r="ER1159" s="40"/>
      <c r="ES1159" s="40"/>
      <c r="ET1159" s="40"/>
      <c r="EU1159" s="40"/>
      <c r="EV1159" s="40"/>
      <c r="EW1159" s="42"/>
      <c r="EX1159" s="42"/>
      <c r="EY1159" s="42"/>
      <c r="EZ1159" s="42"/>
      <c r="FA1159" s="42"/>
      <c r="FB1159" s="42"/>
      <c r="FC1159" s="42"/>
      <c r="FD1159" s="42"/>
      <c r="FE1159" s="42"/>
      <c r="FF1159" s="42"/>
      <c r="FG1159" s="42"/>
      <c r="FH1159" s="42"/>
      <c r="FI1159" s="42"/>
      <c r="FJ1159" s="42"/>
      <c r="FK1159" s="42"/>
      <c r="FL1159" s="42"/>
      <c r="FM1159" s="42"/>
      <c r="FN1159" s="42"/>
      <c r="FO1159" s="42"/>
      <c r="FP1159" s="42"/>
      <c r="FQ1159" s="42"/>
      <c r="FR1159" s="42"/>
      <c r="FS1159" s="29">
        <f t="shared" si="131"/>
        <v>392</v>
      </c>
      <c r="FT1159" s="29">
        <f t="shared" si="139"/>
        <v>392</v>
      </c>
      <c r="FU1159" s="8">
        <f t="shared" si="135"/>
        <v>9</v>
      </c>
      <c r="FV1159" s="29">
        <f t="shared" si="140"/>
        <v>9</v>
      </c>
    </row>
    <row r="1160" spans="1:178">
      <c r="A1160" s="8">
        <v>11153</v>
      </c>
      <c r="B1160" s="27" t="s">
        <v>68</v>
      </c>
      <c r="C1160" s="40">
        <v>69</v>
      </c>
      <c r="D1160" s="40" t="s">
        <v>1467</v>
      </c>
      <c r="E1160" s="40" t="s">
        <v>1577</v>
      </c>
      <c r="F1160" s="40" t="s">
        <v>20</v>
      </c>
      <c r="G1160" s="40">
        <v>150</v>
      </c>
      <c r="H1160" s="8" t="str">
        <f>VLOOKUP(F1160, 'Meslek Grupları'!$E$6:$G$152, 3, FALSE)</f>
        <v>Esnaf</v>
      </c>
      <c r="I1160" s="40"/>
      <c r="J1160" s="40"/>
      <c r="K1160" s="40"/>
      <c r="L1160" s="40"/>
      <c r="M1160" s="40"/>
      <c r="N1160" s="40"/>
      <c r="O1160" s="40"/>
      <c r="P1160" s="40"/>
      <c r="Q1160" s="40" t="s">
        <v>579</v>
      </c>
      <c r="R1160" s="40">
        <v>26</v>
      </c>
      <c r="S1160" s="40">
        <v>3</v>
      </c>
      <c r="T1160" s="40">
        <v>13.5</v>
      </c>
      <c r="U1160" s="40"/>
      <c r="V1160" s="40"/>
      <c r="W1160" s="40"/>
      <c r="X1160" s="40"/>
      <c r="Y1160" s="40"/>
      <c r="Z1160" s="41"/>
      <c r="AA1160" s="40"/>
      <c r="AB1160" s="40"/>
      <c r="AC1160" s="40"/>
      <c r="AD1160" s="40"/>
      <c r="AE1160" s="40"/>
      <c r="AF1160" s="40"/>
      <c r="AG1160" s="40"/>
      <c r="AH1160" s="40"/>
      <c r="AI1160" s="40"/>
      <c r="AJ1160" s="40"/>
      <c r="AK1160" s="40"/>
      <c r="AL1160" s="40"/>
      <c r="AM1160" s="40"/>
      <c r="AN1160" s="40"/>
      <c r="AO1160" s="40"/>
      <c r="AP1160" s="40"/>
      <c r="AQ1160" s="40"/>
      <c r="AR1160" s="40"/>
      <c r="AS1160" s="42"/>
      <c r="AT1160" s="42"/>
      <c r="AU1160" s="43"/>
      <c r="AV1160" s="40"/>
      <c r="AW1160" s="40"/>
      <c r="AX1160" s="40"/>
      <c r="AY1160" s="40"/>
      <c r="AZ1160" s="40"/>
      <c r="BA1160" s="42"/>
      <c r="BB1160" s="41"/>
      <c r="BC1160" s="40"/>
      <c r="BD1160" s="40"/>
      <c r="BE1160" s="40"/>
      <c r="BF1160" s="40"/>
      <c r="BG1160" s="40"/>
      <c r="BH1160" s="42"/>
      <c r="BI1160" s="40"/>
      <c r="BJ1160" s="40"/>
      <c r="BK1160" s="40"/>
      <c r="BL1160" s="40"/>
      <c r="BM1160" s="40"/>
      <c r="BN1160" s="40"/>
      <c r="BO1160" s="41"/>
      <c r="BP1160" s="40"/>
      <c r="BQ1160" s="40"/>
      <c r="BR1160" s="40"/>
      <c r="BS1160" s="40"/>
      <c r="BT1160" s="40"/>
      <c r="BU1160" s="42"/>
      <c r="BV1160" s="40"/>
      <c r="BW1160" s="41">
        <v>3</v>
      </c>
      <c r="BX1160" s="40"/>
      <c r="BY1160" s="40"/>
      <c r="BZ1160" s="40">
        <v>36</v>
      </c>
      <c r="CA1160" s="42">
        <v>42</v>
      </c>
      <c r="CB1160" s="41"/>
      <c r="CC1160" s="40"/>
      <c r="CD1160" s="40"/>
      <c r="CE1160" s="40"/>
      <c r="CF1160" s="40"/>
      <c r="CG1160" s="40"/>
      <c r="CH1160" s="42"/>
      <c r="CI1160" s="43"/>
      <c r="CJ1160" s="41"/>
      <c r="CK1160" s="40"/>
      <c r="CL1160" s="40"/>
      <c r="CM1160" s="40"/>
      <c r="CN1160" s="40"/>
      <c r="CO1160" s="40"/>
      <c r="CP1160" s="40"/>
      <c r="CQ1160" s="40"/>
      <c r="CR1160" s="40"/>
      <c r="CS1160" s="40"/>
      <c r="CT1160" s="40"/>
      <c r="CU1160" s="40"/>
      <c r="CV1160" s="40"/>
      <c r="CW1160" s="40"/>
      <c r="CX1160" s="40"/>
      <c r="CY1160" s="40"/>
      <c r="CZ1160" s="40"/>
      <c r="DA1160" s="40"/>
      <c r="DB1160" s="40"/>
      <c r="DC1160" s="40"/>
      <c r="DD1160" s="40"/>
      <c r="DE1160" s="40"/>
      <c r="DF1160" s="40"/>
      <c r="DG1160" s="40"/>
      <c r="DH1160" s="40"/>
      <c r="DI1160" s="40"/>
      <c r="DJ1160" s="40"/>
      <c r="DK1160" s="40"/>
      <c r="DL1160" s="40"/>
      <c r="DM1160" s="40"/>
      <c r="DN1160" s="40"/>
      <c r="DO1160" s="40"/>
      <c r="DP1160" s="40"/>
      <c r="DQ1160" s="41"/>
      <c r="DR1160" s="40"/>
      <c r="DS1160" s="40"/>
      <c r="DT1160" s="40"/>
      <c r="DU1160" s="40"/>
      <c r="DV1160" s="42"/>
      <c r="DW1160" s="40"/>
      <c r="DX1160" s="40"/>
      <c r="DY1160" s="40"/>
      <c r="DZ1160" s="40"/>
      <c r="EA1160" s="40"/>
      <c r="EB1160" s="40"/>
      <c r="EC1160" s="40"/>
      <c r="ED1160" s="41"/>
      <c r="EE1160" s="40"/>
      <c r="EF1160" s="40"/>
      <c r="EG1160" s="41">
        <v>1</v>
      </c>
      <c r="EH1160" s="40"/>
      <c r="EI1160" s="40"/>
      <c r="EJ1160" s="40"/>
      <c r="EK1160" s="40" t="s">
        <v>911</v>
      </c>
      <c r="EL1160" s="42">
        <v>100</v>
      </c>
      <c r="EM1160" s="40"/>
      <c r="EN1160" s="40"/>
      <c r="EO1160" s="40"/>
      <c r="EP1160" s="40"/>
      <c r="EQ1160" s="40"/>
      <c r="ER1160" s="40"/>
      <c r="ES1160" s="40"/>
      <c r="ET1160" s="40"/>
      <c r="EU1160" s="40"/>
      <c r="EV1160" s="40"/>
      <c r="EW1160" s="42"/>
      <c r="EX1160" s="42"/>
      <c r="EY1160" s="42"/>
      <c r="EZ1160" s="42"/>
      <c r="FA1160" s="42"/>
      <c r="FB1160" s="42"/>
      <c r="FC1160" s="42"/>
      <c r="FD1160" s="42"/>
      <c r="FE1160" s="42"/>
      <c r="FF1160" s="42"/>
      <c r="FG1160" s="42"/>
      <c r="FH1160" s="42"/>
      <c r="FI1160" s="42"/>
      <c r="FJ1160" s="42"/>
      <c r="FK1160" s="42"/>
      <c r="FL1160" s="42"/>
      <c r="FM1160" s="42"/>
      <c r="FN1160" s="42"/>
      <c r="FO1160" s="42"/>
      <c r="FP1160" s="42"/>
      <c r="FQ1160" s="42"/>
      <c r="FR1160" s="42"/>
      <c r="FS1160" s="29">
        <f t="shared" si="131"/>
        <v>286</v>
      </c>
      <c r="FT1160" s="29">
        <f t="shared" si="139"/>
        <v>286</v>
      </c>
      <c r="FU1160" s="8">
        <f t="shared" si="135"/>
        <v>3</v>
      </c>
      <c r="FV1160" s="29">
        <f t="shared" si="140"/>
        <v>3</v>
      </c>
    </row>
    <row r="1161" spans="1:178">
      <c r="A1161" s="8">
        <v>11153</v>
      </c>
      <c r="B1161" s="27" t="s">
        <v>68</v>
      </c>
      <c r="C1161" s="40">
        <v>70</v>
      </c>
      <c r="D1161" s="40" t="s">
        <v>1462</v>
      </c>
      <c r="E1161" s="40" t="s">
        <v>1577</v>
      </c>
      <c r="F1161" s="40" t="s">
        <v>20</v>
      </c>
      <c r="G1161" s="40">
        <v>150</v>
      </c>
      <c r="H1161" s="8" t="str">
        <f>VLOOKUP(F1161, 'Meslek Grupları'!$E$6:$G$152, 3, FALSE)</f>
        <v>Esnaf</v>
      </c>
      <c r="I1161" s="40"/>
      <c r="J1161" s="40"/>
      <c r="K1161" s="40"/>
      <c r="L1161" s="40"/>
      <c r="M1161" s="40"/>
      <c r="N1161" s="40"/>
      <c r="O1161" s="40"/>
      <c r="P1161" s="40"/>
      <c r="Q1161" s="40" t="s">
        <v>579</v>
      </c>
      <c r="R1161" s="40">
        <v>24</v>
      </c>
      <c r="S1161" s="40">
        <v>1</v>
      </c>
      <c r="T1161" s="40">
        <v>4.5</v>
      </c>
      <c r="U1161" s="40"/>
      <c r="V1161" s="40"/>
      <c r="W1161" s="40"/>
      <c r="X1161" s="40"/>
      <c r="Y1161" s="40"/>
      <c r="Z1161" s="41"/>
      <c r="AA1161" s="40"/>
      <c r="AB1161" s="40"/>
      <c r="AC1161" s="40"/>
      <c r="AD1161" s="40"/>
      <c r="AE1161" s="40"/>
      <c r="AF1161" s="40"/>
      <c r="AG1161" s="40"/>
      <c r="AH1161" s="40"/>
      <c r="AI1161" s="40"/>
      <c r="AJ1161" s="40"/>
      <c r="AK1161" s="40"/>
      <c r="AL1161" s="40"/>
      <c r="AM1161" s="40"/>
      <c r="AN1161" s="40"/>
      <c r="AO1161" s="40"/>
      <c r="AP1161" s="40"/>
      <c r="AQ1161" s="40"/>
      <c r="AR1161" s="40"/>
      <c r="AS1161" s="42"/>
      <c r="AT1161" s="42"/>
      <c r="AU1161" s="43"/>
      <c r="AV1161" s="40"/>
      <c r="AW1161" s="40"/>
      <c r="AX1161" s="40"/>
      <c r="AY1161" s="40"/>
      <c r="AZ1161" s="40"/>
      <c r="BA1161" s="42"/>
      <c r="BB1161" s="41"/>
      <c r="BC1161" s="40"/>
      <c r="BD1161" s="40"/>
      <c r="BE1161" s="40"/>
      <c r="BF1161" s="40"/>
      <c r="BG1161" s="40"/>
      <c r="BH1161" s="42"/>
      <c r="BI1161" s="40"/>
      <c r="BJ1161" s="40"/>
      <c r="BK1161" s="40"/>
      <c r="BL1161" s="40"/>
      <c r="BM1161" s="40"/>
      <c r="BN1161" s="40"/>
      <c r="BO1161" s="41"/>
      <c r="BP1161" s="40"/>
      <c r="BQ1161" s="40"/>
      <c r="BR1161" s="40"/>
      <c r="BS1161" s="40"/>
      <c r="BT1161" s="40"/>
      <c r="BU1161" s="42"/>
      <c r="BV1161" s="40"/>
      <c r="BW1161" s="41">
        <v>1</v>
      </c>
      <c r="BX1161" s="40"/>
      <c r="BY1161" s="40"/>
      <c r="BZ1161" s="40">
        <v>12</v>
      </c>
      <c r="CA1161" s="42">
        <v>12</v>
      </c>
      <c r="CB1161" s="41"/>
      <c r="CC1161" s="40"/>
      <c r="CD1161" s="40"/>
      <c r="CE1161" s="40"/>
      <c r="CF1161" s="40"/>
      <c r="CG1161" s="40"/>
      <c r="CH1161" s="42"/>
      <c r="CI1161" s="43"/>
      <c r="CJ1161" s="41"/>
      <c r="CK1161" s="40"/>
      <c r="CL1161" s="40"/>
      <c r="CM1161" s="40"/>
      <c r="CN1161" s="40"/>
      <c r="CO1161" s="40"/>
      <c r="CP1161" s="40"/>
      <c r="CQ1161" s="40"/>
      <c r="CR1161" s="40"/>
      <c r="CS1161" s="40"/>
      <c r="CT1161" s="40"/>
      <c r="CU1161" s="40"/>
      <c r="CV1161" s="40"/>
      <c r="CW1161" s="40"/>
      <c r="CX1161" s="40"/>
      <c r="CY1161" s="40"/>
      <c r="CZ1161" s="40"/>
      <c r="DA1161" s="40"/>
      <c r="DB1161" s="40"/>
      <c r="DC1161" s="40"/>
      <c r="DD1161" s="40"/>
      <c r="DE1161" s="40"/>
      <c r="DF1161" s="40"/>
      <c r="DG1161" s="40"/>
      <c r="DH1161" s="40"/>
      <c r="DI1161" s="40"/>
      <c r="DJ1161" s="40"/>
      <c r="DK1161" s="40"/>
      <c r="DL1161" s="40"/>
      <c r="DM1161" s="40"/>
      <c r="DN1161" s="40"/>
      <c r="DO1161" s="40"/>
      <c r="DP1161" s="40"/>
      <c r="DQ1161" s="41"/>
      <c r="DR1161" s="40"/>
      <c r="DS1161" s="40"/>
      <c r="DT1161" s="40"/>
      <c r="DU1161" s="40"/>
      <c r="DV1161" s="42"/>
      <c r="DW1161" s="40"/>
      <c r="DX1161" s="40"/>
      <c r="DY1161" s="40"/>
      <c r="DZ1161" s="40"/>
      <c r="EA1161" s="40"/>
      <c r="EB1161" s="40"/>
      <c r="EC1161" s="40"/>
      <c r="ED1161" s="41"/>
      <c r="EE1161" s="40"/>
      <c r="EF1161" s="40"/>
      <c r="EG1161" s="41"/>
      <c r="EH1161" s="40"/>
      <c r="EI1161" s="40"/>
      <c r="EJ1161" s="40"/>
      <c r="EK1161" s="40"/>
      <c r="EL1161" s="42"/>
      <c r="EM1161" s="40"/>
      <c r="EN1161" s="40"/>
      <c r="EO1161" s="40"/>
      <c r="EP1161" s="40"/>
      <c r="EQ1161" s="40"/>
      <c r="ER1161" s="40"/>
      <c r="ES1161" s="40"/>
      <c r="ET1161" s="40"/>
      <c r="EU1161" s="40"/>
      <c r="EV1161" s="40"/>
      <c r="EW1161" s="42"/>
      <c r="EX1161" s="42"/>
      <c r="EY1161" s="42"/>
      <c r="EZ1161" s="42"/>
      <c r="FA1161" s="42"/>
      <c r="FB1161" s="42"/>
      <c r="FC1161" s="42"/>
      <c r="FD1161" s="42"/>
      <c r="FE1161" s="42"/>
      <c r="FF1161" s="42"/>
      <c r="FG1161" s="42"/>
      <c r="FH1161" s="42"/>
      <c r="FI1161" s="42"/>
      <c r="FJ1161" s="42"/>
      <c r="FK1161" s="42"/>
      <c r="FL1161" s="42"/>
      <c r="FM1161" s="42"/>
      <c r="FN1161" s="42"/>
      <c r="FO1161" s="42"/>
      <c r="FP1161" s="42"/>
      <c r="FQ1161" s="42"/>
      <c r="FR1161" s="42"/>
      <c r="FS1161" s="29">
        <f t="shared" si="131"/>
        <v>162</v>
      </c>
      <c r="FT1161" s="29">
        <f t="shared" si="139"/>
        <v>162</v>
      </c>
      <c r="FU1161" s="8">
        <f t="shared" si="135"/>
        <v>1</v>
      </c>
      <c r="FV1161" s="29">
        <f t="shared" si="140"/>
        <v>1</v>
      </c>
    </row>
    <row r="1162" spans="1:178">
      <c r="A1162" s="8">
        <v>11153</v>
      </c>
      <c r="B1162" s="27" t="s">
        <v>68</v>
      </c>
      <c r="C1162" s="40">
        <v>71</v>
      </c>
      <c r="D1162" s="40" t="s">
        <v>1578</v>
      </c>
      <c r="E1162" s="40" t="s">
        <v>1579</v>
      </c>
      <c r="F1162" s="40" t="s">
        <v>266</v>
      </c>
      <c r="G1162" s="40">
        <v>200</v>
      </c>
      <c r="H1162" s="8" t="str">
        <f>VLOOKUP(F1162, 'Meslek Grupları'!$E$6:$G$152, 3, FALSE)</f>
        <v>Esnaf</v>
      </c>
      <c r="I1162" s="40"/>
      <c r="J1162" s="40"/>
      <c r="K1162" s="40"/>
      <c r="L1162" s="40"/>
      <c r="M1162" s="40"/>
      <c r="N1162" s="40"/>
      <c r="O1162" s="40"/>
      <c r="P1162" s="40"/>
      <c r="Q1162" s="40" t="s">
        <v>579</v>
      </c>
      <c r="R1162" s="40">
        <v>19</v>
      </c>
      <c r="S1162" s="40"/>
      <c r="T1162" s="40"/>
      <c r="U1162" s="40"/>
      <c r="V1162" s="40"/>
      <c r="W1162" s="40"/>
      <c r="X1162" s="40"/>
      <c r="Y1162" s="40"/>
      <c r="Z1162" s="41"/>
      <c r="AA1162" s="40"/>
      <c r="AB1162" s="40"/>
      <c r="AC1162" s="40"/>
      <c r="AD1162" s="40"/>
      <c r="AE1162" s="40"/>
      <c r="AF1162" s="40"/>
      <c r="AG1162" s="40"/>
      <c r="AH1162" s="40"/>
      <c r="AI1162" s="40"/>
      <c r="AJ1162" s="40"/>
      <c r="AK1162" s="40"/>
      <c r="AL1162" s="40"/>
      <c r="AM1162" s="40"/>
      <c r="AN1162" s="40"/>
      <c r="AO1162" s="40"/>
      <c r="AP1162" s="40"/>
      <c r="AQ1162" s="40"/>
      <c r="AR1162" s="40"/>
      <c r="AS1162" s="42"/>
      <c r="AT1162" s="42"/>
      <c r="AU1162" s="43"/>
      <c r="AV1162" s="40"/>
      <c r="AW1162" s="40"/>
      <c r="AX1162" s="40"/>
      <c r="AY1162" s="40"/>
      <c r="AZ1162" s="40"/>
      <c r="BA1162" s="42"/>
      <c r="BB1162" s="41"/>
      <c r="BC1162" s="40"/>
      <c r="BD1162" s="40"/>
      <c r="BE1162" s="40"/>
      <c r="BF1162" s="40"/>
      <c r="BG1162" s="40"/>
      <c r="BH1162" s="42"/>
      <c r="BI1162" s="40"/>
      <c r="BJ1162" s="40"/>
      <c r="BK1162" s="40"/>
      <c r="BL1162" s="40"/>
      <c r="BM1162" s="40"/>
      <c r="BN1162" s="40"/>
      <c r="BO1162" s="41"/>
      <c r="BP1162" s="40"/>
      <c r="BQ1162" s="40"/>
      <c r="BR1162" s="40"/>
      <c r="BS1162" s="40"/>
      <c r="BT1162" s="40"/>
      <c r="BU1162" s="42"/>
      <c r="BV1162" s="40"/>
      <c r="BW1162" s="41"/>
      <c r="BX1162" s="40"/>
      <c r="BY1162" s="40"/>
      <c r="BZ1162" s="40"/>
      <c r="CA1162" s="42"/>
      <c r="CB1162" s="41"/>
      <c r="CC1162" s="40"/>
      <c r="CD1162" s="40"/>
      <c r="CE1162" s="40"/>
      <c r="CF1162" s="40"/>
      <c r="CG1162" s="40"/>
      <c r="CH1162" s="42"/>
      <c r="CI1162" s="43"/>
      <c r="CJ1162" s="41"/>
      <c r="CK1162" s="40"/>
      <c r="CL1162" s="40"/>
      <c r="CM1162" s="40"/>
      <c r="CN1162" s="40"/>
      <c r="CO1162" s="40"/>
      <c r="CP1162" s="40"/>
      <c r="CQ1162" s="40"/>
      <c r="CR1162" s="40"/>
      <c r="CS1162" s="40"/>
      <c r="CT1162" s="40"/>
      <c r="CU1162" s="40"/>
      <c r="CV1162" s="40"/>
      <c r="CW1162" s="40"/>
      <c r="CX1162" s="40"/>
      <c r="CY1162" s="40"/>
      <c r="CZ1162" s="40"/>
      <c r="DA1162" s="40"/>
      <c r="DB1162" s="40"/>
      <c r="DC1162" s="40"/>
      <c r="DD1162" s="40"/>
      <c r="DE1162" s="40"/>
      <c r="DF1162" s="40"/>
      <c r="DG1162" s="40"/>
      <c r="DH1162" s="40"/>
      <c r="DI1162" s="40"/>
      <c r="DJ1162" s="40"/>
      <c r="DK1162" s="40"/>
      <c r="DL1162" s="40"/>
      <c r="DM1162" s="40"/>
      <c r="DN1162" s="40"/>
      <c r="DO1162" s="40"/>
      <c r="DP1162" s="40"/>
      <c r="DQ1162" s="41"/>
      <c r="DR1162" s="40"/>
      <c r="DS1162" s="40"/>
      <c r="DT1162" s="40"/>
      <c r="DU1162" s="40"/>
      <c r="DV1162" s="42"/>
      <c r="DW1162" s="40"/>
      <c r="DX1162" s="40"/>
      <c r="DY1162" s="40"/>
      <c r="DZ1162" s="40"/>
      <c r="EA1162" s="40"/>
      <c r="EB1162" s="40"/>
      <c r="EC1162" s="40"/>
      <c r="ED1162" s="41"/>
      <c r="EE1162" s="40"/>
      <c r="EF1162" s="40"/>
      <c r="EG1162" s="41"/>
      <c r="EH1162" s="40"/>
      <c r="EI1162" s="40"/>
      <c r="EJ1162" s="40"/>
      <c r="EK1162" s="40"/>
      <c r="EL1162" s="42"/>
      <c r="EM1162" s="40"/>
      <c r="EN1162" s="40"/>
      <c r="EO1162" s="40"/>
      <c r="EP1162" s="40"/>
      <c r="EQ1162" s="40"/>
      <c r="ER1162" s="40"/>
      <c r="ES1162" s="40"/>
      <c r="ET1162" s="40"/>
      <c r="EU1162" s="40"/>
      <c r="EV1162" s="40"/>
      <c r="EW1162" s="42"/>
      <c r="EX1162" s="42"/>
      <c r="EY1162" s="42"/>
      <c r="EZ1162" s="42"/>
      <c r="FA1162" s="42"/>
      <c r="FB1162" s="42"/>
      <c r="FC1162" s="42"/>
      <c r="FD1162" s="42"/>
      <c r="FE1162" s="42"/>
      <c r="FF1162" s="42"/>
      <c r="FG1162" s="42"/>
      <c r="FH1162" s="42"/>
      <c r="FI1162" s="42"/>
      <c r="FJ1162" s="42"/>
      <c r="FK1162" s="42"/>
      <c r="FL1162" s="42"/>
      <c r="FM1162" s="42"/>
      <c r="FN1162" s="42"/>
      <c r="FO1162" s="42"/>
      <c r="FP1162" s="42"/>
      <c r="FQ1162" s="42"/>
      <c r="FR1162" s="42"/>
      <c r="FS1162" s="29">
        <f t="shared" si="131"/>
        <v>200</v>
      </c>
      <c r="FT1162" s="29">
        <f t="shared" si="139"/>
        <v>200</v>
      </c>
      <c r="FU1162" s="8">
        <f t="shared" si="135"/>
        <v>0</v>
      </c>
      <c r="FV1162" s="29">
        <f t="shared" si="140"/>
        <v>0</v>
      </c>
    </row>
    <row r="1163" spans="1:178">
      <c r="A1163" s="8">
        <v>11153</v>
      </c>
      <c r="B1163" s="27" t="s">
        <v>68</v>
      </c>
      <c r="C1163" s="40">
        <v>72</v>
      </c>
      <c r="D1163" s="40" t="s">
        <v>1445</v>
      </c>
      <c r="E1163" s="40" t="s">
        <v>527</v>
      </c>
      <c r="F1163" s="40" t="s">
        <v>380</v>
      </c>
      <c r="G1163" s="40"/>
      <c r="H1163" s="8" t="str">
        <f>VLOOKUP(F1163, 'Meslek Grupları'!$E$6:$G$152, 3, FALSE)</f>
        <v>Mesleksiz</v>
      </c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1"/>
      <c r="AA1163" s="40"/>
      <c r="AB1163" s="40"/>
      <c r="AC1163" s="40"/>
      <c r="AD1163" s="40"/>
      <c r="AE1163" s="40"/>
      <c r="AF1163" s="40"/>
      <c r="AG1163" s="40"/>
      <c r="AH1163" s="40"/>
      <c r="AI1163" s="40"/>
      <c r="AJ1163" s="40"/>
      <c r="AK1163" s="40"/>
      <c r="AL1163" s="40"/>
      <c r="AM1163" s="40"/>
      <c r="AN1163" s="40"/>
      <c r="AO1163" s="40"/>
      <c r="AP1163" s="40"/>
      <c r="AQ1163" s="40"/>
      <c r="AR1163" s="40"/>
      <c r="AS1163" s="42"/>
      <c r="AT1163" s="42"/>
      <c r="AU1163" s="43"/>
      <c r="AV1163" s="40"/>
      <c r="AW1163" s="40"/>
      <c r="AX1163" s="40"/>
      <c r="AY1163" s="40"/>
      <c r="AZ1163" s="40"/>
      <c r="BA1163" s="42"/>
      <c r="BB1163" s="41"/>
      <c r="BC1163" s="40"/>
      <c r="BD1163" s="40"/>
      <c r="BE1163" s="40"/>
      <c r="BF1163" s="40"/>
      <c r="BG1163" s="40"/>
      <c r="BH1163" s="42"/>
      <c r="BI1163" s="40"/>
      <c r="BJ1163" s="40"/>
      <c r="BK1163" s="40"/>
      <c r="BL1163" s="40"/>
      <c r="BM1163" s="40"/>
      <c r="BN1163" s="40"/>
      <c r="BO1163" s="41"/>
      <c r="BP1163" s="40"/>
      <c r="BQ1163" s="40"/>
      <c r="BR1163" s="40"/>
      <c r="BS1163" s="40"/>
      <c r="BT1163" s="40"/>
      <c r="BU1163" s="42"/>
      <c r="BV1163" s="40"/>
      <c r="BW1163" s="41"/>
      <c r="BX1163" s="40"/>
      <c r="BY1163" s="40"/>
      <c r="BZ1163" s="40"/>
      <c r="CA1163" s="42"/>
      <c r="CB1163" s="41"/>
      <c r="CC1163" s="40"/>
      <c r="CD1163" s="40"/>
      <c r="CE1163" s="40"/>
      <c r="CF1163" s="40"/>
      <c r="CG1163" s="40"/>
      <c r="CH1163" s="42"/>
      <c r="CI1163" s="43"/>
      <c r="CJ1163" s="41"/>
      <c r="CK1163" s="40"/>
      <c r="CL1163" s="40"/>
      <c r="CM1163" s="40"/>
      <c r="CN1163" s="40"/>
      <c r="CO1163" s="40"/>
      <c r="CP1163" s="40"/>
      <c r="CQ1163" s="40"/>
      <c r="CR1163" s="40"/>
      <c r="CS1163" s="40"/>
      <c r="CT1163" s="40"/>
      <c r="CU1163" s="40"/>
      <c r="CV1163" s="40"/>
      <c r="CW1163" s="40"/>
      <c r="CX1163" s="40"/>
      <c r="CY1163" s="40"/>
      <c r="CZ1163" s="40"/>
      <c r="DA1163" s="40"/>
      <c r="DB1163" s="40"/>
      <c r="DC1163" s="40"/>
      <c r="DD1163" s="40"/>
      <c r="DE1163" s="40"/>
      <c r="DF1163" s="40"/>
      <c r="DG1163" s="40"/>
      <c r="DH1163" s="40"/>
      <c r="DI1163" s="40"/>
      <c r="DJ1163" s="40"/>
      <c r="DK1163" s="40"/>
      <c r="DL1163" s="40"/>
      <c r="DM1163" s="40"/>
      <c r="DN1163" s="40"/>
      <c r="DO1163" s="40"/>
      <c r="DP1163" s="40"/>
      <c r="DQ1163" s="41"/>
      <c r="DR1163" s="40"/>
      <c r="DS1163" s="40"/>
      <c r="DT1163" s="40"/>
      <c r="DU1163" s="40"/>
      <c r="DV1163" s="42"/>
      <c r="DW1163" s="40"/>
      <c r="DX1163" s="40"/>
      <c r="DY1163" s="40"/>
      <c r="DZ1163" s="40"/>
      <c r="EA1163" s="40"/>
      <c r="EB1163" s="40"/>
      <c r="EC1163" s="40"/>
      <c r="ED1163" s="41"/>
      <c r="EE1163" s="40"/>
      <c r="EF1163" s="40"/>
      <c r="EG1163" s="41"/>
      <c r="EH1163" s="40"/>
      <c r="EI1163" s="40"/>
      <c r="EJ1163" s="40"/>
      <c r="EK1163" s="40"/>
      <c r="EL1163" s="42"/>
      <c r="EM1163" s="40"/>
      <c r="EN1163" s="40"/>
      <c r="EO1163" s="40"/>
      <c r="EP1163" s="40"/>
      <c r="EQ1163" s="40"/>
      <c r="ER1163" s="40"/>
      <c r="ES1163" s="40"/>
      <c r="ET1163" s="40"/>
      <c r="EU1163" s="40"/>
      <c r="EV1163" s="40"/>
      <c r="EW1163" s="42"/>
      <c r="EX1163" s="42"/>
      <c r="EY1163" s="42"/>
      <c r="EZ1163" s="42"/>
      <c r="FA1163" s="42"/>
      <c r="FB1163" s="42"/>
      <c r="FC1163" s="42"/>
      <c r="FD1163" s="42"/>
      <c r="FE1163" s="42"/>
      <c r="FF1163" s="42"/>
      <c r="FG1163" s="42"/>
      <c r="FH1163" s="42"/>
      <c r="FI1163" s="42"/>
      <c r="FJ1163" s="42"/>
      <c r="FK1163" s="42"/>
      <c r="FL1163" s="42"/>
      <c r="FM1163" s="42"/>
      <c r="FN1163" s="42"/>
      <c r="FO1163" s="42"/>
      <c r="FP1163" s="42"/>
      <c r="FQ1163" s="42"/>
      <c r="FR1163" s="42"/>
      <c r="FS1163" s="29">
        <f t="shared" si="131"/>
        <v>0</v>
      </c>
      <c r="FT1163" s="29">
        <f t="shared" si="139"/>
        <v>0</v>
      </c>
      <c r="FU1163" s="8">
        <f t="shared" si="135"/>
        <v>0</v>
      </c>
      <c r="FV1163" s="29">
        <f t="shared" si="140"/>
        <v>0</v>
      </c>
    </row>
    <row r="1164" spans="1:178">
      <c r="A1164" s="8">
        <v>11153</v>
      </c>
      <c r="B1164" s="27" t="s">
        <v>68</v>
      </c>
      <c r="C1164" s="40">
        <v>73</v>
      </c>
      <c r="D1164" s="40" t="s">
        <v>1472</v>
      </c>
      <c r="E1164" s="40" t="s">
        <v>527</v>
      </c>
      <c r="F1164" s="40" t="s">
        <v>114</v>
      </c>
      <c r="G1164" s="40">
        <v>500</v>
      </c>
      <c r="H1164" s="8" t="str">
        <f>VLOOKUP(F1164, 'Meslek Grupları'!$E$6:$G$152, 3, FALSE)</f>
        <v>Esnaf</v>
      </c>
      <c r="I1164" s="40"/>
      <c r="J1164" s="40"/>
      <c r="K1164" s="40"/>
      <c r="L1164" s="40"/>
      <c r="M1164" s="40"/>
      <c r="N1164" s="40"/>
      <c r="O1164" s="40"/>
      <c r="P1164" s="40"/>
      <c r="Q1164" s="40" t="s">
        <v>580</v>
      </c>
      <c r="R1164" s="40">
        <v>80</v>
      </c>
      <c r="S1164" s="40"/>
      <c r="T1164" s="40"/>
      <c r="U1164" s="40"/>
      <c r="V1164" s="40"/>
      <c r="W1164" s="40"/>
      <c r="X1164" s="40"/>
      <c r="Y1164" s="40"/>
      <c r="Z1164" s="41"/>
      <c r="AA1164" s="40"/>
      <c r="AB1164" s="40"/>
      <c r="AC1164" s="40"/>
      <c r="AD1164" s="40"/>
      <c r="AE1164" s="40"/>
      <c r="AF1164" s="40"/>
      <c r="AG1164" s="40"/>
      <c r="AH1164" s="40"/>
      <c r="AI1164" s="40"/>
      <c r="AJ1164" s="40"/>
      <c r="AK1164" s="40"/>
      <c r="AL1164" s="40"/>
      <c r="AM1164" s="40"/>
      <c r="AN1164" s="40"/>
      <c r="AO1164" s="40"/>
      <c r="AP1164" s="40"/>
      <c r="AQ1164" s="40"/>
      <c r="AR1164" s="40"/>
      <c r="AS1164" s="42"/>
      <c r="AT1164" s="42"/>
      <c r="AU1164" s="43"/>
      <c r="AV1164" s="40"/>
      <c r="AW1164" s="40"/>
      <c r="AX1164" s="40"/>
      <c r="AY1164" s="40"/>
      <c r="AZ1164" s="40"/>
      <c r="BA1164" s="42"/>
      <c r="BB1164" s="41"/>
      <c r="BC1164" s="40"/>
      <c r="BD1164" s="40"/>
      <c r="BE1164" s="40"/>
      <c r="BF1164" s="40"/>
      <c r="BG1164" s="40"/>
      <c r="BH1164" s="42"/>
      <c r="BI1164" s="40"/>
      <c r="BJ1164" s="40"/>
      <c r="BK1164" s="40"/>
      <c r="BL1164" s="40"/>
      <c r="BM1164" s="40"/>
      <c r="BN1164" s="40"/>
      <c r="BO1164" s="41"/>
      <c r="BP1164" s="40"/>
      <c r="BQ1164" s="40"/>
      <c r="BR1164" s="40"/>
      <c r="BS1164" s="40"/>
      <c r="BT1164" s="40"/>
      <c r="BU1164" s="42"/>
      <c r="BV1164" s="40"/>
      <c r="BW1164" s="41"/>
      <c r="BX1164" s="40"/>
      <c r="BY1164" s="40"/>
      <c r="BZ1164" s="40"/>
      <c r="CA1164" s="42"/>
      <c r="CB1164" s="41"/>
      <c r="CC1164" s="40"/>
      <c r="CD1164" s="40"/>
      <c r="CE1164" s="40"/>
      <c r="CF1164" s="40"/>
      <c r="CG1164" s="40"/>
      <c r="CH1164" s="42"/>
      <c r="CI1164" s="43"/>
      <c r="CJ1164" s="41"/>
      <c r="CK1164" s="40"/>
      <c r="CL1164" s="40"/>
      <c r="CM1164" s="40"/>
      <c r="CN1164" s="40"/>
      <c r="CO1164" s="40"/>
      <c r="CP1164" s="40"/>
      <c r="CQ1164" s="40"/>
      <c r="CR1164" s="40"/>
      <c r="CS1164" s="40"/>
      <c r="CT1164" s="40"/>
      <c r="CU1164" s="40"/>
      <c r="CV1164" s="40"/>
      <c r="CW1164" s="40"/>
      <c r="CX1164" s="40"/>
      <c r="CY1164" s="40"/>
      <c r="CZ1164" s="40"/>
      <c r="DA1164" s="40"/>
      <c r="DB1164" s="40"/>
      <c r="DC1164" s="40"/>
      <c r="DD1164" s="40"/>
      <c r="DE1164" s="40"/>
      <c r="DF1164" s="40"/>
      <c r="DG1164" s="40"/>
      <c r="DH1164" s="40"/>
      <c r="DI1164" s="40"/>
      <c r="DJ1164" s="40"/>
      <c r="DK1164" s="40"/>
      <c r="DL1164" s="40"/>
      <c r="DM1164" s="40"/>
      <c r="DN1164" s="40"/>
      <c r="DO1164" s="40"/>
      <c r="DP1164" s="40"/>
      <c r="DQ1164" s="41"/>
      <c r="DR1164" s="40"/>
      <c r="DS1164" s="40"/>
      <c r="DT1164" s="40"/>
      <c r="DU1164" s="40"/>
      <c r="DV1164" s="42"/>
      <c r="DW1164" s="40"/>
      <c r="DX1164" s="40"/>
      <c r="DY1164" s="40"/>
      <c r="DZ1164" s="40"/>
      <c r="EA1164" s="40"/>
      <c r="EB1164" s="40"/>
      <c r="EC1164" s="40"/>
      <c r="ED1164" s="41"/>
      <c r="EE1164" s="40"/>
      <c r="EF1164" s="40"/>
      <c r="EG1164" s="41"/>
      <c r="EH1164" s="40"/>
      <c r="EI1164" s="40"/>
      <c r="EJ1164" s="40"/>
      <c r="EK1164" s="40"/>
      <c r="EL1164" s="42"/>
      <c r="EM1164" s="40"/>
      <c r="EN1164" s="40"/>
      <c r="EO1164" s="40"/>
      <c r="EP1164" s="40"/>
      <c r="EQ1164" s="40"/>
      <c r="ER1164" s="40"/>
      <c r="ES1164" s="40"/>
      <c r="ET1164" s="40"/>
      <c r="EU1164" s="40"/>
      <c r="EV1164" s="40"/>
      <c r="EW1164" s="42"/>
      <c r="EX1164" s="42"/>
      <c r="EY1164" s="42"/>
      <c r="EZ1164" s="42"/>
      <c r="FA1164" s="42"/>
      <c r="FB1164" s="42"/>
      <c r="FC1164" s="42"/>
      <c r="FD1164" s="42"/>
      <c r="FE1164" s="42"/>
      <c r="FF1164" s="42"/>
      <c r="FG1164" s="42"/>
      <c r="FH1164" s="42"/>
      <c r="FI1164" s="42"/>
      <c r="FJ1164" s="42"/>
      <c r="FK1164" s="42"/>
      <c r="FL1164" s="42"/>
      <c r="FM1164" s="42"/>
      <c r="FN1164" s="42"/>
      <c r="FO1164" s="42"/>
      <c r="FP1164" s="42"/>
      <c r="FQ1164" s="42"/>
      <c r="FR1164" s="42"/>
      <c r="FS1164" s="29">
        <f t="shared" si="131"/>
        <v>500</v>
      </c>
      <c r="FT1164" s="29">
        <f t="shared" si="139"/>
        <v>500</v>
      </c>
      <c r="FU1164" s="8">
        <f t="shared" si="135"/>
        <v>0</v>
      </c>
      <c r="FV1164" s="29">
        <f t="shared" si="140"/>
        <v>0</v>
      </c>
    </row>
    <row r="1165" spans="1:178">
      <c r="A1165" s="8">
        <v>11153</v>
      </c>
      <c r="B1165" s="27" t="s">
        <v>68</v>
      </c>
      <c r="C1165" s="8">
        <v>74</v>
      </c>
      <c r="D1165" s="8" t="s">
        <v>1468</v>
      </c>
      <c r="E1165" s="8" t="s">
        <v>1448</v>
      </c>
      <c r="F1165" s="8" t="s">
        <v>805</v>
      </c>
      <c r="G1165" s="8">
        <v>150</v>
      </c>
      <c r="H1165" s="8" t="str">
        <f>VLOOKUP(F1165, 'Meslek Grupları'!$E$6:$G$152, 3, FALSE)</f>
        <v>İşçiler</v>
      </c>
      <c r="I1165" s="8"/>
      <c r="J1165" s="8"/>
      <c r="K1165" s="8"/>
      <c r="M1165" s="8"/>
      <c r="O1165" s="8"/>
      <c r="P1165" s="8"/>
      <c r="Q1165" s="8" t="s">
        <v>578</v>
      </c>
      <c r="R1165" s="8">
        <v>11</v>
      </c>
      <c r="S1165">
        <v>6.5</v>
      </c>
      <c r="T1165">
        <v>29.25</v>
      </c>
      <c r="U1165" s="8"/>
      <c r="V1165" s="8"/>
      <c r="W1165" s="8"/>
      <c r="Z1165" s="28">
        <v>20</v>
      </c>
      <c r="AA1165" s="8">
        <v>5</v>
      </c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>
        <v>40</v>
      </c>
      <c r="AS1165" s="27">
        <v>8</v>
      </c>
      <c r="AT1165" s="27">
        <v>13</v>
      </c>
      <c r="AU1165" s="29"/>
      <c r="AV1165" s="8"/>
      <c r="AW1165" s="8"/>
      <c r="AX1165" s="8"/>
      <c r="AY1165" s="8"/>
      <c r="AZ1165" s="8"/>
      <c r="BA1165" s="27"/>
      <c r="BB1165" s="28"/>
      <c r="BC1165" s="8"/>
      <c r="BD1165" s="8"/>
      <c r="BE1165" s="8"/>
      <c r="BF1165" s="8"/>
      <c r="BG1165" s="8"/>
      <c r="BH1165" s="27"/>
      <c r="BI1165" s="8">
        <v>4</v>
      </c>
      <c r="BJ1165" s="8">
        <v>13</v>
      </c>
      <c r="BK1165" s="8">
        <v>13</v>
      </c>
      <c r="BL1165" s="8"/>
      <c r="BM1165" s="8">
        <v>104</v>
      </c>
      <c r="BN1165" s="8">
        <v>100</v>
      </c>
      <c r="BO1165" s="28"/>
      <c r="BP1165" s="8"/>
      <c r="BQ1165" s="8"/>
      <c r="BR1165" s="8"/>
      <c r="BS1165" s="8"/>
      <c r="BT1165" s="8"/>
      <c r="BU1165" s="27"/>
      <c r="BV1165" s="8"/>
      <c r="BW1165" s="28">
        <v>6.5</v>
      </c>
      <c r="BX1165" s="8"/>
      <c r="BY1165" s="8"/>
      <c r="BZ1165" s="8">
        <v>78</v>
      </c>
      <c r="CA1165" s="27">
        <v>78</v>
      </c>
      <c r="CB1165" s="28"/>
      <c r="CC1165" s="8"/>
      <c r="CD1165" s="8"/>
      <c r="CE1165" s="8"/>
      <c r="CF1165" s="8"/>
      <c r="CG1165" s="8"/>
      <c r="CH1165" s="27"/>
      <c r="CI1165" s="29"/>
      <c r="CJ1165" s="2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28"/>
      <c r="DR1165" s="8"/>
      <c r="DS1165" s="8"/>
      <c r="DT1165" s="8"/>
      <c r="DU1165" s="8"/>
      <c r="DV1165" s="27"/>
      <c r="DW1165" s="8"/>
      <c r="DX1165" s="8"/>
      <c r="DY1165" s="8"/>
      <c r="DZ1165" s="8"/>
      <c r="EA1165" s="8"/>
      <c r="EB1165" s="8"/>
      <c r="EC1165" s="8"/>
      <c r="ED1165" s="28"/>
      <c r="EE1165" s="8"/>
      <c r="EF1165" s="8"/>
      <c r="EG1165" s="28"/>
      <c r="EH1165" s="8"/>
      <c r="EI1165" s="8"/>
      <c r="EJ1165" s="8"/>
      <c r="EK1165" s="8"/>
      <c r="EL1165" s="27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27"/>
      <c r="EX1165" s="27"/>
      <c r="EY1165" s="27"/>
      <c r="EZ1165" s="27"/>
      <c r="FA1165" s="27"/>
      <c r="FB1165" s="27"/>
      <c r="FC1165" s="27"/>
      <c r="FD1165" s="27"/>
      <c r="FE1165" s="27"/>
      <c r="FF1165" s="27"/>
      <c r="FG1165" s="27"/>
      <c r="FH1165" s="27"/>
      <c r="FI1165" s="27"/>
      <c r="FJ1165" s="27"/>
      <c r="FK1165" s="27"/>
      <c r="FL1165" s="27"/>
      <c r="FM1165" s="27"/>
      <c r="FN1165" s="27"/>
      <c r="FO1165" s="27"/>
      <c r="FP1165" s="27"/>
      <c r="FQ1165" s="27"/>
      <c r="FR1165" s="27"/>
      <c r="FS1165" s="29">
        <f t="shared" si="131"/>
        <v>332</v>
      </c>
      <c r="FT1165" s="29">
        <f>SUM(FS1165:FS1166)</f>
        <v>332</v>
      </c>
      <c r="FU1165" s="8">
        <f t="shared" si="135"/>
        <v>10.5</v>
      </c>
      <c r="FV1165" s="29">
        <f>SUM(FU1165:FU1166)</f>
        <v>15.5</v>
      </c>
    </row>
    <row r="1166" spans="1:178">
      <c r="A1166" s="8">
        <v>11153</v>
      </c>
      <c r="B1166" s="27" t="s">
        <v>68</v>
      </c>
      <c r="C1166" s="31"/>
      <c r="D1166" s="31"/>
      <c r="E1166" s="31"/>
      <c r="F1166" s="31" t="s">
        <v>1071</v>
      </c>
      <c r="G1166" s="31"/>
      <c r="H1166" s="8">
        <v>0</v>
      </c>
      <c r="I1166" s="31" t="s">
        <v>1581</v>
      </c>
      <c r="J1166" s="31"/>
      <c r="K1166" s="31"/>
      <c r="L1166" s="31"/>
      <c r="M1166" s="31"/>
      <c r="N1166" s="31"/>
      <c r="O1166" s="31"/>
      <c r="P1166" s="31"/>
      <c r="Q1166" s="31" t="s">
        <v>1071</v>
      </c>
      <c r="R1166" s="31"/>
      <c r="S1166" s="31"/>
      <c r="T1166" s="31"/>
      <c r="U1166" s="31"/>
      <c r="V1166" s="31"/>
      <c r="W1166" s="31"/>
      <c r="X1166" s="31"/>
      <c r="Y1166" s="31"/>
      <c r="Z1166" s="38"/>
      <c r="AA1166" s="31"/>
      <c r="AB1166" s="31"/>
      <c r="AC1166" s="31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  <c r="AR1166" s="31"/>
      <c r="AS1166" s="37"/>
      <c r="AT1166" s="37"/>
      <c r="AU1166" s="39"/>
      <c r="AV1166" s="31"/>
      <c r="AW1166" s="31"/>
      <c r="AX1166" s="31"/>
      <c r="AY1166" s="31"/>
      <c r="AZ1166" s="31"/>
      <c r="BA1166" s="37"/>
      <c r="BB1166" s="38"/>
      <c r="BC1166" s="31"/>
      <c r="BD1166" s="31"/>
      <c r="BE1166" s="31"/>
      <c r="BF1166" s="31"/>
      <c r="BG1166" s="31"/>
      <c r="BH1166" s="37"/>
      <c r="BI1166" s="31"/>
      <c r="BJ1166" s="31"/>
      <c r="BK1166" s="31"/>
      <c r="BL1166" s="31"/>
      <c r="BM1166" s="31"/>
      <c r="BN1166" s="31"/>
      <c r="BO1166" s="38"/>
      <c r="BP1166" s="31"/>
      <c r="BQ1166" s="31"/>
      <c r="BR1166" s="31"/>
      <c r="BS1166" s="31"/>
      <c r="BT1166" s="31"/>
      <c r="BU1166" s="37"/>
      <c r="BV1166" s="31"/>
      <c r="BW1166" s="38">
        <v>5</v>
      </c>
      <c r="BX1166" s="31"/>
      <c r="BY1166" s="31" t="s">
        <v>275</v>
      </c>
      <c r="BZ1166" s="31"/>
      <c r="CA1166" s="37"/>
      <c r="CB1166" s="38"/>
      <c r="CC1166" s="31"/>
      <c r="CD1166" s="31"/>
      <c r="CE1166" s="31"/>
      <c r="CF1166" s="31"/>
      <c r="CG1166" s="31"/>
      <c r="CH1166" s="37"/>
      <c r="CI1166" s="39"/>
      <c r="CJ1166" s="38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/>
      <c r="DK1166" s="31"/>
      <c r="DL1166" s="31"/>
      <c r="DM1166" s="31"/>
      <c r="DN1166" s="31"/>
      <c r="DO1166" s="31"/>
      <c r="DP1166" s="31"/>
      <c r="DQ1166" s="38"/>
      <c r="DR1166" s="31"/>
      <c r="DS1166" s="31"/>
      <c r="DT1166" s="31"/>
      <c r="DU1166" s="31"/>
      <c r="DV1166" s="37"/>
      <c r="DW1166" s="31"/>
      <c r="DX1166" s="31"/>
      <c r="DY1166" s="31"/>
      <c r="DZ1166" s="31"/>
      <c r="EA1166" s="31"/>
      <c r="EB1166" s="31"/>
      <c r="EC1166" s="31"/>
      <c r="ED1166" s="38"/>
      <c r="EE1166" s="31"/>
      <c r="EF1166" s="31"/>
      <c r="EG1166" s="38"/>
      <c r="EH1166" s="31"/>
      <c r="EI1166" s="31"/>
      <c r="EJ1166" s="31"/>
      <c r="EK1166" s="31"/>
      <c r="EL1166" s="37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/>
      <c r="EW1166" s="37"/>
      <c r="EX1166" s="37"/>
      <c r="EY1166" s="37"/>
      <c r="EZ1166" s="37"/>
      <c r="FA1166" s="37"/>
      <c r="FB1166" s="37"/>
      <c r="FC1166" s="37"/>
      <c r="FD1166" s="37"/>
      <c r="FE1166" s="37"/>
      <c r="FF1166" s="37"/>
      <c r="FG1166" s="37"/>
      <c r="FH1166" s="37"/>
      <c r="FI1166" s="37"/>
      <c r="FJ1166" s="37"/>
      <c r="FK1166" s="37"/>
      <c r="FL1166" s="37"/>
      <c r="FM1166" s="37"/>
      <c r="FN1166" s="37"/>
      <c r="FO1166" s="37"/>
      <c r="FP1166" s="37"/>
      <c r="FQ1166" s="37"/>
      <c r="FR1166" s="37"/>
      <c r="FS1166" s="29">
        <f t="shared" si="131"/>
        <v>0</v>
      </c>
      <c r="FT1166" s="29"/>
      <c r="FU1166" s="8">
        <f t="shared" si="135"/>
        <v>5</v>
      </c>
      <c r="FV1166" s="29"/>
    </row>
    <row r="1167" spans="1:178">
      <c r="A1167" s="8">
        <v>11153</v>
      </c>
      <c r="B1167" s="27" t="s">
        <v>68</v>
      </c>
      <c r="C1167" s="40">
        <v>75</v>
      </c>
      <c r="D1167" s="40" t="s">
        <v>1582</v>
      </c>
      <c r="E1167" s="40" t="s">
        <v>1583</v>
      </c>
      <c r="F1167" s="40" t="s">
        <v>316</v>
      </c>
      <c r="G1167" s="40"/>
      <c r="H1167" s="8" t="str">
        <f>VLOOKUP(F1167, 'Meslek Grupları'!$E$6:$G$152, 3, FALSE)</f>
        <v>Mesleksiz</v>
      </c>
      <c r="I1167" s="40" t="s">
        <v>1552</v>
      </c>
      <c r="J1167" s="40"/>
      <c r="K1167" s="40"/>
      <c r="L1167" s="40"/>
      <c r="M1167" s="40"/>
      <c r="N1167" s="40"/>
      <c r="O1167" s="40"/>
      <c r="P1167" s="40"/>
      <c r="Q1167" s="40"/>
      <c r="R1167" s="40"/>
      <c r="S1167" s="40">
        <v>3</v>
      </c>
      <c r="T1167" s="40">
        <v>13.5</v>
      </c>
      <c r="U1167" s="40"/>
      <c r="V1167" s="40"/>
      <c r="W1167" s="40"/>
      <c r="X1167" s="40"/>
      <c r="Y1167" s="40"/>
      <c r="Z1167" s="41">
        <v>20</v>
      </c>
      <c r="AA1167" s="40">
        <v>5</v>
      </c>
      <c r="AB1167" s="40"/>
      <c r="AC1167" s="40"/>
      <c r="AD1167" s="40"/>
      <c r="AE1167" s="40"/>
      <c r="AF1167" s="40"/>
      <c r="AG1167" s="40"/>
      <c r="AH1167" s="40"/>
      <c r="AI1167" s="40"/>
      <c r="AJ1167" s="40"/>
      <c r="AK1167" s="40"/>
      <c r="AL1167" s="40"/>
      <c r="AM1167" s="40"/>
      <c r="AN1167" s="40"/>
      <c r="AO1167" s="40"/>
      <c r="AP1167" s="40"/>
      <c r="AQ1167" s="40"/>
      <c r="AR1167" s="40">
        <v>10</v>
      </c>
      <c r="AS1167" s="42">
        <v>2</v>
      </c>
      <c r="AT1167" s="42">
        <v>7</v>
      </c>
      <c r="AU1167" s="43"/>
      <c r="AV1167" s="40"/>
      <c r="AW1167" s="40"/>
      <c r="AX1167" s="40"/>
      <c r="AY1167" s="40"/>
      <c r="AZ1167" s="40"/>
      <c r="BA1167" s="42"/>
      <c r="BB1167" s="41"/>
      <c r="BC1167" s="40"/>
      <c r="BD1167" s="40"/>
      <c r="BE1167" s="40"/>
      <c r="BF1167" s="40"/>
      <c r="BG1167" s="40"/>
      <c r="BH1167" s="42"/>
      <c r="BI1167" s="40">
        <v>2</v>
      </c>
      <c r="BJ1167" s="40">
        <v>7</v>
      </c>
      <c r="BK1167" s="40">
        <v>7</v>
      </c>
      <c r="BL1167" s="40"/>
      <c r="BM1167" s="40">
        <v>56</v>
      </c>
      <c r="BN1167" s="40">
        <v>60</v>
      </c>
      <c r="BO1167" s="41"/>
      <c r="BP1167" s="40"/>
      <c r="BQ1167" s="40"/>
      <c r="BR1167" s="40"/>
      <c r="BS1167" s="40"/>
      <c r="BT1167" s="40"/>
      <c r="BU1167" s="42"/>
      <c r="BV1167" s="40"/>
      <c r="BW1167" s="41">
        <v>3</v>
      </c>
      <c r="BX1167" s="40"/>
      <c r="BY1167" s="40"/>
      <c r="BZ1167" s="40">
        <v>36</v>
      </c>
      <c r="CA1167" s="42">
        <v>42</v>
      </c>
      <c r="CB1167" s="41"/>
      <c r="CC1167" s="40"/>
      <c r="CD1167" s="40"/>
      <c r="CE1167" s="40"/>
      <c r="CF1167" s="40"/>
      <c r="CG1167" s="40"/>
      <c r="CH1167" s="42"/>
      <c r="CI1167" s="43"/>
      <c r="CJ1167" s="41"/>
      <c r="CK1167" s="40"/>
      <c r="CL1167" s="40"/>
      <c r="CM1167" s="40"/>
      <c r="CN1167" s="40"/>
      <c r="CO1167" s="40"/>
      <c r="CP1167" s="40"/>
      <c r="CQ1167" s="40"/>
      <c r="CR1167" s="40"/>
      <c r="CS1167" s="40"/>
      <c r="CT1167" s="40"/>
      <c r="CU1167" s="40"/>
      <c r="CV1167" s="40"/>
      <c r="CW1167" s="40"/>
      <c r="CX1167" s="40"/>
      <c r="CY1167" s="40"/>
      <c r="CZ1167" s="40"/>
      <c r="DA1167" s="40"/>
      <c r="DB1167" s="40"/>
      <c r="DC1167" s="40"/>
      <c r="DD1167" s="40"/>
      <c r="DE1167" s="40"/>
      <c r="DF1167" s="40"/>
      <c r="DG1167" s="40"/>
      <c r="DH1167" s="40"/>
      <c r="DI1167" s="40"/>
      <c r="DJ1167" s="40"/>
      <c r="DK1167" s="40"/>
      <c r="DL1167" s="40"/>
      <c r="DM1167" s="40"/>
      <c r="DN1167" s="40"/>
      <c r="DO1167" s="40"/>
      <c r="DP1167" s="40"/>
      <c r="DQ1167" s="41"/>
      <c r="DR1167" s="40"/>
      <c r="DS1167" s="40"/>
      <c r="DT1167" s="40"/>
      <c r="DU1167" s="40"/>
      <c r="DV1167" s="42"/>
      <c r="DW1167" s="40"/>
      <c r="DX1167" s="40"/>
      <c r="DY1167" s="40"/>
      <c r="DZ1167" s="40"/>
      <c r="EA1167" s="40"/>
      <c r="EB1167" s="40"/>
      <c r="EC1167" s="40"/>
      <c r="ED1167" s="41"/>
      <c r="EE1167" s="40"/>
      <c r="EF1167" s="40"/>
      <c r="EG1167" s="41"/>
      <c r="EH1167" s="40"/>
      <c r="EI1167" s="40"/>
      <c r="EJ1167" s="40"/>
      <c r="EK1167" s="40"/>
      <c r="EL1167" s="42"/>
      <c r="EM1167" s="40"/>
      <c r="EN1167" s="40"/>
      <c r="EO1167" s="40"/>
      <c r="EP1167" s="40"/>
      <c r="EQ1167" s="40"/>
      <c r="ER1167" s="40"/>
      <c r="ES1167" s="40"/>
      <c r="ET1167" s="40"/>
      <c r="EU1167" s="40"/>
      <c r="EV1167" s="40"/>
      <c r="EW1167" s="42"/>
      <c r="EX1167" s="42"/>
      <c r="EY1167" s="42"/>
      <c r="EZ1167" s="42"/>
      <c r="FA1167" s="42"/>
      <c r="FB1167" s="42"/>
      <c r="FC1167" s="42"/>
      <c r="FD1167" s="42"/>
      <c r="FE1167" s="42"/>
      <c r="FF1167" s="42"/>
      <c r="FG1167" s="42"/>
      <c r="FH1167" s="42"/>
      <c r="FI1167" s="42"/>
      <c r="FJ1167" s="42"/>
      <c r="FK1167" s="42"/>
      <c r="FL1167" s="42"/>
      <c r="FM1167" s="42"/>
      <c r="FN1167" s="42"/>
      <c r="FO1167" s="42"/>
      <c r="FP1167" s="42"/>
      <c r="FQ1167" s="42"/>
      <c r="FR1167" s="42"/>
      <c r="FS1167" s="29">
        <f t="shared" si="131"/>
        <v>92</v>
      </c>
      <c r="FT1167" s="29">
        <f t="shared" ref="FT1167:FT1179" si="141">FS1167</f>
        <v>92</v>
      </c>
      <c r="FU1167" s="8">
        <f t="shared" si="135"/>
        <v>5</v>
      </c>
      <c r="FV1167" s="29">
        <f t="shared" ref="FV1167:FV1179" si="142">FU1167</f>
        <v>5</v>
      </c>
    </row>
    <row r="1168" spans="1:178">
      <c r="A1168" s="8">
        <v>11153</v>
      </c>
      <c r="B1168" s="27" t="s">
        <v>68</v>
      </c>
      <c r="C1168" s="40">
        <v>76</v>
      </c>
      <c r="D1168" s="40" t="s">
        <v>2078</v>
      </c>
      <c r="E1168" s="40" t="s">
        <v>527</v>
      </c>
      <c r="F1168" s="40" t="s">
        <v>253</v>
      </c>
      <c r="G1168" s="40">
        <v>200</v>
      </c>
      <c r="H1168" s="8" t="str">
        <f>VLOOKUP(F1168, 'Meslek Grupları'!$E$6:$G$152, 3, FALSE)</f>
        <v>İşçiler</v>
      </c>
      <c r="I1168" s="40"/>
      <c r="J1168" s="40"/>
      <c r="K1168" s="40"/>
      <c r="L1168" s="40"/>
      <c r="M1168" s="40"/>
      <c r="N1168" s="40"/>
      <c r="O1168" s="40"/>
      <c r="P1168" s="40"/>
      <c r="Q1168" s="40" t="s">
        <v>579</v>
      </c>
      <c r="R1168" s="40">
        <v>24</v>
      </c>
      <c r="S1168" s="40">
        <v>5</v>
      </c>
      <c r="T1168" s="40">
        <v>22.5</v>
      </c>
      <c r="U1168" s="40"/>
      <c r="V1168" s="40"/>
      <c r="W1168" s="40"/>
      <c r="X1168" s="40"/>
      <c r="Y1168" s="40"/>
      <c r="Z1168" s="41"/>
      <c r="AA1168" s="40"/>
      <c r="AB1168" s="40"/>
      <c r="AC1168" s="40"/>
      <c r="AD1168" s="40"/>
      <c r="AE1168" s="40"/>
      <c r="AF1168" s="40"/>
      <c r="AG1168" s="40"/>
      <c r="AH1168" s="40"/>
      <c r="AI1168" s="40"/>
      <c r="AJ1168" s="40"/>
      <c r="AK1168" s="40"/>
      <c r="AL1168" s="40"/>
      <c r="AM1168" s="40"/>
      <c r="AN1168" s="40"/>
      <c r="AO1168" s="40"/>
      <c r="AP1168" s="40"/>
      <c r="AQ1168" s="40"/>
      <c r="AR1168" s="40"/>
      <c r="AS1168" s="42"/>
      <c r="AT1168" s="42"/>
      <c r="AU1168" s="43"/>
      <c r="AV1168" s="40"/>
      <c r="AW1168" s="40"/>
      <c r="AX1168" s="40"/>
      <c r="AY1168" s="40"/>
      <c r="AZ1168" s="40"/>
      <c r="BA1168" s="42"/>
      <c r="BB1168" s="41"/>
      <c r="BC1168" s="40"/>
      <c r="BD1168" s="40"/>
      <c r="BE1168" s="40"/>
      <c r="BF1168" s="40"/>
      <c r="BG1168" s="40"/>
      <c r="BH1168" s="42"/>
      <c r="BI1168" s="40"/>
      <c r="BJ1168" s="40"/>
      <c r="BK1168" s="40"/>
      <c r="BL1168" s="40"/>
      <c r="BM1168" s="40"/>
      <c r="BN1168" s="40"/>
      <c r="BO1168" s="41"/>
      <c r="BP1168" s="40"/>
      <c r="BQ1168" s="40"/>
      <c r="BR1168" s="40"/>
      <c r="BS1168" s="40"/>
      <c r="BT1168" s="40"/>
      <c r="BU1168" s="42"/>
      <c r="BV1168" s="40"/>
      <c r="BW1168" s="41">
        <v>5</v>
      </c>
      <c r="BX1168" s="40"/>
      <c r="BY1168" s="40"/>
      <c r="BZ1168" s="40">
        <v>72</v>
      </c>
      <c r="CA1168" s="42">
        <v>78</v>
      </c>
      <c r="CB1168" s="41"/>
      <c r="CC1168" s="40"/>
      <c r="CD1168" s="40"/>
      <c r="CE1168" s="40"/>
      <c r="CF1168" s="40"/>
      <c r="CG1168" s="40"/>
      <c r="CH1168" s="42"/>
      <c r="CI1168" s="43"/>
      <c r="CJ1168" s="41"/>
      <c r="CK1168" s="40"/>
      <c r="CL1168" s="40"/>
      <c r="CM1168" s="40"/>
      <c r="CN1168" s="40"/>
      <c r="CO1168" s="40"/>
      <c r="CP1168" s="40"/>
      <c r="CQ1168" s="40"/>
      <c r="CR1168" s="40"/>
      <c r="CS1168" s="40"/>
      <c r="CT1168" s="40"/>
      <c r="CU1168" s="40"/>
      <c r="CV1168" s="40"/>
      <c r="CW1168" s="40"/>
      <c r="CX1168" s="40"/>
      <c r="CY1168" s="40"/>
      <c r="CZ1168" s="40"/>
      <c r="DA1168" s="40"/>
      <c r="DB1168" s="40"/>
      <c r="DC1168" s="40"/>
      <c r="DD1168" s="40"/>
      <c r="DE1168" s="40"/>
      <c r="DF1168" s="40"/>
      <c r="DG1168" s="40"/>
      <c r="DH1168" s="40"/>
      <c r="DI1168" s="40"/>
      <c r="DJ1168" s="40"/>
      <c r="DK1168" s="40"/>
      <c r="DL1168" s="40"/>
      <c r="DM1168" s="40"/>
      <c r="DN1168" s="40"/>
      <c r="DO1168" s="40"/>
      <c r="DP1168" s="40"/>
      <c r="DQ1168" s="41"/>
      <c r="DR1168" s="40"/>
      <c r="DS1168" s="40"/>
      <c r="DT1168" s="40"/>
      <c r="DU1168" s="40"/>
      <c r="DV1168" s="42"/>
      <c r="DW1168" s="40"/>
      <c r="DX1168" s="40"/>
      <c r="DY1168" s="40"/>
      <c r="DZ1168" s="40"/>
      <c r="EA1168" s="40"/>
      <c r="EB1168" s="40"/>
      <c r="EC1168" s="40"/>
      <c r="ED1168" s="41"/>
      <c r="EE1168" s="40"/>
      <c r="EF1168" s="40"/>
      <c r="EG1168" s="41"/>
      <c r="EH1168" s="40"/>
      <c r="EI1168" s="40"/>
      <c r="EJ1168" s="40"/>
      <c r="EK1168" s="40"/>
      <c r="EL1168" s="42"/>
      <c r="EM1168" s="40"/>
      <c r="EN1168" s="40"/>
      <c r="EO1168" s="40"/>
      <c r="EP1168" s="40"/>
      <c r="EQ1168" s="40"/>
      <c r="ER1168" s="40"/>
      <c r="ES1168" s="40"/>
      <c r="ET1168" s="40"/>
      <c r="EU1168" s="40"/>
      <c r="EV1168" s="40"/>
      <c r="EW1168" s="42"/>
      <c r="EX1168" s="42"/>
      <c r="EY1168" s="42"/>
      <c r="EZ1168" s="42"/>
      <c r="FA1168" s="42"/>
      <c r="FB1168" s="42"/>
      <c r="FC1168" s="42"/>
      <c r="FD1168" s="42"/>
      <c r="FE1168" s="42"/>
      <c r="FF1168" s="42"/>
      <c r="FG1168" s="42"/>
      <c r="FH1168" s="42"/>
      <c r="FI1168" s="42"/>
      <c r="FJ1168" s="42"/>
      <c r="FK1168" s="42"/>
      <c r="FL1168" s="42"/>
      <c r="FM1168" s="42"/>
      <c r="FN1168" s="42"/>
      <c r="FO1168" s="42"/>
      <c r="FP1168" s="42"/>
      <c r="FQ1168" s="42"/>
      <c r="FR1168" s="42"/>
      <c r="FS1168" s="29">
        <f t="shared" si="131"/>
        <v>272</v>
      </c>
      <c r="FT1168" s="29">
        <f t="shared" si="141"/>
        <v>272</v>
      </c>
      <c r="FU1168" s="8">
        <f t="shared" si="135"/>
        <v>5</v>
      </c>
      <c r="FV1168" s="29">
        <f t="shared" si="142"/>
        <v>5</v>
      </c>
    </row>
    <row r="1169" spans="1:178">
      <c r="A1169" s="8">
        <v>11153</v>
      </c>
      <c r="B1169" s="27" t="s">
        <v>68</v>
      </c>
      <c r="C1169" s="40">
        <v>77</v>
      </c>
      <c r="D1169" s="40" t="s">
        <v>1584</v>
      </c>
      <c r="E1169" s="40" t="s">
        <v>1514</v>
      </c>
      <c r="F1169" s="40" t="s">
        <v>261</v>
      </c>
      <c r="G1169" s="40">
        <v>100</v>
      </c>
      <c r="H1169" s="8" t="str">
        <f>VLOOKUP(F1169, 'Meslek Grupları'!$E$6:$G$152, 3, FALSE)</f>
        <v>Esnaf</v>
      </c>
      <c r="I1169" s="40"/>
      <c r="J1169" s="40"/>
      <c r="K1169" s="40"/>
      <c r="L1169" s="40"/>
      <c r="M1169" s="40"/>
      <c r="N1169" s="40"/>
      <c r="O1169" s="40"/>
      <c r="P1169" s="40"/>
      <c r="Q1169" s="40" t="s">
        <v>578</v>
      </c>
      <c r="R1169" s="40">
        <v>8</v>
      </c>
      <c r="S1169" s="40">
        <v>2.5</v>
      </c>
      <c r="T1169" s="40">
        <v>11.25</v>
      </c>
      <c r="U1169" s="40"/>
      <c r="V1169" s="40"/>
      <c r="W1169" s="40"/>
      <c r="X1169" s="40"/>
      <c r="Y1169" s="40"/>
      <c r="Z1169" s="41"/>
      <c r="AA1169" s="40"/>
      <c r="AB1169" s="40"/>
      <c r="AC1169" s="40"/>
      <c r="AD1169" s="40"/>
      <c r="AE1169" s="40"/>
      <c r="AF1169" s="40"/>
      <c r="AG1169" s="40"/>
      <c r="AH1169" s="40"/>
      <c r="AI1169" s="40"/>
      <c r="AJ1169" s="40"/>
      <c r="AK1169" s="40"/>
      <c r="AL1169" s="40"/>
      <c r="AM1169" s="40"/>
      <c r="AN1169" s="40"/>
      <c r="AO1169" s="40"/>
      <c r="AP1169" s="40"/>
      <c r="AQ1169" s="40"/>
      <c r="AR1169" s="40"/>
      <c r="AS1169" s="42"/>
      <c r="AT1169" s="42"/>
      <c r="AU1169" s="43"/>
      <c r="AV1169" s="40"/>
      <c r="AW1169" s="40"/>
      <c r="AX1169" s="40"/>
      <c r="AY1169" s="40"/>
      <c r="AZ1169" s="40"/>
      <c r="BA1169" s="42"/>
      <c r="BB1169" s="41"/>
      <c r="BC1169" s="40"/>
      <c r="BD1169" s="40"/>
      <c r="BE1169" s="40"/>
      <c r="BF1169" s="40"/>
      <c r="BG1169" s="40"/>
      <c r="BH1169" s="42"/>
      <c r="BI1169" s="40"/>
      <c r="BJ1169" s="40"/>
      <c r="BK1169" s="40"/>
      <c r="BL1169" s="40"/>
      <c r="BM1169" s="40"/>
      <c r="BN1169" s="40"/>
      <c r="BO1169" s="41"/>
      <c r="BP1169" s="40"/>
      <c r="BQ1169" s="40"/>
      <c r="BR1169" s="40"/>
      <c r="BS1169" s="40"/>
      <c r="BT1169" s="40"/>
      <c r="BU1169" s="42"/>
      <c r="BV1169" s="40"/>
      <c r="BW1169" s="41">
        <v>2.5</v>
      </c>
      <c r="BX1169" s="40"/>
      <c r="BY1169" s="40"/>
      <c r="BZ1169" s="40">
        <v>36</v>
      </c>
      <c r="CA1169" s="42">
        <v>42</v>
      </c>
      <c r="CB1169" s="41"/>
      <c r="CC1169" s="40"/>
      <c r="CD1169" s="40"/>
      <c r="CE1169" s="40"/>
      <c r="CF1169" s="40"/>
      <c r="CG1169" s="40"/>
      <c r="CH1169" s="42"/>
      <c r="CI1169" s="43"/>
      <c r="CJ1169" s="41"/>
      <c r="CK1169" s="40"/>
      <c r="CL1169" s="40"/>
      <c r="CM1169" s="40"/>
      <c r="CN1169" s="40"/>
      <c r="CO1169" s="40"/>
      <c r="CP1169" s="40"/>
      <c r="CQ1169" s="40"/>
      <c r="CR1169" s="40"/>
      <c r="CS1169" s="40"/>
      <c r="CT1169" s="40"/>
      <c r="CU1169" s="40"/>
      <c r="CV1169" s="40"/>
      <c r="CW1169" s="40"/>
      <c r="CX1169" s="40"/>
      <c r="CY1169" s="40"/>
      <c r="CZ1169" s="40"/>
      <c r="DA1169" s="40"/>
      <c r="DB1169" s="40"/>
      <c r="DC1169" s="40"/>
      <c r="DD1169" s="40"/>
      <c r="DE1169" s="40"/>
      <c r="DF1169" s="40"/>
      <c r="DG1169" s="40"/>
      <c r="DH1169" s="40"/>
      <c r="DI1169" s="40"/>
      <c r="DJ1169" s="40"/>
      <c r="DK1169" s="40"/>
      <c r="DL1169" s="40"/>
      <c r="DM1169" s="40">
        <v>1</v>
      </c>
      <c r="DN1169" s="40"/>
      <c r="DO1169" s="40"/>
      <c r="DP1169" s="40"/>
      <c r="DQ1169" s="41"/>
      <c r="DR1169" s="40"/>
      <c r="DS1169" s="40"/>
      <c r="DT1169" s="40"/>
      <c r="DU1169" s="40"/>
      <c r="DV1169" s="42"/>
      <c r="DW1169" s="40"/>
      <c r="DX1169" s="40"/>
      <c r="DY1169" s="40"/>
      <c r="DZ1169" s="40"/>
      <c r="EA1169" s="40"/>
      <c r="EB1169" s="40"/>
      <c r="EC1169" s="40"/>
      <c r="ED1169" s="41"/>
      <c r="EE1169" s="40"/>
      <c r="EF1169" s="40"/>
      <c r="EG1169" s="41"/>
      <c r="EH1169" s="40"/>
      <c r="EI1169" s="40"/>
      <c r="EJ1169" s="40"/>
      <c r="EK1169" s="40"/>
      <c r="EL1169" s="42"/>
      <c r="EM1169" s="40"/>
      <c r="EN1169" s="40"/>
      <c r="EO1169" s="40"/>
      <c r="EP1169" s="40"/>
      <c r="EQ1169" s="40"/>
      <c r="ER1169" s="40"/>
      <c r="ES1169" s="40"/>
      <c r="ET1169" s="40"/>
      <c r="EU1169" s="40"/>
      <c r="EV1169" s="40"/>
      <c r="EW1169" s="42"/>
      <c r="EX1169" s="42"/>
      <c r="EY1169" s="42"/>
      <c r="EZ1169" s="42"/>
      <c r="FA1169" s="42"/>
      <c r="FB1169" s="42"/>
      <c r="FC1169" s="42"/>
      <c r="FD1169" s="42"/>
      <c r="FE1169" s="42"/>
      <c r="FF1169" s="42"/>
      <c r="FG1169" s="42"/>
      <c r="FH1169" s="42"/>
      <c r="FI1169" s="42"/>
      <c r="FJ1169" s="42"/>
      <c r="FK1169" s="42"/>
      <c r="FL1169" s="42"/>
      <c r="FM1169" s="42"/>
      <c r="FN1169" s="42"/>
      <c r="FO1169" s="42"/>
      <c r="FP1169" s="42"/>
      <c r="FQ1169" s="42"/>
      <c r="FR1169" s="42"/>
      <c r="FS1169" s="29">
        <f t="shared" si="131"/>
        <v>136</v>
      </c>
      <c r="FT1169" s="29">
        <f t="shared" si="141"/>
        <v>136</v>
      </c>
      <c r="FU1169" s="8">
        <f t="shared" si="135"/>
        <v>2.5</v>
      </c>
      <c r="FV1169" s="29">
        <f t="shared" si="142"/>
        <v>2.5</v>
      </c>
    </row>
    <row r="1170" spans="1:178">
      <c r="A1170" s="8">
        <v>11153</v>
      </c>
      <c r="B1170" s="27" t="s">
        <v>68</v>
      </c>
      <c r="C1170" s="40">
        <v>78</v>
      </c>
      <c r="D1170" s="40" t="s">
        <v>1569</v>
      </c>
      <c r="E1170" s="40" t="s">
        <v>1433</v>
      </c>
      <c r="F1170" s="40" t="s">
        <v>266</v>
      </c>
      <c r="G1170" s="40"/>
      <c r="H1170" s="8" t="str">
        <f>VLOOKUP(F1170, 'Meslek Grupları'!$E$6:$G$152, 3, FALSE)</f>
        <v>Esnaf</v>
      </c>
      <c r="I1170" s="40" t="s">
        <v>1585</v>
      </c>
      <c r="J1170" s="40"/>
      <c r="K1170" s="40"/>
      <c r="L1170" s="40"/>
      <c r="M1170" s="40"/>
      <c r="N1170" s="40"/>
      <c r="O1170" s="40"/>
      <c r="P1170" s="40"/>
      <c r="Q1170" s="40"/>
      <c r="R1170" s="40"/>
      <c r="S1170" s="40">
        <v>4</v>
      </c>
      <c r="T1170" s="40">
        <v>18</v>
      </c>
      <c r="U1170" s="40"/>
      <c r="V1170" s="40"/>
      <c r="W1170" s="40"/>
      <c r="X1170" s="40"/>
      <c r="Y1170" s="40"/>
      <c r="Z1170" s="41"/>
      <c r="AA1170" s="40"/>
      <c r="AB1170" s="40"/>
      <c r="AC1170" s="40"/>
      <c r="AD1170" s="40"/>
      <c r="AE1170" s="40"/>
      <c r="AF1170" s="40"/>
      <c r="AG1170" s="40"/>
      <c r="AH1170" s="40"/>
      <c r="AI1170" s="40"/>
      <c r="AJ1170" s="40"/>
      <c r="AK1170" s="40"/>
      <c r="AL1170" s="40"/>
      <c r="AM1170" s="40"/>
      <c r="AN1170" s="40"/>
      <c r="AO1170" s="40"/>
      <c r="AP1170" s="40"/>
      <c r="AQ1170" s="40"/>
      <c r="AR1170" s="40"/>
      <c r="AS1170" s="42"/>
      <c r="AT1170" s="42"/>
      <c r="AU1170" s="43"/>
      <c r="AV1170" s="40"/>
      <c r="AW1170" s="40"/>
      <c r="AX1170" s="40"/>
      <c r="AY1170" s="40"/>
      <c r="AZ1170" s="40"/>
      <c r="BA1170" s="42"/>
      <c r="BB1170" s="41"/>
      <c r="BC1170" s="40"/>
      <c r="BD1170" s="40"/>
      <c r="BE1170" s="40"/>
      <c r="BF1170" s="40"/>
      <c r="BG1170" s="40"/>
      <c r="BH1170" s="42"/>
      <c r="BI1170" s="40"/>
      <c r="BJ1170" s="40"/>
      <c r="BK1170" s="40"/>
      <c r="BL1170" s="40"/>
      <c r="BM1170" s="40"/>
      <c r="BN1170" s="40"/>
      <c r="BO1170" s="41"/>
      <c r="BP1170" s="40"/>
      <c r="BQ1170" s="40"/>
      <c r="BR1170" s="40"/>
      <c r="BS1170" s="40"/>
      <c r="BT1170" s="40"/>
      <c r="BU1170" s="42"/>
      <c r="BV1170" s="40"/>
      <c r="BW1170" s="41">
        <v>4</v>
      </c>
      <c r="BX1170" s="40"/>
      <c r="BY1170" s="40"/>
      <c r="BZ1170" s="40">
        <v>48</v>
      </c>
      <c r="CA1170" s="42">
        <v>54</v>
      </c>
      <c r="CB1170" s="41"/>
      <c r="CC1170" s="40"/>
      <c r="CD1170" s="40"/>
      <c r="CE1170" s="40"/>
      <c r="CF1170" s="40"/>
      <c r="CG1170" s="40"/>
      <c r="CH1170" s="42"/>
      <c r="CI1170" s="43"/>
      <c r="CJ1170" s="41"/>
      <c r="CK1170" s="40"/>
      <c r="CL1170" s="40"/>
      <c r="CM1170" s="40"/>
      <c r="CN1170" s="40"/>
      <c r="CO1170" s="40"/>
      <c r="CP1170" s="40"/>
      <c r="CQ1170" s="40"/>
      <c r="CR1170" s="40"/>
      <c r="CS1170" s="40"/>
      <c r="CT1170" s="40"/>
      <c r="CU1170" s="40"/>
      <c r="CV1170" s="40"/>
      <c r="CW1170" s="40"/>
      <c r="CX1170" s="40"/>
      <c r="CY1170" s="40"/>
      <c r="CZ1170" s="40"/>
      <c r="DA1170" s="40"/>
      <c r="DB1170" s="40"/>
      <c r="DC1170" s="40"/>
      <c r="DD1170" s="40"/>
      <c r="DE1170" s="40"/>
      <c r="DF1170" s="40"/>
      <c r="DG1170" s="40"/>
      <c r="DH1170" s="40"/>
      <c r="DI1170" s="40"/>
      <c r="DJ1170" s="40"/>
      <c r="DK1170" s="40"/>
      <c r="DL1170" s="40"/>
      <c r="DM1170" s="40"/>
      <c r="DN1170" s="40"/>
      <c r="DO1170" s="40"/>
      <c r="DP1170" s="40"/>
      <c r="DQ1170" s="41"/>
      <c r="DR1170" s="40"/>
      <c r="DS1170" s="40"/>
      <c r="DT1170" s="40"/>
      <c r="DU1170" s="40"/>
      <c r="DV1170" s="42"/>
      <c r="DW1170" s="40"/>
      <c r="DX1170" s="40"/>
      <c r="DY1170" s="40"/>
      <c r="DZ1170" s="40"/>
      <c r="EA1170" s="40"/>
      <c r="EB1170" s="40"/>
      <c r="EC1170" s="40"/>
      <c r="ED1170" s="41"/>
      <c r="EE1170" s="40"/>
      <c r="EF1170" s="40"/>
      <c r="EG1170" s="41"/>
      <c r="EH1170" s="40"/>
      <c r="EI1170" s="40"/>
      <c r="EJ1170" s="40"/>
      <c r="EK1170" s="40"/>
      <c r="EL1170" s="42"/>
      <c r="EM1170" s="40"/>
      <c r="EN1170" s="40"/>
      <c r="EO1170" s="40"/>
      <c r="EP1170" s="40"/>
      <c r="EQ1170" s="40"/>
      <c r="ER1170" s="40">
        <v>1</v>
      </c>
      <c r="ES1170" s="40"/>
      <c r="ET1170" s="40"/>
      <c r="EU1170" s="40"/>
      <c r="EV1170" s="40"/>
      <c r="EW1170" s="42">
        <v>40</v>
      </c>
      <c r="EX1170" s="42"/>
      <c r="EY1170" s="42"/>
      <c r="EZ1170" s="42"/>
      <c r="FA1170" s="42"/>
      <c r="FB1170" s="42"/>
      <c r="FC1170" s="42"/>
      <c r="FD1170" s="42"/>
      <c r="FE1170" s="42"/>
      <c r="FF1170" s="42"/>
      <c r="FG1170" s="42"/>
      <c r="FH1170" s="42"/>
      <c r="FI1170" s="42"/>
      <c r="FJ1170" s="42"/>
      <c r="FK1170" s="42"/>
      <c r="FL1170" s="42"/>
      <c r="FM1170" s="42"/>
      <c r="FN1170" s="42"/>
      <c r="FO1170" s="42"/>
      <c r="FP1170" s="42"/>
      <c r="FQ1170" s="42"/>
      <c r="FR1170" s="42"/>
      <c r="FS1170" s="29">
        <f t="shared" si="131"/>
        <v>88</v>
      </c>
      <c r="FT1170" s="29">
        <f t="shared" si="141"/>
        <v>88</v>
      </c>
      <c r="FU1170" s="8">
        <f t="shared" si="135"/>
        <v>4</v>
      </c>
      <c r="FV1170" s="29">
        <f t="shared" si="142"/>
        <v>4</v>
      </c>
    </row>
    <row r="1171" spans="1:178">
      <c r="A1171" s="8">
        <v>11153</v>
      </c>
      <c r="B1171" s="27" t="s">
        <v>68</v>
      </c>
      <c r="C1171" s="40">
        <v>79</v>
      </c>
      <c r="D1171" s="40" t="s">
        <v>1496</v>
      </c>
      <c r="E1171" s="40" t="s">
        <v>1485</v>
      </c>
      <c r="F1171" s="40" t="s">
        <v>193</v>
      </c>
      <c r="G1171" s="40">
        <v>100</v>
      </c>
      <c r="H1171" s="8" t="str">
        <f>VLOOKUP(F1171, 'Meslek Grupları'!$E$6:$G$152, 3, FALSE)</f>
        <v>Esnaf</v>
      </c>
      <c r="I1171" s="40"/>
      <c r="J1171" s="40"/>
      <c r="K1171" s="40"/>
      <c r="L1171" s="40"/>
      <c r="M1171" s="40"/>
      <c r="N1171" s="40"/>
      <c r="O1171" s="40"/>
      <c r="P1171" s="40"/>
      <c r="Q1171" s="40" t="s">
        <v>578</v>
      </c>
      <c r="R1171" s="40">
        <v>15</v>
      </c>
      <c r="S1171" s="40">
        <v>1</v>
      </c>
      <c r="T1171" s="40">
        <v>4.5</v>
      </c>
      <c r="U1171" s="40"/>
      <c r="V1171" s="40"/>
      <c r="W1171" s="40"/>
      <c r="X1171" s="40"/>
      <c r="Y1171" s="40"/>
      <c r="Z1171" s="41"/>
      <c r="AA1171" s="40"/>
      <c r="AB1171" s="40"/>
      <c r="AC1171" s="40"/>
      <c r="AD1171" s="40"/>
      <c r="AE1171" s="40"/>
      <c r="AF1171" s="40"/>
      <c r="AG1171" s="40"/>
      <c r="AH1171" s="40"/>
      <c r="AI1171" s="40"/>
      <c r="AJ1171" s="40"/>
      <c r="AK1171" s="40"/>
      <c r="AL1171" s="40"/>
      <c r="AM1171" s="40"/>
      <c r="AN1171" s="40"/>
      <c r="AO1171" s="40"/>
      <c r="AP1171" s="40"/>
      <c r="AQ1171" s="40"/>
      <c r="AR1171" s="40">
        <v>15</v>
      </c>
      <c r="AS1171" s="42">
        <v>3</v>
      </c>
      <c r="AT1171" s="42">
        <v>3</v>
      </c>
      <c r="AU1171" s="43"/>
      <c r="AV1171" s="40"/>
      <c r="AW1171" s="40"/>
      <c r="AX1171" s="40"/>
      <c r="AY1171" s="40"/>
      <c r="AZ1171" s="40"/>
      <c r="BA1171" s="42"/>
      <c r="BB1171" s="41"/>
      <c r="BC1171" s="40"/>
      <c r="BD1171" s="40"/>
      <c r="BE1171" s="40"/>
      <c r="BF1171" s="40"/>
      <c r="BG1171" s="40"/>
      <c r="BH1171" s="42"/>
      <c r="BI1171" s="40">
        <v>1</v>
      </c>
      <c r="BJ1171" s="40">
        <v>3</v>
      </c>
      <c r="BK1171" s="40">
        <v>3</v>
      </c>
      <c r="BL1171" s="40"/>
      <c r="BM1171" s="40">
        <v>24</v>
      </c>
      <c r="BN1171" s="40">
        <v>24</v>
      </c>
      <c r="BO1171" s="41"/>
      <c r="BP1171" s="40"/>
      <c r="BQ1171" s="40"/>
      <c r="BR1171" s="40"/>
      <c r="BS1171" s="40"/>
      <c r="BT1171" s="40"/>
      <c r="BU1171" s="42"/>
      <c r="BV1171" s="40"/>
      <c r="BW1171" s="41">
        <v>1</v>
      </c>
      <c r="BX1171" s="40"/>
      <c r="BY1171" s="40"/>
      <c r="BZ1171" s="40">
        <v>12</v>
      </c>
      <c r="CA1171" s="42">
        <v>12</v>
      </c>
      <c r="CB1171" s="41"/>
      <c r="CC1171" s="40"/>
      <c r="CD1171" s="40"/>
      <c r="CE1171" s="40"/>
      <c r="CF1171" s="40"/>
      <c r="CG1171" s="40"/>
      <c r="CH1171" s="42"/>
      <c r="CI1171" s="43"/>
      <c r="CJ1171" s="41"/>
      <c r="CK1171" s="40"/>
      <c r="CL1171" s="40"/>
      <c r="CM1171" s="40"/>
      <c r="CN1171" s="40"/>
      <c r="CO1171" s="40"/>
      <c r="CP1171" s="40"/>
      <c r="CQ1171" s="40"/>
      <c r="CR1171" s="40"/>
      <c r="CS1171" s="40"/>
      <c r="CT1171" s="40"/>
      <c r="CU1171" s="40"/>
      <c r="CV1171" s="40"/>
      <c r="CW1171" s="40"/>
      <c r="CX1171" s="40"/>
      <c r="CY1171" s="40"/>
      <c r="CZ1171" s="40"/>
      <c r="DA1171" s="40"/>
      <c r="DB1171" s="40"/>
      <c r="DC1171" s="40"/>
      <c r="DD1171" s="40"/>
      <c r="DE1171" s="40"/>
      <c r="DF1171" s="40"/>
      <c r="DG1171" s="40"/>
      <c r="DH1171" s="40"/>
      <c r="DI1171" s="40"/>
      <c r="DJ1171" s="40"/>
      <c r="DK1171" s="40"/>
      <c r="DL1171" s="40"/>
      <c r="DM1171" s="40"/>
      <c r="DN1171" s="40"/>
      <c r="DO1171" s="40"/>
      <c r="DP1171" s="40"/>
      <c r="DQ1171" s="41"/>
      <c r="DR1171" s="40"/>
      <c r="DS1171" s="40"/>
      <c r="DT1171" s="40"/>
      <c r="DU1171" s="40"/>
      <c r="DV1171" s="42"/>
      <c r="DW1171" s="40"/>
      <c r="DX1171" s="40"/>
      <c r="DY1171" s="40"/>
      <c r="DZ1171" s="40"/>
      <c r="EA1171" s="40"/>
      <c r="EB1171" s="40"/>
      <c r="EC1171" s="40"/>
      <c r="ED1171" s="41"/>
      <c r="EE1171" s="40"/>
      <c r="EF1171" s="40"/>
      <c r="EG1171" s="41"/>
      <c r="EH1171" s="40"/>
      <c r="EI1171" s="40"/>
      <c r="EJ1171" s="40"/>
      <c r="EK1171" s="40"/>
      <c r="EL1171" s="42"/>
      <c r="EM1171" s="40"/>
      <c r="EN1171" s="40"/>
      <c r="EO1171" s="40"/>
      <c r="EP1171" s="40"/>
      <c r="EQ1171" s="40"/>
      <c r="ER1171" s="40"/>
      <c r="ES1171" s="40"/>
      <c r="ET1171" s="40"/>
      <c r="EU1171" s="40"/>
      <c r="EV1171" s="40"/>
      <c r="EW1171" s="42"/>
      <c r="EX1171" s="42"/>
      <c r="EY1171" s="42"/>
      <c r="EZ1171" s="42"/>
      <c r="FA1171" s="42"/>
      <c r="FB1171" s="42"/>
      <c r="FC1171" s="42"/>
      <c r="FD1171" s="42"/>
      <c r="FE1171" s="42"/>
      <c r="FF1171" s="42"/>
      <c r="FG1171" s="42"/>
      <c r="FH1171" s="42"/>
      <c r="FI1171" s="42"/>
      <c r="FJ1171" s="42"/>
      <c r="FK1171" s="42"/>
      <c r="FL1171" s="42"/>
      <c r="FM1171" s="42"/>
      <c r="FN1171" s="42"/>
      <c r="FO1171" s="42"/>
      <c r="FP1171" s="42"/>
      <c r="FQ1171" s="42"/>
      <c r="FR1171" s="42"/>
      <c r="FS1171" s="29">
        <f t="shared" si="131"/>
        <v>136</v>
      </c>
      <c r="FT1171" s="29">
        <f t="shared" si="141"/>
        <v>136</v>
      </c>
      <c r="FU1171" s="8">
        <f t="shared" si="135"/>
        <v>2</v>
      </c>
      <c r="FV1171" s="29">
        <f t="shared" si="142"/>
        <v>2</v>
      </c>
    </row>
    <row r="1172" spans="1:178">
      <c r="A1172" s="8">
        <v>11153</v>
      </c>
      <c r="B1172" s="27" t="s">
        <v>68</v>
      </c>
      <c r="C1172" s="40">
        <v>80</v>
      </c>
      <c r="D1172" s="40" t="s">
        <v>1499</v>
      </c>
      <c r="E1172" s="40" t="s">
        <v>1448</v>
      </c>
      <c r="F1172" s="40" t="s">
        <v>117</v>
      </c>
      <c r="G1172" s="40">
        <v>100</v>
      </c>
      <c r="H1172" s="8" t="str">
        <f>VLOOKUP(F1172, 'Meslek Grupları'!$E$6:$G$152, 3, FALSE)</f>
        <v>Esnaf</v>
      </c>
      <c r="I1172" s="40" t="s">
        <v>1586</v>
      </c>
      <c r="J1172" s="40"/>
      <c r="K1172" s="40"/>
      <c r="L1172" s="40"/>
      <c r="M1172" s="40"/>
      <c r="N1172" s="40"/>
      <c r="O1172" s="40"/>
      <c r="P1172" s="40"/>
      <c r="Q1172" s="40" t="s">
        <v>578</v>
      </c>
      <c r="R1172" s="40">
        <v>7</v>
      </c>
      <c r="S1172" s="40"/>
      <c r="T1172" s="40"/>
      <c r="U1172" s="40"/>
      <c r="V1172" s="40"/>
      <c r="W1172" s="40"/>
      <c r="X1172" s="40"/>
      <c r="Y1172" s="40"/>
      <c r="Z1172" s="41"/>
      <c r="AA1172" s="40"/>
      <c r="AB1172" s="40">
        <v>30</v>
      </c>
      <c r="AC1172" s="40">
        <v>6</v>
      </c>
      <c r="AD1172" s="40"/>
      <c r="AE1172" s="40"/>
      <c r="AF1172" s="40"/>
      <c r="AG1172" s="40"/>
      <c r="AH1172" s="40"/>
      <c r="AI1172" s="40"/>
      <c r="AJ1172" s="40"/>
      <c r="AK1172" s="40"/>
      <c r="AL1172" s="40"/>
      <c r="AM1172" s="40"/>
      <c r="AN1172" s="40"/>
      <c r="AO1172" s="40"/>
      <c r="AP1172" s="40"/>
      <c r="AQ1172" s="40"/>
      <c r="AR1172" s="40">
        <v>10</v>
      </c>
      <c r="AS1172" s="42">
        <v>2</v>
      </c>
      <c r="AT1172" s="42">
        <v>8</v>
      </c>
      <c r="AU1172" s="43"/>
      <c r="AV1172" s="40"/>
      <c r="AW1172" s="40"/>
      <c r="AX1172" s="40"/>
      <c r="AY1172" s="40"/>
      <c r="AZ1172" s="40"/>
      <c r="BA1172" s="42"/>
      <c r="BB1172" s="41"/>
      <c r="BC1172" s="40"/>
      <c r="BD1172" s="40"/>
      <c r="BE1172" s="40"/>
      <c r="BF1172" s="40"/>
      <c r="BG1172" s="40"/>
      <c r="BH1172" s="42"/>
      <c r="BI1172" s="40">
        <v>5</v>
      </c>
      <c r="BJ1172" s="40">
        <v>8</v>
      </c>
      <c r="BK1172" s="40">
        <v>8</v>
      </c>
      <c r="BL1172" s="40"/>
      <c r="BM1172" s="40">
        <v>64</v>
      </c>
      <c r="BN1172" s="40">
        <v>70</v>
      </c>
      <c r="BO1172" s="41"/>
      <c r="BP1172" s="40"/>
      <c r="BQ1172" s="40"/>
      <c r="BR1172" s="40"/>
      <c r="BS1172" s="40"/>
      <c r="BT1172" s="40"/>
      <c r="BU1172" s="42"/>
      <c r="BV1172" s="40"/>
      <c r="BW1172" s="41"/>
      <c r="BX1172" s="40"/>
      <c r="BY1172" s="40"/>
      <c r="BZ1172" s="40"/>
      <c r="CA1172" s="42"/>
      <c r="CB1172" s="41"/>
      <c r="CC1172" s="40"/>
      <c r="CD1172" s="40"/>
      <c r="CE1172" s="40"/>
      <c r="CF1172" s="40"/>
      <c r="CG1172" s="40"/>
      <c r="CH1172" s="42"/>
      <c r="CI1172" s="43"/>
      <c r="CJ1172" s="41"/>
      <c r="CK1172" s="40"/>
      <c r="CL1172" s="40"/>
      <c r="CM1172" s="40"/>
      <c r="CN1172" s="40"/>
      <c r="CO1172" s="40"/>
      <c r="CP1172" s="40"/>
      <c r="CQ1172" s="40"/>
      <c r="CR1172" s="40"/>
      <c r="CS1172" s="40"/>
      <c r="CT1172" s="40"/>
      <c r="CU1172" s="40"/>
      <c r="CV1172" s="40"/>
      <c r="CW1172" s="40"/>
      <c r="CX1172" s="40"/>
      <c r="CY1172" s="40"/>
      <c r="CZ1172" s="40"/>
      <c r="DA1172" s="40"/>
      <c r="DB1172" s="40"/>
      <c r="DC1172" s="40"/>
      <c r="DD1172" s="40"/>
      <c r="DE1172" s="40"/>
      <c r="DF1172" s="40"/>
      <c r="DG1172" s="40"/>
      <c r="DH1172" s="40"/>
      <c r="DI1172" s="40"/>
      <c r="DJ1172" s="40"/>
      <c r="DK1172" s="40"/>
      <c r="DL1172" s="40"/>
      <c r="DM1172" s="40"/>
      <c r="DN1172" s="40"/>
      <c r="DO1172" s="40"/>
      <c r="DP1172" s="40"/>
      <c r="DQ1172" s="41"/>
      <c r="DR1172" s="40"/>
      <c r="DS1172" s="40"/>
      <c r="DT1172" s="40"/>
      <c r="DU1172" s="40"/>
      <c r="DV1172" s="42"/>
      <c r="DW1172" s="40"/>
      <c r="DX1172" s="40"/>
      <c r="DY1172" s="40"/>
      <c r="DZ1172" s="40"/>
      <c r="EA1172" s="40"/>
      <c r="EB1172" s="40"/>
      <c r="EC1172" s="40"/>
      <c r="ED1172" s="41"/>
      <c r="EE1172" s="40"/>
      <c r="EF1172" s="40"/>
      <c r="EG1172" s="41"/>
      <c r="EH1172" s="40"/>
      <c r="EI1172" s="40"/>
      <c r="EJ1172" s="40"/>
      <c r="EK1172" s="40"/>
      <c r="EL1172" s="42"/>
      <c r="EM1172" s="40"/>
      <c r="EN1172" s="40"/>
      <c r="EO1172" s="40"/>
      <c r="EP1172" s="40"/>
      <c r="EQ1172" s="40"/>
      <c r="ER1172" s="40"/>
      <c r="ES1172" s="40"/>
      <c r="ET1172" s="40"/>
      <c r="EU1172" s="40"/>
      <c r="EV1172" s="40"/>
      <c r="EW1172" s="42"/>
      <c r="EX1172" s="42"/>
      <c r="EY1172" s="42"/>
      <c r="EZ1172" s="42"/>
      <c r="FA1172" s="42"/>
      <c r="FB1172" s="42"/>
      <c r="FC1172" s="42"/>
      <c r="FD1172" s="42"/>
      <c r="FE1172" s="42"/>
      <c r="FF1172" s="42"/>
      <c r="FG1172" s="42"/>
      <c r="FH1172" s="42"/>
      <c r="FI1172" s="42"/>
      <c r="FJ1172" s="42"/>
      <c r="FK1172" s="42"/>
      <c r="FL1172" s="42"/>
      <c r="FM1172" s="42"/>
      <c r="FN1172" s="42"/>
      <c r="FO1172" s="42"/>
      <c r="FP1172" s="42"/>
      <c r="FQ1172" s="42"/>
      <c r="FR1172" s="42"/>
      <c r="FS1172" s="29">
        <f t="shared" si="131"/>
        <v>164</v>
      </c>
      <c r="FT1172" s="29">
        <f t="shared" si="141"/>
        <v>164</v>
      </c>
      <c r="FU1172" s="8">
        <f t="shared" si="135"/>
        <v>5</v>
      </c>
      <c r="FV1172" s="29">
        <f t="shared" si="142"/>
        <v>5</v>
      </c>
    </row>
    <row r="1173" spans="1:178">
      <c r="A1173" s="8">
        <v>11153</v>
      </c>
      <c r="B1173" s="27" t="s">
        <v>68</v>
      </c>
      <c r="C1173" s="40">
        <v>81</v>
      </c>
      <c r="D1173" s="40" t="s">
        <v>1459</v>
      </c>
      <c r="E1173" s="40" t="s">
        <v>1475</v>
      </c>
      <c r="F1173" s="40" t="s">
        <v>110</v>
      </c>
      <c r="G1173" s="40">
        <v>250</v>
      </c>
      <c r="H1173" s="8" t="str">
        <f>VLOOKUP(F1173, 'Meslek Grupları'!$E$6:$G$152, 3, FALSE)</f>
        <v>Esnaf</v>
      </c>
      <c r="I1173" s="40"/>
      <c r="J1173" s="40"/>
      <c r="K1173" s="40"/>
      <c r="L1173" s="40"/>
      <c r="M1173" s="40"/>
      <c r="N1173" s="40"/>
      <c r="O1173" s="40"/>
      <c r="P1173" s="40"/>
      <c r="Q1173" s="40" t="s">
        <v>578</v>
      </c>
      <c r="R1173" s="40"/>
      <c r="S1173" s="40"/>
      <c r="T1173" s="40"/>
      <c r="U1173" s="40"/>
      <c r="V1173" s="40"/>
      <c r="W1173" s="40"/>
      <c r="X1173" s="40"/>
      <c r="Y1173" s="40"/>
      <c r="Z1173" s="41"/>
      <c r="AA1173" s="40"/>
      <c r="AB1173" s="40"/>
      <c r="AC1173" s="40"/>
      <c r="AD1173" s="40"/>
      <c r="AE1173" s="40"/>
      <c r="AF1173" s="40"/>
      <c r="AG1173" s="40"/>
      <c r="AH1173" s="40"/>
      <c r="AI1173" s="40"/>
      <c r="AJ1173" s="40"/>
      <c r="AK1173" s="40"/>
      <c r="AL1173" s="40"/>
      <c r="AM1173" s="40"/>
      <c r="AN1173" s="40"/>
      <c r="AO1173" s="40"/>
      <c r="AP1173" s="40"/>
      <c r="AQ1173" s="40"/>
      <c r="AR1173" s="40"/>
      <c r="AS1173" s="42"/>
      <c r="AT1173" s="42"/>
      <c r="AU1173" s="43"/>
      <c r="AV1173" s="40"/>
      <c r="AW1173" s="40"/>
      <c r="AX1173" s="40"/>
      <c r="AY1173" s="40"/>
      <c r="AZ1173" s="40"/>
      <c r="BA1173" s="42"/>
      <c r="BB1173" s="41"/>
      <c r="BC1173" s="40"/>
      <c r="BD1173" s="40"/>
      <c r="BE1173" s="40"/>
      <c r="BF1173" s="40"/>
      <c r="BG1173" s="40"/>
      <c r="BH1173" s="42"/>
      <c r="BI1173" s="40"/>
      <c r="BJ1173" s="40"/>
      <c r="BK1173" s="40"/>
      <c r="BL1173" s="40"/>
      <c r="BM1173" s="40"/>
      <c r="BN1173" s="40"/>
      <c r="BO1173" s="41"/>
      <c r="BP1173" s="40"/>
      <c r="BQ1173" s="40"/>
      <c r="BR1173" s="40"/>
      <c r="BS1173" s="40"/>
      <c r="BT1173" s="40"/>
      <c r="BU1173" s="42"/>
      <c r="BV1173" s="40"/>
      <c r="BW1173" s="41"/>
      <c r="BX1173" s="40"/>
      <c r="BY1173" s="40"/>
      <c r="BZ1173" s="40"/>
      <c r="CA1173" s="42"/>
      <c r="CB1173" s="41"/>
      <c r="CC1173" s="40"/>
      <c r="CD1173" s="40"/>
      <c r="CE1173" s="40"/>
      <c r="CF1173" s="40"/>
      <c r="CG1173" s="40"/>
      <c r="CH1173" s="42"/>
      <c r="CI1173" s="43"/>
      <c r="CJ1173" s="41"/>
      <c r="CK1173" s="40"/>
      <c r="CL1173" s="40"/>
      <c r="CM1173" s="40"/>
      <c r="CN1173" s="40"/>
      <c r="CO1173" s="40"/>
      <c r="CP1173" s="40"/>
      <c r="CQ1173" s="40"/>
      <c r="CR1173" s="40"/>
      <c r="CS1173" s="40"/>
      <c r="CT1173" s="40"/>
      <c r="CU1173" s="40"/>
      <c r="CV1173" s="40"/>
      <c r="CW1173" s="40"/>
      <c r="CX1173" s="40"/>
      <c r="CY1173" s="40"/>
      <c r="CZ1173" s="40"/>
      <c r="DA1173" s="40"/>
      <c r="DB1173" s="40"/>
      <c r="DC1173" s="40"/>
      <c r="DD1173" s="40"/>
      <c r="DE1173" s="40"/>
      <c r="DF1173" s="40"/>
      <c r="DG1173" s="40"/>
      <c r="DH1173" s="40"/>
      <c r="DI1173" s="40"/>
      <c r="DJ1173" s="40"/>
      <c r="DK1173" s="40"/>
      <c r="DL1173" s="40"/>
      <c r="DM1173" s="40"/>
      <c r="DN1173" s="40"/>
      <c r="DO1173" s="40"/>
      <c r="DP1173" s="40"/>
      <c r="DQ1173" s="41"/>
      <c r="DR1173" s="40"/>
      <c r="DS1173" s="40"/>
      <c r="DT1173" s="40"/>
      <c r="DU1173" s="40"/>
      <c r="DV1173" s="42"/>
      <c r="DW1173" s="40"/>
      <c r="DX1173" s="40"/>
      <c r="DY1173" s="40"/>
      <c r="DZ1173" s="40"/>
      <c r="EA1173" s="40"/>
      <c r="EB1173" s="40"/>
      <c r="EC1173" s="40"/>
      <c r="ED1173" s="41"/>
      <c r="EE1173" s="40"/>
      <c r="EF1173" s="40"/>
      <c r="EG1173" s="41"/>
      <c r="EH1173" s="40"/>
      <c r="EI1173" s="40"/>
      <c r="EJ1173" s="40"/>
      <c r="EK1173" s="40"/>
      <c r="EL1173" s="42"/>
      <c r="EM1173" s="40"/>
      <c r="EN1173" s="40"/>
      <c r="EO1173" s="40"/>
      <c r="EP1173" s="40"/>
      <c r="EQ1173" s="40"/>
      <c r="ER1173" s="40">
        <v>1</v>
      </c>
      <c r="ES1173" s="40"/>
      <c r="ET1173" s="40"/>
      <c r="EU1173" s="40"/>
      <c r="EV1173" s="40"/>
      <c r="EW1173" s="42">
        <v>20</v>
      </c>
      <c r="EX1173" s="42"/>
      <c r="EY1173" s="42"/>
      <c r="EZ1173" s="42"/>
      <c r="FA1173" s="42"/>
      <c r="FB1173" s="42"/>
      <c r="FC1173" s="42"/>
      <c r="FD1173" s="42"/>
      <c r="FE1173" s="42"/>
      <c r="FF1173" s="42"/>
      <c r="FG1173" s="42"/>
      <c r="FH1173" s="42"/>
      <c r="FI1173" s="42"/>
      <c r="FJ1173" s="42"/>
      <c r="FK1173" s="42"/>
      <c r="FL1173" s="42"/>
      <c r="FM1173" s="42"/>
      <c r="FN1173" s="42"/>
      <c r="FO1173" s="42"/>
      <c r="FP1173" s="42"/>
      <c r="FQ1173" s="42"/>
      <c r="FR1173" s="42"/>
      <c r="FS1173" s="29">
        <f t="shared" si="131"/>
        <v>270</v>
      </c>
      <c r="FT1173" s="29">
        <f t="shared" si="141"/>
        <v>270</v>
      </c>
      <c r="FU1173" s="8">
        <f t="shared" si="135"/>
        <v>0</v>
      </c>
      <c r="FV1173" s="29">
        <f t="shared" si="142"/>
        <v>0</v>
      </c>
    </row>
    <row r="1174" spans="1:178">
      <c r="A1174" s="8">
        <v>11153</v>
      </c>
      <c r="B1174" s="27" t="s">
        <v>68</v>
      </c>
      <c r="C1174" s="40">
        <v>82</v>
      </c>
      <c r="D1174" s="40" t="s">
        <v>1587</v>
      </c>
      <c r="E1174" s="40" t="s">
        <v>1483</v>
      </c>
      <c r="F1174" s="40" t="s">
        <v>190</v>
      </c>
      <c r="G1174" s="40">
        <v>350</v>
      </c>
      <c r="H1174" s="8" t="str">
        <f>VLOOKUP(F1174, 'Meslek Grupları'!$E$6:$G$152, 3, FALSE)</f>
        <v>Esnaf</v>
      </c>
      <c r="I1174" s="40"/>
      <c r="J1174" s="40"/>
      <c r="K1174" s="40"/>
      <c r="L1174" s="40"/>
      <c r="M1174" s="40"/>
      <c r="N1174" s="40"/>
      <c r="O1174" s="40"/>
      <c r="P1174" s="40"/>
      <c r="Q1174" s="40" t="s">
        <v>579</v>
      </c>
      <c r="R1174" s="40">
        <v>50</v>
      </c>
      <c r="S1174" s="40">
        <v>4</v>
      </c>
      <c r="T1174" s="40">
        <v>18</v>
      </c>
      <c r="U1174" s="40"/>
      <c r="V1174" s="40"/>
      <c r="W1174" s="40"/>
      <c r="X1174" s="40"/>
      <c r="Y1174" s="40"/>
      <c r="Z1174" s="41">
        <v>30</v>
      </c>
      <c r="AA1174" s="40">
        <v>7.5</v>
      </c>
      <c r="AB1174" s="40"/>
      <c r="AC1174" s="40"/>
      <c r="AD1174" s="40"/>
      <c r="AE1174" s="40"/>
      <c r="AF1174" s="40"/>
      <c r="AG1174" s="40"/>
      <c r="AH1174" s="40"/>
      <c r="AI1174" s="40"/>
      <c r="AJ1174" s="40"/>
      <c r="AK1174" s="40"/>
      <c r="AL1174" s="40"/>
      <c r="AM1174" s="40"/>
      <c r="AN1174" s="40"/>
      <c r="AO1174" s="40"/>
      <c r="AP1174" s="40"/>
      <c r="AQ1174" s="40"/>
      <c r="AR1174" s="40"/>
      <c r="AS1174" s="42"/>
      <c r="AT1174" s="42"/>
      <c r="AU1174" s="43"/>
      <c r="AV1174" s="40">
        <v>3</v>
      </c>
      <c r="AW1174" s="40"/>
      <c r="AX1174" s="40">
        <v>7.5</v>
      </c>
      <c r="AY1174" s="40"/>
      <c r="AZ1174" s="40">
        <v>67</v>
      </c>
      <c r="BA1174" s="42">
        <v>80</v>
      </c>
      <c r="BB1174" s="41"/>
      <c r="BC1174" s="40"/>
      <c r="BD1174" s="40"/>
      <c r="BE1174" s="40"/>
      <c r="BF1174" s="40"/>
      <c r="BG1174" s="40"/>
      <c r="BH1174" s="42"/>
      <c r="BI1174" s="40"/>
      <c r="BJ1174" s="40"/>
      <c r="BK1174" s="40"/>
      <c r="BL1174" s="40"/>
      <c r="BM1174" s="40"/>
      <c r="BN1174" s="40"/>
      <c r="BO1174" s="41"/>
      <c r="BP1174" s="40"/>
      <c r="BQ1174" s="40"/>
      <c r="BR1174" s="40"/>
      <c r="BS1174" s="40"/>
      <c r="BT1174" s="40"/>
      <c r="BU1174" s="42"/>
      <c r="BV1174" s="40"/>
      <c r="BW1174" s="41">
        <v>4</v>
      </c>
      <c r="BX1174" s="40"/>
      <c r="BY1174" s="40"/>
      <c r="BZ1174" s="40">
        <v>72</v>
      </c>
      <c r="CA1174" s="42">
        <v>64</v>
      </c>
      <c r="CB1174" s="41"/>
      <c r="CC1174" s="40"/>
      <c r="CD1174" s="40"/>
      <c r="CE1174" s="40"/>
      <c r="CF1174" s="40"/>
      <c r="CG1174" s="40"/>
      <c r="CH1174" s="42"/>
      <c r="CI1174" s="43"/>
      <c r="CJ1174" s="41">
        <v>1</v>
      </c>
      <c r="CK1174" s="40"/>
      <c r="CL1174" s="40"/>
      <c r="CM1174" s="40"/>
      <c r="CN1174" s="40"/>
      <c r="CO1174" s="40"/>
      <c r="CP1174" s="40"/>
      <c r="CQ1174" s="40"/>
      <c r="CR1174" s="40"/>
      <c r="CS1174" s="40"/>
      <c r="CT1174" s="40"/>
      <c r="CU1174" s="40"/>
      <c r="CV1174" s="40"/>
      <c r="CW1174" s="40"/>
      <c r="CX1174" s="40"/>
      <c r="CY1174" s="40"/>
      <c r="CZ1174" s="40"/>
      <c r="DA1174" s="40"/>
      <c r="DB1174" s="40"/>
      <c r="DC1174" s="40"/>
      <c r="DD1174" s="40"/>
      <c r="DE1174" s="40"/>
      <c r="DF1174" s="40"/>
      <c r="DG1174" s="40"/>
      <c r="DH1174" s="40"/>
      <c r="DI1174" s="40"/>
      <c r="DJ1174" s="40"/>
      <c r="DK1174" s="40"/>
      <c r="DL1174" s="40"/>
      <c r="DM1174" s="40"/>
      <c r="DN1174" s="40"/>
      <c r="DO1174" s="40"/>
      <c r="DP1174" s="40"/>
      <c r="DQ1174" s="41"/>
      <c r="DR1174" s="40"/>
      <c r="DS1174" s="40"/>
      <c r="DT1174" s="40"/>
      <c r="DU1174" s="40"/>
      <c r="DV1174" s="42"/>
      <c r="DW1174" s="40"/>
      <c r="DX1174" s="40"/>
      <c r="DY1174" s="40"/>
      <c r="DZ1174" s="40"/>
      <c r="EA1174" s="40"/>
      <c r="EB1174" s="40"/>
      <c r="EC1174" s="40"/>
      <c r="ED1174" s="41"/>
      <c r="EE1174" s="40"/>
      <c r="EF1174" s="40"/>
      <c r="EG1174" s="41">
        <v>1</v>
      </c>
      <c r="EH1174" s="40"/>
      <c r="EI1174" s="40"/>
      <c r="EJ1174" s="40"/>
      <c r="EK1174" s="40"/>
      <c r="EL1174" s="42">
        <v>100</v>
      </c>
      <c r="EM1174" s="40"/>
      <c r="EN1174" s="40"/>
      <c r="EO1174" s="40"/>
      <c r="EP1174" s="40"/>
      <c r="EQ1174" s="40"/>
      <c r="ER1174" s="40"/>
      <c r="ES1174" s="40"/>
      <c r="ET1174" s="40"/>
      <c r="EU1174" s="40"/>
      <c r="EV1174" s="40"/>
      <c r="EW1174" s="42"/>
      <c r="EX1174" s="42"/>
      <c r="EY1174" s="42"/>
      <c r="EZ1174" s="42"/>
      <c r="FA1174" s="42"/>
      <c r="FB1174" s="42"/>
      <c r="FC1174" s="42"/>
      <c r="FD1174" s="42"/>
      <c r="FE1174" s="42"/>
      <c r="FF1174" s="42"/>
      <c r="FG1174" s="42"/>
      <c r="FH1174" s="42"/>
      <c r="FI1174" s="42"/>
      <c r="FJ1174" s="42"/>
      <c r="FK1174" s="42"/>
      <c r="FL1174" s="42"/>
      <c r="FM1174" s="42"/>
      <c r="FN1174" s="42"/>
      <c r="FO1174" s="42"/>
      <c r="FP1174" s="42"/>
      <c r="FQ1174" s="42"/>
      <c r="FR1174" s="42"/>
      <c r="FS1174" s="29">
        <f t="shared" si="131"/>
        <v>589</v>
      </c>
      <c r="FT1174" s="29">
        <f t="shared" si="141"/>
        <v>589</v>
      </c>
      <c r="FU1174" s="8">
        <f t="shared" si="135"/>
        <v>7</v>
      </c>
      <c r="FV1174" s="29">
        <f t="shared" si="142"/>
        <v>7</v>
      </c>
    </row>
    <row r="1175" spans="1:178">
      <c r="A1175" s="8">
        <v>11153</v>
      </c>
      <c r="B1175" s="27" t="s">
        <v>68</v>
      </c>
      <c r="C1175" s="40">
        <v>83</v>
      </c>
      <c r="D1175" s="40" t="s">
        <v>558</v>
      </c>
      <c r="E1175" s="40" t="s">
        <v>1588</v>
      </c>
      <c r="F1175" s="40" t="s">
        <v>191</v>
      </c>
      <c r="G1175" s="40">
        <v>200</v>
      </c>
      <c r="H1175" s="8" t="str">
        <f>VLOOKUP(F1175, 'Meslek Grupları'!$E$6:$G$152, 3, FALSE)</f>
        <v>Esnaf</v>
      </c>
      <c r="I1175" s="40"/>
      <c r="J1175" s="40"/>
      <c r="K1175" s="40"/>
      <c r="L1175" s="40"/>
      <c r="M1175" s="40"/>
      <c r="N1175" s="40"/>
      <c r="O1175" s="40"/>
      <c r="P1175" s="40"/>
      <c r="Q1175" s="40" t="s">
        <v>579</v>
      </c>
      <c r="R1175" s="40">
        <v>26</v>
      </c>
      <c r="S1175" s="40">
        <v>5.5</v>
      </c>
      <c r="T1175" s="40">
        <v>24.75</v>
      </c>
      <c r="U1175" s="40"/>
      <c r="V1175" s="40"/>
      <c r="W1175" s="40"/>
      <c r="X1175" s="40"/>
      <c r="Y1175" s="40"/>
      <c r="Z1175" s="41"/>
      <c r="AA1175" s="40"/>
      <c r="AB1175" s="40"/>
      <c r="AC1175" s="40"/>
      <c r="AD1175" s="40"/>
      <c r="AE1175" s="40"/>
      <c r="AF1175" s="40"/>
      <c r="AG1175" s="40"/>
      <c r="AH1175" s="40"/>
      <c r="AI1175" s="40"/>
      <c r="AJ1175" s="40"/>
      <c r="AK1175" s="40"/>
      <c r="AL1175" s="40"/>
      <c r="AM1175" s="40"/>
      <c r="AN1175" s="40"/>
      <c r="AO1175" s="40"/>
      <c r="AP1175" s="40"/>
      <c r="AQ1175" s="40"/>
      <c r="AR1175" s="40"/>
      <c r="AS1175" s="42"/>
      <c r="AT1175" s="42"/>
      <c r="AU1175" s="43"/>
      <c r="AV1175" s="40"/>
      <c r="AW1175" s="40"/>
      <c r="AX1175" s="40"/>
      <c r="AY1175" s="40"/>
      <c r="AZ1175" s="40"/>
      <c r="BA1175" s="42"/>
      <c r="BB1175" s="41"/>
      <c r="BC1175" s="40"/>
      <c r="BD1175" s="40"/>
      <c r="BE1175" s="40"/>
      <c r="BF1175" s="40"/>
      <c r="BG1175" s="40"/>
      <c r="BH1175" s="42"/>
      <c r="BI1175" s="40"/>
      <c r="BJ1175" s="40"/>
      <c r="BK1175" s="40"/>
      <c r="BL1175" s="40"/>
      <c r="BM1175" s="40"/>
      <c r="BN1175" s="40"/>
      <c r="BO1175" s="41"/>
      <c r="BP1175" s="40"/>
      <c r="BQ1175" s="40"/>
      <c r="BR1175" s="40"/>
      <c r="BS1175" s="40"/>
      <c r="BT1175" s="40"/>
      <c r="BU1175" s="42"/>
      <c r="BV1175" s="40"/>
      <c r="BW1175" s="41">
        <v>5.5</v>
      </c>
      <c r="BX1175" s="40"/>
      <c r="BY1175" s="40"/>
      <c r="BZ1175" s="40">
        <v>96</v>
      </c>
      <c r="CA1175" s="42">
        <v>96</v>
      </c>
      <c r="CB1175" s="41"/>
      <c r="CC1175" s="40"/>
      <c r="CD1175" s="40"/>
      <c r="CE1175" s="40"/>
      <c r="CF1175" s="40"/>
      <c r="CG1175" s="40"/>
      <c r="CH1175" s="42"/>
      <c r="CI1175" s="43"/>
      <c r="CJ1175" s="41">
        <v>1</v>
      </c>
      <c r="CK1175" s="40"/>
      <c r="CL1175" s="40"/>
      <c r="CM1175" s="40"/>
      <c r="CN1175" s="40"/>
      <c r="CO1175" s="40"/>
      <c r="CP1175" s="40"/>
      <c r="CQ1175" s="40"/>
      <c r="CR1175" s="40"/>
      <c r="CS1175" s="40"/>
      <c r="CT1175" s="40"/>
      <c r="CU1175" s="40"/>
      <c r="CV1175" s="40"/>
      <c r="CW1175" s="40"/>
      <c r="CX1175" s="40"/>
      <c r="CY1175" s="40"/>
      <c r="CZ1175" s="40"/>
      <c r="DA1175" s="40"/>
      <c r="DB1175" s="40"/>
      <c r="DC1175" s="40"/>
      <c r="DD1175" s="40"/>
      <c r="DE1175" s="40"/>
      <c r="DF1175" s="40"/>
      <c r="DG1175" s="40"/>
      <c r="DH1175" s="40"/>
      <c r="DI1175" s="40"/>
      <c r="DJ1175" s="40"/>
      <c r="DK1175" s="40"/>
      <c r="DL1175" s="40"/>
      <c r="DM1175" s="40"/>
      <c r="DN1175" s="40"/>
      <c r="DO1175" s="40"/>
      <c r="DP1175" s="40"/>
      <c r="DQ1175" s="41"/>
      <c r="DR1175" s="40"/>
      <c r="DS1175" s="40"/>
      <c r="DT1175" s="40"/>
      <c r="DU1175" s="40"/>
      <c r="DV1175" s="42"/>
      <c r="DW1175" s="40"/>
      <c r="DX1175" s="40"/>
      <c r="DY1175" s="40"/>
      <c r="DZ1175" s="40"/>
      <c r="EA1175" s="40"/>
      <c r="EB1175" s="40"/>
      <c r="EC1175" s="40"/>
      <c r="ED1175" s="41"/>
      <c r="EE1175" s="40"/>
      <c r="EF1175" s="40"/>
      <c r="EG1175" s="41"/>
      <c r="EH1175" s="40"/>
      <c r="EI1175" s="40"/>
      <c r="EJ1175" s="40"/>
      <c r="EK1175" s="40"/>
      <c r="EL1175" s="42"/>
      <c r="EM1175" s="40"/>
      <c r="EN1175" s="40"/>
      <c r="EO1175" s="40"/>
      <c r="EP1175" s="40"/>
      <c r="EQ1175" s="40"/>
      <c r="ER1175" s="40"/>
      <c r="ES1175" s="40"/>
      <c r="ET1175" s="40"/>
      <c r="EU1175" s="40"/>
      <c r="EV1175" s="40"/>
      <c r="EW1175" s="42"/>
      <c r="EX1175" s="42"/>
      <c r="EY1175" s="42"/>
      <c r="EZ1175" s="42"/>
      <c r="FA1175" s="42"/>
      <c r="FB1175" s="42"/>
      <c r="FC1175" s="42"/>
      <c r="FD1175" s="42"/>
      <c r="FE1175" s="42"/>
      <c r="FF1175" s="42"/>
      <c r="FG1175" s="42"/>
      <c r="FH1175" s="42"/>
      <c r="FI1175" s="42"/>
      <c r="FJ1175" s="42"/>
      <c r="FK1175" s="42"/>
      <c r="FL1175" s="42"/>
      <c r="FM1175" s="42"/>
      <c r="FN1175" s="42"/>
      <c r="FO1175" s="42"/>
      <c r="FP1175" s="42"/>
      <c r="FQ1175" s="42"/>
      <c r="FR1175" s="42"/>
      <c r="FS1175" s="29">
        <f t="shared" si="131"/>
        <v>296</v>
      </c>
      <c r="FT1175" s="29">
        <f t="shared" si="141"/>
        <v>296</v>
      </c>
      <c r="FU1175" s="8">
        <f t="shared" si="135"/>
        <v>5.5</v>
      </c>
      <c r="FV1175" s="29">
        <f t="shared" si="142"/>
        <v>5.5</v>
      </c>
    </row>
    <row r="1176" spans="1:178">
      <c r="A1176" s="8">
        <v>11153</v>
      </c>
      <c r="B1176" s="27" t="s">
        <v>68</v>
      </c>
      <c r="C1176" s="40">
        <v>84</v>
      </c>
      <c r="D1176" s="40" t="s">
        <v>1467</v>
      </c>
      <c r="E1176" s="40" t="s">
        <v>1472</v>
      </c>
      <c r="F1176" s="40" t="s">
        <v>805</v>
      </c>
      <c r="G1176" s="40">
        <v>150</v>
      </c>
      <c r="H1176" s="8" t="str">
        <f>VLOOKUP(F1176, 'Meslek Grupları'!$E$6:$G$152, 3, FALSE)</f>
        <v>İşçiler</v>
      </c>
      <c r="I1176" s="40"/>
      <c r="J1176" s="40"/>
      <c r="K1176" s="40"/>
      <c r="L1176" s="40"/>
      <c r="M1176" s="40"/>
      <c r="N1176" s="40"/>
      <c r="O1176" s="40"/>
      <c r="P1176" s="40"/>
      <c r="Q1176" s="40" t="s">
        <v>578</v>
      </c>
      <c r="R1176" s="40">
        <v>15</v>
      </c>
      <c r="S1176" s="40">
        <v>2</v>
      </c>
      <c r="T1176" s="40">
        <v>9</v>
      </c>
      <c r="U1176" s="40"/>
      <c r="V1176" s="40"/>
      <c r="W1176" s="40"/>
      <c r="X1176" s="40"/>
      <c r="Y1176" s="40"/>
      <c r="Z1176" s="41">
        <v>20</v>
      </c>
      <c r="AA1176" s="40">
        <v>5</v>
      </c>
      <c r="AB1176" s="40"/>
      <c r="AC1176" s="40"/>
      <c r="AD1176" s="40"/>
      <c r="AE1176" s="40"/>
      <c r="AF1176" s="124">
        <v>12</v>
      </c>
      <c r="AG1176" s="124">
        <v>2.4</v>
      </c>
      <c r="AH1176" s="40"/>
      <c r="AI1176" s="40"/>
      <c r="AJ1176" s="40"/>
      <c r="AK1176" s="40"/>
      <c r="AL1176" s="40"/>
      <c r="AM1176" s="40"/>
      <c r="AN1176" s="40"/>
      <c r="AO1176" s="40"/>
      <c r="AP1176" s="40"/>
      <c r="AQ1176" s="40"/>
      <c r="AR1176" s="40">
        <v>40</v>
      </c>
      <c r="AS1176" s="42">
        <v>8</v>
      </c>
      <c r="AT1176" s="134">
        <v>15.4</v>
      </c>
      <c r="AU1176" s="43"/>
      <c r="AV1176" s="40"/>
      <c r="AW1176" s="40"/>
      <c r="AX1176" s="40"/>
      <c r="AY1176" s="40"/>
      <c r="AZ1176" s="40"/>
      <c r="BA1176" s="42"/>
      <c r="BB1176" s="41"/>
      <c r="BC1176" s="40"/>
      <c r="BD1176" s="40"/>
      <c r="BE1176" s="40"/>
      <c r="BF1176" s="40"/>
      <c r="BG1176" s="40"/>
      <c r="BH1176" s="42"/>
      <c r="BI1176" s="40">
        <v>8</v>
      </c>
      <c r="BJ1176" s="40">
        <v>15.4</v>
      </c>
      <c r="BK1176" s="40">
        <v>15.4</v>
      </c>
      <c r="BL1176" s="40"/>
      <c r="BM1176" s="40">
        <v>123.2</v>
      </c>
      <c r="BN1176" s="40">
        <v>125</v>
      </c>
      <c r="BO1176" s="41"/>
      <c r="BP1176" s="40"/>
      <c r="BQ1176" s="40"/>
      <c r="BR1176" s="40"/>
      <c r="BS1176" s="40"/>
      <c r="BT1176" s="40"/>
      <c r="BU1176" s="42"/>
      <c r="BV1176" s="40"/>
      <c r="BW1176" s="41">
        <v>2</v>
      </c>
      <c r="BX1176" s="40"/>
      <c r="BY1176" s="40"/>
      <c r="BZ1176" s="40">
        <v>72</v>
      </c>
      <c r="CA1176" s="42">
        <v>78</v>
      </c>
      <c r="CB1176" s="41"/>
      <c r="CC1176" s="40"/>
      <c r="CD1176" s="40"/>
      <c r="CE1176" s="40"/>
      <c r="CF1176" s="40"/>
      <c r="CG1176" s="40"/>
      <c r="CH1176" s="42"/>
      <c r="CI1176" s="43"/>
      <c r="CJ1176" s="41"/>
      <c r="CK1176" s="40"/>
      <c r="CL1176" s="40"/>
      <c r="CM1176" s="40"/>
      <c r="CN1176" s="40"/>
      <c r="CO1176" s="40"/>
      <c r="CP1176" s="40"/>
      <c r="CQ1176" s="40"/>
      <c r="CR1176" s="40"/>
      <c r="CS1176" s="40"/>
      <c r="CT1176" s="40"/>
      <c r="CU1176" s="40"/>
      <c r="CV1176" s="40"/>
      <c r="CW1176" s="40"/>
      <c r="CX1176" s="40"/>
      <c r="CY1176" s="40"/>
      <c r="CZ1176" s="40"/>
      <c r="DA1176" s="40"/>
      <c r="DB1176" s="40"/>
      <c r="DC1176" s="40"/>
      <c r="DD1176" s="40"/>
      <c r="DE1176" s="40"/>
      <c r="DF1176" s="40"/>
      <c r="DG1176" s="40"/>
      <c r="DH1176" s="40"/>
      <c r="DI1176" s="40"/>
      <c r="DJ1176" s="40"/>
      <c r="DK1176" s="40"/>
      <c r="DL1176" s="40"/>
      <c r="DM1176" s="40"/>
      <c r="DN1176" s="40"/>
      <c r="DO1176" s="40"/>
      <c r="DP1176" s="40"/>
      <c r="DQ1176" s="41"/>
      <c r="DR1176" s="40"/>
      <c r="DS1176" s="40"/>
      <c r="DT1176" s="40"/>
      <c r="DU1176" s="40"/>
      <c r="DV1176" s="42"/>
      <c r="DW1176" s="40"/>
      <c r="DX1176" s="40"/>
      <c r="DY1176" s="40"/>
      <c r="DZ1176" s="40"/>
      <c r="EA1176" s="40"/>
      <c r="EB1176" s="40"/>
      <c r="EC1176" s="40"/>
      <c r="ED1176" s="41"/>
      <c r="EE1176" s="40"/>
      <c r="EF1176" s="40"/>
      <c r="EG1176" s="41"/>
      <c r="EH1176" s="40"/>
      <c r="EI1176" s="40"/>
      <c r="EJ1176" s="40"/>
      <c r="EK1176" s="40"/>
      <c r="EL1176" s="42"/>
      <c r="EM1176" s="40"/>
      <c r="EN1176" s="40"/>
      <c r="EO1176" s="40"/>
      <c r="EP1176" s="40"/>
      <c r="EQ1176" s="40"/>
      <c r="ER1176" s="40"/>
      <c r="ES1176" s="40"/>
      <c r="ET1176" s="40"/>
      <c r="EU1176" s="40"/>
      <c r="EV1176" s="40"/>
      <c r="EW1176" s="42"/>
      <c r="EX1176" s="42"/>
      <c r="EY1176" s="42"/>
      <c r="EZ1176" s="42"/>
      <c r="FA1176" s="42"/>
      <c r="FB1176" s="42"/>
      <c r="FC1176" s="42"/>
      <c r="FD1176" s="42"/>
      <c r="FE1176" s="42"/>
      <c r="FF1176" s="42"/>
      <c r="FG1176" s="42"/>
      <c r="FH1176" s="42"/>
      <c r="FI1176" s="42"/>
      <c r="FJ1176" s="42"/>
      <c r="FK1176" s="42"/>
      <c r="FL1176" s="42"/>
      <c r="FM1176" s="42"/>
      <c r="FN1176" s="42"/>
      <c r="FO1176" s="42"/>
      <c r="FP1176" s="42"/>
      <c r="FQ1176" s="42"/>
      <c r="FR1176" s="42"/>
      <c r="FS1176" s="29">
        <f t="shared" si="131"/>
        <v>345.2</v>
      </c>
      <c r="FT1176" s="29">
        <f t="shared" si="141"/>
        <v>345.2</v>
      </c>
      <c r="FU1176" s="8">
        <f t="shared" si="135"/>
        <v>10</v>
      </c>
      <c r="FV1176" s="29">
        <f t="shared" si="142"/>
        <v>10</v>
      </c>
    </row>
    <row r="1177" spans="1:178">
      <c r="A1177" s="8">
        <v>11153</v>
      </c>
      <c r="B1177" s="27" t="s">
        <v>68</v>
      </c>
      <c r="C1177" s="40">
        <v>85</v>
      </c>
      <c r="D1177" s="40" t="s">
        <v>1565</v>
      </c>
      <c r="E1177" s="40" t="s">
        <v>1475</v>
      </c>
      <c r="F1177" s="40" t="s">
        <v>267</v>
      </c>
      <c r="G1177" s="40">
        <v>100</v>
      </c>
      <c r="H1177" s="8" t="str">
        <f>VLOOKUP(F1177, 'Meslek Grupları'!$E$6:$G$152, 3, FALSE)</f>
        <v>Esnaf</v>
      </c>
      <c r="I1177" s="40"/>
      <c r="J1177" s="40"/>
      <c r="K1177" s="40"/>
      <c r="L1177" s="40"/>
      <c r="M1177" s="40"/>
      <c r="N1177" s="40"/>
      <c r="O1177" s="40"/>
      <c r="P1177" s="40"/>
      <c r="Q1177" s="40" t="s">
        <v>578</v>
      </c>
      <c r="R1177" s="40">
        <v>7</v>
      </c>
      <c r="S1177" s="40">
        <v>4.5</v>
      </c>
      <c r="T1177" s="40">
        <v>20.25</v>
      </c>
      <c r="U1177" s="40"/>
      <c r="V1177" s="40"/>
      <c r="W1177" s="40"/>
      <c r="X1177" s="40"/>
      <c r="Y1177" s="40"/>
      <c r="Z1177" s="41"/>
      <c r="AA1177" s="40"/>
      <c r="AB1177" s="40"/>
      <c r="AC1177" s="40"/>
      <c r="AD1177" s="40"/>
      <c r="AE1177" s="40"/>
      <c r="AF1177" s="40"/>
      <c r="AG1177" s="40"/>
      <c r="AH1177" s="40"/>
      <c r="AI1177" s="40"/>
      <c r="AJ1177" s="40"/>
      <c r="AK1177" s="40"/>
      <c r="AL1177" s="40"/>
      <c r="AM1177" s="40"/>
      <c r="AN1177" s="40"/>
      <c r="AO1177" s="40"/>
      <c r="AP1177" s="40"/>
      <c r="AQ1177" s="40"/>
      <c r="AR1177" s="40">
        <v>10</v>
      </c>
      <c r="AS1177" s="42">
        <v>2</v>
      </c>
      <c r="AT1177" s="42">
        <v>2</v>
      </c>
      <c r="AU1177" s="43"/>
      <c r="AV1177" s="40"/>
      <c r="AW1177" s="40"/>
      <c r="AX1177" s="40"/>
      <c r="AY1177" s="40"/>
      <c r="AZ1177" s="40"/>
      <c r="BA1177" s="42"/>
      <c r="BB1177" s="41"/>
      <c r="BC1177" s="40"/>
      <c r="BD1177" s="40"/>
      <c r="BE1177" s="40"/>
      <c r="BF1177" s="40"/>
      <c r="BG1177" s="40"/>
      <c r="BH1177" s="42"/>
      <c r="BI1177" s="40">
        <v>1</v>
      </c>
      <c r="BJ1177" s="40">
        <v>2</v>
      </c>
      <c r="BK1177" s="40">
        <v>2</v>
      </c>
      <c r="BL1177" s="40"/>
      <c r="BM1177" s="40">
        <v>16</v>
      </c>
      <c r="BN1177" s="40">
        <v>20</v>
      </c>
      <c r="BO1177" s="41"/>
      <c r="BP1177" s="40"/>
      <c r="BQ1177" s="40"/>
      <c r="BR1177" s="40"/>
      <c r="BS1177" s="40"/>
      <c r="BT1177" s="40"/>
      <c r="BU1177" s="42"/>
      <c r="BV1177" s="40"/>
      <c r="BW1177" s="41">
        <v>4.5</v>
      </c>
      <c r="BX1177" s="40"/>
      <c r="BY1177" s="40"/>
      <c r="BZ1177" s="40">
        <v>54</v>
      </c>
      <c r="CA1177" s="42">
        <v>60</v>
      </c>
      <c r="CB1177" s="41"/>
      <c r="CC1177" s="40"/>
      <c r="CD1177" s="40"/>
      <c r="CE1177" s="40"/>
      <c r="CF1177" s="40"/>
      <c r="CG1177" s="40"/>
      <c r="CH1177" s="42"/>
      <c r="CI1177" s="43"/>
      <c r="CJ1177" s="41"/>
      <c r="CK1177" s="40"/>
      <c r="CL1177" s="40"/>
      <c r="CM1177" s="40"/>
      <c r="CN1177" s="40"/>
      <c r="CO1177" s="40"/>
      <c r="CP1177" s="40"/>
      <c r="CQ1177" s="40"/>
      <c r="CR1177" s="40"/>
      <c r="CS1177" s="40"/>
      <c r="CT1177" s="40"/>
      <c r="CU1177" s="40"/>
      <c r="CV1177" s="40"/>
      <c r="CW1177" s="40"/>
      <c r="CX1177" s="40"/>
      <c r="CY1177" s="40"/>
      <c r="CZ1177" s="40"/>
      <c r="DA1177" s="40"/>
      <c r="DB1177" s="40"/>
      <c r="DC1177" s="40"/>
      <c r="DD1177" s="40"/>
      <c r="DE1177" s="40"/>
      <c r="DF1177" s="40"/>
      <c r="DG1177" s="40"/>
      <c r="DH1177" s="40"/>
      <c r="DI1177" s="40"/>
      <c r="DJ1177" s="40"/>
      <c r="DK1177" s="40"/>
      <c r="DL1177" s="40"/>
      <c r="DM1177" s="40"/>
      <c r="DN1177" s="40"/>
      <c r="DO1177" s="40"/>
      <c r="DP1177" s="40"/>
      <c r="DQ1177" s="41"/>
      <c r="DR1177" s="40"/>
      <c r="DS1177" s="40"/>
      <c r="DT1177" s="40"/>
      <c r="DU1177" s="40"/>
      <c r="DV1177" s="42"/>
      <c r="DW1177" s="40"/>
      <c r="DX1177" s="40"/>
      <c r="DY1177" s="40"/>
      <c r="DZ1177" s="40"/>
      <c r="EA1177" s="40"/>
      <c r="EB1177" s="40"/>
      <c r="EC1177" s="40"/>
      <c r="ED1177" s="41"/>
      <c r="EE1177" s="40"/>
      <c r="EF1177" s="40"/>
      <c r="EG1177" s="41"/>
      <c r="EH1177" s="40"/>
      <c r="EI1177" s="40"/>
      <c r="EJ1177" s="40"/>
      <c r="EK1177" s="40"/>
      <c r="EL1177" s="42"/>
      <c r="EM1177" s="40"/>
      <c r="EN1177" s="40"/>
      <c r="EO1177" s="40"/>
      <c r="EP1177" s="40"/>
      <c r="EQ1177" s="40"/>
      <c r="ER1177" s="40"/>
      <c r="ES1177" s="40"/>
      <c r="ET1177" s="40"/>
      <c r="EU1177" s="40"/>
      <c r="EV1177" s="40"/>
      <c r="EW1177" s="42"/>
      <c r="EX1177" s="42"/>
      <c r="EY1177" s="42"/>
      <c r="EZ1177" s="42"/>
      <c r="FA1177" s="42"/>
      <c r="FB1177" s="42"/>
      <c r="FC1177" s="42"/>
      <c r="FD1177" s="42"/>
      <c r="FE1177" s="42"/>
      <c r="FF1177" s="42"/>
      <c r="FG1177" s="42"/>
      <c r="FH1177" s="42"/>
      <c r="FI1177" s="42"/>
      <c r="FJ1177" s="42"/>
      <c r="FK1177" s="42"/>
      <c r="FL1177" s="42"/>
      <c r="FM1177" s="42"/>
      <c r="FN1177" s="42"/>
      <c r="FO1177" s="42"/>
      <c r="FP1177" s="42"/>
      <c r="FQ1177" s="42"/>
      <c r="FR1177" s="42"/>
      <c r="FS1177" s="29">
        <f t="shared" si="131"/>
        <v>170</v>
      </c>
      <c r="FT1177" s="29">
        <f t="shared" si="141"/>
        <v>170</v>
      </c>
      <c r="FU1177" s="8">
        <f t="shared" si="135"/>
        <v>5.5</v>
      </c>
      <c r="FV1177" s="29">
        <f t="shared" si="142"/>
        <v>5.5</v>
      </c>
    </row>
    <row r="1178" spans="1:178">
      <c r="A1178" s="8">
        <v>11153</v>
      </c>
      <c r="B1178" s="27" t="s">
        <v>68</v>
      </c>
      <c r="C1178" s="40">
        <v>86</v>
      </c>
      <c r="D1178" s="40" t="s">
        <v>558</v>
      </c>
      <c r="E1178" s="40" t="s">
        <v>1447</v>
      </c>
      <c r="F1178" s="40" t="s">
        <v>262</v>
      </c>
      <c r="G1178" s="40">
        <v>250</v>
      </c>
      <c r="H1178" s="8" t="str">
        <f>VLOOKUP(F1178, 'Meslek Grupları'!$E$6:$G$152, 3, FALSE)</f>
        <v>Esnaf</v>
      </c>
      <c r="I1178" s="40"/>
      <c r="J1178" s="40"/>
      <c r="K1178" s="40"/>
      <c r="L1178" s="40"/>
      <c r="M1178" s="40"/>
      <c r="N1178" s="40"/>
      <c r="O1178" s="40"/>
      <c r="P1178" s="40"/>
      <c r="Q1178" s="40" t="s">
        <v>579</v>
      </c>
      <c r="R1178" s="40">
        <v>55</v>
      </c>
      <c r="S1178" s="40"/>
      <c r="T1178" s="40"/>
      <c r="U1178" s="40"/>
      <c r="V1178" s="40"/>
      <c r="W1178" s="40"/>
      <c r="X1178" s="40"/>
      <c r="Y1178" s="40"/>
      <c r="Z1178" s="41"/>
      <c r="AA1178" s="40"/>
      <c r="AB1178" s="40"/>
      <c r="AC1178" s="40"/>
      <c r="AD1178" s="40"/>
      <c r="AE1178" s="40"/>
      <c r="AF1178" s="40"/>
      <c r="AG1178" s="40"/>
      <c r="AH1178" s="40"/>
      <c r="AI1178" s="40"/>
      <c r="AJ1178" s="40"/>
      <c r="AK1178" s="40"/>
      <c r="AL1178" s="40"/>
      <c r="AM1178" s="40"/>
      <c r="AN1178" s="40"/>
      <c r="AO1178" s="40"/>
      <c r="AP1178" s="40"/>
      <c r="AQ1178" s="40"/>
      <c r="AR1178" s="40"/>
      <c r="AS1178" s="42"/>
      <c r="AT1178" s="42"/>
      <c r="AU1178" s="43"/>
      <c r="AV1178" s="40"/>
      <c r="AW1178" s="40"/>
      <c r="AX1178" s="40"/>
      <c r="AY1178" s="40"/>
      <c r="AZ1178" s="40"/>
      <c r="BA1178" s="42"/>
      <c r="BB1178" s="41"/>
      <c r="BC1178" s="40"/>
      <c r="BD1178" s="40"/>
      <c r="BE1178" s="40"/>
      <c r="BF1178" s="40"/>
      <c r="BG1178" s="40"/>
      <c r="BH1178" s="42"/>
      <c r="BI1178" s="40"/>
      <c r="BJ1178" s="40"/>
      <c r="BK1178" s="40"/>
      <c r="BL1178" s="40"/>
      <c r="BM1178" s="40"/>
      <c r="BN1178" s="40"/>
      <c r="BO1178" s="41"/>
      <c r="BP1178" s="40"/>
      <c r="BQ1178" s="40"/>
      <c r="BR1178" s="40"/>
      <c r="BS1178" s="40"/>
      <c r="BT1178" s="40"/>
      <c r="BU1178" s="42"/>
      <c r="BV1178" s="40"/>
      <c r="BW1178" s="41"/>
      <c r="BX1178" s="40"/>
      <c r="BY1178" s="40"/>
      <c r="BZ1178" s="40"/>
      <c r="CA1178" s="42"/>
      <c r="CB1178" s="41"/>
      <c r="CC1178" s="40"/>
      <c r="CD1178" s="40"/>
      <c r="CE1178" s="40"/>
      <c r="CF1178" s="40"/>
      <c r="CG1178" s="40"/>
      <c r="CH1178" s="42"/>
      <c r="CI1178" s="43"/>
      <c r="CJ1178" s="41">
        <v>1</v>
      </c>
      <c r="CK1178" s="40"/>
      <c r="CL1178" s="40"/>
      <c r="CM1178" s="40"/>
      <c r="CN1178" s="40"/>
      <c r="CO1178" s="40"/>
      <c r="CP1178" s="40"/>
      <c r="CQ1178" s="40"/>
      <c r="CR1178" s="40"/>
      <c r="CS1178" s="40"/>
      <c r="CT1178" s="40"/>
      <c r="CU1178" s="40"/>
      <c r="CV1178" s="40"/>
      <c r="CW1178" s="40"/>
      <c r="CX1178" s="40"/>
      <c r="CY1178" s="40"/>
      <c r="CZ1178" s="40"/>
      <c r="DA1178" s="40"/>
      <c r="DB1178" s="40"/>
      <c r="DC1178" s="40"/>
      <c r="DD1178" s="40"/>
      <c r="DE1178" s="40"/>
      <c r="DF1178" s="40"/>
      <c r="DG1178" s="40"/>
      <c r="DH1178" s="40"/>
      <c r="DI1178" s="40"/>
      <c r="DJ1178" s="40"/>
      <c r="DK1178" s="40"/>
      <c r="DL1178" s="40"/>
      <c r="DM1178" s="40"/>
      <c r="DN1178" s="40"/>
      <c r="DO1178" s="40"/>
      <c r="DP1178" s="40"/>
      <c r="DQ1178" s="41"/>
      <c r="DR1178" s="40"/>
      <c r="DS1178" s="40"/>
      <c r="DT1178" s="40"/>
      <c r="DU1178" s="40"/>
      <c r="DV1178" s="42"/>
      <c r="DW1178" s="40"/>
      <c r="DX1178" s="40"/>
      <c r="DY1178" s="40"/>
      <c r="DZ1178" s="40"/>
      <c r="EA1178" s="40"/>
      <c r="EB1178" s="40"/>
      <c r="EC1178" s="40"/>
      <c r="ED1178" s="41"/>
      <c r="EE1178" s="40"/>
      <c r="EF1178" s="40"/>
      <c r="EG1178" s="41"/>
      <c r="EH1178" s="40"/>
      <c r="EI1178" s="40"/>
      <c r="EJ1178" s="40"/>
      <c r="EK1178" s="40"/>
      <c r="EL1178" s="42"/>
      <c r="EM1178" s="40"/>
      <c r="EN1178" s="40"/>
      <c r="EO1178" s="40"/>
      <c r="EP1178" s="40"/>
      <c r="EQ1178" s="40"/>
      <c r="ER1178" s="40"/>
      <c r="ES1178" s="40"/>
      <c r="ET1178" s="40"/>
      <c r="EU1178" s="40"/>
      <c r="EV1178" s="40"/>
      <c r="EW1178" s="42"/>
      <c r="EX1178" s="42"/>
      <c r="EY1178" s="42"/>
      <c r="EZ1178" s="42"/>
      <c r="FA1178" s="42"/>
      <c r="FB1178" s="42"/>
      <c r="FC1178" s="42"/>
      <c r="FD1178" s="42"/>
      <c r="FE1178" s="42"/>
      <c r="FF1178" s="42"/>
      <c r="FG1178" s="42"/>
      <c r="FH1178" s="42"/>
      <c r="FI1178" s="42"/>
      <c r="FJ1178" s="42"/>
      <c r="FK1178" s="42"/>
      <c r="FL1178" s="42"/>
      <c r="FM1178" s="42"/>
      <c r="FN1178" s="42"/>
      <c r="FO1178" s="42"/>
      <c r="FP1178" s="42"/>
      <c r="FQ1178" s="42"/>
      <c r="FR1178" s="42"/>
      <c r="FS1178" s="29">
        <f t="shared" si="131"/>
        <v>250</v>
      </c>
      <c r="FT1178" s="29">
        <f t="shared" si="141"/>
        <v>250</v>
      </c>
      <c r="FU1178" s="8">
        <f t="shared" si="135"/>
        <v>0</v>
      </c>
      <c r="FV1178" s="29">
        <f t="shared" si="142"/>
        <v>0</v>
      </c>
    </row>
    <row r="1179" spans="1:178">
      <c r="A1179" s="8">
        <v>11153</v>
      </c>
      <c r="B1179" s="27" t="s">
        <v>68</v>
      </c>
      <c r="C1179" s="40">
        <v>87</v>
      </c>
      <c r="D1179" s="40" t="s">
        <v>1496</v>
      </c>
      <c r="E1179" s="40" t="s">
        <v>1589</v>
      </c>
      <c r="F1179" s="40" t="s">
        <v>266</v>
      </c>
      <c r="G1179" s="40">
        <v>400</v>
      </c>
      <c r="H1179" s="8" t="str">
        <f>VLOOKUP(F1179, 'Meslek Grupları'!$E$6:$G$152, 3, FALSE)</f>
        <v>Esnaf</v>
      </c>
      <c r="I1179" s="40" t="s">
        <v>1590</v>
      </c>
      <c r="J1179" s="40"/>
      <c r="K1179" s="40"/>
      <c r="L1179" s="40"/>
      <c r="M1179" s="40"/>
      <c r="N1179" s="40"/>
      <c r="O1179" s="40"/>
      <c r="P1179" s="40"/>
      <c r="Q1179" s="40" t="s">
        <v>579</v>
      </c>
      <c r="R1179" s="40">
        <v>53</v>
      </c>
      <c r="S1179" s="40"/>
      <c r="T1179" s="40"/>
      <c r="U1179" s="40"/>
      <c r="V1179" s="40"/>
      <c r="W1179" s="40"/>
      <c r="X1179" s="40"/>
      <c r="Y1179" s="40"/>
      <c r="Z1179" s="41"/>
      <c r="AA1179" s="40"/>
      <c r="AB1179" s="40"/>
      <c r="AC1179" s="40"/>
      <c r="AD1179" s="40"/>
      <c r="AE1179" s="40"/>
      <c r="AF1179" s="40"/>
      <c r="AG1179" s="40"/>
      <c r="AH1179" s="40"/>
      <c r="AI1179" s="40"/>
      <c r="AJ1179" s="40"/>
      <c r="AK1179" s="40"/>
      <c r="AL1179" s="40"/>
      <c r="AM1179" s="40"/>
      <c r="AN1179" s="40"/>
      <c r="AO1179" s="40"/>
      <c r="AP1179" s="40"/>
      <c r="AQ1179" s="40"/>
      <c r="AR1179" s="40"/>
      <c r="AS1179" s="42"/>
      <c r="AT1179" s="42"/>
      <c r="AU1179" s="43"/>
      <c r="AV1179" s="40"/>
      <c r="AW1179" s="40"/>
      <c r="AX1179" s="40"/>
      <c r="AY1179" s="40"/>
      <c r="AZ1179" s="40"/>
      <c r="BA1179" s="42"/>
      <c r="BB1179" s="41"/>
      <c r="BC1179" s="40"/>
      <c r="BD1179" s="40"/>
      <c r="BE1179" s="40"/>
      <c r="BF1179" s="40"/>
      <c r="BG1179" s="40"/>
      <c r="BH1179" s="42"/>
      <c r="BI1179" s="40"/>
      <c r="BJ1179" s="40"/>
      <c r="BK1179" s="40"/>
      <c r="BL1179" s="40"/>
      <c r="BM1179" s="40"/>
      <c r="BN1179" s="40"/>
      <c r="BO1179" s="41"/>
      <c r="BP1179" s="40"/>
      <c r="BQ1179" s="40"/>
      <c r="BR1179" s="40"/>
      <c r="BS1179" s="40"/>
      <c r="BT1179" s="40"/>
      <c r="BU1179" s="42"/>
      <c r="BV1179" s="40"/>
      <c r="BW1179" s="41"/>
      <c r="BX1179" s="40"/>
      <c r="BY1179" s="40"/>
      <c r="BZ1179" s="40"/>
      <c r="CA1179" s="42"/>
      <c r="CB1179" s="41"/>
      <c r="CC1179" s="40"/>
      <c r="CD1179" s="40"/>
      <c r="CE1179" s="40"/>
      <c r="CF1179" s="40"/>
      <c r="CG1179" s="40"/>
      <c r="CH1179" s="42"/>
      <c r="CI1179" s="43"/>
      <c r="CJ1179" s="41"/>
      <c r="CK1179" s="40"/>
      <c r="CL1179" s="40"/>
      <c r="CM1179" s="40"/>
      <c r="CN1179" s="40"/>
      <c r="CO1179" s="40"/>
      <c r="CP1179" s="40"/>
      <c r="CQ1179" s="40"/>
      <c r="CR1179" s="40"/>
      <c r="CS1179" s="40"/>
      <c r="CT1179" s="40"/>
      <c r="CU1179" s="40"/>
      <c r="CV1179" s="40"/>
      <c r="CW1179" s="40"/>
      <c r="CX1179" s="40"/>
      <c r="CY1179" s="40"/>
      <c r="CZ1179" s="40"/>
      <c r="DA1179" s="40"/>
      <c r="DB1179" s="40"/>
      <c r="DC1179" s="40"/>
      <c r="DD1179" s="40"/>
      <c r="DE1179" s="40"/>
      <c r="DF1179" s="40"/>
      <c r="DG1179" s="40"/>
      <c r="DH1179" s="40"/>
      <c r="DI1179" s="40"/>
      <c r="DJ1179" s="40"/>
      <c r="DK1179" s="40"/>
      <c r="DL1179" s="40"/>
      <c r="DM1179" s="40"/>
      <c r="DN1179" s="40"/>
      <c r="DO1179" s="40"/>
      <c r="DP1179" s="40"/>
      <c r="DQ1179" s="41"/>
      <c r="DR1179" s="40"/>
      <c r="DS1179" s="40"/>
      <c r="DT1179" s="40"/>
      <c r="DU1179" s="40"/>
      <c r="DV1179" s="42"/>
      <c r="DW1179" s="40"/>
      <c r="DX1179" s="40"/>
      <c r="DY1179" s="40"/>
      <c r="DZ1179" s="40"/>
      <c r="EA1179" s="40"/>
      <c r="EB1179" s="40"/>
      <c r="EC1179" s="40"/>
      <c r="ED1179" s="41"/>
      <c r="EE1179" s="40"/>
      <c r="EF1179" s="40"/>
      <c r="EG1179" s="41">
        <v>1</v>
      </c>
      <c r="EH1179" s="40"/>
      <c r="EI1179" s="40"/>
      <c r="EJ1179" s="40"/>
      <c r="EK1179" s="40"/>
      <c r="EL1179" s="42">
        <v>200</v>
      </c>
      <c r="EM1179" s="40"/>
      <c r="EN1179" s="40"/>
      <c r="EO1179" s="40"/>
      <c r="EP1179" s="40"/>
      <c r="EQ1179" s="40"/>
      <c r="ER1179" s="40"/>
      <c r="ES1179" s="40"/>
      <c r="ET1179" s="40"/>
      <c r="EU1179" s="40"/>
      <c r="EV1179" s="40"/>
      <c r="EW1179" s="42"/>
      <c r="EX1179" s="42"/>
      <c r="EY1179" s="42"/>
      <c r="EZ1179" s="42"/>
      <c r="FA1179" s="42"/>
      <c r="FB1179" s="42"/>
      <c r="FC1179" s="42"/>
      <c r="FD1179" s="42"/>
      <c r="FE1179" s="42"/>
      <c r="FF1179" s="42"/>
      <c r="FG1179" s="42"/>
      <c r="FH1179" s="42"/>
      <c r="FI1179" s="42"/>
      <c r="FJ1179" s="42"/>
      <c r="FK1179" s="42"/>
      <c r="FL1179" s="42"/>
      <c r="FM1179" s="42"/>
      <c r="FN1179" s="42"/>
      <c r="FO1179" s="42"/>
      <c r="FP1179" s="42"/>
      <c r="FQ1179" s="42"/>
      <c r="FR1179" s="42"/>
      <c r="FS1179" s="29">
        <f t="shared" ref="FS1179" si="143">FQ1179+FO1179+FL1179+FI1179+FC1179+EW1179+EP1179+EL1179+EF1179+EC1179+DX1179+DU1179+DK1179+DJ1179+DG1179+DE1179+DD1179+CX1179+CP1179+CG1179+BZ1179+BU1179+BM1179+BG1179+AZ1179+P1179+O1179+N1179+L1179+J1179+G1179+BT1179</f>
        <v>600</v>
      </c>
      <c r="FT1179" s="29">
        <f t="shared" si="141"/>
        <v>600</v>
      </c>
      <c r="FU1179" s="8">
        <f t="shared" si="135"/>
        <v>0</v>
      </c>
      <c r="FV1179" s="29">
        <f t="shared" si="142"/>
        <v>0</v>
      </c>
    </row>
    <row r="1180" spans="1:178">
      <c r="A1180" s="8">
        <v>17196</v>
      </c>
      <c r="B1180" s="27" t="s">
        <v>849</v>
      </c>
      <c r="C1180" s="31">
        <v>1</v>
      </c>
      <c r="D1180" s="31" t="s">
        <v>1496</v>
      </c>
      <c r="E1180" s="31" t="s">
        <v>1480</v>
      </c>
      <c r="F1180" s="31" t="s">
        <v>253</v>
      </c>
      <c r="G1180" s="31">
        <v>200</v>
      </c>
      <c r="H1180" s="8" t="str">
        <f>VLOOKUP(F1180, 'Meslek Grupları'!$E$6:$G$152, 3, FALSE)</f>
        <v>İşçiler</v>
      </c>
      <c r="I1180" s="31" t="s">
        <v>1604</v>
      </c>
      <c r="J1180" s="31"/>
      <c r="K1180" s="31"/>
      <c r="L1180" s="31"/>
      <c r="M1180" s="31"/>
      <c r="N1180" s="31"/>
      <c r="O1180" s="31"/>
      <c r="P1180" s="31"/>
      <c r="Q1180" s="31" t="s">
        <v>575</v>
      </c>
      <c r="R1180" s="31">
        <v>10</v>
      </c>
      <c r="S1180" s="31">
        <v>2</v>
      </c>
      <c r="T1180" s="31">
        <v>9</v>
      </c>
      <c r="U1180" s="31"/>
      <c r="V1180" s="31"/>
      <c r="W1180" s="31"/>
      <c r="X1180" s="31"/>
      <c r="Y1180" s="31"/>
      <c r="Z1180" s="38"/>
      <c r="AA1180" s="31"/>
      <c r="AB1180" s="31"/>
      <c r="AC1180" s="31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  <c r="AR1180" s="31"/>
      <c r="AS1180" s="37"/>
      <c r="AT1180" s="37"/>
      <c r="AU1180" s="39"/>
      <c r="AV1180" s="31"/>
      <c r="AW1180" s="31"/>
      <c r="AX1180" s="31"/>
      <c r="AY1180" s="31"/>
      <c r="AZ1180" s="31"/>
      <c r="BA1180" s="37"/>
      <c r="BB1180" s="38"/>
      <c r="BC1180" s="31"/>
      <c r="BD1180" s="31"/>
      <c r="BE1180" s="31"/>
      <c r="BF1180" s="31"/>
      <c r="BG1180" s="31"/>
      <c r="BH1180" s="37"/>
      <c r="BI1180" s="31"/>
      <c r="BJ1180" s="31"/>
      <c r="BK1180" s="31"/>
      <c r="BL1180" s="31"/>
      <c r="BM1180" s="31"/>
      <c r="BN1180" s="31"/>
      <c r="BO1180" s="38"/>
      <c r="BP1180" s="31"/>
      <c r="BQ1180" s="31"/>
      <c r="BR1180" s="31"/>
      <c r="BS1180" s="31"/>
      <c r="BT1180" s="31"/>
      <c r="BU1180" s="37"/>
      <c r="BV1180" s="31"/>
      <c r="BW1180" s="38">
        <v>2</v>
      </c>
      <c r="BX1180" s="31"/>
      <c r="BY1180" s="31"/>
      <c r="BZ1180" s="31">
        <v>36</v>
      </c>
      <c r="CA1180" s="37">
        <v>36</v>
      </c>
      <c r="CB1180" s="38"/>
      <c r="CC1180" s="31"/>
      <c r="CD1180" s="31"/>
      <c r="CE1180" s="31"/>
      <c r="CF1180" s="31"/>
      <c r="CG1180" s="31"/>
      <c r="CH1180" s="37"/>
      <c r="CI1180" s="39"/>
      <c r="CJ1180" s="38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/>
      <c r="DK1180" s="31"/>
      <c r="DL1180" s="31"/>
      <c r="DM1180" s="31"/>
      <c r="DN1180" s="31"/>
      <c r="DO1180" s="31"/>
      <c r="DP1180" s="31"/>
      <c r="DQ1180" s="38"/>
      <c r="DR1180" s="31"/>
      <c r="DS1180" s="31"/>
      <c r="DT1180" s="31"/>
      <c r="DU1180" s="31"/>
      <c r="DV1180" s="37"/>
      <c r="DW1180" s="31"/>
      <c r="DX1180" s="31"/>
      <c r="DY1180" s="31"/>
      <c r="DZ1180" s="31"/>
      <c r="EA1180" s="31"/>
      <c r="EB1180" s="31"/>
      <c r="EC1180" s="31"/>
      <c r="ED1180" s="38"/>
      <c r="EE1180" s="31"/>
      <c r="EF1180" s="31"/>
      <c r="EG1180" s="38">
        <v>1</v>
      </c>
      <c r="EH1180" s="31"/>
      <c r="EI1180" s="31"/>
      <c r="EJ1180" s="31"/>
      <c r="EK1180" s="31" t="s">
        <v>1263</v>
      </c>
      <c r="EL1180" s="37">
        <v>80</v>
      </c>
      <c r="EM1180" s="31"/>
      <c r="EN1180" s="31"/>
      <c r="EO1180" s="31"/>
      <c r="EP1180" s="31"/>
      <c r="EQ1180" s="31"/>
      <c r="ER1180" s="31">
        <v>2</v>
      </c>
      <c r="ES1180" s="31"/>
      <c r="ET1180" s="31"/>
      <c r="EU1180" s="31"/>
      <c r="EV1180" s="31"/>
      <c r="EW1180" s="37">
        <v>50</v>
      </c>
      <c r="EX1180" s="37"/>
      <c r="EY1180" s="37"/>
      <c r="EZ1180" s="37"/>
      <c r="FA1180" s="37"/>
      <c r="FB1180" s="37"/>
      <c r="FC1180" s="37"/>
      <c r="FD1180" s="37"/>
      <c r="FE1180" s="37"/>
      <c r="FF1180" s="37"/>
      <c r="FG1180" s="37"/>
      <c r="FH1180" s="37"/>
      <c r="FI1180" s="37"/>
      <c r="FJ1180" s="37"/>
      <c r="FK1180" s="37"/>
      <c r="FL1180" s="37"/>
      <c r="FM1180" s="37"/>
      <c r="FN1180" s="37"/>
      <c r="FO1180" s="37"/>
      <c r="FP1180" s="37"/>
      <c r="FQ1180" s="37"/>
      <c r="FR1180" s="37"/>
      <c r="FS1180" s="29">
        <f t="shared" ref="FS1180:FS1241" si="144">FQ1180+FO1180+FL1180+FI1180+FC1180+EW1180+EP1180+EL1180+EF1180+EC1180+DX1180+DU1180+DK1180+DJ1180+DG1180+DE1180+DD1180+CX1180+CP1180+CG1180+BZ1180+BU1180+BM1180+BG1180+AZ1180+P1180+O1180+N1180+L1180+J1180+G1180+BT1180</f>
        <v>366</v>
      </c>
      <c r="FT1180" s="29">
        <f t="shared" ref="FT1180:FT1193" si="145">FS1180</f>
        <v>366</v>
      </c>
      <c r="FU1180" s="8">
        <f t="shared" ref="FU1180:FU1188" si="146">CB1180+BW1180+BO1180+BI1180+BB1180+AV1180+AU1180</f>
        <v>2</v>
      </c>
      <c r="FV1180" s="29">
        <f t="shared" ref="FV1180:FV1193" si="147">FU1180</f>
        <v>2</v>
      </c>
    </row>
    <row r="1181" spans="1:178">
      <c r="A1181" s="8">
        <v>17196</v>
      </c>
      <c r="B1181" s="27" t="s">
        <v>849</v>
      </c>
      <c r="C1181" s="40">
        <v>2</v>
      </c>
      <c r="D1181" s="40" t="s">
        <v>1495</v>
      </c>
      <c r="E1181" s="40" t="s">
        <v>1482</v>
      </c>
      <c r="F1181" s="40" t="s">
        <v>805</v>
      </c>
      <c r="G1181" s="40">
        <v>150</v>
      </c>
      <c r="H1181" s="8" t="str">
        <f>VLOOKUP(F1181, 'Meslek Grupları'!$E$6:$G$152, 3, FALSE)</f>
        <v>İşçiler</v>
      </c>
      <c r="I1181" s="40" t="s">
        <v>1605</v>
      </c>
      <c r="J1181" s="40"/>
      <c r="K1181" s="40"/>
      <c r="L1181" s="40"/>
      <c r="M1181" s="40"/>
      <c r="N1181" s="40"/>
      <c r="O1181" s="40"/>
      <c r="P1181" s="40"/>
      <c r="Q1181" s="40" t="s">
        <v>575</v>
      </c>
      <c r="R1181" s="40"/>
      <c r="S1181" s="40"/>
      <c r="T1181" s="40"/>
      <c r="U1181" s="40"/>
      <c r="V1181" s="40"/>
      <c r="W1181" s="40"/>
      <c r="X1181" s="40"/>
      <c r="Y1181" s="40"/>
      <c r="Z1181" s="41"/>
      <c r="AA1181" s="40"/>
      <c r="AB1181" s="40"/>
      <c r="AC1181" s="40"/>
      <c r="AD1181" s="40"/>
      <c r="AE1181" s="40"/>
      <c r="AF1181" s="40"/>
      <c r="AG1181" s="40"/>
      <c r="AH1181" s="40"/>
      <c r="AI1181" s="40"/>
      <c r="AJ1181" s="40"/>
      <c r="AK1181" s="40"/>
      <c r="AL1181" s="40"/>
      <c r="AM1181" s="40"/>
      <c r="AN1181" s="40"/>
      <c r="AO1181" s="40"/>
      <c r="AP1181" s="40"/>
      <c r="AQ1181" s="40"/>
      <c r="AR1181" s="40"/>
      <c r="AS1181" s="42"/>
      <c r="AT1181" s="42"/>
      <c r="AU1181" s="43"/>
      <c r="AV1181" s="40"/>
      <c r="AW1181" s="40"/>
      <c r="AX1181" s="40"/>
      <c r="AY1181" s="40"/>
      <c r="AZ1181" s="40"/>
      <c r="BA1181" s="42"/>
      <c r="BB1181" s="41"/>
      <c r="BC1181" s="40"/>
      <c r="BD1181" s="40"/>
      <c r="BE1181" s="40"/>
      <c r="BF1181" s="40"/>
      <c r="BG1181" s="40"/>
      <c r="BH1181" s="42"/>
      <c r="BI1181" s="40"/>
      <c r="BJ1181" s="40"/>
      <c r="BK1181" s="40"/>
      <c r="BL1181" s="40"/>
      <c r="BM1181" s="40"/>
      <c r="BN1181" s="40"/>
      <c r="BO1181" s="41"/>
      <c r="BP1181" s="40"/>
      <c r="BQ1181" s="40"/>
      <c r="BR1181" s="40"/>
      <c r="BS1181" s="40"/>
      <c r="BT1181" s="40"/>
      <c r="BU1181" s="42"/>
      <c r="BV1181" s="40"/>
      <c r="BW1181" s="41"/>
      <c r="BX1181" s="40"/>
      <c r="BY1181" s="40"/>
      <c r="BZ1181" s="40"/>
      <c r="CA1181" s="42"/>
      <c r="CB1181" s="41"/>
      <c r="CC1181" s="40"/>
      <c r="CD1181" s="40"/>
      <c r="CE1181" s="40"/>
      <c r="CF1181" s="40"/>
      <c r="CG1181" s="40"/>
      <c r="CH1181" s="42"/>
      <c r="CI1181" s="43"/>
      <c r="CJ1181" s="41"/>
      <c r="CK1181" s="40"/>
      <c r="CL1181" s="40"/>
      <c r="CM1181" s="40"/>
      <c r="CN1181" s="40"/>
      <c r="CO1181" s="40"/>
      <c r="CP1181" s="40"/>
      <c r="CQ1181" s="40"/>
      <c r="CR1181" s="40"/>
      <c r="CS1181" s="40"/>
      <c r="CT1181" s="40"/>
      <c r="CU1181" s="40"/>
      <c r="CV1181" s="40"/>
      <c r="CW1181" s="40"/>
      <c r="CX1181" s="40"/>
      <c r="CY1181" s="40"/>
      <c r="CZ1181" s="40"/>
      <c r="DA1181" s="40"/>
      <c r="DB1181" s="40"/>
      <c r="DC1181" s="40"/>
      <c r="DD1181" s="40"/>
      <c r="DE1181" s="40"/>
      <c r="DF1181" s="40"/>
      <c r="DG1181" s="40"/>
      <c r="DH1181" s="40"/>
      <c r="DI1181" s="40"/>
      <c r="DJ1181" s="40"/>
      <c r="DK1181" s="40"/>
      <c r="DL1181" s="40"/>
      <c r="DM1181" s="40"/>
      <c r="DN1181" s="40"/>
      <c r="DO1181" s="40"/>
      <c r="DP1181" s="40"/>
      <c r="DQ1181" s="41"/>
      <c r="DR1181" s="40"/>
      <c r="DS1181" s="40"/>
      <c r="DT1181" s="40"/>
      <c r="DU1181" s="40"/>
      <c r="DV1181" s="42"/>
      <c r="DW1181" s="40"/>
      <c r="DX1181" s="40"/>
      <c r="DY1181" s="40"/>
      <c r="DZ1181" s="40"/>
      <c r="EA1181" s="40"/>
      <c r="EB1181" s="40"/>
      <c r="EC1181" s="40"/>
      <c r="ED1181" s="41"/>
      <c r="EE1181" s="40"/>
      <c r="EF1181" s="40"/>
      <c r="EG1181" s="41"/>
      <c r="EH1181" s="40"/>
      <c r="EI1181" s="40"/>
      <c r="EJ1181" s="40"/>
      <c r="EK1181" s="40"/>
      <c r="EL1181" s="42"/>
      <c r="EM1181" s="40"/>
      <c r="EN1181" s="40"/>
      <c r="EO1181" s="40"/>
      <c r="EP1181" s="40"/>
      <c r="EQ1181" s="40"/>
      <c r="ER1181" s="40"/>
      <c r="ES1181" s="40"/>
      <c r="ET1181" s="40"/>
      <c r="EU1181" s="40"/>
      <c r="EV1181" s="40"/>
      <c r="EW1181" s="42"/>
      <c r="EX1181" s="42"/>
      <c r="EY1181" s="42"/>
      <c r="EZ1181" s="42"/>
      <c r="FA1181" s="42"/>
      <c r="FB1181" s="42"/>
      <c r="FC1181" s="42"/>
      <c r="FD1181" s="42"/>
      <c r="FE1181" s="42"/>
      <c r="FF1181" s="42"/>
      <c r="FG1181" s="42"/>
      <c r="FH1181" s="42"/>
      <c r="FI1181" s="42"/>
      <c r="FJ1181" s="42"/>
      <c r="FK1181" s="42"/>
      <c r="FL1181" s="42"/>
      <c r="FM1181" s="42"/>
      <c r="FN1181" s="42"/>
      <c r="FO1181" s="42"/>
      <c r="FP1181" s="42"/>
      <c r="FQ1181" s="42"/>
      <c r="FR1181" s="42"/>
      <c r="FS1181" s="29">
        <f t="shared" si="144"/>
        <v>150</v>
      </c>
      <c r="FT1181" s="29">
        <f t="shared" si="145"/>
        <v>150</v>
      </c>
      <c r="FU1181" s="8">
        <f t="shared" si="146"/>
        <v>0</v>
      </c>
      <c r="FV1181" s="29">
        <f t="shared" si="147"/>
        <v>0</v>
      </c>
    </row>
    <row r="1182" spans="1:178">
      <c r="A1182" s="8">
        <v>17196</v>
      </c>
      <c r="B1182" s="27" t="s">
        <v>849</v>
      </c>
      <c r="C1182" s="40">
        <v>3</v>
      </c>
      <c r="D1182" s="40" t="s">
        <v>1472</v>
      </c>
      <c r="E1182" s="40" t="s">
        <v>1478</v>
      </c>
      <c r="F1182" s="40" t="s">
        <v>805</v>
      </c>
      <c r="G1182" s="40">
        <v>100</v>
      </c>
      <c r="H1182" s="8" t="str">
        <f>VLOOKUP(F1182, 'Meslek Grupları'!$E$6:$G$152, 3, FALSE)</f>
        <v>İşçiler</v>
      </c>
      <c r="I1182" s="40" t="s">
        <v>1605</v>
      </c>
      <c r="J1182" s="40"/>
      <c r="K1182" s="40"/>
      <c r="L1182" s="40"/>
      <c r="M1182" s="40"/>
      <c r="N1182" s="40"/>
      <c r="O1182" s="40"/>
      <c r="P1182" s="40"/>
      <c r="Q1182" s="40" t="s">
        <v>575</v>
      </c>
      <c r="R1182" s="40">
        <v>10</v>
      </c>
      <c r="S1182" s="40">
        <v>3</v>
      </c>
      <c r="T1182" s="40">
        <v>13.5</v>
      </c>
      <c r="U1182" s="40"/>
      <c r="V1182" s="40"/>
      <c r="W1182" s="40"/>
      <c r="X1182" s="40"/>
      <c r="Y1182" s="40"/>
      <c r="Z1182" s="41"/>
      <c r="AA1182" s="40"/>
      <c r="AB1182" s="40"/>
      <c r="AC1182" s="40"/>
      <c r="AD1182" s="40"/>
      <c r="AE1182" s="40"/>
      <c r="AF1182" s="40"/>
      <c r="AG1182" s="40"/>
      <c r="AH1182" s="40"/>
      <c r="AI1182" s="40"/>
      <c r="AJ1182" s="40"/>
      <c r="AK1182" s="40"/>
      <c r="AL1182" s="40"/>
      <c r="AM1182" s="40"/>
      <c r="AN1182" s="40"/>
      <c r="AO1182" s="40"/>
      <c r="AP1182" s="40"/>
      <c r="AQ1182" s="40"/>
      <c r="AR1182" s="40"/>
      <c r="AS1182" s="42"/>
      <c r="AT1182" s="42"/>
      <c r="AU1182" s="43"/>
      <c r="AV1182" s="40"/>
      <c r="AW1182" s="40"/>
      <c r="AX1182" s="40"/>
      <c r="AY1182" s="40"/>
      <c r="AZ1182" s="40"/>
      <c r="BA1182" s="42"/>
      <c r="BB1182" s="41"/>
      <c r="BC1182" s="40"/>
      <c r="BD1182" s="40"/>
      <c r="BE1182" s="40"/>
      <c r="BF1182" s="40"/>
      <c r="BG1182" s="40"/>
      <c r="BH1182" s="42"/>
      <c r="BI1182" s="40"/>
      <c r="BJ1182" s="40"/>
      <c r="BK1182" s="40"/>
      <c r="BL1182" s="40"/>
      <c r="BM1182" s="40"/>
      <c r="BN1182" s="40"/>
      <c r="BO1182" s="41"/>
      <c r="BP1182" s="40"/>
      <c r="BQ1182" s="40"/>
      <c r="BR1182" s="40"/>
      <c r="BS1182" s="40"/>
      <c r="BT1182" s="40"/>
      <c r="BU1182" s="42"/>
      <c r="BV1182" s="40"/>
      <c r="BW1182" s="41">
        <v>3</v>
      </c>
      <c r="BX1182" s="40"/>
      <c r="BY1182" s="40"/>
      <c r="BZ1182" s="40">
        <v>18</v>
      </c>
      <c r="CA1182" s="42">
        <v>18</v>
      </c>
      <c r="CB1182" s="41"/>
      <c r="CC1182" s="40"/>
      <c r="CD1182" s="40"/>
      <c r="CE1182" s="40"/>
      <c r="CF1182" s="40"/>
      <c r="CG1182" s="40"/>
      <c r="CH1182" s="42"/>
      <c r="CI1182" s="43"/>
      <c r="CJ1182" s="41"/>
      <c r="CK1182" s="40"/>
      <c r="CL1182" s="40"/>
      <c r="CM1182" s="40"/>
      <c r="CN1182" s="40"/>
      <c r="CO1182" s="40"/>
      <c r="CP1182" s="40"/>
      <c r="CQ1182" s="40"/>
      <c r="CR1182" s="40"/>
      <c r="CS1182" s="40"/>
      <c r="CT1182" s="40"/>
      <c r="CU1182" s="40"/>
      <c r="CV1182" s="40"/>
      <c r="CW1182" s="40"/>
      <c r="CX1182" s="40"/>
      <c r="CY1182" s="40"/>
      <c r="CZ1182" s="40"/>
      <c r="DA1182" s="40"/>
      <c r="DB1182" s="40"/>
      <c r="DC1182" s="40"/>
      <c r="DD1182" s="40"/>
      <c r="DE1182" s="40"/>
      <c r="DF1182" s="40"/>
      <c r="DG1182" s="40"/>
      <c r="DH1182" s="40"/>
      <c r="DI1182" s="40"/>
      <c r="DJ1182" s="40"/>
      <c r="DK1182" s="40"/>
      <c r="DL1182" s="40"/>
      <c r="DM1182" s="40"/>
      <c r="DN1182" s="40"/>
      <c r="DO1182" s="40"/>
      <c r="DP1182" s="40"/>
      <c r="DQ1182" s="41"/>
      <c r="DR1182" s="40"/>
      <c r="DS1182" s="40"/>
      <c r="DT1182" s="40"/>
      <c r="DU1182" s="40"/>
      <c r="DV1182" s="42"/>
      <c r="DW1182" s="40"/>
      <c r="DX1182" s="40"/>
      <c r="DY1182" s="40"/>
      <c r="DZ1182" s="40"/>
      <c r="EA1182" s="40"/>
      <c r="EB1182" s="40"/>
      <c r="EC1182" s="40"/>
      <c r="ED1182" s="41"/>
      <c r="EE1182" s="40"/>
      <c r="EF1182" s="40"/>
      <c r="EG1182" s="41"/>
      <c r="EH1182" s="40"/>
      <c r="EI1182" s="40"/>
      <c r="EJ1182" s="40"/>
      <c r="EK1182" s="40"/>
      <c r="EL1182" s="42"/>
      <c r="EM1182" s="40"/>
      <c r="EN1182" s="40"/>
      <c r="EO1182" s="40"/>
      <c r="EP1182" s="40"/>
      <c r="EQ1182" s="40"/>
      <c r="ER1182" s="40"/>
      <c r="ES1182" s="40"/>
      <c r="ET1182" s="40"/>
      <c r="EU1182" s="40"/>
      <c r="EV1182" s="40"/>
      <c r="EW1182" s="42"/>
      <c r="EX1182" s="42"/>
      <c r="EY1182" s="42"/>
      <c r="EZ1182" s="42"/>
      <c r="FA1182" s="42"/>
      <c r="FB1182" s="42"/>
      <c r="FC1182" s="42"/>
      <c r="FD1182" s="42"/>
      <c r="FE1182" s="42"/>
      <c r="FF1182" s="42"/>
      <c r="FG1182" s="42"/>
      <c r="FH1182" s="42"/>
      <c r="FI1182" s="42"/>
      <c r="FJ1182" s="42"/>
      <c r="FK1182" s="42"/>
      <c r="FL1182" s="42"/>
      <c r="FM1182" s="42"/>
      <c r="FN1182" s="42"/>
      <c r="FO1182" s="42"/>
      <c r="FP1182" s="42"/>
      <c r="FQ1182" s="42"/>
      <c r="FR1182" s="42"/>
      <c r="FS1182" s="29">
        <f t="shared" si="144"/>
        <v>118</v>
      </c>
      <c r="FT1182" s="29">
        <f t="shared" si="145"/>
        <v>118</v>
      </c>
      <c r="FU1182" s="8">
        <f t="shared" si="146"/>
        <v>3</v>
      </c>
      <c r="FV1182" s="29">
        <f t="shared" si="147"/>
        <v>3</v>
      </c>
    </row>
    <row r="1183" spans="1:178">
      <c r="A1183" s="8">
        <v>17196</v>
      </c>
      <c r="B1183" s="27" t="s">
        <v>849</v>
      </c>
      <c r="C1183" s="40">
        <v>4</v>
      </c>
      <c r="D1183" s="40" t="s">
        <v>2254</v>
      </c>
      <c r="E1183" s="40" t="s">
        <v>1465</v>
      </c>
      <c r="F1183" s="40" t="s">
        <v>261</v>
      </c>
      <c r="G1183" s="40">
        <v>500</v>
      </c>
      <c r="H1183" s="8" t="str">
        <f>VLOOKUP(F1183, 'Meslek Grupları'!$E$6:$G$152, 3, FALSE)</f>
        <v>Esnaf</v>
      </c>
      <c r="I1183" s="40"/>
      <c r="J1183" s="40"/>
      <c r="K1183" s="40"/>
      <c r="L1183" s="40"/>
      <c r="M1183" s="40"/>
      <c r="N1183" s="40"/>
      <c r="O1183" s="40"/>
      <c r="P1183" s="40"/>
      <c r="Q1183" s="40" t="s">
        <v>576</v>
      </c>
      <c r="R1183" s="40">
        <v>45</v>
      </c>
      <c r="S1183" s="40">
        <v>4.5</v>
      </c>
      <c r="T1183" s="40">
        <v>20.25</v>
      </c>
      <c r="U1183" s="40"/>
      <c r="V1183" s="40"/>
      <c r="W1183" s="40"/>
      <c r="X1183" s="40"/>
      <c r="Y1183" s="40"/>
      <c r="Z1183" s="41">
        <v>20</v>
      </c>
      <c r="AA1183" s="40">
        <v>5</v>
      </c>
      <c r="AB1183" s="40"/>
      <c r="AC1183" s="40"/>
      <c r="AD1183" s="40">
        <v>25</v>
      </c>
      <c r="AE1183" s="40">
        <v>12.5</v>
      </c>
      <c r="AF1183" s="40"/>
      <c r="AG1183" s="40"/>
      <c r="AH1183" s="40"/>
      <c r="AI1183" s="40"/>
      <c r="AJ1183" s="40"/>
      <c r="AK1183" s="40"/>
      <c r="AL1183" s="40"/>
      <c r="AM1183" s="40"/>
      <c r="AN1183" s="40"/>
      <c r="AO1183" s="40"/>
      <c r="AP1183" s="40"/>
      <c r="AQ1183" s="40"/>
      <c r="AR1183" s="40">
        <v>30</v>
      </c>
      <c r="AS1183" s="42">
        <v>6</v>
      </c>
      <c r="AT1183" s="42">
        <v>23.5</v>
      </c>
      <c r="AU1183" s="43"/>
      <c r="AV1183" s="40">
        <v>5</v>
      </c>
      <c r="AW1183" s="40"/>
      <c r="AX1183" s="40">
        <v>17.5</v>
      </c>
      <c r="AY1183" s="40"/>
      <c r="AZ1183" s="40">
        <v>157.5</v>
      </c>
      <c r="BA1183" s="42">
        <v>157</v>
      </c>
      <c r="BB1183" s="41"/>
      <c r="BC1183" s="40"/>
      <c r="BD1183" s="40"/>
      <c r="BE1183" s="40"/>
      <c r="BF1183" s="40"/>
      <c r="BG1183" s="40"/>
      <c r="BH1183" s="42"/>
      <c r="BI1183" s="40">
        <v>2</v>
      </c>
      <c r="BJ1183" s="40">
        <v>6</v>
      </c>
      <c r="BK1183" s="40">
        <v>6</v>
      </c>
      <c r="BL1183" s="40"/>
      <c r="BM1183" s="40">
        <v>48</v>
      </c>
      <c r="BN1183" s="40">
        <v>48</v>
      </c>
      <c r="BO1183" s="41"/>
      <c r="BP1183" s="40"/>
      <c r="BQ1183" s="40"/>
      <c r="BR1183" s="40"/>
      <c r="BS1183" s="40"/>
      <c r="BT1183" s="40"/>
      <c r="BU1183" s="42"/>
      <c r="BV1183" s="40"/>
      <c r="BW1183" s="41">
        <v>4.5</v>
      </c>
      <c r="BX1183" s="40"/>
      <c r="BY1183" s="40" t="s">
        <v>577</v>
      </c>
      <c r="BZ1183" s="40">
        <v>108</v>
      </c>
      <c r="CA1183" s="42">
        <v>108</v>
      </c>
      <c r="CB1183" s="41"/>
      <c r="CC1183" s="40"/>
      <c r="CD1183" s="40"/>
      <c r="CE1183" s="40"/>
      <c r="CF1183" s="40"/>
      <c r="CG1183" s="40"/>
      <c r="CH1183" s="42"/>
      <c r="CI1183" s="43"/>
      <c r="CJ1183" s="41"/>
      <c r="CK1183" s="40"/>
      <c r="CL1183" s="40"/>
      <c r="CM1183" s="40"/>
      <c r="CN1183" s="40"/>
      <c r="CO1183" s="40"/>
      <c r="CP1183" s="40"/>
      <c r="CQ1183" s="40"/>
      <c r="CR1183" s="40"/>
      <c r="CS1183" s="40"/>
      <c r="CT1183" s="40"/>
      <c r="CU1183" s="40"/>
      <c r="CV1183" s="40"/>
      <c r="CW1183" s="40"/>
      <c r="CX1183" s="40"/>
      <c r="CY1183" s="40"/>
      <c r="CZ1183" s="40"/>
      <c r="DA1183" s="40"/>
      <c r="DB1183" s="40"/>
      <c r="DC1183" s="40"/>
      <c r="DD1183" s="40"/>
      <c r="DE1183" s="40"/>
      <c r="DF1183" s="40"/>
      <c r="DG1183" s="40"/>
      <c r="DH1183" s="40"/>
      <c r="DI1183" s="40"/>
      <c r="DJ1183" s="40"/>
      <c r="DK1183" s="40"/>
      <c r="DL1183" s="40"/>
      <c r="DM1183" s="40"/>
      <c r="DN1183" s="40"/>
      <c r="DO1183" s="40"/>
      <c r="DP1183" s="40"/>
      <c r="DQ1183" s="41"/>
      <c r="DR1183" s="40"/>
      <c r="DS1183" s="40"/>
      <c r="DT1183" s="40"/>
      <c r="DU1183" s="40"/>
      <c r="DV1183" s="42"/>
      <c r="DW1183" s="40"/>
      <c r="DX1183" s="40"/>
      <c r="DY1183" s="40"/>
      <c r="DZ1183" s="40"/>
      <c r="EA1183" s="40"/>
      <c r="EB1183" s="40"/>
      <c r="EC1183" s="40"/>
      <c r="ED1183" s="41"/>
      <c r="EE1183" s="40"/>
      <c r="EF1183" s="40"/>
      <c r="EG1183" s="41">
        <v>1</v>
      </c>
      <c r="EH1183" s="40"/>
      <c r="EI1183" s="40"/>
      <c r="EJ1183" s="40"/>
      <c r="EK1183" s="40" t="s">
        <v>1606</v>
      </c>
      <c r="EL1183" s="42">
        <v>80</v>
      </c>
      <c r="EM1183" s="40"/>
      <c r="EN1183" s="40"/>
      <c r="EO1183" s="40"/>
      <c r="EP1183" s="40"/>
      <c r="EQ1183" s="40"/>
      <c r="ER1183" s="40">
        <v>1</v>
      </c>
      <c r="ES1183" s="40"/>
      <c r="ET1183" s="40"/>
      <c r="EU1183" s="40"/>
      <c r="EV1183" s="40"/>
      <c r="EW1183" s="42">
        <v>45</v>
      </c>
      <c r="EX1183" s="42"/>
      <c r="EY1183" s="42"/>
      <c r="EZ1183" s="42"/>
      <c r="FA1183" s="42"/>
      <c r="FB1183" s="42"/>
      <c r="FC1183" s="42"/>
      <c r="FD1183" s="42"/>
      <c r="FE1183" s="42"/>
      <c r="FF1183" s="42"/>
      <c r="FG1183" s="42"/>
      <c r="FH1183" s="42"/>
      <c r="FI1183" s="42"/>
      <c r="FJ1183" s="42"/>
      <c r="FK1183" s="42"/>
      <c r="FL1183" s="42"/>
      <c r="FM1183" s="42"/>
      <c r="FN1183" s="42"/>
      <c r="FO1183" s="42"/>
      <c r="FP1183" s="42"/>
      <c r="FQ1183" s="42"/>
      <c r="FR1183" s="42"/>
      <c r="FS1183" s="29">
        <f t="shared" si="144"/>
        <v>938.5</v>
      </c>
      <c r="FT1183" s="29">
        <f t="shared" si="145"/>
        <v>938.5</v>
      </c>
      <c r="FU1183" s="8">
        <f t="shared" si="146"/>
        <v>11.5</v>
      </c>
      <c r="FV1183" s="29">
        <f t="shared" si="147"/>
        <v>11.5</v>
      </c>
    </row>
    <row r="1184" spans="1:178">
      <c r="A1184" s="8">
        <v>17196</v>
      </c>
      <c r="B1184" s="27" t="s">
        <v>849</v>
      </c>
      <c r="C1184" s="40">
        <v>5</v>
      </c>
      <c r="D1184" s="40" t="s">
        <v>1448</v>
      </c>
      <c r="E1184" s="40" t="s">
        <v>1463</v>
      </c>
      <c r="F1184" s="40" t="s">
        <v>1071</v>
      </c>
      <c r="G1184" s="40"/>
      <c r="H1184" s="286">
        <v>0</v>
      </c>
      <c r="I1184" s="40" t="s">
        <v>2255</v>
      </c>
      <c r="J1184" s="221">
        <v>150</v>
      </c>
      <c r="K1184" s="40"/>
      <c r="L1184" s="40"/>
      <c r="M1184" s="40"/>
      <c r="N1184" s="40"/>
      <c r="O1184" s="40"/>
      <c r="P1184" s="40"/>
      <c r="Q1184" s="40" t="s">
        <v>575</v>
      </c>
      <c r="R1184" s="40">
        <v>5</v>
      </c>
      <c r="S1184" s="40"/>
      <c r="T1184" s="40"/>
      <c r="U1184" s="40"/>
      <c r="V1184" s="40"/>
      <c r="W1184" s="40"/>
      <c r="X1184" s="40"/>
      <c r="Y1184" s="40"/>
      <c r="Z1184" s="41">
        <v>18</v>
      </c>
      <c r="AA1184" s="40">
        <v>4</v>
      </c>
      <c r="AB1184" s="40"/>
      <c r="AC1184" s="40"/>
      <c r="AD1184" s="40"/>
      <c r="AE1184" s="40"/>
      <c r="AF1184" s="40"/>
      <c r="AG1184" s="40"/>
      <c r="AH1184" s="40"/>
      <c r="AI1184" s="40"/>
      <c r="AJ1184" s="40"/>
      <c r="AK1184" s="40"/>
      <c r="AL1184" s="40"/>
      <c r="AM1184" s="40"/>
      <c r="AN1184" s="40"/>
      <c r="AO1184" s="40"/>
      <c r="AP1184" s="40"/>
      <c r="AQ1184" s="40"/>
      <c r="AR1184" s="40"/>
      <c r="AS1184" s="42"/>
      <c r="AT1184" s="42">
        <v>4</v>
      </c>
      <c r="AU1184" s="43"/>
      <c r="AV1184" s="40">
        <v>1</v>
      </c>
      <c r="AW1184" s="40"/>
      <c r="AX1184" s="40">
        <v>4</v>
      </c>
      <c r="AY1184" s="40"/>
      <c r="AZ1184" s="40">
        <v>36</v>
      </c>
      <c r="BA1184" s="42">
        <v>36</v>
      </c>
      <c r="BB1184" s="41"/>
      <c r="BC1184" s="40"/>
      <c r="BD1184" s="40"/>
      <c r="BE1184" s="40"/>
      <c r="BF1184" s="40"/>
      <c r="BG1184" s="40"/>
      <c r="BH1184" s="42"/>
      <c r="BI1184" s="40"/>
      <c r="BJ1184" s="40"/>
      <c r="BK1184" s="40"/>
      <c r="BL1184" s="40"/>
      <c r="BM1184" s="40"/>
      <c r="BN1184" s="40"/>
      <c r="BO1184" s="41"/>
      <c r="BP1184" s="40"/>
      <c r="BQ1184" s="40"/>
      <c r="BR1184" s="40"/>
      <c r="BS1184" s="40"/>
      <c r="BT1184" s="40"/>
      <c r="BU1184" s="42"/>
      <c r="BV1184" s="40"/>
      <c r="BW1184" s="41"/>
      <c r="BX1184" s="40"/>
      <c r="BY1184" s="40"/>
      <c r="BZ1184" s="40"/>
      <c r="CA1184" s="42"/>
      <c r="CB1184" s="41"/>
      <c r="CC1184" s="40"/>
      <c r="CD1184" s="40"/>
      <c r="CE1184" s="40"/>
      <c r="CF1184" s="40"/>
      <c r="CG1184" s="40"/>
      <c r="CH1184" s="42"/>
      <c r="CI1184" s="43"/>
      <c r="CJ1184" s="41"/>
      <c r="CK1184" s="40"/>
      <c r="CL1184" s="40"/>
      <c r="CM1184" s="40"/>
      <c r="CN1184" s="40"/>
      <c r="CO1184" s="40"/>
      <c r="CP1184" s="40"/>
      <c r="CQ1184" s="40"/>
      <c r="CR1184" s="40"/>
      <c r="CS1184" s="40"/>
      <c r="CT1184" s="40"/>
      <c r="CU1184" s="40"/>
      <c r="CV1184" s="40"/>
      <c r="CW1184" s="40"/>
      <c r="CX1184" s="40"/>
      <c r="CY1184" s="40"/>
      <c r="CZ1184" s="40"/>
      <c r="DA1184" s="40"/>
      <c r="DB1184" s="40"/>
      <c r="DC1184" s="40"/>
      <c r="DD1184" s="40"/>
      <c r="DE1184" s="40"/>
      <c r="DF1184" s="40"/>
      <c r="DG1184" s="40"/>
      <c r="DH1184" s="40"/>
      <c r="DI1184" s="40"/>
      <c r="DJ1184" s="40"/>
      <c r="DK1184" s="40"/>
      <c r="DL1184" s="40"/>
      <c r="DM1184" s="40"/>
      <c r="DN1184" s="40"/>
      <c r="DO1184" s="40"/>
      <c r="DP1184" s="40"/>
      <c r="DQ1184" s="41"/>
      <c r="DR1184" s="40"/>
      <c r="DS1184" s="40"/>
      <c r="DT1184" s="40"/>
      <c r="DU1184" s="40"/>
      <c r="DV1184" s="42"/>
      <c r="DW1184" s="40"/>
      <c r="DX1184" s="40"/>
      <c r="DY1184" s="40"/>
      <c r="DZ1184" s="40"/>
      <c r="EA1184" s="40"/>
      <c r="EB1184" s="40"/>
      <c r="EC1184" s="40"/>
      <c r="ED1184" s="41"/>
      <c r="EE1184" s="40"/>
      <c r="EF1184" s="40"/>
      <c r="EG1184" s="41"/>
      <c r="EH1184" s="40"/>
      <c r="EI1184" s="40"/>
      <c r="EJ1184" s="40"/>
      <c r="EK1184" s="40"/>
      <c r="EL1184" s="42"/>
      <c r="EM1184" s="40"/>
      <c r="EN1184" s="40"/>
      <c r="EO1184" s="40"/>
      <c r="EP1184" s="40"/>
      <c r="EQ1184" s="40"/>
      <c r="ER1184" s="40"/>
      <c r="ES1184" s="40"/>
      <c r="ET1184" s="40"/>
      <c r="EU1184" s="40"/>
      <c r="EV1184" s="40"/>
      <c r="EW1184" s="42"/>
      <c r="EX1184" s="42"/>
      <c r="EY1184" s="42"/>
      <c r="EZ1184" s="42"/>
      <c r="FA1184" s="42"/>
      <c r="FB1184" s="42"/>
      <c r="FC1184" s="42"/>
      <c r="FD1184" s="42"/>
      <c r="FE1184" s="42"/>
      <c r="FF1184" s="42"/>
      <c r="FG1184" s="42"/>
      <c r="FH1184" s="42"/>
      <c r="FI1184" s="42"/>
      <c r="FJ1184" s="42"/>
      <c r="FK1184" s="42"/>
      <c r="FL1184" s="42"/>
      <c r="FM1184" s="42"/>
      <c r="FN1184" s="42"/>
      <c r="FO1184" s="42"/>
      <c r="FP1184" s="42"/>
      <c r="FQ1184" s="42"/>
      <c r="FR1184" s="42"/>
      <c r="FS1184" s="29">
        <f t="shared" si="144"/>
        <v>186</v>
      </c>
      <c r="FT1184" s="29">
        <f t="shared" si="145"/>
        <v>186</v>
      </c>
      <c r="FU1184" s="8">
        <f t="shared" si="146"/>
        <v>1</v>
      </c>
      <c r="FV1184" s="29">
        <f t="shared" si="147"/>
        <v>1</v>
      </c>
    </row>
    <row r="1185" spans="1:178">
      <c r="A1185" s="8">
        <v>17196</v>
      </c>
      <c r="B1185" s="27" t="s">
        <v>849</v>
      </c>
      <c r="C1185" s="40">
        <v>6</v>
      </c>
      <c r="D1185" s="40" t="s">
        <v>1500</v>
      </c>
      <c r="E1185" s="40" t="s">
        <v>1480</v>
      </c>
      <c r="F1185" s="40" t="s">
        <v>193</v>
      </c>
      <c r="G1185" s="40">
        <v>200</v>
      </c>
      <c r="H1185" s="8" t="str">
        <f>VLOOKUP(F1185, 'Meslek Grupları'!$E$6:$G$152, 3, FALSE)</f>
        <v>Esnaf</v>
      </c>
      <c r="I1185" s="40" t="s">
        <v>2255</v>
      </c>
      <c r="J1185" s="40"/>
      <c r="K1185" s="40"/>
      <c r="L1185" s="40"/>
      <c r="M1185" s="40"/>
      <c r="N1185" s="40"/>
      <c r="O1185" s="40"/>
      <c r="P1185" s="40"/>
      <c r="Q1185" s="40" t="s">
        <v>575</v>
      </c>
      <c r="R1185" s="40">
        <v>16</v>
      </c>
      <c r="S1185" s="40">
        <v>2</v>
      </c>
      <c r="T1185" s="40">
        <v>9</v>
      </c>
      <c r="U1185" s="40"/>
      <c r="V1185" s="40"/>
      <c r="W1185" s="40"/>
      <c r="X1185" s="40"/>
      <c r="Y1185" s="40"/>
      <c r="Z1185" s="41"/>
      <c r="AA1185" s="40"/>
      <c r="AB1185" s="40"/>
      <c r="AC1185" s="40"/>
      <c r="AD1185" s="40"/>
      <c r="AE1185" s="40"/>
      <c r="AF1185" s="40"/>
      <c r="AG1185" s="40"/>
      <c r="AH1185" s="40"/>
      <c r="AI1185" s="40"/>
      <c r="AJ1185" s="40"/>
      <c r="AK1185" s="40"/>
      <c r="AL1185" s="40"/>
      <c r="AM1185" s="40"/>
      <c r="AN1185" s="40"/>
      <c r="AO1185" s="40"/>
      <c r="AP1185" s="40"/>
      <c r="AQ1185" s="40"/>
      <c r="AR1185" s="40"/>
      <c r="AS1185" s="42"/>
      <c r="AT1185" s="42"/>
      <c r="AU1185" s="43"/>
      <c r="AV1185" s="40"/>
      <c r="AW1185" s="40"/>
      <c r="AX1185" s="40"/>
      <c r="AY1185" s="40"/>
      <c r="AZ1185" s="40"/>
      <c r="BA1185" s="42"/>
      <c r="BB1185" s="41"/>
      <c r="BC1185" s="40"/>
      <c r="BD1185" s="40"/>
      <c r="BE1185" s="40"/>
      <c r="BF1185" s="40"/>
      <c r="BG1185" s="40"/>
      <c r="BH1185" s="42"/>
      <c r="BI1185" s="40"/>
      <c r="BJ1185" s="40"/>
      <c r="BK1185" s="40"/>
      <c r="BL1185" s="40"/>
      <c r="BM1185" s="40"/>
      <c r="BN1185" s="40"/>
      <c r="BO1185" s="41"/>
      <c r="BP1185" s="40"/>
      <c r="BQ1185" s="40"/>
      <c r="BR1185" s="40"/>
      <c r="BS1185" s="40"/>
      <c r="BT1185" s="40"/>
      <c r="BU1185" s="42"/>
      <c r="BV1185" s="40"/>
      <c r="BW1185" s="41">
        <v>2</v>
      </c>
      <c r="BX1185" s="40"/>
      <c r="BY1185" s="40" t="s">
        <v>1612</v>
      </c>
      <c r="BZ1185" s="40">
        <v>48</v>
      </c>
      <c r="CA1185" s="42">
        <v>48</v>
      </c>
      <c r="CB1185" s="41"/>
      <c r="CC1185" s="40"/>
      <c r="CD1185" s="40"/>
      <c r="CE1185" s="40"/>
      <c r="CF1185" s="40"/>
      <c r="CG1185" s="40"/>
      <c r="CH1185" s="42"/>
      <c r="CI1185" s="43"/>
      <c r="CJ1185" s="41"/>
      <c r="CK1185" s="40"/>
      <c r="CL1185" s="40"/>
      <c r="CM1185" s="40"/>
      <c r="CN1185" s="40"/>
      <c r="CO1185" s="40"/>
      <c r="CP1185" s="40"/>
      <c r="CQ1185" s="40"/>
      <c r="CR1185" s="40"/>
      <c r="CS1185" s="40"/>
      <c r="CT1185" s="40"/>
      <c r="CU1185" s="40"/>
      <c r="CV1185" s="40"/>
      <c r="CW1185" s="40"/>
      <c r="CX1185" s="40"/>
      <c r="CY1185" s="40"/>
      <c r="CZ1185" s="40"/>
      <c r="DA1185" s="40"/>
      <c r="DB1185" s="40"/>
      <c r="DC1185" s="40"/>
      <c r="DD1185" s="40"/>
      <c r="DE1185" s="40"/>
      <c r="DF1185" s="40"/>
      <c r="DG1185" s="40"/>
      <c r="DH1185" s="40"/>
      <c r="DI1185" s="40"/>
      <c r="DJ1185" s="40"/>
      <c r="DK1185" s="40"/>
      <c r="DL1185" s="40"/>
      <c r="DM1185" s="40"/>
      <c r="DN1185" s="40"/>
      <c r="DO1185" s="40"/>
      <c r="DP1185" s="40"/>
      <c r="DQ1185" s="41"/>
      <c r="DR1185" s="40"/>
      <c r="DS1185" s="40"/>
      <c r="DT1185" s="40"/>
      <c r="DU1185" s="40"/>
      <c r="DV1185" s="42"/>
      <c r="DW1185" s="40"/>
      <c r="DX1185" s="40"/>
      <c r="DY1185" s="40"/>
      <c r="DZ1185" s="40"/>
      <c r="EA1185" s="40"/>
      <c r="EB1185" s="40"/>
      <c r="EC1185" s="40"/>
      <c r="ED1185" s="41"/>
      <c r="EE1185" s="40"/>
      <c r="EF1185" s="40"/>
      <c r="EG1185" s="41"/>
      <c r="EH1185" s="40"/>
      <c r="EI1185" s="40"/>
      <c r="EJ1185" s="40"/>
      <c r="EK1185" s="40"/>
      <c r="EL1185" s="42"/>
      <c r="EM1185" s="40"/>
      <c r="EN1185" s="40"/>
      <c r="EO1185" s="40"/>
      <c r="EP1185" s="40"/>
      <c r="EQ1185" s="40"/>
      <c r="ER1185" s="40"/>
      <c r="ES1185" s="40"/>
      <c r="ET1185" s="40"/>
      <c r="EU1185" s="40"/>
      <c r="EV1185" s="40"/>
      <c r="EW1185" s="42"/>
      <c r="EX1185" s="42"/>
      <c r="EY1185" s="42"/>
      <c r="EZ1185" s="42"/>
      <c r="FA1185" s="42"/>
      <c r="FB1185" s="42"/>
      <c r="FC1185" s="42"/>
      <c r="FD1185" s="42"/>
      <c r="FE1185" s="42"/>
      <c r="FF1185" s="42"/>
      <c r="FG1185" s="42"/>
      <c r="FH1185" s="42"/>
      <c r="FI1185" s="42"/>
      <c r="FJ1185" s="42"/>
      <c r="FK1185" s="42"/>
      <c r="FL1185" s="42"/>
      <c r="FM1185" s="42"/>
      <c r="FN1185" s="42"/>
      <c r="FO1185" s="42"/>
      <c r="FP1185" s="42"/>
      <c r="FQ1185" s="42"/>
      <c r="FR1185" s="42"/>
      <c r="FS1185" s="29">
        <f t="shared" si="144"/>
        <v>248</v>
      </c>
      <c r="FT1185" s="29">
        <f t="shared" si="145"/>
        <v>248</v>
      </c>
      <c r="FU1185" s="8">
        <f t="shared" si="146"/>
        <v>2</v>
      </c>
      <c r="FV1185" s="29">
        <f t="shared" si="147"/>
        <v>2</v>
      </c>
    </row>
    <row r="1186" spans="1:178">
      <c r="A1186" s="8">
        <v>17196</v>
      </c>
      <c r="B1186" s="27" t="s">
        <v>849</v>
      </c>
      <c r="C1186" s="40">
        <v>7</v>
      </c>
      <c r="D1186" s="40" t="s">
        <v>2310</v>
      </c>
      <c r="E1186" s="40" t="s">
        <v>1434</v>
      </c>
      <c r="F1186" s="40" t="s">
        <v>332</v>
      </c>
      <c r="G1186" s="40">
        <v>1500</v>
      </c>
      <c r="H1186" s="8" t="str">
        <f>VLOOKUP(F1186, 'Meslek Grupları'!$E$6:$G$152, 3, FALSE)</f>
        <v>Görevli</v>
      </c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>
        <v>3</v>
      </c>
      <c r="T1186" s="40">
        <v>13.5</v>
      </c>
      <c r="U1186" s="40"/>
      <c r="V1186" s="40"/>
      <c r="W1186" s="40"/>
      <c r="X1186" s="40"/>
      <c r="Y1186" s="40"/>
      <c r="Z1186" s="41"/>
      <c r="AA1186" s="40"/>
      <c r="AB1186" s="40"/>
      <c r="AC1186" s="40"/>
      <c r="AD1186" s="40"/>
      <c r="AE1186" s="40"/>
      <c r="AF1186" s="40"/>
      <c r="AG1186" s="40"/>
      <c r="AH1186" s="40"/>
      <c r="AI1186" s="40"/>
      <c r="AJ1186" s="40"/>
      <c r="AK1186" s="40"/>
      <c r="AL1186" s="40"/>
      <c r="AM1186" s="40"/>
      <c r="AN1186" s="40"/>
      <c r="AO1186" s="40"/>
      <c r="AP1186" s="40"/>
      <c r="AQ1186" s="40"/>
      <c r="AR1186" s="40"/>
      <c r="AS1186" s="42"/>
      <c r="AT1186" s="42"/>
      <c r="AU1186" s="43"/>
      <c r="AV1186" s="40"/>
      <c r="AW1186" s="40"/>
      <c r="AX1186" s="40"/>
      <c r="AY1186" s="40"/>
      <c r="AZ1186" s="40"/>
      <c r="BA1186" s="42"/>
      <c r="BB1186" s="41"/>
      <c r="BC1186" s="40"/>
      <c r="BD1186" s="40"/>
      <c r="BE1186" s="40"/>
      <c r="BF1186" s="40"/>
      <c r="BG1186" s="40"/>
      <c r="BH1186" s="42"/>
      <c r="BI1186" s="40"/>
      <c r="BJ1186" s="40"/>
      <c r="BK1186" s="40"/>
      <c r="BL1186" s="40"/>
      <c r="BM1186" s="40"/>
      <c r="BN1186" s="40"/>
      <c r="BO1186" s="41"/>
      <c r="BP1186" s="40"/>
      <c r="BQ1186" s="40"/>
      <c r="BR1186" s="40"/>
      <c r="BS1186" s="40"/>
      <c r="BT1186" s="40"/>
      <c r="BU1186" s="42"/>
      <c r="BV1186" s="40"/>
      <c r="BW1186" s="41">
        <v>3</v>
      </c>
      <c r="BX1186" s="40"/>
      <c r="BY1186" s="40"/>
      <c r="BZ1186" s="40">
        <v>72</v>
      </c>
      <c r="CA1186" s="42">
        <v>72</v>
      </c>
      <c r="CB1186" s="41"/>
      <c r="CC1186" s="40"/>
      <c r="CD1186" s="40"/>
      <c r="CE1186" s="40"/>
      <c r="CF1186" s="40"/>
      <c r="CG1186" s="40"/>
      <c r="CH1186" s="42"/>
      <c r="CI1186" s="43"/>
      <c r="CJ1186" s="41"/>
      <c r="CK1186" s="40"/>
      <c r="CL1186" s="40"/>
      <c r="CM1186" s="40"/>
      <c r="CN1186" s="40"/>
      <c r="CO1186" s="40"/>
      <c r="CP1186" s="40"/>
      <c r="CQ1186" s="40"/>
      <c r="CR1186" s="40"/>
      <c r="CS1186" s="40"/>
      <c r="CT1186" s="40"/>
      <c r="CU1186" s="40"/>
      <c r="CV1186" s="40"/>
      <c r="CW1186" s="40"/>
      <c r="CX1186" s="40"/>
      <c r="CY1186" s="40"/>
      <c r="CZ1186" s="40"/>
      <c r="DA1186" s="40"/>
      <c r="DB1186" s="40"/>
      <c r="DC1186" s="40"/>
      <c r="DD1186" s="40"/>
      <c r="DE1186" s="40"/>
      <c r="DF1186" s="40"/>
      <c r="DG1186" s="40"/>
      <c r="DH1186" s="40"/>
      <c r="DI1186" s="40"/>
      <c r="DJ1186" s="40"/>
      <c r="DK1186" s="40"/>
      <c r="DL1186" s="40"/>
      <c r="DM1186" s="40"/>
      <c r="DN1186" s="40"/>
      <c r="DO1186" s="40"/>
      <c r="DP1186" s="40"/>
      <c r="DQ1186" s="41"/>
      <c r="DR1186" s="40"/>
      <c r="DS1186" s="40"/>
      <c r="DT1186" s="40"/>
      <c r="DU1186" s="40"/>
      <c r="DV1186" s="42"/>
      <c r="DW1186" s="40"/>
      <c r="DX1186" s="40"/>
      <c r="DY1186" s="40"/>
      <c r="DZ1186" s="40"/>
      <c r="EA1186" s="40"/>
      <c r="EB1186" s="40"/>
      <c r="EC1186" s="40"/>
      <c r="ED1186" s="41"/>
      <c r="EE1186" s="40"/>
      <c r="EF1186" s="40"/>
      <c r="EG1186" s="41"/>
      <c r="EH1186" s="40"/>
      <c r="EI1186" s="40"/>
      <c r="EJ1186" s="40"/>
      <c r="EK1186" s="40"/>
      <c r="EL1186" s="42"/>
      <c r="EM1186" s="40"/>
      <c r="EN1186" s="40"/>
      <c r="EO1186" s="40"/>
      <c r="EP1186" s="40"/>
      <c r="EQ1186" s="40"/>
      <c r="ER1186" s="40"/>
      <c r="ES1186" s="40"/>
      <c r="ET1186" s="40"/>
      <c r="EU1186" s="40"/>
      <c r="EV1186" s="40"/>
      <c r="EW1186" s="42"/>
      <c r="EX1186" s="42"/>
      <c r="EY1186" s="42"/>
      <c r="EZ1186" s="42"/>
      <c r="FA1186" s="42"/>
      <c r="FB1186" s="42"/>
      <c r="FC1186" s="42"/>
      <c r="FD1186" s="42"/>
      <c r="FE1186" s="42"/>
      <c r="FF1186" s="42"/>
      <c r="FG1186" s="42"/>
      <c r="FH1186" s="42"/>
      <c r="FI1186" s="42"/>
      <c r="FJ1186" s="42"/>
      <c r="FK1186" s="42"/>
      <c r="FL1186" s="42"/>
      <c r="FM1186" s="42"/>
      <c r="FN1186" s="42"/>
      <c r="FO1186" s="42"/>
      <c r="FP1186" s="42"/>
      <c r="FQ1186" s="42"/>
      <c r="FR1186" s="42"/>
      <c r="FS1186" s="29">
        <f t="shared" si="144"/>
        <v>1572</v>
      </c>
      <c r="FT1186" s="29">
        <f t="shared" si="145"/>
        <v>1572</v>
      </c>
      <c r="FU1186" s="8">
        <f t="shared" si="146"/>
        <v>3</v>
      </c>
      <c r="FV1186" s="29">
        <f t="shared" si="147"/>
        <v>3</v>
      </c>
    </row>
    <row r="1187" spans="1:178">
      <c r="A1187" s="8">
        <v>17196</v>
      </c>
      <c r="B1187" s="27" t="s">
        <v>849</v>
      </c>
      <c r="C1187" s="40">
        <v>8</v>
      </c>
      <c r="D1187" s="40" t="s">
        <v>1478</v>
      </c>
      <c r="E1187" s="40" t="s">
        <v>1497</v>
      </c>
      <c r="F1187" s="40" t="s">
        <v>217</v>
      </c>
      <c r="G1187" s="40">
        <v>500</v>
      </c>
      <c r="H1187" s="8" t="str">
        <f>VLOOKUP(F1187, 'Meslek Grupları'!$E$6:$G$152, 3, FALSE)</f>
        <v>Esnaf</v>
      </c>
      <c r="I1187" s="40"/>
      <c r="J1187" s="40"/>
      <c r="K1187" s="40"/>
      <c r="L1187" s="40"/>
      <c r="M1187" s="40"/>
      <c r="N1187" s="40"/>
      <c r="O1187" s="40"/>
      <c r="P1187" s="40"/>
      <c r="Q1187" s="40" t="s">
        <v>576</v>
      </c>
      <c r="R1187" s="40">
        <v>45</v>
      </c>
      <c r="S1187" s="40">
        <v>2</v>
      </c>
      <c r="T1187" s="40">
        <v>9</v>
      </c>
      <c r="U1187" s="40"/>
      <c r="V1187" s="40"/>
      <c r="W1187" s="40"/>
      <c r="X1187" s="40"/>
      <c r="Y1187" s="40"/>
      <c r="Z1187" s="41"/>
      <c r="AA1187" s="40"/>
      <c r="AB1187" s="40"/>
      <c r="AC1187" s="40"/>
      <c r="AD1187" s="40"/>
      <c r="AE1187" s="40"/>
      <c r="AF1187" s="40"/>
      <c r="AG1187" s="40"/>
      <c r="AH1187" s="40"/>
      <c r="AI1187" s="40"/>
      <c r="AJ1187" s="40"/>
      <c r="AK1187" s="40"/>
      <c r="AL1187" s="40"/>
      <c r="AM1187" s="40"/>
      <c r="AN1187" s="40"/>
      <c r="AO1187" s="40"/>
      <c r="AP1187" s="40"/>
      <c r="AQ1187" s="40"/>
      <c r="AR1187" s="40"/>
      <c r="AS1187" s="42"/>
      <c r="AT1187" s="42"/>
      <c r="AU1187" s="43"/>
      <c r="AV1187" s="40"/>
      <c r="AW1187" s="40"/>
      <c r="AX1187" s="40"/>
      <c r="AY1187" s="40"/>
      <c r="AZ1187" s="40"/>
      <c r="BA1187" s="42"/>
      <c r="BB1187" s="41"/>
      <c r="BC1187" s="40"/>
      <c r="BD1187" s="40"/>
      <c r="BE1187" s="40"/>
      <c r="BF1187" s="40"/>
      <c r="BG1187" s="40"/>
      <c r="BH1187" s="42"/>
      <c r="BI1187" s="40"/>
      <c r="BJ1187" s="40"/>
      <c r="BK1187" s="40"/>
      <c r="BL1187" s="40"/>
      <c r="BM1187" s="40"/>
      <c r="BN1187" s="40"/>
      <c r="BO1187" s="41"/>
      <c r="BP1187" s="40"/>
      <c r="BQ1187" s="40"/>
      <c r="BR1187" s="40"/>
      <c r="BS1187" s="40"/>
      <c r="BT1187" s="40"/>
      <c r="BU1187" s="42"/>
      <c r="BV1187" s="40"/>
      <c r="BW1187" s="41">
        <v>2</v>
      </c>
      <c r="BX1187" s="40"/>
      <c r="BY1187" s="40"/>
      <c r="BZ1187" s="40">
        <v>72</v>
      </c>
      <c r="CA1187" s="42">
        <v>72</v>
      </c>
      <c r="CB1187" s="41"/>
      <c r="CC1187" s="40"/>
      <c r="CD1187" s="40"/>
      <c r="CE1187" s="40"/>
      <c r="CF1187" s="40"/>
      <c r="CG1187" s="40"/>
      <c r="CH1187" s="42"/>
      <c r="CI1187" s="43"/>
      <c r="CJ1187" s="41"/>
      <c r="CK1187" s="40"/>
      <c r="CL1187" s="40"/>
      <c r="CM1187" s="40"/>
      <c r="CN1187" s="40"/>
      <c r="CO1187" s="40"/>
      <c r="CP1187" s="40"/>
      <c r="CQ1187" s="40"/>
      <c r="CR1187" s="40"/>
      <c r="CS1187" s="40"/>
      <c r="CT1187" s="40"/>
      <c r="CU1187" s="40"/>
      <c r="CV1187" s="40"/>
      <c r="CW1187" s="40"/>
      <c r="CX1187" s="40"/>
      <c r="CY1187" s="40"/>
      <c r="CZ1187" s="40"/>
      <c r="DA1187" s="40"/>
      <c r="DB1187" s="40"/>
      <c r="DC1187" s="40"/>
      <c r="DD1187" s="40"/>
      <c r="DE1187" s="40"/>
      <c r="DF1187" s="40"/>
      <c r="DG1187" s="40"/>
      <c r="DH1187" s="40"/>
      <c r="DI1187" s="40"/>
      <c r="DJ1187" s="40"/>
      <c r="DK1187" s="40"/>
      <c r="DL1187" s="40"/>
      <c r="DM1187" s="40"/>
      <c r="DN1187" s="40"/>
      <c r="DO1187" s="40"/>
      <c r="DP1187" s="40"/>
      <c r="DQ1187" s="41"/>
      <c r="DR1187" s="40"/>
      <c r="DS1187" s="40"/>
      <c r="DT1187" s="40"/>
      <c r="DU1187" s="40"/>
      <c r="DV1187" s="42"/>
      <c r="DW1187" s="40"/>
      <c r="DX1187" s="40"/>
      <c r="DY1187" s="40"/>
      <c r="DZ1187" s="40"/>
      <c r="EA1187" s="40"/>
      <c r="EB1187" s="40"/>
      <c r="EC1187" s="40"/>
      <c r="ED1187" s="41"/>
      <c r="EE1187" s="40"/>
      <c r="EF1187" s="40"/>
      <c r="EG1187" s="41"/>
      <c r="EH1187" s="40"/>
      <c r="EI1187" s="40"/>
      <c r="EJ1187" s="40"/>
      <c r="EK1187" s="40"/>
      <c r="EL1187" s="42"/>
      <c r="EM1187" s="40"/>
      <c r="EN1187" s="40"/>
      <c r="EO1187" s="40"/>
      <c r="EP1187" s="40"/>
      <c r="EQ1187" s="40"/>
      <c r="ER1187" s="40"/>
      <c r="ES1187" s="40"/>
      <c r="ET1187" s="40"/>
      <c r="EU1187" s="40"/>
      <c r="EV1187" s="40"/>
      <c r="EW1187" s="42"/>
      <c r="EX1187" s="42"/>
      <c r="EY1187" s="42"/>
      <c r="EZ1187" s="42"/>
      <c r="FA1187" s="42"/>
      <c r="FB1187" s="42"/>
      <c r="FC1187" s="42"/>
      <c r="FD1187" s="42"/>
      <c r="FE1187" s="42"/>
      <c r="FF1187" s="42"/>
      <c r="FG1187" s="42"/>
      <c r="FH1187" s="42"/>
      <c r="FI1187" s="42"/>
      <c r="FJ1187" s="42"/>
      <c r="FK1187" s="42"/>
      <c r="FL1187" s="42"/>
      <c r="FM1187" s="42"/>
      <c r="FN1187" s="42"/>
      <c r="FO1187" s="42"/>
      <c r="FP1187" s="42"/>
      <c r="FQ1187" s="42"/>
      <c r="FR1187" s="42"/>
      <c r="FS1187" s="29">
        <f t="shared" si="144"/>
        <v>572</v>
      </c>
      <c r="FT1187" s="29">
        <f t="shared" si="145"/>
        <v>572</v>
      </c>
      <c r="FU1187" s="8">
        <f t="shared" si="146"/>
        <v>2</v>
      </c>
      <c r="FV1187" s="29">
        <f t="shared" si="147"/>
        <v>2</v>
      </c>
    </row>
    <row r="1188" spans="1:178">
      <c r="A1188" s="8">
        <v>17196</v>
      </c>
      <c r="B1188" s="27" t="s">
        <v>849</v>
      </c>
      <c r="C1188" s="40">
        <v>9</v>
      </c>
      <c r="D1188" s="40" t="s">
        <v>1468</v>
      </c>
      <c r="E1188" s="40" t="s">
        <v>1480</v>
      </c>
      <c r="F1188" s="40" t="s">
        <v>191</v>
      </c>
      <c r="G1188" s="40">
        <v>500</v>
      </c>
      <c r="H1188" s="8" t="str">
        <f>VLOOKUP(F1188, 'Meslek Grupları'!$E$6:$G$152, 3, FALSE)</f>
        <v>Esnaf</v>
      </c>
      <c r="I1188" s="40"/>
      <c r="J1188" s="40"/>
      <c r="K1188" s="40"/>
      <c r="L1188" s="40"/>
      <c r="M1188" s="40"/>
      <c r="N1188" s="40"/>
      <c r="O1188" s="40"/>
      <c r="P1188" s="40"/>
      <c r="Q1188" s="40" t="s">
        <v>576</v>
      </c>
      <c r="R1188" s="40">
        <v>35</v>
      </c>
      <c r="S1188" s="40">
        <v>2.5</v>
      </c>
      <c r="T1188" s="40">
        <v>11.25</v>
      </c>
      <c r="U1188" s="40"/>
      <c r="V1188" s="40"/>
      <c r="W1188" s="40"/>
      <c r="X1188" s="40"/>
      <c r="Y1188" s="40"/>
      <c r="Z1188" s="41"/>
      <c r="AA1188" s="40"/>
      <c r="AB1188" s="40"/>
      <c r="AC1188" s="40"/>
      <c r="AD1188" s="40"/>
      <c r="AE1188" s="40"/>
      <c r="AF1188" s="40"/>
      <c r="AG1188" s="40"/>
      <c r="AH1188" s="40"/>
      <c r="AI1188" s="40"/>
      <c r="AJ1188" s="40"/>
      <c r="AK1188" s="40"/>
      <c r="AL1188" s="40"/>
      <c r="AM1188" s="40"/>
      <c r="AN1188" s="40"/>
      <c r="AO1188" s="40"/>
      <c r="AP1188" s="40"/>
      <c r="AQ1188" s="40"/>
      <c r="AR1188" s="40"/>
      <c r="AS1188" s="42"/>
      <c r="AT1188" s="42"/>
      <c r="AU1188" s="43"/>
      <c r="AV1188" s="40"/>
      <c r="AW1188" s="40"/>
      <c r="AX1188" s="40"/>
      <c r="AY1188" s="40"/>
      <c r="AZ1188" s="40"/>
      <c r="BA1188" s="42"/>
      <c r="BB1188" s="41"/>
      <c r="BC1188" s="40"/>
      <c r="BD1188" s="40"/>
      <c r="BE1188" s="40"/>
      <c r="BF1188" s="40"/>
      <c r="BG1188" s="40"/>
      <c r="BH1188" s="42"/>
      <c r="BI1188" s="40"/>
      <c r="BJ1188" s="40"/>
      <c r="BK1188" s="40"/>
      <c r="BL1188" s="40"/>
      <c r="BM1188" s="40"/>
      <c r="BN1188" s="40"/>
      <c r="BO1188" s="41"/>
      <c r="BP1188" s="40"/>
      <c r="BQ1188" s="40"/>
      <c r="BR1188" s="40"/>
      <c r="BS1188" s="40"/>
      <c r="BT1188" s="40"/>
      <c r="BU1188" s="42"/>
      <c r="BV1188" s="40"/>
      <c r="BW1188" s="41">
        <v>2.5</v>
      </c>
      <c r="BX1188" s="40"/>
      <c r="BY1188" s="40" t="s">
        <v>1612</v>
      </c>
      <c r="BZ1188" s="40">
        <v>24</v>
      </c>
      <c r="CA1188" s="42">
        <v>24</v>
      </c>
      <c r="CB1188" s="41"/>
      <c r="CC1188" s="40"/>
      <c r="CD1188" s="40"/>
      <c r="CE1188" s="40"/>
      <c r="CF1188" s="40"/>
      <c r="CG1188" s="40"/>
      <c r="CH1188" s="42"/>
      <c r="CI1188" s="43"/>
      <c r="CJ1188" s="41"/>
      <c r="CK1188" s="40"/>
      <c r="CL1188" s="40"/>
      <c r="CM1188" s="40"/>
      <c r="CN1188" s="40"/>
      <c r="CO1188" s="40"/>
      <c r="CP1188" s="40"/>
      <c r="CQ1188" s="40"/>
      <c r="CR1188" s="40"/>
      <c r="CS1188" s="40"/>
      <c r="CT1188" s="40"/>
      <c r="CU1188" s="40"/>
      <c r="CV1188" s="40"/>
      <c r="CW1188" s="40"/>
      <c r="CX1188" s="40"/>
      <c r="CY1188" s="40"/>
      <c r="CZ1188" s="40"/>
      <c r="DA1188" s="40"/>
      <c r="DB1188" s="40"/>
      <c r="DC1188" s="40"/>
      <c r="DD1188" s="40"/>
      <c r="DE1188" s="40"/>
      <c r="DF1188" s="40"/>
      <c r="DG1188" s="40"/>
      <c r="DH1188" s="40"/>
      <c r="DI1188" s="40"/>
      <c r="DJ1188" s="40"/>
      <c r="DK1188" s="40"/>
      <c r="DL1188" s="40"/>
      <c r="DM1188" s="40"/>
      <c r="DN1188" s="40"/>
      <c r="DO1188" s="40"/>
      <c r="DP1188" s="40"/>
      <c r="DQ1188" s="41"/>
      <c r="DR1188" s="40"/>
      <c r="DS1188" s="40"/>
      <c r="DT1188" s="40"/>
      <c r="DU1188" s="40"/>
      <c r="DV1188" s="42"/>
      <c r="DW1188" s="40"/>
      <c r="DX1188" s="40"/>
      <c r="DY1188" s="40"/>
      <c r="DZ1188" s="40"/>
      <c r="EA1188" s="40"/>
      <c r="EB1188" s="40"/>
      <c r="EC1188" s="40"/>
      <c r="ED1188" s="41"/>
      <c r="EE1188" s="40"/>
      <c r="EF1188" s="40"/>
      <c r="EG1188" s="41">
        <v>1</v>
      </c>
      <c r="EH1188" s="40"/>
      <c r="EI1188" s="40"/>
      <c r="EJ1188" s="40"/>
      <c r="EK1188" s="40" t="s">
        <v>1613</v>
      </c>
      <c r="EL1188" s="42">
        <v>80</v>
      </c>
      <c r="EM1188" s="40"/>
      <c r="EN1188" s="40"/>
      <c r="EO1188" s="40"/>
      <c r="EP1188" s="40"/>
      <c r="EQ1188" s="40"/>
      <c r="ER1188" s="40"/>
      <c r="ES1188" s="40"/>
      <c r="ET1188" s="40"/>
      <c r="EU1188" s="40"/>
      <c r="EV1188" s="40"/>
      <c r="EW1188" s="42"/>
      <c r="EX1188" s="42"/>
      <c r="EY1188" s="42"/>
      <c r="EZ1188" s="42"/>
      <c r="FA1188" s="42"/>
      <c r="FB1188" s="42"/>
      <c r="FC1188" s="42"/>
      <c r="FD1188" s="42"/>
      <c r="FE1188" s="42"/>
      <c r="FF1188" s="42"/>
      <c r="FG1188" s="42"/>
      <c r="FH1188" s="42"/>
      <c r="FI1188" s="42"/>
      <c r="FJ1188" s="42"/>
      <c r="FK1188" s="42"/>
      <c r="FL1188" s="42"/>
      <c r="FM1188" s="42"/>
      <c r="FN1188" s="42"/>
      <c r="FO1188" s="42"/>
      <c r="FP1188" s="42"/>
      <c r="FQ1188" s="42"/>
      <c r="FR1188" s="42"/>
      <c r="FS1188" s="29">
        <f t="shared" si="144"/>
        <v>604</v>
      </c>
      <c r="FT1188" s="29">
        <f t="shared" si="145"/>
        <v>604</v>
      </c>
      <c r="FU1188" s="8">
        <f t="shared" si="146"/>
        <v>2.5</v>
      </c>
      <c r="FV1188" s="29">
        <f t="shared" si="147"/>
        <v>2.5</v>
      </c>
    </row>
    <row r="1189" spans="1:178">
      <c r="A1189" s="8">
        <v>17196</v>
      </c>
      <c r="B1189" s="27" t="s">
        <v>849</v>
      </c>
      <c r="C1189" s="40">
        <v>10</v>
      </c>
      <c r="D1189" s="40" t="s">
        <v>1487</v>
      </c>
      <c r="E1189" s="40" t="s">
        <v>1614</v>
      </c>
      <c r="F1189" s="40" t="s">
        <v>805</v>
      </c>
      <c r="G1189" s="40">
        <v>100</v>
      </c>
      <c r="H1189" s="8" t="str">
        <f>VLOOKUP(F1189, 'Meslek Grupları'!$E$6:$G$152, 3, FALSE)</f>
        <v>İşçiler</v>
      </c>
      <c r="I1189" s="40" t="s">
        <v>1615</v>
      </c>
      <c r="J1189" s="40"/>
      <c r="K1189" s="40"/>
      <c r="L1189" s="40"/>
      <c r="M1189" s="40"/>
      <c r="N1189" s="40"/>
      <c r="O1189" s="40"/>
      <c r="P1189" s="40"/>
      <c r="Q1189" s="40"/>
      <c r="R1189" s="40">
        <v>10</v>
      </c>
      <c r="S1189" s="40">
        <v>2</v>
      </c>
      <c r="T1189" s="40">
        <v>9</v>
      </c>
      <c r="U1189" s="40"/>
      <c r="V1189" s="40"/>
      <c r="W1189" s="40"/>
      <c r="X1189" s="40"/>
      <c r="Y1189" s="40"/>
      <c r="Z1189" s="41"/>
      <c r="AA1189" s="40"/>
      <c r="AB1189" s="40"/>
      <c r="AC1189" s="40"/>
      <c r="AD1189" s="40"/>
      <c r="AE1189" s="40"/>
      <c r="AF1189" s="40"/>
      <c r="AG1189" s="40"/>
      <c r="AH1189" s="40"/>
      <c r="AI1189" s="40"/>
      <c r="AJ1189" s="40"/>
      <c r="AK1189" s="40"/>
      <c r="AL1189" s="40"/>
      <c r="AM1189" s="40"/>
      <c r="AN1189" s="40"/>
      <c r="AO1189" s="40"/>
      <c r="AP1189" s="40"/>
      <c r="AQ1189" s="40"/>
      <c r="AR1189" s="40"/>
      <c r="AS1189" s="42"/>
      <c r="AT1189" s="42"/>
      <c r="AU1189" s="43"/>
      <c r="AV1189" s="40"/>
      <c r="AW1189" s="40"/>
      <c r="AX1189" s="40"/>
      <c r="AY1189" s="40"/>
      <c r="AZ1189" s="40"/>
      <c r="BA1189" s="42"/>
      <c r="BB1189" s="41"/>
      <c r="BC1189" s="40"/>
      <c r="BD1189" s="40"/>
      <c r="BE1189" s="40"/>
      <c r="BF1189" s="40"/>
      <c r="BG1189" s="40"/>
      <c r="BH1189" s="42"/>
      <c r="BI1189" s="40"/>
      <c r="BJ1189" s="40"/>
      <c r="BK1189" s="40"/>
      <c r="BL1189" s="40"/>
      <c r="BM1189" s="40"/>
      <c r="BN1189" s="40"/>
      <c r="BO1189" s="41"/>
      <c r="BP1189" s="40"/>
      <c r="BQ1189" s="40"/>
      <c r="BR1189" s="40"/>
      <c r="BS1189" s="40"/>
      <c r="BT1189" s="40"/>
      <c r="BU1189" s="42"/>
      <c r="BV1189" s="40"/>
      <c r="BW1189" s="41">
        <v>2</v>
      </c>
      <c r="BX1189" s="40"/>
      <c r="BY1189" s="40"/>
      <c r="BZ1189" s="40">
        <v>60</v>
      </c>
      <c r="CA1189" s="42">
        <v>60</v>
      </c>
      <c r="CB1189" s="41"/>
      <c r="CC1189" s="40"/>
      <c r="CD1189" s="40"/>
      <c r="CE1189" s="40"/>
      <c r="CF1189" s="40"/>
      <c r="CG1189" s="40"/>
      <c r="CH1189" s="42"/>
      <c r="CI1189" s="43"/>
      <c r="CJ1189" s="41"/>
      <c r="CK1189" s="40"/>
      <c r="CL1189" s="40"/>
      <c r="CM1189" s="40"/>
      <c r="CN1189" s="40"/>
      <c r="CO1189" s="40"/>
      <c r="CP1189" s="40"/>
      <c r="CQ1189" s="40"/>
      <c r="CR1189" s="40"/>
      <c r="CS1189" s="40"/>
      <c r="CT1189" s="40"/>
      <c r="CU1189" s="40"/>
      <c r="CV1189" s="40"/>
      <c r="CW1189" s="40"/>
      <c r="CX1189" s="40"/>
      <c r="CY1189" s="40"/>
      <c r="CZ1189" s="40"/>
      <c r="DA1189" s="40"/>
      <c r="DB1189" s="40"/>
      <c r="DC1189" s="40"/>
      <c r="DD1189" s="40"/>
      <c r="DE1189" s="40"/>
      <c r="DF1189" s="40"/>
      <c r="DG1189" s="40"/>
      <c r="DH1189" s="40"/>
      <c r="DI1189" s="40"/>
      <c r="DJ1189" s="40"/>
      <c r="DK1189" s="40"/>
      <c r="DL1189" s="40"/>
      <c r="DM1189" s="40"/>
      <c r="DN1189" s="40"/>
      <c r="DO1189" s="40"/>
      <c r="DP1189" s="40"/>
      <c r="DQ1189" s="41"/>
      <c r="DR1189" s="40"/>
      <c r="DS1189" s="40"/>
      <c r="DT1189" s="40"/>
      <c r="DU1189" s="40"/>
      <c r="DV1189" s="42"/>
      <c r="DW1189" s="40"/>
      <c r="DX1189" s="40"/>
      <c r="DY1189" s="40"/>
      <c r="DZ1189" s="40"/>
      <c r="EA1189" s="40"/>
      <c r="EB1189" s="40"/>
      <c r="EC1189" s="40"/>
      <c r="ED1189" s="41"/>
      <c r="EE1189" s="40"/>
      <c r="EF1189" s="40"/>
      <c r="EG1189" s="41"/>
      <c r="EH1189" s="40"/>
      <c r="EI1189" s="40"/>
      <c r="EJ1189" s="40"/>
      <c r="EK1189" s="40"/>
      <c r="EL1189" s="42"/>
      <c r="EM1189" s="40"/>
      <c r="EN1189" s="40"/>
      <c r="EO1189" s="40"/>
      <c r="EP1189" s="40"/>
      <c r="EQ1189" s="40"/>
      <c r="ER1189" s="40"/>
      <c r="ES1189" s="40"/>
      <c r="ET1189" s="40"/>
      <c r="EU1189" s="40"/>
      <c r="EV1189" s="40"/>
      <c r="EW1189" s="42"/>
      <c r="EX1189" s="42"/>
      <c r="EY1189" s="42"/>
      <c r="EZ1189" s="42"/>
      <c r="FA1189" s="42"/>
      <c r="FB1189" s="42"/>
      <c r="FC1189" s="42"/>
      <c r="FD1189" s="42"/>
      <c r="FE1189" s="42"/>
      <c r="FF1189" s="42"/>
      <c r="FG1189" s="42"/>
      <c r="FH1189" s="42"/>
      <c r="FI1189" s="42"/>
      <c r="FJ1189" s="42"/>
      <c r="FK1189" s="42"/>
      <c r="FL1189" s="42"/>
      <c r="FM1189" s="42"/>
      <c r="FN1189" s="42"/>
      <c r="FO1189" s="42"/>
      <c r="FP1189" s="42"/>
      <c r="FQ1189" s="42"/>
      <c r="FR1189" s="42"/>
      <c r="FS1189" s="29">
        <f t="shared" si="144"/>
        <v>160</v>
      </c>
      <c r="FT1189" s="29">
        <f t="shared" si="145"/>
        <v>160</v>
      </c>
      <c r="FU1189" s="8">
        <f t="shared" ref="FU1189:FU1252" si="148">CB1189+BW1189+BO1189+BI1189+BB1189+AV1189+AU1189</f>
        <v>2</v>
      </c>
      <c r="FV1189" s="29">
        <f t="shared" si="147"/>
        <v>2</v>
      </c>
    </row>
    <row r="1190" spans="1:178">
      <c r="A1190" s="8">
        <v>17196</v>
      </c>
      <c r="B1190" s="27" t="s">
        <v>849</v>
      </c>
      <c r="C1190" s="40">
        <v>11</v>
      </c>
      <c r="D1190" s="40" t="s">
        <v>1453</v>
      </c>
      <c r="E1190" s="40" t="s">
        <v>1434</v>
      </c>
      <c r="F1190" s="40" t="s">
        <v>261</v>
      </c>
      <c r="G1190" s="40">
        <v>350</v>
      </c>
      <c r="H1190" s="8" t="str">
        <f>VLOOKUP(F1190, 'Meslek Grupları'!$E$6:$G$152, 3, FALSE)</f>
        <v>Esnaf</v>
      </c>
      <c r="I1190" s="40"/>
      <c r="J1190" s="40"/>
      <c r="K1190" s="40"/>
      <c r="L1190" s="40"/>
      <c r="M1190" s="40"/>
      <c r="N1190" s="40"/>
      <c r="O1190" s="40"/>
      <c r="P1190" s="40"/>
      <c r="Q1190" s="40" t="s">
        <v>576</v>
      </c>
      <c r="R1190" s="40">
        <v>16</v>
      </c>
      <c r="S1190" s="40">
        <v>1.5</v>
      </c>
      <c r="T1190" s="40">
        <v>6.75</v>
      </c>
      <c r="U1190" s="40"/>
      <c r="V1190" s="40"/>
      <c r="W1190" s="40"/>
      <c r="X1190" s="40"/>
      <c r="Y1190" s="40"/>
      <c r="Z1190" s="41"/>
      <c r="AA1190" s="40"/>
      <c r="AB1190" s="40"/>
      <c r="AC1190" s="40"/>
      <c r="AD1190" s="40"/>
      <c r="AE1190" s="40"/>
      <c r="AF1190" s="40"/>
      <c r="AG1190" s="40"/>
      <c r="AH1190" s="40"/>
      <c r="AI1190" s="40"/>
      <c r="AJ1190" s="40"/>
      <c r="AK1190" s="40"/>
      <c r="AL1190" s="40"/>
      <c r="AM1190" s="40"/>
      <c r="AN1190" s="40"/>
      <c r="AO1190" s="40"/>
      <c r="AP1190" s="40">
        <v>6</v>
      </c>
      <c r="AQ1190" s="40">
        <v>3</v>
      </c>
      <c r="AR1190" s="40"/>
      <c r="AS1190" s="42"/>
      <c r="AT1190" s="42">
        <v>3</v>
      </c>
      <c r="AU1190" s="43"/>
      <c r="AV1190" s="40">
        <v>1.5</v>
      </c>
      <c r="AW1190" s="40"/>
      <c r="AX1190" s="40">
        <v>3</v>
      </c>
      <c r="AY1190" s="40"/>
      <c r="AZ1190" s="40">
        <v>27</v>
      </c>
      <c r="BA1190" s="42">
        <v>27</v>
      </c>
      <c r="BB1190" s="41"/>
      <c r="BC1190" s="40"/>
      <c r="BD1190" s="40"/>
      <c r="BE1190" s="40"/>
      <c r="BF1190" s="40"/>
      <c r="BG1190" s="40"/>
      <c r="BH1190" s="42"/>
      <c r="BI1190" s="40"/>
      <c r="BJ1190" s="40"/>
      <c r="BK1190" s="40"/>
      <c r="BL1190" s="40"/>
      <c r="BM1190" s="40"/>
      <c r="BN1190" s="40"/>
      <c r="BO1190" s="41"/>
      <c r="BP1190" s="40"/>
      <c r="BQ1190" s="40"/>
      <c r="BR1190" s="40"/>
      <c r="BS1190" s="40"/>
      <c r="BT1190" s="40"/>
      <c r="BU1190" s="42"/>
      <c r="BV1190" s="40"/>
      <c r="BW1190" s="41">
        <v>1.5</v>
      </c>
      <c r="BX1190" s="40"/>
      <c r="BY1190" s="40" t="s">
        <v>1612</v>
      </c>
      <c r="BZ1190" s="40">
        <v>60</v>
      </c>
      <c r="CA1190" s="42">
        <v>60</v>
      </c>
      <c r="CB1190" s="41"/>
      <c r="CC1190" s="40"/>
      <c r="CD1190" s="40"/>
      <c r="CE1190" s="40"/>
      <c r="CF1190" s="40"/>
      <c r="CG1190" s="40"/>
      <c r="CH1190" s="42"/>
      <c r="CI1190" s="43"/>
      <c r="CJ1190" s="41"/>
      <c r="CK1190" s="40"/>
      <c r="CL1190" s="40"/>
      <c r="CM1190" s="40"/>
      <c r="CN1190" s="40"/>
      <c r="CO1190" s="40"/>
      <c r="CP1190" s="40"/>
      <c r="CQ1190" s="40"/>
      <c r="CR1190" s="40"/>
      <c r="CS1190" s="40"/>
      <c r="CT1190" s="40"/>
      <c r="CU1190" s="40"/>
      <c r="CV1190" s="40"/>
      <c r="CW1190" s="40"/>
      <c r="CX1190" s="40"/>
      <c r="CY1190" s="40"/>
      <c r="CZ1190" s="40"/>
      <c r="DA1190" s="40"/>
      <c r="DB1190" s="40"/>
      <c r="DC1190" s="40"/>
      <c r="DD1190" s="40"/>
      <c r="DE1190" s="40"/>
      <c r="DF1190" s="40"/>
      <c r="DG1190" s="40"/>
      <c r="DH1190" s="40"/>
      <c r="DI1190" s="40"/>
      <c r="DJ1190" s="40"/>
      <c r="DK1190" s="40"/>
      <c r="DL1190" s="40"/>
      <c r="DM1190" s="40"/>
      <c r="DN1190" s="40"/>
      <c r="DO1190" s="40"/>
      <c r="DP1190" s="40"/>
      <c r="DQ1190" s="41"/>
      <c r="DR1190" s="40"/>
      <c r="DS1190" s="40"/>
      <c r="DT1190" s="40"/>
      <c r="DU1190" s="40"/>
      <c r="DV1190" s="42"/>
      <c r="DW1190" s="40"/>
      <c r="DX1190" s="40"/>
      <c r="DY1190" s="40"/>
      <c r="DZ1190" s="40"/>
      <c r="EA1190" s="40"/>
      <c r="EB1190" s="40"/>
      <c r="EC1190" s="40"/>
      <c r="ED1190" s="41"/>
      <c r="EE1190" s="40"/>
      <c r="EF1190" s="40"/>
      <c r="EG1190" s="41"/>
      <c r="EH1190" s="40"/>
      <c r="EI1190" s="40"/>
      <c r="EJ1190" s="40"/>
      <c r="EK1190" s="40"/>
      <c r="EL1190" s="42"/>
      <c r="EM1190" s="40"/>
      <c r="EN1190" s="40"/>
      <c r="EO1190" s="40"/>
      <c r="EP1190" s="40"/>
      <c r="EQ1190" s="40"/>
      <c r="ER1190" s="40"/>
      <c r="ES1190" s="40"/>
      <c r="ET1190" s="40"/>
      <c r="EU1190" s="40"/>
      <c r="EV1190" s="40"/>
      <c r="EW1190" s="42"/>
      <c r="EX1190" s="42"/>
      <c r="EY1190" s="42"/>
      <c r="EZ1190" s="42"/>
      <c r="FA1190" s="42"/>
      <c r="FB1190" s="42"/>
      <c r="FC1190" s="42"/>
      <c r="FD1190" s="42"/>
      <c r="FE1190" s="42"/>
      <c r="FF1190" s="42"/>
      <c r="FG1190" s="42"/>
      <c r="FH1190" s="42"/>
      <c r="FI1190" s="42"/>
      <c r="FJ1190" s="42"/>
      <c r="FK1190" s="42"/>
      <c r="FL1190" s="42"/>
      <c r="FM1190" s="42"/>
      <c r="FN1190" s="42"/>
      <c r="FO1190" s="42"/>
      <c r="FP1190" s="42"/>
      <c r="FQ1190" s="42"/>
      <c r="FR1190" s="42"/>
      <c r="FS1190" s="29">
        <f t="shared" si="144"/>
        <v>437</v>
      </c>
      <c r="FT1190" s="29">
        <f t="shared" si="145"/>
        <v>437</v>
      </c>
      <c r="FU1190" s="8">
        <f t="shared" si="148"/>
        <v>3</v>
      </c>
      <c r="FV1190" s="29">
        <f t="shared" si="147"/>
        <v>3</v>
      </c>
    </row>
    <row r="1191" spans="1:178">
      <c r="A1191" s="8">
        <v>17196</v>
      </c>
      <c r="B1191" s="27" t="s">
        <v>849</v>
      </c>
      <c r="C1191" s="40">
        <v>12</v>
      </c>
      <c r="D1191" s="40" t="s">
        <v>1554</v>
      </c>
      <c r="E1191" s="40" t="s">
        <v>1480</v>
      </c>
      <c r="F1191" s="40" t="s">
        <v>261</v>
      </c>
      <c r="G1191" s="40">
        <v>350</v>
      </c>
      <c r="H1191" s="8" t="str">
        <f>VLOOKUP(F1191, 'Meslek Grupları'!$E$6:$G$152, 3, FALSE)</f>
        <v>Esnaf</v>
      </c>
      <c r="I1191" s="40"/>
      <c r="J1191" s="40"/>
      <c r="K1191" s="40"/>
      <c r="L1191" s="40"/>
      <c r="M1191" s="40"/>
      <c r="N1191" s="40"/>
      <c r="O1191" s="40"/>
      <c r="P1191" s="40"/>
      <c r="Q1191" s="40" t="s">
        <v>576</v>
      </c>
      <c r="R1191" s="40">
        <v>60</v>
      </c>
      <c r="S1191" s="40">
        <v>7</v>
      </c>
      <c r="T1191" s="40">
        <v>32.5</v>
      </c>
      <c r="U1191" s="40"/>
      <c r="V1191" s="40"/>
      <c r="W1191" s="40"/>
      <c r="X1191" s="40"/>
      <c r="Y1191" s="40"/>
      <c r="Z1191" s="41">
        <v>20</v>
      </c>
      <c r="AA1191" s="40">
        <v>5</v>
      </c>
      <c r="AB1191" s="40"/>
      <c r="AC1191" s="40"/>
      <c r="AD1191" s="40"/>
      <c r="AE1191" s="40"/>
      <c r="AF1191" s="40"/>
      <c r="AG1191" s="40"/>
      <c r="AH1191" s="40"/>
      <c r="AI1191" s="40"/>
      <c r="AJ1191" s="40"/>
      <c r="AK1191" s="40"/>
      <c r="AL1191" s="40"/>
      <c r="AM1191" s="40"/>
      <c r="AN1191" s="40"/>
      <c r="AO1191" s="40"/>
      <c r="AP1191" s="40"/>
      <c r="AQ1191" s="40"/>
      <c r="AR1191" s="40">
        <v>30</v>
      </c>
      <c r="AS1191" s="42">
        <v>6</v>
      </c>
      <c r="AT1191" s="42">
        <v>11</v>
      </c>
      <c r="AU1191" s="43"/>
      <c r="AV1191" s="40"/>
      <c r="AW1191" s="40"/>
      <c r="AX1191" s="40"/>
      <c r="AY1191" s="40"/>
      <c r="AZ1191" s="40"/>
      <c r="BA1191" s="42"/>
      <c r="BB1191" s="41"/>
      <c r="BC1191" s="40"/>
      <c r="BD1191" s="40"/>
      <c r="BE1191" s="40"/>
      <c r="BF1191" s="40"/>
      <c r="BG1191" s="40"/>
      <c r="BH1191" s="42"/>
      <c r="BI1191" s="40">
        <v>4</v>
      </c>
      <c r="BJ1191" s="40">
        <v>11</v>
      </c>
      <c r="BK1191" s="40">
        <v>11</v>
      </c>
      <c r="BL1191" s="40"/>
      <c r="BM1191" s="40">
        <v>88</v>
      </c>
      <c r="BN1191" s="40">
        <v>88</v>
      </c>
      <c r="BO1191" s="41"/>
      <c r="BP1191" s="40"/>
      <c r="BQ1191" s="40"/>
      <c r="BR1191" s="40"/>
      <c r="BS1191" s="40"/>
      <c r="BT1191" s="40"/>
      <c r="BU1191" s="42"/>
      <c r="BV1191" s="40"/>
      <c r="BW1191" s="41">
        <v>7</v>
      </c>
      <c r="BX1191" s="40"/>
      <c r="BY1191" s="40" t="s">
        <v>1616</v>
      </c>
      <c r="BZ1191" s="40">
        <v>90</v>
      </c>
      <c r="CA1191" s="42">
        <v>90</v>
      </c>
      <c r="CB1191" s="41"/>
      <c r="CC1191" s="40"/>
      <c r="CD1191" s="40"/>
      <c r="CE1191" s="40"/>
      <c r="CF1191" s="40"/>
      <c r="CG1191" s="40"/>
      <c r="CH1191" s="42"/>
      <c r="CI1191" s="43"/>
      <c r="CJ1191" s="41"/>
      <c r="CK1191" s="40"/>
      <c r="CL1191" s="40"/>
      <c r="CM1191" s="40"/>
      <c r="CN1191" s="40"/>
      <c r="CO1191" s="40"/>
      <c r="CP1191" s="40"/>
      <c r="CQ1191" s="40"/>
      <c r="CR1191" s="40"/>
      <c r="CS1191" s="40"/>
      <c r="CT1191" s="40"/>
      <c r="CU1191" s="40"/>
      <c r="CV1191" s="40"/>
      <c r="CW1191" s="40"/>
      <c r="CX1191" s="40"/>
      <c r="CY1191" s="40"/>
      <c r="CZ1191" s="40"/>
      <c r="DA1191" s="40"/>
      <c r="DB1191" s="40"/>
      <c r="DC1191" s="40"/>
      <c r="DD1191" s="40"/>
      <c r="DE1191" s="40"/>
      <c r="DF1191" s="40"/>
      <c r="DG1191" s="40"/>
      <c r="DH1191" s="40"/>
      <c r="DI1191" s="40"/>
      <c r="DJ1191" s="40"/>
      <c r="DK1191" s="40"/>
      <c r="DL1191" s="40"/>
      <c r="DM1191" s="40"/>
      <c r="DN1191" s="40"/>
      <c r="DO1191" s="40"/>
      <c r="DP1191" s="40"/>
      <c r="DQ1191" s="41"/>
      <c r="DR1191" s="40"/>
      <c r="DS1191" s="40"/>
      <c r="DT1191" s="40"/>
      <c r="DU1191" s="40"/>
      <c r="DV1191" s="42"/>
      <c r="DW1191" s="40"/>
      <c r="DX1191" s="40"/>
      <c r="DY1191" s="40"/>
      <c r="DZ1191" s="40"/>
      <c r="EA1191" s="40"/>
      <c r="EB1191" s="40"/>
      <c r="EC1191" s="40"/>
      <c r="ED1191" s="41"/>
      <c r="EE1191" s="40"/>
      <c r="EF1191" s="40"/>
      <c r="EG1191" s="41"/>
      <c r="EH1191" s="40"/>
      <c r="EI1191" s="40"/>
      <c r="EJ1191" s="40"/>
      <c r="EK1191" s="40"/>
      <c r="EL1191" s="42"/>
      <c r="EM1191" s="40"/>
      <c r="EN1191" s="40"/>
      <c r="EO1191" s="40"/>
      <c r="EP1191" s="40"/>
      <c r="EQ1191" s="40"/>
      <c r="ER1191" s="40"/>
      <c r="ES1191" s="40"/>
      <c r="ET1191" s="40"/>
      <c r="EU1191" s="40"/>
      <c r="EV1191" s="40"/>
      <c r="EW1191" s="42"/>
      <c r="EX1191" s="42"/>
      <c r="EY1191" s="42"/>
      <c r="EZ1191" s="42"/>
      <c r="FA1191" s="42"/>
      <c r="FB1191" s="42"/>
      <c r="FC1191" s="42"/>
      <c r="FD1191" s="42"/>
      <c r="FE1191" s="42"/>
      <c r="FF1191" s="42"/>
      <c r="FG1191" s="42"/>
      <c r="FH1191" s="42"/>
      <c r="FI1191" s="42"/>
      <c r="FJ1191" s="42"/>
      <c r="FK1191" s="42"/>
      <c r="FL1191" s="42"/>
      <c r="FM1191" s="42"/>
      <c r="FN1191" s="42"/>
      <c r="FO1191" s="42"/>
      <c r="FP1191" s="42"/>
      <c r="FQ1191" s="42"/>
      <c r="FR1191" s="42"/>
      <c r="FS1191" s="29">
        <f t="shared" si="144"/>
        <v>528</v>
      </c>
      <c r="FT1191" s="29">
        <f t="shared" si="145"/>
        <v>528</v>
      </c>
      <c r="FU1191" s="8">
        <f t="shared" si="148"/>
        <v>11</v>
      </c>
      <c r="FV1191" s="29">
        <f t="shared" si="147"/>
        <v>11</v>
      </c>
    </row>
    <row r="1192" spans="1:178">
      <c r="A1192" s="8">
        <v>17196</v>
      </c>
      <c r="B1192" s="27" t="s">
        <v>849</v>
      </c>
      <c r="C1192" s="40">
        <v>13</v>
      </c>
      <c r="D1192" s="40" t="s">
        <v>1445</v>
      </c>
      <c r="E1192" s="40" t="s">
        <v>1476</v>
      </c>
      <c r="F1192" s="40" t="s">
        <v>108</v>
      </c>
      <c r="G1192" s="40">
        <v>150</v>
      </c>
      <c r="H1192" s="8" t="str">
        <f>VLOOKUP(F1192, 'Meslek Grupları'!$E$6:$G$152, 3, FALSE)</f>
        <v>Esnaf</v>
      </c>
      <c r="I1192" s="40"/>
      <c r="J1192" s="40"/>
      <c r="K1192" s="40"/>
      <c r="L1192" s="40"/>
      <c r="M1192" s="40"/>
      <c r="N1192" s="40"/>
      <c r="O1192" s="40"/>
      <c r="P1192" s="40"/>
      <c r="Q1192" s="40" t="s">
        <v>576</v>
      </c>
      <c r="R1192" s="40"/>
      <c r="S1192" s="40">
        <v>4</v>
      </c>
      <c r="T1192" s="40">
        <v>18</v>
      </c>
      <c r="U1192" s="40"/>
      <c r="V1192" s="40"/>
      <c r="W1192" s="40"/>
      <c r="X1192" s="40"/>
      <c r="Y1192" s="40"/>
      <c r="Z1192" s="41"/>
      <c r="AA1192" s="40"/>
      <c r="AB1192" s="40"/>
      <c r="AC1192" s="40"/>
      <c r="AD1192" s="40"/>
      <c r="AE1192" s="40"/>
      <c r="AF1192" s="40"/>
      <c r="AG1192" s="40"/>
      <c r="AH1192" s="40"/>
      <c r="AI1192" s="40"/>
      <c r="AJ1192" s="40"/>
      <c r="AK1192" s="40"/>
      <c r="AL1192" s="40"/>
      <c r="AM1192" s="40"/>
      <c r="AN1192" s="40"/>
      <c r="AO1192" s="40"/>
      <c r="AP1192" s="40"/>
      <c r="AQ1192" s="40"/>
      <c r="AR1192" s="40"/>
      <c r="AS1192" s="42"/>
      <c r="AT1192" s="42"/>
      <c r="AU1192" s="43"/>
      <c r="AV1192" s="40"/>
      <c r="AW1192" s="40"/>
      <c r="AX1192" s="40"/>
      <c r="AY1192" s="40"/>
      <c r="AZ1192" s="40"/>
      <c r="BA1192" s="42"/>
      <c r="BB1192" s="41"/>
      <c r="BC1192" s="40"/>
      <c r="BD1192" s="40"/>
      <c r="BE1192" s="40"/>
      <c r="BF1192" s="40"/>
      <c r="BG1192" s="40"/>
      <c r="BH1192" s="42"/>
      <c r="BI1192" s="40"/>
      <c r="BJ1192" s="40"/>
      <c r="BK1192" s="40"/>
      <c r="BL1192" s="40"/>
      <c r="BM1192" s="40"/>
      <c r="BN1192" s="40"/>
      <c r="BO1192" s="41"/>
      <c r="BP1192" s="40"/>
      <c r="BQ1192" s="40"/>
      <c r="BR1192" s="40"/>
      <c r="BS1192" s="40"/>
      <c r="BT1192" s="40"/>
      <c r="BU1192" s="42"/>
      <c r="BV1192" s="40"/>
      <c r="BW1192" s="41">
        <v>4</v>
      </c>
      <c r="BX1192" s="40"/>
      <c r="BY1192" s="40"/>
      <c r="BZ1192" s="40">
        <v>72</v>
      </c>
      <c r="CA1192" s="42">
        <v>72</v>
      </c>
      <c r="CB1192" s="41"/>
      <c r="CC1192" s="40"/>
      <c r="CD1192" s="40"/>
      <c r="CE1192" s="40"/>
      <c r="CF1192" s="40"/>
      <c r="CG1192" s="40"/>
      <c r="CH1192" s="42"/>
      <c r="CI1192" s="43"/>
      <c r="CJ1192" s="41"/>
      <c r="CK1192" s="40"/>
      <c r="CL1192" s="40"/>
      <c r="CM1192" s="40"/>
      <c r="CN1192" s="40"/>
      <c r="CO1192" s="40"/>
      <c r="CP1192" s="40"/>
      <c r="CQ1192" s="40"/>
      <c r="CR1192" s="40"/>
      <c r="CS1192" s="40"/>
      <c r="CT1192" s="40"/>
      <c r="CU1192" s="40"/>
      <c r="CV1192" s="40"/>
      <c r="CW1192" s="40"/>
      <c r="CX1192" s="40"/>
      <c r="CY1192" s="40"/>
      <c r="CZ1192" s="40"/>
      <c r="DA1192" s="40"/>
      <c r="DB1192" s="40"/>
      <c r="DC1192" s="40"/>
      <c r="DD1192" s="40"/>
      <c r="DE1192" s="40"/>
      <c r="DF1192" s="40"/>
      <c r="DG1192" s="40"/>
      <c r="DH1192" s="40"/>
      <c r="DI1192" s="40"/>
      <c r="DJ1192" s="40"/>
      <c r="DK1192" s="40"/>
      <c r="DL1192" s="40"/>
      <c r="DM1192" s="40"/>
      <c r="DN1192" s="40"/>
      <c r="DO1192" s="40"/>
      <c r="DP1192" s="40"/>
      <c r="DQ1192" s="41"/>
      <c r="DR1192" s="40"/>
      <c r="DS1192" s="40"/>
      <c r="DT1192" s="40"/>
      <c r="DU1192" s="40"/>
      <c r="DV1192" s="42"/>
      <c r="DW1192" s="40"/>
      <c r="DX1192" s="40"/>
      <c r="DY1192" s="40"/>
      <c r="DZ1192" s="40"/>
      <c r="EA1192" s="40"/>
      <c r="EB1192" s="40"/>
      <c r="EC1192" s="40"/>
      <c r="ED1192" s="41"/>
      <c r="EE1192" s="40"/>
      <c r="EF1192" s="40"/>
      <c r="EG1192" s="41"/>
      <c r="EH1192" s="40"/>
      <c r="EI1192" s="40"/>
      <c r="EJ1192" s="40"/>
      <c r="EK1192" s="40"/>
      <c r="EL1192" s="42"/>
      <c r="EM1192" s="40"/>
      <c r="EN1192" s="40"/>
      <c r="EO1192" s="40"/>
      <c r="EP1192" s="40"/>
      <c r="EQ1192" s="40"/>
      <c r="ER1192" s="40"/>
      <c r="ES1192" s="40"/>
      <c r="ET1192" s="40"/>
      <c r="EU1192" s="40"/>
      <c r="EV1192" s="40"/>
      <c r="EW1192" s="42"/>
      <c r="EX1192" s="42"/>
      <c r="EY1192" s="42"/>
      <c r="EZ1192" s="42"/>
      <c r="FA1192" s="42"/>
      <c r="FB1192" s="42"/>
      <c r="FC1192" s="42"/>
      <c r="FD1192" s="42"/>
      <c r="FE1192" s="42"/>
      <c r="FF1192" s="42"/>
      <c r="FG1192" s="42"/>
      <c r="FH1192" s="42"/>
      <c r="FI1192" s="42"/>
      <c r="FJ1192" s="42"/>
      <c r="FK1192" s="42"/>
      <c r="FL1192" s="42"/>
      <c r="FM1192" s="42"/>
      <c r="FN1192" s="42"/>
      <c r="FO1192" s="42"/>
      <c r="FP1192" s="42"/>
      <c r="FQ1192" s="42"/>
      <c r="FR1192" s="42"/>
      <c r="FS1192" s="29">
        <f t="shared" si="144"/>
        <v>222</v>
      </c>
      <c r="FT1192" s="29">
        <f t="shared" si="145"/>
        <v>222</v>
      </c>
      <c r="FU1192" s="8">
        <f t="shared" si="148"/>
        <v>4</v>
      </c>
      <c r="FV1192" s="29">
        <f t="shared" si="147"/>
        <v>4</v>
      </c>
    </row>
    <row r="1193" spans="1:178">
      <c r="A1193" s="8">
        <v>17196</v>
      </c>
      <c r="B1193" s="27" t="s">
        <v>849</v>
      </c>
      <c r="C1193" s="40">
        <v>14</v>
      </c>
      <c r="D1193" s="40" t="s">
        <v>1453</v>
      </c>
      <c r="E1193" s="40" t="s">
        <v>1540</v>
      </c>
      <c r="F1193" s="40" t="s">
        <v>253</v>
      </c>
      <c r="G1193" s="40">
        <v>120</v>
      </c>
      <c r="H1193" s="8" t="str">
        <f>VLOOKUP(F1193, 'Meslek Grupları'!$E$6:$G$152, 3, FALSE)</f>
        <v>İşçiler</v>
      </c>
      <c r="I1193" s="40"/>
      <c r="J1193" s="40"/>
      <c r="K1193" s="40"/>
      <c r="L1193" s="40"/>
      <c r="M1193" s="40"/>
      <c r="N1193" s="40"/>
      <c r="O1193" s="40"/>
      <c r="P1193" s="40"/>
      <c r="Q1193" s="40" t="s">
        <v>575</v>
      </c>
      <c r="R1193" s="40">
        <v>12</v>
      </c>
      <c r="S1193" s="40">
        <v>2</v>
      </c>
      <c r="T1193" s="40">
        <v>9</v>
      </c>
      <c r="U1193" s="40"/>
      <c r="V1193" s="40"/>
      <c r="W1193" s="40"/>
      <c r="X1193" s="40"/>
      <c r="Y1193" s="40"/>
      <c r="Z1193" s="41"/>
      <c r="AA1193" s="40"/>
      <c r="AB1193" s="40"/>
      <c r="AC1193" s="40"/>
      <c r="AD1193" s="40"/>
      <c r="AE1193" s="40"/>
      <c r="AF1193" s="40"/>
      <c r="AG1193" s="40"/>
      <c r="AH1193" s="40"/>
      <c r="AI1193" s="40"/>
      <c r="AJ1193" s="40"/>
      <c r="AK1193" s="40"/>
      <c r="AL1193" s="40"/>
      <c r="AM1193" s="40"/>
      <c r="AN1193" s="40"/>
      <c r="AO1193" s="40"/>
      <c r="AP1193" s="40"/>
      <c r="AQ1193" s="40"/>
      <c r="AR1193" s="40"/>
      <c r="AS1193" s="42"/>
      <c r="AT1193" s="42"/>
      <c r="AU1193" s="43"/>
      <c r="AV1193" s="40"/>
      <c r="AW1193" s="40"/>
      <c r="AX1193" s="40"/>
      <c r="AY1193" s="40"/>
      <c r="AZ1193" s="40"/>
      <c r="BA1193" s="42"/>
      <c r="BB1193" s="41"/>
      <c r="BC1193" s="40"/>
      <c r="BD1193" s="40"/>
      <c r="BE1193" s="40"/>
      <c r="BF1193" s="40"/>
      <c r="BG1193" s="40"/>
      <c r="BH1193" s="42"/>
      <c r="BI1193" s="40"/>
      <c r="BJ1193" s="40"/>
      <c r="BK1193" s="40"/>
      <c r="BL1193" s="40"/>
      <c r="BM1193" s="40"/>
      <c r="BN1193" s="40"/>
      <c r="BO1193" s="41"/>
      <c r="BP1193" s="40"/>
      <c r="BQ1193" s="40"/>
      <c r="BR1193" s="40"/>
      <c r="BS1193" s="40"/>
      <c r="BT1193" s="40"/>
      <c r="BU1193" s="42"/>
      <c r="BV1193" s="40"/>
      <c r="BW1193" s="41">
        <v>2</v>
      </c>
      <c r="BX1193" s="40"/>
      <c r="BY1193" s="40"/>
      <c r="BZ1193" s="40">
        <v>24</v>
      </c>
      <c r="CA1193" s="42">
        <v>24</v>
      </c>
      <c r="CB1193" s="41"/>
      <c r="CC1193" s="40"/>
      <c r="CD1193" s="40"/>
      <c r="CE1193" s="40"/>
      <c r="CF1193" s="40"/>
      <c r="CG1193" s="40"/>
      <c r="CH1193" s="42"/>
      <c r="CI1193" s="43"/>
      <c r="CJ1193" s="41"/>
      <c r="CK1193" s="40"/>
      <c r="CL1193" s="40"/>
      <c r="CM1193" s="40"/>
      <c r="CN1193" s="40"/>
      <c r="CO1193" s="40"/>
      <c r="CP1193" s="40"/>
      <c r="CQ1193" s="40"/>
      <c r="CR1193" s="40"/>
      <c r="CS1193" s="40"/>
      <c r="CT1193" s="40"/>
      <c r="CU1193" s="40"/>
      <c r="CV1193" s="40"/>
      <c r="CW1193" s="40"/>
      <c r="CX1193" s="40"/>
      <c r="CY1193" s="40"/>
      <c r="CZ1193" s="40"/>
      <c r="DA1193" s="40"/>
      <c r="DB1193" s="40"/>
      <c r="DC1193" s="40"/>
      <c r="DD1193" s="40"/>
      <c r="DE1193" s="40"/>
      <c r="DF1193" s="40"/>
      <c r="DG1193" s="40"/>
      <c r="DH1193" s="40"/>
      <c r="DI1193" s="40"/>
      <c r="DJ1193" s="40"/>
      <c r="DK1193" s="40"/>
      <c r="DL1193" s="40"/>
      <c r="DM1193" s="40"/>
      <c r="DN1193" s="40"/>
      <c r="DO1193" s="40"/>
      <c r="DP1193" s="40"/>
      <c r="DQ1193" s="41"/>
      <c r="DR1193" s="40"/>
      <c r="DS1193" s="40"/>
      <c r="DT1193" s="40"/>
      <c r="DU1193" s="40"/>
      <c r="DV1193" s="42"/>
      <c r="DW1193" s="40"/>
      <c r="DX1193" s="40"/>
      <c r="DY1193" s="40"/>
      <c r="DZ1193" s="40"/>
      <c r="EA1193" s="40"/>
      <c r="EB1193" s="40"/>
      <c r="EC1193" s="40"/>
      <c r="ED1193" s="41"/>
      <c r="EE1193" s="40"/>
      <c r="EF1193" s="40"/>
      <c r="EG1193" s="41"/>
      <c r="EH1193" s="40"/>
      <c r="EI1193" s="40"/>
      <c r="EJ1193" s="40"/>
      <c r="EK1193" s="40"/>
      <c r="EL1193" s="42"/>
      <c r="EM1193" s="40"/>
      <c r="EN1193" s="40"/>
      <c r="EO1193" s="40"/>
      <c r="EP1193" s="40"/>
      <c r="EQ1193" s="40"/>
      <c r="ER1193" s="40"/>
      <c r="ES1193" s="40"/>
      <c r="ET1193" s="40"/>
      <c r="EU1193" s="40"/>
      <c r="EV1193" s="40"/>
      <c r="EW1193" s="42"/>
      <c r="EX1193" s="42"/>
      <c r="EY1193" s="42"/>
      <c r="EZ1193" s="42"/>
      <c r="FA1193" s="42"/>
      <c r="FB1193" s="42"/>
      <c r="FC1193" s="42"/>
      <c r="FD1193" s="42"/>
      <c r="FE1193" s="42"/>
      <c r="FF1193" s="42"/>
      <c r="FG1193" s="42"/>
      <c r="FH1193" s="42"/>
      <c r="FI1193" s="42"/>
      <c r="FJ1193" s="42"/>
      <c r="FK1193" s="42"/>
      <c r="FL1193" s="42"/>
      <c r="FM1193" s="42"/>
      <c r="FN1193" s="42"/>
      <c r="FO1193" s="42"/>
      <c r="FP1193" s="42"/>
      <c r="FQ1193" s="42"/>
      <c r="FR1193" s="42"/>
      <c r="FS1193" s="29">
        <f t="shared" si="144"/>
        <v>144</v>
      </c>
      <c r="FT1193" s="29">
        <f t="shared" si="145"/>
        <v>144</v>
      </c>
      <c r="FU1193" s="8">
        <f t="shared" si="148"/>
        <v>2</v>
      </c>
      <c r="FV1193" s="29">
        <f t="shared" si="147"/>
        <v>2</v>
      </c>
    </row>
    <row r="1194" spans="1:178">
      <c r="A1194" s="8">
        <v>17196</v>
      </c>
      <c r="B1194" s="27" t="s">
        <v>849</v>
      </c>
      <c r="C1194" s="8">
        <v>15</v>
      </c>
      <c r="D1194" s="286" t="s">
        <v>1526</v>
      </c>
      <c r="E1194" s="286" t="s">
        <v>1444</v>
      </c>
      <c r="F1194" s="286" t="s">
        <v>1005</v>
      </c>
      <c r="G1194" s="286">
        <v>3000</v>
      </c>
      <c r="H1194" s="286" t="s">
        <v>791</v>
      </c>
      <c r="I1194" s="286" t="s">
        <v>2308</v>
      </c>
      <c r="J1194" s="8"/>
      <c r="K1194" s="8"/>
      <c r="M1194" s="8"/>
      <c r="O1194" s="8"/>
      <c r="P1194" s="8"/>
      <c r="Q1194" s="239" t="s">
        <v>1621</v>
      </c>
      <c r="S1194" s="8">
        <v>7</v>
      </c>
      <c r="T1194" s="8">
        <v>31.5</v>
      </c>
      <c r="U1194" s="8"/>
      <c r="V1194" s="8"/>
      <c r="W1194" s="8"/>
      <c r="Z1194" s="2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>
        <v>20</v>
      </c>
      <c r="AS1194" s="27">
        <v>4</v>
      </c>
      <c r="AT1194" s="27">
        <v>4</v>
      </c>
      <c r="AU1194" s="29"/>
      <c r="AV1194" s="8">
        <v>2</v>
      </c>
      <c r="AW1194" s="8"/>
      <c r="AX1194" s="8">
        <v>4</v>
      </c>
      <c r="AY1194" s="8"/>
      <c r="AZ1194" s="8">
        <v>36</v>
      </c>
      <c r="BA1194" s="27">
        <v>36</v>
      </c>
      <c r="BB1194" s="28"/>
      <c r="BC1194" s="8"/>
      <c r="BD1194" s="8"/>
      <c r="BE1194" s="8"/>
      <c r="BF1194" s="8"/>
      <c r="BG1194" s="8"/>
      <c r="BH1194" s="27"/>
      <c r="BI1194" s="8">
        <v>4</v>
      </c>
      <c r="BJ1194" s="8">
        <v>11</v>
      </c>
      <c r="BK1194" s="8">
        <v>11</v>
      </c>
      <c r="BL1194" s="8"/>
      <c r="BM1194" s="8">
        <v>88</v>
      </c>
      <c r="BN1194" s="8">
        <v>88</v>
      </c>
      <c r="BO1194" s="28"/>
      <c r="BP1194" s="8"/>
      <c r="BQ1194" s="8"/>
      <c r="BR1194" s="8"/>
      <c r="BS1194" s="8"/>
      <c r="BT1194" s="8"/>
      <c r="BU1194" s="27"/>
      <c r="BV1194" s="8"/>
      <c r="BW1194" s="28">
        <v>7</v>
      </c>
      <c r="BX1194" s="8"/>
      <c r="BY1194" s="8"/>
      <c r="BZ1194" s="8">
        <v>168</v>
      </c>
      <c r="CA1194" s="27">
        <v>168</v>
      </c>
      <c r="CB1194" s="28"/>
      <c r="CC1194" s="8"/>
      <c r="CD1194" s="8"/>
      <c r="CE1194" s="8"/>
      <c r="CF1194" s="8"/>
      <c r="CG1194" s="8"/>
      <c r="CH1194" s="27"/>
      <c r="CI1194" s="29"/>
      <c r="CJ1194" s="2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78"/>
      <c r="DR1194" s="3">
        <v>1</v>
      </c>
      <c r="DS1194" s="3"/>
      <c r="DT1194" s="3" t="s">
        <v>384</v>
      </c>
      <c r="DU1194" s="3">
        <v>30</v>
      </c>
      <c r="DV1194" s="4"/>
      <c r="DW1194" s="8"/>
      <c r="DX1194" s="8"/>
      <c r="DY1194" s="8"/>
      <c r="DZ1194" s="8"/>
      <c r="EA1194" s="8"/>
      <c r="EB1194" s="8"/>
      <c r="EC1194" s="8"/>
      <c r="ED1194" s="28"/>
      <c r="EE1194" s="8"/>
      <c r="EF1194" s="8"/>
      <c r="EG1194" s="28"/>
      <c r="EH1194" s="8"/>
      <c r="EI1194" s="8"/>
      <c r="EJ1194" s="8"/>
      <c r="EK1194" s="8"/>
      <c r="EL1194" s="27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27"/>
      <c r="EX1194" s="27"/>
      <c r="EY1194" s="27"/>
      <c r="EZ1194" s="27"/>
      <c r="FA1194" s="27"/>
      <c r="FB1194" s="27"/>
      <c r="FC1194" s="27"/>
      <c r="FD1194" s="27"/>
      <c r="FE1194" s="27"/>
      <c r="FF1194" s="27"/>
      <c r="FG1194" s="27"/>
      <c r="FH1194" s="27"/>
      <c r="FI1194" s="27"/>
      <c r="FJ1194" s="27"/>
      <c r="FK1194" s="27"/>
      <c r="FL1194" s="27"/>
      <c r="FM1194" s="27"/>
      <c r="FN1194" s="27"/>
      <c r="FO1194" s="27"/>
      <c r="FP1194" s="27"/>
      <c r="FQ1194" s="27"/>
      <c r="FR1194" s="27"/>
      <c r="FS1194" s="29">
        <f t="shared" si="144"/>
        <v>3322</v>
      </c>
      <c r="FT1194" s="29">
        <f>SUM(FS1194:FS1195)</f>
        <v>3322</v>
      </c>
      <c r="FU1194" s="8">
        <f t="shared" si="148"/>
        <v>13</v>
      </c>
      <c r="FV1194" s="29">
        <f>SUM(FU1194:FU1195)</f>
        <v>16</v>
      </c>
    </row>
    <row r="1195" spans="1:178">
      <c r="A1195" s="8">
        <v>17196</v>
      </c>
      <c r="B1195" s="27" t="s">
        <v>849</v>
      </c>
      <c r="C1195" s="31"/>
      <c r="D1195" s="31"/>
      <c r="E1195" s="31"/>
      <c r="F1195" s="31" t="s">
        <v>1071</v>
      </c>
      <c r="G1195" s="31"/>
      <c r="H1195" s="8">
        <v>0</v>
      </c>
      <c r="I1195" s="31"/>
      <c r="J1195" s="31"/>
      <c r="K1195" s="31"/>
      <c r="L1195" s="31"/>
      <c r="M1195" s="31"/>
      <c r="N1195" s="31"/>
      <c r="O1195" s="31"/>
      <c r="P1195" s="31"/>
      <c r="Q1195" s="31" t="s">
        <v>1071</v>
      </c>
      <c r="R1195" s="31"/>
      <c r="S1195" s="31"/>
      <c r="T1195" s="31"/>
      <c r="U1195" s="31"/>
      <c r="V1195" s="31"/>
      <c r="W1195" s="31"/>
      <c r="X1195" s="31"/>
      <c r="Y1195" s="31"/>
      <c r="Z1195" s="38"/>
      <c r="AA1195" s="31"/>
      <c r="AB1195" s="31"/>
      <c r="AC1195" s="31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  <c r="AR1195" s="31"/>
      <c r="AS1195" s="37"/>
      <c r="AT1195" s="37"/>
      <c r="AU1195" s="39"/>
      <c r="AV1195" s="31"/>
      <c r="AW1195" s="31"/>
      <c r="AX1195" s="31"/>
      <c r="AY1195" s="31"/>
      <c r="AZ1195" s="31"/>
      <c r="BA1195" s="37"/>
      <c r="BB1195" s="38"/>
      <c r="BC1195" s="31"/>
      <c r="BD1195" s="31"/>
      <c r="BE1195" s="31"/>
      <c r="BF1195" s="31"/>
      <c r="BG1195" s="31"/>
      <c r="BH1195" s="37"/>
      <c r="BI1195" s="31"/>
      <c r="BJ1195" s="31"/>
      <c r="BK1195" s="31"/>
      <c r="BL1195" s="31"/>
      <c r="BM1195" s="31"/>
      <c r="BN1195" s="31"/>
      <c r="BO1195" s="38"/>
      <c r="BP1195" s="31"/>
      <c r="BQ1195" s="31"/>
      <c r="BR1195" s="31"/>
      <c r="BS1195" s="31"/>
      <c r="BT1195" s="31"/>
      <c r="BU1195" s="37"/>
      <c r="BV1195" s="31"/>
      <c r="BW1195" s="38">
        <v>3</v>
      </c>
      <c r="BX1195" s="31"/>
      <c r="BY1195" s="31" t="s">
        <v>275</v>
      </c>
      <c r="BZ1195" s="31"/>
      <c r="CA1195" s="37"/>
      <c r="CB1195" s="38"/>
      <c r="CC1195" s="31"/>
      <c r="CD1195" s="31"/>
      <c r="CE1195" s="31"/>
      <c r="CF1195" s="31"/>
      <c r="CG1195" s="31"/>
      <c r="CH1195" s="37"/>
      <c r="CI1195" s="39"/>
      <c r="CJ1195" s="38"/>
      <c r="CK1195" s="31">
        <v>1</v>
      </c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/>
      <c r="DK1195" s="31"/>
      <c r="DL1195" s="31"/>
      <c r="DM1195" s="31"/>
      <c r="DN1195" s="31"/>
      <c r="DO1195" s="31"/>
      <c r="DP1195" s="31"/>
      <c r="DQ1195" s="38"/>
      <c r="DR1195" s="31"/>
      <c r="DS1195" s="31"/>
      <c r="DT1195" s="31"/>
      <c r="DU1195" s="31"/>
      <c r="DV1195" s="37"/>
      <c r="DW1195" s="31"/>
      <c r="DX1195" s="31"/>
      <c r="DY1195" s="31"/>
      <c r="DZ1195" s="31"/>
      <c r="EA1195" s="31"/>
      <c r="EB1195" s="31"/>
      <c r="EC1195" s="31"/>
      <c r="ED1195" s="38"/>
      <c r="EE1195" s="31"/>
      <c r="EF1195" s="31"/>
      <c r="EG1195" s="38"/>
      <c r="EH1195" s="31"/>
      <c r="EI1195" s="31"/>
      <c r="EJ1195" s="31"/>
      <c r="EK1195" s="31"/>
      <c r="EL1195" s="37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/>
      <c r="EW1195" s="37"/>
      <c r="EX1195" s="37"/>
      <c r="EY1195" s="37"/>
      <c r="EZ1195" s="37"/>
      <c r="FA1195" s="37"/>
      <c r="FB1195" s="37"/>
      <c r="FC1195" s="37"/>
      <c r="FD1195" s="37"/>
      <c r="FE1195" s="37"/>
      <c r="FF1195" s="37"/>
      <c r="FG1195" s="37"/>
      <c r="FH1195" s="37"/>
      <c r="FI1195" s="37"/>
      <c r="FJ1195" s="37"/>
      <c r="FK1195" s="37"/>
      <c r="FL1195" s="37"/>
      <c r="FM1195" s="37"/>
      <c r="FN1195" s="37"/>
      <c r="FO1195" s="37"/>
      <c r="FP1195" s="37"/>
      <c r="FQ1195" s="37"/>
      <c r="FR1195" s="37"/>
      <c r="FS1195" s="29">
        <f t="shared" si="144"/>
        <v>0</v>
      </c>
      <c r="FT1195" s="29"/>
      <c r="FU1195" s="8">
        <f t="shared" si="148"/>
        <v>3</v>
      </c>
      <c r="FV1195" s="29"/>
    </row>
    <row r="1196" spans="1:178">
      <c r="A1196" s="8">
        <v>17196</v>
      </c>
      <c r="B1196" s="27" t="s">
        <v>849</v>
      </c>
      <c r="C1196" s="40">
        <v>16</v>
      </c>
      <c r="D1196" s="40" t="s">
        <v>1492</v>
      </c>
      <c r="E1196" s="40" t="s">
        <v>1480</v>
      </c>
      <c r="F1196" s="40" t="s">
        <v>805</v>
      </c>
      <c r="G1196" s="40">
        <v>100</v>
      </c>
      <c r="H1196" s="8" t="str">
        <f>VLOOKUP(F1196, 'Meslek Grupları'!$E$6:$G$152, 3, FALSE)</f>
        <v>İşçiler</v>
      </c>
      <c r="I1196" s="40"/>
      <c r="J1196" s="40"/>
      <c r="K1196" s="40"/>
      <c r="L1196" s="40"/>
      <c r="M1196" s="40"/>
      <c r="N1196" s="40"/>
      <c r="O1196" s="40"/>
      <c r="P1196" s="40"/>
      <c r="Q1196" s="40" t="s">
        <v>575</v>
      </c>
      <c r="R1196" s="40">
        <v>6</v>
      </c>
      <c r="S1196" s="40">
        <v>3</v>
      </c>
      <c r="T1196" s="40">
        <v>13.5</v>
      </c>
      <c r="U1196" s="40"/>
      <c r="V1196" s="40"/>
      <c r="W1196" s="40"/>
      <c r="X1196" s="40"/>
      <c r="Y1196" s="40"/>
      <c r="Z1196" s="41"/>
      <c r="AA1196" s="40"/>
      <c r="AB1196" s="40"/>
      <c r="AC1196" s="40"/>
      <c r="AD1196" s="40"/>
      <c r="AE1196" s="40"/>
      <c r="AF1196" s="40"/>
      <c r="AG1196" s="40"/>
      <c r="AH1196" s="40"/>
      <c r="AI1196" s="40"/>
      <c r="AJ1196" s="40"/>
      <c r="AK1196" s="40"/>
      <c r="AL1196" s="40"/>
      <c r="AM1196" s="40"/>
      <c r="AN1196" s="40"/>
      <c r="AO1196" s="40"/>
      <c r="AP1196" s="40"/>
      <c r="AQ1196" s="40"/>
      <c r="AR1196" s="40">
        <v>20</v>
      </c>
      <c r="AS1196" s="42">
        <v>4</v>
      </c>
      <c r="AT1196" s="42">
        <v>4</v>
      </c>
      <c r="AU1196" s="43"/>
      <c r="AV1196" s="40"/>
      <c r="AW1196" s="40"/>
      <c r="AX1196" s="40"/>
      <c r="AY1196" s="40"/>
      <c r="AZ1196" s="40"/>
      <c r="BA1196" s="42"/>
      <c r="BB1196" s="41"/>
      <c r="BC1196" s="40"/>
      <c r="BD1196" s="40"/>
      <c r="BE1196" s="40"/>
      <c r="BF1196" s="40"/>
      <c r="BG1196" s="40"/>
      <c r="BH1196" s="42"/>
      <c r="BI1196" s="40">
        <v>1</v>
      </c>
      <c r="BJ1196" s="40">
        <v>4</v>
      </c>
      <c r="BK1196" s="40">
        <v>4</v>
      </c>
      <c r="BL1196" s="40"/>
      <c r="BM1196" s="40">
        <v>32</v>
      </c>
      <c r="BN1196" s="40">
        <v>32</v>
      </c>
      <c r="BO1196" s="41"/>
      <c r="BP1196" s="40"/>
      <c r="BQ1196" s="40"/>
      <c r="BR1196" s="40"/>
      <c r="BS1196" s="40"/>
      <c r="BT1196" s="40"/>
      <c r="BU1196" s="42"/>
      <c r="BV1196" s="40"/>
      <c r="BW1196" s="41">
        <v>3</v>
      </c>
      <c r="BX1196" s="40"/>
      <c r="BY1196" s="40"/>
      <c r="BZ1196" s="40">
        <v>72</v>
      </c>
      <c r="CA1196" s="42">
        <v>72</v>
      </c>
      <c r="CB1196" s="41"/>
      <c r="CC1196" s="40"/>
      <c r="CD1196" s="40"/>
      <c r="CE1196" s="40"/>
      <c r="CF1196" s="40"/>
      <c r="CG1196" s="40"/>
      <c r="CH1196" s="42"/>
      <c r="CI1196" s="43"/>
      <c r="CJ1196" s="41"/>
      <c r="CK1196" s="40"/>
      <c r="CL1196" s="40"/>
      <c r="CM1196" s="40"/>
      <c r="CN1196" s="40"/>
      <c r="CO1196" s="40"/>
      <c r="CP1196" s="40"/>
      <c r="CQ1196" s="40"/>
      <c r="CR1196" s="40"/>
      <c r="CS1196" s="40"/>
      <c r="CT1196" s="40"/>
      <c r="CU1196" s="40"/>
      <c r="CV1196" s="40"/>
      <c r="CW1196" s="40"/>
      <c r="CX1196" s="40"/>
      <c r="CY1196" s="40"/>
      <c r="CZ1196" s="40"/>
      <c r="DA1196" s="40"/>
      <c r="DB1196" s="40"/>
      <c r="DC1196" s="40"/>
      <c r="DD1196" s="40"/>
      <c r="DE1196" s="40"/>
      <c r="DF1196" s="40"/>
      <c r="DG1196" s="40"/>
      <c r="DH1196" s="40"/>
      <c r="DI1196" s="40"/>
      <c r="DJ1196" s="40"/>
      <c r="DK1196" s="40"/>
      <c r="DL1196" s="40"/>
      <c r="DM1196" s="40"/>
      <c r="DN1196" s="40"/>
      <c r="DO1196" s="40"/>
      <c r="DP1196" s="40"/>
      <c r="DQ1196" s="41"/>
      <c r="DR1196" s="40"/>
      <c r="DS1196" s="40"/>
      <c r="DT1196" s="40"/>
      <c r="DU1196" s="40"/>
      <c r="DV1196" s="42"/>
      <c r="DW1196" s="40"/>
      <c r="DX1196" s="40"/>
      <c r="DY1196" s="40"/>
      <c r="DZ1196" s="40"/>
      <c r="EA1196" s="40"/>
      <c r="EB1196" s="40"/>
      <c r="EC1196" s="40"/>
      <c r="ED1196" s="41"/>
      <c r="EE1196" s="40"/>
      <c r="EF1196" s="40"/>
      <c r="EG1196" s="41"/>
      <c r="EH1196" s="40"/>
      <c r="EI1196" s="40"/>
      <c r="EJ1196" s="40"/>
      <c r="EK1196" s="40"/>
      <c r="EL1196" s="42"/>
      <c r="EM1196" s="40"/>
      <c r="EN1196" s="40"/>
      <c r="EO1196" s="40"/>
      <c r="EP1196" s="40"/>
      <c r="EQ1196" s="40"/>
      <c r="ER1196" s="40"/>
      <c r="ES1196" s="40"/>
      <c r="ET1196" s="40"/>
      <c r="EU1196" s="40"/>
      <c r="EV1196" s="40"/>
      <c r="EW1196" s="42"/>
      <c r="EX1196" s="42"/>
      <c r="EY1196" s="42"/>
      <c r="EZ1196" s="42"/>
      <c r="FA1196" s="42"/>
      <c r="FB1196" s="42"/>
      <c r="FC1196" s="42"/>
      <c r="FD1196" s="42"/>
      <c r="FE1196" s="42"/>
      <c r="FF1196" s="42"/>
      <c r="FG1196" s="42"/>
      <c r="FH1196" s="42"/>
      <c r="FI1196" s="42"/>
      <c r="FJ1196" s="42"/>
      <c r="FK1196" s="42"/>
      <c r="FL1196" s="42"/>
      <c r="FM1196" s="42"/>
      <c r="FN1196" s="42"/>
      <c r="FO1196" s="42"/>
      <c r="FP1196" s="42"/>
      <c r="FQ1196" s="42"/>
      <c r="FR1196" s="42"/>
      <c r="FS1196" s="29">
        <f t="shared" si="144"/>
        <v>204</v>
      </c>
      <c r="FT1196" s="29">
        <f t="shared" ref="FT1196:FT1237" si="149">FS1196</f>
        <v>204</v>
      </c>
      <c r="FU1196" s="8">
        <f t="shared" si="148"/>
        <v>4</v>
      </c>
      <c r="FV1196" s="29">
        <f t="shared" ref="FV1196:FV1237" si="150">FU1196</f>
        <v>4</v>
      </c>
    </row>
    <row r="1197" spans="1:178">
      <c r="A1197" s="8">
        <v>17196</v>
      </c>
      <c r="B1197" s="27" t="s">
        <v>849</v>
      </c>
      <c r="C1197" s="40">
        <v>17</v>
      </c>
      <c r="D1197" s="40" t="s">
        <v>1499</v>
      </c>
      <c r="E1197" s="40" t="s">
        <v>1448</v>
      </c>
      <c r="F1197" s="40" t="s">
        <v>30</v>
      </c>
      <c r="G1197" s="40">
        <v>250</v>
      </c>
      <c r="H1197" s="8" t="str">
        <f>VLOOKUP(F1197, 'Meslek Grupları'!$E$6:$G$152, 3, FALSE)</f>
        <v>Esnaf</v>
      </c>
      <c r="I1197" s="40"/>
      <c r="J1197" s="40"/>
      <c r="K1197" s="40"/>
      <c r="L1197" s="40"/>
      <c r="M1197" s="40"/>
      <c r="N1197" s="40"/>
      <c r="O1197" s="40"/>
      <c r="P1197" s="40"/>
      <c r="Q1197" s="40" t="s">
        <v>575</v>
      </c>
      <c r="R1197" s="40">
        <v>15</v>
      </c>
      <c r="S1197" s="124">
        <v>3.25</v>
      </c>
      <c r="T1197" s="124">
        <v>14.51</v>
      </c>
      <c r="U1197" s="40"/>
      <c r="V1197" s="40"/>
      <c r="W1197" s="40"/>
      <c r="X1197" s="40"/>
      <c r="Y1197" s="40"/>
      <c r="Z1197" s="41"/>
      <c r="AA1197" s="40"/>
      <c r="AB1197" s="40"/>
      <c r="AC1197" s="40"/>
      <c r="AD1197" s="40"/>
      <c r="AE1197" s="40"/>
      <c r="AF1197" s="40"/>
      <c r="AG1197" s="40"/>
      <c r="AH1197" s="40"/>
      <c r="AI1197" s="40"/>
      <c r="AJ1197" s="40"/>
      <c r="AK1197" s="40"/>
      <c r="AL1197" s="40"/>
      <c r="AM1197" s="40"/>
      <c r="AN1197" s="40"/>
      <c r="AO1197" s="40"/>
      <c r="AP1197" s="40"/>
      <c r="AQ1197" s="40"/>
      <c r="AR1197" s="40"/>
      <c r="AS1197" s="42"/>
      <c r="AT1197" s="42"/>
      <c r="AU1197" s="43"/>
      <c r="AV1197" s="40"/>
      <c r="AW1197" s="40"/>
      <c r="AX1197" s="40"/>
      <c r="AY1197" s="40"/>
      <c r="AZ1197" s="40"/>
      <c r="BA1197" s="42"/>
      <c r="BB1197" s="41"/>
      <c r="BC1197" s="40"/>
      <c r="BD1197" s="40"/>
      <c r="BE1197" s="40"/>
      <c r="BF1197" s="40"/>
      <c r="BG1197" s="40"/>
      <c r="BH1197" s="42"/>
      <c r="BI1197" s="40"/>
      <c r="BJ1197" s="40"/>
      <c r="BK1197" s="40"/>
      <c r="BL1197" s="40"/>
      <c r="BM1197" s="40"/>
      <c r="BN1197" s="40"/>
      <c r="BO1197" s="41"/>
      <c r="BP1197" s="40"/>
      <c r="BQ1197" s="40"/>
      <c r="BR1197" s="40"/>
      <c r="BS1197" s="40"/>
      <c r="BT1197" s="40"/>
      <c r="BU1197" s="42"/>
      <c r="BV1197" s="40"/>
      <c r="BW1197" s="133">
        <v>3.25</v>
      </c>
      <c r="BX1197" s="40"/>
      <c r="BY1197" s="40" t="s">
        <v>1617</v>
      </c>
      <c r="BZ1197" s="40">
        <v>72</v>
      </c>
      <c r="CA1197" s="42">
        <v>72</v>
      </c>
      <c r="CB1197" s="41"/>
      <c r="CC1197" s="40"/>
      <c r="CD1197" s="40"/>
      <c r="CE1197" s="40"/>
      <c r="CF1197" s="40"/>
      <c r="CG1197" s="40"/>
      <c r="CH1197" s="42"/>
      <c r="CI1197" s="43"/>
      <c r="CJ1197" s="41"/>
      <c r="CK1197" s="40"/>
      <c r="CL1197" s="40"/>
      <c r="CM1197" s="40"/>
      <c r="CN1197" s="40"/>
      <c r="CO1197" s="40"/>
      <c r="CP1197" s="40"/>
      <c r="CQ1197" s="40"/>
      <c r="CR1197" s="40"/>
      <c r="CS1197" s="40"/>
      <c r="CT1197" s="40"/>
      <c r="CU1197" s="40"/>
      <c r="CV1197" s="40"/>
      <c r="CW1197" s="40"/>
      <c r="CX1197" s="40"/>
      <c r="CY1197" s="40"/>
      <c r="CZ1197" s="40"/>
      <c r="DA1197" s="40"/>
      <c r="DB1197" s="40"/>
      <c r="DC1197" s="40"/>
      <c r="DD1197" s="40"/>
      <c r="DE1197" s="40"/>
      <c r="DF1197" s="40"/>
      <c r="DG1197" s="40"/>
      <c r="DH1197" s="40"/>
      <c r="DI1197" s="40"/>
      <c r="DJ1197" s="40"/>
      <c r="DK1197" s="40"/>
      <c r="DL1197" s="40"/>
      <c r="DM1197" s="40"/>
      <c r="DN1197" s="40"/>
      <c r="DO1197" s="40"/>
      <c r="DP1197" s="40"/>
      <c r="DQ1197" s="41"/>
      <c r="DR1197" s="40"/>
      <c r="DS1197" s="40"/>
      <c r="DT1197" s="40"/>
      <c r="DU1197" s="40"/>
      <c r="DV1197" s="42"/>
      <c r="DW1197" s="40"/>
      <c r="DX1197" s="40"/>
      <c r="DY1197" s="40"/>
      <c r="DZ1197" s="40"/>
      <c r="EA1197" s="40"/>
      <c r="EB1197" s="40"/>
      <c r="EC1197" s="40"/>
      <c r="ED1197" s="41"/>
      <c r="EE1197" s="40"/>
      <c r="EF1197" s="40"/>
      <c r="EG1197" s="41"/>
      <c r="EH1197" s="40"/>
      <c r="EI1197" s="40"/>
      <c r="EJ1197" s="40"/>
      <c r="EK1197" s="40"/>
      <c r="EL1197" s="42"/>
      <c r="EM1197" s="40"/>
      <c r="EN1197" s="40"/>
      <c r="EO1197" s="40"/>
      <c r="EP1197" s="40"/>
      <c r="EQ1197" s="40"/>
      <c r="ER1197" s="40"/>
      <c r="ES1197" s="40"/>
      <c r="ET1197" s="40"/>
      <c r="EU1197" s="40"/>
      <c r="EV1197" s="40"/>
      <c r="EW1197" s="42"/>
      <c r="EX1197" s="42"/>
      <c r="EY1197" s="42"/>
      <c r="EZ1197" s="42"/>
      <c r="FA1197" s="42"/>
      <c r="FB1197" s="42"/>
      <c r="FC1197" s="42"/>
      <c r="FD1197" s="42"/>
      <c r="FE1197" s="42"/>
      <c r="FF1197" s="42"/>
      <c r="FG1197" s="42"/>
      <c r="FH1197" s="42"/>
      <c r="FI1197" s="42"/>
      <c r="FJ1197" s="42"/>
      <c r="FK1197" s="42"/>
      <c r="FL1197" s="42"/>
      <c r="FM1197" s="42"/>
      <c r="FN1197" s="42"/>
      <c r="FO1197" s="42"/>
      <c r="FP1197" s="42"/>
      <c r="FQ1197" s="42"/>
      <c r="FR1197" s="42"/>
      <c r="FS1197" s="29">
        <f t="shared" si="144"/>
        <v>322</v>
      </c>
      <c r="FT1197" s="29">
        <f t="shared" si="149"/>
        <v>322</v>
      </c>
      <c r="FU1197" s="8">
        <f t="shared" si="148"/>
        <v>3.25</v>
      </c>
      <c r="FV1197" s="29">
        <f t="shared" si="150"/>
        <v>3.25</v>
      </c>
    </row>
    <row r="1198" spans="1:178">
      <c r="A1198" s="8">
        <v>17196</v>
      </c>
      <c r="B1198" s="27" t="s">
        <v>849</v>
      </c>
      <c r="C1198" s="40">
        <v>18</v>
      </c>
      <c r="D1198" s="40" t="s">
        <v>1618</v>
      </c>
      <c r="E1198" s="40" t="s">
        <v>1476</v>
      </c>
      <c r="F1198" s="40" t="s">
        <v>804</v>
      </c>
      <c r="G1198" s="40">
        <v>250</v>
      </c>
      <c r="H1198" s="8" t="str">
        <f>VLOOKUP(F1198, 'Meslek Grupları'!$E$6:$G$152, 3, FALSE)</f>
        <v>İşçiler</v>
      </c>
      <c r="I1198" s="40"/>
      <c r="J1198" s="40"/>
      <c r="K1198" s="40"/>
      <c r="L1198" s="40"/>
      <c r="M1198" s="40"/>
      <c r="N1198" s="40"/>
      <c r="O1198" s="40"/>
      <c r="P1198" s="40"/>
      <c r="Q1198" s="40" t="s">
        <v>575</v>
      </c>
      <c r="R1198" s="40">
        <v>25</v>
      </c>
      <c r="S1198" s="40">
        <v>3.5</v>
      </c>
      <c r="T1198" s="40">
        <v>15.75</v>
      </c>
      <c r="U1198" s="40"/>
      <c r="V1198" s="40"/>
      <c r="W1198" s="40">
        <v>50</v>
      </c>
      <c r="X1198" s="40"/>
      <c r="Y1198" s="40"/>
      <c r="Z1198" s="41">
        <v>40</v>
      </c>
      <c r="AA1198" s="40">
        <v>10</v>
      </c>
      <c r="AB1198" s="40"/>
      <c r="AC1198" s="40"/>
      <c r="AD1198" s="40"/>
      <c r="AE1198" s="40"/>
      <c r="AF1198" s="40"/>
      <c r="AG1198" s="40"/>
      <c r="AH1198" s="40"/>
      <c r="AI1198" s="40"/>
      <c r="AJ1198" s="40"/>
      <c r="AK1198" s="40"/>
      <c r="AL1198" s="40"/>
      <c r="AM1198" s="40"/>
      <c r="AN1198" s="40"/>
      <c r="AO1198" s="40"/>
      <c r="AP1198" s="40"/>
      <c r="AQ1198" s="40"/>
      <c r="AR1198" s="40">
        <v>60</v>
      </c>
      <c r="AS1198" s="42">
        <v>12</v>
      </c>
      <c r="AT1198" s="42">
        <v>22</v>
      </c>
      <c r="AU1198" s="43"/>
      <c r="AV1198" s="40"/>
      <c r="AW1198" s="40"/>
      <c r="AX1198" s="40"/>
      <c r="AY1198" s="40"/>
      <c r="AZ1198" s="40"/>
      <c r="BA1198" s="42"/>
      <c r="BB1198" s="41"/>
      <c r="BC1198" s="40"/>
      <c r="BD1198" s="40"/>
      <c r="BE1198" s="40"/>
      <c r="BF1198" s="40"/>
      <c r="BG1198" s="40"/>
      <c r="BH1198" s="42"/>
      <c r="BI1198" s="40">
        <v>9</v>
      </c>
      <c r="BJ1198" s="40">
        <v>22</v>
      </c>
      <c r="BK1198" s="40">
        <v>22</v>
      </c>
      <c r="BL1198" s="40"/>
      <c r="BM1198" s="40">
        <v>176</v>
      </c>
      <c r="BN1198" s="40"/>
      <c r="BO1198" s="41">
        <v>1</v>
      </c>
      <c r="BP1198" s="40"/>
      <c r="BQ1198" s="40"/>
      <c r="BR1198" s="40"/>
      <c r="BS1198" s="40">
        <v>50</v>
      </c>
      <c r="BT1198" s="40"/>
      <c r="BU1198" s="42">
        <v>450</v>
      </c>
      <c r="BV1198" s="40">
        <v>450</v>
      </c>
      <c r="BW1198" s="41">
        <v>3.5</v>
      </c>
      <c r="BX1198" s="40"/>
      <c r="BY1198" s="40" t="s">
        <v>1612</v>
      </c>
      <c r="BZ1198" s="40">
        <v>96</v>
      </c>
      <c r="CA1198" s="42">
        <v>96</v>
      </c>
      <c r="CB1198" s="41"/>
      <c r="CC1198" s="40"/>
      <c r="CD1198" s="40"/>
      <c r="CE1198" s="40"/>
      <c r="CF1198" s="40"/>
      <c r="CG1198" s="40"/>
      <c r="CH1198" s="42"/>
      <c r="CI1198" s="43"/>
      <c r="CJ1198" s="41">
        <v>1</v>
      </c>
      <c r="CK1198" s="40"/>
      <c r="CL1198" s="40"/>
      <c r="CM1198" s="40"/>
      <c r="CN1198" s="40"/>
      <c r="CO1198" s="40"/>
      <c r="CP1198" s="40"/>
      <c r="CQ1198" s="40"/>
      <c r="CR1198" s="40"/>
      <c r="CS1198" s="40"/>
      <c r="CT1198" s="40"/>
      <c r="CU1198" s="40"/>
      <c r="CV1198" s="40"/>
      <c r="CW1198" s="40"/>
      <c r="CX1198" s="40"/>
      <c r="CY1198" s="40"/>
      <c r="CZ1198" s="40"/>
      <c r="DA1198" s="40"/>
      <c r="DB1198" s="40"/>
      <c r="DC1198" s="40"/>
      <c r="DD1198" s="40"/>
      <c r="DE1198" s="40"/>
      <c r="DF1198" s="40"/>
      <c r="DG1198" s="40"/>
      <c r="DH1198" s="40"/>
      <c r="DI1198" s="40"/>
      <c r="DJ1198" s="40"/>
      <c r="DK1198" s="40"/>
      <c r="DL1198" s="40"/>
      <c r="DM1198" s="40"/>
      <c r="DN1198" s="40"/>
      <c r="DO1198" s="40"/>
      <c r="DP1198" s="40"/>
      <c r="DQ1198" s="41"/>
      <c r="DR1198" s="40"/>
      <c r="DS1198" s="40"/>
      <c r="DT1198" s="40"/>
      <c r="DU1198" s="40"/>
      <c r="DV1198" s="42"/>
      <c r="DW1198" s="40"/>
      <c r="DX1198" s="40"/>
      <c r="DY1198" s="40"/>
      <c r="DZ1198" s="40"/>
      <c r="EA1198" s="40"/>
      <c r="EB1198" s="40"/>
      <c r="EC1198" s="40"/>
      <c r="ED1198" s="41"/>
      <c r="EE1198" s="40"/>
      <c r="EF1198" s="40"/>
      <c r="EG1198" s="41"/>
      <c r="EH1198" s="40"/>
      <c r="EI1198" s="40"/>
      <c r="EJ1198" s="40"/>
      <c r="EK1198" s="40"/>
      <c r="EL1198" s="42"/>
      <c r="EM1198" s="40"/>
      <c r="EN1198" s="40"/>
      <c r="EO1198" s="40"/>
      <c r="EP1198" s="40"/>
      <c r="EQ1198" s="40"/>
      <c r="ER1198" s="40"/>
      <c r="ES1198" s="40"/>
      <c r="ET1198" s="40"/>
      <c r="EU1198" s="40"/>
      <c r="EV1198" s="40"/>
      <c r="EW1198" s="42"/>
      <c r="EX1198" s="42"/>
      <c r="EY1198" s="42"/>
      <c r="EZ1198" s="42"/>
      <c r="FA1198" s="42"/>
      <c r="FB1198" s="42"/>
      <c r="FC1198" s="42"/>
      <c r="FD1198" s="42"/>
      <c r="FE1198" s="42"/>
      <c r="FF1198" s="42"/>
      <c r="FG1198" s="42"/>
      <c r="FH1198" s="42"/>
      <c r="FI1198" s="42"/>
      <c r="FJ1198" s="42"/>
      <c r="FK1198" s="42"/>
      <c r="FL1198" s="42"/>
      <c r="FM1198" s="42"/>
      <c r="FN1198" s="42"/>
      <c r="FO1198" s="42"/>
      <c r="FP1198" s="42"/>
      <c r="FQ1198" s="42"/>
      <c r="FR1198" s="42"/>
      <c r="FS1198" s="29">
        <f>FQ1198+FO1198+FL1198+FI1198+FC1198+EW1198+EP1198+EL1198+EF1198+EC1198+DX1198+DU1198+DK1198+DJ1198+DG1198+DE1198+DD1198+CX1198+CP1198+CG1198+BZ1198+BU1198+BM1198+BG1198+AZ1198+P1198+O1198+N1198+L1198+J1198+G1198+BT1198</f>
        <v>972</v>
      </c>
      <c r="FT1198" s="29">
        <f t="shared" si="149"/>
        <v>972</v>
      </c>
      <c r="FU1198" s="8">
        <f t="shared" si="148"/>
        <v>13.5</v>
      </c>
      <c r="FV1198" s="29">
        <f t="shared" si="150"/>
        <v>13.5</v>
      </c>
    </row>
    <row r="1199" spans="1:178">
      <c r="A1199" s="8">
        <v>17196</v>
      </c>
      <c r="B1199" s="27" t="s">
        <v>849</v>
      </c>
      <c r="C1199" s="40">
        <v>19</v>
      </c>
      <c r="D1199" s="40" t="s">
        <v>1619</v>
      </c>
      <c r="E1199" s="40" t="s">
        <v>1620</v>
      </c>
      <c r="F1199" s="40" t="s">
        <v>805</v>
      </c>
      <c r="G1199" s="40">
        <v>100</v>
      </c>
      <c r="H1199" s="8" t="str">
        <f>VLOOKUP(F1199, 'Meslek Grupları'!$E$6:$G$152, 3, FALSE)</f>
        <v>İşçiler</v>
      </c>
      <c r="I1199" s="40" t="s">
        <v>2256</v>
      </c>
      <c r="J1199" s="40"/>
      <c r="K1199" s="40"/>
      <c r="L1199" s="40"/>
      <c r="M1199" s="40"/>
      <c r="N1199" s="40"/>
      <c r="O1199" s="40"/>
      <c r="P1199" s="40"/>
      <c r="Q1199" s="40" t="s">
        <v>575</v>
      </c>
      <c r="R1199" s="40"/>
      <c r="S1199" s="40">
        <v>2.5</v>
      </c>
      <c r="T1199" s="40">
        <v>11.25</v>
      </c>
      <c r="U1199" s="40"/>
      <c r="V1199" s="40"/>
      <c r="W1199" s="40"/>
      <c r="X1199" s="40"/>
      <c r="Y1199" s="40"/>
      <c r="Z1199" s="41"/>
      <c r="AA1199" s="40"/>
      <c r="AB1199" s="40"/>
      <c r="AC1199" s="40"/>
      <c r="AD1199" s="40"/>
      <c r="AE1199" s="40"/>
      <c r="AF1199" s="40"/>
      <c r="AG1199" s="40"/>
      <c r="AH1199" s="40"/>
      <c r="AI1199" s="40"/>
      <c r="AJ1199" s="40"/>
      <c r="AK1199" s="40"/>
      <c r="AL1199" s="40"/>
      <c r="AM1199" s="40"/>
      <c r="AN1199" s="40"/>
      <c r="AO1199" s="40"/>
      <c r="AP1199" s="40"/>
      <c r="AQ1199" s="40"/>
      <c r="AR1199" s="40"/>
      <c r="AS1199" s="42"/>
      <c r="AT1199" s="42"/>
      <c r="AU1199" s="43"/>
      <c r="AV1199" s="40"/>
      <c r="AW1199" s="40"/>
      <c r="AX1199" s="40"/>
      <c r="AY1199" s="40"/>
      <c r="AZ1199" s="40"/>
      <c r="BA1199" s="42"/>
      <c r="BB1199" s="41"/>
      <c r="BC1199" s="40"/>
      <c r="BD1199" s="40"/>
      <c r="BE1199" s="40"/>
      <c r="BF1199" s="40"/>
      <c r="BG1199" s="40"/>
      <c r="BH1199" s="42"/>
      <c r="BI1199" s="40"/>
      <c r="BJ1199" s="40"/>
      <c r="BK1199" s="40"/>
      <c r="BL1199" s="40"/>
      <c r="BM1199" s="40"/>
      <c r="BN1199" s="40"/>
      <c r="BO1199" s="41"/>
      <c r="BP1199" s="40"/>
      <c r="BQ1199" s="40"/>
      <c r="BR1199" s="40"/>
      <c r="BS1199" s="40"/>
      <c r="BT1199" s="40"/>
      <c r="BU1199" s="42"/>
      <c r="BV1199" s="40"/>
      <c r="BW1199" s="41">
        <v>2.5</v>
      </c>
      <c r="BX1199" s="40"/>
      <c r="BY1199" s="40" t="s">
        <v>1617</v>
      </c>
      <c r="BZ1199" s="40">
        <v>36</v>
      </c>
      <c r="CA1199" s="42">
        <v>36</v>
      </c>
      <c r="CB1199" s="41"/>
      <c r="CC1199" s="40"/>
      <c r="CD1199" s="40"/>
      <c r="CE1199" s="40"/>
      <c r="CF1199" s="40"/>
      <c r="CG1199" s="40"/>
      <c r="CH1199" s="42"/>
      <c r="CI1199" s="43"/>
      <c r="CJ1199" s="41"/>
      <c r="CK1199" s="40"/>
      <c r="CL1199" s="40"/>
      <c r="CM1199" s="40"/>
      <c r="CN1199" s="40"/>
      <c r="CO1199" s="40"/>
      <c r="CP1199" s="40"/>
      <c r="CQ1199" s="40"/>
      <c r="CR1199" s="40"/>
      <c r="CS1199" s="40"/>
      <c r="CT1199" s="40"/>
      <c r="CU1199" s="40"/>
      <c r="CV1199" s="40"/>
      <c r="CW1199" s="40"/>
      <c r="CX1199" s="40"/>
      <c r="CY1199" s="40"/>
      <c r="CZ1199" s="40"/>
      <c r="DA1199" s="40"/>
      <c r="DB1199" s="40"/>
      <c r="DC1199" s="40"/>
      <c r="DD1199" s="40"/>
      <c r="DE1199" s="40"/>
      <c r="DF1199" s="40"/>
      <c r="DG1199" s="40"/>
      <c r="DH1199" s="40"/>
      <c r="DI1199" s="40"/>
      <c r="DJ1199" s="40"/>
      <c r="DK1199" s="40"/>
      <c r="DL1199" s="40"/>
      <c r="DM1199" s="40"/>
      <c r="DN1199" s="40"/>
      <c r="DO1199" s="40"/>
      <c r="DP1199" s="40"/>
      <c r="DQ1199" s="41"/>
      <c r="DR1199" s="40"/>
      <c r="DS1199" s="40"/>
      <c r="DT1199" s="40"/>
      <c r="DU1199" s="40"/>
      <c r="DV1199" s="42"/>
      <c r="DW1199" s="40"/>
      <c r="DX1199" s="40"/>
      <c r="DY1199" s="40"/>
      <c r="DZ1199" s="40"/>
      <c r="EA1199" s="40"/>
      <c r="EB1199" s="40"/>
      <c r="EC1199" s="40"/>
      <c r="ED1199" s="41"/>
      <c r="EE1199" s="40"/>
      <c r="EF1199" s="40"/>
      <c r="EG1199" s="41"/>
      <c r="EH1199" s="40"/>
      <c r="EI1199" s="40"/>
      <c r="EJ1199" s="40"/>
      <c r="EK1199" s="40"/>
      <c r="EL1199" s="42"/>
      <c r="EM1199" s="40"/>
      <c r="EN1199" s="40"/>
      <c r="EO1199" s="40"/>
      <c r="EP1199" s="40"/>
      <c r="EQ1199" s="40"/>
      <c r="ER1199" s="40"/>
      <c r="ES1199" s="40"/>
      <c r="ET1199" s="40"/>
      <c r="EU1199" s="40"/>
      <c r="EV1199" s="40"/>
      <c r="EW1199" s="42"/>
      <c r="EX1199" s="42"/>
      <c r="EY1199" s="42"/>
      <c r="EZ1199" s="42"/>
      <c r="FA1199" s="42"/>
      <c r="FB1199" s="42"/>
      <c r="FC1199" s="42"/>
      <c r="FD1199" s="42"/>
      <c r="FE1199" s="42"/>
      <c r="FF1199" s="42"/>
      <c r="FG1199" s="42"/>
      <c r="FH1199" s="42"/>
      <c r="FI1199" s="42"/>
      <c r="FJ1199" s="42"/>
      <c r="FK1199" s="42"/>
      <c r="FL1199" s="42"/>
      <c r="FM1199" s="42"/>
      <c r="FN1199" s="42"/>
      <c r="FO1199" s="42"/>
      <c r="FP1199" s="42"/>
      <c r="FQ1199" s="42"/>
      <c r="FR1199" s="42"/>
      <c r="FS1199" s="29">
        <f t="shared" si="144"/>
        <v>136</v>
      </c>
      <c r="FT1199" s="29">
        <f t="shared" si="149"/>
        <v>136</v>
      </c>
      <c r="FU1199" s="8">
        <f t="shared" si="148"/>
        <v>2.5</v>
      </c>
      <c r="FV1199" s="29">
        <f t="shared" si="150"/>
        <v>2.5</v>
      </c>
    </row>
    <row r="1200" spans="1:178">
      <c r="A1200" s="8">
        <v>17196</v>
      </c>
      <c r="B1200" s="27" t="s">
        <v>849</v>
      </c>
      <c r="C1200" s="40">
        <v>20</v>
      </c>
      <c r="D1200" s="40" t="s">
        <v>1445</v>
      </c>
      <c r="E1200" s="40" t="s">
        <v>1451</v>
      </c>
      <c r="F1200" s="40" t="s">
        <v>809</v>
      </c>
      <c r="G1200" s="40">
        <v>200</v>
      </c>
      <c r="H1200" s="8" t="str">
        <f>VLOOKUP(F1200, 'Meslek Grupları'!$E$6:$G$152, 3, FALSE)</f>
        <v>Esnaf</v>
      </c>
      <c r="I1200" s="40"/>
      <c r="J1200" s="40"/>
      <c r="K1200" s="40"/>
      <c r="L1200" s="40"/>
      <c r="M1200" s="40"/>
      <c r="N1200" s="40"/>
      <c r="O1200" s="40"/>
      <c r="P1200" s="40"/>
      <c r="Q1200" s="40" t="s">
        <v>1621</v>
      </c>
      <c r="R1200" s="40">
        <v>10</v>
      </c>
      <c r="S1200" s="40">
        <v>11</v>
      </c>
      <c r="T1200" s="40">
        <v>49.5</v>
      </c>
      <c r="U1200" s="40"/>
      <c r="V1200" s="40"/>
      <c r="W1200" s="40"/>
      <c r="X1200" s="40"/>
      <c r="Y1200" s="40"/>
      <c r="Z1200" s="41"/>
      <c r="AA1200" s="40"/>
      <c r="AB1200" s="40"/>
      <c r="AC1200" s="40"/>
      <c r="AD1200" s="40"/>
      <c r="AE1200" s="40"/>
      <c r="AF1200" s="40"/>
      <c r="AG1200" s="40"/>
      <c r="AH1200" s="40"/>
      <c r="AI1200" s="40"/>
      <c r="AJ1200" s="40"/>
      <c r="AK1200" s="40"/>
      <c r="AL1200" s="40"/>
      <c r="AM1200" s="40"/>
      <c r="AN1200" s="40"/>
      <c r="AO1200" s="40"/>
      <c r="AP1200" s="40"/>
      <c r="AQ1200" s="40"/>
      <c r="AR1200" s="40"/>
      <c r="AS1200" s="42"/>
      <c r="AT1200" s="42"/>
      <c r="AU1200" s="43"/>
      <c r="AV1200" s="40"/>
      <c r="AW1200" s="40"/>
      <c r="AX1200" s="40"/>
      <c r="AY1200" s="40"/>
      <c r="AZ1200" s="40"/>
      <c r="BA1200" s="42"/>
      <c r="BB1200" s="41"/>
      <c r="BC1200" s="40"/>
      <c r="BD1200" s="40"/>
      <c r="BE1200" s="40"/>
      <c r="BF1200" s="40"/>
      <c r="BG1200" s="40"/>
      <c r="BH1200" s="42"/>
      <c r="BI1200" s="40"/>
      <c r="BJ1200" s="40"/>
      <c r="BK1200" s="40"/>
      <c r="BL1200" s="40"/>
      <c r="BM1200" s="40"/>
      <c r="BN1200" s="40"/>
      <c r="BO1200" s="41"/>
      <c r="BP1200" s="40"/>
      <c r="BQ1200" s="40"/>
      <c r="BR1200" s="40"/>
      <c r="BS1200" s="40"/>
      <c r="BT1200" s="40"/>
      <c r="BU1200" s="42"/>
      <c r="BV1200" s="40"/>
      <c r="BW1200" s="41">
        <v>11</v>
      </c>
      <c r="BX1200" s="40"/>
      <c r="BY1200" s="40"/>
      <c r="BZ1200" s="40">
        <v>186</v>
      </c>
      <c r="CA1200" s="42">
        <v>186</v>
      </c>
      <c r="CB1200" s="41"/>
      <c r="CC1200" s="40"/>
      <c r="CD1200" s="40"/>
      <c r="CE1200" s="40"/>
      <c r="CF1200" s="40"/>
      <c r="CG1200" s="40"/>
      <c r="CH1200" s="42"/>
      <c r="CI1200" s="43"/>
      <c r="CJ1200" s="41"/>
      <c r="CK1200" s="40"/>
      <c r="CL1200" s="40"/>
      <c r="CM1200" s="40"/>
      <c r="CN1200" s="40"/>
      <c r="CO1200" s="40"/>
      <c r="CP1200" s="40"/>
      <c r="CQ1200" s="40"/>
      <c r="CR1200" s="40"/>
      <c r="CS1200" s="40"/>
      <c r="CT1200" s="40"/>
      <c r="CU1200" s="40"/>
      <c r="CV1200" s="40"/>
      <c r="CW1200" s="40"/>
      <c r="CX1200" s="40"/>
      <c r="CY1200" s="40"/>
      <c r="CZ1200" s="40"/>
      <c r="DA1200" s="40"/>
      <c r="DB1200" s="40"/>
      <c r="DC1200" s="40"/>
      <c r="DD1200" s="40"/>
      <c r="DE1200" s="40"/>
      <c r="DF1200" s="40"/>
      <c r="DG1200" s="40"/>
      <c r="DH1200" s="40"/>
      <c r="DI1200" s="40"/>
      <c r="DJ1200" s="40"/>
      <c r="DK1200" s="40"/>
      <c r="DL1200" s="40"/>
      <c r="DM1200" s="40"/>
      <c r="DN1200" s="40"/>
      <c r="DO1200" s="40"/>
      <c r="DP1200" s="40"/>
      <c r="DQ1200" s="41"/>
      <c r="DR1200" s="40"/>
      <c r="DS1200" s="40"/>
      <c r="DT1200" s="40"/>
      <c r="DU1200" s="40"/>
      <c r="DV1200" s="42"/>
      <c r="DW1200" s="40"/>
      <c r="DX1200" s="40"/>
      <c r="DY1200" s="40"/>
      <c r="DZ1200" s="40"/>
      <c r="EA1200" s="40"/>
      <c r="EB1200" s="40"/>
      <c r="EC1200" s="40"/>
      <c r="ED1200" s="41"/>
      <c r="EE1200" s="40"/>
      <c r="EF1200" s="40"/>
      <c r="EG1200" s="41"/>
      <c r="EH1200" s="40"/>
      <c r="EI1200" s="40"/>
      <c r="EJ1200" s="40"/>
      <c r="EK1200" s="40"/>
      <c r="EL1200" s="42"/>
      <c r="EM1200" s="40"/>
      <c r="EN1200" s="40"/>
      <c r="EO1200" s="40"/>
      <c r="EP1200" s="40"/>
      <c r="EQ1200" s="40"/>
      <c r="ER1200" s="40"/>
      <c r="ES1200" s="40"/>
      <c r="ET1200" s="40"/>
      <c r="EU1200" s="40"/>
      <c r="EV1200" s="40"/>
      <c r="EW1200" s="42"/>
      <c r="EX1200" s="42"/>
      <c r="EY1200" s="42"/>
      <c r="EZ1200" s="42"/>
      <c r="FA1200" s="42"/>
      <c r="FB1200" s="42"/>
      <c r="FC1200" s="42"/>
      <c r="FD1200" s="42"/>
      <c r="FE1200" s="42"/>
      <c r="FF1200" s="42"/>
      <c r="FG1200" s="42"/>
      <c r="FH1200" s="42"/>
      <c r="FI1200" s="42"/>
      <c r="FJ1200" s="42"/>
      <c r="FK1200" s="42"/>
      <c r="FL1200" s="42"/>
      <c r="FM1200" s="42"/>
      <c r="FN1200" s="42"/>
      <c r="FO1200" s="42"/>
      <c r="FP1200" s="42"/>
      <c r="FQ1200" s="42"/>
      <c r="FR1200" s="42"/>
      <c r="FS1200" s="29">
        <f t="shared" si="144"/>
        <v>386</v>
      </c>
      <c r="FT1200" s="29">
        <f t="shared" si="149"/>
        <v>386</v>
      </c>
      <c r="FU1200" s="8">
        <f t="shared" si="148"/>
        <v>11</v>
      </c>
      <c r="FV1200" s="29">
        <f t="shared" si="150"/>
        <v>11</v>
      </c>
    </row>
    <row r="1201" spans="1:178">
      <c r="A1201" s="8">
        <v>17196</v>
      </c>
      <c r="B1201" s="27" t="s">
        <v>849</v>
      </c>
      <c r="C1201" s="40">
        <v>21</v>
      </c>
      <c r="D1201" s="40" t="s">
        <v>1482</v>
      </c>
      <c r="E1201" s="40" t="s">
        <v>1459</v>
      </c>
      <c r="F1201" s="40" t="s">
        <v>191</v>
      </c>
      <c r="G1201" s="40">
        <v>300</v>
      </c>
      <c r="H1201" s="8" t="str">
        <f>VLOOKUP(F1201, 'Meslek Grupları'!$E$6:$G$152, 3, FALSE)</f>
        <v>Esnaf</v>
      </c>
      <c r="I1201" s="40"/>
      <c r="J1201" s="40"/>
      <c r="K1201" s="40"/>
      <c r="L1201" s="40"/>
      <c r="M1201" s="40"/>
      <c r="N1201" s="40"/>
      <c r="O1201" s="40"/>
      <c r="P1201" s="40"/>
      <c r="Q1201" s="40" t="s">
        <v>576</v>
      </c>
      <c r="R1201" s="40">
        <v>30</v>
      </c>
      <c r="S1201" s="40"/>
      <c r="T1201" s="40"/>
      <c r="U1201" s="40"/>
      <c r="V1201" s="40"/>
      <c r="W1201" s="40"/>
      <c r="X1201" s="40"/>
      <c r="Y1201" s="40"/>
      <c r="Z1201" s="41"/>
      <c r="AA1201" s="40"/>
      <c r="AB1201" s="40"/>
      <c r="AC1201" s="40"/>
      <c r="AD1201" s="40"/>
      <c r="AE1201" s="40"/>
      <c r="AF1201" s="40"/>
      <c r="AG1201" s="40"/>
      <c r="AH1201" s="40"/>
      <c r="AI1201" s="40"/>
      <c r="AJ1201" s="40"/>
      <c r="AK1201" s="40"/>
      <c r="AL1201" s="40"/>
      <c r="AM1201" s="40"/>
      <c r="AN1201" s="40"/>
      <c r="AO1201" s="40"/>
      <c r="AP1201" s="40"/>
      <c r="AQ1201" s="40"/>
      <c r="AR1201" s="40">
        <v>30</v>
      </c>
      <c r="AS1201" s="42">
        <v>6</v>
      </c>
      <c r="AT1201" s="42">
        <v>6</v>
      </c>
      <c r="AU1201" s="43"/>
      <c r="AV1201" s="40"/>
      <c r="AW1201" s="40"/>
      <c r="AX1201" s="40"/>
      <c r="AY1201" s="40"/>
      <c r="AZ1201" s="40"/>
      <c r="BA1201" s="42"/>
      <c r="BB1201" s="41"/>
      <c r="BC1201" s="40"/>
      <c r="BD1201" s="40"/>
      <c r="BE1201" s="40"/>
      <c r="BF1201" s="40"/>
      <c r="BG1201" s="40"/>
      <c r="BH1201" s="42"/>
      <c r="BI1201" s="40">
        <v>2</v>
      </c>
      <c r="BJ1201" s="40">
        <v>6</v>
      </c>
      <c r="BK1201" s="40">
        <v>6</v>
      </c>
      <c r="BL1201" s="40"/>
      <c r="BM1201" s="40">
        <v>48</v>
      </c>
      <c r="BN1201" s="40">
        <v>48</v>
      </c>
      <c r="BO1201" s="41"/>
      <c r="BP1201" s="40"/>
      <c r="BQ1201" s="40"/>
      <c r="BR1201" s="40"/>
      <c r="BS1201" s="40"/>
      <c r="BT1201" s="40"/>
      <c r="BU1201" s="42"/>
      <c r="BV1201" s="40"/>
      <c r="BW1201" s="41"/>
      <c r="BX1201" s="40"/>
      <c r="BY1201" s="40"/>
      <c r="BZ1201" s="40"/>
      <c r="CA1201" s="42"/>
      <c r="CB1201" s="41"/>
      <c r="CC1201" s="40"/>
      <c r="CD1201" s="40"/>
      <c r="CE1201" s="40"/>
      <c r="CF1201" s="40"/>
      <c r="CG1201" s="40"/>
      <c r="CH1201" s="42"/>
      <c r="CI1201" s="43"/>
      <c r="CJ1201" s="41"/>
      <c r="CK1201" s="40"/>
      <c r="CL1201" s="40"/>
      <c r="CM1201" s="40"/>
      <c r="CN1201" s="40"/>
      <c r="CO1201" s="40"/>
      <c r="CP1201" s="40"/>
      <c r="CQ1201" s="40"/>
      <c r="CR1201" s="40"/>
      <c r="CS1201" s="40"/>
      <c r="CT1201" s="40"/>
      <c r="CU1201" s="40"/>
      <c r="CV1201" s="40"/>
      <c r="CW1201" s="40"/>
      <c r="CX1201" s="40"/>
      <c r="CY1201" s="40"/>
      <c r="CZ1201" s="40"/>
      <c r="DA1201" s="40"/>
      <c r="DB1201" s="40"/>
      <c r="DC1201" s="40"/>
      <c r="DD1201" s="40"/>
      <c r="DE1201" s="40"/>
      <c r="DF1201" s="40"/>
      <c r="DG1201" s="40"/>
      <c r="DH1201" s="40"/>
      <c r="DI1201" s="40"/>
      <c r="DJ1201" s="40"/>
      <c r="DK1201" s="40"/>
      <c r="DL1201" s="40"/>
      <c r="DM1201" s="40"/>
      <c r="DN1201" s="40"/>
      <c r="DO1201" s="40"/>
      <c r="DP1201" s="40"/>
      <c r="DQ1201" s="41"/>
      <c r="DR1201" s="40"/>
      <c r="DS1201" s="40"/>
      <c r="DT1201" s="40"/>
      <c r="DU1201" s="40"/>
      <c r="DV1201" s="42"/>
      <c r="DW1201" s="40"/>
      <c r="DX1201" s="40"/>
      <c r="DY1201" s="40"/>
      <c r="DZ1201" s="40"/>
      <c r="EA1201" s="40"/>
      <c r="EB1201" s="40"/>
      <c r="EC1201" s="40"/>
      <c r="ED1201" s="41"/>
      <c r="EE1201" s="40"/>
      <c r="EF1201" s="40"/>
      <c r="EG1201" s="41"/>
      <c r="EH1201" s="40"/>
      <c r="EI1201" s="40"/>
      <c r="EJ1201" s="40"/>
      <c r="EK1201" s="40"/>
      <c r="EL1201" s="42"/>
      <c r="EM1201" s="40"/>
      <c r="EN1201" s="40"/>
      <c r="EO1201" s="40"/>
      <c r="EP1201" s="40"/>
      <c r="EQ1201" s="40"/>
      <c r="ER1201" s="40">
        <v>1</v>
      </c>
      <c r="ES1201" s="40"/>
      <c r="ET1201" s="40"/>
      <c r="EU1201" s="40"/>
      <c r="EV1201" s="40"/>
      <c r="EW1201" s="42">
        <v>50</v>
      </c>
      <c r="EX1201" s="42"/>
      <c r="EY1201" s="42"/>
      <c r="EZ1201" s="42"/>
      <c r="FA1201" s="42"/>
      <c r="FB1201" s="42"/>
      <c r="FC1201" s="42"/>
      <c r="FD1201" s="42"/>
      <c r="FE1201" s="42"/>
      <c r="FF1201" s="42"/>
      <c r="FG1201" s="42"/>
      <c r="FH1201" s="42"/>
      <c r="FI1201" s="42"/>
      <c r="FJ1201" s="42"/>
      <c r="FK1201" s="42"/>
      <c r="FL1201" s="42"/>
      <c r="FM1201" s="42"/>
      <c r="FN1201" s="42"/>
      <c r="FO1201" s="42"/>
      <c r="FP1201" s="42"/>
      <c r="FQ1201" s="42"/>
      <c r="FR1201" s="42"/>
      <c r="FS1201" s="29">
        <f t="shared" si="144"/>
        <v>398</v>
      </c>
      <c r="FT1201" s="29">
        <f t="shared" si="149"/>
        <v>398</v>
      </c>
      <c r="FU1201" s="8">
        <f t="shared" si="148"/>
        <v>2</v>
      </c>
      <c r="FV1201" s="29">
        <f t="shared" si="150"/>
        <v>2</v>
      </c>
    </row>
    <row r="1202" spans="1:178">
      <c r="A1202" s="8">
        <v>17196</v>
      </c>
      <c r="B1202" s="27" t="s">
        <v>849</v>
      </c>
      <c r="C1202" s="40">
        <v>22</v>
      </c>
      <c r="D1202" s="40" t="s">
        <v>1462</v>
      </c>
      <c r="E1202" s="40" t="s">
        <v>1475</v>
      </c>
      <c r="F1202" s="40" t="s">
        <v>805</v>
      </c>
      <c r="G1202" s="40">
        <v>150</v>
      </c>
      <c r="H1202" s="8" t="str">
        <f>VLOOKUP(F1202, 'Meslek Grupları'!$E$6:$G$152, 3, FALSE)</f>
        <v>İşçiler</v>
      </c>
      <c r="I1202" s="40" t="s">
        <v>1622</v>
      </c>
      <c r="J1202" s="40"/>
      <c r="K1202" s="40"/>
      <c r="L1202" s="40"/>
      <c r="M1202" s="40"/>
      <c r="N1202" s="40"/>
      <c r="O1202" s="40"/>
      <c r="P1202" s="40"/>
      <c r="Q1202" s="40" t="s">
        <v>575</v>
      </c>
      <c r="R1202" s="40">
        <v>4.5</v>
      </c>
      <c r="S1202" s="40"/>
      <c r="T1202" s="40"/>
      <c r="U1202" s="40"/>
      <c r="V1202" s="40"/>
      <c r="W1202" s="40"/>
      <c r="X1202" s="40"/>
      <c r="Y1202" s="40"/>
      <c r="Z1202" s="41"/>
      <c r="AA1202" s="40"/>
      <c r="AB1202" s="40"/>
      <c r="AC1202" s="40"/>
      <c r="AD1202" s="40"/>
      <c r="AE1202" s="40"/>
      <c r="AF1202" s="40"/>
      <c r="AG1202" s="40"/>
      <c r="AH1202" s="40"/>
      <c r="AI1202" s="40"/>
      <c r="AJ1202" s="40"/>
      <c r="AK1202" s="40"/>
      <c r="AL1202" s="40"/>
      <c r="AM1202" s="40"/>
      <c r="AN1202" s="40"/>
      <c r="AO1202" s="40"/>
      <c r="AP1202" s="40"/>
      <c r="AQ1202" s="40"/>
      <c r="AR1202" s="40"/>
      <c r="AS1202" s="42"/>
      <c r="AT1202" s="42"/>
      <c r="AU1202" s="43"/>
      <c r="AV1202" s="40"/>
      <c r="AW1202" s="40"/>
      <c r="AX1202" s="40"/>
      <c r="AY1202" s="40"/>
      <c r="AZ1202" s="40"/>
      <c r="BA1202" s="42"/>
      <c r="BB1202" s="41"/>
      <c r="BC1202" s="40"/>
      <c r="BD1202" s="40"/>
      <c r="BE1202" s="40"/>
      <c r="BF1202" s="40"/>
      <c r="BG1202" s="40"/>
      <c r="BH1202" s="42"/>
      <c r="BI1202" s="40"/>
      <c r="BJ1202" s="40"/>
      <c r="BK1202" s="40"/>
      <c r="BL1202" s="40"/>
      <c r="BM1202" s="40"/>
      <c r="BN1202" s="40"/>
      <c r="BO1202" s="41"/>
      <c r="BP1202" s="40"/>
      <c r="BQ1202" s="40"/>
      <c r="BR1202" s="40"/>
      <c r="BS1202" s="40"/>
      <c r="BT1202" s="40"/>
      <c r="BU1202" s="42"/>
      <c r="BV1202" s="40"/>
      <c r="BW1202" s="41">
        <v>2</v>
      </c>
      <c r="BX1202" s="40"/>
      <c r="BY1202" s="40" t="s">
        <v>1623</v>
      </c>
      <c r="BZ1202" s="40"/>
      <c r="CA1202" s="42"/>
      <c r="CB1202" s="41"/>
      <c r="CC1202" s="40"/>
      <c r="CD1202" s="40"/>
      <c r="CE1202" s="40"/>
      <c r="CF1202" s="40"/>
      <c r="CG1202" s="40"/>
      <c r="CH1202" s="42"/>
      <c r="CI1202" s="43"/>
      <c r="CJ1202" s="41"/>
      <c r="CK1202" s="40"/>
      <c r="CL1202" s="40"/>
      <c r="CM1202" s="40"/>
      <c r="CN1202" s="40"/>
      <c r="CO1202" s="40"/>
      <c r="CP1202" s="40"/>
      <c r="CQ1202" s="40"/>
      <c r="CR1202" s="40"/>
      <c r="CS1202" s="40"/>
      <c r="CT1202" s="40"/>
      <c r="CU1202" s="40"/>
      <c r="CV1202" s="40"/>
      <c r="CW1202" s="40"/>
      <c r="CX1202" s="40"/>
      <c r="CY1202" s="40"/>
      <c r="CZ1202" s="40"/>
      <c r="DA1202" s="40"/>
      <c r="DB1202" s="40"/>
      <c r="DC1202" s="40"/>
      <c r="DD1202" s="40"/>
      <c r="DE1202" s="40"/>
      <c r="DF1202" s="40"/>
      <c r="DG1202" s="40"/>
      <c r="DH1202" s="40"/>
      <c r="DI1202" s="40"/>
      <c r="DJ1202" s="40"/>
      <c r="DK1202" s="40"/>
      <c r="DL1202" s="40"/>
      <c r="DM1202" s="40"/>
      <c r="DN1202" s="40"/>
      <c r="DO1202" s="40"/>
      <c r="DP1202" s="40"/>
      <c r="DQ1202" s="41"/>
      <c r="DR1202" s="40"/>
      <c r="DS1202" s="40"/>
      <c r="DT1202" s="40"/>
      <c r="DU1202" s="40"/>
      <c r="DV1202" s="42"/>
      <c r="DW1202" s="40"/>
      <c r="DX1202" s="40"/>
      <c r="DY1202" s="40"/>
      <c r="DZ1202" s="40"/>
      <c r="EA1202" s="40"/>
      <c r="EB1202" s="40"/>
      <c r="EC1202" s="40"/>
      <c r="ED1202" s="41"/>
      <c r="EE1202" s="40"/>
      <c r="EF1202" s="40"/>
      <c r="EG1202" s="41"/>
      <c r="EH1202" s="40"/>
      <c r="EI1202" s="40"/>
      <c r="EJ1202" s="40"/>
      <c r="EK1202" s="40"/>
      <c r="EL1202" s="42"/>
      <c r="EM1202" s="40"/>
      <c r="EN1202" s="40"/>
      <c r="EO1202" s="40"/>
      <c r="EP1202" s="40"/>
      <c r="EQ1202" s="40"/>
      <c r="ER1202" s="40"/>
      <c r="ES1202" s="40"/>
      <c r="ET1202" s="40"/>
      <c r="EU1202" s="40"/>
      <c r="EV1202" s="40"/>
      <c r="EW1202" s="42"/>
      <c r="EX1202" s="42"/>
      <c r="EY1202" s="42"/>
      <c r="EZ1202" s="42"/>
      <c r="FA1202" s="42"/>
      <c r="FB1202" s="42"/>
      <c r="FC1202" s="42"/>
      <c r="FD1202" s="42"/>
      <c r="FE1202" s="42"/>
      <c r="FF1202" s="42"/>
      <c r="FG1202" s="42"/>
      <c r="FH1202" s="42"/>
      <c r="FI1202" s="42"/>
      <c r="FJ1202" s="42"/>
      <c r="FK1202" s="42"/>
      <c r="FL1202" s="42"/>
      <c r="FM1202" s="42"/>
      <c r="FN1202" s="42"/>
      <c r="FO1202" s="42"/>
      <c r="FP1202" s="42"/>
      <c r="FQ1202" s="42"/>
      <c r="FR1202" s="42"/>
      <c r="FS1202" s="29">
        <f t="shared" si="144"/>
        <v>150</v>
      </c>
      <c r="FT1202" s="29">
        <f t="shared" si="149"/>
        <v>150</v>
      </c>
      <c r="FU1202" s="8">
        <f t="shared" si="148"/>
        <v>2</v>
      </c>
      <c r="FV1202" s="29">
        <f t="shared" si="150"/>
        <v>2</v>
      </c>
    </row>
    <row r="1203" spans="1:178">
      <c r="A1203" s="8">
        <v>17196</v>
      </c>
      <c r="B1203" s="27" t="s">
        <v>849</v>
      </c>
      <c r="C1203" s="40">
        <v>23</v>
      </c>
      <c r="D1203" s="40" t="s">
        <v>1478</v>
      </c>
      <c r="E1203" s="40" t="s">
        <v>1482</v>
      </c>
      <c r="F1203" s="40" t="s">
        <v>30</v>
      </c>
      <c r="G1203" s="40">
        <v>250</v>
      </c>
      <c r="H1203" s="8" t="str">
        <f>VLOOKUP(F1203, 'Meslek Grupları'!$E$6:$G$152, 3, FALSE)</f>
        <v>Esnaf</v>
      </c>
      <c r="I1203" s="40"/>
      <c r="J1203" s="40"/>
      <c r="K1203" s="40"/>
      <c r="L1203" s="40"/>
      <c r="M1203" s="40"/>
      <c r="N1203" s="40"/>
      <c r="O1203" s="40"/>
      <c r="P1203" s="40"/>
      <c r="Q1203" s="40" t="s">
        <v>575</v>
      </c>
      <c r="R1203" s="40"/>
      <c r="S1203" s="40">
        <v>8</v>
      </c>
      <c r="T1203" s="40">
        <v>36</v>
      </c>
      <c r="U1203" s="40"/>
      <c r="V1203" s="40"/>
      <c r="W1203" s="40"/>
      <c r="X1203" s="40"/>
      <c r="Y1203" s="40"/>
      <c r="Z1203" s="41"/>
      <c r="AA1203" s="40"/>
      <c r="AB1203" s="40"/>
      <c r="AC1203" s="40"/>
      <c r="AD1203" s="40"/>
      <c r="AE1203" s="40"/>
      <c r="AF1203" s="40"/>
      <c r="AG1203" s="40"/>
      <c r="AH1203" s="40"/>
      <c r="AI1203" s="40"/>
      <c r="AJ1203" s="40"/>
      <c r="AK1203" s="40"/>
      <c r="AL1203" s="40"/>
      <c r="AM1203" s="40"/>
      <c r="AN1203" s="40"/>
      <c r="AO1203" s="40"/>
      <c r="AP1203" s="40"/>
      <c r="AQ1203" s="40"/>
      <c r="AR1203" s="40"/>
      <c r="AS1203" s="42"/>
      <c r="AT1203" s="42"/>
      <c r="AU1203" s="43"/>
      <c r="AV1203" s="40"/>
      <c r="AW1203" s="40"/>
      <c r="AX1203" s="40"/>
      <c r="AY1203" s="40"/>
      <c r="AZ1203" s="40"/>
      <c r="BA1203" s="42"/>
      <c r="BB1203" s="41"/>
      <c r="BC1203" s="40"/>
      <c r="BD1203" s="40"/>
      <c r="BE1203" s="40"/>
      <c r="BF1203" s="40"/>
      <c r="BG1203" s="40"/>
      <c r="BH1203" s="42"/>
      <c r="BI1203" s="40"/>
      <c r="BJ1203" s="40"/>
      <c r="BK1203" s="40"/>
      <c r="BL1203" s="40"/>
      <c r="BM1203" s="40"/>
      <c r="BN1203" s="40"/>
      <c r="BO1203" s="41"/>
      <c r="BP1203" s="40"/>
      <c r="BQ1203" s="40"/>
      <c r="BR1203" s="40"/>
      <c r="BS1203" s="40"/>
      <c r="BT1203" s="40"/>
      <c r="BU1203" s="42"/>
      <c r="BV1203" s="40"/>
      <c r="BW1203" s="41">
        <v>8</v>
      </c>
      <c r="BX1203" s="40"/>
      <c r="BY1203" s="40"/>
      <c r="BZ1203" s="40">
        <v>150</v>
      </c>
      <c r="CA1203" s="42">
        <v>150</v>
      </c>
      <c r="CB1203" s="41"/>
      <c r="CC1203" s="40"/>
      <c r="CD1203" s="40"/>
      <c r="CE1203" s="40"/>
      <c r="CF1203" s="40"/>
      <c r="CG1203" s="40"/>
      <c r="CH1203" s="42"/>
      <c r="CI1203" s="43"/>
      <c r="CJ1203" s="41"/>
      <c r="CK1203" s="40"/>
      <c r="CL1203" s="40"/>
      <c r="CM1203" s="40"/>
      <c r="CN1203" s="40"/>
      <c r="CO1203" s="40"/>
      <c r="CP1203" s="40"/>
      <c r="CQ1203" s="40"/>
      <c r="CR1203" s="40"/>
      <c r="CS1203" s="40"/>
      <c r="CT1203" s="40"/>
      <c r="CU1203" s="40"/>
      <c r="CV1203" s="40"/>
      <c r="CW1203" s="40"/>
      <c r="CX1203" s="40"/>
      <c r="CY1203" s="40"/>
      <c r="CZ1203" s="40"/>
      <c r="DA1203" s="40"/>
      <c r="DB1203" s="40"/>
      <c r="DC1203" s="40"/>
      <c r="DD1203" s="40"/>
      <c r="DE1203" s="40"/>
      <c r="DF1203" s="40"/>
      <c r="DG1203" s="40"/>
      <c r="DH1203" s="40"/>
      <c r="DI1203" s="40"/>
      <c r="DJ1203" s="40"/>
      <c r="DK1203" s="40"/>
      <c r="DL1203" s="40"/>
      <c r="DM1203" s="40"/>
      <c r="DN1203" s="40"/>
      <c r="DO1203" s="40"/>
      <c r="DP1203" s="40"/>
      <c r="DQ1203" s="41"/>
      <c r="DR1203" s="40"/>
      <c r="DS1203" s="40"/>
      <c r="DT1203" s="40"/>
      <c r="DU1203" s="40"/>
      <c r="DV1203" s="42"/>
      <c r="DW1203" s="40"/>
      <c r="DX1203" s="40"/>
      <c r="DY1203" s="40"/>
      <c r="DZ1203" s="40"/>
      <c r="EA1203" s="40"/>
      <c r="EB1203" s="40"/>
      <c r="EC1203" s="40"/>
      <c r="ED1203" s="41"/>
      <c r="EE1203" s="40"/>
      <c r="EF1203" s="40"/>
      <c r="EG1203" s="41"/>
      <c r="EH1203" s="40"/>
      <c r="EI1203" s="40"/>
      <c r="EJ1203" s="40"/>
      <c r="EK1203" s="40"/>
      <c r="EL1203" s="42"/>
      <c r="EM1203" s="40"/>
      <c r="EN1203" s="40"/>
      <c r="EO1203" s="40"/>
      <c r="EP1203" s="40"/>
      <c r="EQ1203" s="40"/>
      <c r="ER1203" s="40">
        <v>1</v>
      </c>
      <c r="ES1203" s="40"/>
      <c r="ET1203" s="40"/>
      <c r="EU1203" s="40"/>
      <c r="EV1203" s="40"/>
      <c r="EW1203" s="42">
        <v>50</v>
      </c>
      <c r="EX1203" s="42"/>
      <c r="EY1203" s="42"/>
      <c r="EZ1203" s="42"/>
      <c r="FA1203" s="42"/>
      <c r="FB1203" s="42"/>
      <c r="FC1203" s="42"/>
      <c r="FD1203" s="42"/>
      <c r="FE1203" s="42"/>
      <c r="FF1203" s="42"/>
      <c r="FG1203" s="42"/>
      <c r="FH1203" s="42"/>
      <c r="FI1203" s="42"/>
      <c r="FJ1203" s="42"/>
      <c r="FK1203" s="42"/>
      <c r="FL1203" s="42"/>
      <c r="FM1203" s="42"/>
      <c r="FN1203" s="42"/>
      <c r="FO1203" s="42"/>
      <c r="FP1203" s="42"/>
      <c r="FQ1203" s="42"/>
      <c r="FR1203" s="42"/>
      <c r="FS1203" s="29">
        <f t="shared" si="144"/>
        <v>450</v>
      </c>
      <c r="FT1203" s="29">
        <f t="shared" si="149"/>
        <v>450</v>
      </c>
      <c r="FU1203" s="8">
        <f t="shared" si="148"/>
        <v>8</v>
      </c>
      <c r="FV1203" s="29">
        <f t="shared" si="150"/>
        <v>8</v>
      </c>
    </row>
    <row r="1204" spans="1:178">
      <c r="A1204" s="8">
        <v>17196</v>
      </c>
      <c r="B1204" s="27" t="s">
        <v>849</v>
      </c>
      <c r="C1204" s="40">
        <v>24</v>
      </c>
      <c r="D1204" s="40" t="s">
        <v>1448</v>
      </c>
      <c r="E1204" s="40"/>
      <c r="F1204" s="40" t="s">
        <v>261</v>
      </c>
      <c r="G1204" s="40">
        <v>200</v>
      </c>
      <c r="H1204" s="8" t="str">
        <f>VLOOKUP(F1204, 'Meslek Grupları'!$E$6:$G$152, 3, FALSE)</f>
        <v>Esnaf</v>
      </c>
      <c r="I1204" s="40" t="s">
        <v>1624</v>
      </c>
      <c r="J1204" s="40"/>
      <c r="K1204" s="40"/>
      <c r="L1204" s="40"/>
      <c r="M1204" s="40"/>
      <c r="N1204" s="40"/>
      <c r="O1204" s="40"/>
      <c r="P1204" s="40"/>
      <c r="Q1204" s="40" t="s">
        <v>575</v>
      </c>
      <c r="R1204" s="40">
        <v>8.5</v>
      </c>
      <c r="S1204" s="40">
        <v>1.5</v>
      </c>
      <c r="T1204" s="40">
        <v>6.75</v>
      </c>
      <c r="U1204" s="40"/>
      <c r="V1204" s="40"/>
      <c r="W1204" s="40"/>
      <c r="X1204" s="40"/>
      <c r="Y1204" s="40"/>
      <c r="Z1204" s="41"/>
      <c r="AA1204" s="40"/>
      <c r="AB1204" s="40"/>
      <c r="AC1204" s="40"/>
      <c r="AD1204" s="40"/>
      <c r="AE1204" s="40"/>
      <c r="AF1204" s="40"/>
      <c r="AG1204" s="40"/>
      <c r="AH1204" s="40"/>
      <c r="AI1204" s="40"/>
      <c r="AJ1204" s="40"/>
      <c r="AK1204" s="40"/>
      <c r="AL1204" s="40"/>
      <c r="AM1204" s="40"/>
      <c r="AN1204" s="40"/>
      <c r="AO1204" s="40"/>
      <c r="AP1204" s="40"/>
      <c r="AQ1204" s="40"/>
      <c r="AR1204" s="40"/>
      <c r="AS1204" s="42"/>
      <c r="AT1204" s="42"/>
      <c r="AU1204" s="43"/>
      <c r="AV1204" s="40"/>
      <c r="AW1204" s="40"/>
      <c r="AX1204" s="40"/>
      <c r="AY1204" s="40"/>
      <c r="AZ1204" s="40"/>
      <c r="BA1204" s="42"/>
      <c r="BB1204" s="41"/>
      <c r="BC1204" s="40"/>
      <c r="BD1204" s="40"/>
      <c r="BE1204" s="40"/>
      <c r="BF1204" s="40"/>
      <c r="BG1204" s="40"/>
      <c r="BH1204" s="42"/>
      <c r="BI1204" s="40"/>
      <c r="BJ1204" s="40"/>
      <c r="BK1204" s="40"/>
      <c r="BL1204" s="40"/>
      <c r="BM1204" s="40"/>
      <c r="BN1204" s="40"/>
      <c r="BO1204" s="41"/>
      <c r="BP1204" s="40"/>
      <c r="BQ1204" s="40"/>
      <c r="BR1204" s="40"/>
      <c r="BS1204" s="40"/>
      <c r="BT1204" s="40"/>
      <c r="BU1204" s="42"/>
      <c r="BV1204" s="40"/>
      <c r="BW1204" s="41">
        <v>1.5</v>
      </c>
      <c r="BX1204" s="40"/>
      <c r="BY1204" s="40"/>
      <c r="BZ1204" s="40">
        <v>36</v>
      </c>
      <c r="CA1204" s="42">
        <v>36</v>
      </c>
      <c r="CB1204" s="41"/>
      <c r="CC1204" s="40"/>
      <c r="CD1204" s="40"/>
      <c r="CE1204" s="40"/>
      <c r="CF1204" s="40"/>
      <c r="CG1204" s="40"/>
      <c r="CH1204" s="42"/>
      <c r="CI1204" s="43"/>
      <c r="CJ1204" s="41"/>
      <c r="CK1204" s="40"/>
      <c r="CL1204" s="40"/>
      <c r="CM1204" s="40"/>
      <c r="CN1204" s="40"/>
      <c r="CO1204" s="40"/>
      <c r="CP1204" s="40"/>
      <c r="CQ1204" s="40"/>
      <c r="CR1204" s="40"/>
      <c r="CS1204" s="40"/>
      <c r="CT1204" s="40"/>
      <c r="CU1204" s="40"/>
      <c r="CV1204" s="40"/>
      <c r="CW1204" s="40"/>
      <c r="CX1204" s="40"/>
      <c r="CY1204" s="40"/>
      <c r="CZ1204" s="40"/>
      <c r="DA1204" s="40"/>
      <c r="DB1204" s="40"/>
      <c r="DC1204" s="40"/>
      <c r="DD1204" s="40"/>
      <c r="DE1204" s="40"/>
      <c r="DF1204" s="40"/>
      <c r="DG1204" s="40"/>
      <c r="DH1204" s="40"/>
      <c r="DI1204" s="40"/>
      <c r="DJ1204" s="40"/>
      <c r="DK1204" s="40"/>
      <c r="DL1204" s="40"/>
      <c r="DM1204" s="40"/>
      <c r="DN1204" s="40"/>
      <c r="DO1204" s="40"/>
      <c r="DP1204" s="40"/>
      <c r="DQ1204" s="41"/>
      <c r="DR1204" s="40"/>
      <c r="DS1204" s="40"/>
      <c r="DT1204" s="40"/>
      <c r="DU1204" s="40"/>
      <c r="DV1204" s="42"/>
      <c r="DW1204" s="40"/>
      <c r="DX1204" s="40"/>
      <c r="DY1204" s="40"/>
      <c r="DZ1204" s="40"/>
      <c r="EA1204" s="40"/>
      <c r="EB1204" s="40"/>
      <c r="EC1204" s="40"/>
      <c r="ED1204" s="41"/>
      <c r="EE1204" s="40"/>
      <c r="EF1204" s="40"/>
      <c r="EG1204" s="41"/>
      <c r="EH1204" s="40"/>
      <c r="EI1204" s="40"/>
      <c r="EJ1204" s="40"/>
      <c r="EK1204" s="40"/>
      <c r="EL1204" s="42"/>
      <c r="EM1204" s="40"/>
      <c r="EN1204" s="40"/>
      <c r="EO1204" s="40"/>
      <c r="EP1204" s="40"/>
      <c r="EQ1204" s="40"/>
      <c r="ER1204" s="40"/>
      <c r="ES1204" s="40"/>
      <c r="ET1204" s="40"/>
      <c r="EU1204" s="40"/>
      <c r="EV1204" s="40"/>
      <c r="EW1204" s="42"/>
      <c r="EX1204" s="42"/>
      <c r="EY1204" s="42"/>
      <c r="EZ1204" s="42"/>
      <c r="FA1204" s="42"/>
      <c r="FB1204" s="42"/>
      <c r="FC1204" s="42"/>
      <c r="FD1204" s="42"/>
      <c r="FE1204" s="42"/>
      <c r="FF1204" s="42"/>
      <c r="FG1204" s="42"/>
      <c r="FH1204" s="42"/>
      <c r="FI1204" s="42"/>
      <c r="FJ1204" s="42"/>
      <c r="FK1204" s="42"/>
      <c r="FL1204" s="42"/>
      <c r="FM1204" s="42"/>
      <c r="FN1204" s="42"/>
      <c r="FO1204" s="42"/>
      <c r="FP1204" s="42"/>
      <c r="FQ1204" s="42"/>
      <c r="FR1204" s="42"/>
      <c r="FS1204" s="29">
        <f t="shared" si="144"/>
        <v>236</v>
      </c>
      <c r="FT1204" s="29">
        <f t="shared" si="149"/>
        <v>236</v>
      </c>
      <c r="FU1204" s="8">
        <f t="shared" si="148"/>
        <v>1.5</v>
      </c>
      <c r="FV1204" s="29">
        <f t="shared" si="150"/>
        <v>1.5</v>
      </c>
    </row>
    <row r="1205" spans="1:178">
      <c r="A1205" s="8">
        <v>17196</v>
      </c>
      <c r="B1205" s="27" t="s">
        <v>849</v>
      </c>
      <c r="C1205" s="40">
        <v>25</v>
      </c>
      <c r="D1205" s="40" t="s">
        <v>1436</v>
      </c>
      <c r="E1205" s="40" t="s">
        <v>1472</v>
      </c>
      <c r="F1205" s="40" t="s">
        <v>345</v>
      </c>
      <c r="G1205" s="40">
        <v>600</v>
      </c>
      <c r="H1205" s="8" t="str">
        <f>VLOOKUP(F1205, 'Meslek Grupları'!$E$6:$G$152, 3, FALSE)</f>
        <v>Esnaf</v>
      </c>
      <c r="I1205" s="40"/>
      <c r="J1205" s="40"/>
      <c r="K1205" s="40"/>
      <c r="L1205" s="40"/>
      <c r="M1205" s="40"/>
      <c r="N1205" s="40"/>
      <c r="O1205" s="40"/>
      <c r="P1205" s="40"/>
      <c r="Q1205" s="40" t="s">
        <v>576</v>
      </c>
      <c r="R1205" s="40">
        <v>70</v>
      </c>
      <c r="S1205" s="40">
        <v>8</v>
      </c>
      <c r="T1205" s="40">
        <v>36</v>
      </c>
      <c r="U1205" s="40"/>
      <c r="V1205" s="40"/>
      <c r="W1205" s="40"/>
      <c r="X1205" s="40"/>
      <c r="Y1205" s="40"/>
      <c r="Z1205" s="41">
        <v>80</v>
      </c>
      <c r="AA1205" s="40">
        <v>20</v>
      </c>
      <c r="AB1205" s="40">
        <v>80</v>
      </c>
      <c r="AC1205" s="40">
        <v>16</v>
      </c>
      <c r="AD1205" s="40"/>
      <c r="AE1205" s="40"/>
      <c r="AF1205" s="40"/>
      <c r="AG1205" s="40"/>
      <c r="AH1205" s="40"/>
      <c r="AI1205" s="40"/>
      <c r="AJ1205" s="40"/>
      <c r="AK1205" s="40"/>
      <c r="AL1205" s="40"/>
      <c r="AM1205" s="40"/>
      <c r="AN1205" s="40"/>
      <c r="AO1205" s="40"/>
      <c r="AP1205" s="40"/>
      <c r="AQ1205" s="40"/>
      <c r="AR1205" s="40">
        <v>50</v>
      </c>
      <c r="AS1205" s="42">
        <v>10</v>
      </c>
      <c r="AT1205" s="42">
        <v>46</v>
      </c>
      <c r="AU1205" s="43"/>
      <c r="AV1205" s="40">
        <v>19</v>
      </c>
      <c r="AW1205" s="40"/>
      <c r="AX1205" s="40">
        <v>46</v>
      </c>
      <c r="AY1205" s="40"/>
      <c r="AZ1205" s="40">
        <v>414</v>
      </c>
      <c r="BA1205" s="42">
        <v>414</v>
      </c>
      <c r="BB1205" s="41"/>
      <c r="BC1205" s="40"/>
      <c r="BD1205" s="40"/>
      <c r="BE1205" s="40"/>
      <c r="BF1205" s="40"/>
      <c r="BG1205" s="40"/>
      <c r="BH1205" s="42"/>
      <c r="BI1205" s="40"/>
      <c r="BJ1205" s="40"/>
      <c r="BK1205" s="40"/>
      <c r="BL1205" s="40"/>
      <c r="BM1205" s="40"/>
      <c r="BN1205" s="40"/>
      <c r="BO1205" s="41"/>
      <c r="BP1205" s="40"/>
      <c r="BQ1205" s="40"/>
      <c r="BR1205" s="40"/>
      <c r="BS1205" s="40"/>
      <c r="BT1205" s="40"/>
      <c r="BU1205" s="42"/>
      <c r="BV1205" s="40"/>
      <c r="BW1205" s="41">
        <v>8</v>
      </c>
      <c r="BX1205" s="40"/>
      <c r="BY1205" s="40"/>
      <c r="BZ1205" s="40">
        <v>144</v>
      </c>
      <c r="CA1205" s="42">
        <v>144</v>
      </c>
      <c r="CB1205" s="41"/>
      <c r="CC1205" s="40"/>
      <c r="CD1205" s="40"/>
      <c r="CE1205" s="40"/>
      <c r="CF1205" s="40"/>
      <c r="CG1205" s="40"/>
      <c r="CH1205" s="42"/>
      <c r="CI1205" s="43"/>
      <c r="CJ1205" s="41"/>
      <c r="CK1205" s="40"/>
      <c r="CL1205" s="40"/>
      <c r="CM1205" s="40"/>
      <c r="CN1205" s="40"/>
      <c r="CO1205" s="40">
        <v>1</v>
      </c>
      <c r="CP1205" s="40">
        <v>20</v>
      </c>
      <c r="CQ1205" s="40"/>
      <c r="CR1205" s="40"/>
      <c r="CS1205" s="40">
        <v>6</v>
      </c>
      <c r="CT1205" s="40"/>
      <c r="CU1205" s="40"/>
      <c r="CV1205" s="40"/>
      <c r="CW1205" s="40"/>
      <c r="CX1205" s="40"/>
      <c r="CY1205" s="40"/>
      <c r="CZ1205" s="40"/>
      <c r="DA1205" s="40"/>
      <c r="DB1205" s="40"/>
      <c r="DC1205" s="40"/>
      <c r="DD1205" s="40"/>
      <c r="DE1205" s="40"/>
      <c r="DF1205" s="40"/>
      <c r="DG1205" s="40"/>
      <c r="DH1205" s="40"/>
      <c r="DI1205" s="40"/>
      <c r="DJ1205" s="40"/>
      <c r="DK1205" s="40"/>
      <c r="DL1205" s="40"/>
      <c r="DM1205" s="40"/>
      <c r="DN1205" s="40"/>
      <c r="DO1205" s="40">
        <v>1</v>
      </c>
      <c r="DP1205" s="40"/>
      <c r="DQ1205" s="41"/>
      <c r="DR1205" s="40"/>
      <c r="DS1205" s="40"/>
      <c r="DT1205" s="40"/>
      <c r="DU1205" s="40"/>
      <c r="DV1205" s="42"/>
      <c r="DW1205" s="40"/>
      <c r="DX1205" s="40"/>
      <c r="DY1205" s="40"/>
      <c r="DZ1205" s="40"/>
      <c r="EA1205" s="40"/>
      <c r="EB1205" s="40"/>
      <c r="EC1205" s="40"/>
      <c r="ED1205" s="41"/>
      <c r="EE1205" s="40"/>
      <c r="EF1205" s="40"/>
      <c r="EG1205" s="41"/>
      <c r="EH1205" s="40"/>
      <c r="EI1205" s="40"/>
      <c r="EJ1205" s="40"/>
      <c r="EK1205" s="40"/>
      <c r="EL1205" s="42"/>
      <c r="EM1205" s="40"/>
      <c r="EN1205" s="40"/>
      <c r="EO1205" s="40"/>
      <c r="EP1205" s="40"/>
      <c r="EQ1205" s="40"/>
      <c r="ER1205" s="40"/>
      <c r="ES1205" s="40"/>
      <c r="ET1205" s="40"/>
      <c r="EU1205" s="40"/>
      <c r="EV1205" s="40"/>
      <c r="EW1205" s="42"/>
      <c r="EX1205" s="42"/>
      <c r="EY1205" s="42"/>
      <c r="EZ1205" s="42"/>
      <c r="FA1205" s="42"/>
      <c r="FB1205" s="42"/>
      <c r="FC1205" s="42"/>
      <c r="FD1205" s="42"/>
      <c r="FE1205" s="42"/>
      <c r="FF1205" s="42"/>
      <c r="FG1205" s="42"/>
      <c r="FH1205" s="42"/>
      <c r="FI1205" s="42"/>
      <c r="FJ1205" s="42"/>
      <c r="FK1205" s="42"/>
      <c r="FL1205" s="42"/>
      <c r="FM1205" s="42"/>
      <c r="FN1205" s="42"/>
      <c r="FO1205" s="42"/>
      <c r="FP1205" s="42"/>
      <c r="FQ1205" s="42"/>
      <c r="FR1205" s="42"/>
      <c r="FS1205" s="29">
        <f t="shared" si="144"/>
        <v>1178</v>
      </c>
      <c r="FT1205" s="29">
        <f t="shared" si="149"/>
        <v>1178</v>
      </c>
      <c r="FU1205" s="8">
        <f t="shared" si="148"/>
        <v>27</v>
      </c>
      <c r="FV1205" s="29">
        <f t="shared" si="150"/>
        <v>27</v>
      </c>
    </row>
    <row r="1206" spans="1:178">
      <c r="A1206" s="8">
        <v>17196</v>
      </c>
      <c r="B1206" s="27" t="s">
        <v>849</v>
      </c>
      <c r="C1206" s="40">
        <v>26</v>
      </c>
      <c r="D1206" s="40" t="s">
        <v>1447</v>
      </c>
      <c r="E1206" s="40" t="s">
        <v>1497</v>
      </c>
      <c r="F1206" s="40" t="s">
        <v>217</v>
      </c>
      <c r="G1206" s="40">
        <v>600</v>
      </c>
      <c r="H1206" s="8" t="str">
        <f>VLOOKUP(F1206, 'Meslek Grupları'!$E$6:$G$152, 3, FALSE)</f>
        <v>Esnaf</v>
      </c>
      <c r="I1206" s="40"/>
      <c r="J1206" s="40"/>
      <c r="K1206" s="40"/>
      <c r="L1206" s="40"/>
      <c r="M1206" s="40"/>
      <c r="N1206" s="40"/>
      <c r="O1206" s="40"/>
      <c r="P1206" s="40"/>
      <c r="Q1206" s="40" t="s">
        <v>577</v>
      </c>
      <c r="R1206" s="40">
        <v>90</v>
      </c>
      <c r="S1206" s="40">
        <v>1.5</v>
      </c>
      <c r="T1206" s="40">
        <v>6.75</v>
      </c>
      <c r="U1206" s="40"/>
      <c r="V1206" s="40"/>
      <c r="W1206" s="40"/>
      <c r="X1206" s="40"/>
      <c r="Y1206" s="40"/>
      <c r="Z1206" s="41">
        <v>30</v>
      </c>
      <c r="AA1206" s="40">
        <v>7.5</v>
      </c>
      <c r="AB1206" s="40"/>
      <c r="AC1206" s="40"/>
      <c r="AD1206" s="40"/>
      <c r="AE1206" s="40"/>
      <c r="AF1206" s="40"/>
      <c r="AG1206" s="40"/>
      <c r="AH1206" s="40"/>
      <c r="AI1206" s="40"/>
      <c r="AJ1206" s="40"/>
      <c r="AK1206" s="40"/>
      <c r="AL1206" s="40"/>
      <c r="AM1206" s="40"/>
      <c r="AN1206" s="40"/>
      <c r="AO1206" s="40"/>
      <c r="AP1206" s="40"/>
      <c r="AQ1206" s="40"/>
      <c r="AR1206" s="40">
        <v>20</v>
      </c>
      <c r="AS1206" s="42">
        <v>4</v>
      </c>
      <c r="AT1206" s="42">
        <v>11.5</v>
      </c>
      <c r="AU1206" s="43"/>
      <c r="AV1206" s="40">
        <v>5</v>
      </c>
      <c r="AW1206" s="40"/>
      <c r="AX1206" s="40">
        <v>11.5</v>
      </c>
      <c r="AY1206" s="40"/>
      <c r="AZ1206" s="40">
        <v>103.5</v>
      </c>
      <c r="BA1206" s="42"/>
      <c r="BB1206" s="41">
        <v>2</v>
      </c>
      <c r="BC1206" s="40"/>
      <c r="BD1206" s="40"/>
      <c r="BE1206" s="40"/>
      <c r="BF1206" s="40"/>
      <c r="BG1206" s="40">
        <v>7</v>
      </c>
      <c r="BH1206" s="42">
        <v>7</v>
      </c>
      <c r="BI1206" s="40"/>
      <c r="BJ1206" s="40"/>
      <c r="BK1206" s="40"/>
      <c r="BL1206" s="40"/>
      <c r="BM1206" s="40"/>
      <c r="BN1206" s="40"/>
      <c r="BO1206" s="41"/>
      <c r="BP1206" s="40"/>
      <c r="BQ1206" s="40"/>
      <c r="BR1206" s="40"/>
      <c r="BS1206" s="40"/>
      <c r="BT1206" s="40"/>
      <c r="BU1206" s="42"/>
      <c r="BV1206" s="40"/>
      <c r="BW1206" s="41">
        <v>1.5</v>
      </c>
      <c r="BX1206" s="40"/>
      <c r="BY1206" s="40"/>
      <c r="BZ1206" s="40">
        <v>27</v>
      </c>
      <c r="CA1206" s="42">
        <v>27</v>
      </c>
      <c r="CB1206" s="41"/>
      <c r="CC1206" s="40"/>
      <c r="CD1206" s="40"/>
      <c r="CE1206" s="40"/>
      <c r="CF1206" s="40"/>
      <c r="CG1206" s="40"/>
      <c r="CH1206" s="42"/>
      <c r="CI1206" s="43"/>
      <c r="CJ1206" s="41"/>
      <c r="CK1206" s="40"/>
      <c r="CL1206" s="40"/>
      <c r="CM1206" s="40"/>
      <c r="CN1206" s="40"/>
      <c r="CO1206" s="40"/>
      <c r="CP1206" s="40"/>
      <c r="CQ1206" s="40"/>
      <c r="CR1206" s="40"/>
      <c r="CS1206" s="40"/>
      <c r="CT1206" s="40"/>
      <c r="CU1206" s="40"/>
      <c r="CV1206" s="40"/>
      <c r="CW1206" s="40"/>
      <c r="CX1206" s="40"/>
      <c r="CY1206" s="40"/>
      <c r="CZ1206" s="40"/>
      <c r="DA1206" s="40"/>
      <c r="DB1206" s="40"/>
      <c r="DC1206" s="40"/>
      <c r="DD1206" s="40"/>
      <c r="DE1206" s="40"/>
      <c r="DF1206" s="40"/>
      <c r="DG1206" s="40"/>
      <c r="DH1206" s="40"/>
      <c r="DI1206" s="40"/>
      <c r="DJ1206" s="40"/>
      <c r="DK1206" s="40"/>
      <c r="DL1206" s="40"/>
      <c r="DM1206" s="40"/>
      <c r="DN1206" s="40"/>
      <c r="DO1206" s="40"/>
      <c r="DP1206" s="40"/>
      <c r="DQ1206" s="41"/>
      <c r="DR1206" s="40"/>
      <c r="DS1206" s="40"/>
      <c r="DT1206" s="40"/>
      <c r="DU1206" s="40"/>
      <c r="DV1206" s="42"/>
      <c r="DW1206" s="40"/>
      <c r="DX1206" s="40"/>
      <c r="DY1206" s="40"/>
      <c r="DZ1206" s="40"/>
      <c r="EA1206" s="40"/>
      <c r="EB1206" s="40"/>
      <c r="EC1206" s="40"/>
      <c r="ED1206" s="41"/>
      <c r="EE1206" s="40"/>
      <c r="EF1206" s="40"/>
      <c r="EG1206" s="41"/>
      <c r="EH1206" s="40"/>
      <c r="EI1206" s="40"/>
      <c r="EJ1206" s="40"/>
      <c r="EK1206" s="40"/>
      <c r="EL1206" s="42"/>
      <c r="EM1206" s="40"/>
      <c r="EN1206" s="40"/>
      <c r="EO1206" s="40"/>
      <c r="EP1206" s="40"/>
      <c r="EQ1206" s="40"/>
      <c r="ER1206" s="40"/>
      <c r="ES1206" s="40"/>
      <c r="ET1206" s="40"/>
      <c r="EU1206" s="40"/>
      <c r="EV1206" s="40"/>
      <c r="EW1206" s="42"/>
      <c r="EX1206" s="42"/>
      <c r="EY1206" s="42"/>
      <c r="EZ1206" s="42"/>
      <c r="FA1206" s="42"/>
      <c r="FB1206" s="42"/>
      <c r="FC1206" s="42"/>
      <c r="FD1206" s="42"/>
      <c r="FE1206" s="42"/>
      <c r="FF1206" s="42"/>
      <c r="FG1206" s="42"/>
      <c r="FH1206" s="42"/>
      <c r="FI1206" s="42"/>
      <c r="FJ1206" s="42"/>
      <c r="FK1206" s="42"/>
      <c r="FL1206" s="42"/>
      <c r="FM1206" s="42"/>
      <c r="FN1206" s="42"/>
      <c r="FO1206" s="42"/>
      <c r="FP1206" s="42"/>
      <c r="FQ1206" s="42"/>
      <c r="FR1206" s="42"/>
      <c r="FS1206" s="29">
        <f t="shared" si="144"/>
        <v>737.5</v>
      </c>
      <c r="FT1206" s="29">
        <f t="shared" si="149"/>
        <v>737.5</v>
      </c>
      <c r="FU1206" s="8">
        <f t="shared" si="148"/>
        <v>8.5</v>
      </c>
      <c r="FV1206" s="29">
        <f t="shared" si="150"/>
        <v>8.5</v>
      </c>
    </row>
    <row r="1207" spans="1:178">
      <c r="A1207" s="8">
        <v>17196</v>
      </c>
      <c r="B1207" s="27" t="s">
        <v>849</v>
      </c>
      <c r="C1207" s="40">
        <v>27</v>
      </c>
      <c r="D1207" s="40" t="s">
        <v>1625</v>
      </c>
      <c r="E1207" s="40" t="s">
        <v>1490</v>
      </c>
      <c r="F1207" s="40" t="s">
        <v>804</v>
      </c>
      <c r="G1207" s="40">
        <v>200</v>
      </c>
      <c r="H1207" s="8" t="str">
        <f>VLOOKUP(F1207, 'Meslek Grupları'!$E$6:$G$152, 3, FALSE)</f>
        <v>İşçiler</v>
      </c>
      <c r="I1207" s="40"/>
      <c r="J1207" s="40"/>
      <c r="K1207" s="40"/>
      <c r="L1207" s="40"/>
      <c r="M1207" s="40"/>
      <c r="N1207" s="40"/>
      <c r="O1207" s="40"/>
      <c r="P1207" s="40"/>
      <c r="Q1207" s="40" t="s">
        <v>575</v>
      </c>
      <c r="R1207" s="40">
        <v>20</v>
      </c>
      <c r="S1207" s="40"/>
      <c r="T1207" s="40"/>
      <c r="U1207" s="40"/>
      <c r="V1207" s="40"/>
      <c r="W1207" s="40">
        <v>70</v>
      </c>
      <c r="X1207" s="40"/>
      <c r="Y1207" s="40"/>
      <c r="Z1207" s="41"/>
      <c r="AA1207" s="40"/>
      <c r="AB1207" s="40"/>
      <c r="AC1207" s="40"/>
      <c r="AD1207" s="40"/>
      <c r="AE1207" s="40"/>
      <c r="AF1207" s="40"/>
      <c r="AG1207" s="40"/>
      <c r="AH1207" s="40"/>
      <c r="AI1207" s="40"/>
      <c r="AJ1207" s="40"/>
      <c r="AK1207" s="40"/>
      <c r="AL1207" s="40"/>
      <c r="AM1207" s="40"/>
      <c r="AN1207" s="40"/>
      <c r="AO1207" s="40"/>
      <c r="AP1207" s="40"/>
      <c r="AQ1207" s="40"/>
      <c r="AR1207" s="40"/>
      <c r="AS1207" s="42"/>
      <c r="AT1207" s="42"/>
      <c r="AU1207" s="43"/>
      <c r="AV1207" s="40"/>
      <c r="AW1207" s="40"/>
      <c r="AX1207" s="40"/>
      <c r="AY1207" s="40"/>
      <c r="AZ1207" s="40"/>
      <c r="BA1207" s="42"/>
      <c r="BB1207" s="41"/>
      <c r="BC1207" s="40"/>
      <c r="BD1207" s="40"/>
      <c r="BE1207" s="40"/>
      <c r="BF1207" s="40"/>
      <c r="BG1207" s="40"/>
      <c r="BH1207" s="42"/>
      <c r="BI1207" s="40">
        <v>3</v>
      </c>
      <c r="BJ1207" s="40">
        <v>22.5</v>
      </c>
      <c r="BK1207" s="40">
        <v>22.5</v>
      </c>
      <c r="BL1207" s="40"/>
      <c r="BM1207" s="40">
        <v>180</v>
      </c>
      <c r="BN1207" s="40">
        <v>180</v>
      </c>
      <c r="BO1207" s="41">
        <v>2</v>
      </c>
      <c r="BP1207" s="40"/>
      <c r="BQ1207" s="40"/>
      <c r="BR1207" s="40"/>
      <c r="BS1207" s="40">
        <v>70</v>
      </c>
      <c r="BT1207" s="40">
        <v>70</v>
      </c>
      <c r="BU1207" s="42">
        <v>560</v>
      </c>
      <c r="BV1207" s="40">
        <v>560</v>
      </c>
      <c r="BW1207" s="41"/>
      <c r="BX1207" s="40"/>
      <c r="BY1207" s="40"/>
      <c r="BZ1207" s="40"/>
      <c r="CA1207" s="42"/>
      <c r="CB1207" s="41"/>
      <c r="CC1207" s="40"/>
      <c r="CD1207" s="40"/>
      <c r="CE1207" s="40"/>
      <c r="CF1207" s="40"/>
      <c r="CG1207" s="40"/>
      <c r="CH1207" s="42"/>
      <c r="CI1207" s="43"/>
      <c r="CJ1207" s="41">
        <v>1</v>
      </c>
      <c r="CK1207" s="40"/>
      <c r="CL1207" s="40"/>
      <c r="CM1207" s="40"/>
      <c r="CN1207" s="40"/>
      <c r="CO1207" s="40"/>
      <c r="CP1207" s="40"/>
      <c r="CQ1207" s="40"/>
      <c r="CR1207" s="40"/>
      <c r="CS1207" s="40"/>
      <c r="CT1207" s="40"/>
      <c r="CU1207" s="40"/>
      <c r="CV1207" s="40"/>
      <c r="CW1207" s="40"/>
      <c r="CX1207" s="40"/>
      <c r="CY1207" s="40"/>
      <c r="CZ1207" s="40"/>
      <c r="DA1207" s="40"/>
      <c r="DB1207" s="40"/>
      <c r="DC1207" s="40"/>
      <c r="DD1207" s="40"/>
      <c r="DE1207" s="40"/>
      <c r="DF1207" s="40"/>
      <c r="DG1207" s="40"/>
      <c r="DH1207" s="40"/>
      <c r="DI1207" s="40"/>
      <c r="DJ1207" s="40"/>
      <c r="DK1207" s="40"/>
      <c r="DL1207" s="40"/>
      <c r="DM1207" s="40"/>
      <c r="DN1207" s="40"/>
      <c r="DO1207" s="40"/>
      <c r="DP1207" s="40"/>
      <c r="DQ1207" s="41"/>
      <c r="DR1207" s="40"/>
      <c r="DS1207" s="40"/>
      <c r="DT1207" s="40"/>
      <c r="DU1207" s="40"/>
      <c r="DV1207" s="42"/>
      <c r="DW1207" s="40"/>
      <c r="DX1207" s="40"/>
      <c r="DY1207" s="40"/>
      <c r="DZ1207" s="40"/>
      <c r="EA1207" s="40"/>
      <c r="EB1207" s="40"/>
      <c r="EC1207" s="40"/>
      <c r="ED1207" s="41"/>
      <c r="EE1207" s="40"/>
      <c r="EF1207" s="40"/>
      <c r="EG1207" s="41">
        <v>1</v>
      </c>
      <c r="EH1207" s="40"/>
      <c r="EI1207" s="40"/>
      <c r="EJ1207" s="40"/>
      <c r="EK1207" s="40" t="s">
        <v>1613</v>
      </c>
      <c r="EL1207" s="42">
        <v>200</v>
      </c>
      <c r="EM1207" s="40"/>
      <c r="EN1207" s="40"/>
      <c r="EO1207" s="40"/>
      <c r="EP1207" s="40"/>
      <c r="EQ1207" s="40"/>
      <c r="ER1207" s="40"/>
      <c r="ES1207" s="40"/>
      <c r="ET1207" s="40"/>
      <c r="EU1207" s="40"/>
      <c r="EV1207" s="40"/>
      <c r="EW1207" s="42"/>
      <c r="EX1207" s="42"/>
      <c r="EY1207" s="42"/>
      <c r="EZ1207" s="42"/>
      <c r="FA1207" s="42"/>
      <c r="FB1207" s="42"/>
      <c r="FC1207" s="42"/>
      <c r="FD1207" s="42"/>
      <c r="FE1207" s="42"/>
      <c r="FF1207" s="42"/>
      <c r="FG1207" s="42"/>
      <c r="FH1207" s="42"/>
      <c r="FI1207" s="42"/>
      <c r="FJ1207" s="42"/>
      <c r="FK1207" s="42"/>
      <c r="FL1207" s="42"/>
      <c r="FM1207" s="42"/>
      <c r="FN1207" s="42"/>
      <c r="FO1207" s="42"/>
      <c r="FP1207" s="42"/>
      <c r="FQ1207" s="42"/>
      <c r="FR1207" s="42"/>
      <c r="FS1207" s="29">
        <f t="shared" si="144"/>
        <v>1210</v>
      </c>
      <c r="FT1207" s="29">
        <f t="shared" si="149"/>
        <v>1210</v>
      </c>
      <c r="FU1207" s="8">
        <f t="shared" si="148"/>
        <v>5</v>
      </c>
      <c r="FV1207" s="29">
        <f t="shared" si="150"/>
        <v>5</v>
      </c>
    </row>
    <row r="1208" spans="1:178">
      <c r="A1208" s="8">
        <v>17196</v>
      </c>
      <c r="B1208" s="27" t="s">
        <v>849</v>
      </c>
      <c r="C1208" s="40">
        <v>28</v>
      </c>
      <c r="D1208" s="40" t="s">
        <v>1455</v>
      </c>
      <c r="E1208" s="40" t="s">
        <v>1626</v>
      </c>
      <c r="F1208" s="40" t="s">
        <v>191</v>
      </c>
      <c r="G1208" s="40">
        <v>1000</v>
      </c>
      <c r="H1208" s="8" t="str">
        <f>VLOOKUP(F1208, 'Meslek Grupları'!$E$6:$G$152, 3, FALSE)</f>
        <v>Esnaf</v>
      </c>
      <c r="I1208" s="40"/>
      <c r="J1208" s="40"/>
      <c r="K1208" s="40"/>
      <c r="L1208" s="40"/>
      <c r="M1208" s="40"/>
      <c r="N1208" s="40"/>
      <c r="O1208" s="40"/>
      <c r="P1208" s="40"/>
      <c r="Q1208" s="40" t="s">
        <v>575</v>
      </c>
      <c r="R1208" s="40">
        <v>120</v>
      </c>
      <c r="S1208" s="40">
        <v>3</v>
      </c>
      <c r="T1208" s="40">
        <v>13.5</v>
      </c>
      <c r="U1208" s="40"/>
      <c r="V1208" s="40"/>
      <c r="W1208" s="40"/>
      <c r="X1208" s="40"/>
      <c r="Y1208" s="40"/>
      <c r="Z1208" s="41"/>
      <c r="AA1208" s="40"/>
      <c r="AB1208" s="40"/>
      <c r="AC1208" s="40"/>
      <c r="AD1208" s="40"/>
      <c r="AE1208" s="40"/>
      <c r="AF1208" s="40"/>
      <c r="AG1208" s="40"/>
      <c r="AH1208" s="40"/>
      <c r="AI1208" s="40"/>
      <c r="AJ1208" s="40"/>
      <c r="AK1208" s="40"/>
      <c r="AL1208" s="40"/>
      <c r="AM1208" s="40"/>
      <c r="AN1208" s="40"/>
      <c r="AO1208" s="40"/>
      <c r="AP1208" s="40"/>
      <c r="AQ1208" s="40"/>
      <c r="AR1208" s="40"/>
      <c r="AS1208" s="42"/>
      <c r="AT1208" s="42"/>
      <c r="AU1208" s="43"/>
      <c r="AV1208" s="40"/>
      <c r="AW1208" s="40"/>
      <c r="AX1208" s="40"/>
      <c r="AY1208" s="40"/>
      <c r="AZ1208" s="40"/>
      <c r="BA1208" s="42"/>
      <c r="BB1208" s="41"/>
      <c r="BC1208" s="40"/>
      <c r="BD1208" s="40"/>
      <c r="BE1208" s="40"/>
      <c r="BF1208" s="40"/>
      <c r="BG1208" s="40"/>
      <c r="BH1208" s="42"/>
      <c r="BI1208" s="40"/>
      <c r="BJ1208" s="40"/>
      <c r="BK1208" s="40"/>
      <c r="BL1208" s="40"/>
      <c r="BM1208" s="40"/>
      <c r="BN1208" s="40"/>
      <c r="BO1208" s="41"/>
      <c r="BP1208" s="40"/>
      <c r="BQ1208" s="40"/>
      <c r="BR1208" s="40"/>
      <c r="BS1208" s="40"/>
      <c r="BT1208" s="40"/>
      <c r="BU1208" s="42"/>
      <c r="BV1208" s="40"/>
      <c r="BW1208" s="41">
        <v>3</v>
      </c>
      <c r="BX1208" s="40"/>
      <c r="BY1208" s="40"/>
      <c r="BZ1208" s="40">
        <v>54</v>
      </c>
      <c r="CA1208" s="42"/>
      <c r="CB1208" s="41"/>
      <c r="CC1208" s="40"/>
      <c r="CD1208" s="40"/>
      <c r="CE1208" s="40"/>
      <c r="CF1208" s="40"/>
      <c r="CG1208" s="40"/>
      <c r="CH1208" s="42"/>
      <c r="CI1208" s="43"/>
      <c r="CJ1208" s="41"/>
      <c r="CK1208" s="40"/>
      <c r="CL1208" s="40"/>
      <c r="CM1208" s="40"/>
      <c r="CN1208" s="40"/>
      <c r="CO1208" s="40"/>
      <c r="CP1208" s="40"/>
      <c r="CQ1208" s="40"/>
      <c r="CR1208" s="40"/>
      <c r="CS1208" s="40"/>
      <c r="CT1208" s="40"/>
      <c r="CU1208" s="40"/>
      <c r="CV1208" s="40"/>
      <c r="CW1208" s="40"/>
      <c r="CX1208" s="40"/>
      <c r="CY1208" s="40"/>
      <c r="CZ1208" s="40"/>
      <c r="DA1208" s="40"/>
      <c r="DB1208" s="40"/>
      <c r="DC1208" s="40"/>
      <c r="DD1208" s="40"/>
      <c r="DE1208" s="40"/>
      <c r="DF1208" s="40"/>
      <c r="DG1208" s="40"/>
      <c r="DH1208" s="40"/>
      <c r="DI1208" s="40"/>
      <c r="DJ1208" s="40"/>
      <c r="DK1208" s="40"/>
      <c r="DL1208" s="40"/>
      <c r="DM1208" s="40"/>
      <c r="DN1208" s="40"/>
      <c r="DO1208" s="40"/>
      <c r="DP1208" s="40"/>
      <c r="DQ1208" s="41"/>
      <c r="DR1208" s="40"/>
      <c r="DS1208" s="40"/>
      <c r="DT1208" s="40"/>
      <c r="DU1208" s="40"/>
      <c r="DV1208" s="42"/>
      <c r="DW1208" s="40"/>
      <c r="DX1208" s="40"/>
      <c r="DY1208" s="40"/>
      <c r="DZ1208" s="40"/>
      <c r="EA1208" s="40"/>
      <c r="EB1208" s="40"/>
      <c r="EC1208" s="40"/>
      <c r="ED1208" s="41"/>
      <c r="EE1208" s="40"/>
      <c r="EF1208" s="40"/>
      <c r="EG1208" s="41"/>
      <c r="EH1208" s="40"/>
      <c r="EI1208" s="40"/>
      <c r="EJ1208" s="40"/>
      <c r="EK1208" s="40"/>
      <c r="EL1208" s="42"/>
      <c r="EM1208" s="40"/>
      <c r="EN1208" s="40"/>
      <c r="EO1208" s="40"/>
      <c r="EP1208" s="40"/>
      <c r="EQ1208" s="40"/>
      <c r="ER1208" s="40"/>
      <c r="ES1208" s="40"/>
      <c r="ET1208" s="40"/>
      <c r="EU1208" s="40"/>
      <c r="EV1208" s="40"/>
      <c r="EW1208" s="42"/>
      <c r="EX1208" s="42"/>
      <c r="EY1208" s="42"/>
      <c r="EZ1208" s="42"/>
      <c r="FA1208" s="42"/>
      <c r="FB1208" s="42"/>
      <c r="FC1208" s="42"/>
      <c r="FD1208" s="42"/>
      <c r="FE1208" s="42"/>
      <c r="FF1208" s="42"/>
      <c r="FG1208" s="42"/>
      <c r="FH1208" s="42"/>
      <c r="FI1208" s="42"/>
      <c r="FJ1208" s="42"/>
      <c r="FK1208" s="42"/>
      <c r="FL1208" s="42"/>
      <c r="FM1208" s="42"/>
      <c r="FN1208" s="42"/>
      <c r="FO1208" s="42"/>
      <c r="FP1208" s="42"/>
      <c r="FQ1208" s="42"/>
      <c r="FR1208" s="42"/>
      <c r="FS1208" s="29">
        <f t="shared" si="144"/>
        <v>1054</v>
      </c>
      <c r="FT1208" s="29">
        <f t="shared" si="149"/>
        <v>1054</v>
      </c>
      <c r="FU1208" s="8">
        <f t="shared" si="148"/>
        <v>3</v>
      </c>
      <c r="FV1208" s="29">
        <f t="shared" si="150"/>
        <v>3</v>
      </c>
    </row>
    <row r="1209" spans="1:178">
      <c r="A1209" s="8">
        <v>17196</v>
      </c>
      <c r="B1209" s="27" t="s">
        <v>849</v>
      </c>
      <c r="C1209" s="40">
        <v>29</v>
      </c>
      <c r="D1209" s="40" t="s">
        <v>1434</v>
      </c>
      <c r="E1209" s="40" t="s">
        <v>1627</v>
      </c>
      <c r="F1209" s="40" t="s">
        <v>316</v>
      </c>
      <c r="G1209" s="40"/>
      <c r="H1209" s="8" t="str">
        <f>VLOOKUP(F1209, 'Meslek Grupları'!$E$6:$G$152, 3, FALSE)</f>
        <v>Mesleksiz</v>
      </c>
      <c r="I1209" s="40" t="s">
        <v>1552</v>
      </c>
      <c r="J1209" s="40"/>
      <c r="K1209" s="40"/>
      <c r="L1209" s="40"/>
      <c r="M1209" s="40"/>
      <c r="N1209" s="40"/>
      <c r="O1209" s="40"/>
      <c r="P1209" s="40"/>
      <c r="Q1209" s="40" t="s">
        <v>1621</v>
      </c>
      <c r="R1209" s="40"/>
      <c r="S1209" s="40"/>
      <c r="T1209" s="40"/>
      <c r="U1209" s="40"/>
      <c r="V1209" s="40"/>
      <c r="W1209" s="40"/>
      <c r="X1209" s="40"/>
      <c r="Y1209" s="40"/>
      <c r="Z1209" s="41"/>
      <c r="AA1209" s="40"/>
      <c r="AB1209" s="40"/>
      <c r="AC1209" s="40"/>
      <c r="AD1209" s="40"/>
      <c r="AE1209" s="40"/>
      <c r="AF1209" s="40"/>
      <c r="AG1209" s="40"/>
      <c r="AH1209" s="40"/>
      <c r="AI1209" s="40"/>
      <c r="AJ1209" s="40"/>
      <c r="AK1209" s="40"/>
      <c r="AL1209" s="40"/>
      <c r="AM1209" s="40"/>
      <c r="AN1209" s="40"/>
      <c r="AO1209" s="40"/>
      <c r="AP1209" s="40"/>
      <c r="AQ1209" s="40"/>
      <c r="AR1209" s="40"/>
      <c r="AS1209" s="42"/>
      <c r="AT1209" s="42"/>
      <c r="AU1209" s="43"/>
      <c r="AV1209" s="40"/>
      <c r="AW1209" s="40"/>
      <c r="AX1209" s="40"/>
      <c r="AY1209" s="40"/>
      <c r="AZ1209" s="40"/>
      <c r="BA1209" s="42"/>
      <c r="BB1209" s="41"/>
      <c r="BC1209" s="40"/>
      <c r="BD1209" s="40"/>
      <c r="BE1209" s="40"/>
      <c r="BF1209" s="40"/>
      <c r="BG1209" s="40"/>
      <c r="BH1209" s="42"/>
      <c r="BI1209" s="40"/>
      <c r="BJ1209" s="40"/>
      <c r="BK1209" s="40"/>
      <c r="BL1209" s="40"/>
      <c r="BM1209" s="40"/>
      <c r="BN1209" s="40"/>
      <c r="BO1209" s="41"/>
      <c r="BP1209" s="40"/>
      <c r="BQ1209" s="40"/>
      <c r="BR1209" s="40"/>
      <c r="BS1209" s="40"/>
      <c r="BT1209" s="40"/>
      <c r="BU1209" s="42"/>
      <c r="BV1209" s="40"/>
      <c r="BW1209" s="41"/>
      <c r="BX1209" s="40"/>
      <c r="BY1209" s="40"/>
      <c r="BZ1209" s="40"/>
      <c r="CA1209" s="42"/>
      <c r="CB1209" s="41"/>
      <c r="CC1209" s="40"/>
      <c r="CD1209" s="40"/>
      <c r="CE1209" s="40"/>
      <c r="CF1209" s="40"/>
      <c r="CG1209" s="40"/>
      <c r="CH1209" s="42"/>
      <c r="CI1209" s="43"/>
      <c r="CJ1209" s="41"/>
      <c r="CK1209" s="40"/>
      <c r="CL1209" s="40"/>
      <c r="CM1209" s="40"/>
      <c r="CN1209" s="40"/>
      <c r="CO1209" s="40"/>
      <c r="CP1209" s="40"/>
      <c r="CQ1209" s="40"/>
      <c r="CR1209" s="40"/>
      <c r="CS1209" s="40"/>
      <c r="CT1209" s="40"/>
      <c r="CU1209" s="40"/>
      <c r="CV1209" s="40"/>
      <c r="CW1209" s="40"/>
      <c r="CX1209" s="40"/>
      <c r="CY1209" s="40"/>
      <c r="CZ1209" s="40"/>
      <c r="DA1209" s="40"/>
      <c r="DB1209" s="40"/>
      <c r="DC1209" s="40"/>
      <c r="DD1209" s="40"/>
      <c r="DE1209" s="40"/>
      <c r="DF1209" s="40"/>
      <c r="DG1209" s="40"/>
      <c r="DH1209" s="40"/>
      <c r="DI1209" s="40"/>
      <c r="DJ1209" s="40"/>
      <c r="DK1209" s="40"/>
      <c r="DL1209" s="40"/>
      <c r="DM1209" s="40"/>
      <c r="DN1209" s="40"/>
      <c r="DO1209" s="40"/>
      <c r="DP1209" s="40"/>
      <c r="DQ1209" s="41"/>
      <c r="DR1209" s="40"/>
      <c r="DS1209" s="40"/>
      <c r="DT1209" s="40"/>
      <c r="DU1209" s="40"/>
      <c r="DV1209" s="42"/>
      <c r="DW1209" s="40"/>
      <c r="DX1209" s="40"/>
      <c r="DY1209" s="40"/>
      <c r="DZ1209" s="40"/>
      <c r="EA1209" s="40"/>
      <c r="EB1209" s="40"/>
      <c r="EC1209" s="40"/>
      <c r="ED1209" s="41"/>
      <c r="EE1209" s="40"/>
      <c r="EF1209" s="40"/>
      <c r="EG1209" s="41"/>
      <c r="EH1209" s="40"/>
      <c r="EI1209" s="40"/>
      <c r="EJ1209" s="40"/>
      <c r="EK1209" s="40"/>
      <c r="EL1209" s="42"/>
      <c r="EM1209" s="40"/>
      <c r="EN1209" s="40"/>
      <c r="EO1209" s="40"/>
      <c r="EP1209" s="40"/>
      <c r="EQ1209" s="40"/>
      <c r="ER1209" s="40"/>
      <c r="ES1209" s="40"/>
      <c r="ET1209" s="40"/>
      <c r="EU1209" s="40"/>
      <c r="EV1209" s="40"/>
      <c r="EW1209" s="42"/>
      <c r="EX1209" s="42"/>
      <c r="EY1209" s="42"/>
      <c r="EZ1209" s="42"/>
      <c r="FA1209" s="42"/>
      <c r="FB1209" s="42"/>
      <c r="FC1209" s="42"/>
      <c r="FD1209" s="42"/>
      <c r="FE1209" s="42"/>
      <c r="FF1209" s="42"/>
      <c r="FG1209" s="42"/>
      <c r="FH1209" s="42"/>
      <c r="FI1209" s="42"/>
      <c r="FJ1209" s="42"/>
      <c r="FK1209" s="42"/>
      <c r="FL1209" s="42"/>
      <c r="FM1209" s="42"/>
      <c r="FN1209" s="42"/>
      <c r="FO1209" s="42"/>
      <c r="FP1209" s="42"/>
      <c r="FQ1209" s="42"/>
      <c r="FR1209" s="42"/>
      <c r="FS1209" s="29">
        <f t="shared" si="144"/>
        <v>0</v>
      </c>
      <c r="FT1209" s="29">
        <f t="shared" si="149"/>
        <v>0</v>
      </c>
      <c r="FU1209" s="8">
        <f t="shared" si="148"/>
        <v>0</v>
      </c>
      <c r="FV1209" s="29">
        <f t="shared" si="150"/>
        <v>0</v>
      </c>
    </row>
    <row r="1210" spans="1:178">
      <c r="A1210" s="8">
        <v>17196</v>
      </c>
      <c r="B1210" s="27" t="s">
        <v>849</v>
      </c>
      <c r="C1210" s="40">
        <v>30</v>
      </c>
      <c r="D1210" s="40" t="s">
        <v>1451</v>
      </c>
      <c r="E1210" s="40" t="s">
        <v>1485</v>
      </c>
      <c r="F1210" s="40" t="s">
        <v>261</v>
      </c>
      <c r="G1210" s="40">
        <v>450</v>
      </c>
      <c r="H1210" s="8" t="str">
        <f>VLOOKUP(F1210, 'Meslek Grupları'!$E$6:$G$152, 3, FALSE)</f>
        <v>Esnaf</v>
      </c>
      <c r="I1210" s="40"/>
      <c r="J1210" s="40"/>
      <c r="K1210" s="40"/>
      <c r="L1210" s="40"/>
      <c r="M1210" s="40"/>
      <c r="N1210" s="40"/>
      <c r="O1210" s="40"/>
      <c r="P1210" s="40"/>
      <c r="Q1210" s="40" t="s">
        <v>577</v>
      </c>
      <c r="R1210" s="40">
        <v>40</v>
      </c>
      <c r="S1210" s="40">
        <v>12</v>
      </c>
      <c r="T1210" s="40">
        <v>54</v>
      </c>
      <c r="U1210" s="40"/>
      <c r="V1210" s="40"/>
      <c r="W1210" s="40"/>
      <c r="X1210" s="40"/>
      <c r="Y1210" s="40"/>
      <c r="Z1210" s="41">
        <v>30</v>
      </c>
      <c r="AA1210" s="40">
        <v>7.5</v>
      </c>
      <c r="AB1210" s="40">
        <v>40</v>
      </c>
      <c r="AC1210" s="40">
        <v>8</v>
      </c>
      <c r="AD1210" s="40"/>
      <c r="AE1210" s="40"/>
      <c r="AF1210" s="40"/>
      <c r="AG1210" s="40"/>
      <c r="AH1210" s="40"/>
      <c r="AI1210" s="40"/>
      <c r="AJ1210" s="40"/>
      <c r="AK1210" s="40"/>
      <c r="AL1210" s="40"/>
      <c r="AM1210" s="40"/>
      <c r="AN1210" s="40"/>
      <c r="AO1210" s="40"/>
      <c r="AP1210" s="40"/>
      <c r="AQ1210" s="40"/>
      <c r="AR1210" s="40"/>
      <c r="AS1210" s="42"/>
      <c r="AT1210" s="42">
        <v>15.5</v>
      </c>
      <c r="AU1210" s="43"/>
      <c r="AV1210" s="40">
        <v>8</v>
      </c>
      <c r="AW1210" s="40"/>
      <c r="AX1210" s="40">
        <v>15.5</v>
      </c>
      <c r="AY1210" s="40"/>
      <c r="AZ1210" s="40">
        <v>139.5</v>
      </c>
      <c r="BA1210" s="42">
        <v>139.5</v>
      </c>
      <c r="BB1210" s="41"/>
      <c r="BC1210" s="40"/>
      <c r="BD1210" s="40"/>
      <c r="BE1210" s="40"/>
      <c r="BF1210" s="40"/>
      <c r="BG1210" s="40"/>
      <c r="BH1210" s="42"/>
      <c r="BI1210" s="40"/>
      <c r="BJ1210" s="40"/>
      <c r="BK1210" s="40"/>
      <c r="BL1210" s="40"/>
      <c r="BM1210" s="40"/>
      <c r="BN1210" s="40"/>
      <c r="BO1210" s="41">
        <v>1</v>
      </c>
      <c r="BP1210" s="40"/>
      <c r="BQ1210" s="40"/>
      <c r="BR1210" s="40"/>
      <c r="BS1210" s="40"/>
      <c r="BT1210" s="40">
        <v>100</v>
      </c>
      <c r="BU1210" s="42"/>
      <c r="BV1210" s="40"/>
      <c r="BW1210" s="41">
        <v>12</v>
      </c>
      <c r="BX1210" s="40"/>
      <c r="BY1210" s="40"/>
      <c r="BZ1210" s="40">
        <v>168</v>
      </c>
      <c r="CA1210" s="42">
        <v>168</v>
      </c>
      <c r="CB1210" s="41"/>
      <c r="CC1210" s="40"/>
      <c r="CD1210" s="40"/>
      <c r="CE1210" s="40"/>
      <c r="CF1210" s="40"/>
      <c r="CG1210" s="40"/>
      <c r="CH1210" s="42"/>
      <c r="CI1210" s="43"/>
      <c r="CJ1210" s="41"/>
      <c r="CK1210" s="40"/>
      <c r="CL1210" s="40"/>
      <c r="CM1210" s="40"/>
      <c r="CN1210" s="40"/>
      <c r="CO1210" s="40"/>
      <c r="CP1210" s="40"/>
      <c r="CQ1210" s="40"/>
      <c r="CR1210" s="40"/>
      <c r="CS1210" s="40"/>
      <c r="CT1210" s="40"/>
      <c r="CU1210" s="40"/>
      <c r="CV1210" s="40"/>
      <c r="CW1210" s="40"/>
      <c r="CX1210" s="40"/>
      <c r="CY1210" s="40"/>
      <c r="CZ1210" s="40"/>
      <c r="DA1210" s="40"/>
      <c r="DB1210" s="40"/>
      <c r="DC1210" s="40"/>
      <c r="DD1210" s="40"/>
      <c r="DE1210" s="40"/>
      <c r="DF1210" s="40"/>
      <c r="DG1210" s="40"/>
      <c r="DH1210" s="40"/>
      <c r="DI1210" s="40"/>
      <c r="DJ1210" s="40"/>
      <c r="DK1210" s="40"/>
      <c r="DL1210" s="40"/>
      <c r="DM1210" s="40"/>
      <c r="DN1210" s="40"/>
      <c r="DO1210" s="40"/>
      <c r="DP1210" s="40"/>
      <c r="DQ1210" s="41"/>
      <c r="DR1210" s="40"/>
      <c r="DS1210" s="40"/>
      <c r="DT1210" s="40"/>
      <c r="DU1210" s="40"/>
      <c r="DV1210" s="42"/>
      <c r="DW1210" s="40"/>
      <c r="DX1210" s="40"/>
      <c r="DY1210" s="40"/>
      <c r="DZ1210" s="40"/>
      <c r="EA1210" s="40"/>
      <c r="EB1210" s="40"/>
      <c r="EC1210" s="40"/>
      <c r="ED1210" s="41"/>
      <c r="EE1210" s="40"/>
      <c r="EF1210" s="40"/>
      <c r="EG1210" s="41"/>
      <c r="EH1210" s="40"/>
      <c r="EI1210" s="40"/>
      <c r="EJ1210" s="40"/>
      <c r="EK1210" s="40"/>
      <c r="EL1210" s="42"/>
      <c r="EM1210" s="40"/>
      <c r="EN1210" s="40"/>
      <c r="EO1210" s="40"/>
      <c r="EP1210" s="40"/>
      <c r="EQ1210" s="40"/>
      <c r="ER1210" s="40"/>
      <c r="ES1210" s="40"/>
      <c r="ET1210" s="40"/>
      <c r="EU1210" s="40"/>
      <c r="EV1210" s="40"/>
      <c r="EW1210" s="42"/>
      <c r="EX1210" s="42"/>
      <c r="EY1210" s="42"/>
      <c r="EZ1210" s="42"/>
      <c r="FA1210" s="42"/>
      <c r="FB1210" s="42"/>
      <c r="FC1210" s="42"/>
      <c r="FD1210" s="42"/>
      <c r="FE1210" s="42"/>
      <c r="FF1210" s="42"/>
      <c r="FG1210" s="42"/>
      <c r="FH1210" s="42"/>
      <c r="FI1210" s="42"/>
      <c r="FJ1210" s="42"/>
      <c r="FK1210" s="42"/>
      <c r="FL1210" s="42"/>
      <c r="FM1210" s="42"/>
      <c r="FN1210" s="42"/>
      <c r="FO1210" s="42"/>
      <c r="FP1210" s="42"/>
      <c r="FQ1210" s="42"/>
      <c r="FR1210" s="42"/>
      <c r="FS1210" s="29">
        <f t="shared" si="144"/>
        <v>857.5</v>
      </c>
      <c r="FT1210" s="29">
        <f t="shared" si="149"/>
        <v>857.5</v>
      </c>
      <c r="FU1210" s="8">
        <f t="shared" si="148"/>
        <v>21</v>
      </c>
      <c r="FV1210" s="29">
        <f t="shared" si="150"/>
        <v>21</v>
      </c>
    </row>
    <row r="1211" spans="1:178">
      <c r="A1211" s="8">
        <v>17196</v>
      </c>
      <c r="B1211" s="27" t="s">
        <v>849</v>
      </c>
      <c r="C1211" s="40">
        <v>31</v>
      </c>
      <c r="D1211" s="40" t="s">
        <v>1628</v>
      </c>
      <c r="E1211" s="40" t="s">
        <v>1467</v>
      </c>
      <c r="F1211" s="40" t="s">
        <v>191</v>
      </c>
      <c r="G1211" s="40">
        <v>200</v>
      </c>
      <c r="H1211" s="8" t="str">
        <f>VLOOKUP(F1211, 'Meslek Grupları'!$E$6:$G$152, 3, FALSE)</f>
        <v>Esnaf</v>
      </c>
      <c r="I1211" s="40"/>
      <c r="J1211" s="40"/>
      <c r="K1211" s="40"/>
      <c r="L1211" s="40"/>
      <c r="M1211" s="40"/>
      <c r="N1211" s="40"/>
      <c r="O1211" s="40"/>
      <c r="P1211" s="40"/>
      <c r="Q1211" s="40" t="s">
        <v>575</v>
      </c>
      <c r="R1211" s="40">
        <v>20</v>
      </c>
      <c r="S1211" s="124">
        <v>3.25</v>
      </c>
      <c r="T1211" s="124">
        <v>14.51</v>
      </c>
      <c r="U1211" s="40"/>
      <c r="V1211" s="40"/>
      <c r="W1211" s="40"/>
      <c r="X1211" s="40"/>
      <c r="Y1211" s="40"/>
      <c r="Z1211" s="41"/>
      <c r="AA1211" s="40"/>
      <c r="AB1211" s="40"/>
      <c r="AC1211" s="40"/>
      <c r="AD1211" s="40"/>
      <c r="AE1211" s="40"/>
      <c r="AF1211" s="40"/>
      <c r="AG1211" s="40"/>
      <c r="AH1211" s="40"/>
      <c r="AI1211" s="40"/>
      <c r="AJ1211" s="40"/>
      <c r="AK1211" s="40"/>
      <c r="AL1211" s="40"/>
      <c r="AM1211" s="40"/>
      <c r="AN1211" s="40"/>
      <c r="AO1211" s="40"/>
      <c r="AP1211" s="40"/>
      <c r="AQ1211" s="40"/>
      <c r="AR1211" s="40"/>
      <c r="AS1211" s="42"/>
      <c r="AT1211" s="42"/>
      <c r="AU1211" s="43"/>
      <c r="AV1211" s="40"/>
      <c r="AW1211" s="40"/>
      <c r="AX1211" s="40"/>
      <c r="AY1211" s="40"/>
      <c r="AZ1211" s="40"/>
      <c r="BA1211" s="42"/>
      <c r="BB1211" s="41"/>
      <c r="BC1211" s="40"/>
      <c r="BD1211" s="40"/>
      <c r="BE1211" s="40"/>
      <c r="BF1211" s="40"/>
      <c r="BG1211" s="40"/>
      <c r="BH1211" s="42"/>
      <c r="BI1211" s="40"/>
      <c r="BJ1211" s="40"/>
      <c r="BK1211" s="40"/>
      <c r="BL1211" s="40"/>
      <c r="BM1211" s="40"/>
      <c r="BN1211" s="40"/>
      <c r="BO1211" s="41"/>
      <c r="BP1211" s="40"/>
      <c r="BQ1211" s="40"/>
      <c r="BR1211" s="40"/>
      <c r="BS1211" s="40"/>
      <c r="BT1211" s="40"/>
      <c r="BU1211" s="42"/>
      <c r="BV1211" s="40"/>
      <c r="BW1211" s="41">
        <v>3.25</v>
      </c>
      <c r="BX1211" s="40"/>
      <c r="BY1211" s="40"/>
      <c r="BZ1211" s="40">
        <v>75</v>
      </c>
      <c r="CA1211" s="42">
        <v>75</v>
      </c>
      <c r="CB1211" s="41"/>
      <c r="CC1211" s="40"/>
      <c r="CD1211" s="40"/>
      <c r="CE1211" s="40"/>
      <c r="CF1211" s="40"/>
      <c r="CG1211" s="40"/>
      <c r="CH1211" s="42"/>
      <c r="CI1211" s="43"/>
      <c r="CJ1211" s="41">
        <v>1</v>
      </c>
      <c r="CK1211" s="40"/>
      <c r="CL1211" s="40"/>
      <c r="CM1211" s="40"/>
      <c r="CN1211" s="40"/>
      <c r="CO1211" s="40"/>
      <c r="CP1211" s="40"/>
      <c r="CQ1211" s="40"/>
      <c r="CR1211" s="40"/>
      <c r="CS1211" s="40"/>
      <c r="CT1211" s="40"/>
      <c r="CU1211" s="40"/>
      <c r="CV1211" s="40"/>
      <c r="CW1211" s="40"/>
      <c r="CX1211" s="40"/>
      <c r="CY1211" s="40"/>
      <c r="CZ1211" s="40"/>
      <c r="DA1211" s="40"/>
      <c r="DB1211" s="40"/>
      <c r="DC1211" s="40"/>
      <c r="DD1211" s="40"/>
      <c r="DE1211" s="40"/>
      <c r="DF1211" s="40"/>
      <c r="DG1211" s="40"/>
      <c r="DH1211" s="40"/>
      <c r="DI1211" s="40"/>
      <c r="DJ1211" s="40"/>
      <c r="DK1211" s="40"/>
      <c r="DL1211" s="40"/>
      <c r="DM1211" s="40"/>
      <c r="DN1211" s="40"/>
      <c r="DO1211" s="40"/>
      <c r="DP1211" s="40"/>
      <c r="DQ1211" s="41"/>
      <c r="DR1211" s="40"/>
      <c r="DS1211" s="40"/>
      <c r="DT1211" s="40"/>
      <c r="DU1211" s="40"/>
      <c r="DV1211" s="42"/>
      <c r="DW1211" s="40"/>
      <c r="DX1211" s="40"/>
      <c r="DY1211" s="40"/>
      <c r="DZ1211" s="40"/>
      <c r="EA1211" s="40"/>
      <c r="EB1211" s="40"/>
      <c r="EC1211" s="40"/>
      <c r="ED1211" s="41"/>
      <c r="EE1211" s="40"/>
      <c r="EF1211" s="40"/>
      <c r="EG1211" s="41">
        <v>1</v>
      </c>
      <c r="EH1211" s="40"/>
      <c r="EI1211" s="40"/>
      <c r="EJ1211" s="40"/>
      <c r="EK1211" s="40" t="s">
        <v>1613</v>
      </c>
      <c r="EL1211" s="42">
        <v>30</v>
      </c>
      <c r="EM1211" s="40"/>
      <c r="EN1211" s="40"/>
      <c r="EO1211" s="40"/>
      <c r="EP1211" s="40"/>
      <c r="EQ1211" s="40"/>
      <c r="ER1211" s="40"/>
      <c r="ES1211" s="40"/>
      <c r="ET1211" s="40"/>
      <c r="EU1211" s="40"/>
      <c r="EV1211" s="40"/>
      <c r="EW1211" s="42"/>
      <c r="EX1211" s="42"/>
      <c r="EY1211" s="42"/>
      <c r="EZ1211" s="42"/>
      <c r="FA1211" s="42"/>
      <c r="FB1211" s="42"/>
      <c r="FC1211" s="42"/>
      <c r="FD1211" s="42"/>
      <c r="FE1211" s="42"/>
      <c r="FF1211" s="42"/>
      <c r="FG1211" s="42"/>
      <c r="FH1211" s="42"/>
      <c r="FI1211" s="42"/>
      <c r="FJ1211" s="42"/>
      <c r="FK1211" s="42"/>
      <c r="FL1211" s="42"/>
      <c r="FM1211" s="42"/>
      <c r="FN1211" s="42"/>
      <c r="FO1211" s="42"/>
      <c r="FP1211" s="42"/>
      <c r="FQ1211" s="42"/>
      <c r="FR1211" s="42"/>
      <c r="FS1211" s="29">
        <f t="shared" si="144"/>
        <v>305</v>
      </c>
      <c r="FT1211" s="29">
        <f t="shared" si="149"/>
        <v>305</v>
      </c>
      <c r="FU1211" s="8">
        <f t="shared" si="148"/>
        <v>3.25</v>
      </c>
      <c r="FV1211" s="29">
        <f t="shared" si="150"/>
        <v>3.25</v>
      </c>
    </row>
    <row r="1212" spans="1:178">
      <c r="A1212" s="8">
        <v>17196</v>
      </c>
      <c r="B1212" s="27" t="s">
        <v>849</v>
      </c>
      <c r="C1212" s="40">
        <v>32</v>
      </c>
      <c r="D1212" s="40" t="s">
        <v>1452</v>
      </c>
      <c r="E1212" s="40" t="s">
        <v>1451</v>
      </c>
      <c r="F1212" s="40" t="s">
        <v>165</v>
      </c>
      <c r="G1212" s="40">
        <v>800</v>
      </c>
      <c r="H1212" s="8" t="str">
        <f>VLOOKUP(F1212, 'Meslek Grupları'!$E$6:$G$152, 3, FALSE)</f>
        <v>Esnaf</v>
      </c>
      <c r="I1212" s="40"/>
      <c r="J1212" s="40"/>
      <c r="K1212" s="40"/>
      <c r="L1212" s="40"/>
      <c r="M1212" s="40"/>
      <c r="N1212" s="40"/>
      <c r="O1212" s="40"/>
      <c r="P1212" s="40"/>
      <c r="Q1212" s="40" t="s">
        <v>577</v>
      </c>
      <c r="R1212" s="40">
        <v>180</v>
      </c>
      <c r="S1212" s="40">
        <v>9</v>
      </c>
      <c r="T1212" s="40">
        <v>40.5</v>
      </c>
      <c r="U1212" s="40"/>
      <c r="V1212" s="40"/>
      <c r="W1212" s="40"/>
      <c r="X1212" s="40"/>
      <c r="Y1212" s="40"/>
      <c r="Z1212" s="41"/>
      <c r="AA1212" s="40"/>
      <c r="AB1212" s="40"/>
      <c r="AC1212" s="40"/>
      <c r="AD1212" s="40"/>
      <c r="AE1212" s="40"/>
      <c r="AF1212" s="40"/>
      <c r="AG1212" s="40"/>
      <c r="AH1212" s="40"/>
      <c r="AI1212" s="40"/>
      <c r="AJ1212" s="40"/>
      <c r="AK1212" s="40"/>
      <c r="AL1212" s="40"/>
      <c r="AM1212" s="40"/>
      <c r="AN1212" s="40"/>
      <c r="AO1212" s="40"/>
      <c r="AP1212" s="40"/>
      <c r="AQ1212" s="40"/>
      <c r="AR1212" s="40"/>
      <c r="AS1212" s="42"/>
      <c r="AT1212" s="42"/>
      <c r="AU1212" s="43"/>
      <c r="AV1212" s="40"/>
      <c r="AW1212" s="40"/>
      <c r="AX1212" s="40"/>
      <c r="AY1212" s="40"/>
      <c r="AZ1212" s="40"/>
      <c r="BA1212" s="42"/>
      <c r="BB1212" s="41"/>
      <c r="BC1212" s="40"/>
      <c r="BD1212" s="40"/>
      <c r="BE1212" s="40"/>
      <c r="BF1212" s="40"/>
      <c r="BG1212" s="40"/>
      <c r="BH1212" s="42"/>
      <c r="BI1212" s="40"/>
      <c r="BJ1212" s="40"/>
      <c r="BK1212" s="40"/>
      <c r="BL1212" s="40"/>
      <c r="BM1212" s="40"/>
      <c r="BN1212" s="40"/>
      <c r="BO1212" s="41"/>
      <c r="BP1212" s="40"/>
      <c r="BQ1212" s="40"/>
      <c r="BR1212" s="40"/>
      <c r="BS1212" s="40"/>
      <c r="BT1212" s="40"/>
      <c r="BU1212" s="42"/>
      <c r="BV1212" s="40"/>
      <c r="BW1212" s="41">
        <v>0</v>
      </c>
      <c r="BX1212" s="40"/>
      <c r="BY1212" s="40"/>
      <c r="BZ1212" s="40">
        <v>72</v>
      </c>
      <c r="CA1212" s="42">
        <v>72</v>
      </c>
      <c r="CB1212" s="41"/>
      <c r="CC1212" s="40"/>
      <c r="CD1212" s="40"/>
      <c r="CE1212" s="40"/>
      <c r="CF1212" s="40"/>
      <c r="CG1212" s="40"/>
      <c r="CH1212" s="42"/>
      <c r="CI1212" s="43"/>
      <c r="CJ1212" s="41"/>
      <c r="CK1212" s="40"/>
      <c r="CL1212" s="40"/>
      <c r="CM1212" s="40"/>
      <c r="CN1212" s="40"/>
      <c r="CO1212" s="40"/>
      <c r="CP1212" s="40"/>
      <c r="CQ1212" s="40"/>
      <c r="CR1212" s="40"/>
      <c r="CS1212" s="40"/>
      <c r="CT1212" s="40"/>
      <c r="CU1212" s="40"/>
      <c r="CV1212" s="40"/>
      <c r="CW1212" s="40"/>
      <c r="CX1212" s="40"/>
      <c r="CY1212" s="40"/>
      <c r="CZ1212" s="40"/>
      <c r="DA1212" s="40"/>
      <c r="DB1212" s="40"/>
      <c r="DC1212" s="40"/>
      <c r="DD1212" s="40"/>
      <c r="DE1212" s="40"/>
      <c r="DF1212" s="40"/>
      <c r="DG1212" s="40"/>
      <c r="DH1212" s="40"/>
      <c r="DI1212" s="40"/>
      <c r="DJ1212" s="40"/>
      <c r="DK1212" s="40"/>
      <c r="DL1212" s="40"/>
      <c r="DM1212" s="40"/>
      <c r="DN1212" s="40"/>
      <c r="DO1212" s="40"/>
      <c r="DP1212" s="40"/>
      <c r="DQ1212" s="41"/>
      <c r="DR1212" s="40"/>
      <c r="DS1212" s="40"/>
      <c r="DT1212" s="40"/>
      <c r="DU1212" s="40"/>
      <c r="DV1212" s="42"/>
      <c r="DW1212" s="40"/>
      <c r="DX1212" s="40"/>
      <c r="DY1212" s="40"/>
      <c r="DZ1212" s="40"/>
      <c r="EA1212" s="40"/>
      <c r="EB1212" s="40"/>
      <c r="EC1212" s="40"/>
      <c r="ED1212" s="41"/>
      <c r="EE1212" s="40"/>
      <c r="EF1212" s="40"/>
      <c r="EG1212" s="41"/>
      <c r="EH1212" s="40"/>
      <c r="EI1212" s="40"/>
      <c r="EJ1212" s="40"/>
      <c r="EK1212" s="40"/>
      <c r="EL1212" s="42"/>
      <c r="EM1212" s="40"/>
      <c r="EN1212" s="40"/>
      <c r="EO1212" s="40"/>
      <c r="EP1212" s="40"/>
      <c r="EQ1212" s="40"/>
      <c r="ER1212" s="40"/>
      <c r="ES1212" s="40"/>
      <c r="ET1212" s="40"/>
      <c r="EU1212" s="40"/>
      <c r="EV1212" s="40"/>
      <c r="EW1212" s="42"/>
      <c r="EX1212" s="42"/>
      <c r="EY1212" s="42"/>
      <c r="EZ1212" s="42"/>
      <c r="FA1212" s="42"/>
      <c r="FB1212" s="42"/>
      <c r="FC1212" s="42"/>
      <c r="FD1212" s="42"/>
      <c r="FE1212" s="42"/>
      <c r="FF1212" s="42"/>
      <c r="FG1212" s="42"/>
      <c r="FH1212" s="42"/>
      <c r="FI1212" s="42"/>
      <c r="FJ1212" s="42"/>
      <c r="FK1212" s="42"/>
      <c r="FL1212" s="42"/>
      <c r="FM1212" s="42"/>
      <c r="FN1212" s="42"/>
      <c r="FO1212" s="42"/>
      <c r="FP1212" s="42"/>
      <c r="FQ1212" s="42"/>
      <c r="FR1212" s="42"/>
      <c r="FS1212" s="29">
        <f t="shared" si="144"/>
        <v>872</v>
      </c>
      <c r="FT1212" s="29">
        <f t="shared" si="149"/>
        <v>872</v>
      </c>
      <c r="FU1212" s="8">
        <f t="shared" si="148"/>
        <v>0</v>
      </c>
      <c r="FV1212" s="29">
        <f t="shared" si="150"/>
        <v>0</v>
      </c>
    </row>
    <row r="1213" spans="1:178">
      <c r="A1213" s="8">
        <v>17196</v>
      </c>
      <c r="B1213" s="27" t="s">
        <v>849</v>
      </c>
      <c r="C1213" s="40">
        <v>33</v>
      </c>
      <c r="D1213" s="40" t="s">
        <v>1629</v>
      </c>
      <c r="E1213" s="40" t="s">
        <v>1630</v>
      </c>
      <c r="F1213" s="40" t="s">
        <v>191</v>
      </c>
      <c r="G1213" s="40">
        <v>350</v>
      </c>
      <c r="H1213" s="8" t="str">
        <f>VLOOKUP(F1213, 'Meslek Grupları'!$E$6:$G$152, 3, FALSE)</f>
        <v>Esnaf</v>
      </c>
      <c r="I1213" s="40"/>
      <c r="J1213" s="40"/>
      <c r="K1213" s="40"/>
      <c r="L1213" s="40"/>
      <c r="M1213" s="40"/>
      <c r="N1213" s="40"/>
      <c r="O1213" s="40"/>
      <c r="P1213" s="40"/>
      <c r="Q1213" s="40" t="s">
        <v>576</v>
      </c>
      <c r="R1213" s="40">
        <v>22</v>
      </c>
      <c r="S1213" s="40"/>
      <c r="T1213" s="40"/>
      <c r="U1213" s="40"/>
      <c r="V1213" s="40"/>
      <c r="W1213" s="40"/>
      <c r="X1213" s="40"/>
      <c r="Y1213" s="40"/>
      <c r="Z1213" s="41"/>
      <c r="AA1213" s="40"/>
      <c r="AB1213" s="40"/>
      <c r="AC1213" s="40"/>
      <c r="AD1213" s="40"/>
      <c r="AE1213" s="40"/>
      <c r="AF1213" s="40"/>
      <c r="AG1213" s="40"/>
      <c r="AH1213" s="40"/>
      <c r="AI1213" s="40"/>
      <c r="AJ1213" s="40"/>
      <c r="AK1213" s="40"/>
      <c r="AL1213" s="40"/>
      <c r="AM1213" s="40"/>
      <c r="AN1213" s="40"/>
      <c r="AO1213" s="40"/>
      <c r="AP1213" s="40"/>
      <c r="AQ1213" s="40"/>
      <c r="AR1213" s="40"/>
      <c r="AS1213" s="42"/>
      <c r="AT1213" s="42"/>
      <c r="AU1213" s="43"/>
      <c r="AV1213" s="40"/>
      <c r="AW1213" s="40"/>
      <c r="AX1213" s="40"/>
      <c r="AY1213" s="40"/>
      <c r="AZ1213" s="40"/>
      <c r="BA1213" s="42"/>
      <c r="BB1213" s="41"/>
      <c r="BC1213" s="40"/>
      <c r="BD1213" s="40"/>
      <c r="BE1213" s="40"/>
      <c r="BF1213" s="40"/>
      <c r="BG1213" s="40"/>
      <c r="BH1213" s="42"/>
      <c r="BI1213" s="40"/>
      <c r="BJ1213" s="40"/>
      <c r="BK1213" s="40"/>
      <c r="BL1213" s="40"/>
      <c r="BM1213" s="40"/>
      <c r="BN1213" s="40"/>
      <c r="BO1213" s="41"/>
      <c r="BP1213" s="40"/>
      <c r="BQ1213" s="40"/>
      <c r="BR1213" s="40"/>
      <c r="BS1213" s="40"/>
      <c r="BT1213" s="40"/>
      <c r="BU1213" s="42"/>
      <c r="BV1213" s="40"/>
      <c r="BW1213" s="41"/>
      <c r="BX1213" s="40"/>
      <c r="BY1213" s="40"/>
      <c r="BZ1213" s="40"/>
      <c r="CA1213" s="42"/>
      <c r="CB1213" s="41"/>
      <c r="CC1213" s="40"/>
      <c r="CD1213" s="40"/>
      <c r="CE1213" s="40"/>
      <c r="CF1213" s="40"/>
      <c r="CG1213" s="40"/>
      <c r="CH1213" s="42"/>
      <c r="CI1213" s="43"/>
      <c r="CJ1213" s="41">
        <v>1</v>
      </c>
      <c r="CK1213" s="40"/>
      <c r="CL1213" s="40"/>
      <c r="CM1213" s="40"/>
      <c r="CN1213" s="40"/>
      <c r="CO1213" s="40"/>
      <c r="CP1213" s="40"/>
      <c r="CQ1213" s="40"/>
      <c r="CR1213" s="40"/>
      <c r="CS1213" s="40"/>
      <c r="CT1213" s="40"/>
      <c r="CU1213" s="40"/>
      <c r="CV1213" s="40"/>
      <c r="CW1213" s="40"/>
      <c r="CX1213" s="40"/>
      <c r="CY1213" s="40"/>
      <c r="CZ1213" s="40"/>
      <c r="DA1213" s="40"/>
      <c r="DB1213" s="40"/>
      <c r="DC1213" s="40"/>
      <c r="DD1213" s="40"/>
      <c r="DE1213" s="40"/>
      <c r="DF1213" s="40"/>
      <c r="DG1213" s="40"/>
      <c r="DH1213" s="40"/>
      <c r="DI1213" s="40"/>
      <c r="DJ1213" s="40"/>
      <c r="DK1213" s="40"/>
      <c r="DL1213" s="40"/>
      <c r="DM1213" s="40"/>
      <c r="DN1213" s="40"/>
      <c r="DO1213" s="40"/>
      <c r="DP1213" s="40"/>
      <c r="DQ1213" s="41"/>
      <c r="DR1213" s="40"/>
      <c r="DS1213" s="40"/>
      <c r="DT1213" s="40"/>
      <c r="DU1213" s="40"/>
      <c r="DV1213" s="42"/>
      <c r="DW1213" s="40"/>
      <c r="DX1213" s="40"/>
      <c r="DY1213" s="40"/>
      <c r="DZ1213" s="40"/>
      <c r="EA1213" s="40"/>
      <c r="EB1213" s="40"/>
      <c r="EC1213" s="40"/>
      <c r="ED1213" s="41"/>
      <c r="EE1213" s="40"/>
      <c r="EF1213" s="40"/>
      <c r="EG1213" s="41"/>
      <c r="EH1213" s="40"/>
      <c r="EI1213" s="40"/>
      <c r="EJ1213" s="40"/>
      <c r="EK1213" s="40"/>
      <c r="EL1213" s="42"/>
      <c r="EM1213" s="40"/>
      <c r="EN1213" s="40"/>
      <c r="EO1213" s="40"/>
      <c r="EP1213" s="40"/>
      <c r="EQ1213" s="40"/>
      <c r="ER1213" s="40">
        <v>1</v>
      </c>
      <c r="ES1213" s="40"/>
      <c r="ET1213" s="40"/>
      <c r="EU1213" s="40"/>
      <c r="EV1213" s="40"/>
      <c r="EW1213" s="42">
        <v>30</v>
      </c>
      <c r="EX1213" s="42"/>
      <c r="EY1213" s="42"/>
      <c r="EZ1213" s="42"/>
      <c r="FA1213" s="42"/>
      <c r="FB1213" s="42"/>
      <c r="FC1213" s="42"/>
      <c r="FD1213" s="42"/>
      <c r="FE1213" s="42"/>
      <c r="FF1213" s="42"/>
      <c r="FG1213" s="42"/>
      <c r="FH1213" s="42"/>
      <c r="FI1213" s="42"/>
      <c r="FJ1213" s="42"/>
      <c r="FK1213" s="42"/>
      <c r="FL1213" s="42"/>
      <c r="FM1213" s="42"/>
      <c r="FN1213" s="42"/>
      <c r="FO1213" s="42"/>
      <c r="FP1213" s="42"/>
      <c r="FQ1213" s="42"/>
      <c r="FR1213" s="42"/>
      <c r="FS1213" s="29">
        <f t="shared" si="144"/>
        <v>380</v>
      </c>
      <c r="FT1213" s="29">
        <f t="shared" si="149"/>
        <v>380</v>
      </c>
      <c r="FU1213" s="8">
        <f t="shared" si="148"/>
        <v>0</v>
      </c>
      <c r="FV1213" s="29">
        <f t="shared" si="150"/>
        <v>0</v>
      </c>
    </row>
    <row r="1214" spans="1:178">
      <c r="A1214" s="8">
        <v>17196</v>
      </c>
      <c r="B1214" s="27" t="s">
        <v>849</v>
      </c>
      <c r="C1214" s="40">
        <v>34</v>
      </c>
      <c r="D1214" s="40" t="s">
        <v>1631</v>
      </c>
      <c r="E1214" s="40" t="s">
        <v>1476</v>
      </c>
      <c r="F1214" s="40" t="s">
        <v>193</v>
      </c>
      <c r="G1214" s="40">
        <v>200</v>
      </c>
      <c r="H1214" s="8" t="str">
        <f>VLOOKUP(F1214, 'Meslek Grupları'!$E$6:$G$152, 3, FALSE)</f>
        <v>Esnaf</v>
      </c>
      <c r="I1214" s="40"/>
      <c r="J1214" s="40"/>
      <c r="K1214" s="40"/>
      <c r="L1214" s="40"/>
      <c r="M1214" s="40"/>
      <c r="N1214" s="40"/>
      <c r="O1214" s="40"/>
      <c r="P1214" s="40"/>
      <c r="Q1214" s="40" t="s">
        <v>575</v>
      </c>
      <c r="R1214" s="40">
        <v>15</v>
      </c>
      <c r="S1214" s="40"/>
      <c r="T1214" s="40"/>
      <c r="U1214" s="40"/>
      <c r="V1214" s="40"/>
      <c r="W1214" s="40"/>
      <c r="X1214" s="40"/>
      <c r="Y1214" s="40"/>
      <c r="Z1214" s="41"/>
      <c r="AA1214" s="40"/>
      <c r="AB1214" s="40"/>
      <c r="AC1214" s="40"/>
      <c r="AD1214" s="40"/>
      <c r="AE1214" s="40"/>
      <c r="AF1214" s="40"/>
      <c r="AG1214" s="40"/>
      <c r="AH1214" s="40"/>
      <c r="AI1214" s="40"/>
      <c r="AJ1214" s="40"/>
      <c r="AK1214" s="40"/>
      <c r="AL1214" s="40"/>
      <c r="AM1214" s="40"/>
      <c r="AN1214" s="40"/>
      <c r="AO1214" s="40"/>
      <c r="AP1214" s="40"/>
      <c r="AQ1214" s="40"/>
      <c r="AR1214" s="40"/>
      <c r="AS1214" s="42"/>
      <c r="AT1214" s="42"/>
      <c r="AU1214" s="43"/>
      <c r="AV1214" s="40"/>
      <c r="AW1214" s="40"/>
      <c r="AX1214" s="40"/>
      <c r="AY1214" s="40"/>
      <c r="AZ1214" s="40"/>
      <c r="BA1214" s="42"/>
      <c r="BB1214" s="41"/>
      <c r="BC1214" s="40"/>
      <c r="BD1214" s="40"/>
      <c r="BE1214" s="40"/>
      <c r="BF1214" s="40"/>
      <c r="BG1214" s="40"/>
      <c r="BH1214" s="42"/>
      <c r="BI1214" s="40"/>
      <c r="BJ1214" s="40"/>
      <c r="BK1214" s="40"/>
      <c r="BL1214" s="40"/>
      <c r="BM1214" s="40"/>
      <c r="BN1214" s="40"/>
      <c r="BO1214" s="41"/>
      <c r="BP1214" s="40"/>
      <c r="BQ1214" s="40"/>
      <c r="BR1214" s="40"/>
      <c r="BS1214" s="40"/>
      <c r="BT1214" s="40"/>
      <c r="BU1214" s="42"/>
      <c r="BV1214" s="40"/>
      <c r="BW1214" s="41"/>
      <c r="BX1214" s="40"/>
      <c r="BY1214" s="40"/>
      <c r="BZ1214" s="40"/>
      <c r="CA1214" s="42"/>
      <c r="CB1214" s="41"/>
      <c r="CC1214" s="40"/>
      <c r="CD1214" s="40"/>
      <c r="CE1214" s="40"/>
      <c r="CF1214" s="40"/>
      <c r="CG1214" s="40"/>
      <c r="CH1214" s="42"/>
      <c r="CI1214" s="43"/>
      <c r="CJ1214" s="41"/>
      <c r="CK1214" s="40"/>
      <c r="CL1214" s="40"/>
      <c r="CM1214" s="40"/>
      <c r="CN1214" s="40"/>
      <c r="CO1214" s="40"/>
      <c r="CP1214" s="40"/>
      <c r="CQ1214" s="40"/>
      <c r="CR1214" s="40"/>
      <c r="CS1214" s="40"/>
      <c r="CT1214" s="40"/>
      <c r="CU1214" s="40"/>
      <c r="CV1214" s="40"/>
      <c r="CW1214" s="40"/>
      <c r="CX1214" s="40"/>
      <c r="CY1214" s="40"/>
      <c r="CZ1214" s="40"/>
      <c r="DA1214" s="40"/>
      <c r="DB1214" s="40"/>
      <c r="DC1214" s="40"/>
      <c r="DD1214" s="40"/>
      <c r="DE1214" s="40"/>
      <c r="DF1214" s="40"/>
      <c r="DG1214" s="40"/>
      <c r="DH1214" s="40"/>
      <c r="DI1214" s="40"/>
      <c r="DJ1214" s="40"/>
      <c r="DK1214" s="40"/>
      <c r="DL1214" s="40"/>
      <c r="DM1214" s="40"/>
      <c r="DN1214" s="40"/>
      <c r="DO1214" s="40"/>
      <c r="DP1214" s="40"/>
      <c r="DQ1214" s="41"/>
      <c r="DR1214" s="40"/>
      <c r="DS1214" s="40"/>
      <c r="DT1214" s="40"/>
      <c r="DU1214" s="40"/>
      <c r="DV1214" s="42"/>
      <c r="DW1214" s="40"/>
      <c r="DX1214" s="40"/>
      <c r="DY1214" s="40"/>
      <c r="DZ1214" s="40"/>
      <c r="EA1214" s="40"/>
      <c r="EB1214" s="40"/>
      <c r="EC1214" s="40"/>
      <c r="ED1214" s="41"/>
      <c r="EE1214" s="40"/>
      <c r="EF1214" s="40"/>
      <c r="EG1214" s="41"/>
      <c r="EH1214" s="40"/>
      <c r="EI1214" s="40"/>
      <c r="EJ1214" s="40"/>
      <c r="EK1214" s="40"/>
      <c r="EL1214" s="42"/>
      <c r="EM1214" s="40"/>
      <c r="EN1214" s="40"/>
      <c r="EO1214" s="40"/>
      <c r="EP1214" s="40"/>
      <c r="EQ1214" s="40"/>
      <c r="ER1214" s="40"/>
      <c r="ES1214" s="40"/>
      <c r="ET1214" s="40"/>
      <c r="EU1214" s="40"/>
      <c r="EV1214" s="40"/>
      <c r="EW1214" s="42"/>
      <c r="EX1214" s="42"/>
      <c r="EY1214" s="42"/>
      <c r="EZ1214" s="42"/>
      <c r="FA1214" s="42"/>
      <c r="FB1214" s="42"/>
      <c r="FC1214" s="42"/>
      <c r="FD1214" s="42"/>
      <c r="FE1214" s="42"/>
      <c r="FF1214" s="42"/>
      <c r="FG1214" s="42"/>
      <c r="FH1214" s="42"/>
      <c r="FI1214" s="42"/>
      <c r="FJ1214" s="42"/>
      <c r="FK1214" s="42"/>
      <c r="FL1214" s="42"/>
      <c r="FM1214" s="42"/>
      <c r="FN1214" s="42"/>
      <c r="FO1214" s="42"/>
      <c r="FP1214" s="42"/>
      <c r="FQ1214" s="42"/>
      <c r="FR1214" s="42"/>
      <c r="FS1214" s="29">
        <f t="shared" si="144"/>
        <v>200</v>
      </c>
      <c r="FT1214" s="29">
        <f t="shared" si="149"/>
        <v>200</v>
      </c>
      <c r="FU1214" s="8">
        <f t="shared" si="148"/>
        <v>0</v>
      </c>
      <c r="FV1214" s="29">
        <f t="shared" si="150"/>
        <v>0</v>
      </c>
    </row>
    <row r="1215" spans="1:178">
      <c r="A1215" s="8">
        <v>17196</v>
      </c>
      <c r="B1215" s="27" t="s">
        <v>849</v>
      </c>
      <c r="C1215" s="40">
        <v>35</v>
      </c>
      <c r="D1215" s="40" t="s">
        <v>1478</v>
      </c>
      <c r="E1215" s="40" t="s">
        <v>1455</v>
      </c>
      <c r="F1215" s="40" t="s">
        <v>316</v>
      </c>
      <c r="G1215" s="40"/>
      <c r="H1215" s="8" t="str">
        <f>VLOOKUP(F1215, 'Meslek Grupları'!$E$6:$G$152, 3, FALSE)</f>
        <v>Mesleksiz</v>
      </c>
      <c r="I1215" s="40" t="s">
        <v>1552</v>
      </c>
      <c r="J1215" s="40"/>
      <c r="K1215" s="40"/>
      <c r="L1215" s="40"/>
      <c r="M1215" s="40"/>
      <c r="N1215" s="40"/>
      <c r="O1215" s="40"/>
      <c r="P1215" s="40"/>
      <c r="Q1215" s="40"/>
      <c r="R1215" s="40"/>
      <c r="S1215" s="40">
        <v>2</v>
      </c>
      <c r="T1215" s="40">
        <v>9</v>
      </c>
      <c r="U1215" s="40"/>
      <c r="V1215" s="40"/>
      <c r="W1215" s="40"/>
      <c r="X1215" s="40"/>
      <c r="Y1215" s="40"/>
      <c r="Z1215" s="41"/>
      <c r="AA1215" s="40"/>
      <c r="AB1215" s="40"/>
      <c r="AC1215" s="40"/>
      <c r="AD1215" s="40"/>
      <c r="AE1215" s="40"/>
      <c r="AF1215" s="40"/>
      <c r="AG1215" s="40"/>
      <c r="AH1215" s="40"/>
      <c r="AI1215" s="40"/>
      <c r="AJ1215" s="40"/>
      <c r="AK1215" s="40"/>
      <c r="AL1215" s="40"/>
      <c r="AM1215" s="40"/>
      <c r="AN1215" s="40"/>
      <c r="AO1215" s="40"/>
      <c r="AP1215" s="40"/>
      <c r="AQ1215" s="40"/>
      <c r="AR1215" s="40"/>
      <c r="AS1215" s="42"/>
      <c r="AT1215" s="42"/>
      <c r="AU1215" s="43"/>
      <c r="AV1215" s="40"/>
      <c r="AW1215" s="40"/>
      <c r="AX1215" s="40"/>
      <c r="AY1215" s="40"/>
      <c r="AZ1215" s="40"/>
      <c r="BA1215" s="42"/>
      <c r="BB1215" s="41"/>
      <c r="BC1215" s="40"/>
      <c r="BD1215" s="40"/>
      <c r="BE1215" s="40"/>
      <c r="BF1215" s="40"/>
      <c r="BG1215" s="40"/>
      <c r="BH1215" s="42"/>
      <c r="BI1215" s="40"/>
      <c r="BJ1215" s="40"/>
      <c r="BK1215" s="40"/>
      <c r="BL1215" s="40"/>
      <c r="BM1215" s="40"/>
      <c r="BN1215" s="40"/>
      <c r="BO1215" s="41"/>
      <c r="BP1215" s="40"/>
      <c r="BQ1215" s="40"/>
      <c r="BR1215" s="40"/>
      <c r="BS1215" s="40"/>
      <c r="BT1215" s="40"/>
      <c r="BU1215" s="42"/>
      <c r="BV1215" s="40"/>
      <c r="BW1215" s="41">
        <v>2</v>
      </c>
      <c r="BX1215" s="40"/>
      <c r="BY1215" s="40"/>
      <c r="BZ1215" s="40">
        <v>36</v>
      </c>
      <c r="CA1215" s="42">
        <v>36</v>
      </c>
      <c r="CB1215" s="41"/>
      <c r="CC1215" s="40"/>
      <c r="CD1215" s="40"/>
      <c r="CE1215" s="40"/>
      <c r="CF1215" s="40"/>
      <c r="CG1215" s="40"/>
      <c r="CH1215" s="42"/>
      <c r="CI1215" s="43"/>
      <c r="CJ1215" s="41"/>
      <c r="CK1215" s="40"/>
      <c r="CL1215" s="40"/>
      <c r="CM1215" s="40"/>
      <c r="CN1215" s="40"/>
      <c r="CO1215" s="40"/>
      <c r="CP1215" s="40"/>
      <c r="CQ1215" s="40"/>
      <c r="CR1215" s="40"/>
      <c r="CS1215" s="40"/>
      <c r="CT1215" s="40"/>
      <c r="CU1215" s="40"/>
      <c r="CV1215" s="40"/>
      <c r="CW1215" s="40"/>
      <c r="CX1215" s="40"/>
      <c r="CY1215" s="40"/>
      <c r="CZ1215" s="40"/>
      <c r="DA1215" s="40"/>
      <c r="DB1215" s="40"/>
      <c r="DC1215" s="40"/>
      <c r="DD1215" s="40"/>
      <c r="DE1215" s="40"/>
      <c r="DF1215" s="40"/>
      <c r="DG1215" s="40"/>
      <c r="DH1215" s="40"/>
      <c r="DI1215" s="40"/>
      <c r="DJ1215" s="40"/>
      <c r="DK1215" s="40"/>
      <c r="DL1215" s="40"/>
      <c r="DM1215" s="40"/>
      <c r="DN1215" s="40"/>
      <c r="DO1215" s="40"/>
      <c r="DP1215" s="40"/>
      <c r="DQ1215" s="41"/>
      <c r="DR1215" s="40"/>
      <c r="DS1215" s="40"/>
      <c r="DT1215" s="40"/>
      <c r="DU1215" s="40"/>
      <c r="DV1215" s="42"/>
      <c r="DW1215" s="40"/>
      <c r="DX1215" s="40"/>
      <c r="DY1215" s="40"/>
      <c r="DZ1215" s="40"/>
      <c r="EA1215" s="40"/>
      <c r="EB1215" s="40"/>
      <c r="EC1215" s="40"/>
      <c r="ED1215" s="41"/>
      <c r="EE1215" s="40"/>
      <c r="EF1215" s="40"/>
      <c r="EG1215" s="41"/>
      <c r="EH1215" s="40"/>
      <c r="EI1215" s="40"/>
      <c r="EJ1215" s="40"/>
      <c r="EK1215" s="40"/>
      <c r="EL1215" s="42"/>
      <c r="EM1215" s="40"/>
      <c r="EN1215" s="40"/>
      <c r="EO1215" s="40"/>
      <c r="EP1215" s="40"/>
      <c r="EQ1215" s="40"/>
      <c r="ER1215" s="40">
        <v>2</v>
      </c>
      <c r="ES1215" s="40"/>
      <c r="ET1215" s="40"/>
      <c r="EU1215" s="40"/>
      <c r="EV1215" s="40"/>
      <c r="EW1215" s="42">
        <v>120</v>
      </c>
      <c r="EX1215" s="42"/>
      <c r="EY1215" s="42"/>
      <c r="EZ1215" s="42"/>
      <c r="FA1215" s="42"/>
      <c r="FB1215" s="42"/>
      <c r="FC1215" s="42"/>
      <c r="FD1215" s="42"/>
      <c r="FE1215" s="42"/>
      <c r="FF1215" s="42"/>
      <c r="FG1215" s="42"/>
      <c r="FH1215" s="42"/>
      <c r="FI1215" s="42"/>
      <c r="FJ1215" s="42"/>
      <c r="FK1215" s="42"/>
      <c r="FL1215" s="42"/>
      <c r="FM1215" s="42"/>
      <c r="FN1215" s="42"/>
      <c r="FO1215" s="42"/>
      <c r="FP1215" s="42"/>
      <c r="FQ1215" s="42"/>
      <c r="FR1215" s="42"/>
      <c r="FS1215" s="29">
        <f t="shared" si="144"/>
        <v>156</v>
      </c>
      <c r="FT1215" s="29">
        <f t="shared" si="149"/>
        <v>156</v>
      </c>
      <c r="FU1215" s="8">
        <f t="shared" si="148"/>
        <v>2</v>
      </c>
      <c r="FV1215" s="29">
        <f t="shared" si="150"/>
        <v>2</v>
      </c>
    </row>
    <row r="1216" spans="1:178">
      <c r="A1216" s="8">
        <v>17196</v>
      </c>
      <c r="B1216" s="27" t="s">
        <v>849</v>
      </c>
      <c r="C1216" s="40">
        <v>36</v>
      </c>
      <c r="D1216" s="40" t="s">
        <v>1440</v>
      </c>
      <c r="E1216" s="40" t="s">
        <v>1478</v>
      </c>
      <c r="F1216" s="40" t="s">
        <v>253</v>
      </c>
      <c r="G1216" s="40">
        <v>200</v>
      </c>
      <c r="H1216" s="8" t="str">
        <f>VLOOKUP(F1216, 'Meslek Grupları'!$E$6:$G$152, 3, FALSE)</f>
        <v>İşçiler</v>
      </c>
      <c r="I1216" s="40" t="s">
        <v>1632</v>
      </c>
      <c r="J1216" s="40"/>
      <c r="K1216" s="40"/>
      <c r="L1216" s="40"/>
      <c r="M1216" s="40"/>
      <c r="N1216" s="40"/>
      <c r="O1216" s="40"/>
      <c r="P1216" s="40"/>
      <c r="Q1216" s="40" t="s">
        <v>575</v>
      </c>
      <c r="R1216" s="40">
        <v>20</v>
      </c>
      <c r="S1216" s="40">
        <v>4</v>
      </c>
      <c r="T1216" s="40">
        <v>18</v>
      </c>
      <c r="U1216" s="40"/>
      <c r="V1216" s="40"/>
      <c r="W1216" s="40"/>
      <c r="X1216" s="40"/>
      <c r="Y1216" s="40"/>
      <c r="Z1216" s="41"/>
      <c r="AA1216" s="40"/>
      <c r="AB1216" s="40"/>
      <c r="AC1216" s="40"/>
      <c r="AD1216" s="40"/>
      <c r="AE1216" s="40"/>
      <c r="AF1216" s="40"/>
      <c r="AG1216" s="40"/>
      <c r="AH1216" s="40"/>
      <c r="AI1216" s="40"/>
      <c r="AJ1216" s="40"/>
      <c r="AK1216" s="40"/>
      <c r="AL1216" s="40"/>
      <c r="AM1216" s="40"/>
      <c r="AN1216" s="40"/>
      <c r="AO1216" s="40"/>
      <c r="AP1216" s="40"/>
      <c r="AQ1216" s="40"/>
      <c r="AR1216" s="40"/>
      <c r="AS1216" s="42"/>
      <c r="AT1216" s="42"/>
      <c r="AU1216" s="43"/>
      <c r="AV1216" s="40"/>
      <c r="AW1216" s="40"/>
      <c r="AX1216" s="40"/>
      <c r="AY1216" s="40"/>
      <c r="AZ1216" s="40"/>
      <c r="BA1216" s="42"/>
      <c r="BB1216" s="41"/>
      <c r="BC1216" s="40"/>
      <c r="BD1216" s="40"/>
      <c r="BE1216" s="40"/>
      <c r="BF1216" s="40"/>
      <c r="BG1216" s="40"/>
      <c r="BH1216" s="42"/>
      <c r="BI1216" s="40"/>
      <c r="BJ1216" s="40"/>
      <c r="BK1216" s="40"/>
      <c r="BL1216" s="40"/>
      <c r="BM1216" s="40"/>
      <c r="BN1216" s="40"/>
      <c r="BO1216" s="41"/>
      <c r="BP1216" s="40"/>
      <c r="BQ1216" s="40"/>
      <c r="BR1216" s="40"/>
      <c r="BS1216" s="40"/>
      <c r="BT1216" s="40"/>
      <c r="BU1216" s="42"/>
      <c r="BV1216" s="40"/>
      <c r="BW1216" s="41">
        <v>4</v>
      </c>
      <c r="BX1216" s="40"/>
      <c r="BY1216" s="40"/>
      <c r="BZ1216" s="40">
        <v>72</v>
      </c>
      <c r="CA1216" s="42">
        <v>72</v>
      </c>
      <c r="CB1216" s="41"/>
      <c r="CC1216" s="40"/>
      <c r="CD1216" s="40"/>
      <c r="CE1216" s="40"/>
      <c r="CF1216" s="40"/>
      <c r="CG1216" s="40"/>
      <c r="CH1216" s="42"/>
      <c r="CI1216" s="43"/>
      <c r="CJ1216" s="41"/>
      <c r="CK1216" s="40"/>
      <c r="CL1216" s="40"/>
      <c r="CM1216" s="40"/>
      <c r="CN1216" s="40"/>
      <c r="CO1216" s="40"/>
      <c r="CP1216" s="40"/>
      <c r="CQ1216" s="40"/>
      <c r="CR1216" s="40"/>
      <c r="CS1216" s="40"/>
      <c r="CT1216" s="40"/>
      <c r="CU1216" s="40"/>
      <c r="CV1216" s="40"/>
      <c r="CW1216" s="40"/>
      <c r="CX1216" s="40"/>
      <c r="CY1216" s="40"/>
      <c r="CZ1216" s="40"/>
      <c r="DA1216" s="40"/>
      <c r="DB1216" s="40"/>
      <c r="DC1216" s="40"/>
      <c r="DD1216" s="40"/>
      <c r="DE1216" s="40"/>
      <c r="DF1216" s="40"/>
      <c r="DG1216" s="40"/>
      <c r="DH1216" s="40"/>
      <c r="DI1216" s="40"/>
      <c r="DJ1216" s="40"/>
      <c r="DK1216" s="40"/>
      <c r="DL1216" s="40"/>
      <c r="DM1216" s="40"/>
      <c r="DN1216" s="40"/>
      <c r="DO1216" s="40"/>
      <c r="DP1216" s="40"/>
      <c r="DQ1216" s="41"/>
      <c r="DR1216" s="40"/>
      <c r="DS1216" s="40"/>
      <c r="DT1216" s="40"/>
      <c r="DU1216" s="40"/>
      <c r="DV1216" s="42"/>
      <c r="DW1216" s="40"/>
      <c r="DX1216" s="40"/>
      <c r="DY1216" s="40"/>
      <c r="DZ1216" s="40"/>
      <c r="EA1216" s="40"/>
      <c r="EB1216" s="40"/>
      <c r="EC1216" s="40"/>
      <c r="ED1216" s="41"/>
      <c r="EE1216" s="40"/>
      <c r="EF1216" s="40"/>
      <c r="EG1216" s="41"/>
      <c r="EH1216" s="40"/>
      <c r="EI1216" s="40"/>
      <c r="EJ1216" s="40"/>
      <c r="EK1216" s="40"/>
      <c r="EL1216" s="42"/>
      <c r="EM1216" s="40"/>
      <c r="EN1216" s="40"/>
      <c r="EO1216" s="40"/>
      <c r="EP1216" s="40"/>
      <c r="EQ1216" s="40"/>
      <c r="ER1216" s="40"/>
      <c r="ES1216" s="40"/>
      <c r="ET1216" s="40"/>
      <c r="EU1216" s="40"/>
      <c r="EV1216" s="40"/>
      <c r="EW1216" s="42"/>
      <c r="EX1216" s="42"/>
      <c r="EY1216" s="42"/>
      <c r="EZ1216" s="42"/>
      <c r="FA1216" s="42"/>
      <c r="FB1216" s="42"/>
      <c r="FC1216" s="42"/>
      <c r="FD1216" s="42"/>
      <c r="FE1216" s="42"/>
      <c r="FF1216" s="42"/>
      <c r="FG1216" s="42"/>
      <c r="FH1216" s="42"/>
      <c r="FI1216" s="42"/>
      <c r="FJ1216" s="42"/>
      <c r="FK1216" s="42"/>
      <c r="FL1216" s="42"/>
      <c r="FM1216" s="42"/>
      <c r="FN1216" s="42"/>
      <c r="FO1216" s="42"/>
      <c r="FP1216" s="42"/>
      <c r="FQ1216" s="42"/>
      <c r="FR1216" s="42"/>
      <c r="FS1216" s="29">
        <f t="shared" si="144"/>
        <v>272</v>
      </c>
      <c r="FT1216" s="29">
        <f t="shared" si="149"/>
        <v>272</v>
      </c>
      <c r="FU1216" s="8">
        <f t="shared" si="148"/>
        <v>4</v>
      </c>
      <c r="FV1216" s="29">
        <f t="shared" si="150"/>
        <v>4</v>
      </c>
    </row>
    <row r="1217" spans="1:179">
      <c r="A1217" s="8">
        <v>17196</v>
      </c>
      <c r="B1217" s="27" t="s">
        <v>849</v>
      </c>
      <c r="C1217" s="40">
        <v>37</v>
      </c>
      <c r="D1217" s="40" t="s">
        <v>1445</v>
      </c>
      <c r="E1217" s="40" t="s">
        <v>1476</v>
      </c>
      <c r="F1217" s="40" t="s">
        <v>108</v>
      </c>
      <c r="G1217" s="40">
        <v>150</v>
      </c>
      <c r="H1217" s="8" t="str">
        <f>VLOOKUP(F1217, 'Meslek Grupları'!$E$6:$G$152, 3, FALSE)</f>
        <v>Esnaf</v>
      </c>
      <c r="I1217" s="40"/>
      <c r="J1217" s="40"/>
      <c r="K1217" s="40"/>
      <c r="L1217" s="40"/>
      <c r="M1217" s="40"/>
      <c r="N1217" s="40"/>
      <c r="O1217" s="40"/>
      <c r="P1217" s="40"/>
      <c r="Q1217" s="40" t="s">
        <v>575</v>
      </c>
      <c r="R1217" s="40"/>
      <c r="S1217" s="40"/>
      <c r="T1217" s="40"/>
      <c r="U1217" s="40"/>
      <c r="V1217" s="40"/>
      <c r="W1217" s="40"/>
      <c r="X1217" s="40"/>
      <c r="Y1217" s="40"/>
      <c r="Z1217" s="41"/>
      <c r="AA1217" s="40"/>
      <c r="AB1217" s="40"/>
      <c r="AC1217" s="40"/>
      <c r="AD1217" s="40"/>
      <c r="AE1217" s="40"/>
      <c r="AF1217" s="40"/>
      <c r="AG1217" s="40"/>
      <c r="AH1217" s="40"/>
      <c r="AI1217" s="40"/>
      <c r="AJ1217" s="40"/>
      <c r="AK1217" s="40"/>
      <c r="AL1217" s="40"/>
      <c r="AM1217" s="40"/>
      <c r="AN1217" s="40"/>
      <c r="AO1217" s="40"/>
      <c r="AP1217" s="40"/>
      <c r="AQ1217" s="40"/>
      <c r="AR1217" s="40"/>
      <c r="AS1217" s="42"/>
      <c r="AT1217" s="42"/>
      <c r="AU1217" s="43"/>
      <c r="AV1217" s="40"/>
      <c r="AW1217" s="40"/>
      <c r="AX1217" s="40"/>
      <c r="AY1217" s="40"/>
      <c r="AZ1217" s="40"/>
      <c r="BA1217" s="42"/>
      <c r="BB1217" s="41"/>
      <c r="BC1217" s="40"/>
      <c r="BD1217" s="40"/>
      <c r="BE1217" s="40"/>
      <c r="BF1217" s="40"/>
      <c r="BG1217" s="40"/>
      <c r="BH1217" s="42"/>
      <c r="BI1217" s="40"/>
      <c r="BJ1217" s="40"/>
      <c r="BK1217" s="40"/>
      <c r="BL1217" s="40"/>
      <c r="BM1217" s="40"/>
      <c r="BN1217" s="40"/>
      <c r="BO1217" s="41"/>
      <c r="BP1217" s="40"/>
      <c r="BQ1217" s="40"/>
      <c r="BR1217" s="40"/>
      <c r="BS1217" s="40"/>
      <c r="BT1217" s="40"/>
      <c r="BU1217" s="42"/>
      <c r="BV1217" s="40"/>
      <c r="BW1217" s="41"/>
      <c r="BX1217" s="40"/>
      <c r="BY1217" s="40"/>
      <c r="BZ1217" s="40"/>
      <c r="CA1217" s="42"/>
      <c r="CB1217" s="41"/>
      <c r="CC1217" s="40"/>
      <c r="CD1217" s="40"/>
      <c r="CE1217" s="40"/>
      <c r="CF1217" s="40"/>
      <c r="CG1217" s="40"/>
      <c r="CH1217" s="42"/>
      <c r="CI1217" s="43"/>
      <c r="CJ1217" s="41"/>
      <c r="CK1217" s="40"/>
      <c r="CL1217" s="40"/>
      <c r="CM1217" s="40"/>
      <c r="CN1217" s="40"/>
      <c r="CO1217" s="40"/>
      <c r="CP1217" s="40"/>
      <c r="CQ1217" s="40"/>
      <c r="CR1217" s="40"/>
      <c r="CS1217" s="40"/>
      <c r="CT1217" s="40"/>
      <c r="CU1217" s="40"/>
      <c r="CV1217" s="40"/>
      <c r="CW1217" s="40"/>
      <c r="CX1217" s="40"/>
      <c r="CY1217" s="40"/>
      <c r="CZ1217" s="40"/>
      <c r="DA1217" s="40"/>
      <c r="DB1217" s="40"/>
      <c r="DC1217" s="40"/>
      <c r="DD1217" s="40"/>
      <c r="DE1217" s="40"/>
      <c r="DF1217" s="40"/>
      <c r="DG1217" s="40"/>
      <c r="DH1217" s="40"/>
      <c r="DI1217" s="40"/>
      <c r="DJ1217" s="40"/>
      <c r="DK1217" s="40"/>
      <c r="DL1217" s="40"/>
      <c r="DM1217" s="40"/>
      <c r="DN1217" s="40"/>
      <c r="DO1217" s="40"/>
      <c r="DP1217" s="40"/>
      <c r="DQ1217" s="41"/>
      <c r="DR1217" s="40"/>
      <c r="DS1217" s="40"/>
      <c r="DT1217" s="40"/>
      <c r="DU1217" s="40"/>
      <c r="DV1217" s="42"/>
      <c r="DW1217" s="40"/>
      <c r="DX1217" s="40"/>
      <c r="DY1217" s="40"/>
      <c r="DZ1217" s="40"/>
      <c r="EA1217" s="40"/>
      <c r="EB1217" s="40"/>
      <c r="EC1217" s="40"/>
      <c r="ED1217" s="41"/>
      <c r="EE1217" s="40"/>
      <c r="EF1217" s="40"/>
      <c r="EG1217" s="41"/>
      <c r="EH1217" s="40"/>
      <c r="EI1217" s="40"/>
      <c r="EJ1217" s="40"/>
      <c r="EK1217" s="40"/>
      <c r="EL1217" s="42"/>
      <c r="EM1217" s="40"/>
      <c r="EN1217" s="40"/>
      <c r="EO1217" s="40"/>
      <c r="EP1217" s="40"/>
      <c r="EQ1217" s="40"/>
      <c r="ER1217" s="40"/>
      <c r="ES1217" s="40"/>
      <c r="ET1217" s="40"/>
      <c r="EU1217" s="40"/>
      <c r="EV1217" s="40"/>
      <c r="EW1217" s="42"/>
      <c r="EX1217" s="42"/>
      <c r="EY1217" s="42"/>
      <c r="EZ1217" s="42"/>
      <c r="FA1217" s="42"/>
      <c r="FB1217" s="42"/>
      <c r="FC1217" s="42"/>
      <c r="FD1217" s="42"/>
      <c r="FE1217" s="42"/>
      <c r="FF1217" s="42"/>
      <c r="FG1217" s="42"/>
      <c r="FH1217" s="42"/>
      <c r="FI1217" s="42"/>
      <c r="FJ1217" s="42"/>
      <c r="FK1217" s="42"/>
      <c r="FL1217" s="42"/>
      <c r="FM1217" s="42"/>
      <c r="FN1217" s="42"/>
      <c r="FO1217" s="42"/>
      <c r="FP1217" s="42"/>
      <c r="FQ1217" s="42"/>
      <c r="FR1217" s="42"/>
      <c r="FS1217" s="29">
        <f t="shared" si="144"/>
        <v>150</v>
      </c>
      <c r="FT1217" s="29">
        <f t="shared" si="149"/>
        <v>150</v>
      </c>
      <c r="FU1217" s="8">
        <f t="shared" si="148"/>
        <v>0</v>
      </c>
      <c r="FV1217" s="29">
        <f t="shared" si="150"/>
        <v>0</v>
      </c>
    </row>
    <row r="1218" spans="1:179">
      <c r="A1218" s="8">
        <v>17196</v>
      </c>
      <c r="B1218" s="27" t="s">
        <v>849</v>
      </c>
      <c r="C1218" s="40">
        <v>38</v>
      </c>
      <c r="D1218" s="40" t="s">
        <v>1633</v>
      </c>
      <c r="E1218" s="40" t="s">
        <v>1476</v>
      </c>
      <c r="F1218" s="40" t="s">
        <v>242</v>
      </c>
      <c r="G1218" s="40">
        <v>250</v>
      </c>
      <c r="H1218" s="8" t="str">
        <f>VLOOKUP(F1218, 'Meslek Grupları'!$E$6:$G$152, 3, FALSE)</f>
        <v>Esnaf</v>
      </c>
      <c r="I1218" s="40"/>
      <c r="J1218" s="40"/>
      <c r="K1218" s="40"/>
      <c r="L1218" s="40"/>
      <c r="M1218" s="40"/>
      <c r="N1218" s="40"/>
      <c r="O1218" s="40"/>
      <c r="P1218" s="40"/>
      <c r="Q1218" s="40" t="s">
        <v>575</v>
      </c>
      <c r="R1218" s="40">
        <v>10</v>
      </c>
      <c r="S1218" s="124">
        <v>4.25</v>
      </c>
      <c r="T1218" s="124">
        <v>19.010000000000002</v>
      </c>
      <c r="U1218" s="40"/>
      <c r="V1218" s="40"/>
      <c r="W1218" s="40"/>
      <c r="X1218" s="40"/>
      <c r="Y1218" s="40"/>
      <c r="Z1218" s="41"/>
      <c r="AA1218" s="40"/>
      <c r="AB1218" s="40"/>
      <c r="AC1218" s="40"/>
      <c r="AD1218" s="40"/>
      <c r="AE1218" s="40"/>
      <c r="AF1218" s="40"/>
      <c r="AG1218" s="40"/>
      <c r="AH1218" s="40"/>
      <c r="AI1218" s="40"/>
      <c r="AJ1218" s="40"/>
      <c r="AK1218" s="40"/>
      <c r="AL1218" s="40"/>
      <c r="AM1218" s="40"/>
      <c r="AN1218" s="40"/>
      <c r="AO1218" s="40"/>
      <c r="AP1218" s="40"/>
      <c r="AQ1218" s="40"/>
      <c r="AR1218" s="40"/>
      <c r="AS1218" s="42"/>
      <c r="AT1218" s="42"/>
      <c r="AU1218" s="43"/>
      <c r="AV1218" s="40"/>
      <c r="AW1218" s="40"/>
      <c r="AX1218" s="40"/>
      <c r="AY1218" s="40"/>
      <c r="AZ1218" s="40"/>
      <c r="BA1218" s="42"/>
      <c r="BB1218" s="41"/>
      <c r="BC1218" s="40"/>
      <c r="BD1218" s="40"/>
      <c r="BE1218" s="40"/>
      <c r="BF1218" s="40"/>
      <c r="BG1218" s="40"/>
      <c r="BH1218" s="42"/>
      <c r="BI1218" s="40"/>
      <c r="BJ1218" s="40"/>
      <c r="BK1218" s="40"/>
      <c r="BL1218" s="40"/>
      <c r="BM1218" s="40"/>
      <c r="BN1218" s="40"/>
      <c r="BO1218" s="41"/>
      <c r="BP1218" s="40"/>
      <c r="BQ1218" s="40"/>
      <c r="BR1218" s="40"/>
      <c r="BS1218" s="40"/>
      <c r="BT1218" s="40"/>
      <c r="BU1218" s="42"/>
      <c r="BV1218" s="40"/>
      <c r="BW1218" s="41">
        <v>4.25</v>
      </c>
      <c r="BX1218" s="40"/>
      <c r="BY1218" s="40"/>
      <c r="BZ1218" s="40">
        <v>60</v>
      </c>
      <c r="CA1218" s="42">
        <v>60</v>
      </c>
      <c r="CB1218" s="41"/>
      <c r="CC1218" s="40"/>
      <c r="CD1218" s="40"/>
      <c r="CE1218" s="40"/>
      <c r="CF1218" s="40"/>
      <c r="CG1218" s="40"/>
      <c r="CH1218" s="42"/>
      <c r="CI1218" s="43"/>
      <c r="CJ1218" s="41"/>
      <c r="CK1218" s="40"/>
      <c r="CL1218" s="40"/>
      <c r="CM1218" s="40"/>
      <c r="CN1218" s="40"/>
      <c r="CO1218" s="40"/>
      <c r="CP1218" s="40"/>
      <c r="CQ1218" s="40"/>
      <c r="CR1218" s="40"/>
      <c r="CS1218" s="40"/>
      <c r="CT1218" s="40"/>
      <c r="CU1218" s="40"/>
      <c r="CV1218" s="40"/>
      <c r="CW1218" s="40"/>
      <c r="CX1218" s="40"/>
      <c r="CY1218" s="40"/>
      <c r="CZ1218" s="40"/>
      <c r="DA1218" s="40"/>
      <c r="DB1218" s="40"/>
      <c r="DC1218" s="40"/>
      <c r="DD1218" s="40"/>
      <c r="DE1218" s="40"/>
      <c r="DF1218" s="40"/>
      <c r="DG1218" s="40"/>
      <c r="DH1218" s="40"/>
      <c r="DI1218" s="40"/>
      <c r="DJ1218" s="40"/>
      <c r="DK1218" s="40"/>
      <c r="DL1218" s="40"/>
      <c r="DM1218" s="40"/>
      <c r="DN1218" s="40"/>
      <c r="DO1218" s="40"/>
      <c r="DP1218" s="40"/>
      <c r="DQ1218" s="41"/>
      <c r="DR1218" s="40"/>
      <c r="DS1218" s="40"/>
      <c r="DT1218" s="40"/>
      <c r="DU1218" s="40"/>
      <c r="DV1218" s="42"/>
      <c r="DW1218" s="40"/>
      <c r="DX1218" s="40"/>
      <c r="DY1218" s="40"/>
      <c r="DZ1218" s="40"/>
      <c r="EA1218" s="40"/>
      <c r="EB1218" s="40"/>
      <c r="EC1218" s="40"/>
      <c r="ED1218" s="41"/>
      <c r="EE1218" s="40"/>
      <c r="EF1218" s="40"/>
      <c r="EG1218" s="41"/>
      <c r="EH1218" s="40"/>
      <c r="EI1218" s="40"/>
      <c r="EJ1218" s="40"/>
      <c r="EK1218" s="40"/>
      <c r="EL1218" s="42"/>
      <c r="EM1218" s="40"/>
      <c r="EN1218" s="40"/>
      <c r="EO1218" s="40"/>
      <c r="EP1218" s="40"/>
      <c r="EQ1218" s="40"/>
      <c r="ER1218" s="40"/>
      <c r="ES1218" s="40"/>
      <c r="ET1218" s="40"/>
      <c r="EU1218" s="40"/>
      <c r="EV1218" s="40"/>
      <c r="EW1218" s="42"/>
      <c r="EX1218" s="42"/>
      <c r="EY1218" s="42"/>
      <c r="EZ1218" s="42"/>
      <c r="FA1218" s="42"/>
      <c r="FB1218" s="42"/>
      <c r="FC1218" s="42"/>
      <c r="FD1218" s="42"/>
      <c r="FE1218" s="42"/>
      <c r="FF1218" s="42"/>
      <c r="FG1218" s="42"/>
      <c r="FH1218" s="42"/>
      <c r="FI1218" s="42"/>
      <c r="FJ1218" s="42"/>
      <c r="FK1218" s="42"/>
      <c r="FL1218" s="42"/>
      <c r="FM1218" s="42"/>
      <c r="FN1218" s="42"/>
      <c r="FO1218" s="42"/>
      <c r="FP1218" s="42"/>
      <c r="FQ1218" s="42"/>
      <c r="FR1218" s="42"/>
      <c r="FS1218" s="29">
        <f t="shared" si="144"/>
        <v>310</v>
      </c>
      <c r="FT1218" s="29">
        <f t="shared" si="149"/>
        <v>310</v>
      </c>
      <c r="FU1218" s="8">
        <f t="shared" si="148"/>
        <v>4.25</v>
      </c>
      <c r="FV1218" s="29">
        <f t="shared" si="150"/>
        <v>4.25</v>
      </c>
    </row>
    <row r="1219" spans="1:179">
      <c r="A1219" s="8">
        <v>17196</v>
      </c>
      <c r="B1219" s="27" t="s">
        <v>849</v>
      </c>
      <c r="C1219" s="40">
        <v>39</v>
      </c>
      <c r="D1219" s="40" t="s">
        <v>1434</v>
      </c>
      <c r="E1219" s="40" t="s">
        <v>1634</v>
      </c>
      <c r="F1219" s="40" t="s">
        <v>107</v>
      </c>
      <c r="G1219" s="40">
        <v>150</v>
      </c>
      <c r="H1219" s="8" t="str">
        <f>VLOOKUP(F1219, 'Meslek Grupları'!$E$6:$G$152, 3, FALSE)</f>
        <v>Esnaf</v>
      </c>
      <c r="I1219" s="40"/>
      <c r="J1219" s="40"/>
      <c r="K1219" s="40"/>
      <c r="L1219" s="40"/>
      <c r="M1219" s="40"/>
      <c r="N1219" s="40"/>
      <c r="O1219" s="40"/>
      <c r="P1219" s="40"/>
      <c r="Q1219" s="40" t="s">
        <v>575</v>
      </c>
      <c r="R1219" s="40"/>
      <c r="S1219" s="40">
        <v>2.5</v>
      </c>
      <c r="T1219" s="40">
        <v>11.25</v>
      </c>
      <c r="U1219" s="40"/>
      <c r="V1219" s="40"/>
      <c r="W1219" s="40"/>
      <c r="X1219" s="40"/>
      <c r="Y1219" s="40"/>
      <c r="Z1219" s="41"/>
      <c r="AA1219" s="40"/>
      <c r="AB1219" s="40"/>
      <c r="AC1219" s="40"/>
      <c r="AD1219" s="40"/>
      <c r="AE1219" s="40"/>
      <c r="AF1219" s="40"/>
      <c r="AG1219" s="40"/>
      <c r="AH1219" s="40"/>
      <c r="AI1219" s="40"/>
      <c r="AJ1219" s="40"/>
      <c r="AK1219" s="40"/>
      <c r="AL1219" s="40"/>
      <c r="AM1219" s="40"/>
      <c r="AN1219" s="40"/>
      <c r="AO1219" s="40"/>
      <c r="AP1219" s="40"/>
      <c r="AQ1219" s="40"/>
      <c r="AR1219" s="40"/>
      <c r="AS1219" s="42"/>
      <c r="AT1219" s="42"/>
      <c r="AU1219" s="43"/>
      <c r="AV1219" s="40"/>
      <c r="AW1219" s="40"/>
      <c r="AX1219" s="40"/>
      <c r="AY1219" s="40"/>
      <c r="AZ1219" s="40"/>
      <c r="BA1219" s="42"/>
      <c r="BB1219" s="41"/>
      <c r="BC1219" s="40"/>
      <c r="BD1219" s="40"/>
      <c r="BE1219" s="40"/>
      <c r="BF1219" s="40"/>
      <c r="BG1219" s="40"/>
      <c r="BH1219" s="42"/>
      <c r="BI1219" s="40"/>
      <c r="BJ1219" s="40"/>
      <c r="BK1219" s="40"/>
      <c r="BL1219" s="40"/>
      <c r="BM1219" s="40"/>
      <c r="BN1219" s="40"/>
      <c r="BO1219" s="41"/>
      <c r="BP1219" s="40"/>
      <c r="BQ1219" s="40"/>
      <c r="BR1219" s="40"/>
      <c r="BS1219" s="40"/>
      <c r="BT1219" s="40"/>
      <c r="BU1219" s="42"/>
      <c r="BV1219" s="40"/>
      <c r="BW1219" s="41">
        <v>2.5</v>
      </c>
      <c r="BX1219" s="40"/>
      <c r="BY1219" s="40"/>
      <c r="BZ1219" s="40">
        <v>45</v>
      </c>
      <c r="CA1219" s="42">
        <v>45</v>
      </c>
      <c r="CB1219" s="41"/>
      <c r="CC1219" s="40"/>
      <c r="CD1219" s="40"/>
      <c r="CE1219" s="40"/>
      <c r="CF1219" s="40"/>
      <c r="CG1219" s="40"/>
      <c r="CH1219" s="42"/>
      <c r="CI1219" s="43"/>
      <c r="CJ1219" s="41"/>
      <c r="CK1219" s="40"/>
      <c r="CL1219" s="40"/>
      <c r="CM1219" s="40"/>
      <c r="CN1219" s="40"/>
      <c r="CO1219" s="40"/>
      <c r="CP1219" s="40"/>
      <c r="CQ1219" s="40"/>
      <c r="CR1219" s="40"/>
      <c r="CS1219" s="40"/>
      <c r="CT1219" s="40"/>
      <c r="CU1219" s="40"/>
      <c r="CV1219" s="40"/>
      <c r="CW1219" s="40"/>
      <c r="CX1219" s="40"/>
      <c r="CY1219" s="40"/>
      <c r="CZ1219" s="40"/>
      <c r="DA1219" s="40"/>
      <c r="DB1219" s="40"/>
      <c r="DC1219" s="40"/>
      <c r="DD1219" s="40"/>
      <c r="DE1219" s="40"/>
      <c r="DF1219" s="40"/>
      <c r="DG1219" s="40"/>
      <c r="DH1219" s="40"/>
      <c r="DI1219" s="40"/>
      <c r="DJ1219" s="40"/>
      <c r="DK1219" s="40"/>
      <c r="DL1219" s="40"/>
      <c r="DM1219" s="40"/>
      <c r="DN1219" s="40"/>
      <c r="DO1219" s="40"/>
      <c r="DP1219" s="40"/>
      <c r="DQ1219" s="41"/>
      <c r="DR1219" s="40"/>
      <c r="DS1219" s="40"/>
      <c r="DT1219" s="40"/>
      <c r="DU1219" s="40"/>
      <c r="DV1219" s="42"/>
      <c r="DW1219" s="40"/>
      <c r="DX1219" s="40"/>
      <c r="DY1219" s="40"/>
      <c r="DZ1219" s="40"/>
      <c r="EA1219" s="40"/>
      <c r="EB1219" s="40"/>
      <c r="EC1219" s="40"/>
      <c r="ED1219" s="41"/>
      <c r="EE1219" s="40"/>
      <c r="EF1219" s="40"/>
      <c r="EG1219" s="41"/>
      <c r="EH1219" s="40"/>
      <c r="EI1219" s="40"/>
      <c r="EJ1219" s="40"/>
      <c r="EK1219" s="40"/>
      <c r="EL1219" s="42"/>
      <c r="EM1219" s="40"/>
      <c r="EN1219" s="40"/>
      <c r="EO1219" s="40"/>
      <c r="EP1219" s="40"/>
      <c r="EQ1219" s="40"/>
      <c r="ER1219" s="40"/>
      <c r="ES1219" s="40"/>
      <c r="ET1219" s="40"/>
      <c r="EU1219" s="40"/>
      <c r="EV1219" s="40"/>
      <c r="EW1219" s="42"/>
      <c r="EX1219" s="42"/>
      <c r="EY1219" s="42"/>
      <c r="EZ1219" s="42"/>
      <c r="FA1219" s="42"/>
      <c r="FB1219" s="42"/>
      <c r="FC1219" s="42"/>
      <c r="FD1219" s="42"/>
      <c r="FE1219" s="42"/>
      <c r="FF1219" s="42"/>
      <c r="FG1219" s="42"/>
      <c r="FH1219" s="42"/>
      <c r="FI1219" s="42"/>
      <c r="FJ1219" s="42"/>
      <c r="FK1219" s="42"/>
      <c r="FL1219" s="42"/>
      <c r="FM1219" s="42"/>
      <c r="FN1219" s="42"/>
      <c r="FO1219" s="42"/>
      <c r="FP1219" s="42"/>
      <c r="FQ1219" s="42"/>
      <c r="FR1219" s="42"/>
      <c r="FS1219" s="29">
        <f t="shared" si="144"/>
        <v>195</v>
      </c>
      <c r="FT1219" s="29">
        <f t="shared" si="149"/>
        <v>195</v>
      </c>
      <c r="FU1219" s="8">
        <f t="shared" si="148"/>
        <v>2.5</v>
      </c>
      <c r="FV1219" s="29">
        <f t="shared" si="150"/>
        <v>2.5</v>
      </c>
    </row>
    <row r="1220" spans="1:179">
      <c r="A1220" s="8">
        <v>17196</v>
      </c>
      <c r="B1220" s="27" t="s">
        <v>849</v>
      </c>
      <c r="C1220" s="40">
        <v>40</v>
      </c>
      <c r="D1220" s="40" t="s">
        <v>1478</v>
      </c>
      <c r="E1220" s="40" t="s">
        <v>1545</v>
      </c>
      <c r="F1220" s="40" t="s">
        <v>191</v>
      </c>
      <c r="G1220" s="40">
        <v>100</v>
      </c>
      <c r="H1220" s="8" t="str">
        <f>VLOOKUP(F1220, 'Meslek Grupları'!$E$6:$G$152, 3, FALSE)</f>
        <v>Esnaf</v>
      </c>
      <c r="I1220" s="40"/>
      <c r="J1220" s="40"/>
      <c r="K1220" s="40"/>
      <c r="L1220" s="40"/>
      <c r="M1220" s="40"/>
      <c r="N1220" s="40"/>
      <c r="O1220" s="40"/>
      <c r="P1220" s="40"/>
      <c r="Q1220" s="40" t="s">
        <v>575</v>
      </c>
      <c r="R1220" s="40"/>
      <c r="S1220" s="40"/>
      <c r="T1220" s="40"/>
      <c r="U1220" s="40"/>
      <c r="V1220" s="40"/>
      <c r="W1220" s="40"/>
      <c r="X1220" s="40"/>
      <c r="Y1220" s="40"/>
      <c r="Z1220" s="41"/>
      <c r="AA1220" s="40"/>
      <c r="AB1220" s="40"/>
      <c r="AC1220" s="40"/>
      <c r="AD1220" s="40"/>
      <c r="AE1220" s="40"/>
      <c r="AF1220" s="40"/>
      <c r="AG1220" s="40"/>
      <c r="AH1220" s="40"/>
      <c r="AI1220" s="40"/>
      <c r="AJ1220" s="40"/>
      <c r="AK1220" s="40"/>
      <c r="AL1220" s="40"/>
      <c r="AM1220" s="40"/>
      <c r="AN1220" s="40"/>
      <c r="AO1220" s="40"/>
      <c r="AP1220" s="40"/>
      <c r="AQ1220" s="40"/>
      <c r="AR1220" s="40"/>
      <c r="AS1220" s="42"/>
      <c r="AT1220" s="42"/>
      <c r="AU1220" s="43"/>
      <c r="AV1220" s="40"/>
      <c r="AW1220" s="40"/>
      <c r="AX1220" s="40"/>
      <c r="AY1220" s="40"/>
      <c r="AZ1220" s="40"/>
      <c r="BA1220" s="42"/>
      <c r="BB1220" s="41"/>
      <c r="BC1220" s="40"/>
      <c r="BD1220" s="40"/>
      <c r="BE1220" s="40"/>
      <c r="BF1220" s="40"/>
      <c r="BG1220" s="40"/>
      <c r="BH1220" s="42"/>
      <c r="BI1220" s="40"/>
      <c r="BJ1220" s="40"/>
      <c r="BK1220" s="40"/>
      <c r="BL1220" s="40"/>
      <c r="BM1220" s="40"/>
      <c r="BN1220" s="40"/>
      <c r="BO1220" s="41"/>
      <c r="BP1220" s="40"/>
      <c r="BQ1220" s="40"/>
      <c r="BR1220" s="40"/>
      <c r="BS1220" s="40"/>
      <c r="BT1220" s="40"/>
      <c r="BU1220" s="42"/>
      <c r="BV1220" s="40"/>
      <c r="BW1220" s="41"/>
      <c r="BX1220" s="40"/>
      <c r="BY1220" s="40"/>
      <c r="BZ1220" s="40"/>
      <c r="CA1220" s="42"/>
      <c r="CB1220" s="41"/>
      <c r="CC1220" s="40"/>
      <c r="CD1220" s="40"/>
      <c r="CE1220" s="40"/>
      <c r="CF1220" s="40"/>
      <c r="CG1220" s="40"/>
      <c r="CH1220" s="42"/>
      <c r="CI1220" s="43"/>
      <c r="CJ1220" s="41"/>
      <c r="CK1220" s="40"/>
      <c r="CL1220" s="40"/>
      <c r="CM1220" s="40"/>
      <c r="CN1220" s="40"/>
      <c r="CO1220" s="40"/>
      <c r="CP1220" s="40"/>
      <c r="CQ1220" s="40"/>
      <c r="CR1220" s="40"/>
      <c r="CS1220" s="40"/>
      <c r="CT1220" s="40"/>
      <c r="CU1220" s="40"/>
      <c r="CV1220" s="40"/>
      <c r="CW1220" s="40"/>
      <c r="CX1220" s="40"/>
      <c r="CY1220" s="40"/>
      <c r="CZ1220" s="40"/>
      <c r="DA1220" s="40"/>
      <c r="DB1220" s="40"/>
      <c r="DC1220" s="40"/>
      <c r="DD1220" s="40"/>
      <c r="DE1220" s="40"/>
      <c r="DF1220" s="40"/>
      <c r="DG1220" s="40"/>
      <c r="DH1220" s="40"/>
      <c r="DI1220" s="40"/>
      <c r="DJ1220" s="40"/>
      <c r="DK1220" s="40"/>
      <c r="DL1220" s="40"/>
      <c r="DM1220" s="40"/>
      <c r="DN1220" s="40"/>
      <c r="DO1220" s="40"/>
      <c r="DP1220" s="40"/>
      <c r="DQ1220" s="41"/>
      <c r="DR1220" s="40"/>
      <c r="DS1220" s="40"/>
      <c r="DT1220" s="40"/>
      <c r="DU1220" s="40"/>
      <c r="DV1220" s="42"/>
      <c r="DW1220" s="40"/>
      <c r="DX1220" s="40"/>
      <c r="DY1220" s="40"/>
      <c r="DZ1220" s="40"/>
      <c r="EA1220" s="40"/>
      <c r="EB1220" s="40"/>
      <c r="EC1220" s="40"/>
      <c r="ED1220" s="41"/>
      <c r="EE1220" s="40"/>
      <c r="EF1220" s="40"/>
      <c r="EG1220" s="41"/>
      <c r="EH1220" s="40"/>
      <c r="EI1220" s="40"/>
      <c r="EJ1220" s="40"/>
      <c r="EK1220" s="40"/>
      <c r="EL1220" s="42"/>
      <c r="EM1220" s="40"/>
      <c r="EN1220" s="40"/>
      <c r="EO1220" s="40"/>
      <c r="EP1220" s="40"/>
      <c r="EQ1220" s="40"/>
      <c r="ER1220" s="40">
        <v>1</v>
      </c>
      <c r="ES1220" s="40"/>
      <c r="ET1220" s="40"/>
      <c r="EU1220" s="40"/>
      <c r="EV1220" s="40"/>
      <c r="EW1220" s="42">
        <v>40</v>
      </c>
      <c r="EX1220" s="42"/>
      <c r="EY1220" s="42"/>
      <c r="EZ1220" s="42"/>
      <c r="FA1220" s="42"/>
      <c r="FB1220" s="42"/>
      <c r="FC1220" s="42"/>
      <c r="FD1220" s="42"/>
      <c r="FE1220" s="42"/>
      <c r="FF1220" s="42"/>
      <c r="FG1220" s="42"/>
      <c r="FH1220" s="42"/>
      <c r="FI1220" s="42"/>
      <c r="FJ1220" s="42"/>
      <c r="FK1220" s="42"/>
      <c r="FL1220" s="42"/>
      <c r="FM1220" s="42"/>
      <c r="FN1220" s="42"/>
      <c r="FO1220" s="42"/>
      <c r="FP1220" s="42"/>
      <c r="FQ1220" s="42"/>
      <c r="FR1220" s="42"/>
      <c r="FS1220" s="29">
        <f t="shared" si="144"/>
        <v>140</v>
      </c>
      <c r="FT1220" s="29">
        <f t="shared" si="149"/>
        <v>140</v>
      </c>
      <c r="FU1220" s="8">
        <f t="shared" si="148"/>
        <v>0</v>
      </c>
      <c r="FV1220" s="29">
        <f t="shared" si="150"/>
        <v>0</v>
      </c>
    </row>
    <row r="1221" spans="1:179">
      <c r="A1221" s="8">
        <v>17196</v>
      </c>
      <c r="B1221" s="27" t="s">
        <v>849</v>
      </c>
      <c r="C1221" s="40">
        <v>41</v>
      </c>
      <c r="D1221" s="40" t="s">
        <v>1575</v>
      </c>
      <c r="E1221" s="40" t="s">
        <v>1480</v>
      </c>
      <c r="F1221" s="40" t="s">
        <v>287</v>
      </c>
      <c r="G1221" s="40">
        <v>800</v>
      </c>
      <c r="H1221" s="8" t="str">
        <f>VLOOKUP(F1221, 'Meslek Grupları'!$E$6:$G$152, 3, FALSE)</f>
        <v>Ticaret</v>
      </c>
      <c r="I1221" s="40"/>
      <c r="J1221" s="40"/>
      <c r="K1221" s="40"/>
      <c r="L1221" s="40"/>
      <c r="M1221" s="40"/>
      <c r="N1221" s="40"/>
      <c r="O1221" s="40"/>
      <c r="P1221" s="40"/>
      <c r="Q1221" s="40" t="s">
        <v>577</v>
      </c>
      <c r="R1221" s="40">
        <v>62</v>
      </c>
      <c r="S1221" s="40">
        <v>2.5</v>
      </c>
      <c r="T1221" s="40">
        <v>11.25</v>
      </c>
      <c r="U1221" s="40"/>
      <c r="V1221" s="40"/>
      <c r="W1221" s="40"/>
      <c r="X1221" s="40"/>
      <c r="Y1221" s="40"/>
      <c r="Z1221" s="41"/>
      <c r="AA1221" s="40"/>
      <c r="AB1221" s="40"/>
      <c r="AC1221" s="40"/>
      <c r="AD1221" s="40"/>
      <c r="AE1221" s="40"/>
      <c r="AF1221" s="40"/>
      <c r="AG1221" s="40"/>
      <c r="AH1221" s="40"/>
      <c r="AI1221" s="40"/>
      <c r="AJ1221" s="40"/>
      <c r="AK1221" s="40"/>
      <c r="AL1221" s="40"/>
      <c r="AM1221" s="40"/>
      <c r="AN1221" s="40"/>
      <c r="AO1221" s="40"/>
      <c r="AP1221" s="40"/>
      <c r="AQ1221" s="40"/>
      <c r="AR1221" s="40"/>
      <c r="AS1221" s="42"/>
      <c r="AT1221" s="42"/>
      <c r="AU1221" s="43"/>
      <c r="AV1221" s="40"/>
      <c r="AW1221" s="40"/>
      <c r="AX1221" s="40"/>
      <c r="AY1221" s="40"/>
      <c r="AZ1221" s="40"/>
      <c r="BA1221" s="42"/>
      <c r="BB1221" s="41"/>
      <c r="BC1221" s="40"/>
      <c r="BD1221" s="40"/>
      <c r="BE1221" s="40"/>
      <c r="BF1221" s="40"/>
      <c r="BG1221" s="40"/>
      <c r="BH1221" s="42"/>
      <c r="BI1221" s="40"/>
      <c r="BJ1221" s="40"/>
      <c r="BK1221" s="40"/>
      <c r="BL1221" s="40"/>
      <c r="BM1221" s="40"/>
      <c r="BN1221" s="40"/>
      <c r="BO1221" s="41"/>
      <c r="BP1221" s="40"/>
      <c r="BQ1221" s="40"/>
      <c r="BR1221" s="40"/>
      <c r="BS1221" s="40"/>
      <c r="BT1221" s="40"/>
      <c r="BU1221" s="42"/>
      <c r="BV1221" s="40"/>
      <c r="BW1221" s="41">
        <v>2.5</v>
      </c>
      <c r="BX1221" s="40"/>
      <c r="BY1221" s="40"/>
      <c r="BZ1221" s="40">
        <v>45</v>
      </c>
      <c r="CA1221" s="42">
        <v>45</v>
      </c>
      <c r="CB1221" s="41"/>
      <c r="CC1221" s="40"/>
      <c r="CD1221" s="40"/>
      <c r="CE1221" s="40"/>
      <c r="CF1221" s="40"/>
      <c r="CG1221" s="40"/>
      <c r="CH1221" s="42"/>
      <c r="CI1221" s="43"/>
      <c r="CJ1221" s="41">
        <v>1</v>
      </c>
      <c r="CK1221" s="40"/>
      <c r="CL1221" s="40"/>
      <c r="CM1221" s="40"/>
      <c r="CN1221" s="40"/>
      <c r="CO1221" s="40"/>
      <c r="CP1221" s="40"/>
      <c r="CQ1221" s="40"/>
      <c r="CR1221" s="40"/>
      <c r="CS1221" s="40"/>
      <c r="CT1221" s="40"/>
      <c r="CU1221" s="40"/>
      <c r="CV1221" s="40"/>
      <c r="CW1221" s="40"/>
      <c r="CX1221" s="40"/>
      <c r="CY1221" s="40"/>
      <c r="CZ1221" s="40"/>
      <c r="DA1221" s="40"/>
      <c r="DB1221" s="40"/>
      <c r="DC1221" s="40"/>
      <c r="DD1221" s="40"/>
      <c r="DE1221" s="40"/>
      <c r="DF1221" s="40"/>
      <c r="DG1221" s="40"/>
      <c r="DH1221" s="40"/>
      <c r="DI1221" s="40"/>
      <c r="DJ1221" s="40"/>
      <c r="DK1221" s="40"/>
      <c r="DL1221" s="40"/>
      <c r="DM1221" s="40"/>
      <c r="DN1221" s="40"/>
      <c r="DO1221" s="40"/>
      <c r="DP1221" s="40"/>
      <c r="DQ1221" s="41"/>
      <c r="DR1221" s="40"/>
      <c r="DS1221" s="40"/>
      <c r="DT1221" s="40"/>
      <c r="DU1221" s="40"/>
      <c r="DV1221" s="42"/>
      <c r="DW1221" s="40"/>
      <c r="DX1221" s="40"/>
      <c r="DY1221" s="40"/>
      <c r="DZ1221" s="40"/>
      <c r="EA1221" s="40"/>
      <c r="EB1221" s="40"/>
      <c r="EC1221" s="40"/>
      <c r="ED1221" s="41"/>
      <c r="EE1221" s="40"/>
      <c r="EF1221" s="40"/>
      <c r="EG1221" s="41">
        <v>1</v>
      </c>
      <c r="EH1221" s="40" t="s">
        <v>287</v>
      </c>
      <c r="EI1221" s="40" t="s">
        <v>45</v>
      </c>
      <c r="EJ1221" s="40"/>
      <c r="EK1221" s="40"/>
      <c r="EL1221" s="42">
        <v>150</v>
      </c>
      <c r="EM1221" s="40"/>
      <c r="EN1221" s="40"/>
      <c r="EO1221" s="40"/>
      <c r="EP1221" s="40"/>
      <c r="EQ1221" s="40"/>
      <c r="ER1221" s="40"/>
      <c r="ES1221" s="40"/>
      <c r="ET1221" s="40"/>
      <c r="EU1221" s="40"/>
      <c r="EV1221" s="40"/>
      <c r="EW1221" s="42"/>
      <c r="EX1221" s="42"/>
      <c r="EY1221" s="42"/>
      <c r="EZ1221" s="42"/>
      <c r="FA1221" s="42"/>
      <c r="FB1221" s="42"/>
      <c r="FC1221" s="42"/>
      <c r="FD1221" s="42"/>
      <c r="FE1221" s="42"/>
      <c r="FF1221" s="42"/>
      <c r="FG1221" s="42"/>
      <c r="FH1221" s="42"/>
      <c r="FI1221" s="42"/>
      <c r="FJ1221" s="42"/>
      <c r="FK1221" s="42"/>
      <c r="FL1221" s="42"/>
      <c r="FM1221" s="42"/>
      <c r="FN1221" s="42"/>
      <c r="FO1221" s="42"/>
      <c r="FP1221" s="42"/>
      <c r="FQ1221" s="42"/>
      <c r="FR1221" s="42"/>
      <c r="FS1221" s="29">
        <f t="shared" si="144"/>
        <v>995</v>
      </c>
      <c r="FT1221" s="29">
        <f t="shared" si="149"/>
        <v>995</v>
      </c>
      <c r="FU1221" s="8">
        <f t="shared" si="148"/>
        <v>2.5</v>
      </c>
      <c r="FV1221" s="29">
        <f t="shared" si="150"/>
        <v>2.5</v>
      </c>
    </row>
    <row r="1222" spans="1:179">
      <c r="A1222" s="8">
        <v>17196</v>
      </c>
      <c r="B1222" s="27" t="s">
        <v>849</v>
      </c>
      <c r="C1222" s="40">
        <v>42</v>
      </c>
      <c r="D1222" s="40" t="s">
        <v>1476</v>
      </c>
      <c r="E1222" s="40" t="s">
        <v>1530</v>
      </c>
      <c r="F1222" s="40" t="s">
        <v>20</v>
      </c>
      <c r="G1222" s="40">
        <v>250</v>
      </c>
      <c r="H1222" s="8" t="str">
        <f>VLOOKUP(F1222, 'Meslek Grupları'!$E$6:$G$152, 3, FALSE)</f>
        <v>Esnaf</v>
      </c>
      <c r="I1222" s="40"/>
      <c r="J1222" s="40"/>
      <c r="K1222" s="40"/>
      <c r="L1222" s="40"/>
      <c r="M1222" s="40"/>
      <c r="N1222" s="40"/>
      <c r="O1222" s="40"/>
      <c r="P1222" s="40"/>
      <c r="Q1222" s="40" t="s">
        <v>575</v>
      </c>
      <c r="R1222" s="40">
        <v>20</v>
      </c>
      <c r="S1222" s="40">
        <v>5</v>
      </c>
      <c r="T1222" s="40">
        <v>22.5</v>
      </c>
      <c r="U1222" s="124">
        <v>4</v>
      </c>
      <c r="V1222" s="124">
        <v>0.51</v>
      </c>
      <c r="W1222" s="40"/>
      <c r="X1222" s="40"/>
      <c r="Y1222" s="40"/>
      <c r="Z1222" s="41"/>
      <c r="AA1222" s="40"/>
      <c r="AB1222" s="40"/>
      <c r="AC1222" s="40"/>
      <c r="AD1222" s="40"/>
      <c r="AE1222" s="40"/>
      <c r="AF1222" s="40"/>
      <c r="AG1222" s="40"/>
      <c r="AH1222" s="40"/>
      <c r="AI1222" s="40"/>
      <c r="AJ1222" s="40"/>
      <c r="AK1222" s="40"/>
      <c r="AL1222" s="40"/>
      <c r="AM1222" s="40"/>
      <c r="AN1222" s="40"/>
      <c r="AO1222" s="40"/>
      <c r="AP1222" s="40"/>
      <c r="AQ1222" s="40"/>
      <c r="AR1222" s="40"/>
      <c r="AS1222" s="42"/>
      <c r="AT1222" s="42"/>
      <c r="AU1222" s="43"/>
      <c r="AV1222" s="40"/>
      <c r="AW1222" s="40"/>
      <c r="AX1222" s="40"/>
      <c r="AY1222" s="40"/>
      <c r="AZ1222" s="40"/>
      <c r="BA1222" s="42"/>
      <c r="BB1222" s="41"/>
      <c r="BC1222" s="40"/>
      <c r="BD1222" s="40"/>
      <c r="BE1222" s="40"/>
      <c r="BF1222" s="40"/>
      <c r="BG1222" s="40"/>
      <c r="BH1222" s="42"/>
      <c r="BI1222" s="40"/>
      <c r="BJ1222" s="40"/>
      <c r="BK1222" s="40"/>
      <c r="BL1222" s="40"/>
      <c r="BM1222" s="40"/>
      <c r="BN1222" s="40"/>
      <c r="BO1222" s="41"/>
      <c r="BP1222" s="40"/>
      <c r="BQ1222" s="40"/>
      <c r="BR1222" s="40"/>
      <c r="BS1222" s="40"/>
      <c r="BT1222" s="40"/>
      <c r="BU1222" s="42"/>
      <c r="BV1222" s="40"/>
      <c r="BW1222" s="41">
        <v>5</v>
      </c>
      <c r="BX1222" s="40"/>
      <c r="BY1222" s="40"/>
      <c r="BZ1222" s="40">
        <v>90</v>
      </c>
      <c r="CA1222" s="42">
        <v>90</v>
      </c>
      <c r="CB1222" s="41"/>
      <c r="CC1222" s="40"/>
      <c r="CD1222" s="40"/>
      <c r="CE1222" s="40"/>
      <c r="CF1222" s="40"/>
      <c r="CG1222" s="40"/>
      <c r="CH1222" s="42"/>
      <c r="CI1222" s="43"/>
      <c r="CJ1222" s="41"/>
      <c r="CK1222" s="40"/>
      <c r="CL1222" s="40"/>
      <c r="CM1222" s="40"/>
      <c r="CN1222" s="40"/>
      <c r="CO1222" s="40"/>
      <c r="CP1222" s="40"/>
      <c r="CQ1222" s="40"/>
      <c r="CR1222" s="40"/>
      <c r="CS1222" s="40"/>
      <c r="CT1222" s="40"/>
      <c r="CU1222" s="40"/>
      <c r="CV1222" s="40"/>
      <c r="CW1222" s="40"/>
      <c r="CX1222" s="40"/>
      <c r="CY1222" s="40"/>
      <c r="CZ1222" s="40"/>
      <c r="DA1222" s="40"/>
      <c r="DB1222" s="40"/>
      <c r="DC1222" s="124">
        <v>4</v>
      </c>
      <c r="DD1222" s="124">
        <v>21</v>
      </c>
      <c r="DE1222" s="124">
        <v>24</v>
      </c>
      <c r="DF1222" s="40"/>
      <c r="DG1222" s="40"/>
      <c r="DH1222" s="40"/>
      <c r="DI1222" s="40"/>
      <c r="DJ1222" s="40"/>
      <c r="DK1222" s="40"/>
      <c r="DL1222" s="40"/>
      <c r="DM1222" s="40"/>
      <c r="DN1222" s="40"/>
      <c r="DO1222" s="40"/>
      <c r="DP1222" s="40"/>
      <c r="DQ1222" s="41"/>
      <c r="DR1222" s="40"/>
      <c r="DS1222" s="40"/>
      <c r="DT1222" s="40"/>
      <c r="DU1222" s="40"/>
      <c r="DV1222" s="42"/>
      <c r="DW1222" s="40"/>
      <c r="DX1222" s="40"/>
      <c r="DY1222" s="40"/>
      <c r="DZ1222" s="40"/>
      <c r="EA1222" s="40"/>
      <c r="EB1222" s="40"/>
      <c r="EC1222" s="40"/>
      <c r="ED1222" s="41"/>
      <c r="EE1222" s="40"/>
      <c r="EF1222" s="40"/>
      <c r="EG1222" s="41"/>
      <c r="EH1222" s="40"/>
      <c r="EI1222" s="40"/>
      <c r="EJ1222" s="40"/>
      <c r="EK1222" s="40"/>
      <c r="EL1222" s="42"/>
      <c r="EM1222" s="40"/>
      <c r="EN1222" s="40"/>
      <c r="EO1222" s="40"/>
      <c r="EP1222" s="40"/>
      <c r="EQ1222" s="40"/>
      <c r="ER1222" s="40"/>
      <c r="ES1222" s="40"/>
      <c r="ET1222" s="40"/>
      <c r="EU1222" s="40"/>
      <c r="EV1222" s="40"/>
      <c r="EW1222" s="42"/>
      <c r="EX1222" s="42"/>
      <c r="EY1222" s="42"/>
      <c r="EZ1222" s="42"/>
      <c r="FA1222" s="42"/>
      <c r="FB1222" s="42"/>
      <c r="FC1222" s="42"/>
      <c r="FD1222" s="42"/>
      <c r="FE1222" s="42"/>
      <c r="FF1222" s="42"/>
      <c r="FG1222" s="42"/>
      <c r="FH1222" s="42"/>
      <c r="FI1222" s="42"/>
      <c r="FJ1222" s="42"/>
      <c r="FK1222" s="42"/>
      <c r="FL1222" s="42"/>
      <c r="FM1222" s="42"/>
      <c r="FN1222" s="42"/>
      <c r="FO1222" s="42"/>
      <c r="FP1222" s="42"/>
      <c r="FQ1222" s="42"/>
      <c r="FR1222" s="42"/>
      <c r="FS1222" s="29">
        <f t="shared" si="144"/>
        <v>385</v>
      </c>
      <c r="FT1222" s="29">
        <f t="shared" si="149"/>
        <v>385</v>
      </c>
      <c r="FU1222" s="8">
        <f t="shared" si="148"/>
        <v>5</v>
      </c>
      <c r="FV1222" s="29">
        <f t="shared" si="150"/>
        <v>5</v>
      </c>
    </row>
    <row r="1223" spans="1:179">
      <c r="A1223" s="8">
        <v>17196</v>
      </c>
      <c r="B1223" s="27" t="s">
        <v>849</v>
      </c>
      <c r="C1223" s="40">
        <v>43</v>
      </c>
      <c r="D1223" s="40" t="s">
        <v>1468</v>
      </c>
      <c r="E1223" s="40" t="s">
        <v>1635</v>
      </c>
      <c r="F1223" s="40" t="s">
        <v>253</v>
      </c>
      <c r="G1223" s="40">
        <v>150</v>
      </c>
      <c r="H1223" s="8" t="str">
        <f>VLOOKUP(F1223, 'Meslek Grupları'!$E$6:$G$152, 3, FALSE)</f>
        <v>İşçiler</v>
      </c>
      <c r="I1223" s="40" t="s">
        <v>1636</v>
      </c>
      <c r="J1223" s="40"/>
      <c r="K1223" s="40"/>
      <c r="L1223" s="40"/>
      <c r="M1223" s="40"/>
      <c r="N1223" s="40"/>
      <c r="O1223" s="40"/>
      <c r="P1223" s="40"/>
      <c r="Q1223" s="40" t="s">
        <v>575</v>
      </c>
      <c r="R1223" s="40"/>
      <c r="S1223" s="40">
        <v>1</v>
      </c>
      <c r="T1223" s="40">
        <v>4.5</v>
      </c>
      <c r="U1223" s="40"/>
      <c r="V1223" s="40"/>
      <c r="W1223" s="40"/>
      <c r="X1223" s="40"/>
      <c r="Y1223" s="40"/>
      <c r="Z1223" s="41"/>
      <c r="AA1223" s="40"/>
      <c r="AB1223" s="40"/>
      <c r="AC1223" s="40"/>
      <c r="AD1223" s="40"/>
      <c r="AE1223" s="40"/>
      <c r="AF1223" s="40"/>
      <c r="AG1223" s="40"/>
      <c r="AH1223" s="40"/>
      <c r="AI1223" s="40"/>
      <c r="AJ1223" s="40"/>
      <c r="AK1223" s="40"/>
      <c r="AL1223" s="40"/>
      <c r="AM1223" s="40"/>
      <c r="AN1223" s="40"/>
      <c r="AO1223" s="40"/>
      <c r="AP1223" s="40"/>
      <c r="AQ1223" s="40"/>
      <c r="AR1223" s="40"/>
      <c r="AS1223" s="42"/>
      <c r="AT1223" s="42"/>
      <c r="AU1223" s="43"/>
      <c r="AV1223" s="40"/>
      <c r="AW1223" s="40"/>
      <c r="AX1223" s="40"/>
      <c r="AY1223" s="40"/>
      <c r="AZ1223" s="40"/>
      <c r="BA1223" s="42"/>
      <c r="BB1223" s="41"/>
      <c r="BC1223" s="40"/>
      <c r="BD1223" s="40"/>
      <c r="BE1223" s="40"/>
      <c r="BF1223" s="40"/>
      <c r="BG1223" s="40"/>
      <c r="BH1223" s="42"/>
      <c r="BI1223" s="40"/>
      <c r="BJ1223" s="40"/>
      <c r="BK1223" s="40"/>
      <c r="BL1223" s="40"/>
      <c r="BM1223" s="40"/>
      <c r="BN1223" s="40"/>
      <c r="BO1223" s="41"/>
      <c r="BP1223" s="40"/>
      <c r="BQ1223" s="40"/>
      <c r="BR1223" s="40"/>
      <c r="BS1223" s="40"/>
      <c r="BT1223" s="40"/>
      <c r="BU1223" s="42"/>
      <c r="BV1223" s="40"/>
      <c r="BW1223" s="41">
        <v>1</v>
      </c>
      <c r="BX1223" s="40"/>
      <c r="BY1223" s="40"/>
      <c r="BZ1223" s="40">
        <v>12</v>
      </c>
      <c r="CA1223" s="42">
        <v>12</v>
      </c>
      <c r="CB1223" s="41"/>
      <c r="CC1223" s="40"/>
      <c r="CD1223" s="40"/>
      <c r="CE1223" s="40"/>
      <c r="CF1223" s="40"/>
      <c r="CG1223" s="40"/>
      <c r="CH1223" s="42"/>
      <c r="CI1223" s="43"/>
      <c r="CJ1223" s="41"/>
      <c r="CK1223" s="40"/>
      <c r="CL1223" s="40"/>
      <c r="CM1223" s="40"/>
      <c r="CN1223" s="40"/>
      <c r="CO1223" s="40"/>
      <c r="CP1223" s="40"/>
      <c r="CQ1223" s="40"/>
      <c r="CR1223" s="40"/>
      <c r="CS1223" s="40"/>
      <c r="CT1223" s="40"/>
      <c r="CU1223" s="40"/>
      <c r="CV1223" s="40"/>
      <c r="CW1223" s="40"/>
      <c r="CX1223" s="40"/>
      <c r="CY1223" s="40"/>
      <c r="CZ1223" s="40"/>
      <c r="DA1223" s="40"/>
      <c r="DB1223" s="40"/>
      <c r="DC1223" s="40"/>
      <c r="DD1223" s="40"/>
      <c r="DE1223" s="40"/>
      <c r="DF1223" s="40"/>
      <c r="DG1223" s="40"/>
      <c r="DH1223" s="40"/>
      <c r="DI1223" s="40"/>
      <c r="DJ1223" s="40"/>
      <c r="DK1223" s="40"/>
      <c r="DL1223" s="40"/>
      <c r="DM1223" s="40"/>
      <c r="DN1223" s="40"/>
      <c r="DO1223" s="40"/>
      <c r="DP1223" s="40"/>
      <c r="DQ1223" s="41"/>
      <c r="DR1223" s="40"/>
      <c r="DS1223" s="40"/>
      <c r="DT1223" s="40"/>
      <c r="DU1223" s="40"/>
      <c r="DV1223" s="42"/>
      <c r="DW1223" s="40"/>
      <c r="DX1223" s="40"/>
      <c r="DY1223" s="40"/>
      <c r="DZ1223" s="40"/>
      <c r="EA1223" s="40"/>
      <c r="EB1223" s="40"/>
      <c r="EC1223" s="40"/>
      <c r="ED1223" s="41"/>
      <c r="EE1223" s="40"/>
      <c r="EF1223" s="40"/>
      <c r="EG1223" s="41"/>
      <c r="EH1223" s="40"/>
      <c r="EI1223" s="40"/>
      <c r="EJ1223" s="40"/>
      <c r="EK1223" s="40"/>
      <c r="EL1223" s="42"/>
      <c r="EM1223" s="40"/>
      <c r="EN1223" s="40"/>
      <c r="EO1223" s="40"/>
      <c r="EP1223" s="40"/>
      <c r="EQ1223" s="40"/>
      <c r="ER1223" s="40"/>
      <c r="ES1223" s="40"/>
      <c r="ET1223" s="40"/>
      <c r="EU1223" s="40"/>
      <c r="EV1223" s="40"/>
      <c r="EW1223" s="42"/>
      <c r="EX1223" s="42"/>
      <c r="EY1223" s="42"/>
      <c r="EZ1223" s="42"/>
      <c r="FA1223" s="42"/>
      <c r="FB1223" s="42"/>
      <c r="FC1223" s="42"/>
      <c r="FD1223" s="42"/>
      <c r="FE1223" s="42"/>
      <c r="FF1223" s="42"/>
      <c r="FG1223" s="42"/>
      <c r="FH1223" s="42"/>
      <c r="FI1223" s="42"/>
      <c r="FJ1223" s="42"/>
      <c r="FK1223" s="42"/>
      <c r="FL1223" s="42"/>
      <c r="FM1223" s="42"/>
      <c r="FN1223" s="42"/>
      <c r="FO1223" s="42"/>
      <c r="FP1223" s="42"/>
      <c r="FQ1223" s="42"/>
      <c r="FR1223" s="42"/>
      <c r="FS1223" s="29">
        <f t="shared" si="144"/>
        <v>162</v>
      </c>
      <c r="FT1223" s="29">
        <f t="shared" si="149"/>
        <v>162</v>
      </c>
      <c r="FU1223" s="8">
        <f t="shared" si="148"/>
        <v>1</v>
      </c>
      <c r="FV1223" s="29">
        <f t="shared" si="150"/>
        <v>1</v>
      </c>
    </row>
    <row r="1224" spans="1:179">
      <c r="A1224" s="8">
        <v>17196</v>
      </c>
      <c r="B1224" s="27" t="s">
        <v>849</v>
      </c>
      <c r="C1224" s="40">
        <v>44</v>
      </c>
      <c r="D1224" s="40" t="s">
        <v>1637</v>
      </c>
      <c r="E1224" s="40" t="s">
        <v>1485</v>
      </c>
      <c r="F1224" s="40" t="s">
        <v>14</v>
      </c>
      <c r="G1224" s="40">
        <v>150</v>
      </c>
      <c r="H1224" s="8" t="str">
        <f>VLOOKUP(F1224, 'Meslek Grupları'!$E$6:$G$152, 3, FALSE)</f>
        <v>Esnaf</v>
      </c>
      <c r="I1224" s="40"/>
      <c r="J1224" s="40"/>
      <c r="K1224" s="40"/>
      <c r="L1224" s="40"/>
      <c r="M1224" s="40"/>
      <c r="N1224" s="40"/>
      <c r="O1224" s="40"/>
      <c r="P1224" s="40"/>
      <c r="Q1224" s="40" t="s">
        <v>575</v>
      </c>
      <c r="R1224" s="40"/>
      <c r="S1224" s="40">
        <v>11</v>
      </c>
      <c r="T1224" s="40">
        <v>49.5</v>
      </c>
      <c r="U1224" s="40"/>
      <c r="V1224" s="40"/>
      <c r="W1224" s="40"/>
      <c r="X1224" s="40"/>
      <c r="Y1224" s="40"/>
      <c r="Z1224" s="41"/>
      <c r="AA1224" s="40"/>
      <c r="AB1224" s="40"/>
      <c r="AC1224" s="40"/>
      <c r="AD1224" s="40"/>
      <c r="AE1224" s="40"/>
      <c r="AF1224" s="40"/>
      <c r="AG1224" s="40"/>
      <c r="AH1224" s="40"/>
      <c r="AI1224" s="40"/>
      <c r="AJ1224" s="40"/>
      <c r="AK1224" s="40"/>
      <c r="AL1224" s="40"/>
      <c r="AM1224" s="40"/>
      <c r="AN1224" s="40"/>
      <c r="AO1224" s="40"/>
      <c r="AP1224" s="40"/>
      <c r="AQ1224" s="40"/>
      <c r="AR1224" s="40"/>
      <c r="AS1224" s="42"/>
      <c r="AT1224" s="42"/>
      <c r="AU1224" s="43"/>
      <c r="AV1224" s="40"/>
      <c r="AW1224" s="40"/>
      <c r="AX1224" s="40"/>
      <c r="AY1224" s="40"/>
      <c r="AZ1224" s="40"/>
      <c r="BA1224" s="42"/>
      <c r="BB1224" s="41"/>
      <c r="BC1224" s="40"/>
      <c r="BD1224" s="40"/>
      <c r="BE1224" s="40"/>
      <c r="BF1224" s="40"/>
      <c r="BG1224" s="40"/>
      <c r="BH1224" s="42"/>
      <c r="BI1224" s="40"/>
      <c r="BJ1224" s="40"/>
      <c r="BK1224" s="40"/>
      <c r="BL1224" s="40"/>
      <c r="BM1224" s="40"/>
      <c r="BN1224" s="40"/>
      <c r="BO1224" s="41"/>
      <c r="BP1224" s="40"/>
      <c r="BQ1224" s="40"/>
      <c r="BR1224" s="40"/>
      <c r="BS1224" s="40"/>
      <c r="BT1224" s="40"/>
      <c r="BU1224" s="42"/>
      <c r="BV1224" s="40"/>
      <c r="BW1224" s="41">
        <v>11</v>
      </c>
      <c r="BX1224" s="40"/>
      <c r="BY1224" s="40"/>
      <c r="BZ1224" s="40">
        <v>136</v>
      </c>
      <c r="CA1224" s="42"/>
      <c r="CB1224" s="41"/>
      <c r="CC1224" s="40"/>
      <c r="CD1224" s="40"/>
      <c r="CE1224" s="40"/>
      <c r="CF1224" s="40"/>
      <c r="CG1224" s="40"/>
      <c r="CH1224" s="42"/>
      <c r="CI1224" s="43"/>
      <c r="CJ1224" s="41"/>
      <c r="CK1224" s="40"/>
      <c r="CL1224" s="40"/>
      <c r="CM1224" s="40"/>
      <c r="CN1224" s="40"/>
      <c r="CO1224" s="40"/>
      <c r="CP1224" s="40"/>
      <c r="CQ1224" s="40"/>
      <c r="CR1224" s="40"/>
      <c r="CS1224" s="40"/>
      <c r="CT1224" s="40"/>
      <c r="CU1224" s="40"/>
      <c r="CV1224" s="40"/>
      <c r="CW1224" s="40"/>
      <c r="CX1224" s="40"/>
      <c r="CY1224" s="40"/>
      <c r="CZ1224" s="40"/>
      <c r="DA1224" s="40"/>
      <c r="DB1224" s="40"/>
      <c r="DC1224" s="40"/>
      <c r="DD1224" s="40"/>
      <c r="DE1224" s="40"/>
      <c r="DF1224" s="40"/>
      <c r="DG1224" s="40"/>
      <c r="DH1224" s="40"/>
      <c r="DI1224" s="40"/>
      <c r="DJ1224" s="40"/>
      <c r="DK1224" s="40"/>
      <c r="DL1224" s="40"/>
      <c r="DM1224" s="40"/>
      <c r="DN1224" s="40"/>
      <c r="DO1224" s="40"/>
      <c r="DP1224" s="40"/>
      <c r="DQ1224" s="41"/>
      <c r="DR1224" s="40"/>
      <c r="DS1224" s="40"/>
      <c r="DT1224" s="40"/>
      <c r="DU1224" s="40"/>
      <c r="DV1224" s="42"/>
      <c r="DW1224" s="40"/>
      <c r="DX1224" s="40"/>
      <c r="DY1224" s="40">
        <v>0.5</v>
      </c>
      <c r="DZ1224" s="40"/>
      <c r="EA1224" s="40" t="s">
        <v>875</v>
      </c>
      <c r="EB1224" s="40">
        <v>0.5</v>
      </c>
      <c r="EC1224" s="40">
        <v>250</v>
      </c>
      <c r="ED1224" s="41"/>
      <c r="EE1224" s="40"/>
      <c r="EF1224" s="40"/>
      <c r="EG1224" s="41"/>
      <c r="EH1224" s="40"/>
      <c r="EI1224" s="40"/>
      <c r="EJ1224" s="40"/>
      <c r="EK1224" s="40"/>
      <c r="EL1224" s="42"/>
      <c r="EM1224" s="40"/>
      <c r="EN1224" s="40"/>
      <c r="EO1224" s="40"/>
      <c r="EP1224" s="40"/>
      <c r="EQ1224" s="40"/>
      <c r="ER1224" s="40">
        <v>2</v>
      </c>
      <c r="ES1224" s="40"/>
      <c r="ET1224" s="40"/>
      <c r="EU1224" s="40"/>
      <c r="EV1224" s="40"/>
      <c r="EW1224" s="42">
        <v>120</v>
      </c>
      <c r="EX1224" s="42"/>
      <c r="EY1224" s="42"/>
      <c r="EZ1224" s="42"/>
      <c r="FA1224" s="42"/>
      <c r="FB1224" s="42"/>
      <c r="FC1224" s="42"/>
      <c r="FD1224" s="42"/>
      <c r="FE1224" s="42"/>
      <c r="FF1224" s="42"/>
      <c r="FG1224" s="42"/>
      <c r="FH1224" s="42"/>
      <c r="FI1224" s="42"/>
      <c r="FJ1224" s="42"/>
      <c r="FK1224" s="42"/>
      <c r="FL1224" s="42"/>
      <c r="FM1224" s="42"/>
      <c r="FN1224" s="42"/>
      <c r="FO1224" s="42"/>
      <c r="FP1224" s="42"/>
      <c r="FQ1224" s="42"/>
      <c r="FR1224" s="42"/>
      <c r="FS1224" s="29">
        <f t="shared" si="144"/>
        <v>656</v>
      </c>
      <c r="FT1224" s="29">
        <f t="shared" si="149"/>
        <v>656</v>
      </c>
      <c r="FU1224" s="8">
        <f t="shared" si="148"/>
        <v>11</v>
      </c>
      <c r="FV1224" s="29">
        <f t="shared" si="150"/>
        <v>11</v>
      </c>
    </row>
    <row r="1225" spans="1:179">
      <c r="A1225" s="8">
        <v>17196</v>
      </c>
      <c r="B1225" s="27" t="s">
        <v>849</v>
      </c>
      <c r="C1225" s="40">
        <v>45</v>
      </c>
      <c r="D1225" s="40" t="s">
        <v>1462</v>
      </c>
      <c r="E1225" s="40" t="s">
        <v>1564</v>
      </c>
      <c r="F1225" s="40" t="s">
        <v>191</v>
      </c>
      <c r="G1225" s="40">
        <v>200</v>
      </c>
      <c r="H1225" s="8" t="str">
        <f>VLOOKUP(F1225, 'Meslek Grupları'!$E$6:$G$152, 3, FALSE)</f>
        <v>Esnaf</v>
      </c>
      <c r="I1225" s="40" t="s">
        <v>1638</v>
      </c>
      <c r="J1225" s="40"/>
      <c r="K1225" s="40"/>
      <c r="L1225" s="40"/>
      <c r="M1225" s="40"/>
      <c r="N1225" s="40"/>
      <c r="O1225" s="40"/>
      <c r="P1225" s="40"/>
      <c r="Q1225" s="40" t="s">
        <v>576</v>
      </c>
      <c r="R1225" s="40">
        <v>20</v>
      </c>
      <c r="S1225" s="40"/>
      <c r="T1225" s="40"/>
      <c r="U1225" s="40"/>
      <c r="V1225" s="40"/>
      <c r="W1225" s="40"/>
      <c r="X1225" s="40"/>
      <c r="Y1225" s="40"/>
      <c r="Z1225" s="41"/>
      <c r="AA1225" s="40"/>
      <c r="AB1225" s="40"/>
      <c r="AC1225" s="40"/>
      <c r="AD1225" s="40"/>
      <c r="AE1225" s="40"/>
      <c r="AF1225" s="40"/>
      <c r="AG1225" s="40"/>
      <c r="AH1225" s="40"/>
      <c r="AI1225" s="40"/>
      <c r="AJ1225" s="40"/>
      <c r="AK1225" s="40"/>
      <c r="AL1225" s="40"/>
      <c r="AM1225" s="40"/>
      <c r="AN1225" s="40"/>
      <c r="AO1225" s="40"/>
      <c r="AP1225" s="40"/>
      <c r="AQ1225" s="40"/>
      <c r="AR1225" s="40"/>
      <c r="AS1225" s="42"/>
      <c r="AT1225" s="42"/>
      <c r="AU1225" s="43"/>
      <c r="AV1225" s="40"/>
      <c r="AW1225" s="40"/>
      <c r="AX1225" s="40"/>
      <c r="AY1225" s="40"/>
      <c r="AZ1225" s="40"/>
      <c r="BA1225" s="42"/>
      <c r="BB1225" s="41"/>
      <c r="BC1225" s="40"/>
      <c r="BD1225" s="40"/>
      <c r="BE1225" s="40"/>
      <c r="BF1225" s="40"/>
      <c r="BG1225" s="40"/>
      <c r="BH1225" s="42"/>
      <c r="BI1225" s="40"/>
      <c r="BJ1225" s="40"/>
      <c r="BK1225" s="40"/>
      <c r="BL1225" s="40"/>
      <c r="BM1225" s="40"/>
      <c r="BN1225" s="40"/>
      <c r="BO1225" s="41"/>
      <c r="BP1225" s="40"/>
      <c r="BQ1225" s="40"/>
      <c r="BR1225" s="40"/>
      <c r="BS1225" s="40"/>
      <c r="BT1225" s="40"/>
      <c r="BU1225" s="42"/>
      <c r="BV1225" s="40"/>
      <c r="BW1225" s="41"/>
      <c r="BX1225" s="40"/>
      <c r="BY1225" s="40"/>
      <c r="BZ1225" s="40"/>
      <c r="CA1225" s="42"/>
      <c r="CB1225" s="41"/>
      <c r="CC1225" s="40"/>
      <c r="CD1225" s="40"/>
      <c r="CE1225" s="40"/>
      <c r="CF1225" s="40"/>
      <c r="CG1225" s="40"/>
      <c r="CH1225" s="42"/>
      <c r="CI1225" s="43"/>
      <c r="CJ1225" s="41"/>
      <c r="CK1225" s="40"/>
      <c r="CL1225" s="40"/>
      <c r="CM1225" s="40"/>
      <c r="CN1225" s="40"/>
      <c r="CO1225" s="40"/>
      <c r="CP1225" s="40"/>
      <c r="CQ1225" s="40"/>
      <c r="CR1225" s="40"/>
      <c r="CS1225" s="40"/>
      <c r="CT1225" s="40"/>
      <c r="CU1225" s="40"/>
      <c r="CV1225" s="40"/>
      <c r="CW1225" s="40"/>
      <c r="CX1225" s="40"/>
      <c r="CY1225" s="40"/>
      <c r="CZ1225" s="40"/>
      <c r="DA1225" s="40"/>
      <c r="DB1225" s="40"/>
      <c r="DC1225" s="40"/>
      <c r="DD1225" s="40"/>
      <c r="DE1225" s="40"/>
      <c r="DF1225" s="40"/>
      <c r="DG1225" s="40"/>
      <c r="DH1225" s="40"/>
      <c r="DI1225" s="40"/>
      <c r="DJ1225" s="40"/>
      <c r="DK1225" s="40"/>
      <c r="DL1225" s="40"/>
      <c r="DM1225" s="40"/>
      <c r="DN1225" s="40"/>
      <c r="DO1225" s="40"/>
      <c r="DP1225" s="40"/>
      <c r="DQ1225" s="41"/>
      <c r="DR1225" s="40"/>
      <c r="DS1225" s="40"/>
      <c r="DT1225" s="40"/>
      <c r="DU1225" s="40"/>
      <c r="DV1225" s="42"/>
      <c r="DW1225" s="40"/>
      <c r="DX1225" s="40"/>
      <c r="DY1225" s="40"/>
      <c r="DZ1225" s="40"/>
      <c r="EA1225" s="40"/>
      <c r="EB1225" s="40"/>
      <c r="EC1225" s="40"/>
      <c r="ED1225" s="41"/>
      <c r="EE1225" s="40"/>
      <c r="EF1225" s="40"/>
      <c r="EG1225" s="41"/>
      <c r="EH1225" s="40"/>
      <c r="EI1225" s="40"/>
      <c r="EJ1225" s="40"/>
      <c r="EK1225" s="40"/>
      <c r="EL1225" s="42"/>
      <c r="EM1225" s="40"/>
      <c r="EN1225" s="40"/>
      <c r="EO1225" s="40"/>
      <c r="EP1225" s="40"/>
      <c r="EQ1225" s="40"/>
      <c r="ER1225" s="40"/>
      <c r="ES1225" s="40"/>
      <c r="ET1225" s="40"/>
      <c r="EU1225" s="40"/>
      <c r="EV1225" s="40"/>
      <c r="EW1225" s="42"/>
      <c r="EX1225" s="42"/>
      <c r="EY1225" s="42"/>
      <c r="EZ1225" s="42"/>
      <c r="FA1225" s="42"/>
      <c r="FB1225" s="42"/>
      <c r="FC1225" s="42"/>
      <c r="FD1225" s="42"/>
      <c r="FE1225" s="42"/>
      <c r="FF1225" s="42"/>
      <c r="FG1225" s="42"/>
      <c r="FH1225" s="42"/>
      <c r="FI1225" s="42"/>
      <c r="FJ1225" s="42"/>
      <c r="FK1225" s="42"/>
      <c r="FL1225" s="42"/>
      <c r="FM1225" s="42"/>
      <c r="FN1225" s="42"/>
      <c r="FO1225" s="42"/>
      <c r="FP1225" s="42"/>
      <c r="FQ1225" s="42"/>
      <c r="FR1225" s="42"/>
      <c r="FS1225" s="29">
        <f t="shared" si="144"/>
        <v>200</v>
      </c>
      <c r="FT1225" s="29">
        <f t="shared" si="149"/>
        <v>200</v>
      </c>
      <c r="FU1225" s="8">
        <f t="shared" si="148"/>
        <v>0</v>
      </c>
      <c r="FV1225" s="29">
        <f t="shared" si="150"/>
        <v>0</v>
      </c>
      <c r="FW1225">
        <v>300</v>
      </c>
    </row>
    <row r="1226" spans="1:179">
      <c r="A1226" s="8">
        <v>17196</v>
      </c>
      <c r="B1226" s="27" t="s">
        <v>849</v>
      </c>
      <c r="C1226" s="40">
        <v>46</v>
      </c>
      <c r="D1226" s="40" t="s">
        <v>1639</v>
      </c>
      <c r="E1226" s="40" t="s">
        <v>1455</v>
      </c>
      <c r="F1226" s="40" t="s">
        <v>30</v>
      </c>
      <c r="G1226" s="40">
        <v>200</v>
      </c>
      <c r="H1226" s="8" t="str">
        <f>VLOOKUP(F1226, 'Meslek Grupları'!$E$6:$G$152, 3, FALSE)</f>
        <v>Esnaf</v>
      </c>
      <c r="I1226" s="40" t="s">
        <v>1638</v>
      </c>
      <c r="J1226" s="40"/>
      <c r="K1226" s="40"/>
      <c r="L1226" s="40"/>
      <c r="M1226" s="40"/>
      <c r="N1226" s="40"/>
      <c r="O1226" s="40"/>
      <c r="P1226" s="40"/>
      <c r="Q1226" s="40" t="s">
        <v>575</v>
      </c>
      <c r="R1226" s="40">
        <v>15</v>
      </c>
      <c r="S1226" s="40"/>
      <c r="T1226" s="40"/>
      <c r="U1226" s="40"/>
      <c r="V1226" s="40"/>
      <c r="W1226" s="40"/>
      <c r="X1226" s="40"/>
      <c r="Y1226" s="40"/>
      <c r="Z1226" s="41"/>
      <c r="AA1226" s="40"/>
      <c r="AB1226" s="40"/>
      <c r="AC1226" s="40"/>
      <c r="AD1226" s="40"/>
      <c r="AE1226" s="40"/>
      <c r="AF1226" s="40"/>
      <c r="AG1226" s="40"/>
      <c r="AH1226" s="40"/>
      <c r="AI1226" s="40"/>
      <c r="AJ1226" s="40"/>
      <c r="AK1226" s="40"/>
      <c r="AL1226" s="40"/>
      <c r="AM1226" s="40"/>
      <c r="AN1226" s="40"/>
      <c r="AO1226" s="40"/>
      <c r="AP1226" s="40"/>
      <c r="AQ1226" s="40"/>
      <c r="AR1226" s="40"/>
      <c r="AS1226" s="42"/>
      <c r="AT1226" s="42"/>
      <c r="AU1226" s="43"/>
      <c r="AV1226" s="40"/>
      <c r="AW1226" s="40"/>
      <c r="AX1226" s="40"/>
      <c r="AY1226" s="40"/>
      <c r="AZ1226" s="40"/>
      <c r="BA1226" s="42"/>
      <c r="BB1226" s="41"/>
      <c r="BC1226" s="40"/>
      <c r="BD1226" s="40"/>
      <c r="BE1226" s="40"/>
      <c r="BF1226" s="40"/>
      <c r="BG1226" s="40"/>
      <c r="BH1226" s="42"/>
      <c r="BI1226" s="40"/>
      <c r="BJ1226" s="40"/>
      <c r="BK1226" s="40"/>
      <c r="BL1226" s="40"/>
      <c r="BM1226" s="40"/>
      <c r="BN1226" s="40"/>
      <c r="BO1226" s="41"/>
      <c r="BP1226" s="40"/>
      <c r="BQ1226" s="40"/>
      <c r="BR1226" s="40"/>
      <c r="BS1226" s="40"/>
      <c r="BT1226" s="40"/>
      <c r="BU1226" s="42"/>
      <c r="BV1226" s="40"/>
      <c r="BW1226" s="41"/>
      <c r="BX1226" s="40"/>
      <c r="BY1226" s="40"/>
      <c r="BZ1226" s="40"/>
      <c r="CA1226" s="42"/>
      <c r="CB1226" s="41"/>
      <c r="CC1226" s="40"/>
      <c r="CD1226" s="40"/>
      <c r="CE1226" s="40"/>
      <c r="CF1226" s="40"/>
      <c r="CG1226" s="40"/>
      <c r="CH1226" s="42"/>
      <c r="CI1226" s="43"/>
      <c r="CJ1226" s="41"/>
      <c r="CK1226" s="40"/>
      <c r="CL1226" s="40"/>
      <c r="CM1226" s="40"/>
      <c r="CN1226" s="40"/>
      <c r="CO1226" s="40"/>
      <c r="CP1226" s="40"/>
      <c r="CQ1226" s="40"/>
      <c r="CR1226" s="40"/>
      <c r="CS1226" s="40"/>
      <c r="CT1226" s="40"/>
      <c r="CU1226" s="40"/>
      <c r="CV1226" s="40"/>
      <c r="CW1226" s="40"/>
      <c r="CX1226" s="40"/>
      <c r="CY1226" s="40"/>
      <c r="CZ1226" s="40"/>
      <c r="DA1226" s="40"/>
      <c r="DB1226" s="40"/>
      <c r="DC1226" s="40"/>
      <c r="DD1226" s="40"/>
      <c r="DE1226" s="40"/>
      <c r="DF1226" s="40"/>
      <c r="DG1226" s="40"/>
      <c r="DH1226" s="40"/>
      <c r="DI1226" s="40"/>
      <c r="DJ1226" s="40"/>
      <c r="DK1226" s="40"/>
      <c r="DL1226" s="40"/>
      <c r="DM1226" s="40"/>
      <c r="DN1226" s="40"/>
      <c r="DO1226" s="40"/>
      <c r="DP1226" s="40"/>
      <c r="DQ1226" s="41"/>
      <c r="DR1226" s="40"/>
      <c r="DS1226" s="40"/>
      <c r="DT1226" s="40"/>
      <c r="DU1226" s="40"/>
      <c r="DV1226" s="42"/>
      <c r="DW1226" s="40"/>
      <c r="DX1226" s="40"/>
      <c r="DY1226" s="40"/>
      <c r="DZ1226" s="40"/>
      <c r="EA1226" s="40"/>
      <c r="EB1226" s="40"/>
      <c r="EC1226" s="40"/>
      <c r="ED1226" s="41"/>
      <c r="EE1226" s="40"/>
      <c r="EF1226" s="40"/>
      <c r="EG1226" s="41"/>
      <c r="EH1226" s="40"/>
      <c r="EI1226" s="40"/>
      <c r="EJ1226" s="40"/>
      <c r="EK1226" s="40"/>
      <c r="EL1226" s="42"/>
      <c r="EM1226" s="40"/>
      <c r="EN1226" s="40"/>
      <c r="EO1226" s="40"/>
      <c r="EP1226" s="40"/>
      <c r="EQ1226" s="40"/>
      <c r="ER1226" s="40"/>
      <c r="ES1226" s="40"/>
      <c r="ET1226" s="40"/>
      <c r="EU1226" s="40"/>
      <c r="EV1226" s="40"/>
      <c r="EW1226" s="42"/>
      <c r="EX1226" s="42"/>
      <c r="EY1226" s="42"/>
      <c r="EZ1226" s="42"/>
      <c r="FA1226" s="42"/>
      <c r="FB1226" s="42"/>
      <c r="FC1226" s="42"/>
      <c r="FD1226" s="42"/>
      <c r="FE1226" s="42"/>
      <c r="FF1226" s="42"/>
      <c r="FG1226" s="42"/>
      <c r="FH1226" s="42"/>
      <c r="FI1226" s="42"/>
      <c r="FJ1226" s="42"/>
      <c r="FK1226" s="42"/>
      <c r="FL1226" s="42"/>
      <c r="FM1226" s="42"/>
      <c r="FN1226" s="42"/>
      <c r="FO1226" s="42"/>
      <c r="FP1226" s="42"/>
      <c r="FQ1226" s="42"/>
      <c r="FR1226" s="42"/>
      <c r="FS1226" s="29">
        <f t="shared" si="144"/>
        <v>200</v>
      </c>
      <c r="FT1226" s="29">
        <f t="shared" si="149"/>
        <v>200</v>
      </c>
      <c r="FU1226" s="8">
        <f t="shared" si="148"/>
        <v>0</v>
      </c>
      <c r="FV1226" s="29">
        <f t="shared" si="150"/>
        <v>0</v>
      </c>
    </row>
    <row r="1227" spans="1:179">
      <c r="A1227" s="8">
        <v>17196</v>
      </c>
      <c r="B1227" s="27" t="s">
        <v>849</v>
      </c>
      <c r="C1227" s="40">
        <v>47</v>
      </c>
      <c r="D1227" s="40" t="s">
        <v>533</v>
      </c>
      <c r="E1227" s="40" t="s">
        <v>527</v>
      </c>
      <c r="F1227" s="40" t="s">
        <v>288</v>
      </c>
      <c r="G1227" s="40">
        <v>600</v>
      </c>
      <c r="H1227" s="8" t="str">
        <f>VLOOKUP(F1227, 'Meslek Grupları'!$E$6:$G$152, 3, FALSE)</f>
        <v>Ticaret</v>
      </c>
      <c r="I1227" s="40" t="s">
        <v>1640</v>
      </c>
      <c r="J1227" s="40"/>
      <c r="K1227" s="40"/>
      <c r="L1227" s="40"/>
      <c r="M1227" s="40"/>
      <c r="N1227" s="40"/>
      <c r="O1227" s="40"/>
      <c r="P1227" s="40"/>
      <c r="Q1227" s="40" t="s">
        <v>576</v>
      </c>
      <c r="R1227" s="40">
        <v>100</v>
      </c>
      <c r="S1227" s="40">
        <v>4.5</v>
      </c>
      <c r="T1227" s="40">
        <v>20.25</v>
      </c>
      <c r="U1227" s="40"/>
      <c r="V1227" s="40"/>
      <c r="W1227" s="40"/>
      <c r="X1227" s="40"/>
      <c r="Y1227" s="40"/>
      <c r="Z1227" s="41"/>
      <c r="AA1227" s="40"/>
      <c r="AB1227" s="40"/>
      <c r="AC1227" s="40"/>
      <c r="AD1227" s="40"/>
      <c r="AE1227" s="40"/>
      <c r="AF1227" s="40"/>
      <c r="AG1227" s="40"/>
      <c r="AH1227" s="40"/>
      <c r="AI1227" s="40"/>
      <c r="AJ1227" s="40"/>
      <c r="AK1227" s="40"/>
      <c r="AL1227" s="40"/>
      <c r="AM1227" s="40"/>
      <c r="AN1227" s="40"/>
      <c r="AO1227" s="40"/>
      <c r="AP1227" s="40"/>
      <c r="AQ1227" s="40"/>
      <c r="AR1227" s="40"/>
      <c r="AS1227" s="42"/>
      <c r="AT1227" s="42"/>
      <c r="AU1227" s="43"/>
      <c r="AV1227" s="40"/>
      <c r="AW1227" s="40"/>
      <c r="AX1227" s="40"/>
      <c r="AY1227" s="40"/>
      <c r="AZ1227" s="40"/>
      <c r="BA1227" s="42"/>
      <c r="BB1227" s="41"/>
      <c r="BC1227" s="40"/>
      <c r="BD1227" s="40"/>
      <c r="BE1227" s="40"/>
      <c r="BF1227" s="40"/>
      <c r="BG1227" s="40"/>
      <c r="BH1227" s="42"/>
      <c r="BI1227" s="40"/>
      <c r="BJ1227" s="40"/>
      <c r="BK1227" s="40"/>
      <c r="BL1227" s="40"/>
      <c r="BM1227" s="40"/>
      <c r="BN1227" s="40"/>
      <c r="BO1227" s="41"/>
      <c r="BP1227" s="40"/>
      <c r="BQ1227" s="40"/>
      <c r="BR1227" s="40"/>
      <c r="BS1227" s="40"/>
      <c r="BT1227" s="40"/>
      <c r="BU1227" s="42"/>
      <c r="BV1227" s="40"/>
      <c r="BW1227" s="41">
        <v>4.5</v>
      </c>
      <c r="BX1227" s="40"/>
      <c r="BY1227" s="40"/>
      <c r="BZ1227" s="40">
        <v>54</v>
      </c>
      <c r="CA1227" s="42">
        <v>54</v>
      </c>
      <c r="CB1227" s="41"/>
      <c r="CC1227" s="40"/>
      <c r="CD1227" s="40"/>
      <c r="CE1227" s="40"/>
      <c r="CF1227" s="40"/>
      <c r="CG1227" s="40"/>
      <c r="CH1227" s="42"/>
      <c r="CI1227" s="43"/>
      <c r="CJ1227" s="41"/>
      <c r="CK1227" s="40"/>
      <c r="CL1227" s="40"/>
      <c r="CM1227" s="40"/>
      <c r="CN1227" s="40"/>
      <c r="CO1227" s="40"/>
      <c r="CP1227" s="40"/>
      <c r="CQ1227" s="40"/>
      <c r="CR1227" s="40"/>
      <c r="CS1227" s="40"/>
      <c r="CT1227" s="40"/>
      <c r="CU1227" s="40"/>
      <c r="CV1227" s="40"/>
      <c r="CW1227" s="40"/>
      <c r="CX1227" s="40"/>
      <c r="CY1227" s="40"/>
      <c r="CZ1227" s="40"/>
      <c r="DA1227" s="40"/>
      <c r="DB1227" s="40"/>
      <c r="DC1227" s="40"/>
      <c r="DD1227" s="40"/>
      <c r="DE1227" s="40"/>
      <c r="DF1227" s="40"/>
      <c r="DG1227" s="40"/>
      <c r="DH1227" s="40"/>
      <c r="DI1227" s="40"/>
      <c r="DJ1227" s="40"/>
      <c r="DK1227" s="40"/>
      <c r="DL1227" s="40"/>
      <c r="DM1227" s="40"/>
      <c r="DN1227" s="40"/>
      <c r="DO1227" s="40"/>
      <c r="DP1227" s="40"/>
      <c r="DQ1227" s="41"/>
      <c r="DR1227" s="40"/>
      <c r="DS1227" s="40"/>
      <c r="DT1227" s="40"/>
      <c r="DU1227" s="40"/>
      <c r="DV1227" s="42"/>
      <c r="DW1227" s="40"/>
      <c r="DX1227" s="40"/>
      <c r="DY1227" s="40"/>
      <c r="DZ1227" s="40"/>
      <c r="EA1227" s="40"/>
      <c r="EB1227" s="40"/>
      <c r="EC1227" s="40"/>
      <c r="ED1227" s="41"/>
      <c r="EE1227" s="40"/>
      <c r="EF1227" s="40"/>
      <c r="EG1227" s="41"/>
      <c r="EH1227" s="40"/>
      <c r="EI1227" s="40"/>
      <c r="EJ1227" s="40"/>
      <c r="EK1227" s="40"/>
      <c r="EL1227" s="42"/>
      <c r="EM1227" s="40"/>
      <c r="EN1227" s="40"/>
      <c r="EO1227" s="40"/>
      <c r="EP1227" s="40"/>
      <c r="EQ1227" s="40"/>
      <c r="ER1227" s="40"/>
      <c r="ES1227" s="40"/>
      <c r="ET1227" s="40"/>
      <c r="EU1227" s="40"/>
      <c r="EV1227" s="40"/>
      <c r="EW1227" s="42"/>
      <c r="EX1227" s="42"/>
      <c r="EY1227" s="42"/>
      <c r="EZ1227" s="42"/>
      <c r="FA1227" s="42"/>
      <c r="FB1227" s="42"/>
      <c r="FC1227" s="42"/>
      <c r="FD1227" s="42"/>
      <c r="FE1227" s="42"/>
      <c r="FF1227" s="42"/>
      <c r="FG1227" s="42"/>
      <c r="FH1227" s="42"/>
      <c r="FI1227" s="42"/>
      <c r="FJ1227" s="42"/>
      <c r="FK1227" s="42"/>
      <c r="FL1227" s="42"/>
      <c r="FM1227" s="42"/>
      <c r="FN1227" s="42"/>
      <c r="FO1227" s="42"/>
      <c r="FP1227" s="42"/>
      <c r="FQ1227" s="42"/>
      <c r="FR1227" s="42"/>
      <c r="FS1227" s="29">
        <f t="shared" si="144"/>
        <v>654</v>
      </c>
      <c r="FT1227" s="29">
        <f t="shared" si="149"/>
        <v>654</v>
      </c>
      <c r="FU1227" s="8">
        <f t="shared" si="148"/>
        <v>4.5</v>
      </c>
      <c r="FV1227" s="29">
        <f t="shared" si="150"/>
        <v>4.5</v>
      </c>
    </row>
    <row r="1228" spans="1:179">
      <c r="A1228" s="8">
        <v>17196</v>
      </c>
      <c r="B1228" s="27" t="s">
        <v>849</v>
      </c>
      <c r="C1228" s="40">
        <v>48</v>
      </c>
      <c r="D1228" s="40" t="s">
        <v>1491</v>
      </c>
      <c r="E1228" s="40" t="s">
        <v>1641</v>
      </c>
      <c r="F1228" s="40" t="s">
        <v>20</v>
      </c>
      <c r="G1228" s="40">
        <v>650</v>
      </c>
      <c r="H1228" s="8" t="str">
        <f>VLOOKUP(F1228, 'Meslek Grupları'!$E$6:$G$152, 3, FALSE)</f>
        <v>Esnaf</v>
      </c>
      <c r="I1228" s="40"/>
      <c r="J1228" s="40"/>
      <c r="K1228" s="40"/>
      <c r="L1228" s="40"/>
      <c r="M1228" s="40"/>
      <c r="N1228" s="40"/>
      <c r="O1228" s="40"/>
      <c r="P1228" s="40"/>
      <c r="Q1228" s="40" t="s">
        <v>576</v>
      </c>
      <c r="R1228" s="40">
        <v>60</v>
      </c>
      <c r="S1228" s="40">
        <v>3.5</v>
      </c>
      <c r="T1228" s="40">
        <v>15.75</v>
      </c>
      <c r="U1228" s="40"/>
      <c r="V1228" s="40"/>
      <c r="W1228" s="40"/>
      <c r="X1228" s="40"/>
      <c r="Y1228" s="40"/>
      <c r="Z1228" s="41"/>
      <c r="AA1228" s="40"/>
      <c r="AB1228" s="40"/>
      <c r="AC1228" s="40"/>
      <c r="AD1228" s="40"/>
      <c r="AE1228" s="40"/>
      <c r="AF1228" s="40"/>
      <c r="AG1228" s="40"/>
      <c r="AH1228" s="40"/>
      <c r="AI1228" s="40"/>
      <c r="AJ1228" s="40"/>
      <c r="AK1228" s="40"/>
      <c r="AL1228" s="40"/>
      <c r="AM1228" s="40"/>
      <c r="AN1228" s="40"/>
      <c r="AO1228" s="40"/>
      <c r="AP1228" s="40"/>
      <c r="AQ1228" s="40"/>
      <c r="AR1228" s="40"/>
      <c r="AS1228" s="42"/>
      <c r="AT1228" s="42"/>
      <c r="AU1228" s="43"/>
      <c r="AV1228" s="40"/>
      <c r="AW1228" s="40"/>
      <c r="AX1228" s="40"/>
      <c r="AY1228" s="40"/>
      <c r="AZ1228" s="40"/>
      <c r="BA1228" s="42"/>
      <c r="BB1228" s="41"/>
      <c r="BC1228" s="40"/>
      <c r="BD1228" s="40"/>
      <c r="BE1228" s="40"/>
      <c r="BF1228" s="40"/>
      <c r="BG1228" s="40"/>
      <c r="BH1228" s="42"/>
      <c r="BI1228" s="40"/>
      <c r="BJ1228" s="40"/>
      <c r="BK1228" s="40"/>
      <c r="BL1228" s="40"/>
      <c r="BM1228" s="40"/>
      <c r="BN1228" s="40"/>
      <c r="BO1228" s="41"/>
      <c r="BP1228" s="40"/>
      <c r="BQ1228" s="40"/>
      <c r="BR1228" s="40"/>
      <c r="BS1228" s="40"/>
      <c r="BT1228" s="40"/>
      <c r="BU1228" s="42"/>
      <c r="BV1228" s="40"/>
      <c r="BW1228" s="41">
        <v>3.5</v>
      </c>
      <c r="BX1228" s="40"/>
      <c r="BY1228" s="40"/>
      <c r="BZ1228" s="40">
        <v>42</v>
      </c>
      <c r="CA1228" s="42">
        <v>42</v>
      </c>
      <c r="CB1228" s="41"/>
      <c r="CC1228" s="40"/>
      <c r="CD1228" s="40"/>
      <c r="CE1228" s="40"/>
      <c r="CF1228" s="40"/>
      <c r="CG1228" s="40"/>
      <c r="CH1228" s="42"/>
      <c r="CI1228" s="43"/>
      <c r="CJ1228" s="41"/>
      <c r="CK1228" s="40"/>
      <c r="CL1228" s="40"/>
      <c r="CM1228" s="40"/>
      <c r="CN1228" s="40"/>
      <c r="CO1228" s="40"/>
      <c r="CP1228" s="40"/>
      <c r="CQ1228" s="40"/>
      <c r="CR1228" s="40"/>
      <c r="CS1228" s="40"/>
      <c r="CT1228" s="40"/>
      <c r="CU1228" s="40"/>
      <c r="CV1228" s="40"/>
      <c r="CW1228" s="40"/>
      <c r="CX1228" s="40"/>
      <c r="CY1228" s="40"/>
      <c r="CZ1228" s="40"/>
      <c r="DA1228" s="40"/>
      <c r="DB1228" s="40"/>
      <c r="DC1228" s="40"/>
      <c r="DD1228" s="40"/>
      <c r="DE1228" s="40"/>
      <c r="DF1228" s="40"/>
      <c r="DG1228" s="40"/>
      <c r="DH1228" s="40"/>
      <c r="DI1228" s="40"/>
      <c r="DJ1228" s="40"/>
      <c r="DK1228" s="40"/>
      <c r="DL1228" s="40"/>
      <c r="DM1228" s="40"/>
      <c r="DN1228" s="40"/>
      <c r="DO1228" s="40"/>
      <c r="DP1228" s="40"/>
      <c r="DQ1228" s="41"/>
      <c r="DR1228" s="40"/>
      <c r="DS1228" s="40"/>
      <c r="DT1228" s="40"/>
      <c r="DU1228" s="40"/>
      <c r="DV1228" s="42"/>
      <c r="DW1228" s="40"/>
      <c r="DX1228" s="40"/>
      <c r="DY1228" s="40"/>
      <c r="DZ1228" s="40"/>
      <c r="EA1228" s="40"/>
      <c r="EB1228" s="40"/>
      <c r="EC1228" s="40"/>
      <c r="ED1228" s="41"/>
      <c r="EE1228" s="40"/>
      <c r="EF1228" s="40"/>
      <c r="EG1228" s="41"/>
      <c r="EH1228" s="40"/>
      <c r="EI1228" s="40"/>
      <c r="EJ1228" s="40"/>
      <c r="EK1228" s="40"/>
      <c r="EL1228" s="42"/>
      <c r="EM1228" s="40"/>
      <c r="EN1228" s="40"/>
      <c r="EO1228" s="40"/>
      <c r="EP1228" s="40"/>
      <c r="EQ1228" s="40"/>
      <c r="ER1228" s="40"/>
      <c r="ES1228" s="40"/>
      <c r="ET1228" s="40"/>
      <c r="EU1228" s="40"/>
      <c r="EV1228" s="40"/>
      <c r="EW1228" s="42"/>
      <c r="EX1228" s="42"/>
      <c r="EY1228" s="42"/>
      <c r="EZ1228" s="42"/>
      <c r="FA1228" s="42"/>
      <c r="FB1228" s="42"/>
      <c r="FC1228" s="42"/>
      <c r="FD1228" s="42"/>
      <c r="FE1228" s="42"/>
      <c r="FF1228" s="42"/>
      <c r="FG1228" s="42"/>
      <c r="FH1228" s="42"/>
      <c r="FI1228" s="42"/>
      <c r="FJ1228" s="42"/>
      <c r="FK1228" s="42"/>
      <c r="FL1228" s="42"/>
      <c r="FM1228" s="42"/>
      <c r="FN1228" s="42"/>
      <c r="FO1228" s="42"/>
      <c r="FP1228" s="42"/>
      <c r="FQ1228" s="42"/>
      <c r="FR1228" s="42"/>
      <c r="FS1228" s="29">
        <f t="shared" si="144"/>
        <v>692</v>
      </c>
      <c r="FT1228" s="29">
        <f t="shared" si="149"/>
        <v>692</v>
      </c>
      <c r="FU1228" s="8">
        <f t="shared" si="148"/>
        <v>3.5</v>
      </c>
      <c r="FV1228" s="29">
        <f t="shared" si="150"/>
        <v>3.5</v>
      </c>
    </row>
    <row r="1229" spans="1:179">
      <c r="A1229" s="8">
        <v>17196</v>
      </c>
      <c r="B1229" s="27" t="s">
        <v>849</v>
      </c>
      <c r="C1229" s="40">
        <v>49</v>
      </c>
      <c r="D1229" s="40" t="s">
        <v>1476</v>
      </c>
      <c r="E1229" s="40" t="s">
        <v>1437</v>
      </c>
      <c r="F1229" s="40" t="s">
        <v>805</v>
      </c>
      <c r="G1229" s="40">
        <v>150</v>
      </c>
      <c r="H1229" s="8" t="str">
        <f>VLOOKUP(F1229, 'Meslek Grupları'!$E$6:$G$152, 3, FALSE)</f>
        <v>İşçiler</v>
      </c>
      <c r="I1229" s="40"/>
      <c r="J1229" s="40"/>
      <c r="K1229" s="40"/>
      <c r="L1229" s="40"/>
      <c r="M1229" s="40"/>
      <c r="N1229" s="40"/>
      <c r="O1229" s="40"/>
      <c r="P1229" s="40"/>
      <c r="Q1229" s="40" t="s">
        <v>575</v>
      </c>
      <c r="R1229" s="40">
        <v>10</v>
      </c>
      <c r="S1229" s="40">
        <v>2</v>
      </c>
      <c r="T1229" s="40">
        <v>9</v>
      </c>
      <c r="U1229" s="40"/>
      <c r="V1229" s="40"/>
      <c r="W1229" s="40"/>
      <c r="X1229" s="40"/>
      <c r="Y1229" s="40"/>
      <c r="Z1229" s="41"/>
      <c r="AA1229" s="40"/>
      <c r="AB1229" s="40"/>
      <c r="AC1229" s="40"/>
      <c r="AD1229" s="40"/>
      <c r="AE1229" s="40"/>
      <c r="AF1229" s="40"/>
      <c r="AG1229" s="40"/>
      <c r="AH1229" s="40"/>
      <c r="AI1229" s="40"/>
      <c r="AJ1229" s="40"/>
      <c r="AK1229" s="40"/>
      <c r="AL1229" s="40"/>
      <c r="AM1229" s="40"/>
      <c r="AN1229" s="40"/>
      <c r="AO1229" s="40"/>
      <c r="AP1229" s="40"/>
      <c r="AQ1229" s="40"/>
      <c r="AR1229" s="40">
        <v>30</v>
      </c>
      <c r="AS1229" s="42">
        <v>6</v>
      </c>
      <c r="AT1229" s="42">
        <v>6</v>
      </c>
      <c r="AU1229" s="43"/>
      <c r="AV1229" s="40">
        <v>2</v>
      </c>
      <c r="AW1229" s="40"/>
      <c r="AX1229" s="40">
        <v>6</v>
      </c>
      <c r="AY1229" s="40"/>
      <c r="AZ1229" s="40">
        <v>54</v>
      </c>
      <c r="BA1229" s="42">
        <v>54</v>
      </c>
      <c r="BB1229" s="41"/>
      <c r="BC1229" s="40"/>
      <c r="BD1229" s="40"/>
      <c r="BE1229" s="40"/>
      <c r="BF1229" s="40"/>
      <c r="BG1229" s="40"/>
      <c r="BH1229" s="42"/>
      <c r="BI1229" s="40"/>
      <c r="BJ1229" s="40"/>
      <c r="BK1229" s="40"/>
      <c r="BL1229" s="40"/>
      <c r="BM1229" s="40"/>
      <c r="BN1229" s="40"/>
      <c r="BO1229" s="41"/>
      <c r="BP1229" s="40"/>
      <c r="BQ1229" s="40"/>
      <c r="BR1229" s="40"/>
      <c r="BS1229" s="40"/>
      <c r="BT1229" s="40"/>
      <c r="BU1229" s="42"/>
      <c r="BV1229" s="40"/>
      <c r="BW1229" s="41">
        <v>2</v>
      </c>
      <c r="BX1229" s="40"/>
      <c r="BY1229" s="40"/>
      <c r="BZ1229" s="40">
        <v>24</v>
      </c>
      <c r="CA1229" s="42">
        <v>24</v>
      </c>
      <c r="CB1229" s="41"/>
      <c r="CC1229" s="40"/>
      <c r="CD1229" s="40"/>
      <c r="CE1229" s="40"/>
      <c r="CF1229" s="40"/>
      <c r="CG1229" s="40"/>
      <c r="CH1229" s="42"/>
      <c r="CI1229" s="43"/>
      <c r="CJ1229" s="41"/>
      <c r="CK1229" s="40"/>
      <c r="CL1229" s="40"/>
      <c r="CM1229" s="40"/>
      <c r="CN1229" s="40"/>
      <c r="CO1229" s="40"/>
      <c r="CP1229" s="40"/>
      <c r="CQ1229" s="40"/>
      <c r="CR1229" s="40"/>
      <c r="CS1229" s="40"/>
      <c r="CT1229" s="40"/>
      <c r="CU1229" s="40"/>
      <c r="CV1229" s="40"/>
      <c r="CW1229" s="40"/>
      <c r="CX1229" s="40"/>
      <c r="CY1229" s="40"/>
      <c r="CZ1229" s="40"/>
      <c r="DA1229" s="40"/>
      <c r="DB1229" s="40"/>
      <c r="DC1229" s="40"/>
      <c r="DD1229" s="40"/>
      <c r="DE1229" s="40"/>
      <c r="DF1229" s="40"/>
      <c r="DG1229" s="40"/>
      <c r="DH1229" s="40"/>
      <c r="DI1229" s="40"/>
      <c r="DJ1229" s="40"/>
      <c r="DK1229" s="40"/>
      <c r="DL1229" s="40"/>
      <c r="DM1229" s="40"/>
      <c r="DN1229" s="40"/>
      <c r="DO1229" s="40"/>
      <c r="DP1229" s="40"/>
      <c r="DQ1229" s="41"/>
      <c r="DR1229" s="40"/>
      <c r="DS1229" s="40"/>
      <c r="DT1229" s="40"/>
      <c r="DU1229" s="40"/>
      <c r="DV1229" s="42"/>
      <c r="DW1229" s="40"/>
      <c r="DX1229" s="40"/>
      <c r="DY1229" s="40"/>
      <c r="DZ1229" s="40"/>
      <c r="EA1229" s="40"/>
      <c r="EB1229" s="40"/>
      <c r="EC1229" s="40"/>
      <c r="ED1229" s="41"/>
      <c r="EE1229" s="40"/>
      <c r="EF1229" s="40"/>
      <c r="EG1229" s="41"/>
      <c r="EH1229" s="40"/>
      <c r="EI1229" s="40"/>
      <c r="EJ1229" s="40"/>
      <c r="EK1229" s="40"/>
      <c r="EL1229" s="42"/>
      <c r="EM1229" s="40"/>
      <c r="EN1229" s="40"/>
      <c r="EO1229" s="40"/>
      <c r="EP1229" s="40"/>
      <c r="EQ1229" s="40"/>
      <c r="ER1229" s="40"/>
      <c r="ES1229" s="40"/>
      <c r="ET1229" s="40"/>
      <c r="EU1229" s="40"/>
      <c r="EV1229" s="40"/>
      <c r="EW1229" s="42"/>
      <c r="EX1229" s="42"/>
      <c r="EY1229" s="42"/>
      <c r="EZ1229" s="42"/>
      <c r="FA1229" s="42"/>
      <c r="FB1229" s="42"/>
      <c r="FC1229" s="42"/>
      <c r="FD1229" s="42"/>
      <c r="FE1229" s="42"/>
      <c r="FF1229" s="42"/>
      <c r="FG1229" s="42"/>
      <c r="FH1229" s="42"/>
      <c r="FI1229" s="42"/>
      <c r="FJ1229" s="42"/>
      <c r="FK1229" s="42"/>
      <c r="FL1229" s="42"/>
      <c r="FM1229" s="42"/>
      <c r="FN1229" s="42"/>
      <c r="FO1229" s="42"/>
      <c r="FP1229" s="42"/>
      <c r="FQ1229" s="42"/>
      <c r="FR1229" s="42"/>
      <c r="FS1229" s="29">
        <f t="shared" si="144"/>
        <v>228</v>
      </c>
      <c r="FT1229" s="29">
        <f t="shared" si="149"/>
        <v>228</v>
      </c>
      <c r="FU1229" s="8">
        <f t="shared" si="148"/>
        <v>4</v>
      </c>
      <c r="FV1229" s="29">
        <f t="shared" si="150"/>
        <v>4</v>
      </c>
    </row>
    <row r="1230" spans="1:179">
      <c r="A1230" s="8">
        <v>17196</v>
      </c>
      <c r="B1230" s="27" t="s">
        <v>849</v>
      </c>
      <c r="C1230" s="40">
        <v>50</v>
      </c>
      <c r="D1230" s="40" t="s">
        <v>533</v>
      </c>
      <c r="E1230" s="40" t="s">
        <v>1472</v>
      </c>
      <c r="F1230" s="40" t="s">
        <v>805</v>
      </c>
      <c r="G1230" s="40">
        <v>150</v>
      </c>
      <c r="H1230" s="8" t="str">
        <f>VLOOKUP(F1230, 'Meslek Grupları'!$E$6:$G$152, 3, FALSE)</f>
        <v>İşçiler</v>
      </c>
      <c r="I1230" s="40"/>
      <c r="J1230" s="40"/>
      <c r="K1230" s="40"/>
      <c r="L1230" s="40"/>
      <c r="M1230" s="40"/>
      <c r="N1230" s="40"/>
      <c r="O1230" s="40"/>
      <c r="P1230" s="40"/>
      <c r="Q1230" s="40" t="s">
        <v>575</v>
      </c>
      <c r="R1230" s="40">
        <v>10</v>
      </c>
      <c r="S1230" s="40">
        <v>1.5</v>
      </c>
      <c r="T1230" s="40">
        <v>6.75</v>
      </c>
      <c r="U1230" s="40"/>
      <c r="V1230" s="40"/>
      <c r="W1230" s="40"/>
      <c r="X1230" s="40"/>
      <c r="Y1230" s="40"/>
      <c r="Z1230" s="41"/>
      <c r="AA1230" s="40"/>
      <c r="AB1230" s="40"/>
      <c r="AC1230" s="40"/>
      <c r="AD1230" s="40"/>
      <c r="AE1230" s="40"/>
      <c r="AF1230" s="40"/>
      <c r="AG1230" s="40"/>
      <c r="AH1230" s="40"/>
      <c r="AI1230" s="40"/>
      <c r="AJ1230" s="40"/>
      <c r="AK1230" s="40"/>
      <c r="AL1230" s="40"/>
      <c r="AM1230" s="40"/>
      <c r="AN1230" s="40"/>
      <c r="AO1230" s="40"/>
      <c r="AP1230" s="40"/>
      <c r="AQ1230" s="40"/>
      <c r="AR1230" s="40"/>
      <c r="AS1230" s="42"/>
      <c r="AT1230" s="42"/>
      <c r="AU1230" s="43"/>
      <c r="AV1230" s="40"/>
      <c r="AW1230" s="40"/>
      <c r="AX1230" s="40"/>
      <c r="AY1230" s="40"/>
      <c r="AZ1230" s="40"/>
      <c r="BA1230" s="42"/>
      <c r="BB1230" s="41"/>
      <c r="BC1230" s="40"/>
      <c r="BD1230" s="40"/>
      <c r="BE1230" s="40"/>
      <c r="BF1230" s="40"/>
      <c r="BG1230" s="40"/>
      <c r="BH1230" s="42"/>
      <c r="BI1230" s="40"/>
      <c r="BJ1230" s="40"/>
      <c r="BK1230" s="40"/>
      <c r="BL1230" s="40"/>
      <c r="BM1230" s="40"/>
      <c r="BN1230" s="40"/>
      <c r="BO1230" s="41"/>
      <c r="BP1230" s="40"/>
      <c r="BQ1230" s="40"/>
      <c r="BR1230" s="40"/>
      <c r="BS1230" s="40"/>
      <c r="BT1230" s="40"/>
      <c r="BU1230" s="42"/>
      <c r="BV1230" s="40"/>
      <c r="BW1230" s="41">
        <v>1.5</v>
      </c>
      <c r="BX1230" s="40"/>
      <c r="BY1230" s="40" t="s">
        <v>1642</v>
      </c>
      <c r="BZ1230" s="40">
        <v>36</v>
      </c>
      <c r="CA1230" s="42">
        <v>36</v>
      </c>
      <c r="CB1230" s="41"/>
      <c r="CC1230" s="40"/>
      <c r="CD1230" s="40"/>
      <c r="CE1230" s="40"/>
      <c r="CF1230" s="40"/>
      <c r="CG1230" s="40"/>
      <c r="CH1230" s="42"/>
      <c r="CI1230" s="43"/>
      <c r="CJ1230" s="41"/>
      <c r="CK1230" s="40"/>
      <c r="CL1230" s="40"/>
      <c r="CM1230" s="40"/>
      <c r="CN1230" s="40"/>
      <c r="CO1230" s="40"/>
      <c r="CP1230" s="40"/>
      <c r="CQ1230" s="40"/>
      <c r="CR1230" s="40"/>
      <c r="CS1230" s="40"/>
      <c r="CT1230" s="40"/>
      <c r="CU1230" s="40"/>
      <c r="CV1230" s="40"/>
      <c r="CW1230" s="40"/>
      <c r="CX1230" s="40"/>
      <c r="CY1230" s="40"/>
      <c r="CZ1230" s="40"/>
      <c r="DA1230" s="40"/>
      <c r="DB1230" s="40"/>
      <c r="DC1230" s="40"/>
      <c r="DD1230" s="40"/>
      <c r="DE1230" s="40"/>
      <c r="DF1230" s="40"/>
      <c r="DG1230" s="40"/>
      <c r="DH1230" s="40"/>
      <c r="DI1230" s="40"/>
      <c r="DJ1230" s="40"/>
      <c r="DK1230" s="40"/>
      <c r="DL1230" s="40"/>
      <c r="DM1230" s="40"/>
      <c r="DN1230" s="40"/>
      <c r="DO1230" s="40"/>
      <c r="DP1230" s="40"/>
      <c r="DQ1230" s="41"/>
      <c r="DR1230" s="40"/>
      <c r="DS1230" s="40"/>
      <c r="DT1230" s="40"/>
      <c r="DU1230" s="40"/>
      <c r="DV1230" s="42"/>
      <c r="DW1230" s="40"/>
      <c r="DX1230" s="40"/>
      <c r="DY1230" s="40"/>
      <c r="DZ1230" s="40"/>
      <c r="EA1230" s="40"/>
      <c r="EB1230" s="40"/>
      <c r="EC1230" s="40"/>
      <c r="ED1230" s="41"/>
      <c r="EE1230" s="40"/>
      <c r="EF1230" s="40"/>
      <c r="EG1230" s="41"/>
      <c r="EH1230" s="40"/>
      <c r="EI1230" s="40"/>
      <c r="EJ1230" s="40"/>
      <c r="EK1230" s="40"/>
      <c r="EL1230" s="42"/>
      <c r="EM1230" s="40"/>
      <c r="EN1230" s="40"/>
      <c r="EO1230" s="40"/>
      <c r="EP1230" s="40"/>
      <c r="EQ1230" s="40"/>
      <c r="ER1230" s="40"/>
      <c r="ES1230" s="40"/>
      <c r="ET1230" s="40"/>
      <c r="EU1230" s="40"/>
      <c r="EV1230" s="40"/>
      <c r="EW1230" s="42"/>
      <c r="EX1230" s="42"/>
      <c r="EY1230" s="42"/>
      <c r="EZ1230" s="42"/>
      <c r="FA1230" s="42"/>
      <c r="FB1230" s="42"/>
      <c r="FC1230" s="42"/>
      <c r="FD1230" s="42"/>
      <c r="FE1230" s="42"/>
      <c r="FF1230" s="42"/>
      <c r="FG1230" s="42"/>
      <c r="FH1230" s="42"/>
      <c r="FI1230" s="42"/>
      <c r="FJ1230" s="42"/>
      <c r="FK1230" s="42"/>
      <c r="FL1230" s="42"/>
      <c r="FM1230" s="42"/>
      <c r="FN1230" s="42"/>
      <c r="FO1230" s="42"/>
      <c r="FP1230" s="42"/>
      <c r="FQ1230" s="42"/>
      <c r="FR1230" s="42"/>
      <c r="FS1230" s="29">
        <f t="shared" si="144"/>
        <v>186</v>
      </c>
      <c r="FT1230" s="29">
        <f t="shared" si="149"/>
        <v>186</v>
      </c>
      <c r="FU1230" s="8">
        <f t="shared" si="148"/>
        <v>1.5</v>
      </c>
      <c r="FV1230" s="29">
        <f t="shared" si="150"/>
        <v>1.5</v>
      </c>
    </row>
    <row r="1231" spans="1:179">
      <c r="A1231" s="8">
        <v>17196</v>
      </c>
      <c r="B1231" s="27" t="s">
        <v>849</v>
      </c>
      <c r="C1231" s="40">
        <v>51</v>
      </c>
      <c r="D1231" s="40" t="s">
        <v>1433</v>
      </c>
      <c r="E1231" s="40" t="s">
        <v>1465</v>
      </c>
      <c r="F1231" s="40" t="s">
        <v>261</v>
      </c>
      <c r="G1231" s="40">
        <v>800</v>
      </c>
      <c r="H1231" s="8" t="str">
        <f>VLOOKUP(F1231, 'Meslek Grupları'!$E$6:$G$152, 3, FALSE)</f>
        <v>Esnaf</v>
      </c>
      <c r="I1231" s="40"/>
      <c r="J1231" s="40"/>
      <c r="K1231" s="40"/>
      <c r="L1231" s="40"/>
      <c r="M1231" s="40"/>
      <c r="N1231" s="40"/>
      <c r="O1231" s="40"/>
      <c r="P1231" s="40"/>
      <c r="Q1231" s="40" t="s">
        <v>577</v>
      </c>
      <c r="R1231" s="40">
        <v>100</v>
      </c>
      <c r="S1231" s="124">
        <v>7.25</v>
      </c>
      <c r="T1231" s="124">
        <v>32.51</v>
      </c>
      <c r="U1231" s="40"/>
      <c r="V1231" s="40"/>
      <c r="W1231" s="40"/>
      <c r="X1231" s="40"/>
      <c r="Y1231" s="40"/>
      <c r="Z1231" s="41"/>
      <c r="AA1231" s="40"/>
      <c r="AB1231" s="40"/>
      <c r="AC1231" s="40"/>
      <c r="AD1231" s="40"/>
      <c r="AE1231" s="40"/>
      <c r="AF1231" s="40"/>
      <c r="AG1231" s="40"/>
      <c r="AH1231" s="40"/>
      <c r="AI1231" s="40"/>
      <c r="AJ1231" s="40"/>
      <c r="AK1231" s="40"/>
      <c r="AL1231" s="40"/>
      <c r="AM1231" s="40"/>
      <c r="AN1231" s="40"/>
      <c r="AO1231" s="40"/>
      <c r="AP1231" s="40"/>
      <c r="AQ1231" s="40"/>
      <c r="AR1231" s="40"/>
      <c r="AS1231" s="42"/>
      <c r="AT1231" s="42"/>
      <c r="AU1231" s="43"/>
      <c r="AV1231" s="40"/>
      <c r="AW1231" s="40"/>
      <c r="AX1231" s="40"/>
      <c r="AY1231" s="40"/>
      <c r="AZ1231" s="40"/>
      <c r="BA1231" s="42"/>
      <c r="BB1231" s="41">
        <v>18</v>
      </c>
      <c r="BC1231" s="40"/>
      <c r="BD1231" s="40"/>
      <c r="BE1231" s="40"/>
      <c r="BF1231" s="40"/>
      <c r="BG1231" s="40">
        <v>40</v>
      </c>
      <c r="BH1231" s="42">
        <v>40</v>
      </c>
      <c r="BI1231" s="40"/>
      <c r="BJ1231" s="40"/>
      <c r="BK1231" s="40"/>
      <c r="BL1231" s="40"/>
      <c r="BM1231" s="40"/>
      <c r="BN1231" s="40"/>
      <c r="BO1231" s="41"/>
      <c r="BP1231" s="40"/>
      <c r="BQ1231" s="40"/>
      <c r="BR1231" s="40"/>
      <c r="BS1231" s="40"/>
      <c r="BT1231" s="40"/>
      <c r="BU1231" s="42"/>
      <c r="BV1231" s="40"/>
      <c r="BW1231" s="41">
        <v>7.25</v>
      </c>
      <c r="BX1231" s="40"/>
      <c r="BY1231" s="40"/>
      <c r="BZ1231" s="40">
        <v>129</v>
      </c>
      <c r="CA1231" s="42">
        <v>129</v>
      </c>
      <c r="CB1231" s="41"/>
      <c r="CC1231" s="40"/>
      <c r="CD1231" s="40"/>
      <c r="CE1231" s="40"/>
      <c r="CF1231" s="40"/>
      <c r="CG1231" s="40"/>
      <c r="CH1231" s="42"/>
      <c r="CI1231" s="43"/>
      <c r="CJ1231" s="41"/>
      <c r="CK1231" s="40"/>
      <c r="CL1231" s="40"/>
      <c r="CM1231" s="40"/>
      <c r="CN1231" s="40"/>
      <c r="CO1231" s="40"/>
      <c r="CP1231" s="40"/>
      <c r="CQ1231" s="40"/>
      <c r="CR1231" s="40"/>
      <c r="CS1231" s="40"/>
      <c r="CT1231" s="40"/>
      <c r="CU1231" s="40"/>
      <c r="CV1231" s="40"/>
      <c r="CW1231" s="40"/>
      <c r="CX1231" s="40"/>
      <c r="CY1231" s="40"/>
      <c r="CZ1231" s="40"/>
      <c r="DA1231" s="40"/>
      <c r="DB1231" s="40"/>
      <c r="DC1231" s="40"/>
      <c r="DD1231" s="40"/>
      <c r="DE1231" s="40"/>
      <c r="DF1231" s="40"/>
      <c r="DG1231" s="40"/>
      <c r="DH1231" s="40"/>
      <c r="DI1231" s="40"/>
      <c r="DJ1231" s="40"/>
      <c r="DK1231" s="40"/>
      <c r="DL1231" s="40"/>
      <c r="DM1231" s="40"/>
      <c r="DN1231" s="40"/>
      <c r="DO1231" s="40"/>
      <c r="DP1231" s="40"/>
      <c r="DQ1231" s="41"/>
      <c r="DR1231" s="40"/>
      <c r="DS1231" s="40"/>
      <c r="DT1231" s="40"/>
      <c r="DU1231" s="40"/>
      <c r="DV1231" s="42"/>
      <c r="DW1231" s="40">
        <v>2</v>
      </c>
      <c r="DX1231" s="40">
        <v>120</v>
      </c>
      <c r="DY1231" s="40"/>
      <c r="DZ1231" s="40"/>
      <c r="EA1231" s="40"/>
      <c r="EB1231" s="40"/>
      <c r="EC1231" s="40"/>
      <c r="ED1231" s="41"/>
      <c r="EE1231" s="40"/>
      <c r="EF1231" s="40"/>
      <c r="EG1231" s="41">
        <v>1</v>
      </c>
      <c r="EH1231" s="40"/>
      <c r="EI1231" s="40"/>
      <c r="EJ1231" s="40"/>
      <c r="EK1231" s="40" t="s">
        <v>903</v>
      </c>
      <c r="EL1231" s="42">
        <v>40</v>
      </c>
      <c r="EM1231" s="40"/>
      <c r="EN1231" s="40"/>
      <c r="EO1231" s="40"/>
      <c r="EP1231" s="40"/>
      <c r="EQ1231" s="40"/>
      <c r="ER1231" s="40"/>
      <c r="ES1231" s="40"/>
      <c r="ET1231" s="40"/>
      <c r="EU1231" s="40"/>
      <c r="EV1231" s="40"/>
      <c r="EW1231" s="42"/>
      <c r="EX1231" s="42"/>
      <c r="EY1231" s="42"/>
      <c r="EZ1231" s="42"/>
      <c r="FA1231" s="42"/>
      <c r="FB1231" s="42"/>
      <c r="FC1231" s="42"/>
      <c r="FD1231" s="42"/>
      <c r="FE1231" s="42"/>
      <c r="FF1231" s="42"/>
      <c r="FG1231" s="42"/>
      <c r="FH1231" s="42"/>
      <c r="FI1231" s="42"/>
      <c r="FJ1231" s="42"/>
      <c r="FK1231" s="42"/>
      <c r="FL1231" s="42"/>
      <c r="FM1231" s="42"/>
      <c r="FN1231" s="42"/>
      <c r="FO1231" s="42"/>
      <c r="FP1231" s="42"/>
      <c r="FQ1231" s="42"/>
      <c r="FR1231" s="42"/>
      <c r="FS1231" s="29">
        <f t="shared" si="144"/>
        <v>1129</v>
      </c>
      <c r="FT1231" s="29">
        <f t="shared" si="149"/>
        <v>1129</v>
      </c>
      <c r="FU1231" s="8">
        <f t="shared" si="148"/>
        <v>25.25</v>
      </c>
      <c r="FV1231" s="29">
        <f t="shared" si="150"/>
        <v>25.25</v>
      </c>
    </row>
    <row r="1232" spans="1:179">
      <c r="A1232" s="8">
        <v>17196</v>
      </c>
      <c r="B1232" s="27" t="s">
        <v>849</v>
      </c>
      <c r="C1232" s="40"/>
      <c r="D1232" s="40" t="s">
        <v>1643</v>
      </c>
      <c r="E1232" s="40" t="s">
        <v>1436</v>
      </c>
      <c r="F1232" s="40" t="s">
        <v>487</v>
      </c>
      <c r="G1232" s="40"/>
      <c r="H1232" s="8" t="str">
        <f>VLOOKUP(F1232, 'Meslek Grupları'!$E$6:$G$152, 3, FALSE)</f>
        <v>Mesleksiz</v>
      </c>
      <c r="I1232" s="40" t="s">
        <v>1644</v>
      </c>
      <c r="J1232" s="40"/>
      <c r="K1232" s="40"/>
      <c r="L1232" s="40"/>
      <c r="M1232" s="40"/>
      <c r="N1232" s="40"/>
      <c r="O1232" s="40"/>
      <c r="P1232" s="40"/>
      <c r="Q1232" s="40"/>
      <c r="R1232" s="40"/>
      <c r="S1232" s="40">
        <v>2</v>
      </c>
      <c r="T1232" s="40">
        <v>9</v>
      </c>
      <c r="U1232" s="40"/>
      <c r="V1232" s="40"/>
      <c r="W1232" s="40"/>
      <c r="X1232" s="40"/>
      <c r="Y1232" s="40"/>
      <c r="Z1232" s="41"/>
      <c r="AA1232" s="40"/>
      <c r="AB1232" s="40"/>
      <c r="AC1232" s="40"/>
      <c r="AD1232" s="40"/>
      <c r="AE1232" s="40"/>
      <c r="AF1232" s="40"/>
      <c r="AG1232" s="40"/>
      <c r="AH1232" s="40"/>
      <c r="AI1232" s="40"/>
      <c r="AJ1232" s="40"/>
      <c r="AK1232" s="40"/>
      <c r="AL1232" s="40"/>
      <c r="AM1232" s="40"/>
      <c r="AN1232" s="40"/>
      <c r="AO1232" s="40"/>
      <c r="AP1232" s="40"/>
      <c r="AQ1232" s="40"/>
      <c r="AR1232" s="40"/>
      <c r="AS1232" s="42"/>
      <c r="AT1232" s="42"/>
      <c r="AU1232" s="43"/>
      <c r="AV1232" s="40"/>
      <c r="AW1232" s="40"/>
      <c r="AX1232" s="40"/>
      <c r="AY1232" s="40"/>
      <c r="AZ1232" s="40"/>
      <c r="BA1232" s="42"/>
      <c r="BB1232" s="41"/>
      <c r="BC1232" s="40"/>
      <c r="BD1232" s="40"/>
      <c r="BE1232" s="40"/>
      <c r="BF1232" s="40"/>
      <c r="BG1232" s="40"/>
      <c r="BH1232" s="42"/>
      <c r="BI1232" s="40"/>
      <c r="BJ1232" s="40"/>
      <c r="BK1232" s="40"/>
      <c r="BL1232" s="40"/>
      <c r="BM1232" s="40"/>
      <c r="BN1232" s="40"/>
      <c r="BO1232" s="41"/>
      <c r="BP1232" s="40"/>
      <c r="BQ1232" s="40"/>
      <c r="BR1232" s="40"/>
      <c r="BS1232" s="40"/>
      <c r="BT1232" s="40"/>
      <c r="BU1232" s="42"/>
      <c r="BV1232" s="40"/>
      <c r="BW1232" s="41">
        <v>2</v>
      </c>
      <c r="BX1232" s="40"/>
      <c r="BY1232" s="40"/>
      <c r="BZ1232" s="40">
        <v>24</v>
      </c>
      <c r="CA1232" s="42"/>
      <c r="CB1232" s="41"/>
      <c r="CC1232" s="40"/>
      <c r="CD1232" s="40"/>
      <c r="CE1232" s="40"/>
      <c r="CF1232" s="40"/>
      <c r="CG1232" s="40"/>
      <c r="CH1232" s="42"/>
      <c r="CI1232" s="43"/>
      <c r="CJ1232" s="41"/>
      <c r="CK1232" s="40"/>
      <c r="CL1232" s="40"/>
      <c r="CM1232" s="40"/>
      <c r="CN1232" s="40"/>
      <c r="CO1232" s="40"/>
      <c r="CP1232" s="40"/>
      <c r="CQ1232" s="40"/>
      <c r="CR1232" s="40"/>
      <c r="CS1232" s="40"/>
      <c r="CT1232" s="40"/>
      <c r="CU1232" s="40"/>
      <c r="CV1232" s="40"/>
      <c r="CW1232" s="40"/>
      <c r="CX1232" s="40"/>
      <c r="CY1232" s="40"/>
      <c r="CZ1232" s="40"/>
      <c r="DA1232" s="40"/>
      <c r="DB1232" s="40"/>
      <c r="DC1232" s="40"/>
      <c r="DD1232" s="40"/>
      <c r="DE1232" s="40"/>
      <c r="DF1232" s="40"/>
      <c r="DG1232" s="40"/>
      <c r="DH1232" s="40"/>
      <c r="DI1232" s="40"/>
      <c r="DJ1232" s="40"/>
      <c r="DK1232" s="40"/>
      <c r="DL1232" s="40"/>
      <c r="DM1232" s="40"/>
      <c r="DN1232" s="40"/>
      <c r="DO1232" s="40"/>
      <c r="DP1232" s="40"/>
      <c r="DQ1232" s="41"/>
      <c r="DR1232" s="40"/>
      <c r="DS1232" s="40"/>
      <c r="DT1232" s="40"/>
      <c r="DU1232" s="40"/>
      <c r="DV1232" s="42"/>
      <c r="DW1232" s="40"/>
      <c r="DX1232" s="40"/>
      <c r="DY1232" s="40"/>
      <c r="DZ1232" s="40"/>
      <c r="EA1232" s="40"/>
      <c r="EB1232" s="40"/>
      <c r="EC1232" s="40"/>
      <c r="ED1232" s="41"/>
      <c r="EE1232" s="40"/>
      <c r="EF1232" s="40"/>
      <c r="EG1232" s="41"/>
      <c r="EH1232" s="40"/>
      <c r="EI1232" s="40"/>
      <c r="EJ1232" s="40"/>
      <c r="EK1232" s="40"/>
      <c r="EL1232" s="42"/>
      <c r="EM1232" s="40"/>
      <c r="EN1232" s="40"/>
      <c r="EO1232" s="40"/>
      <c r="EP1232" s="40"/>
      <c r="EQ1232" s="40"/>
      <c r="ER1232" s="40"/>
      <c r="ES1232" s="40"/>
      <c r="ET1232" s="40"/>
      <c r="EU1232" s="40"/>
      <c r="EV1232" s="40"/>
      <c r="EW1232" s="42"/>
      <c r="EX1232" s="42"/>
      <c r="EY1232" s="42"/>
      <c r="EZ1232" s="42"/>
      <c r="FA1232" s="42"/>
      <c r="FB1232" s="42"/>
      <c r="FC1232" s="42"/>
      <c r="FD1232" s="42"/>
      <c r="FE1232" s="42"/>
      <c r="FF1232" s="42"/>
      <c r="FG1232" s="42"/>
      <c r="FH1232" s="42"/>
      <c r="FI1232" s="42"/>
      <c r="FJ1232" s="42"/>
      <c r="FK1232" s="42"/>
      <c r="FL1232" s="42"/>
      <c r="FM1232" s="42"/>
      <c r="FN1232" s="42"/>
      <c r="FO1232" s="42"/>
      <c r="FP1232" s="42"/>
      <c r="FQ1232" s="42"/>
      <c r="FR1232" s="42"/>
      <c r="FS1232" s="29">
        <f t="shared" si="144"/>
        <v>24</v>
      </c>
      <c r="FT1232" s="29">
        <f t="shared" si="149"/>
        <v>24</v>
      </c>
      <c r="FU1232" s="8">
        <f t="shared" si="148"/>
        <v>2</v>
      </c>
      <c r="FV1232" s="29">
        <f t="shared" si="150"/>
        <v>2</v>
      </c>
    </row>
    <row r="1233" spans="1:178">
      <c r="A1233" s="8">
        <v>17196</v>
      </c>
      <c r="B1233" s="27" t="s">
        <v>849</v>
      </c>
      <c r="C1233" s="40"/>
      <c r="D1233" s="40" t="s">
        <v>533</v>
      </c>
      <c r="E1233" s="40" t="s">
        <v>1645</v>
      </c>
      <c r="F1233" s="40" t="s">
        <v>332</v>
      </c>
      <c r="G1233" s="40">
        <v>1500</v>
      </c>
      <c r="H1233" s="8" t="str">
        <f>VLOOKUP(F1233, 'Meslek Grupları'!$E$6:$G$152, 3, FALSE)</f>
        <v>Görevli</v>
      </c>
      <c r="I1233" s="40" t="s">
        <v>1646</v>
      </c>
      <c r="J1233" s="40"/>
      <c r="K1233" s="40"/>
      <c r="L1233" s="40"/>
      <c r="M1233" s="40"/>
      <c r="N1233" s="40"/>
      <c r="O1233" s="40"/>
      <c r="P1233" s="40"/>
      <c r="Q1233" s="40" t="s">
        <v>575</v>
      </c>
      <c r="R1233" s="40"/>
      <c r="S1233" s="40"/>
      <c r="T1233" s="40"/>
      <c r="U1233" s="40"/>
      <c r="V1233" s="40"/>
      <c r="W1233" s="40"/>
      <c r="X1233" s="40"/>
      <c r="Y1233" s="40"/>
      <c r="Z1233" s="41"/>
      <c r="AA1233" s="40"/>
      <c r="AB1233" s="40"/>
      <c r="AC1233" s="40"/>
      <c r="AD1233" s="40"/>
      <c r="AE1233" s="40"/>
      <c r="AF1233" s="40"/>
      <c r="AG1233" s="40"/>
      <c r="AH1233" s="40"/>
      <c r="AI1233" s="40"/>
      <c r="AJ1233" s="40"/>
      <c r="AK1233" s="40"/>
      <c r="AL1233" s="40"/>
      <c r="AM1233" s="40"/>
      <c r="AN1233" s="40"/>
      <c r="AO1233" s="40"/>
      <c r="AP1233" s="40"/>
      <c r="AQ1233" s="40"/>
      <c r="AR1233" s="40"/>
      <c r="AS1233" s="42"/>
      <c r="AT1233" s="42"/>
      <c r="AU1233" s="43"/>
      <c r="AV1233" s="40"/>
      <c r="AW1233" s="40"/>
      <c r="AX1233" s="40"/>
      <c r="AY1233" s="40"/>
      <c r="AZ1233" s="40"/>
      <c r="BA1233" s="42"/>
      <c r="BB1233" s="41"/>
      <c r="BC1233" s="40"/>
      <c r="BD1233" s="40"/>
      <c r="BE1233" s="40"/>
      <c r="BF1233" s="40"/>
      <c r="BG1233" s="40"/>
      <c r="BH1233" s="42"/>
      <c r="BI1233" s="40"/>
      <c r="BJ1233" s="40"/>
      <c r="BK1233" s="40"/>
      <c r="BL1233" s="40"/>
      <c r="BM1233" s="40"/>
      <c r="BN1233" s="40"/>
      <c r="BO1233" s="41"/>
      <c r="BP1233" s="40"/>
      <c r="BQ1233" s="40"/>
      <c r="BR1233" s="40"/>
      <c r="BS1233" s="40"/>
      <c r="BT1233" s="40"/>
      <c r="BU1233" s="42"/>
      <c r="BV1233" s="40"/>
      <c r="BW1233" s="41"/>
      <c r="BX1233" s="40"/>
      <c r="BY1233" s="40"/>
      <c r="BZ1233" s="40"/>
      <c r="CA1233" s="42"/>
      <c r="CB1233" s="41"/>
      <c r="CC1233" s="40"/>
      <c r="CD1233" s="40"/>
      <c r="CE1233" s="40"/>
      <c r="CF1233" s="40"/>
      <c r="CG1233" s="40"/>
      <c r="CH1233" s="42"/>
      <c r="CI1233" s="43"/>
      <c r="CJ1233" s="41"/>
      <c r="CK1233" s="40"/>
      <c r="CL1233" s="40"/>
      <c r="CM1233" s="40"/>
      <c r="CN1233" s="40"/>
      <c r="CO1233" s="40"/>
      <c r="CP1233" s="40"/>
      <c r="CQ1233" s="40"/>
      <c r="CR1233" s="40"/>
      <c r="CS1233" s="40"/>
      <c r="CT1233" s="40"/>
      <c r="CU1233" s="40"/>
      <c r="CV1233" s="40"/>
      <c r="CW1233" s="40"/>
      <c r="CX1233" s="40"/>
      <c r="CY1233" s="40"/>
      <c r="CZ1233" s="40"/>
      <c r="DA1233" s="40"/>
      <c r="DB1233" s="40"/>
      <c r="DC1233" s="40"/>
      <c r="DD1233" s="40"/>
      <c r="DE1233" s="40"/>
      <c r="DF1233" s="40"/>
      <c r="DG1233" s="40"/>
      <c r="DH1233" s="40"/>
      <c r="DI1233" s="40"/>
      <c r="DJ1233" s="40"/>
      <c r="DK1233" s="40"/>
      <c r="DL1233" s="40"/>
      <c r="DM1233" s="40"/>
      <c r="DN1233" s="40"/>
      <c r="DO1233" s="40"/>
      <c r="DP1233" s="40"/>
      <c r="DQ1233" s="41"/>
      <c r="DR1233" s="40"/>
      <c r="DS1233" s="40"/>
      <c r="DT1233" s="40"/>
      <c r="DU1233" s="40"/>
      <c r="DV1233" s="42"/>
      <c r="DW1233" s="40"/>
      <c r="DX1233" s="40"/>
      <c r="DY1233" s="40"/>
      <c r="DZ1233" s="40"/>
      <c r="EA1233" s="40"/>
      <c r="EB1233" s="40"/>
      <c r="EC1233" s="40"/>
      <c r="ED1233" s="41"/>
      <c r="EE1233" s="40"/>
      <c r="EF1233" s="40"/>
      <c r="EG1233" s="41"/>
      <c r="EH1233" s="40"/>
      <c r="EI1233" s="40"/>
      <c r="EJ1233" s="40"/>
      <c r="EK1233" s="40"/>
      <c r="EL1233" s="42"/>
      <c r="EM1233" s="40"/>
      <c r="EN1233" s="40"/>
      <c r="EO1233" s="40"/>
      <c r="EP1233" s="40"/>
      <c r="EQ1233" s="40"/>
      <c r="ER1233" s="40"/>
      <c r="ES1233" s="40"/>
      <c r="ET1233" s="40"/>
      <c r="EU1233" s="40"/>
      <c r="EV1233" s="40"/>
      <c r="EW1233" s="42"/>
      <c r="EX1233" s="42"/>
      <c r="EY1233" s="42"/>
      <c r="EZ1233" s="42"/>
      <c r="FA1233" s="42"/>
      <c r="FB1233" s="42"/>
      <c r="FC1233" s="42"/>
      <c r="FD1233" s="42"/>
      <c r="FE1233" s="42"/>
      <c r="FF1233" s="42"/>
      <c r="FG1233" s="42"/>
      <c r="FH1233" s="42"/>
      <c r="FI1233" s="42"/>
      <c r="FJ1233" s="42"/>
      <c r="FK1233" s="42"/>
      <c r="FL1233" s="42"/>
      <c r="FM1233" s="42"/>
      <c r="FN1233" s="42"/>
      <c r="FO1233" s="42"/>
      <c r="FP1233" s="42"/>
      <c r="FQ1233" s="42"/>
      <c r="FR1233" s="42"/>
      <c r="FS1233" s="29">
        <f t="shared" si="144"/>
        <v>1500</v>
      </c>
      <c r="FT1233" s="29">
        <f t="shared" si="149"/>
        <v>1500</v>
      </c>
      <c r="FU1233" s="8">
        <f t="shared" si="148"/>
        <v>0</v>
      </c>
      <c r="FV1233" s="29">
        <f t="shared" si="150"/>
        <v>0</v>
      </c>
    </row>
    <row r="1234" spans="1:178">
      <c r="A1234" s="8">
        <v>17196</v>
      </c>
      <c r="B1234" s="27" t="s">
        <v>849</v>
      </c>
      <c r="C1234" s="31">
        <v>52</v>
      </c>
      <c r="D1234" s="31" t="s">
        <v>1478</v>
      </c>
      <c r="E1234" s="31" t="s">
        <v>1468</v>
      </c>
      <c r="F1234" s="31" t="s">
        <v>191</v>
      </c>
      <c r="G1234" s="31">
        <v>300</v>
      </c>
      <c r="H1234" s="8" t="str">
        <f>VLOOKUP(F1234, 'Meslek Grupları'!$E$6:$G$152, 3, FALSE)</f>
        <v>Esnaf</v>
      </c>
      <c r="I1234" s="31"/>
      <c r="J1234" s="31"/>
      <c r="K1234" s="31"/>
      <c r="L1234" s="31"/>
      <c r="M1234" s="31"/>
      <c r="N1234" s="31"/>
      <c r="O1234" s="31"/>
      <c r="P1234" s="31"/>
      <c r="Q1234" s="31" t="s">
        <v>576</v>
      </c>
      <c r="R1234" s="31">
        <v>25</v>
      </c>
      <c r="S1234" s="137">
        <v>5.25</v>
      </c>
      <c r="T1234" s="137"/>
      <c r="U1234" s="31"/>
      <c r="V1234" s="31"/>
      <c r="W1234" s="31"/>
      <c r="X1234" s="31"/>
      <c r="Y1234" s="31"/>
      <c r="Z1234" s="38"/>
      <c r="AA1234" s="31"/>
      <c r="AB1234" s="31"/>
      <c r="AC1234" s="31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  <c r="AR1234" s="31"/>
      <c r="AS1234" s="37"/>
      <c r="AT1234" s="37"/>
      <c r="AU1234" s="39"/>
      <c r="AV1234" s="31"/>
      <c r="AW1234" s="31"/>
      <c r="AX1234" s="31"/>
      <c r="AY1234" s="31"/>
      <c r="AZ1234" s="31"/>
      <c r="BA1234" s="37"/>
      <c r="BB1234" s="38"/>
      <c r="BC1234" s="31"/>
      <c r="BD1234" s="31"/>
      <c r="BE1234" s="31"/>
      <c r="BF1234" s="31"/>
      <c r="BG1234" s="31"/>
      <c r="BH1234" s="37"/>
      <c r="BI1234" s="31"/>
      <c r="BJ1234" s="31"/>
      <c r="BK1234" s="31"/>
      <c r="BL1234" s="31"/>
      <c r="BM1234" s="31"/>
      <c r="BN1234" s="31"/>
      <c r="BO1234" s="38"/>
      <c r="BP1234" s="31"/>
      <c r="BQ1234" s="31"/>
      <c r="BR1234" s="31"/>
      <c r="BS1234" s="31"/>
      <c r="BT1234" s="31"/>
      <c r="BU1234" s="37"/>
      <c r="BV1234" s="31"/>
      <c r="BW1234" s="138">
        <v>5.25</v>
      </c>
      <c r="BX1234" s="31"/>
      <c r="BY1234" s="31" t="s">
        <v>1647</v>
      </c>
      <c r="BZ1234" s="31">
        <v>60</v>
      </c>
      <c r="CA1234" s="37">
        <v>60</v>
      </c>
      <c r="CB1234" s="38"/>
      <c r="CC1234" s="31"/>
      <c r="CD1234" s="31"/>
      <c r="CE1234" s="31"/>
      <c r="CF1234" s="31"/>
      <c r="CG1234" s="31"/>
      <c r="CH1234" s="37"/>
      <c r="CI1234" s="39"/>
      <c r="CJ1234" s="38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/>
      <c r="DK1234" s="31"/>
      <c r="DL1234" s="31"/>
      <c r="DM1234" s="31"/>
      <c r="DN1234" s="31"/>
      <c r="DO1234" s="31"/>
      <c r="DP1234" s="31"/>
      <c r="DQ1234" s="38"/>
      <c r="DR1234" s="31"/>
      <c r="DS1234" s="31"/>
      <c r="DT1234" s="31"/>
      <c r="DU1234" s="31"/>
      <c r="DV1234" s="37"/>
      <c r="DW1234" s="31"/>
      <c r="DX1234" s="31"/>
      <c r="DY1234" s="31"/>
      <c r="DZ1234" s="31"/>
      <c r="EA1234" s="31"/>
      <c r="EB1234" s="31"/>
      <c r="EC1234" s="31"/>
      <c r="ED1234" s="38"/>
      <c r="EE1234" s="31"/>
      <c r="EF1234" s="31"/>
      <c r="EG1234" s="38"/>
      <c r="EH1234" s="31"/>
      <c r="EI1234" s="31"/>
      <c r="EJ1234" s="31"/>
      <c r="EK1234" s="31"/>
      <c r="EL1234" s="37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/>
      <c r="EW1234" s="37"/>
      <c r="EX1234" s="37"/>
      <c r="EY1234" s="37"/>
      <c r="EZ1234" s="37"/>
      <c r="FA1234" s="37"/>
      <c r="FB1234" s="37"/>
      <c r="FC1234" s="37"/>
      <c r="FD1234" s="37"/>
      <c r="FE1234" s="37"/>
      <c r="FF1234" s="37"/>
      <c r="FG1234" s="37"/>
      <c r="FH1234" s="37"/>
      <c r="FI1234" s="37"/>
      <c r="FJ1234" s="37"/>
      <c r="FK1234" s="37"/>
      <c r="FL1234" s="37"/>
      <c r="FM1234" s="37"/>
      <c r="FN1234" s="37"/>
      <c r="FO1234" s="37"/>
      <c r="FP1234" s="37"/>
      <c r="FQ1234" s="37"/>
      <c r="FR1234" s="37"/>
      <c r="FS1234" s="29">
        <f t="shared" si="144"/>
        <v>360</v>
      </c>
      <c r="FT1234" s="29">
        <f t="shared" si="149"/>
        <v>360</v>
      </c>
      <c r="FU1234" s="8">
        <f t="shared" si="148"/>
        <v>5.25</v>
      </c>
      <c r="FV1234" s="29">
        <f t="shared" si="150"/>
        <v>5.25</v>
      </c>
    </row>
    <row r="1235" spans="1:178">
      <c r="A1235" s="8">
        <v>17196</v>
      </c>
      <c r="B1235" s="27" t="s">
        <v>849</v>
      </c>
      <c r="C1235" s="40">
        <v>53</v>
      </c>
      <c r="D1235" s="40" t="s">
        <v>1505</v>
      </c>
      <c r="E1235" s="40" t="s">
        <v>1437</v>
      </c>
      <c r="F1235" s="40" t="s">
        <v>217</v>
      </c>
      <c r="G1235" s="40">
        <v>550</v>
      </c>
      <c r="H1235" s="8" t="str">
        <f>VLOOKUP(F1235, 'Meslek Grupları'!$E$6:$G$152, 3, FALSE)</f>
        <v>Esnaf</v>
      </c>
      <c r="I1235" s="40"/>
      <c r="J1235" s="40"/>
      <c r="K1235" s="40"/>
      <c r="L1235" s="40"/>
      <c r="M1235" s="40"/>
      <c r="N1235" s="40"/>
      <c r="O1235" s="40"/>
      <c r="P1235" s="40"/>
      <c r="Q1235" s="40" t="s">
        <v>576</v>
      </c>
      <c r="R1235" s="40">
        <v>45</v>
      </c>
      <c r="S1235" s="40">
        <v>4</v>
      </c>
      <c r="T1235" s="40">
        <v>18</v>
      </c>
      <c r="U1235" s="40"/>
      <c r="V1235" s="40"/>
      <c r="W1235" s="40"/>
      <c r="X1235" s="40"/>
      <c r="Y1235" s="40"/>
      <c r="Z1235" s="41"/>
      <c r="AA1235" s="40"/>
      <c r="AB1235" s="40"/>
      <c r="AC1235" s="40"/>
      <c r="AD1235" s="40"/>
      <c r="AE1235" s="40"/>
      <c r="AF1235" s="40"/>
      <c r="AG1235" s="40"/>
      <c r="AH1235" s="40"/>
      <c r="AI1235" s="40"/>
      <c r="AJ1235" s="40"/>
      <c r="AK1235" s="40"/>
      <c r="AL1235" s="40"/>
      <c r="AM1235" s="40"/>
      <c r="AN1235" s="40"/>
      <c r="AO1235" s="40"/>
      <c r="AP1235" s="40"/>
      <c r="AQ1235" s="40"/>
      <c r="AR1235" s="40"/>
      <c r="AS1235" s="42"/>
      <c r="AT1235" s="42"/>
      <c r="AU1235" s="43"/>
      <c r="AV1235" s="40"/>
      <c r="AW1235" s="40"/>
      <c r="AX1235" s="40"/>
      <c r="AY1235" s="40"/>
      <c r="AZ1235" s="40"/>
      <c r="BA1235" s="42"/>
      <c r="BB1235" s="41"/>
      <c r="BC1235" s="40"/>
      <c r="BD1235" s="40"/>
      <c r="BE1235" s="40"/>
      <c r="BF1235" s="40"/>
      <c r="BG1235" s="40"/>
      <c r="BH1235" s="42"/>
      <c r="BI1235" s="40"/>
      <c r="BJ1235" s="40"/>
      <c r="BK1235" s="40"/>
      <c r="BL1235" s="40"/>
      <c r="BM1235" s="40"/>
      <c r="BN1235" s="40"/>
      <c r="BO1235" s="41"/>
      <c r="BP1235" s="40"/>
      <c r="BQ1235" s="40"/>
      <c r="BR1235" s="40"/>
      <c r="BS1235" s="40"/>
      <c r="BT1235" s="40"/>
      <c r="BU1235" s="42"/>
      <c r="BV1235" s="40"/>
      <c r="BW1235" s="41">
        <v>4</v>
      </c>
      <c r="BX1235" s="40"/>
      <c r="BY1235" s="40" t="s">
        <v>1617</v>
      </c>
      <c r="BZ1235" s="40">
        <v>48</v>
      </c>
      <c r="CA1235" s="42">
        <v>48</v>
      </c>
      <c r="CB1235" s="41"/>
      <c r="CC1235" s="40"/>
      <c r="CD1235" s="40"/>
      <c r="CE1235" s="40"/>
      <c r="CF1235" s="40"/>
      <c r="CG1235" s="40"/>
      <c r="CH1235" s="42"/>
      <c r="CI1235" s="43"/>
      <c r="CJ1235" s="41"/>
      <c r="CK1235" s="40"/>
      <c r="CL1235" s="40"/>
      <c r="CM1235" s="40"/>
      <c r="CN1235" s="40"/>
      <c r="CO1235" s="40"/>
      <c r="CP1235" s="40"/>
      <c r="CQ1235" s="40"/>
      <c r="CR1235" s="40"/>
      <c r="CS1235" s="40"/>
      <c r="CT1235" s="40"/>
      <c r="CU1235" s="40"/>
      <c r="CV1235" s="40"/>
      <c r="CW1235" s="40"/>
      <c r="CX1235" s="40"/>
      <c r="CY1235" s="40"/>
      <c r="CZ1235" s="40"/>
      <c r="DA1235" s="40"/>
      <c r="DB1235" s="40"/>
      <c r="DC1235" s="40"/>
      <c r="DD1235" s="40"/>
      <c r="DE1235" s="40"/>
      <c r="DF1235" s="40"/>
      <c r="DG1235" s="40"/>
      <c r="DH1235" s="40"/>
      <c r="DI1235" s="40"/>
      <c r="DJ1235" s="40"/>
      <c r="DK1235" s="40"/>
      <c r="DL1235" s="40"/>
      <c r="DM1235" s="40"/>
      <c r="DN1235" s="40"/>
      <c r="DO1235" s="40"/>
      <c r="DP1235" s="40"/>
      <c r="DQ1235" s="41"/>
      <c r="DR1235" s="40"/>
      <c r="DS1235" s="40"/>
      <c r="DT1235" s="40"/>
      <c r="DU1235" s="40"/>
      <c r="DV1235" s="42"/>
      <c r="DW1235" s="40"/>
      <c r="DX1235" s="40"/>
      <c r="DY1235" s="40"/>
      <c r="DZ1235" s="40"/>
      <c r="EA1235" s="40"/>
      <c r="EB1235" s="40"/>
      <c r="EC1235" s="40"/>
      <c r="ED1235" s="41"/>
      <c r="EE1235" s="40"/>
      <c r="EF1235" s="40"/>
      <c r="EG1235" s="41"/>
      <c r="EH1235" s="40"/>
      <c r="EI1235" s="40"/>
      <c r="EJ1235" s="40"/>
      <c r="EK1235" s="40"/>
      <c r="EL1235" s="42"/>
      <c r="EM1235" s="40"/>
      <c r="EN1235" s="40"/>
      <c r="EO1235" s="40"/>
      <c r="EP1235" s="40"/>
      <c r="EQ1235" s="40"/>
      <c r="ER1235" s="40"/>
      <c r="ES1235" s="40"/>
      <c r="ET1235" s="40"/>
      <c r="EU1235" s="40"/>
      <c r="EV1235" s="40"/>
      <c r="EW1235" s="42"/>
      <c r="EX1235" s="42"/>
      <c r="EY1235" s="42"/>
      <c r="EZ1235" s="42"/>
      <c r="FA1235" s="42"/>
      <c r="FB1235" s="42"/>
      <c r="FC1235" s="42"/>
      <c r="FD1235" s="42"/>
      <c r="FE1235" s="42"/>
      <c r="FF1235" s="42"/>
      <c r="FG1235" s="42"/>
      <c r="FH1235" s="42"/>
      <c r="FI1235" s="42"/>
      <c r="FJ1235" s="42"/>
      <c r="FK1235" s="42"/>
      <c r="FL1235" s="42"/>
      <c r="FM1235" s="42"/>
      <c r="FN1235" s="42"/>
      <c r="FO1235" s="42"/>
      <c r="FP1235" s="42"/>
      <c r="FQ1235" s="42"/>
      <c r="FR1235" s="42"/>
      <c r="FS1235" s="29">
        <f t="shared" si="144"/>
        <v>598</v>
      </c>
      <c r="FT1235" s="29">
        <f t="shared" si="149"/>
        <v>598</v>
      </c>
      <c r="FU1235" s="8">
        <f t="shared" si="148"/>
        <v>4</v>
      </c>
      <c r="FV1235" s="29">
        <f t="shared" si="150"/>
        <v>4</v>
      </c>
    </row>
    <row r="1236" spans="1:178">
      <c r="A1236" s="8">
        <v>17196</v>
      </c>
      <c r="B1236" s="27" t="s">
        <v>849</v>
      </c>
      <c r="C1236" s="40">
        <v>54</v>
      </c>
      <c r="D1236" s="40" t="s">
        <v>1451</v>
      </c>
      <c r="E1236" s="40" t="s">
        <v>1481</v>
      </c>
      <c r="F1236" s="40" t="s">
        <v>1071</v>
      </c>
      <c r="G1236" s="40"/>
      <c r="H1236" s="8">
        <v>0</v>
      </c>
      <c r="I1236" s="40" t="s">
        <v>1597</v>
      </c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1"/>
      <c r="AA1236" s="40"/>
      <c r="AB1236" s="40"/>
      <c r="AC1236" s="40"/>
      <c r="AD1236" s="40"/>
      <c r="AE1236" s="40"/>
      <c r="AF1236" s="40"/>
      <c r="AG1236" s="40"/>
      <c r="AH1236" s="40"/>
      <c r="AI1236" s="40"/>
      <c r="AJ1236" s="40"/>
      <c r="AK1236" s="40"/>
      <c r="AL1236" s="40"/>
      <c r="AM1236" s="40"/>
      <c r="AN1236" s="40"/>
      <c r="AO1236" s="40"/>
      <c r="AP1236" s="40"/>
      <c r="AQ1236" s="40"/>
      <c r="AR1236" s="40"/>
      <c r="AS1236" s="42"/>
      <c r="AT1236" s="42"/>
      <c r="AU1236" s="43"/>
      <c r="AV1236" s="40"/>
      <c r="AW1236" s="40"/>
      <c r="AX1236" s="40"/>
      <c r="AY1236" s="40"/>
      <c r="AZ1236" s="40"/>
      <c r="BA1236" s="42"/>
      <c r="BB1236" s="41"/>
      <c r="BC1236" s="40"/>
      <c r="BD1236" s="40"/>
      <c r="BE1236" s="40"/>
      <c r="BF1236" s="40"/>
      <c r="BG1236" s="40"/>
      <c r="BH1236" s="42"/>
      <c r="BI1236" s="40"/>
      <c r="BJ1236" s="40"/>
      <c r="BK1236" s="40"/>
      <c r="BL1236" s="40"/>
      <c r="BM1236" s="40"/>
      <c r="BN1236" s="40"/>
      <c r="BO1236" s="41"/>
      <c r="BP1236" s="40"/>
      <c r="BQ1236" s="40"/>
      <c r="BR1236" s="40"/>
      <c r="BS1236" s="40"/>
      <c r="BT1236" s="40"/>
      <c r="BU1236" s="42"/>
      <c r="BV1236" s="40"/>
      <c r="BW1236" s="41"/>
      <c r="BX1236" s="40"/>
      <c r="BY1236" s="40"/>
      <c r="BZ1236" s="40"/>
      <c r="CA1236" s="42"/>
      <c r="CB1236" s="41"/>
      <c r="CC1236" s="40"/>
      <c r="CD1236" s="40"/>
      <c r="CE1236" s="40"/>
      <c r="CF1236" s="40"/>
      <c r="CG1236" s="40"/>
      <c r="CH1236" s="42"/>
      <c r="CI1236" s="43"/>
      <c r="CJ1236" s="41"/>
      <c r="CK1236" s="40"/>
      <c r="CL1236" s="40"/>
      <c r="CM1236" s="40"/>
      <c r="CN1236" s="40"/>
      <c r="CO1236" s="40"/>
      <c r="CP1236" s="40"/>
      <c r="CQ1236" s="40"/>
      <c r="CR1236" s="40"/>
      <c r="CS1236" s="40"/>
      <c r="CT1236" s="40"/>
      <c r="CU1236" s="40"/>
      <c r="CV1236" s="40"/>
      <c r="CW1236" s="40"/>
      <c r="CX1236" s="40"/>
      <c r="CY1236" s="40"/>
      <c r="CZ1236" s="40"/>
      <c r="DA1236" s="40"/>
      <c r="DB1236" s="40"/>
      <c r="DC1236" s="40"/>
      <c r="DD1236" s="40"/>
      <c r="DE1236" s="40"/>
      <c r="DF1236" s="40"/>
      <c r="DG1236" s="40"/>
      <c r="DH1236" s="40"/>
      <c r="DI1236" s="40"/>
      <c r="DJ1236" s="40"/>
      <c r="DK1236" s="40"/>
      <c r="DL1236" s="40"/>
      <c r="DM1236" s="40"/>
      <c r="DN1236" s="40"/>
      <c r="DO1236" s="40"/>
      <c r="DP1236" s="40"/>
      <c r="DQ1236" s="41"/>
      <c r="DR1236" s="40"/>
      <c r="DS1236" s="40"/>
      <c r="DT1236" s="40"/>
      <c r="DU1236" s="40"/>
      <c r="DV1236" s="42"/>
      <c r="DW1236" s="40"/>
      <c r="DX1236" s="40"/>
      <c r="DY1236" s="40"/>
      <c r="DZ1236" s="40"/>
      <c r="EA1236" s="40"/>
      <c r="EB1236" s="40"/>
      <c r="EC1236" s="40"/>
      <c r="ED1236" s="41"/>
      <c r="EE1236" s="40"/>
      <c r="EF1236" s="40"/>
      <c r="EG1236" s="41"/>
      <c r="EH1236" s="40"/>
      <c r="EI1236" s="40"/>
      <c r="EJ1236" s="40"/>
      <c r="EK1236" s="40"/>
      <c r="EL1236" s="42"/>
      <c r="EM1236" s="40"/>
      <c r="EN1236" s="40"/>
      <c r="EO1236" s="40"/>
      <c r="EP1236" s="40"/>
      <c r="EQ1236" s="40"/>
      <c r="ER1236" s="40"/>
      <c r="ES1236" s="40"/>
      <c r="ET1236" s="40"/>
      <c r="EU1236" s="40"/>
      <c r="EV1236" s="40"/>
      <c r="EW1236" s="42"/>
      <c r="EX1236" s="42"/>
      <c r="EY1236" s="42"/>
      <c r="EZ1236" s="42"/>
      <c r="FA1236" s="42"/>
      <c r="FB1236" s="42"/>
      <c r="FC1236" s="42"/>
      <c r="FD1236" s="42"/>
      <c r="FE1236" s="42"/>
      <c r="FF1236" s="42"/>
      <c r="FG1236" s="42"/>
      <c r="FH1236" s="42"/>
      <c r="FI1236" s="42"/>
      <c r="FJ1236" s="42"/>
      <c r="FK1236" s="42"/>
      <c r="FL1236" s="42"/>
      <c r="FM1236" s="42"/>
      <c r="FN1236" s="42"/>
      <c r="FO1236" s="42"/>
      <c r="FP1236" s="42"/>
      <c r="FQ1236" s="42"/>
      <c r="FR1236" s="42"/>
      <c r="FS1236" s="29">
        <f t="shared" si="144"/>
        <v>0</v>
      </c>
      <c r="FT1236" s="29">
        <f t="shared" si="149"/>
        <v>0</v>
      </c>
      <c r="FU1236" s="8">
        <f t="shared" si="148"/>
        <v>0</v>
      </c>
      <c r="FV1236" s="29">
        <f t="shared" si="150"/>
        <v>0</v>
      </c>
    </row>
    <row r="1237" spans="1:178">
      <c r="A1237" s="8">
        <v>17196</v>
      </c>
      <c r="B1237" s="27" t="s">
        <v>849</v>
      </c>
      <c r="C1237" s="40">
        <v>55</v>
      </c>
      <c r="D1237" s="40" t="s">
        <v>1455</v>
      </c>
      <c r="E1237" s="40" t="s">
        <v>1649</v>
      </c>
      <c r="F1237" s="40" t="s">
        <v>191</v>
      </c>
      <c r="G1237" s="40">
        <v>100</v>
      </c>
      <c r="H1237" s="8" t="str">
        <f>VLOOKUP(F1237, 'Meslek Grupları'!$E$6:$G$152, 3, FALSE)</f>
        <v>Esnaf</v>
      </c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1"/>
      <c r="AA1237" s="40"/>
      <c r="AB1237" s="40"/>
      <c r="AC1237" s="40"/>
      <c r="AD1237" s="40"/>
      <c r="AE1237" s="40"/>
      <c r="AF1237" s="40"/>
      <c r="AG1237" s="40"/>
      <c r="AH1237" s="40"/>
      <c r="AI1237" s="40"/>
      <c r="AJ1237" s="40"/>
      <c r="AK1237" s="40"/>
      <c r="AL1237" s="40"/>
      <c r="AM1237" s="40"/>
      <c r="AN1237" s="40"/>
      <c r="AO1237" s="40"/>
      <c r="AP1237" s="40"/>
      <c r="AQ1237" s="40"/>
      <c r="AR1237" s="40"/>
      <c r="AS1237" s="42"/>
      <c r="AT1237" s="42"/>
      <c r="AU1237" s="43"/>
      <c r="AV1237" s="40"/>
      <c r="AW1237" s="40"/>
      <c r="AX1237" s="40"/>
      <c r="AY1237" s="40"/>
      <c r="AZ1237" s="40"/>
      <c r="BA1237" s="42"/>
      <c r="BB1237" s="41"/>
      <c r="BC1237" s="40"/>
      <c r="BD1237" s="40"/>
      <c r="BE1237" s="40"/>
      <c r="BF1237" s="40"/>
      <c r="BG1237" s="40"/>
      <c r="BH1237" s="42"/>
      <c r="BI1237" s="40"/>
      <c r="BJ1237" s="40"/>
      <c r="BK1237" s="40"/>
      <c r="BL1237" s="40"/>
      <c r="BM1237" s="40"/>
      <c r="BN1237" s="40"/>
      <c r="BO1237" s="41"/>
      <c r="BP1237" s="40"/>
      <c r="BQ1237" s="40"/>
      <c r="BR1237" s="40"/>
      <c r="BS1237" s="40"/>
      <c r="BT1237" s="40"/>
      <c r="BU1237" s="42"/>
      <c r="BV1237" s="40"/>
      <c r="BW1237" s="41"/>
      <c r="BX1237" s="40"/>
      <c r="BY1237" s="40"/>
      <c r="BZ1237" s="40"/>
      <c r="CA1237" s="42"/>
      <c r="CB1237" s="41"/>
      <c r="CC1237" s="40"/>
      <c r="CD1237" s="40"/>
      <c r="CE1237" s="40"/>
      <c r="CF1237" s="40"/>
      <c r="CG1237" s="40"/>
      <c r="CH1237" s="42"/>
      <c r="CI1237" s="43"/>
      <c r="CJ1237" s="41"/>
      <c r="CK1237" s="40"/>
      <c r="CL1237" s="40"/>
      <c r="CM1237" s="40"/>
      <c r="CN1237" s="40"/>
      <c r="CO1237" s="40"/>
      <c r="CP1237" s="40"/>
      <c r="CQ1237" s="40"/>
      <c r="CR1237" s="40"/>
      <c r="CS1237" s="40"/>
      <c r="CT1237" s="40"/>
      <c r="CU1237" s="40"/>
      <c r="CV1237" s="40"/>
      <c r="CW1237" s="40"/>
      <c r="CX1237" s="40"/>
      <c r="CY1237" s="40"/>
      <c r="CZ1237" s="40"/>
      <c r="DA1237" s="40"/>
      <c r="DB1237" s="40"/>
      <c r="DC1237" s="40"/>
      <c r="DD1237" s="40"/>
      <c r="DE1237" s="40"/>
      <c r="DF1237" s="40"/>
      <c r="DG1237" s="40"/>
      <c r="DH1237" s="40"/>
      <c r="DI1237" s="40"/>
      <c r="DJ1237" s="40"/>
      <c r="DK1237" s="40"/>
      <c r="DL1237" s="40"/>
      <c r="DM1237" s="40"/>
      <c r="DN1237" s="40"/>
      <c r="DO1237" s="40"/>
      <c r="DP1237" s="40"/>
      <c r="DQ1237" s="41"/>
      <c r="DR1237" s="40"/>
      <c r="DS1237" s="40"/>
      <c r="DT1237" s="40"/>
      <c r="DU1237" s="40"/>
      <c r="DV1237" s="42"/>
      <c r="DW1237" s="40"/>
      <c r="DX1237" s="40"/>
      <c r="DY1237" s="40"/>
      <c r="DZ1237" s="40"/>
      <c r="EA1237" s="40"/>
      <c r="EB1237" s="40"/>
      <c r="EC1237" s="40"/>
      <c r="ED1237" s="41"/>
      <c r="EE1237" s="40"/>
      <c r="EF1237" s="40"/>
      <c r="EG1237" s="41"/>
      <c r="EH1237" s="40"/>
      <c r="EI1237" s="40"/>
      <c r="EJ1237" s="40"/>
      <c r="EK1237" s="40"/>
      <c r="EL1237" s="42"/>
      <c r="EM1237" s="40"/>
      <c r="EN1237" s="40"/>
      <c r="EO1237" s="40"/>
      <c r="EP1237" s="40"/>
      <c r="EQ1237" s="40"/>
      <c r="ER1237" s="40">
        <v>1</v>
      </c>
      <c r="ES1237" s="40"/>
      <c r="ET1237" s="40"/>
      <c r="EU1237" s="40"/>
      <c r="EV1237" s="40"/>
      <c r="EW1237" s="42">
        <v>30</v>
      </c>
      <c r="EX1237" s="42"/>
      <c r="EY1237" s="42"/>
      <c r="EZ1237" s="42"/>
      <c r="FA1237" s="42"/>
      <c r="FB1237" s="42"/>
      <c r="FC1237" s="42"/>
      <c r="FD1237" s="42"/>
      <c r="FE1237" s="42"/>
      <c r="FF1237" s="42"/>
      <c r="FG1237" s="42"/>
      <c r="FH1237" s="42"/>
      <c r="FI1237" s="42"/>
      <c r="FJ1237" s="42"/>
      <c r="FK1237" s="42"/>
      <c r="FL1237" s="42"/>
      <c r="FM1237" s="42"/>
      <c r="FN1237" s="42"/>
      <c r="FO1237" s="42"/>
      <c r="FP1237" s="42"/>
      <c r="FQ1237" s="42"/>
      <c r="FR1237" s="42"/>
      <c r="FS1237" s="29">
        <f t="shared" si="144"/>
        <v>130</v>
      </c>
      <c r="FT1237" s="29">
        <f t="shared" si="149"/>
        <v>130</v>
      </c>
      <c r="FU1237" s="8">
        <f t="shared" si="148"/>
        <v>0</v>
      </c>
      <c r="FV1237" s="29">
        <f t="shared" si="150"/>
        <v>0</v>
      </c>
    </row>
    <row r="1238" spans="1:178">
      <c r="A1238" s="8">
        <v>17196</v>
      </c>
      <c r="B1238" s="27" t="s">
        <v>849</v>
      </c>
      <c r="C1238" s="8">
        <v>56</v>
      </c>
      <c r="D1238" s="8" t="s">
        <v>1650</v>
      </c>
      <c r="E1238" s="8" t="s">
        <v>1651</v>
      </c>
      <c r="F1238" s="8" t="s">
        <v>487</v>
      </c>
      <c r="H1238" s="8" t="str">
        <f>VLOOKUP(F1238, 'Meslek Grupları'!$E$6:$G$152, 3, FALSE)</f>
        <v>Mesleksiz</v>
      </c>
      <c r="I1238" s="8" t="s">
        <v>1652</v>
      </c>
      <c r="J1238" s="8"/>
      <c r="K1238" s="8"/>
      <c r="M1238" s="8"/>
      <c r="O1238" s="8"/>
      <c r="P1238" s="8"/>
      <c r="Q1238" s="8"/>
      <c r="S1238">
        <v>4</v>
      </c>
      <c r="T1238">
        <v>18</v>
      </c>
      <c r="U1238" s="8"/>
      <c r="V1238" s="8"/>
      <c r="W1238" s="8"/>
      <c r="Z1238" s="2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27"/>
      <c r="AT1238" s="27"/>
      <c r="AU1238" s="29"/>
      <c r="AV1238" s="8"/>
      <c r="AW1238" s="8"/>
      <c r="AX1238" s="8"/>
      <c r="AY1238" s="8"/>
      <c r="AZ1238" s="8"/>
      <c r="BA1238" s="27"/>
      <c r="BB1238" s="28"/>
      <c r="BC1238" s="8"/>
      <c r="BD1238" s="8"/>
      <c r="BE1238" s="8"/>
      <c r="BF1238" s="8"/>
      <c r="BG1238" s="8"/>
      <c r="BH1238" s="27"/>
      <c r="BI1238" s="8"/>
      <c r="BJ1238" s="8"/>
      <c r="BK1238" s="8"/>
      <c r="BL1238" s="8"/>
      <c r="BM1238" s="8"/>
      <c r="BN1238" s="8"/>
      <c r="BO1238" s="28"/>
      <c r="BP1238" s="8"/>
      <c r="BQ1238" s="8"/>
      <c r="BR1238" s="8"/>
      <c r="BS1238" s="8"/>
      <c r="BT1238" s="8"/>
      <c r="BU1238" s="27"/>
      <c r="BV1238" s="8"/>
      <c r="BW1238" s="28">
        <v>4</v>
      </c>
      <c r="BX1238" s="8"/>
      <c r="BY1238" s="8"/>
      <c r="BZ1238" s="8">
        <v>72</v>
      </c>
      <c r="CA1238" s="27">
        <v>72</v>
      </c>
      <c r="CB1238" s="28"/>
      <c r="CC1238" s="8"/>
      <c r="CD1238" s="8"/>
      <c r="CE1238" s="8"/>
      <c r="CF1238" s="8"/>
      <c r="CG1238" s="8"/>
      <c r="CH1238" s="27"/>
      <c r="CI1238" s="29"/>
      <c r="CJ1238" s="2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28"/>
      <c r="DR1238" s="8"/>
      <c r="DS1238" s="8"/>
      <c r="DT1238" s="8"/>
      <c r="DU1238" s="8"/>
      <c r="DV1238" s="27"/>
      <c r="DW1238" s="8"/>
      <c r="DX1238" s="8"/>
      <c r="DY1238" s="8"/>
      <c r="DZ1238" s="8"/>
      <c r="EA1238" s="8"/>
      <c r="EB1238" s="8"/>
      <c r="EC1238" s="8"/>
      <c r="ED1238" s="28"/>
      <c r="EE1238" s="8"/>
      <c r="EF1238" s="8"/>
      <c r="EG1238" s="28"/>
      <c r="EH1238" s="8"/>
      <c r="EI1238" s="8"/>
      <c r="EJ1238" s="8"/>
      <c r="EK1238" s="8"/>
      <c r="EL1238" s="27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27"/>
      <c r="EX1238" s="27"/>
      <c r="EY1238" s="27"/>
      <c r="EZ1238" s="27"/>
      <c r="FA1238" s="27"/>
      <c r="FB1238" s="27"/>
      <c r="FC1238" s="27"/>
      <c r="FD1238" s="27"/>
      <c r="FE1238" s="27"/>
      <c r="FF1238" s="27"/>
      <c r="FG1238" s="27"/>
      <c r="FH1238" s="27"/>
      <c r="FI1238" s="27"/>
      <c r="FJ1238" s="27"/>
      <c r="FK1238" s="27"/>
      <c r="FL1238" s="27"/>
      <c r="FM1238" s="27"/>
      <c r="FN1238" s="27"/>
      <c r="FO1238" s="27"/>
      <c r="FP1238" s="27"/>
      <c r="FQ1238" s="27"/>
      <c r="FR1238" s="27"/>
      <c r="FS1238" s="29">
        <f t="shared" si="144"/>
        <v>72</v>
      </c>
      <c r="FT1238" s="29">
        <f>SUM(FS1238:FS1239)</f>
        <v>72</v>
      </c>
      <c r="FU1238" s="8">
        <f t="shared" si="148"/>
        <v>4</v>
      </c>
      <c r="FV1238" s="29">
        <f>SUM(FU1238:FU1239)</f>
        <v>6</v>
      </c>
    </row>
    <row r="1239" spans="1:178">
      <c r="A1239" s="8">
        <v>17196</v>
      </c>
      <c r="B1239" s="27" t="s">
        <v>849</v>
      </c>
      <c r="C1239" s="31"/>
      <c r="D1239" s="31"/>
      <c r="E1239" s="31"/>
      <c r="F1239" s="31" t="s">
        <v>1071</v>
      </c>
      <c r="G1239" s="31"/>
      <c r="H1239" s="8">
        <v>0</v>
      </c>
      <c r="I1239" s="31"/>
      <c r="J1239" s="31"/>
      <c r="K1239" s="31"/>
      <c r="L1239" s="31"/>
      <c r="M1239" s="31"/>
      <c r="N1239" s="31"/>
      <c r="O1239" s="31"/>
      <c r="P1239" s="31"/>
      <c r="Q1239" s="31" t="s">
        <v>1071</v>
      </c>
      <c r="R1239" s="31"/>
      <c r="S1239" s="31"/>
      <c r="T1239" s="31"/>
      <c r="U1239" s="31"/>
      <c r="V1239" s="31"/>
      <c r="W1239" s="31"/>
      <c r="X1239" s="31"/>
      <c r="Y1239" s="31"/>
      <c r="Z1239" s="38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7"/>
      <c r="AT1239" s="37"/>
      <c r="AU1239" s="39"/>
      <c r="AV1239" s="31"/>
      <c r="AW1239" s="31"/>
      <c r="AX1239" s="31"/>
      <c r="AY1239" s="31"/>
      <c r="AZ1239" s="31"/>
      <c r="BA1239" s="37"/>
      <c r="BB1239" s="38"/>
      <c r="BC1239" s="31"/>
      <c r="BD1239" s="31"/>
      <c r="BE1239" s="31"/>
      <c r="BF1239" s="31"/>
      <c r="BG1239" s="31"/>
      <c r="BH1239" s="37"/>
      <c r="BI1239" s="31"/>
      <c r="BJ1239" s="31"/>
      <c r="BK1239" s="31"/>
      <c r="BL1239" s="31"/>
      <c r="BM1239" s="31"/>
      <c r="BN1239" s="31"/>
      <c r="BO1239" s="38"/>
      <c r="BP1239" s="31"/>
      <c r="BQ1239" s="31"/>
      <c r="BR1239" s="31"/>
      <c r="BS1239" s="31"/>
      <c r="BT1239" s="31"/>
      <c r="BU1239" s="37"/>
      <c r="BV1239" s="31"/>
      <c r="BW1239" s="38">
        <v>2</v>
      </c>
      <c r="BX1239" s="31"/>
      <c r="BY1239" s="31" t="s">
        <v>1653</v>
      </c>
      <c r="BZ1239" s="31"/>
      <c r="CA1239" s="37"/>
      <c r="CB1239" s="38"/>
      <c r="CC1239" s="31"/>
      <c r="CD1239" s="31"/>
      <c r="CE1239" s="31"/>
      <c r="CF1239" s="31"/>
      <c r="CG1239" s="31"/>
      <c r="CH1239" s="37"/>
      <c r="CI1239" s="39"/>
      <c r="CJ1239" s="38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/>
      <c r="DK1239" s="31"/>
      <c r="DL1239" s="31"/>
      <c r="DM1239" s="31"/>
      <c r="DN1239" s="31"/>
      <c r="DO1239" s="31"/>
      <c r="DP1239" s="31"/>
      <c r="DQ1239" s="38"/>
      <c r="DR1239" s="31"/>
      <c r="DS1239" s="31"/>
      <c r="DT1239" s="31"/>
      <c r="DU1239" s="31"/>
      <c r="DV1239" s="37"/>
      <c r="DW1239" s="31"/>
      <c r="DX1239" s="31"/>
      <c r="DY1239" s="31"/>
      <c r="DZ1239" s="31"/>
      <c r="EA1239" s="31"/>
      <c r="EB1239" s="31"/>
      <c r="EC1239" s="31"/>
      <c r="ED1239" s="38"/>
      <c r="EE1239" s="31"/>
      <c r="EF1239" s="31"/>
      <c r="EG1239" s="38"/>
      <c r="EH1239" s="31"/>
      <c r="EI1239" s="31"/>
      <c r="EJ1239" s="31"/>
      <c r="EK1239" s="31"/>
      <c r="EL1239" s="37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/>
      <c r="EW1239" s="37"/>
      <c r="EX1239" s="37"/>
      <c r="EY1239" s="37"/>
      <c r="EZ1239" s="37"/>
      <c r="FA1239" s="37"/>
      <c r="FB1239" s="37"/>
      <c r="FC1239" s="37"/>
      <c r="FD1239" s="37"/>
      <c r="FE1239" s="37"/>
      <c r="FF1239" s="37"/>
      <c r="FG1239" s="37"/>
      <c r="FH1239" s="37"/>
      <c r="FI1239" s="37"/>
      <c r="FJ1239" s="37"/>
      <c r="FK1239" s="37"/>
      <c r="FL1239" s="37"/>
      <c r="FM1239" s="37"/>
      <c r="FN1239" s="37"/>
      <c r="FO1239" s="37"/>
      <c r="FP1239" s="37"/>
      <c r="FQ1239" s="37"/>
      <c r="FR1239" s="37"/>
      <c r="FS1239" s="29">
        <f t="shared" si="144"/>
        <v>0</v>
      </c>
      <c r="FT1239" s="29"/>
      <c r="FU1239" s="8">
        <f t="shared" si="148"/>
        <v>2</v>
      </c>
      <c r="FV1239" s="29"/>
    </row>
    <row r="1240" spans="1:178">
      <c r="A1240" s="8">
        <v>17196</v>
      </c>
      <c r="B1240" s="27" t="s">
        <v>849</v>
      </c>
      <c r="C1240" s="40"/>
      <c r="D1240" s="40" t="s">
        <v>1484</v>
      </c>
      <c r="E1240" s="40" t="s">
        <v>1540</v>
      </c>
      <c r="F1240" s="40" t="s">
        <v>487</v>
      </c>
      <c r="G1240" s="40"/>
      <c r="H1240" s="8" t="str">
        <f>VLOOKUP(F1240, 'Meslek Grupları'!$E$6:$G$152, 3, FALSE)</f>
        <v>Mesleksiz</v>
      </c>
      <c r="I1240" s="40" t="s">
        <v>1654</v>
      </c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1"/>
      <c r="AA1240" s="40"/>
      <c r="AB1240" s="40"/>
      <c r="AC1240" s="40"/>
      <c r="AD1240" s="40"/>
      <c r="AE1240" s="40"/>
      <c r="AF1240" s="40"/>
      <c r="AG1240" s="40"/>
      <c r="AH1240" s="40"/>
      <c r="AI1240" s="40"/>
      <c r="AJ1240" s="40"/>
      <c r="AK1240" s="40"/>
      <c r="AL1240" s="40"/>
      <c r="AM1240" s="40"/>
      <c r="AN1240" s="40"/>
      <c r="AO1240" s="40"/>
      <c r="AP1240" s="40"/>
      <c r="AQ1240" s="40"/>
      <c r="AR1240" s="40"/>
      <c r="AS1240" s="42"/>
      <c r="AT1240" s="42"/>
      <c r="AU1240" s="43"/>
      <c r="AV1240" s="40"/>
      <c r="AW1240" s="40"/>
      <c r="AX1240" s="40"/>
      <c r="AY1240" s="40"/>
      <c r="AZ1240" s="40"/>
      <c r="BA1240" s="42"/>
      <c r="BB1240" s="41"/>
      <c r="BC1240" s="40"/>
      <c r="BD1240" s="40"/>
      <c r="BE1240" s="40"/>
      <c r="BF1240" s="40"/>
      <c r="BG1240" s="40"/>
      <c r="BH1240" s="42"/>
      <c r="BI1240" s="40"/>
      <c r="BJ1240" s="40"/>
      <c r="BK1240" s="40"/>
      <c r="BL1240" s="40"/>
      <c r="BM1240" s="40"/>
      <c r="BN1240" s="40"/>
      <c r="BO1240" s="41"/>
      <c r="BP1240" s="40"/>
      <c r="BQ1240" s="40"/>
      <c r="BR1240" s="40"/>
      <c r="BS1240" s="40"/>
      <c r="BT1240" s="40"/>
      <c r="BU1240" s="42"/>
      <c r="BV1240" s="40"/>
      <c r="BW1240" s="41"/>
      <c r="BX1240" s="40"/>
      <c r="BY1240" s="40"/>
      <c r="BZ1240" s="40"/>
      <c r="CA1240" s="42"/>
      <c r="CB1240" s="41"/>
      <c r="CC1240" s="40"/>
      <c r="CD1240" s="40"/>
      <c r="CE1240" s="40"/>
      <c r="CF1240" s="40"/>
      <c r="CG1240" s="40"/>
      <c r="CH1240" s="42"/>
      <c r="CI1240" s="43"/>
      <c r="CJ1240" s="41"/>
      <c r="CK1240" s="40"/>
      <c r="CL1240" s="40"/>
      <c r="CM1240" s="40"/>
      <c r="CN1240" s="40"/>
      <c r="CO1240" s="40"/>
      <c r="CP1240" s="40"/>
      <c r="CQ1240" s="40"/>
      <c r="CR1240" s="40"/>
      <c r="CS1240" s="40"/>
      <c r="CT1240" s="40"/>
      <c r="CU1240" s="40"/>
      <c r="CV1240" s="40"/>
      <c r="CW1240" s="40"/>
      <c r="CX1240" s="40"/>
      <c r="CY1240" s="40"/>
      <c r="CZ1240" s="40"/>
      <c r="DA1240" s="40"/>
      <c r="DB1240" s="40"/>
      <c r="DC1240" s="40"/>
      <c r="DD1240" s="40"/>
      <c r="DE1240" s="40"/>
      <c r="DF1240" s="40"/>
      <c r="DG1240" s="40"/>
      <c r="DH1240" s="40"/>
      <c r="DI1240" s="40"/>
      <c r="DJ1240" s="40"/>
      <c r="DK1240" s="40"/>
      <c r="DL1240" s="40"/>
      <c r="DM1240" s="40"/>
      <c r="DN1240" s="40"/>
      <c r="DO1240" s="40"/>
      <c r="DP1240" s="40"/>
      <c r="DQ1240" s="41"/>
      <c r="DR1240" s="40"/>
      <c r="DS1240" s="40"/>
      <c r="DT1240" s="40"/>
      <c r="DU1240" s="40"/>
      <c r="DV1240" s="42"/>
      <c r="DW1240" s="40"/>
      <c r="DX1240" s="40"/>
      <c r="DY1240" s="40"/>
      <c r="DZ1240" s="40"/>
      <c r="EA1240" s="40"/>
      <c r="EB1240" s="40"/>
      <c r="EC1240" s="40"/>
      <c r="ED1240" s="41"/>
      <c r="EE1240" s="40"/>
      <c r="EF1240" s="40"/>
      <c r="EG1240" s="41"/>
      <c r="EH1240" s="40"/>
      <c r="EI1240" s="40"/>
      <c r="EJ1240" s="40"/>
      <c r="EK1240" s="40"/>
      <c r="EL1240" s="42"/>
      <c r="EM1240" s="40"/>
      <c r="EN1240" s="40"/>
      <c r="EO1240" s="40"/>
      <c r="EP1240" s="40"/>
      <c r="EQ1240" s="40"/>
      <c r="ER1240" s="40">
        <v>1</v>
      </c>
      <c r="ES1240" s="40"/>
      <c r="ET1240" s="40"/>
      <c r="EU1240" s="40"/>
      <c r="EV1240" s="40"/>
      <c r="EW1240" s="42">
        <v>120</v>
      </c>
      <c r="EX1240" s="42"/>
      <c r="EY1240" s="42"/>
      <c r="EZ1240" s="42"/>
      <c r="FA1240" s="42"/>
      <c r="FB1240" s="42"/>
      <c r="FC1240" s="42"/>
      <c r="FD1240" s="42"/>
      <c r="FE1240" s="42"/>
      <c r="FF1240" s="42"/>
      <c r="FG1240" s="42"/>
      <c r="FH1240" s="42"/>
      <c r="FI1240" s="42"/>
      <c r="FJ1240" s="42"/>
      <c r="FK1240" s="42"/>
      <c r="FL1240" s="42"/>
      <c r="FM1240" s="42"/>
      <c r="FN1240" s="42"/>
      <c r="FO1240" s="42"/>
      <c r="FP1240" s="42"/>
      <c r="FQ1240" s="42"/>
      <c r="FR1240" s="42"/>
      <c r="FS1240" s="29">
        <f t="shared" si="144"/>
        <v>120</v>
      </c>
      <c r="FT1240" s="29">
        <f t="shared" ref="FT1240:FT1265" si="151">FS1240</f>
        <v>120</v>
      </c>
      <c r="FU1240" s="8">
        <f t="shared" si="148"/>
        <v>0</v>
      </c>
      <c r="FV1240" s="29">
        <f t="shared" ref="FV1240:FV1265" si="152">FU1240</f>
        <v>0</v>
      </c>
    </row>
    <row r="1241" spans="1:178">
      <c r="A1241" s="8">
        <v>17196</v>
      </c>
      <c r="B1241" s="27" t="s">
        <v>849</v>
      </c>
      <c r="C1241" s="40">
        <v>57</v>
      </c>
      <c r="D1241" s="40" t="s">
        <v>1584</v>
      </c>
      <c r="E1241" s="40" t="s">
        <v>1655</v>
      </c>
      <c r="F1241" s="40" t="s">
        <v>217</v>
      </c>
      <c r="G1241" s="40">
        <v>500</v>
      </c>
      <c r="H1241" s="8" t="str">
        <f>VLOOKUP(F1241, 'Meslek Grupları'!$E$6:$G$152, 3, FALSE)</f>
        <v>Esnaf</v>
      </c>
      <c r="I1241" s="40" t="s">
        <v>1656</v>
      </c>
      <c r="J1241" s="40"/>
      <c r="K1241" s="40"/>
      <c r="L1241" s="40"/>
      <c r="M1241" s="40"/>
      <c r="N1241" s="40"/>
      <c r="O1241" s="40"/>
      <c r="P1241" s="40"/>
      <c r="Q1241" s="40" t="s">
        <v>576</v>
      </c>
      <c r="R1241" s="40">
        <v>44</v>
      </c>
      <c r="S1241" s="124">
        <v>4.24</v>
      </c>
      <c r="T1241" s="124">
        <v>19.010000000000002</v>
      </c>
      <c r="U1241" s="40"/>
      <c r="V1241" s="40"/>
      <c r="W1241" s="40"/>
      <c r="X1241" s="40"/>
      <c r="Y1241" s="40"/>
      <c r="Z1241" s="41"/>
      <c r="AA1241" s="40"/>
      <c r="AB1241" s="40"/>
      <c r="AC1241" s="40"/>
      <c r="AD1241" s="40"/>
      <c r="AE1241" s="40"/>
      <c r="AF1241" s="40"/>
      <c r="AG1241" s="40"/>
      <c r="AH1241" s="40"/>
      <c r="AI1241" s="40"/>
      <c r="AJ1241" s="40"/>
      <c r="AK1241" s="40"/>
      <c r="AL1241" s="40"/>
      <c r="AM1241" s="40"/>
      <c r="AN1241" s="40"/>
      <c r="AO1241" s="40"/>
      <c r="AP1241" s="40"/>
      <c r="AQ1241" s="40"/>
      <c r="AR1241" s="40"/>
      <c r="AS1241" s="42"/>
      <c r="AT1241" s="42"/>
      <c r="AU1241" s="43"/>
      <c r="AV1241" s="40"/>
      <c r="AW1241" s="40"/>
      <c r="AX1241" s="40"/>
      <c r="AY1241" s="40"/>
      <c r="AZ1241" s="40"/>
      <c r="BA1241" s="42"/>
      <c r="BB1241" s="41"/>
      <c r="BC1241" s="40"/>
      <c r="BD1241" s="40"/>
      <c r="BE1241" s="40"/>
      <c r="BF1241" s="40"/>
      <c r="BG1241" s="40"/>
      <c r="BH1241" s="42"/>
      <c r="BI1241" s="40"/>
      <c r="BJ1241" s="40"/>
      <c r="BK1241" s="40"/>
      <c r="BL1241" s="40"/>
      <c r="BM1241" s="40"/>
      <c r="BN1241" s="40"/>
      <c r="BO1241" s="41"/>
      <c r="BP1241" s="40"/>
      <c r="BQ1241" s="40"/>
      <c r="BR1241" s="40"/>
      <c r="BS1241" s="40"/>
      <c r="BT1241" s="40"/>
      <c r="BU1241" s="42"/>
      <c r="BV1241" s="40"/>
      <c r="BW1241" s="133">
        <v>4.25</v>
      </c>
      <c r="BX1241" s="40"/>
      <c r="BY1241" s="40"/>
      <c r="BZ1241" s="40">
        <v>75</v>
      </c>
      <c r="CA1241" s="42">
        <v>75</v>
      </c>
      <c r="CB1241" s="41"/>
      <c r="CC1241" s="40"/>
      <c r="CD1241" s="40"/>
      <c r="CE1241" s="40"/>
      <c r="CF1241" s="40"/>
      <c r="CG1241" s="40"/>
      <c r="CH1241" s="42"/>
      <c r="CI1241" s="43"/>
      <c r="CJ1241" s="41"/>
      <c r="CK1241" s="40"/>
      <c r="CL1241" s="40"/>
      <c r="CM1241" s="40"/>
      <c r="CN1241" s="40"/>
      <c r="CO1241" s="40"/>
      <c r="CP1241" s="40"/>
      <c r="CQ1241" s="40"/>
      <c r="CR1241" s="40"/>
      <c r="CS1241" s="40"/>
      <c r="CT1241" s="40"/>
      <c r="CU1241" s="40"/>
      <c r="CV1241" s="40"/>
      <c r="CW1241" s="40"/>
      <c r="CX1241" s="40"/>
      <c r="CY1241" s="40"/>
      <c r="CZ1241" s="40"/>
      <c r="DA1241" s="40"/>
      <c r="DB1241" s="40"/>
      <c r="DC1241" s="40"/>
      <c r="DD1241" s="40"/>
      <c r="DE1241" s="40"/>
      <c r="DF1241" s="40"/>
      <c r="DG1241" s="40"/>
      <c r="DH1241" s="40"/>
      <c r="DI1241" s="40"/>
      <c r="DJ1241" s="40"/>
      <c r="DK1241" s="40"/>
      <c r="DL1241" s="40"/>
      <c r="DM1241" s="40"/>
      <c r="DN1241" s="40"/>
      <c r="DO1241" s="40"/>
      <c r="DP1241" s="40"/>
      <c r="DQ1241" s="41"/>
      <c r="DR1241" s="40"/>
      <c r="DS1241" s="40"/>
      <c r="DT1241" s="40"/>
      <c r="DU1241" s="40"/>
      <c r="DV1241" s="42"/>
      <c r="DW1241" s="40"/>
      <c r="DX1241" s="40"/>
      <c r="DY1241" s="40"/>
      <c r="DZ1241" s="40"/>
      <c r="EA1241" s="40"/>
      <c r="EB1241" s="40"/>
      <c r="EC1241" s="40"/>
      <c r="ED1241" s="41"/>
      <c r="EE1241" s="40"/>
      <c r="EF1241" s="40"/>
      <c r="EG1241" s="41"/>
      <c r="EH1241" s="40"/>
      <c r="EI1241" s="40"/>
      <c r="EJ1241" s="40"/>
      <c r="EK1241" s="40"/>
      <c r="EL1241" s="42"/>
      <c r="EM1241" s="40"/>
      <c r="EN1241" s="40"/>
      <c r="EO1241" s="40"/>
      <c r="EP1241" s="40"/>
      <c r="EQ1241" s="40"/>
      <c r="ER1241" s="40"/>
      <c r="ES1241" s="40"/>
      <c r="ET1241" s="40"/>
      <c r="EU1241" s="40"/>
      <c r="EV1241" s="40"/>
      <c r="EW1241" s="42"/>
      <c r="EX1241" s="42"/>
      <c r="EY1241" s="42"/>
      <c r="EZ1241" s="42"/>
      <c r="FA1241" s="42"/>
      <c r="FB1241" s="42"/>
      <c r="FC1241" s="42"/>
      <c r="FD1241" s="42"/>
      <c r="FE1241" s="42"/>
      <c r="FF1241" s="42"/>
      <c r="FG1241" s="42"/>
      <c r="FH1241" s="42"/>
      <c r="FI1241" s="42"/>
      <c r="FJ1241" s="42"/>
      <c r="FK1241" s="42"/>
      <c r="FL1241" s="42"/>
      <c r="FM1241" s="42"/>
      <c r="FN1241" s="42"/>
      <c r="FO1241" s="42"/>
      <c r="FP1241" s="42"/>
      <c r="FQ1241" s="42"/>
      <c r="FR1241" s="42"/>
      <c r="FS1241" s="29">
        <f t="shared" si="144"/>
        <v>575</v>
      </c>
      <c r="FT1241" s="29">
        <f t="shared" si="151"/>
        <v>575</v>
      </c>
      <c r="FU1241" s="8">
        <f t="shared" si="148"/>
        <v>4.25</v>
      </c>
      <c r="FV1241" s="29">
        <f t="shared" si="152"/>
        <v>4.25</v>
      </c>
    </row>
    <row r="1242" spans="1:178">
      <c r="A1242" s="8">
        <v>17196</v>
      </c>
      <c r="B1242" s="27" t="s">
        <v>849</v>
      </c>
      <c r="C1242" s="40">
        <v>58</v>
      </c>
      <c r="D1242" s="40" t="s">
        <v>1434</v>
      </c>
      <c r="E1242" s="40" t="s">
        <v>1657</v>
      </c>
      <c r="F1242" s="40" t="s">
        <v>310</v>
      </c>
      <c r="G1242" s="40">
        <v>350</v>
      </c>
      <c r="H1242" s="8" t="str">
        <f>VLOOKUP(F1242, 'Meslek Grupları'!$E$6:$G$152, 3, FALSE)</f>
        <v>Görevli</v>
      </c>
      <c r="I1242" s="40"/>
      <c r="J1242" s="40"/>
      <c r="K1242" s="40"/>
      <c r="L1242" s="40"/>
      <c r="M1242" s="40"/>
      <c r="N1242" s="40"/>
      <c r="O1242" s="40"/>
      <c r="P1242" s="40"/>
      <c r="Q1242" s="40" t="s">
        <v>576</v>
      </c>
      <c r="R1242" s="40"/>
      <c r="S1242" s="40">
        <v>3</v>
      </c>
      <c r="T1242" s="40">
        <v>13.5</v>
      </c>
      <c r="U1242" s="40"/>
      <c r="V1242" s="40"/>
      <c r="W1242" s="40"/>
      <c r="X1242" s="40"/>
      <c r="Y1242" s="40"/>
      <c r="Z1242" s="41"/>
      <c r="AA1242" s="40"/>
      <c r="AB1242" s="40"/>
      <c r="AC1242" s="40"/>
      <c r="AD1242" s="40"/>
      <c r="AE1242" s="40"/>
      <c r="AF1242" s="40"/>
      <c r="AG1242" s="40"/>
      <c r="AH1242" s="40"/>
      <c r="AI1242" s="40"/>
      <c r="AJ1242" s="40"/>
      <c r="AK1242" s="40"/>
      <c r="AL1242" s="40"/>
      <c r="AM1242" s="40"/>
      <c r="AN1242" s="40"/>
      <c r="AO1242" s="40"/>
      <c r="AP1242" s="40"/>
      <c r="AQ1242" s="40"/>
      <c r="AR1242" s="40"/>
      <c r="AS1242" s="42"/>
      <c r="AT1242" s="42"/>
      <c r="AU1242" s="43"/>
      <c r="AV1242" s="40"/>
      <c r="AW1242" s="40"/>
      <c r="AX1242" s="40"/>
      <c r="AY1242" s="40"/>
      <c r="AZ1242" s="40"/>
      <c r="BA1242" s="42"/>
      <c r="BB1242" s="41"/>
      <c r="BC1242" s="40"/>
      <c r="BD1242" s="40"/>
      <c r="BE1242" s="40"/>
      <c r="BF1242" s="40"/>
      <c r="BG1242" s="40"/>
      <c r="BH1242" s="42"/>
      <c r="BI1242" s="40"/>
      <c r="BJ1242" s="40"/>
      <c r="BK1242" s="40"/>
      <c r="BL1242" s="40"/>
      <c r="BM1242" s="40"/>
      <c r="BN1242" s="40"/>
      <c r="BO1242" s="41"/>
      <c r="BP1242" s="40"/>
      <c r="BQ1242" s="40"/>
      <c r="BR1242" s="40"/>
      <c r="BS1242" s="40"/>
      <c r="BT1242" s="40"/>
      <c r="BU1242" s="42"/>
      <c r="BV1242" s="40"/>
      <c r="BW1242" s="41">
        <v>3</v>
      </c>
      <c r="BX1242" s="40"/>
      <c r="BY1242" s="40"/>
      <c r="BZ1242" s="40">
        <v>72</v>
      </c>
      <c r="CA1242" s="42">
        <v>72</v>
      </c>
      <c r="CB1242" s="41"/>
      <c r="CC1242" s="40"/>
      <c r="CD1242" s="40"/>
      <c r="CE1242" s="40"/>
      <c r="CF1242" s="40"/>
      <c r="CG1242" s="40"/>
      <c r="CH1242" s="42"/>
      <c r="CI1242" s="43"/>
      <c r="CJ1242" s="41"/>
      <c r="CK1242" s="40"/>
      <c r="CL1242" s="40"/>
      <c r="CM1242" s="40"/>
      <c r="CN1242" s="40"/>
      <c r="CO1242" s="40"/>
      <c r="CP1242" s="40"/>
      <c r="CQ1242" s="40"/>
      <c r="CR1242" s="40"/>
      <c r="CS1242" s="40"/>
      <c r="CT1242" s="40"/>
      <c r="CU1242" s="40"/>
      <c r="CV1242" s="40"/>
      <c r="CW1242" s="40"/>
      <c r="CX1242" s="40"/>
      <c r="CY1242" s="40"/>
      <c r="CZ1242" s="40"/>
      <c r="DA1242" s="40"/>
      <c r="DB1242" s="40"/>
      <c r="DC1242" s="40"/>
      <c r="DD1242" s="40"/>
      <c r="DE1242" s="40"/>
      <c r="DF1242" s="40"/>
      <c r="DG1242" s="40"/>
      <c r="DH1242" s="40"/>
      <c r="DI1242" s="40"/>
      <c r="DJ1242" s="40"/>
      <c r="DK1242" s="40"/>
      <c r="DL1242" s="40"/>
      <c r="DM1242" s="40"/>
      <c r="DN1242" s="40"/>
      <c r="DO1242" s="40"/>
      <c r="DP1242" s="40"/>
      <c r="DQ1242" s="41"/>
      <c r="DR1242" s="40"/>
      <c r="DS1242" s="40"/>
      <c r="DT1242" s="40"/>
      <c r="DU1242" s="40"/>
      <c r="DV1242" s="42"/>
      <c r="DW1242" s="40"/>
      <c r="DX1242" s="40"/>
      <c r="DY1242" s="40"/>
      <c r="DZ1242" s="40"/>
      <c r="EA1242" s="40"/>
      <c r="EB1242" s="40"/>
      <c r="EC1242" s="40"/>
      <c r="ED1242" s="41"/>
      <c r="EE1242" s="40"/>
      <c r="EF1242" s="40"/>
      <c r="EG1242" s="41"/>
      <c r="EH1242" s="40"/>
      <c r="EI1242" s="40"/>
      <c r="EJ1242" s="40"/>
      <c r="EK1242" s="40"/>
      <c r="EL1242" s="42"/>
      <c r="EM1242" s="40"/>
      <c r="EN1242" s="40"/>
      <c r="EO1242" s="40"/>
      <c r="EP1242" s="40"/>
      <c r="EQ1242" s="40"/>
      <c r="ER1242" s="40"/>
      <c r="ES1242" s="40"/>
      <c r="ET1242" s="40"/>
      <c r="EU1242" s="40"/>
      <c r="EV1242" s="40"/>
      <c r="EW1242" s="42"/>
      <c r="EX1242" s="42"/>
      <c r="EY1242" s="42"/>
      <c r="EZ1242" s="42"/>
      <c r="FA1242" s="42"/>
      <c r="FB1242" s="42"/>
      <c r="FC1242" s="42"/>
      <c r="FD1242" s="42"/>
      <c r="FE1242" s="42"/>
      <c r="FF1242" s="42"/>
      <c r="FG1242" s="42"/>
      <c r="FH1242" s="42"/>
      <c r="FI1242" s="42"/>
      <c r="FJ1242" s="42"/>
      <c r="FK1242" s="42"/>
      <c r="FL1242" s="42"/>
      <c r="FM1242" s="42"/>
      <c r="FN1242" s="42"/>
      <c r="FO1242" s="42"/>
      <c r="FP1242" s="42"/>
      <c r="FQ1242" s="42"/>
      <c r="FR1242" s="42"/>
      <c r="FS1242" s="29">
        <f t="shared" ref="FS1242:FS1305" si="153">FQ1242+FO1242+FL1242+FI1242+FC1242+EW1242+EP1242+EL1242+EF1242+EC1242+DX1242+DU1242+DK1242+DJ1242+DG1242+DE1242+DD1242+CX1242+CP1242+CG1242+BZ1242+BU1242+BM1242+BG1242+AZ1242+P1242+O1242+N1242+L1242+J1242+G1242+BT1242</f>
        <v>422</v>
      </c>
      <c r="FT1242" s="29">
        <f t="shared" si="151"/>
        <v>422</v>
      </c>
      <c r="FU1242" s="8">
        <f t="shared" si="148"/>
        <v>3</v>
      </c>
      <c r="FV1242" s="29">
        <f t="shared" si="152"/>
        <v>3</v>
      </c>
    </row>
    <row r="1243" spans="1:178">
      <c r="A1243" s="8">
        <v>17196</v>
      </c>
      <c r="B1243" s="27" t="s">
        <v>849</v>
      </c>
      <c r="C1243" s="40">
        <v>59</v>
      </c>
      <c r="D1243" s="40" t="s">
        <v>533</v>
      </c>
      <c r="E1243" s="40" t="s">
        <v>1447</v>
      </c>
      <c r="F1243" s="40" t="s">
        <v>191</v>
      </c>
      <c r="G1243" s="40">
        <v>300</v>
      </c>
      <c r="H1243" s="8" t="str">
        <f>VLOOKUP(F1243, 'Meslek Grupları'!$E$6:$G$152, 3, FALSE)</f>
        <v>Esnaf</v>
      </c>
      <c r="I1243" s="40"/>
      <c r="J1243" s="40"/>
      <c r="K1243" s="40"/>
      <c r="L1243" s="40"/>
      <c r="M1243" s="40"/>
      <c r="N1243" s="40"/>
      <c r="O1243" s="40"/>
      <c r="P1243" s="40"/>
      <c r="Q1243" s="40" t="s">
        <v>576</v>
      </c>
      <c r="R1243" s="40">
        <v>30</v>
      </c>
      <c r="S1243" s="40">
        <v>3.5</v>
      </c>
      <c r="T1243" s="40">
        <v>15.75</v>
      </c>
      <c r="U1243" s="40"/>
      <c r="V1243" s="40"/>
      <c r="W1243" s="40"/>
      <c r="X1243" s="40"/>
      <c r="Y1243" s="40"/>
      <c r="Z1243" s="41"/>
      <c r="AA1243" s="40"/>
      <c r="AB1243" s="40"/>
      <c r="AC1243" s="40"/>
      <c r="AD1243" s="40"/>
      <c r="AE1243" s="40"/>
      <c r="AF1243" s="40"/>
      <c r="AG1243" s="40"/>
      <c r="AH1243" s="40"/>
      <c r="AI1243" s="40"/>
      <c r="AJ1243" s="40"/>
      <c r="AK1243" s="40"/>
      <c r="AL1243" s="40"/>
      <c r="AM1243" s="40"/>
      <c r="AN1243" s="40"/>
      <c r="AO1243" s="40"/>
      <c r="AP1243" s="40"/>
      <c r="AQ1243" s="40"/>
      <c r="AR1243" s="40"/>
      <c r="AS1243" s="42"/>
      <c r="AT1243" s="42"/>
      <c r="AU1243" s="43"/>
      <c r="AV1243" s="40"/>
      <c r="AW1243" s="40"/>
      <c r="AX1243" s="40"/>
      <c r="AY1243" s="40"/>
      <c r="AZ1243" s="40"/>
      <c r="BA1243" s="42"/>
      <c r="BB1243" s="41"/>
      <c r="BC1243" s="40"/>
      <c r="BD1243" s="40"/>
      <c r="BE1243" s="40"/>
      <c r="BF1243" s="40"/>
      <c r="BG1243" s="40"/>
      <c r="BH1243" s="42"/>
      <c r="BI1243" s="40"/>
      <c r="BJ1243" s="40"/>
      <c r="BK1243" s="40"/>
      <c r="BL1243" s="40"/>
      <c r="BM1243" s="40"/>
      <c r="BN1243" s="40"/>
      <c r="BO1243" s="41"/>
      <c r="BP1243" s="40"/>
      <c r="BQ1243" s="40"/>
      <c r="BR1243" s="40"/>
      <c r="BS1243" s="40"/>
      <c r="BT1243" s="40"/>
      <c r="BU1243" s="42"/>
      <c r="BV1243" s="40"/>
      <c r="BW1243" s="41">
        <v>3.5</v>
      </c>
      <c r="BX1243" s="40"/>
      <c r="BY1243" s="40"/>
      <c r="BZ1243" s="40">
        <v>42</v>
      </c>
      <c r="CA1243" s="42"/>
      <c r="CB1243" s="41"/>
      <c r="CC1243" s="40"/>
      <c r="CD1243" s="40"/>
      <c r="CE1243" s="40"/>
      <c r="CF1243" s="40"/>
      <c r="CG1243" s="40"/>
      <c r="CH1243" s="42"/>
      <c r="CI1243" s="43"/>
      <c r="CJ1243" s="41"/>
      <c r="CK1243" s="40"/>
      <c r="CL1243" s="40"/>
      <c r="CM1243" s="40"/>
      <c r="CN1243" s="40"/>
      <c r="CO1243" s="40"/>
      <c r="CP1243" s="40"/>
      <c r="CQ1243" s="40"/>
      <c r="CR1243" s="40"/>
      <c r="CS1243" s="40"/>
      <c r="CT1243" s="40"/>
      <c r="CU1243" s="40"/>
      <c r="CV1243" s="40"/>
      <c r="CW1243" s="40"/>
      <c r="CX1243" s="40"/>
      <c r="CY1243" s="40"/>
      <c r="CZ1243" s="40"/>
      <c r="DA1243" s="40"/>
      <c r="DB1243" s="40"/>
      <c r="DC1243" s="40"/>
      <c r="DD1243" s="40"/>
      <c r="DE1243" s="40"/>
      <c r="DF1243" s="40"/>
      <c r="DG1243" s="40"/>
      <c r="DH1243" s="40"/>
      <c r="DI1243" s="40"/>
      <c r="DJ1243" s="40"/>
      <c r="DK1243" s="40"/>
      <c r="DL1243" s="40"/>
      <c r="DM1243" s="40"/>
      <c r="DN1243" s="40"/>
      <c r="DO1243" s="40"/>
      <c r="DP1243" s="40"/>
      <c r="DQ1243" s="41"/>
      <c r="DR1243" s="40"/>
      <c r="DS1243" s="40"/>
      <c r="DT1243" s="40"/>
      <c r="DU1243" s="40"/>
      <c r="DV1243" s="42"/>
      <c r="DW1243" s="40"/>
      <c r="DX1243" s="40"/>
      <c r="DY1243" s="40"/>
      <c r="DZ1243" s="40"/>
      <c r="EA1243" s="40"/>
      <c r="EB1243" s="40"/>
      <c r="EC1243" s="40"/>
      <c r="ED1243" s="41"/>
      <c r="EE1243" s="40"/>
      <c r="EF1243" s="40"/>
      <c r="EG1243" s="41"/>
      <c r="EH1243" s="40"/>
      <c r="EI1243" s="40"/>
      <c r="EJ1243" s="40"/>
      <c r="EK1243" s="40"/>
      <c r="EL1243" s="42"/>
      <c r="EM1243" s="40"/>
      <c r="EN1243" s="40"/>
      <c r="EO1243" s="40"/>
      <c r="EP1243" s="40"/>
      <c r="EQ1243" s="40"/>
      <c r="ER1243" s="40"/>
      <c r="ES1243" s="40"/>
      <c r="ET1243" s="40"/>
      <c r="EU1243" s="40"/>
      <c r="EV1243" s="40"/>
      <c r="EW1243" s="42"/>
      <c r="EX1243" s="42"/>
      <c r="EY1243" s="42"/>
      <c r="EZ1243" s="42"/>
      <c r="FA1243" s="42"/>
      <c r="FB1243" s="42"/>
      <c r="FC1243" s="42"/>
      <c r="FD1243" s="42"/>
      <c r="FE1243" s="42"/>
      <c r="FF1243" s="42"/>
      <c r="FG1243" s="42"/>
      <c r="FH1243" s="42"/>
      <c r="FI1243" s="42"/>
      <c r="FJ1243" s="42"/>
      <c r="FK1243" s="42"/>
      <c r="FL1243" s="42"/>
      <c r="FM1243" s="42"/>
      <c r="FN1243" s="42"/>
      <c r="FO1243" s="42"/>
      <c r="FP1243" s="42"/>
      <c r="FQ1243" s="42"/>
      <c r="FR1243" s="42"/>
      <c r="FS1243" s="29">
        <f t="shared" si="153"/>
        <v>342</v>
      </c>
      <c r="FT1243" s="29">
        <f t="shared" si="151"/>
        <v>342</v>
      </c>
      <c r="FU1243" s="8">
        <f t="shared" si="148"/>
        <v>3.5</v>
      </c>
      <c r="FV1243" s="29">
        <f t="shared" si="152"/>
        <v>3.5</v>
      </c>
    </row>
    <row r="1244" spans="1:178">
      <c r="A1244" s="8">
        <v>17196</v>
      </c>
      <c r="B1244" s="27" t="s">
        <v>849</v>
      </c>
      <c r="C1244" s="40">
        <v>60</v>
      </c>
      <c r="D1244" s="40" t="s">
        <v>1577</v>
      </c>
      <c r="E1244" s="40" t="s">
        <v>1455</v>
      </c>
      <c r="F1244" s="40" t="s">
        <v>237</v>
      </c>
      <c r="G1244" s="40">
        <v>100</v>
      </c>
      <c r="H1244" s="8" t="str">
        <f>VLOOKUP(F1244, 'Meslek Grupları'!$E$6:$G$152, 3, FALSE)</f>
        <v>Esnaf</v>
      </c>
      <c r="I1244" s="40"/>
      <c r="J1244" s="40"/>
      <c r="K1244" s="40"/>
      <c r="L1244" s="40"/>
      <c r="M1244" s="40"/>
      <c r="N1244" s="40"/>
      <c r="O1244" s="40"/>
      <c r="P1244" s="40"/>
      <c r="Q1244" s="40" t="s">
        <v>575</v>
      </c>
      <c r="R1244" s="40">
        <v>10</v>
      </c>
      <c r="S1244" s="40">
        <v>8</v>
      </c>
      <c r="T1244" s="40">
        <v>36</v>
      </c>
      <c r="U1244" s="40"/>
      <c r="V1244" s="40"/>
      <c r="W1244" s="40"/>
      <c r="X1244" s="40"/>
      <c r="Y1244" s="40"/>
      <c r="Z1244" s="41"/>
      <c r="AA1244" s="40"/>
      <c r="AB1244" s="40"/>
      <c r="AC1244" s="40"/>
      <c r="AD1244" s="40"/>
      <c r="AE1244" s="40"/>
      <c r="AF1244" s="40"/>
      <c r="AG1244" s="40"/>
      <c r="AH1244" s="40"/>
      <c r="AI1244" s="40"/>
      <c r="AJ1244" s="40"/>
      <c r="AK1244" s="40"/>
      <c r="AL1244" s="40"/>
      <c r="AM1244" s="40"/>
      <c r="AN1244" s="40"/>
      <c r="AO1244" s="40"/>
      <c r="AP1244" s="40"/>
      <c r="AQ1244" s="40"/>
      <c r="AR1244" s="40"/>
      <c r="AS1244" s="42"/>
      <c r="AT1244" s="42"/>
      <c r="AU1244" s="43"/>
      <c r="AV1244" s="40"/>
      <c r="AW1244" s="40"/>
      <c r="AX1244" s="40"/>
      <c r="AY1244" s="40"/>
      <c r="AZ1244" s="40"/>
      <c r="BA1244" s="42"/>
      <c r="BB1244" s="41"/>
      <c r="BC1244" s="40"/>
      <c r="BD1244" s="40"/>
      <c r="BE1244" s="40"/>
      <c r="BF1244" s="40"/>
      <c r="BG1244" s="40"/>
      <c r="BH1244" s="42"/>
      <c r="BI1244" s="40"/>
      <c r="BJ1244" s="40"/>
      <c r="BK1244" s="40"/>
      <c r="BL1244" s="40"/>
      <c r="BM1244" s="40"/>
      <c r="BN1244" s="40"/>
      <c r="BO1244" s="41"/>
      <c r="BP1244" s="40"/>
      <c r="BQ1244" s="40"/>
      <c r="BR1244" s="40"/>
      <c r="BS1244" s="40"/>
      <c r="BT1244" s="40"/>
      <c r="BU1244" s="42"/>
      <c r="BV1244" s="40"/>
      <c r="BW1244" s="41">
        <v>8</v>
      </c>
      <c r="BX1244" s="40"/>
      <c r="BY1244" s="40" t="s">
        <v>1658</v>
      </c>
      <c r="BZ1244" s="40">
        <v>144</v>
      </c>
      <c r="CA1244" s="42">
        <v>144</v>
      </c>
      <c r="CB1244" s="41"/>
      <c r="CC1244" s="40"/>
      <c r="CD1244" s="40"/>
      <c r="CE1244" s="40"/>
      <c r="CF1244" s="40"/>
      <c r="CG1244" s="40"/>
      <c r="CH1244" s="42"/>
      <c r="CI1244" s="43"/>
      <c r="CJ1244" s="41"/>
      <c r="CK1244" s="40"/>
      <c r="CL1244" s="40"/>
      <c r="CM1244" s="40"/>
      <c r="CN1244" s="40"/>
      <c r="CO1244" s="40"/>
      <c r="CP1244" s="40"/>
      <c r="CQ1244" s="40"/>
      <c r="CR1244" s="40"/>
      <c r="CS1244" s="40"/>
      <c r="CT1244" s="40"/>
      <c r="CU1244" s="40"/>
      <c r="CV1244" s="40"/>
      <c r="CW1244" s="40"/>
      <c r="CX1244" s="40"/>
      <c r="CY1244" s="40"/>
      <c r="CZ1244" s="40"/>
      <c r="DA1244" s="40"/>
      <c r="DB1244" s="40"/>
      <c r="DC1244" s="40"/>
      <c r="DD1244" s="40"/>
      <c r="DE1244" s="40"/>
      <c r="DF1244" s="40"/>
      <c r="DG1244" s="40"/>
      <c r="DH1244" s="40"/>
      <c r="DI1244" s="40"/>
      <c r="DJ1244" s="40"/>
      <c r="DK1244" s="40"/>
      <c r="DL1244" s="40"/>
      <c r="DM1244" s="40"/>
      <c r="DN1244" s="40"/>
      <c r="DO1244" s="40"/>
      <c r="DP1244" s="40"/>
      <c r="DQ1244" s="41"/>
      <c r="DR1244" s="40"/>
      <c r="DS1244" s="40"/>
      <c r="DT1244" s="40"/>
      <c r="DU1244" s="40"/>
      <c r="DV1244" s="42"/>
      <c r="DW1244" s="40"/>
      <c r="DX1244" s="40"/>
      <c r="DY1244" s="40"/>
      <c r="DZ1244" s="40"/>
      <c r="EA1244" s="40"/>
      <c r="EB1244" s="40"/>
      <c r="EC1244" s="40"/>
      <c r="ED1244" s="41"/>
      <c r="EE1244" s="40"/>
      <c r="EF1244" s="40"/>
      <c r="EG1244" s="41"/>
      <c r="EH1244" s="40"/>
      <c r="EI1244" s="40"/>
      <c r="EJ1244" s="40"/>
      <c r="EK1244" s="40"/>
      <c r="EL1244" s="42"/>
      <c r="EM1244" s="40"/>
      <c r="EN1244" s="40"/>
      <c r="EO1244" s="40"/>
      <c r="EP1244" s="40"/>
      <c r="EQ1244" s="40"/>
      <c r="ER1244" s="40"/>
      <c r="ES1244" s="40"/>
      <c r="ET1244" s="40"/>
      <c r="EU1244" s="40"/>
      <c r="EV1244" s="40"/>
      <c r="EW1244" s="42"/>
      <c r="EX1244" s="42"/>
      <c r="EY1244" s="42"/>
      <c r="EZ1244" s="42"/>
      <c r="FA1244" s="42"/>
      <c r="FB1244" s="42"/>
      <c r="FC1244" s="42"/>
      <c r="FD1244" s="42"/>
      <c r="FE1244" s="42"/>
      <c r="FF1244" s="42"/>
      <c r="FG1244" s="42"/>
      <c r="FH1244" s="42"/>
      <c r="FI1244" s="42"/>
      <c r="FJ1244" s="42"/>
      <c r="FK1244" s="42"/>
      <c r="FL1244" s="42"/>
      <c r="FM1244" s="42"/>
      <c r="FN1244" s="42"/>
      <c r="FO1244" s="42"/>
      <c r="FP1244" s="42"/>
      <c r="FQ1244" s="42"/>
      <c r="FR1244" s="42"/>
      <c r="FS1244" s="29">
        <f t="shared" si="153"/>
        <v>244</v>
      </c>
      <c r="FT1244" s="29">
        <f t="shared" si="151"/>
        <v>244</v>
      </c>
      <c r="FU1244" s="8">
        <f t="shared" si="148"/>
        <v>8</v>
      </c>
      <c r="FV1244" s="29">
        <f t="shared" si="152"/>
        <v>8</v>
      </c>
    </row>
    <row r="1245" spans="1:178">
      <c r="A1245" s="8">
        <v>17196</v>
      </c>
      <c r="B1245" s="27" t="s">
        <v>849</v>
      </c>
      <c r="C1245" s="40">
        <v>61</v>
      </c>
      <c r="D1245" s="40" t="s">
        <v>1651</v>
      </c>
      <c r="E1245" s="40" t="s">
        <v>1434</v>
      </c>
      <c r="F1245" s="40" t="s">
        <v>191</v>
      </c>
      <c r="G1245" s="40">
        <v>200</v>
      </c>
      <c r="H1245" s="8" t="str">
        <f>VLOOKUP(F1245, 'Meslek Grupları'!$E$6:$G$152, 3, FALSE)</f>
        <v>Esnaf</v>
      </c>
      <c r="I1245" s="40"/>
      <c r="J1245" s="40"/>
      <c r="K1245" s="40"/>
      <c r="L1245" s="40"/>
      <c r="M1245" s="40"/>
      <c r="N1245" s="40"/>
      <c r="O1245" s="40"/>
      <c r="P1245" s="40"/>
      <c r="Q1245" s="40" t="s">
        <v>575</v>
      </c>
      <c r="R1245" s="40">
        <v>20</v>
      </c>
      <c r="S1245" s="40"/>
      <c r="T1245" s="40"/>
      <c r="U1245" s="40"/>
      <c r="V1245" s="40"/>
      <c r="W1245" s="40"/>
      <c r="X1245" s="40"/>
      <c r="Y1245" s="40"/>
      <c r="Z1245" s="41"/>
      <c r="AA1245" s="40"/>
      <c r="AB1245" s="40"/>
      <c r="AC1245" s="40"/>
      <c r="AD1245" s="40"/>
      <c r="AE1245" s="40"/>
      <c r="AF1245" s="40"/>
      <c r="AG1245" s="40"/>
      <c r="AH1245" s="40"/>
      <c r="AI1245" s="40"/>
      <c r="AJ1245" s="40"/>
      <c r="AK1245" s="40"/>
      <c r="AL1245" s="40"/>
      <c r="AM1245" s="40"/>
      <c r="AN1245" s="40"/>
      <c r="AO1245" s="40"/>
      <c r="AP1245" s="40"/>
      <c r="AQ1245" s="40"/>
      <c r="AR1245" s="40"/>
      <c r="AS1245" s="42"/>
      <c r="AT1245" s="42"/>
      <c r="AU1245" s="43"/>
      <c r="AV1245" s="40"/>
      <c r="AW1245" s="40"/>
      <c r="AX1245" s="40"/>
      <c r="AY1245" s="40"/>
      <c r="AZ1245" s="40"/>
      <c r="BA1245" s="42"/>
      <c r="BB1245" s="41"/>
      <c r="BC1245" s="40"/>
      <c r="BD1245" s="40"/>
      <c r="BE1245" s="40"/>
      <c r="BF1245" s="40"/>
      <c r="BG1245" s="40"/>
      <c r="BH1245" s="42"/>
      <c r="BI1245" s="40"/>
      <c r="BJ1245" s="40"/>
      <c r="BK1245" s="40"/>
      <c r="BL1245" s="40"/>
      <c r="BM1245" s="40"/>
      <c r="BN1245" s="40"/>
      <c r="BO1245" s="41"/>
      <c r="BP1245" s="40"/>
      <c r="BQ1245" s="40"/>
      <c r="BR1245" s="40"/>
      <c r="BS1245" s="40"/>
      <c r="BT1245" s="40"/>
      <c r="BU1245" s="42"/>
      <c r="BV1245" s="40"/>
      <c r="BW1245" s="41"/>
      <c r="BX1245" s="40"/>
      <c r="BY1245" s="40"/>
      <c r="BZ1245" s="40"/>
      <c r="CA1245" s="42"/>
      <c r="CB1245" s="41"/>
      <c r="CC1245" s="40"/>
      <c r="CD1245" s="40"/>
      <c r="CE1245" s="40"/>
      <c r="CF1245" s="40"/>
      <c r="CG1245" s="40"/>
      <c r="CH1245" s="42"/>
      <c r="CI1245" s="43"/>
      <c r="CJ1245" s="41"/>
      <c r="CK1245" s="40"/>
      <c r="CL1245" s="40"/>
      <c r="CM1245" s="40"/>
      <c r="CN1245" s="40"/>
      <c r="CO1245" s="40"/>
      <c r="CP1245" s="40"/>
      <c r="CQ1245" s="40"/>
      <c r="CR1245" s="40"/>
      <c r="CS1245" s="40"/>
      <c r="CT1245" s="40"/>
      <c r="CU1245" s="40"/>
      <c r="CV1245" s="40"/>
      <c r="CW1245" s="40"/>
      <c r="CX1245" s="40"/>
      <c r="CY1245" s="40"/>
      <c r="CZ1245" s="40"/>
      <c r="DA1245" s="40"/>
      <c r="DB1245" s="40"/>
      <c r="DC1245" s="40"/>
      <c r="DD1245" s="40"/>
      <c r="DE1245" s="40"/>
      <c r="DF1245" s="40"/>
      <c r="DG1245" s="40"/>
      <c r="DH1245" s="40"/>
      <c r="DI1245" s="40"/>
      <c r="DJ1245" s="40"/>
      <c r="DK1245" s="40"/>
      <c r="DL1245" s="40"/>
      <c r="DM1245" s="40"/>
      <c r="DN1245" s="40"/>
      <c r="DO1245" s="40"/>
      <c r="DP1245" s="40"/>
      <c r="DQ1245" s="41"/>
      <c r="DR1245" s="40"/>
      <c r="DS1245" s="40"/>
      <c r="DT1245" s="40"/>
      <c r="DU1245" s="40"/>
      <c r="DV1245" s="42"/>
      <c r="DW1245" s="40"/>
      <c r="DX1245" s="40"/>
      <c r="DY1245" s="40"/>
      <c r="DZ1245" s="40"/>
      <c r="EA1245" s="40"/>
      <c r="EB1245" s="40"/>
      <c r="EC1245" s="40"/>
      <c r="ED1245" s="41"/>
      <c r="EE1245" s="40"/>
      <c r="EF1245" s="40"/>
      <c r="EG1245" s="41"/>
      <c r="EH1245" s="40"/>
      <c r="EI1245" s="40"/>
      <c r="EJ1245" s="40"/>
      <c r="EK1245" s="40"/>
      <c r="EL1245" s="42"/>
      <c r="EM1245" s="40"/>
      <c r="EN1245" s="40"/>
      <c r="EO1245" s="40"/>
      <c r="EP1245" s="40"/>
      <c r="EQ1245" s="40"/>
      <c r="ER1245" s="40"/>
      <c r="ES1245" s="40"/>
      <c r="ET1245" s="40"/>
      <c r="EU1245" s="40"/>
      <c r="EV1245" s="40"/>
      <c r="EW1245" s="42"/>
      <c r="EX1245" s="42"/>
      <c r="EY1245" s="42"/>
      <c r="EZ1245" s="42"/>
      <c r="FA1245" s="42"/>
      <c r="FB1245" s="42"/>
      <c r="FC1245" s="42"/>
      <c r="FD1245" s="42"/>
      <c r="FE1245" s="42"/>
      <c r="FF1245" s="42"/>
      <c r="FG1245" s="42"/>
      <c r="FH1245" s="42"/>
      <c r="FI1245" s="42"/>
      <c r="FJ1245" s="42"/>
      <c r="FK1245" s="42"/>
      <c r="FL1245" s="42"/>
      <c r="FM1245" s="42"/>
      <c r="FN1245" s="42"/>
      <c r="FO1245" s="42"/>
      <c r="FP1245" s="42"/>
      <c r="FQ1245" s="42"/>
      <c r="FR1245" s="42"/>
      <c r="FS1245" s="29">
        <f t="shared" si="153"/>
        <v>200</v>
      </c>
      <c r="FT1245" s="29">
        <f t="shared" si="151"/>
        <v>200</v>
      </c>
      <c r="FU1245" s="8">
        <f t="shared" si="148"/>
        <v>0</v>
      </c>
      <c r="FV1245" s="29">
        <f t="shared" si="152"/>
        <v>0</v>
      </c>
    </row>
    <row r="1246" spans="1:178">
      <c r="A1246" s="8">
        <v>17196</v>
      </c>
      <c r="B1246" s="27" t="s">
        <v>849</v>
      </c>
      <c r="C1246" s="40">
        <v>62</v>
      </c>
      <c r="D1246" s="40" t="s">
        <v>1554</v>
      </c>
      <c r="E1246" s="40" t="s">
        <v>1450</v>
      </c>
      <c r="F1246" s="40" t="s">
        <v>191</v>
      </c>
      <c r="G1246" s="40">
        <v>200</v>
      </c>
      <c r="H1246" s="8" t="str">
        <f>VLOOKUP(F1246, 'Meslek Grupları'!$E$6:$G$152, 3, FALSE)</f>
        <v>Esnaf</v>
      </c>
      <c r="I1246" s="40"/>
      <c r="J1246" s="40"/>
      <c r="K1246" s="40"/>
      <c r="L1246" s="40"/>
      <c r="M1246" s="40"/>
      <c r="N1246" s="40"/>
      <c r="O1246" s="40"/>
      <c r="P1246" s="40"/>
      <c r="Q1246" s="40" t="s">
        <v>576</v>
      </c>
      <c r="R1246" s="40">
        <v>51</v>
      </c>
      <c r="S1246" s="40">
        <v>5.5</v>
      </c>
      <c r="T1246" s="40">
        <v>24.75</v>
      </c>
      <c r="U1246" s="40"/>
      <c r="V1246" s="40"/>
      <c r="W1246" s="40"/>
      <c r="X1246" s="40"/>
      <c r="Y1246" s="40"/>
      <c r="Z1246" s="41"/>
      <c r="AA1246" s="40"/>
      <c r="AB1246" s="40"/>
      <c r="AC1246" s="40"/>
      <c r="AD1246" s="40"/>
      <c r="AE1246" s="40"/>
      <c r="AF1246" s="40"/>
      <c r="AG1246" s="40"/>
      <c r="AH1246" s="40"/>
      <c r="AI1246" s="40"/>
      <c r="AJ1246" s="40"/>
      <c r="AK1246" s="40"/>
      <c r="AL1246" s="40"/>
      <c r="AM1246" s="40"/>
      <c r="AN1246" s="40"/>
      <c r="AO1246" s="40"/>
      <c r="AP1246" s="40"/>
      <c r="AQ1246" s="40"/>
      <c r="AR1246" s="40"/>
      <c r="AS1246" s="42"/>
      <c r="AT1246" s="42"/>
      <c r="AU1246" s="43">
        <v>3</v>
      </c>
      <c r="AV1246" s="40"/>
      <c r="AW1246" s="40"/>
      <c r="AX1246" s="40"/>
      <c r="AY1246" s="40"/>
      <c r="AZ1246" s="40"/>
      <c r="BA1246" s="42"/>
      <c r="BB1246" s="41"/>
      <c r="BC1246" s="40"/>
      <c r="BD1246" s="40"/>
      <c r="BE1246" s="40"/>
      <c r="BF1246" s="40"/>
      <c r="BG1246" s="40"/>
      <c r="BH1246" s="42"/>
      <c r="BI1246" s="40"/>
      <c r="BJ1246" s="40"/>
      <c r="BK1246" s="40"/>
      <c r="BL1246" s="40"/>
      <c r="BM1246" s="40"/>
      <c r="BN1246" s="40"/>
      <c r="BO1246" s="41"/>
      <c r="BP1246" s="40"/>
      <c r="BQ1246" s="40"/>
      <c r="BR1246" s="40"/>
      <c r="BS1246" s="40"/>
      <c r="BT1246" s="40"/>
      <c r="BU1246" s="42"/>
      <c r="BV1246" s="40"/>
      <c r="BW1246" s="41">
        <v>5.5</v>
      </c>
      <c r="BX1246" s="40"/>
      <c r="BY1246" s="40" t="s">
        <v>1659</v>
      </c>
      <c r="BZ1246" s="40">
        <v>66</v>
      </c>
      <c r="CA1246" s="42">
        <v>66</v>
      </c>
      <c r="CB1246" s="41"/>
      <c r="CC1246" s="40"/>
      <c r="CD1246" s="40"/>
      <c r="CE1246" s="40"/>
      <c r="CF1246" s="40"/>
      <c r="CG1246" s="40"/>
      <c r="CH1246" s="42"/>
      <c r="CI1246" s="43"/>
      <c r="CJ1246" s="41"/>
      <c r="CK1246" s="40"/>
      <c r="CL1246" s="40"/>
      <c r="CM1246" s="40"/>
      <c r="CN1246" s="40"/>
      <c r="CO1246" s="40"/>
      <c r="CP1246" s="40"/>
      <c r="CQ1246" s="40"/>
      <c r="CR1246" s="40"/>
      <c r="CS1246" s="40"/>
      <c r="CT1246" s="40"/>
      <c r="CU1246" s="40"/>
      <c r="CV1246" s="40"/>
      <c r="CW1246" s="40"/>
      <c r="CX1246" s="40"/>
      <c r="CY1246" s="40"/>
      <c r="CZ1246" s="40"/>
      <c r="DA1246" s="40"/>
      <c r="DB1246" s="40"/>
      <c r="DC1246" s="40"/>
      <c r="DD1246" s="40"/>
      <c r="DE1246" s="40"/>
      <c r="DF1246" s="40"/>
      <c r="DG1246" s="40"/>
      <c r="DH1246" s="40"/>
      <c r="DI1246" s="40"/>
      <c r="DJ1246" s="40"/>
      <c r="DK1246" s="40"/>
      <c r="DL1246" s="40"/>
      <c r="DM1246" s="40"/>
      <c r="DN1246" s="40"/>
      <c r="DO1246" s="40"/>
      <c r="DP1246" s="40"/>
      <c r="DQ1246" s="41"/>
      <c r="DR1246" s="40"/>
      <c r="DS1246" s="40"/>
      <c r="DT1246" s="40"/>
      <c r="DU1246" s="40"/>
      <c r="DV1246" s="42"/>
      <c r="DW1246" s="40"/>
      <c r="DX1246" s="40"/>
      <c r="DY1246" s="40"/>
      <c r="DZ1246" s="40"/>
      <c r="EA1246" s="40"/>
      <c r="EB1246" s="40"/>
      <c r="EC1246" s="40"/>
      <c r="ED1246" s="41"/>
      <c r="EE1246" s="40"/>
      <c r="EF1246" s="40"/>
      <c r="EG1246" s="41"/>
      <c r="EH1246" s="40"/>
      <c r="EI1246" s="40"/>
      <c r="EJ1246" s="40"/>
      <c r="EK1246" s="40"/>
      <c r="EL1246" s="42"/>
      <c r="EM1246" s="40"/>
      <c r="EN1246" s="40"/>
      <c r="EO1246" s="40"/>
      <c r="EP1246" s="40"/>
      <c r="EQ1246" s="40"/>
      <c r="ER1246" s="40">
        <v>1</v>
      </c>
      <c r="ES1246" s="40"/>
      <c r="ET1246" s="40"/>
      <c r="EU1246" s="40"/>
      <c r="EV1246" s="40"/>
      <c r="EW1246" s="42">
        <v>30</v>
      </c>
      <c r="EX1246" s="42"/>
      <c r="EY1246" s="42"/>
      <c r="EZ1246" s="42"/>
      <c r="FA1246" s="42"/>
      <c r="FB1246" s="42"/>
      <c r="FC1246" s="42"/>
      <c r="FD1246" s="42"/>
      <c r="FE1246" s="42"/>
      <c r="FF1246" s="42"/>
      <c r="FG1246" s="42"/>
      <c r="FH1246" s="42"/>
      <c r="FI1246" s="42"/>
      <c r="FJ1246" s="42"/>
      <c r="FK1246" s="42"/>
      <c r="FL1246" s="42"/>
      <c r="FM1246" s="42"/>
      <c r="FN1246" s="42"/>
      <c r="FO1246" s="42"/>
      <c r="FP1246" s="42"/>
      <c r="FQ1246" s="42"/>
      <c r="FR1246" s="42"/>
      <c r="FS1246" s="29">
        <f t="shared" si="153"/>
        <v>296</v>
      </c>
      <c r="FT1246" s="29">
        <f t="shared" si="151"/>
        <v>296</v>
      </c>
      <c r="FU1246" s="8">
        <f t="shared" si="148"/>
        <v>8.5</v>
      </c>
      <c r="FV1246" s="29">
        <f t="shared" si="152"/>
        <v>8.5</v>
      </c>
    </row>
    <row r="1247" spans="1:178">
      <c r="A1247" s="8">
        <v>17196</v>
      </c>
      <c r="B1247" s="27" t="s">
        <v>849</v>
      </c>
      <c r="C1247" s="40">
        <v>63</v>
      </c>
      <c r="D1247" s="40" t="s">
        <v>1478</v>
      </c>
      <c r="E1247" s="40" t="s">
        <v>1476</v>
      </c>
      <c r="F1247" s="40" t="s">
        <v>805</v>
      </c>
      <c r="G1247" s="40">
        <v>120</v>
      </c>
      <c r="H1247" s="8" t="str">
        <f>VLOOKUP(F1247, 'Meslek Grupları'!$E$6:$G$152, 3, FALSE)</f>
        <v>İşçiler</v>
      </c>
      <c r="I1247" s="40"/>
      <c r="J1247" s="40"/>
      <c r="K1247" s="40"/>
      <c r="L1247" s="40"/>
      <c r="M1247" s="40"/>
      <c r="N1247" s="40"/>
      <c r="O1247" s="40"/>
      <c r="P1247" s="40"/>
      <c r="Q1247" s="40" t="s">
        <v>575</v>
      </c>
      <c r="R1247" s="40">
        <v>10</v>
      </c>
      <c r="S1247" s="40">
        <v>1.5</v>
      </c>
      <c r="T1247" s="40"/>
      <c r="U1247" s="40"/>
      <c r="V1247" s="40"/>
      <c r="W1247" s="40"/>
      <c r="X1247" s="40"/>
      <c r="Y1247" s="40"/>
      <c r="Z1247" s="41"/>
      <c r="AA1247" s="40"/>
      <c r="AB1247" s="40"/>
      <c r="AC1247" s="40"/>
      <c r="AD1247" s="40"/>
      <c r="AE1247" s="40"/>
      <c r="AF1247" s="40"/>
      <c r="AG1247" s="40"/>
      <c r="AH1247" s="40"/>
      <c r="AI1247" s="40"/>
      <c r="AJ1247" s="40"/>
      <c r="AK1247" s="40"/>
      <c r="AL1247" s="40"/>
      <c r="AM1247" s="40"/>
      <c r="AN1247" s="40"/>
      <c r="AO1247" s="40"/>
      <c r="AP1247" s="40"/>
      <c r="AQ1247" s="40"/>
      <c r="AR1247" s="40"/>
      <c r="AS1247" s="42"/>
      <c r="AT1247" s="42"/>
      <c r="AU1247" s="43"/>
      <c r="AV1247" s="40"/>
      <c r="AW1247" s="40"/>
      <c r="AX1247" s="40"/>
      <c r="AY1247" s="40"/>
      <c r="AZ1247" s="40"/>
      <c r="BA1247" s="42"/>
      <c r="BB1247" s="41"/>
      <c r="BC1247" s="40"/>
      <c r="BD1247" s="40"/>
      <c r="BE1247" s="40"/>
      <c r="BF1247" s="40"/>
      <c r="BG1247" s="40"/>
      <c r="BH1247" s="42"/>
      <c r="BI1247" s="40"/>
      <c r="BJ1247" s="40"/>
      <c r="BK1247" s="40"/>
      <c r="BL1247" s="40"/>
      <c r="BM1247" s="40"/>
      <c r="BN1247" s="40"/>
      <c r="BO1247" s="41"/>
      <c r="BP1247" s="40"/>
      <c r="BQ1247" s="40"/>
      <c r="BR1247" s="40"/>
      <c r="BS1247" s="40"/>
      <c r="BT1247" s="40"/>
      <c r="BU1247" s="42"/>
      <c r="BV1247" s="40"/>
      <c r="BW1247" s="41">
        <v>1.5</v>
      </c>
      <c r="BX1247" s="40"/>
      <c r="BY1247" s="40" t="s">
        <v>275</v>
      </c>
      <c r="BZ1247" s="40"/>
      <c r="CA1247" s="42"/>
      <c r="CB1247" s="41"/>
      <c r="CC1247" s="40"/>
      <c r="CD1247" s="40"/>
      <c r="CE1247" s="40"/>
      <c r="CF1247" s="40"/>
      <c r="CG1247" s="40"/>
      <c r="CH1247" s="42"/>
      <c r="CI1247" s="43"/>
      <c r="CJ1247" s="41"/>
      <c r="CK1247" s="40"/>
      <c r="CL1247" s="40"/>
      <c r="CM1247" s="40"/>
      <c r="CN1247" s="40"/>
      <c r="CO1247" s="40"/>
      <c r="CP1247" s="40"/>
      <c r="CQ1247" s="40"/>
      <c r="CR1247" s="40"/>
      <c r="CS1247" s="40"/>
      <c r="CT1247" s="40"/>
      <c r="CU1247" s="40"/>
      <c r="CV1247" s="40"/>
      <c r="CW1247" s="40"/>
      <c r="CX1247" s="40"/>
      <c r="CY1247" s="40"/>
      <c r="CZ1247" s="40"/>
      <c r="DA1247" s="40"/>
      <c r="DB1247" s="40"/>
      <c r="DC1247" s="40"/>
      <c r="DD1247" s="40"/>
      <c r="DE1247" s="40"/>
      <c r="DF1247" s="40"/>
      <c r="DG1247" s="40"/>
      <c r="DH1247" s="40"/>
      <c r="DI1247" s="40"/>
      <c r="DJ1247" s="40"/>
      <c r="DK1247" s="40"/>
      <c r="DL1247" s="40"/>
      <c r="DM1247" s="40"/>
      <c r="DN1247" s="40"/>
      <c r="DO1247" s="40"/>
      <c r="DP1247" s="40"/>
      <c r="DQ1247" s="41"/>
      <c r="DR1247" s="40"/>
      <c r="DS1247" s="40"/>
      <c r="DT1247" s="40"/>
      <c r="DU1247" s="40"/>
      <c r="DV1247" s="42"/>
      <c r="DW1247" s="40"/>
      <c r="DX1247" s="40"/>
      <c r="DY1247" s="40"/>
      <c r="DZ1247" s="40"/>
      <c r="EA1247" s="40"/>
      <c r="EB1247" s="40"/>
      <c r="EC1247" s="40"/>
      <c r="ED1247" s="41"/>
      <c r="EE1247" s="40"/>
      <c r="EF1247" s="40"/>
      <c r="EG1247" s="41"/>
      <c r="EH1247" s="40"/>
      <c r="EI1247" s="40"/>
      <c r="EJ1247" s="40"/>
      <c r="EK1247" s="40"/>
      <c r="EL1247" s="42"/>
      <c r="EM1247" s="40"/>
      <c r="EN1247" s="40"/>
      <c r="EO1247" s="40"/>
      <c r="EP1247" s="40"/>
      <c r="EQ1247" s="40"/>
      <c r="ER1247" s="40"/>
      <c r="ES1247" s="40"/>
      <c r="ET1247" s="40"/>
      <c r="EU1247" s="40"/>
      <c r="EV1247" s="40"/>
      <c r="EW1247" s="42"/>
      <c r="EX1247" s="42"/>
      <c r="EY1247" s="42"/>
      <c r="EZ1247" s="42"/>
      <c r="FA1247" s="42"/>
      <c r="FB1247" s="42"/>
      <c r="FC1247" s="42"/>
      <c r="FD1247" s="42"/>
      <c r="FE1247" s="42"/>
      <c r="FF1247" s="42"/>
      <c r="FG1247" s="42"/>
      <c r="FH1247" s="42"/>
      <c r="FI1247" s="42"/>
      <c r="FJ1247" s="42"/>
      <c r="FK1247" s="42"/>
      <c r="FL1247" s="42"/>
      <c r="FM1247" s="42"/>
      <c r="FN1247" s="42"/>
      <c r="FO1247" s="42"/>
      <c r="FP1247" s="42"/>
      <c r="FQ1247" s="42"/>
      <c r="FR1247" s="42"/>
      <c r="FS1247" s="29">
        <f t="shared" si="153"/>
        <v>120</v>
      </c>
      <c r="FT1247" s="29">
        <f t="shared" si="151"/>
        <v>120</v>
      </c>
      <c r="FU1247" s="8">
        <f t="shared" si="148"/>
        <v>1.5</v>
      </c>
      <c r="FV1247" s="29">
        <f t="shared" si="152"/>
        <v>1.5</v>
      </c>
    </row>
    <row r="1248" spans="1:178">
      <c r="A1248" s="8">
        <v>17196</v>
      </c>
      <c r="B1248" s="27" t="s">
        <v>849</v>
      </c>
      <c r="C1248" s="40">
        <v>64</v>
      </c>
      <c r="D1248" s="40" t="s">
        <v>1660</v>
      </c>
      <c r="E1248" s="40" t="s">
        <v>1462</v>
      </c>
      <c r="F1248" s="40" t="s">
        <v>487</v>
      </c>
      <c r="G1248" s="40"/>
      <c r="H1248" s="8" t="str">
        <f>VLOOKUP(F1248, 'Meslek Grupları'!$E$6:$G$152, 3, FALSE)</f>
        <v>Mesleksiz</v>
      </c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>
        <v>1.5</v>
      </c>
      <c r="T1248" s="40">
        <v>6.75</v>
      </c>
      <c r="U1248" s="40"/>
      <c r="V1248" s="40"/>
      <c r="W1248" s="40"/>
      <c r="X1248" s="40"/>
      <c r="Y1248" s="40"/>
      <c r="Z1248" s="41">
        <v>30</v>
      </c>
      <c r="AA1248" s="40">
        <v>7.5</v>
      </c>
      <c r="AB1248" s="40"/>
      <c r="AC1248" s="40"/>
      <c r="AD1248" s="40"/>
      <c r="AE1248" s="40"/>
      <c r="AF1248" s="40"/>
      <c r="AG1248" s="40"/>
      <c r="AH1248" s="40"/>
      <c r="AI1248" s="40"/>
      <c r="AJ1248" s="40"/>
      <c r="AK1248" s="40"/>
      <c r="AL1248" s="40"/>
      <c r="AM1248" s="40"/>
      <c r="AN1248" s="40"/>
      <c r="AO1248" s="40"/>
      <c r="AP1248" s="40"/>
      <c r="AQ1248" s="40"/>
      <c r="AR1248" s="40">
        <v>20</v>
      </c>
      <c r="AS1248" s="42">
        <v>4</v>
      </c>
      <c r="AT1248" s="42">
        <v>11.5</v>
      </c>
      <c r="AU1248" s="43"/>
      <c r="AV1248" s="40"/>
      <c r="AW1248" s="40"/>
      <c r="AX1248" s="40"/>
      <c r="AY1248" s="40"/>
      <c r="AZ1248" s="40"/>
      <c r="BA1248" s="42"/>
      <c r="BB1248" s="41"/>
      <c r="BC1248" s="40"/>
      <c r="BD1248" s="40"/>
      <c r="BE1248" s="40"/>
      <c r="BF1248" s="40"/>
      <c r="BG1248" s="40"/>
      <c r="BH1248" s="42"/>
      <c r="BI1248" s="40">
        <v>2</v>
      </c>
      <c r="BJ1248" s="40">
        <v>11.5</v>
      </c>
      <c r="BK1248" s="40">
        <v>11.5</v>
      </c>
      <c r="BL1248" s="40"/>
      <c r="BM1248" s="40">
        <v>92</v>
      </c>
      <c r="BN1248" s="40">
        <v>92</v>
      </c>
      <c r="BO1248" s="41"/>
      <c r="BP1248" s="40"/>
      <c r="BQ1248" s="40"/>
      <c r="BR1248" s="40"/>
      <c r="BS1248" s="40"/>
      <c r="BT1248" s="40"/>
      <c r="BU1248" s="42"/>
      <c r="BV1248" s="40"/>
      <c r="BW1248" s="41">
        <v>1.5</v>
      </c>
      <c r="BX1248" s="40"/>
      <c r="BY1248" s="40"/>
      <c r="BZ1248" s="40">
        <v>18</v>
      </c>
      <c r="CA1248" s="42">
        <v>18</v>
      </c>
      <c r="CB1248" s="41"/>
      <c r="CC1248" s="40"/>
      <c r="CD1248" s="40"/>
      <c r="CE1248" s="40"/>
      <c r="CF1248" s="40"/>
      <c r="CG1248" s="40"/>
      <c r="CH1248" s="42"/>
      <c r="CI1248" s="43"/>
      <c r="CJ1248" s="41"/>
      <c r="CK1248" s="40"/>
      <c r="CL1248" s="40"/>
      <c r="CM1248" s="40"/>
      <c r="CN1248" s="40"/>
      <c r="CO1248" s="40"/>
      <c r="CP1248" s="40"/>
      <c r="CQ1248" s="40"/>
      <c r="CR1248" s="40"/>
      <c r="CS1248" s="40"/>
      <c r="CT1248" s="40"/>
      <c r="CU1248" s="40"/>
      <c r="CV1248" s="40"/>
      <c r="CW1248" s="40"/>
      <c r="CX1248" s="40"/>
      <c r="CY1248" s="40"/>
      <c r="CZ1248" s="40"/>
      <c r="DA1248" s="40"/>
      <c r="DB1248" s="40"/>
      <c r="DC1248" s="40"/>
      <c r="DD1248" s="40"/>
      <c r="DE1248" s="40"/>
      <c r="DF1248" s="40"/>
      <c r="DG1248" s="40"/>
      <c r="DH1248" s="40"/>
      <c r="DI1248" s="40"/>
      <c r="DJ1248" s="40"/>
      <c r="DK1248" s="40"/>
      <c r="DL1248" s="40"/>
      <c r="DM1248" s="40"/>
      <c r="DN1248" s="40"/>
      <c r="DO1248" s="40"/>
      <c r="DP1248" s="40"/>
      <c r="DQ1248" s="41"/>
      <c r="DR1248" s="40"/>
      <c r="DS1248" s="40"/>
      <c r="DT1248" s="40"/>
      <c r="DU1248" s="40"/>
      <c r="DV1248" s="42"/>
      <c r="DW1248" s="40"/>
      <c r="DX1248" s="40"/>
      <c r="DY1248" s="40"/>
      <c r="DZ1248" s="40"/>
      <c r="EA1248" s="40"/>
      <c r="EB1248" s="40"/>
      <c r="EC1248" s="40"/>
      <c r="ED1248" s="41"/>
      <c r="EE1248" s="40"/>
      <c r="EF1248" s="40"/>
      <c r="EG1248" s="41"/>
      <c r="EH1248" s="40"/>
      <c r="EI1248" s="40"/>
      <c r="EJ1248" s="40"/>
      <c r="EK1248" s="40"/>
      <c r="EL1248" s="42"/>
      <c r="EM1248" s="40"/>
      <c r="EN1248" s="40"/>
      <c r="EO1248" s="40"/>
      <c r="EP1248" s="40"/>
      <c r="EQ1248" s="40"/>
      <c r="ER1248" s="40"/>
      <c r="ES1248" s="40"/>
      <c r="ET1248" s="40"/>
      <c r="EU1248" s="40"/>
      <c r="EV1248" s="40"/>
      <c r="EW1248" s="42"/>
      <c r="EX1248" s="42"/>
      <c r="EY1248" s="42"/>
      <c r="EZ1248" s="42"/>
      <c r="FA1248" s="42"/>
      <c r="FB1248" s="42"/>
      <c r="FC1248" s="42"/>
      <c r="FD1248" s="42"/>
      <c r="FE1248" s="42"/>
      <c r="FF1248" s="42"/>
      <c r="FG1248" s="42"/>
      <c r="FH1248" s="42"/>
      <c r="FI1248" s="42"/>
      <c r="FJ1248" s="42"/>
      <c r="FK1248" s="42"/>
      <c r="FL1248" s="42"/>
      <c r="FM1248" s="42"/>
      <c r="FN1248" s="42"/>
      <c r="FO1248" s="42"/>
      <c r="FP1248" s="42"/>
      <c r="FQ1248" s="42"/>
      <c r="FR1248" s="42"/>
      <c r="FS1248" s="29">
        <f t="shared" si="153"/>
        <v>110</v>
      </c>
      <c r="FT1248" s="29">
        <f t="shared" si="151"/>
        <v>110</v>
      </c>
      <c r="FU1248" s="8">
        <f t="shared" si="148"/>
        <v>3.5</v>
      </c>
      <c r="FV1248" s="29">
        <f t="shared" si="152"/>
        <v>3.5</v>
      </c>
    </row>
    <row r="1249" spans="1:178">
      <c r="A1249" s="8">
        <v>17196</v>
      </c>
      <c r="B1249" s="27" t="s">
        <v>849</v>
      </c>
      <c r="C1249" s="40">
        <v>65</v>
      </c>
      <c r="D1249" s="40" t="s">
        <v>1661</v>
      </c>
      <c r="E1249" s="40" t="s">
        <v>1437</v>
      </c>
      <c r="F1249" s="40" t="s">
        <v>487</v>
      </c>
      <c r="G1249" s="40"/>
      <c r="H1249" s="8" t="str">
        <f>VLOOKUP(F1249, 'Meslek Grupları'!$E$6:$G$152, 3, FALSE)</f>
        <v>Mesleksiz</v>
      </c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>
        <v>2.5</v>
      </c>
      <c r="T1249" s="40">
        <v>11.25</v>
      </c>
      <c r="U1249" s="40"/>
      <c r="V1249" s="40"/>
      <c r="W1249" s="40"/>
      <c r="X1249" s="40"/>
      <c r="Y1249" s="40"/>
      <c r="Z1249" s="41"/>
      <c r="AA1249" s="40"/>
      <c r="AB1249" s="40"/>
      <c r="AC1249" s="40"/>
      <c r="AD1249" s="40"/>
      <c r="AE1249" s="40"/>
      <c r="AF1249" s="40"/>
      <c r="AG1249" s="40"/>
      <c r="AH1249" s="40"/>
      <c r="AI1249" s="40"/>
      <c r="AJ1249" s="40"/>
      <c r="AK1249" s="40"/>
      <c r="AL1249" s="40"/>
      <c r="AM1249" s="40"/>
      <c r="AN1249" s="40"/>
      <c r="AO1249" s="40"/>
      <c r="AP1249" s="40"/>
      <c r="AQ1249" s="40"/>
      <c r="AR1249" s="40">
        <v>20</v>
      </c>
      <c r="AS1249" s="42">
        <v>4</v>
      </c>
      <c r="AT1249" s="42">
        <v>4</v>
      </c>
      <c r="AU1249" s="43"/>
      <c r="AV1249" s="40"/>
      <c r="AW1249" s="40"/>
      <c r="AX1249" s="40"/>
      <c r="AY1249" s="40"/>
      <c r="AZ1249" s="40"/>
      <c r="BA1249" s="42"/>
      <c r="BB1249" s="41"/>
      <c r="BC1249" s="40"/>
      <c r="BD1249" s="40"/>
      <c r="BE1249" s="40"/>
      <c r="BF1249" s="40"/>
      <c r="BG1249" s="40"/>
      <c r="BH1249" s="42"/>
      <c r="BI1249" s="40">
        <v>2</v>
      </c>
      <c r="BJ1249" s="40">
        <v>4</v>
      </c>
      <c r="BK1249" s="40">
        <v>4</v>
      </c>
      <c r="BL1249" s="40"/>
      <c r="BM1249" s="40">
        <v>32</v>
      </c>
      <c r="BN1249" s="40">
        <v>32</v>
      </c>
      <c r="BO1249" s="41"/>
      <c r="BP1249" s="40"/>
      <c r="BQ1249" s="40"/>
      <c r="BR1249" s="40"/>
      <c r="BS1249" s="40"/>
      <c r="BT1249" s="40"/>
      <c r="BU1249" s="42"/>
      <c r="BV1249" s="40"/>
      <c r="BW1249" s="41">
        <v>2.5</v>
      </c>
      <c r="BX1249" s="40"/>
      <c r="BY1249" s="40"/>
      <c r="BZ1249" s="40">
        <v>30</v>
      </c>
      <c r="CA1249" s="42">
        <v>30</v>
      </c>
      <c r="CB1249" s="41"/>
      <c r="CC1249" s="40"/>
      <c r="CD1249" s="40"/>
      <c r="CE1249" s="40"/>
      <c r="CF1249" s="40"/>
      <c r="CG1249" s="40"/>
      <c r="CH1249" s="42"/>
      <c r="CI1249" s="43"/>
      <c r="CJ1249" s="41"/>
      <c r="CK1249" s="40"/>
      <c r="CL1249" s="40"/>
      <c r="CM1249" s="40"/>
      <c r="CN1249" s="40"/>
      <c r="CO1249" s="40"/>
      <c r="CP1249" s="40"/>
      <c r="CQ1249" s="40"/>
      <c r="CR1249" s="40"/>
      <c r="CS1249" s="40"/>
      <c r="CT1249" s="40"/>
      <c r="CU1249" s="40"/>
      <c r="CV1249" s="40"/>
      <c r="CW1249" s="40"/>
      <c r="CX1249" s="40"/>
      <c r="CY1249" s="40"/>
      <c r="CZ1249" s="40"/>
      <c r="DA1249" s="40"/>
      <c r="DB1249" s="40"/>
      <c r="DC1249" s="40"/>
      <c r="DD1249" s="40"/>
      <c r="DE1249" s="40"/>
      <c r="DF1249" s="40"/>
      <c r="DG1249" s="40"/>
      <c r="DH1249" s="40"/>
      <c r="DI1249" s="40"/>
      <c r="DJ1249" s="40"/>
      <c r="DK1249" s="40"/>
      <c r="DL1249" s="40"/>
      <c r="DM1249" s="40"/>
      <c r="DN1249" s="40"/>
      <c r="DO1249" s="40"/>
      <c r="DP1249" s="40"/>
      <c r="DQ1249" s="41"/>
      <c r="DR1249" s="40"/>
      <c r="DS1249" s="40"/>
      <c r="DT1249" s="40"/>
      <c r="DU1249" s="40"/>
      <c r="DV1249" s="42"/>
      <c r="DW1249" s="40"/>
      <c r="DX1249" s="40"/>
      <c r="DY1249" s="40"/>
      <c r="DZ1249" s="40"/>
      <c r="EA1249" s="40"/>
      <c r="EB1249" s="40"/>
      <c r="EC1249" s="40"/>
      <c r="ED1249" s="41"/>
      <c r="EE1249" s="40"/>
      <c r="EF1249" s="40"/>
      <c r="EG1249" s="41"/>
      <c r="EH1249" s="40"/>
      <c r="EI1249" s="40"/>
      <c r="EJ1249" s="40"/>
      <c r="EK1249" s="40"/>
      <c r="EL1249" s="42"/>
      <c r="EM1249" s="40"/>
      <c r="EN1249" s="40"/>
      <c r="EO1249" s="40"/>
      <c r="EP1249" s="40"/>
      <c r="EQ1249" s="40"/>
      <c r="ER1249" s="40"/>
      <c r="ES1249" s="40"/>
      <c r="ET1249" s="40"/>
      <c r="EU1249" s="40"/>
      <c r="EV1249" s="40"/>
      <c r="EW1249" s="42"/>
      <c r="EX1249" s="42"/>
      <c r="EY1249" s="42"/>
      <c r="EZ1249" s="42"/>
      <c r="FA1249" s="42"/>
      <c r="FB1249" s="42"/>
      <c r="FC1249" s="42"/>
      <c r="FD1249" s="42"/>
      <c r="FE1249" s="42"/>
      <c r="FF1249" s="42"/>
      <c r="FG1249" s="42"/>
      <c r="FH1249" s="42"/>
      <c r="FI1249" s="42"/>
      <c r="FJ1249" s="42"/>
      <c r="FK1249" s="42"/>
      <c r="FL1249" s="42"/>
      <c r="FM1249" s="42"/>
      <c r="FN1249" s="42"/>
      <c r="FO1249" s="42"/>
      <c r="FP1249" s="42"/>
      <c r="FQ1249" s="42"/>
      <c r="FR1249" s="42"/>
      <c r="FS1249" s="29">
        <f t="shared" si="153"/>
        <v>62</v>
      </c>
      <c r="FT1249" s="29">
        <f t="shared" si="151"/>
        <v>62</v>
      </c>
      <c r="FU1249" s="8">
        <f t="shared" si="148"/>
        <v>4.5</v>
      </c>
      <c r="FV1249" s="29">
        <f t="shared" si="152"/>
        <v>4.5</v>
      </c>
    </row>
    <row r="1250" spans="1:178">
      <c r="A1250" s="8">
        <v>17196</v>
      </c>
      <c r="B1250" s="27" t="s">
        <v>849</v>
      </c>
      <c r="C1250" s="40">
        <v>66</v>
      </c>
      <c r="D1250" s="40" t="s">
        <v>1662</v>
      </c>
      <c r="E1250" s="40" t="s">
        <v>1497</v>
      </c>
      <c r="F1250" s="40" t="s">
        <v>487</v>
      </c>
      <c r="G1250" s="40"/>
      <c r="H1250" s="8" t="str">
        <f>VLOOKUP(F1250, 'Meslek Grupları'!$E$6:$G$152, 3, FALSE)</f>
        <v>Mesleksiz</v>
      </c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>
        <v>3</v>
      </c>
      <c r="T1250" s="40">
        <v>13.5</v>
      </c>
      <c r="U1250" s="40"/>
      <c r="V1250" s="40"/>
      <c r="W1250" s="40"/>
      <c r="X1250" s="40"/>
      <c r="Y1250" s="40"/>
      <c r="Z1250" s="41"/>
      <c r="AA1250" s="40"/>
      <c r="AB1250" s="40"/>
      <c r="AC1250" s="40"/>
      <c r="AD1250" s="40"/>
      <c r="AE1250" s="40"/>
      <c r="AF1250" s="40"/>
      <c r="AG1250" s="40"/>
      <c r="AH1250" s="40"/>
      <c r="AI1250" s="40"/>
      <c r="AJ1250" s="40"/>
      <c r="AK1250" s="40"/>
      <c r="AL1250" s="40"/>
      <c r="AM1250" s="40"/>
      <c r="AN1250" s="40"/>
      <c r="AO1250" s="40"/>
      <c r="AP1250" s="40"/>
      <c r="AQ1250" s="40"/>
      <c r="AR1250" s="40"/>
      <c r="AS1250" s="42"/>
      <c r="AT1250" s="42"/>
      <c r="AU1250" s="43"/>
      <c r="AV1250" s="40"/>
      <c r="AW1250" s="40"/>
      <c r="AX1250" s="40"/>
      <c r="AY1250" s="40"/>
      <c r="AZ1250" s="40"/>
      <c r="BA1250" s="42"/>
      <c r="BB1250" s="41"/>
      <c r="BC1250" s="40"/>
      <c r="BD1250" s="40"/>
      <c r="BE1250" s="40"/>
      <c r="BF1250" s="40"/>
      <c r="BG1250" s="40"/>
      <c r="BH1250" s="42"/>
      <c r="BI1250" s="40"/>
      <c r="BJ1250" s="40"/>
      <c r="BK1250" s="40"/>
      <c r="BL1250" s="40"/>
      <c r="BM1250" s="40"/>
      <c r="BN1250" s="40"/>
      <c r="BO1250" s="41"/>
      <c r="BP1250" s="40"/>
      <c r="BQ1250" s="40"/>
      <c r="BR1250" s="40"/>
      <c r="BS1250" s="40"/>
      <c r="BT1250" s="40"/>
      <c r="BU1250" s="42"/>
      <c r="BV1250" s="40"/>
      <c r="BW1250" s="41">
        <v>3</v>
      </c>
      <c r="BX1250" s="40"/>
      <c r="BY1250" s="40"/>
      <c r="BZ1250" s="40">
        <v>36</v>
      </c>
      <c r="CA1250" s="42">
        <v>36</v>
      </c>
      <c r="CB1250" s="41"/>
      <c r="CC1250" s="40"/>
      <c r="CD1250" s="40"/>
      <c r="CE1250" s="40"/>
      <c r="CF1250" s="40"/>
      <c r="CG1250" s="40"/>
      <c r="CH1250" s="42"/>
      <c r="CI1250" s="43"/>
      <c r="CJ1250" s="41"/>
      <c r="CK1250" s="40"/>
      <c r="CL1250" s="40"/>
      <c r="CM1250" s="40"/>
      <c r="CN1250" s="40"/>
      <c r="CO1250" s="40"/>
      <c r="CP1250" s="40"/>
      <c r="CQ1250" s="40"/>
      <c r="CR1250" s="40"/>
      <c r="CS1250" s="40"/>
      <c r="CT1250" s="40"/>
      <c r="CU1250" s="40"/>
      <c r="CV1250" s="40"/>
      <c r="CW1250" s="40"/>
      <c r="CX1250" s="40"/>
      <c r="CY1250" s="40"/>
      <c r="CZ1250" s="40"/>
      <c r="DA1250" s="40"/>
      <c r="DB1250" s="40"/>
      <c r="DC1250" s="40"/>
      <c r="DD1250" s="40"/>
      <c r="DE1250" s="40"/>
      <c r="DF1250" s="40"/>
      <c r="DG1250" s="40"/>
      <c r="DH1250" s="40"/>
      <c r="DI1250" s="40"/>
      <c r="DJ1250" s="40"/>
      <c r="DK1250" s="40"/>
      <c r="DL1250" s="40"/>
      <c r="DM1250" s="40"/>
      <c r="DN1250" s="40"/>
      <c r="DO1250" s="40"/>
      <c r="DP1250" s="40"/>
      <c r="DQ1250" s="41"/>
      <c r="DR1250" s="40"/>
      <c r="DS1250" s="40"/>
      <c r="DT1250" s="40"/>
      <c r="DU1250" s="40"/>
      <c r="DV1250" s="42"/>
      <c r="DW1250" s="40"/>
      <c r="DX1250" s="40"/>
      <c r="DY1250" s="40"/>
      <c r="DZ1250" s="40"/>
      <c r="EA1250" s="40"/>
      <c r="EB1250" s="40"/>
      <c r="EC1250" s="40"/>
      <c r="ED1250" s="41"/>
      <c r="EE1250" s="40"/>
      <c r="EF1250" s="40"/>
      <c r="EG1250" s="41"/>
      <c r="EH1250" s="40"/>
      <c r="EI1250" s="40"/>
      <c r="EJ1250" s="40"/>
      <c r="EK1250" s="40"/>
      <c r="EL1250" s="42"/>
      <c r="EM1250" s="40"/>
      <c r="EN1250" s="40"/>
      <c r="EO1250" s="40"/>
      <c r="EP1250" s="40"/>
      <c r="EQ1250" s="40"/>
      <c r="ER1250" s="40"/>
      <c r="ES1250" s="40"/>
      <c r="ET1250" s="40"/>
      <c r="EU1250" s="40"/>
      <c r="EV1250" s="40"/>
      <c r="EW1250" s="42"/>
      <c r="EX1250" s="42"/>
      <c r="EY1250" s="42"/>
      <c r="EZ1250" s="42"/>
      <c r="FA1250" s="42"/>
      <c r="FB1250" s="42"/>
      <c r="FC1250" s="42"/>
      <c r="FD1250" s="42"/>
      <c r="FE1250" s="42"/>
      <c r="FF1250" s="42"/>
      <c r="FG1250" s="42"/>
      <c r="FH1250" s="42"/>
      <c r="FI1250" s="42"/>
      <c r="FJ1250" s="42"/>
      <c r="FK1250" s="42"/>
      <c r="FL1250" s="42"/>
      <c r="FM1250" s="42"/>
      <c r="FN1250" s="42"/>
      <c r="FO1250" s="42"/>
      <c r="FP1250" s="42"/>
      <c r="FQ1250" s="42"/>
      <c r="FR1250" s="42"/>
      <c r="FS1250" s="29">
        <f t="shared" si="153"/>
        <v>36</v>
      </c>
      <c r="FT1250" s="29">
        <f t="shared" si="151"/>
        <v>36</v>
      </c>
      <c r="FU1250" s="8">
        <f t="shared" si="148"/>
        <v>3</v>
      </c>
      <c r="FV1250" s="29">
        <f t="shared" si="152"/>
        <v>3</v>
      </c>
    </row>
    <row r="1251" spans="1:178">
      <c r="A1251" s="8">
        <v>17196</v>
      </c>
      <c r="B1251" s="27" t="s">
        <v>849</v>
      </c>
      <c r="C1251" s="40">
        <v>67</v>
      </c>
      <c r="D1251" s="40" t="s">
        <v>1494</v>
      </c>
      <c r="E1251" s="40" t="s">
        <v>1472</v>
      </c>
      <c r="F1251" s="40" t="s">
        <v>261</v>
      </c>
      <c r="G1251" s="40">
        <v>300</v>
      </c>
      <c r="H1251" s="8" t="str">
        <f>VLOOKUP(F1251, 'Meslek Grupları'!$E$6:$G$152, 3, FALSE)</f>
        <v>Esnaf</v>
      </c>
      <c r="I1251" s="40" t="s">
        <v>1663</v>
      </c>
      <c r="J1251" s="40"/>
      <c r="K1251" s="40"/>
      <c r="L1251" s="40"/>
      <c r="M1251" s="40"/>
      <c r="N1251" s="40"/>
      <c r="O1251" s="40"/>
      <c r="P1251" s="40"/>
      <c r="Q1251" s="40" t="s">
        <v>576</v>
      </c>
      <c r="R1251" s="40">
        <v>69</v>
      </c>
      <c r="S1251" s="40"/>
      <c r="T1251" s="40"/>
      <c r="U1251" s="40"/>
      <c r="V1251" s="40"/>
      <c r="W1251" s="40"/>
      <c r="X1251" s="40"/>
      <c r="Y1251" s="40"/>
      <c r="Z1251" s="41"/>
      <c r="AA1251" s="40"/>
      <c r="AB1251" s="40"/>
      <c r="AC1251" s="40"/>
      <c r="AD1251" s="40"/>
      <c r="AE1251" s="40"/>
      <c r="AF1251" s="40"/>
      <c r="AG1251" s="40"/>
      <c r="AH1251" s="40"/>
      <c r="AI1251" s="40"/>
      <c r="AJ1251" s="40"/>
      <c r="AK1251" s="40"/>
      <c r="AL1251" s="40"/>
      <c r="AM1251" s="40"/>
      <c r="AN1251" s="40"/>
      <c r="AO1251" s="40"/>
      <c r="AP1251" s="40"/>
      <c r="AQ1251" s="40"/>
      <c r="AR1251" s="40"/>
      <c r="AS1251" s="42"/>
      <c r="AT1251" s="42"/>
      <c r="AU1251" s="43"/>
      <c r="AV1251" s="40"/>
      <c r="AW1251" s="40"/>
      <c r="AX1251" s="40"/>
      <c r="AY1251" s="40"/>
      <c r="AZ1251" s="40"/>
      <c r="BA1251" s="42"/>
      <c r="BB1251" s="41"/>
      <c r="BC1251" s="40"/>
      <c r="BD1251" s="40"/>
      <c r="BE1251" s="40"/>
      <c r="BF1251" s="40"/>
      <c r="BG1251" s="40"/>
      <c r="BH1251" s="42"/>
      <c r="BI1251" s="40"/>
      <c r="BJ1251" s="40"/>
      <c r="BK1251" s="40"/>
      <c r="BL1251" s="40"/>
      <c r="BM1251" s="40"/>
      <c r="BN1251" s="40"/>
      <c r="BO1251" s="41"/>
      <c r="BP1251" s="40"/>
      <c r="BQ1251" s="40"/>
      <c r="BR1251" s="40"/>
      <c r="BS1251" s="40"/>
      <c r="BT1251" s="40"/>
      <c r="BU1251" s="42"/>
      <c r="BV1251" s="40"/>
      <c r="BW1251" s="41"/>
      <c r="BX1251" s="40"/>
      <c r="BY1251" s="40"/>
      <c r="BZ1251" s="40"/>
      <c r="CA1251" s="42"/>
      <c r="CB1251" s="41"/>
      <c r="CC1251" s="40"/>
      <c r="CD1251" s="40"/>
      <c r="CE1251" s="40"/>
      <c r="CF1251" s="40"/>
      <c r="CG1251" s="40"/>
      <c r="CH1251" s="42"/>
      <c r="CI1251" s="43"/>
      <c r="CJ1251" s="41"/>
      <c r="CK1251" s="40"/>
      <c r="CL1251" s="40"/>
      <c r="CM1251" s="40"/>
      <c r="CN1251" s="40"/>
      <c r="CO1251" s="40"/>
      <c r="CP1251" s="40"/>
      <c r="CQ1251" s="40"/>
      <c r="CR1251" s="40"/>
      <c r="CS1251" s="40"/>
      <c r="CT1251" s="40"/>
      <c r="CU1251" s="40"/>
      <c r="CV1251" s="40"/>
      <c r="CW1251" s="40"/>
      <c r="CX1251" s="40"/>
      <c r="CY1251" s="40"/>
      <c r="CZ1251" s="40"/>
      <c r="DA1251" s="40"/>
      <c r="DB1251" s="40"/>
      <c r="DC1251" s="40"/>
      <c r="DD1251" s="40"/>
      <c r="DE1251" s="40"/>
      <c r="DF1251" s="40"/>
      <c r="DG1251" s="40"/>
      <c r="DH1251" s="40"/>
      <c r="DI1251" s="40"/>
      <c r="DJ1251" s="40"/>
      <c r="DK1251" s="40"/>
      <c r="DL1251" s="40"/>
      <c r="DM1251" s="40"/>
      <c r="DN1251" s="40"/>
      <c r="DO1251" s="40"/>
      <c r="DP1251" s="40"/>
      <c r="DQ1251" s="41"/>
      <c r="DR1251" s="40"/>
      <c r="DS1251" s="40"/>
      <c r="DT1251" s="40"/>
      <c r="DU1251" s="40"/>
      <c r="DV1251" s="42"/>
      <c r="DW1251" s="40"/>
      <c r="DX1251" s="40"/>
      <c r="DY1251" s="40"/>
      <c r="DZ1251" s="40"/>
      <c r="EA1251" s="40"/>
      <c r="EB1251" s="40"/>
      <c r="EC1251" s="40"/>
      <c r="ED1251" s="41"/>
      <c r="EE1251" s="40"/>
      <c r="EF1251" s="40"/>
      <c r="EG1251" s="41"/>
      <c r="EH1251" s="40"/>
      <c r="EI1251" s="40"/>
      <c r="EJ1251" s="40"/>
      <c r="EK1251" s="40"/>
      <c r="EL1251" s="42"/>
      <c r="EM1251" s="40"/>
      <c r="EN1251" s="40"/>
      <c r="EO1251" s="40"/>
      <c r="EP1251" s="40"/>
      <c r="EQ1251" s="40"/>
      <c r="ER1251" s="40"/>
      <c r="ES1251" s="40"/>
      <c r="ET1251" s="40"/>
      <c r="EU1251" s="40"/>
      <c r="EV1251" s="40"/>
      <c r="EW1251" s="42"/>
      <c r="EX1251" s="42"/>
      <c r="EY1251" s="42"/>
      <c r="EZ1251" s="42"/>
      <c r="FA1251" s="42"/>
      <c r="FB1251" s="42"/>
      <c r="FC1251" s="42"/>
      <c r="FD1251" s="42"/>
      <c r="FE1251" s="42"/>
      <c r="FF1251" s="42"/>
      <c r="FG1251" s="42"/>
      <c r="FH1251" s="42"/>
      <c r="FI1251" s="42"/>
      <c r="FJ1251" s="42"/>
      <c r="FK1251" s="42"/>
      <c r="FL1251" s="42"/>
      <c r="FM1251" s="42"/>
      <c r="FN1251" s="42"/>
      <c r="FO1251" s="42"/>
      <c r="FP1251" s="42"/>
      <c r="FQ1251" s="42"/>
      <c r="FR1251" s="42"/>
      <c r="FS1251" s="29">
        <f t="shared" si="153"/>
        <v>300</v>
      </c>
      <c r="FT1251" s="29">
        <f t="shared" si="151"/>
        <v>300</v>
      </c>
      <c r="FU1251" s="8">
        <f t="shared" si="148"/>
        <v>0</v>
      </c>
      <c r="FV1251" s="29">
        <f t="shared" si="152"/>
        <v>0</v>
      </c>
    </row>
    <row r="1252" spans="1:178">
      <c r="A1252" s="8">
        <v>17196</v>
      </c>
      <c r="B1252" s="27" t="s">
        <v>849</v>
      </c>
      <c r="C1252" s="40">
        <v>68</v>
      </c>
      <c r="D1252" s="40" t="s">
        <v>1485</v>
      </c>
      <c r="E1252" s="40" t="s">
        <v>1463</v>
      </c>
      <c r="F1252" s="40" t="s">
        <v>266</v>
      </c>
      <c r="G1252" s="40">
        <v>600</v>
      </c>
      <c r="H1252" s="8" t="str">
        <f>VLOOKUP(F1252, 'Meslek Grupları'!$E$6:$G$152, 3, FALSE)</f>
        <v>Esnaf</v>
      </c>
      <c r="I1252" s="40"/>
      <c r="J1252" s="40"/>
      <c r="K1252" s="40"/>
      <c r="L1252" s="40"/>
      <c r="M1252" s="40"/>
      <c r="N1252" s="40"/>
      <c r="O1252" s="40"/>
      <c r="P1252" s="40"/>
      <c r="Q1252" s="40" t="s">
        <v>576</v>
      </c>
      <c r="R1252" s="40">
        <v>70</v>
      </c>
      <c r="S1252" s="40">
        <v>11</v>
      </c>
      <c r="T1252" s="40">
        <v>49.5</v>
      </c>
      <c r="U1252" s="40"/>
      <c r="V1252" s="40"/>
      <c r="W1252" s="40"/>
      <c r="X1252" s="40"/>
      <c r="Y1252" s="40"/>
      <c r="Z1252" s="41">
        <v>10</v>
      </c>
      <c r="AA1252" s="40">
        <v>2.5</v>
      </c>
      <c r="AB1252" s="40"/>
      <c r="AC1252" s="40"/>
      <c r="AD1252" s="40"/>
      <c r="AE1252" s="40"/>
      <c r="AF1252" s="40"/>
      <c r="AG1252" s="40"/>
      <c r="AH1252" s="40"/>
      <c r="AI1252" s="40"/>
      <c r="AJ1252" s="40"/>
      <c r="AK1252" s="40"/>
      <c r="AL1252" s="40"/>
      <c r="AM1252" s="40"/>
      <c r="AN1252" s="40"/>
      <c r="AO1252" s="40"/>
      <c r="AP1252" s="40"/>
      <c r="AQ1252" s="40"/>
      <c r="AR1252" s="40"/>
      <c r="AS1252" s="42"/>
      <c r="AT1252" s="42">
        <v>2.5</v>
      </c>
      <c r="AU1252" s="43"/>
      <c r="AV1252" s="40">
        <v>1.5</v>
      </c>
      <c r="AW1252" s="40"/>
      <c r="AX1252" s="40">
        <v>2.5</v>
      </c>
      <c r="AY1252" s="40"/>
      <c r="AZ1252" s="40">
        <v>22.5</v>
      </c>
      <c r="BA1252" s="42">
        <v>22</v>
      </c>
      <c r="BB1252" s="41"/>
      <c r="BC1252" s="40"/>
      <c r="BD1252" s="40"/>
      <c r="BE1252" s="40"/>
      <c r="BF1252" s="40"/>
      <c r="BG1252" s="40"/>
      <c r="BH1252" s="42"/>
      <c r="BI1252" s="40"/>
      <c r="BJ1252" s="40"/>
      <c r="BK1252" s="40"/>
      <c r="BL1252" s="40"/>
      <c r="BM1252" s="40"/>
      <c r="BN1252" s="40"/>
      <c r="BO1252" s="41"/>
      <c r="BP1252" s="40"/>
      <c r="BQ1252" s="40"/>
      <c r="BR1252" s="40"/>
      <c r="BS1252" s="40"/>
      <c r="BT1252" s="40"/>
      <c r="BU1252" s="42"/>
      <c r="BV1252" s="40"/>
      <c r="BW1252" s="41">
        <v>11</v>
      </c>
      <c r="BX1252" s="40"/>
      <c r="BY1252" s="40" t="s">
        <v>1664</v>
      </c>
      <c r="BZ1252" s="40">
        <v>192</v>
      </c>
      <c r="CA1252" s="42">
        <v>192</v>
      </c>
      <c r="CB1252" s="41"/>
      <c r="CC1252" s="40"/>
      <c r="CD1252" s="40"/>
      <c r="CE1252" s="40"/>
      <c r="CF1252" s="40"/>
      <c r="CG1252" s="40"/>
      <c r="CH1252" s="42"/>
      <c r="CI1252" s="43"/>
      <c r="CJ1252" s="41"/>
      <c r="CK1252" s="40"/>
      <c r="CL1252" s="40"/>
      <c r="CM1252" s="40"/>
      <c r="CN1252" s="40"/>
      <c r="CO1252" s="40"/>
      <c r="CP1252" s="40"/>
      <c r="CQ1252" s="40"/>
      <c r="CR1252" s="40"/>
      <c r="CS1252" s="40"/>
      <c r="CT1252" s="40"/>
      <c r="CU1252" s="40"/>
      <c r="CV1252" s="40"/>
      <c r="CW1252" s="40"/>
      <c r="CX1252" s="40"/>
      <c r="CY1252" s="40"/>
      <c r="CZ1252" s="40"/>
      <c r="DA1252" s="40"/>
      <c r="DB1252" s="40"/>
      <c r="DC1252" s="40"/>
      <c r="DD1252" s="40"/>
      <c r="DE1252" s="40"/>
      <c r="DF1252" s="40"/>
      <c r="DG1252" s="40"/>
      <c r="DH1252" s="40"/>
      <c r="DI1252" s="40"/>
      <c r="DJ1252" s="40"/>
      <c r="DK1252" s="40"/>
      <c r="DL1252" s="40"/>
      <c r="DM1252" s="40"/>
      <c r="DN1252" s="40"/>
      <c r="DO1252" s="40"/>
      <c r="DP1252" s="40"/>
      <c r="DQ1252" s="41"/>
      <c r="DR1252" s="40"/>
      <c r="DS1252" s="40"/>
      <c r="DT1252" s="40"/>
      <c r="DU1252" s="40"/>
      <c r="DV1252" s="42"/>
      <c r="DW1252" s="40"/>
      <c r="DX1252" s="40"/>
      <c r="DY1252" s="40"/>
      <c r="DZ1252" s="40"/>
      <c r="EA1252" s="40"/>
      <c r="EB1252" s="40"/>
      <c r="EC1252" s="40"/>
      <c r="ED1252" s="41"/>
      <c r="EE1252" s="40"/>
      <c r="EF1252" s="40"/>
      <c r="EG1252" s="41"/>
      <c r="EH1252" s="40"/>
      <c r="EI1252" s="40"/>
      <c r="EJ1252" s="40"/>
      <c r="EK1252" s="40"/>
      <c r="EL1252" s="42"/>
      <c r="EM1252" s="40"/>
      <c r="EN1252" s="40"/>
      <c r="EO1252" s="40"/>
      <c r="EP1252" s="40"/>
      <c r="EQ1252" s="40"/>
      <c r="ER1252" s="40"/>
      <c r="ES1252" s="40"/>
      <c r="ET1252" s="40"/>
      <c r="EU1252" s="40"/>
      <c r="EV1252" s="40"/>
      <c r="EW1252" s="42"/>
      <c r="EX1252" s="42"/>
      <c r="EY1252" s="42"/>
      <c r="EZ1252" s="42"/>
      <c r="FA1252" s="42"/>
      <c r="FB1252" s="42"/>
      <c r="FC1252" s="42"/>
      <c r="FD1252" s="42"/>
      <c r="FE1252" s="42"/>
      <c r="FF1252" s="42"/>
      <c r="FG1252" s="42"/>
      <c r="FH1252" s="42"/>
      <c r="FI1252" s="42"/>
      <c r="FJ1252" s="42"/>
      <c r="FK1252" s="42"/>
      <c r="FL1252" s="42"/>
      <c r="FM1252" s="42"/>
      <c r="FN1252" s="42"/>
      <c r="FO1252" s="42"/>
      <c r="FP1252" s="42"/>
      <c r="FQ1252" s="42"/>
      <c r="FR1252" s="42"/>
      <c r="FS1252" s="29">
        <f t="shared" si="153"/>
        <v>814.5</v>
      </c>
      <c r="FT1252" s="29">
        <f t="shared" si="151"/>
        <v>814.5</v>
      </c>
      <c r="FU1252" s="8">
        <f t="shared" si="148"/>
        <v>12.5</v>
      </c>
      <c r="FV1252" s="29">
        <f t="shared" si="152"/>
        <v>12.5</v>
      </c>
    </row>
    <row r="1253" spans="1:178">
      <c r="A1253" s="8">
        <v>17196</v>
      </c>
      <c r="B1253" s="27" t="s">
        <v>849</v>
      </c>
      <c r="C1253" s="40">
        <v>69</v>
      </c>
      <c r="D1253" s="40" t="s">
        <v>1455</v>
      </c>
      <c r="E1253" s="40" t="s">
        <v>1665</v>
      </c>
      <c r="F1253" s="40" t="s">
        <v>316</v>
      </c>
      <c r="G1253" s="40"/>
      <c r="H1253" s="8" t="str">
        <f>VLOOKUP(F1253, 'Meslek Grupları'!$E$6:$G$152, 3, FALSE)</f>
        <v>Mesleksiz</v>
      </c>
      <c r="I1253" s="40" t="s">
        <v>1666</v>
      </c>
      <c r="J1253" s="40"/>
      <c r="K1253" s="40"/>
      <c r="L1253" s="40"/>
      <c r="M1253" s="40"/>
      <c r="N1253" s="40"/>
      <c r="O1253" s="40"/>
      <c r="P1253" s="40"/>
      <c r="Q1253" s="40"/>
      <c r="R1253" s="40"/>
      <c r="S1253" s="40">
        <v>3</v>
      </c>
      <c r="T1253" s="40">
        <v>13.5</v>
      </c>
      <c r="U1253" s="40"/>
      <c r="V1253" s="40"/>
      <c r="W1253" s="40"/>
      <c r="X1253" s="40"/>
      <c r="Y1253" s="40"/>
      <c r="Z1253" s="41"/>
      <c r="AA1253" s="40"/>
      <c r="AB1253" s="40"/>
      <c r="AC1253" s="40"/>
      <c r="AD1253" s="40"/>
      <c r="AE1253" s="40"/>
      <c r="AF1253" s="40"/>
      <c r="AG1253" s="40"/>
      <c r="AH1253" s="40"/>
      <c r="AI1253" s="40"/>
      <c r="AJ1253" s="40"/>
      <c r="AK1253" s="40"/>
      <c r="AL1253" s="40"/>
      <c r="AM1253" s="40"/>
      <c r="AN1253" s="40"/>
      <c r="AO1253" s="40"/>
      <c r="AP1253" s="40"/>
      <c r="AQ1253" s="40"/>
      <c r="AR1253" s="40"/>
      <c r="AS1253" s="42"/>
      <c r="AT1253" s="42"/>
      <c r="AU1253" s="43"/>
      <c r="AV1253" s="40"/>
      <c r="AW1253" s="40"/>
      <c r="AX1253" s="40"/>
      <c r="AY1253" s="40"/>
      <c r="AZ1253" s="40"/>
      <c r="BA1253" s="42"/>
      <c r="BB1253" s="41"/>
      <c r="BC1253" s="40"/>
      <c r="BD1253" s="40"/>
      <c r="BE1253" s="40"/>
      <c r="BF1253" s="40"/>
      <c r="BG1253" s="40"/>
      <c r="BH1253" s="42"/>
      <c r="BI1253" s="40"/>
      <c r="BJ1253" s="40"/>
      <c r="BK1253" s="40"/>
      <c r="BL1253" s="40"/>
      <c r="BM1253" s="40"/>
      <c r="BN1253" s="40"/>
      <c r="BO1253" s="41"/>
      <c r="BP1253" s="40"/>
      <c r="BQ1253" s="40"/>
      <c r="BR1253" s="40"/>
      <c r="BS1253" s="40"/>
      <c r="BT1253" s="40"/>
      <c r="BU1253" s="42"/>
      <c r="BV1253" s="40"/>
      <c r="BW1253" s="41">
        <v>3</v>
      </c>
      <c r="BX1253" s="40">
        <v>1</v>
      </c>
      <c r="BY1253" s="40"/>
      <c r="BZ1253" s="40">
        <v>36</v>
      </c>
      <c r="CA1253" s="42">
        <v>36</v>
      </c>
      <c r="CB1253" s="41"/>
      <c r="CC1253" s="40"/>
      <c r="CD1253" s="40"/>
      <c r="CE1253" s="40"/>
      <c r="CF1253" s="40"/>
      <c r="CG1253" s="40"/>
      <c r="CH1253" s="42"/>
      <c r="CI1253" s="43"/>
      <c r="CJ1253" s="41"/>
      <c r="CK1253" s="40"/>
      <c r="CL1253" s="40"/>
      <c r="CM1253" s="40"/>
      <c r="CN1253" s="40"/>
      <c r="CO1253" s="40"/>
      <c r="CP1253" s="40"/>
      <c r="CQ1253" s="40"/>
      <c r="CR1253" s="40"/>
      <c r="CS1253" s="40"/>
      <c r="CT1253" s="40"/>
      <c r="CU1253" s="40"/>
      <c r="CV1253" s="40"/>
      <c r="CW1253" s="40"/>
      <c r="CX1253" s="40"/>
      <c r="CY1253" s="40"/>
      <c r="CZ1253" s="40"/>
      <c r="DA1253" s="40"/>
      <c r="DB1253" s="40"/>
      <c r="DC1253" s="40"/>
      <c r="DD1253" s="40"/>
      <c r="DE1253" s="40"/>
      <c r="DF1253" s="40"/>
      <c r="DG1253" s="40"/>
      <c r="DH1253" s="40"/>
      <c r="DI1253" s="40"/>
      <c r="DJ1253" s="40"/>
      <c r="DK1253" s="40"/>
      <c r="DL1253" s="40"/>
      <c r="DM1253" s="40"/>
      <c r="DN1253" s="40"/>
      <c r="DO1253" s="40"/>
      <c r="DP1253" s="40"/>
      <c r="DQ1253" s="41"/>
      <c r="DR1253" s="40"/>
      <c r="DS1253" s="40"/>
      <c r="DT1253" s="40"/>
      <c r="DU1253" s="40"/>
      <c r="DV1253" s="42"/>
      <c r="DW1253" s="40"/>
      <c r="DX1253" s="40"/>
      <c r="DY1253" s="40"/>
      <c r="DZ1253" s="40"/>
      <c r="EA1253" s="40"/>
      <c r="EB1253" s="40"/>
      <c r="EC1253" s="40"/>
      <c r="ED1253" s="41"/>
      <c r="EE1253" s="40"/>
      <c r="EF1253" s="40"/>
      <c r="EG1253" s="41">
        <v>1</v>
      </c>
      <c r="EH1253" s="40"/>
      <c r="EI1253" s="40"/>
      <c r="EJ1253" s="40"/>
      <c r="EK1253" s="40" t="s">
        <v>960</v>
      </c>
      <c r="EL1253" s="42">
        <v>66</v>
      </c>
      <c r="EM1253" s="40"/>
      <c r="EN1253" s="40"/>
      <c r="EO1253" s="40"/>
      <c r="EP1253" s="40"/>
      <c r="EQ1253" s="40"/>
      <c r="ER1253" s="40">
        <v>1</v>
      </c>
      <c r="ES1253" s="40"/>
      <c r="ET1253" s="40"/>
      <c r="EU1253" s="40"/>
      <c r="EV1253" s="40"/>
      <c r="EW1253" s="42">
        <v>54</v>
      </c>
      <c r="EX1253" s="42"/>
      <c r="EY1253" s="42"/>
      <c r="EZ1253" s="42"/>
      <c r="FA1253" s="42"/>
      <c r="FB1253" s="42"/>
      <c r="FC1253" s="42"/>
      <c r="FD1253" s="42"/>
      <c r="FE1253" s="42"/>
      <c r="FF1253" s="42"/>
      <c r="FG1253" s="42"/>
      <c r="FH1253" s="42"/>
      <c r="FI1253" s="42"/>
      <c r="FJ1253" s="42"/>
      <c r="FK1253" s="42"/>
      <c r="FL1253" s="42"/>
      <c r="FM1253" s="42"/>
      <c r="FN1253" s="42"/>
      <c r="FO1253" s="42"/>
      <c r="FP1253" s="42"/>
      <c r="FQ1253" s="42"/>
      <c r="FR1253" s="42"/>
      <c r="FS1253" s="29">
        <f t="shared" si="153"/>
        <v>156</v>
      </c>
      <c r="FT1253" s="29">
        <f t="shared" si="151"/>
        <v>156</v>
      </c>
      <c r="FU1253" s="8">
        <f t="shared" ref="FU1253:FU1316" si="154">CB1253+BW1253+BO1253+BI1253+BB1253+AV1253+AU1253</f>
        <v>3</v>
      </c>
      <c r="FV1253" s="29">
        <f t="shared" si="152"/>
        <v>3</v>
      </c>
    </row>
    <row r="1254" spans="1:178">
      <c r="A1254" s="8">
        <v>17196</v>
      </c>
      <c r="B1254" s="27" t="s">
        <v>849</v>
      </c>
      <c r="C1254" s="40">
        <v>70</v>
      </c>
      <c r="D1254" s="40" t="s">
        <v>1478</v>
      </c>
      <c r="E1254" s="40" t="s">
        <v>1472</v>
      </c>
      <c r="F1254" s="40" t="s">
        <v>190</v>
      </c>
      <c r="G1254" s="40">
        <v>250</v>
      </c>
      <c r="H1254" s="8" t="str">
        <f>VLOOKUP(F1254, 'Meslek Grupları'!$E$6:$G$152, 3, FALSE)</f>
        <v>Esnaf</v>
      </c>
      <c r="I1254" s="40" t="s">
        <v>1652</v>
      </c>
      <c r="J1254" s="40"/>
      <c r="K1254" s="40"/>
      <c r="L1254" s="40"/>
      <c r="M1254" s="40"/>
      <c r="N1254" s="40"/>
      <c r="O1254" s="40"/>
      <c r="P1254" s="40"/>
      <c r="Q1254" s="40" t="s">
        <v>575</v>
      </c>
      <c r="R1254" s="40">
        <v>50</v>
      </c>
      <c r="S1254" s="40">
        <v>3</v>
      </c>
      <c r="T1254" s="40">
        <v>13.5</v>
      </c>
      <c r="U1254" s="40"/>
      <c r="V1254" s="40"/>
      <c r="W1254" s="40"/>
      <c r="X1254" s="40"/>
      <c r="Y1254" s="40"/>
      <c r="Z1254" s="41">
        <v>18</v>
      </c>
      <c r="AA1254" s="40">
        <v>4.5</v>
      </c>
      <c r="AB1254" s="40"/>
      <c r="AC1254" s="40"/>
      <c r="AD1254" s="40"/>
      <c r="AE1254" s="40"/>
      <c r="AF1254" s="40"/>
      <c r="AG1254" s="40"/>
      <c r="AH1254" s="40"/>
      <c r="AI1254" s="40"/>
      <c r="AJ1254" s="40"/>
      <c r="AK1254" s="40"/>
      <c r="AL1254" s="40"/>
      <c r="AM1254" s="40"/>
      <c r="AN1254" s="40"/>
      <c r="AO1254" s="40"/>
      <c r="AP1254" s="40"/>
      <c r="AQ1254" s="40"/>
      <c r="AR1254" s="40"/>
      <c r="AS1254" s="42"/>
      <c r="AT1254" s="42"/>
      <c r="AU1254" s="43"/>
      <c r="AV1254" s="40">
        <v>3</v>
      </c>
      <c r="AW1254" s="40"/>
      <c r="AX1254" s="40">
        <v>4.5</v>
      </c>
      <c r="AY1254" s="40"/>
      <c r="AZ1254" s="40">
        <v>40.5</v>
      </c>
      <c r="BA1254" s="42">
        <v>40</v>
      </c>
      <c r="BB1254" s="41"/>
      <c r="BC1254" s="40"/>
      <c r="BD1254" s="40"/>
      <c r="BE1254" s="40"/>
      <c r="BF1254" s="40"/>
      <c r="BG1254" s="40"/>
      <c r="BH1254" s="42"/>
      <c r="BI1254" s="40"/>
      <c r="BJ1254" s="40"/>
      <c r="BK1254" s="40"/>
      <c r="BL1254" s="40"/>
      <c r="BM1254" s="40"/>
      <c r="BN1254" s="40"/>
      <c r="BO1254" s="41"/>
      <c r="BP1254" s="40"/>
      <c r="BQ1254" s="40"/>
      <c r="BR1254" s="40"/>
      <c r="BS1254" s="40"/>
      <c r="BT1254" s="40"/>
      <c r="BU1254" s="42"/>
      <c r="BV1254" s="40"/>
      <c r="BW1254" s="41">
        <v>3</v>
      </c>
      <c r="BX1254" s="40"/>
      <c r="BY1254" s="40"/>
      <c r="BZ1254" s="40">
        <v>60</v>
      </c>
      <c r="CA1254" s="42">
        <v>60</v>
      </c>
      <c r="CB1254" s="41"/>
      <c r="CC1254" s="40"/>
      <c r="CD1254" s="40"/>
      <c r="CE1254" s="40"/>
      <c r="CF1254" s="40"/>
      <c r="CG1254" s="40"/>
      <c r="CH1254" s="42"/>
      <c r="CI1254" s="43"/>
      <c r="CJ1254" s="41"/>
      <c r="CK1254" s="40"/>
      <c r="CL1254" s="40"/>
      <c r="CM1254" s="40"/>
      <c r="CN1254" s="40"/>
      <c r="CO1254" s="40"/>
      <c r="CP1254" s="40"/>
      <c r="CQ1254" s="40"/>
      <c r="CR1254" s="40"/>
      <c r="CS1254" s="40"/>
      <c r="CT1254" s="40"/>
      <c r="CU1254" s="40"/>
      <c r="CV1254" s="40"/>
      <c r="CW1254" s="40"/>
      <c r="CX1254" s="40"/>
      <c r="CY1254" s="40"/>
      <c r="CZ1254" s="40"/>
      <c r="DA1254" s="40"/>
      <c r="DB1254" s="40"/>
      <c r="DC1254" s="40"/>
      <c r="DD1254" s="40"/>
      <c r="DE1254" s="40"/>
      <c r="DF1254" s="40"/>
      <c r="DG1254" s="40"/>
      <c r="DH1254" s="40"/>
      <c r="DI1254" s="40"/>
      <c r="DJ1254" s="40"/>
      <c r="DK1254" s="40"/>
      <c r="DL1254" s="40"/>
      <c r="DM1254" s="40"/>
      <c r="DN1254" s="40"/>
      <c r="DO1254" s="40"/>
      <c r="DP1254" s="40"/>
      <c r="DQ1254" s="41"/>
      <c r="DR1254" s="40"/>
      <c r="DS1254" s="40"/>
      <c r="DT1254" s="40"/>
      <c r="DU1254" s="40"/>
      <c r="DV1254" s="42"/>
      <c r="DW1254" s="40"/>
      <c r="DX1254" s="40"/>
      <c r="DY1254" s="40"/>
      <c r="DZ1254" s="40"/>
      <c r="EA1254" s="40"/>
      <c r="EB1254" s="40"/>
      <c r="EC1254" s="40"/>
      <c r="ED1254" s="41"/>
      <c r="EE1254" s="40"/>
      <c r="EF1254" s="40"/>
      <c r="EG1254" s="41"/>
      <c r="EH1254" s="40"/>
      <c r="EI1254" s="40"/>
      <c r="EJ1254" s="40"/>
      <c r="EK1254" s="40"/>
      <c r="EL1254" s="42"/>
      <c r="EM1254" s="40"/>
      <c r="EN1254" s="40"/>
      <c r="EO1254" s="40"/>
      <c r="EP1254" s="40"/>
      <c r="EQ1254" s="40"/>
      <c r="ER1254" s="40"/>
      <c r="ES1254" s="40"/>
      <c r="ET1254" s="40"/>
      <c r="EU1254" s="40"/>
      <c r="EV1254" s="40"/>
      <c r="EW1254" s="42"/>
      <c r="EX1254" s="42"/>
      <c r="EY1254" s="42"/>
      <c r="EZ1254" s="42"/>
      <c r="FA1254" s="42"/>
      <c r="FB1254" s="42"/>
      <c r="FC1254" s="42"/>
      <c r="FD1254" s="42"/>
      <c r="FE1254" s="42"/>
      <c r="FF1254" s="42"/>
      <c r="FG1254" s="42"/>
      <c r="FH1254" s="42"/>
      <c r="FI1254" s="42"/>
      <c r="FJ1254" s="42"/>
      <c r="FK1254" s="42"/>
      <c r="FL1254" s="42"/>
      <c r="FM1254" s="42"/>
      <c r="FN1254" s="42"/>
      <c r="FO1254" s="42"/>
      <c r="FP1254" s="42"/>
      <c r="FQ1254" s="42"/>
      <c r="FR1254" s="42"/>
      <c r="FS1254" s="29">
        <f t="shared" si="153"/>
        <v>350.5</v>
      </c>
      <c r="FT1254" s="29">
        <f t="shared" si="151"/>
        <v>350.5</v>
      </c>
      <c r="FU1254" s="8">
        <f t="shared" si="154"/>
        <v>6</v>
      </c>
      <c r="FV1254" s="29">
        <f t="shared" si="152"/>
        <v>6</v>
      </c>
    </row>
    <row r="1255" spans="1:178">
      <c r="A1255" s="8">
        <v>17196</v>
      </c>
      <c r="B1255" s="27" t="s">
        <v>849</v>
      </c>
      <c r="C1255" s="40">
        <v>71</v>
      </c>
      <c r="D1255" s="40" t="s">
        <v>1472</v>
      </c>
      <c r="E1255" s="40" t="s">
        <v>1667</v>
      </c>
      <c r="F1255" s="40" t="s">
        <v>109</v>
      </c>
      <c r="G1255" s="40">
        <v>500</v>
      </c>
      <c r="H1255" s="8" t="str">
        <f>VLOOKUP(F1255, 'Meslek Grupları'!$E$6:$G$152, 3, FALSE)</f>
        <v>Esnaf</v>
      </c>
      <c r="I1255" s="40" t="s">
        <v>1581</v>
      </c>
      <c r="J1255" s="40"/>
      <c r="K1255" s="40"/>
      <c r="L1255" s="40"/>
      <c r="M1255" s="40"/>
      <c r="N1255" s="40"/>
      <c r="O1255" s="40"/>
      <c r="P1255" s="40"/>
      <c r="Q1255" s="40" t="s">
        <v>576</v>
      </c>
      <c r="R1255" s="40">
        <v>40</v>
      </c>
      <c r="S1255" s="40">
        <v>2</v>
      </c>
      <c r="T1255" s="40">
        <v>9</v>
      </c>
      <c r="U1255" s="40"/>
      <c r="V1255" s="40"/>
      <c r="W1255" s="40"/>
      <c r="X1255" s="40"/>
      <c r="Y1255" s="40"/>
      <c r="Z1255" s="41"/>
      <c r="AA1255" s="40"/>
      <c r="AB1255" s="40"/>
      <c r="AC1255" s="40"/>
      <c r="AD1255" s="40"/>
      <c r="AE1255" s="40"/>
      <c r="AF1255" s="40"/>
      <c r="AG1255" s="40"/>
      <c r="AH1255" s="40"/>
      <c r="AI1255" s="40"/>
      <c r="AJ1255" s="40"/>
      <c r="AK1255" s="40"/>
      <c r="AL1255" s="40"/>
      <c r="AM1255" s="40"/>
      <c r="AN1255" s="40"/>
      <c r="AO1255" s="40"/>
      <c r="AP1255" s="40"/>
      <c r="AQ1255" s="40"/>
      <c r="AR1255" s="40"/>
      <c r="AS1255" s="42"/>
      <c r="AT1255" s="42"/>
      <c r="AU1255" s="43"/>
      <c r="AV1255" s="40"/>
      <c r="AW1255" s="40"/>
      <c r="AX1255" s="40"/>
      <c r="AY1255" s="40"/>
      <c r="AZ1255" s="40"/>
      <c r="BA1255" s="42"/>
      <c r="BB1255" s="41"/>
      <c r="BC1255" s="40"/>
      <c r="BD1255" s="40"/>
      <c r="BE1255" s="40"/>
      <c r="BF1255" s="40"/>
      <c r="BG1255" s="40"/>
      <c r="BH1255" s="42"/>
      <c r="BI1255" s="40"/>
      <c r="BJ1255" s="40"/>
      <c r="BK1255" s="40"/>
      <c r="BL1255" s="40"/>
      <c r="BM1255" s="40"/>
      <c r="BN1255" s="40"/>
      <c r="BO1255" s="41"/>
      <c r="BP1255" s="40"/>
      <c r="BQ1255" s="40"/>
      <c r="BR1255" s="40"/>
      <c r="BS1255" s="40"/>
      <c r="BT1255" s="40"/>
      <c r="BU1255" s="42"/>
      <c r="BV1255" s="40"/>
      <c r="BW1255" s="41">
        <v>2</v>
      </c>
      <c r="BX1255" s="40">
        <v>1</v>
      </c>
      <c r="BY1255" s="40"/>
      <c r="BZ1255" s="40">
        <v>24</v>
      </c>
      <c r="CA1255" s="42">
        <v>24</v>
      </c>
      <c r="CB1255" s="41"/>
      <c r="CC1255" s="40"/>
      <c r="CD1255" s="40"/>
      <c r="CE1255" s="40"/>
      <c r="CF1255" s="40"/>
      <c r="CG1255" s="40"/>
      <c r="CH1255" s="42"/>
      <c r="CI1255" s="43"/>
      <c r="CJ1255" s="41"/>
      <c r="CK1255" s="40"/>
      <c r="CL1255" s="40"/>
      <c r="CM1255" s="40"/>
      <c r="CN1255" s="40"/>
      <c r="CO1255" s="40"/>
      <c r="CP1255" s="40"/>
      <c r="CQ1255" s="40"/>
      <c r="CR1255" s="40"/>
      <c r="CS1255" s="40"/>
      <c r="CT1255" s="40"/>
      <c r="CU1255" s="40"/>
      <c r="CV1255" s="40"/>
      <c r="CW1255" s="40"/>
      <c r="CX1255" s="40"/>
      <c r="CY1255" s="40"/>
      <c r="CZ1255" s="40"/>
      <c r="DA1255" s="40"/>
      <c r="DB1255" s="40"/>
      <c r="DC1255" s="40"/>
      <c r="DD1255" s="40"/>
      <c r="DE1255" s="40"/>
      <c r="DF1255" s="40"/>
      <c r="DG1255" s="40"/>
      <c r="DH1255" s="40"/>
      <c r="DI1255" s="40"/>
      <c r="DJ1255" s="40"/>
      <c r="DK1255" s="40"/>
      <c r="DL1255" s="40"/>
      <c r="DM1255" s="40"/>
      <c r="DN1255" s="40"/>
      <c r="DO1255" s="40"/>
      <c r="DP1255" s="40"/>
      <c r="DQ1255" s="41"/>
      <c r="DR1255" s="40"/>
      <c r="DS1255" s="40"/>
      <c r="DT1255" s="40"/>
      <c r="DU1255" s="40"/>
      <c r="DV1255" s="42"/>
      <c r="DW1255" s="40"/>
      <c r="DX1255" s="40"/>
      <c r="DY1255" s="40"/>
      <c r="DZ1255" s="40"/>
      <c r="EA1255" s="40"/>
      <c r="EB1255" s="40"/>
      <c r="EC1255" s="40"/>
      <c r="ED1255" s="41"/>
      <c r="EE1255" s="40"/>
      <c r="EF1255" s="40"/>
      <c r="EG1255" s="41"/>
      <c r="EH1255" s="40"/>
      <c r="EI1255" s="40"/>
      <c r="EJ1255" s="40"/>
      <c r="EK1255" s="40"/>
      <c r="EL1255" s="42"/>
      <c r="EM1255" s="40"/>
      <c r="EN1255" s="40"/>
      <c r="EO1255" s="40"/>
      <c r="EP1255" s="40"/>
      <c r="EQ1255" s="40"/>
      <c r="ER1255" s="40"/>
      <c r="ES1255" s="40"/>
      <c r="ET1255" s="40"/>
      <c r="EU1255" s="40"/>
      <c r="EV1255" s="40"/>
      <c r="EW1255" s="42"/>
      <c r="EX1255" s="42"/>
      <c r="EY1255" s="42"/>
      <c r="EZ1255" s="42"/>
      <c r="FA1255" s="42"/>
      <c r="FB1255" s="42"/>
      <c r="FC1255" s="42"/>
      <c r="FD1255" s="42"/>
      <c r="FE1255" s="42"/>
      <c r="FF1255" s="42"/>
      <c r="FG1255" s="42"/>
      <c r="FH1255" s="42"/>
      <c r="FI1255" s="42"/>
      <c r="FJ1255" s="42"/>
      <c r="FK1255" s="42"/>
      <c r="FL1255" s="42"/>
      <c r="FM1255" s="42"/>
      <c r="FN1255" s="42"/>
      <c r="FO1255" s="42"/>
      <c r="FP1255" s="42"/>
      <c r="FQ1255" s="42"/>
      <c r="FR1255" s="42"/>
      <c r="FS1255" s="29">
        <f t="shared" si="153"/>
        <v>524</v>
      </c>
      <c r="FT1255" s="29">
        <f t="shared" si="151"/>
        <v>524</v>
      </c>
      <c r="FU1255" s="8">
        <f t="shared" si="154"/>
        <v>2</v>
      </c>
      <c r="FV1255" s="29">
        <f t="shared" si="152"/>
        <v>2</v>
      </c>
    </row>
    <row r="1256" spans="1:178">
      <c r="A1256" s="8">
        <v>17196</v>
      </c>
      <c r="B1256" s="27" t="s">
        <v>849</v>
      </c>
      <c r="C1256" s="40">
        <v>72</v>
      </c>
      <c r="D1256" s="40" t="s">
        <v>1577</v>
      </c>
      <c r="E1256" s="40" t="s">
        <v>1668</v>
      </c>
      <c r="F1256" s="40" t="s">
        <v>261</v>
      </c>
      <c r="G1256" s="40">
        <v>300</v>
      </c>
      <c r="H1256" s="8" t="str">
        <f>VLOOKUP(F1256, 'Meslek Grupları'!$E$6:$G$152, 3, FALSE)</f>
        <v>Esnaf</v>
      </c>
      <c r="I1256" s="40"/>
      <c r="J1256" s="40"/>
      <c r="K1256" s="40"/>
      <c r="L1256" s="40"/>
      <c r="M1256" s="40"/>
      <c r="N1256" s="40"/>
      <c r="O1256" s="40"/>
      <c r="P1256" s="40"/>
      <c r="Q1256" s="40" t="s">
        <v>576</v>
      </c>
      <c r="R1256" s="40">
        <v>20</v>
      </c>
      <c r="S1256" s="40"/>
      <c r="T1256" s="40"/>
      <c r="U1256" s="40"/>
      <c r="V1256" s="40"/>
      <c r="W1256" s="40"/>
      <c r="X1256" s="40"/>
      <c r="Y1256" s="40"/>
      <c r="Z1256" s="41"/>
      <c r="AA1256" s="40"/>
      <c r="AB1256" s="40"/>
      <c r="AC1256" s="40"/>
      <c r="AD1256" s="40"/>
      <c r="AE1256" s="40"/>
      <c r="AF1256" s="40"/>
      <c r="AG1256" s="40"/>
      <c r="AH1256" s="40"/>
      <c r="AI1256" s="40"/>
      <c r="AJ1256" s="40"/>
      <c r="AK1256" s="40"/>
      <c r="AL1256" s="40"/>
      <c r="AM1256" s="40"/>
      <c r="AN1256" s="40"/>
      <c r="AO1256" s="40"/>
      <c r="AP1256" s="40"/>
      <c r="AQ1256" s="40"/>
      <c r="AR1256" s="40"/>
      <c r="AS1256" s="42"/>
      <c r="AT1256" s="42"/>
      <c r="AU1256" s="43"/>
      <c r="AV1256" s="40"/>
      <c r="AW1256" s="40"/>
      <c r="AX1256" s="40"/>
      <c r="AY1256" s="40"/>
      <c r="AZ1256" s="40"/>
      <c r="BA1256" s="42"/>
      <c r="BB1256" s="41"/>
      <c r="BC1256" s="40"/>
      <c r="BD1256" s="40"/>
      <c r="BE1256" s="40"/>
      <c r="BF1256" s="40"/>
      <c r="BG1256" s="40"/>
      <c r="BH1256" s="42"/>
      <c r="BI1256" s="40"/>
      <c r="BJ1256" s="40"/>
      <c r="BK1256" s="40"/>
      <c r="BL1256" s="40"/>
      <c r="BM1256" s="40"/>
      <c r="BN1256" s="40"/>
      <c r="BO1256" s="41"/>
      <c r="BP1256" s="40"/>
      <c r="BQ1256" s="40"/>
      <c r="BR1256" s="40"/>
      <c r="BS1256" s="40"/>
      <c r="BT1256" s="40"/>
      <c r="BU1256" s="42"/>
      <c r="BV1256" s="40"/>
      <c r="BW1256" s="41"/>
      <c r="BX1256" s="40"/>
      <c r="BY1256" s="40"/>
      <c r="BZ1256" s="40"/>
      <c r="CA1256" s="42"/>
      <c r="CB1256" s="41"/>
      <c r="CC1256" s="40"/>
      <c r="CD1256" s="40"/>
      <c r="CE1256" s="40"/>
      <c r="CF1256" s="40"/>
      <c r="CG1256" s="40"/>
      <c r="CH1256" s="42"/>
      <c r="CI1256" s="43"/>
      <c r="CJ1256" s="41">
        <v>1</v>
      </c>
      <c r="CK1256" s="139">
        <v>1</v>
      </c>
      <c r="CL1256" s="139"/>
      <c r="CM1256" s="139"/>
      <c r="CN1256" s="40"/>
      <c r="CO1256" s="40"/>
      <c r="CP1256" s="40"/>
      <c r="CQ1256" s="40"/>
      <c r="CR1256" s="40"/>
      <c r="CS1256" s="40"/>
      <c r="CT1256" s="40"/>
      <c r="CU1256" s="40"/>
      <c r="CV1256" s="40"/>
      <c r="CW1256" s="40"/>
      <c r="CX1256" s="40"/>
      <c r="CY1256" s="40"/>
      <c r="CZ1256" s="40"/>
      <c r="DA1256" s="40"/>
      <c r="DB1256" s="40"/>
      <c r="DC1256" s="40"/>
      <c r="DD1256" s="40"/>
      <c r="DE1256" s="40"/>
      <c r="DF1256" s="40"/>
      <c r="DG1256" s="40"/>
      <c r="DH1256" s="40"/>
      <c r="DI1256" s="40"/>
      <c r="DJ1256" s="40"/>
      <c r="DK1256" s="40"/>
      <c r="DL1256" s="40"/>
      <c r="DM1256" s="40"/>
      <c r="DN1256" s="40"/>
      <c r="DO1256" s="40"/>
      <c r="DP1256" s="40"/>
      <c r="DQ1256" s="41"/>
      <c r="DR1256" s="40"/>
      <c r="DS1256" s="40"/>
      <c r="DT1256" s="40"/>
      <c r="DU1256" s="40"/>
      <c r="DV1256" s="42"/>
      <c r="DW1256" s="40"/>
      <c r="DX1256" s="40"/>
      <c r="DY1256" s="40"/>
      <c r="DZ1256" s="40"/>
      <c r="EA1256" s="40"/>
      <c r="EB1256" s="40"/>
      <c r="EC1256" s="40"/>
      <c r="ED1256" s="41"/>
      <c r="EE1256" s="40"/>
      <c r="EF1256" s="40"/>
      <c r="EG1256" s="41">
        <v>1</v>
      </c>
      <c r="EH1256" s="40"/>
      <c r="EI1256" s="40"/>
      <c r="EJ1256" s="40"/>
      <c r="EK1256" s="40" t="s">
        <v>1669</v>
      </c>
      <c r="EL1256" s="42">
        <v>300</v>
      </c>
      <c r="EM1256" s="40"/>
      <c r="EN1256" s="40"/>
      <c r="EO1256" s="40"/>
      <c r="EP1256" s="40"/>
      <c r="EQ1256" s="40"/>
      <c r="ER1256" s="40"/>
      <c r="ES1256" s="40"/>
      <c r="ET1256" s="40"/>
      <c r="EU1256" s="40"/>
      <c r="EV1256" s="40"/>
      <c r="EW1256" s="42"/>
      <c r="EX1256" s="42"/>
      <c r="EY1256" s="42"/>
      <c r="EZ1256" s="42"/>
      <c r="FA1256" s="42"/>
      <c r="FB1256" s="42"/>
      <c r="FC1256" s="42"/>
      <c r="FD1256" s="42"/>
      <c r="FE1256" s="42"/>
      <c r="FF1256" s="42"/>
      <c r="FG1256" s="42"/>
      <c r="FH1256" s="42"/>
      <c r="FI1256" s="42"/>
      <c r="FJ1256" s="42"/>
      <c r="FK1256" s="42"/>
      <c r="FL1256" s="42"/>
      <c r="FM1256" s="42"/>
      <c r="FN1256" s="42"/>
      <c r="FO1256" s="42"/>
      <c r="FP1256" s="42"/>
      <c r="FQ1256" s="42"/>
      <c r="FR1256" s="42"/>
      <c r="FS1256" s="29">
        <f t="shared" si="153"/>
        <v>600</v>
      </c>
      <c r="FT1256" s="29">
        <f t="shared" si="151"/>
        <v>600</v>
      </c>
      <c r="FU1256" s="8">
        <f t="shared" si="154"/>
        <v>0</v>
      </c>
      <c r="FV1256" s="29">
        <f t="shared" si="152"/>
        <v>0</v>
      </c>
    </row>
    <row r="1257" spans="1:178">
      <c r="A1257" s="8">
        <v>17196</v>
      </c>
      <c r="B1257" s="27" t="s">
        <v>849</v>
      </c>
      <c r="C1257" s="40">
        <v>73</v>
      </c>
      <c r="D1257" s="40" t="s">
        <v>1670</v>
      </c>
      <c r="E1257" s="40" t="s">
        <v>1671</v>
      </c>
      <c r="F1257" s="40" t="s">
        <v>253</v>
      </c>
      <c r="G1257" s="40">
        <v>100</v>
      </c>
      <c r="H1257" s="8" t="str">
        <f>VLOOKUP(F1257, 'Meslek Grupları'!$E$6:$G$152, 3, FALSE)</f>
        <v>İşçiler</v>
      </c>
      <c r="I1257" s="40" t="s">
        <v>1672</v>
      </c>
      <c r="J1257" s="40"/>
      <c r="K1257" s="40"/>
      <c r="L1257" s="40"/>
      <c r="M1257" s="40"/>
      <c r="N1257" s="40"/>
      <c r="O1257" s="40"/>
      <c r="P1257" s="40"/>
      <c r="Q1257" s="40"/>
      <c r="R1257" s="40">
        <v>13</v>
      </c>
      <c r="S1257" s="40">
        <v>5</v>
      </c>
      <c r="T1257" s="40">
        <v>22.5</v>
      </c>
      <c r="U1257" s="40"/>
      <c r="V1257" s="40"/>
      <c r="W1257" s="40"/>
      <c r="X1257" s="40"/>
      <c r="Y1257" s="40"/>
      <c r="Z1257" s="41"/>
      <c r="AA1257" s="40"/>
      <c r="AB1257" s="40"/>
      <c r="AC1257" s="40"/>
      <c r="AD1257" s="40"/>
      <c r="AE1257" s="40"/>
      <c r="AF1257" s="40"/>
      <c r="AG1257" s="40"/>
      <c r="AH1257" s="40"/>
      <c r="AI1257" s="40"/>
      <c r="AJ1257" s="40"/>
      <c r="AK1257" s="40"/>
      <c r="AL1257" s="40"/>
      <c r="AM1257" s="40"/>
      <c r="AN1257" s="40"/>
      <c r="AO1257" s="40"/>
      <c r="AP1257" s="40"/>
      <c r="AQ1257" s="40"/>
      <c r="AR1257" s="40">
        <v>20</v>
      </c>
      <c r="AS1257" s="42">
        <v>4</v>
      </c>
      <c r="AT1257" s="42">
        <v>4</v>
      </c>
      <c r="AU1257" s="43"/>
      <c r="AV1257" s="40"/>
      <c r="AW1257" s="40"/>
      <c r="AX1257" s="40"/>
      <c r="AY1257" s="40"/>
      <c r="AZ1257" s="40"/>
      <c r="BA1257" s="42"/>
      <c r="BB1257" s="41"/>
      <c r="BC1257" s="40"/>
      <c r="BD1257" s="40"/>
      <c r="BE1257" s="40"/>
      <c r="BF1257" s="40"/>
      <c r="BG1257" s="40"/>
      <c r="BH1257" s="42"/>
      <c r="BI1257" s="40">
        <v>2</v>
      </c>
      <c r="BJ1257" s="40">
        <v>4</v>
      </c>
      <c r="BK1257" s="40">
        <v>4</v>
      </c>
      <c r="BL1257" s="40"/>
      <c r="BM1257" s="40">
        <v>32</v>
      </c>
      <c r="BN1257" s="40">
        <v>32</v>
      </c>
      <c r="BO1257" s="41"/>
      <c r="BP1257" s="40"/>
      <c r="BQ1257" s="40"/>
      <c r="BR1257" s="40"/>
      <c r="BS1257" s="40"/>
      <c r="BT1257" s="40"/>
      <c r="BU1257" s="42"/>
      <c r="BV1257" s="40"/>
      <c r="BW1257" s="41">
        <v>5</v>
      </c>
      <c r="BX1257" s="40"/>
      <c r="BY1257" s="40" t="s">
        <v>1673</v>
      </c>
      <c r="BZ1257" s="40">
        <v>120</v>
      </c>
      <c r="CA1257" s="42">
        <v>120</v>
      </c>
      <c r="CB1257" s="41"/>
      <c r="CC1257" s="40"/>
      <c r="CD1257" s="40"/>
      <c r="CE1257" s="40"/>
      <c r="CF1257" s="40"/>
      <c r="CG1257" s="40"/>
      <c r="CH1257" s="42"/>
      <c r="CI1257" s="43"/>
      <c r="CJ1257" s="41"/>
      <c r="CK1257" s="40"/>
      <c r="CL1257" s="40"/>
      <c r="CM1257" s="40"/>
      <c r="CN1257" s="40"/>
      <c r="CO1257" s="40"/>
      <c r="CP1257" s="40"/>
      <c r="CQ1257" s="40"/>
      <c r="CR1257" s="40"/>
      <c r="CS1257" s="40"/>
      <c r="CT1257" s="40"/>
      <c r="CU1257" s="40"/>
      <c r="CV1257" s="40"/>
      <c r="CW1257" s="40"/>
      <c r="CX1257" s="40"/>
      <c r="CY1257" s="40"/>
      <c r="CZ1257" s="40"/>
      <c r="DA1257" s="40"/>
      <c r="DB1257" s="40"/>
      <c r="DC1257" s="40"/>
      <c r="DD1257" s="40"/>
      <c r="DE1257" s="40"/>
      <c r="DF1257" s="40"/>
      <c r="DG1257" s="40"/>
      <c r="DH1257" s="40"/>
      <c r="DI1257" s="40"/>
      <c r="DJ1257" s="40"/>
      <c r="DK1257" s="40"/>
      <c r="DL1257" s="40"/>
      <c r="DM1257" s="40"/>
      <c r="DN1257" s="40"/>
      <c r="DO1257" s="40"/>
      <c r="DP1257" s="40"/>
      <c r="DQ1257" s="41"/>
      <c r="DR1257" s="40"/>
      <c r="DS1257" s="40"/>
      <c r="DT1257" s="40"/>
      <c r="DU1257" s="40"/>
      <c r="DV1257" s="42"/>
      <c r="DW1257" s="40"/>
      <c r="DX1257" s="40"/>
      <c r="DY1257" s="40"/>
      <c r="DZ1257" s="40"/>
      <c r="EA1257" s="40"/>
      <c r="EB1257" s="40"/>
      <c r="EC1257" s="40"/>
      <c r="ED1257" s="41"/>
      <c r="EE1257" s="40"/>
      <c r="EF1257" s="40"/>
      <c r="EG1257" s="41">
        <v>1</v>
      </c>
      <c r="EH1257" s="40" t="s">
        <v>389</v>
      </c>
      <c r="EI1257" s="40"/>
      <c r="EJ1257" s="40"/>
      <c r="EK1257" s="40" t="s">
        <v>1674</v>
      </c>
      <c r="EL1257" s="42">
        <v>100</v>
      </c>
      <c r="EM1257" s="40"/>
      <c r="EN1257" s="40"/>
      <c r="EO1257" s="40"/>
      <c r="EP1257" s="40"/>
      <c r="EQ1257" s="40"/>
      <c r="ER1257" s="40"/>
      <c r="ES1257" s="40"/>
      <c r="ET1257" s="40"/>
      <c r="EU1257" s="40"/>
      <c r="EV1257" s="40"/>
      <c r="EW1257" s="42"/>
      <c r="EX1257" s="42"/>
      <c r="EY1257" s="42"/>
      <c r="EZ1257" s="42"/>
      <c r="FA1257" s="42"/>
      <c r="FB1257" s="42"/>
      <c r="FC1257" s="42"/>
      <c r="FD1257" s="42"/>
      <c r="FE1257" s="42"/>
      <c r="FF1257" s="42"/>
      <c r="FG1257" s="42"/>
      <c r="FH1257" s="42"/>
      <c r="FI1257" s="42"/>
      <c r="FJ1257" s="42"/>
      <c r="FK1257" s="42"/>
      <c r="FL1257" s="42"/>
      <c r="FM1257" s="42"/>
      <c r="FN1257" s="42"/>
      <c r="FO1257" s="42"/>
      <c r="FP1257" s="42"/>
      <c r="FQ1257" s="42"/>
      <c r="FR1257" s="42"/>
      <c r="FS1257" s="29">
        <f t="shared" si="153"/>
        <v>352</v>
      </c>
      <c r="FT1257" s="29">
        <f t="shared" si="151"/>
        <v>352</v>
      </c>
      <c r="FU1257" s="8">
        <f t="shared" si="154"/>
        <v>7</v>
      </c>
      <c r="FV1257" s="29">
        <f t="shared" si="152"/>
        <v>7</v>
      </c>
    </row>
    <row r="1258" spans="1:178">
      <c r="A1258" s="8">
        <v>17196</v>
      </c>
      <c r="B1258" s="27" t="s">
        <v>851</v>
      </c>
      <c r="C1258" s="31">
        <v>74</v>
      </c>
      <c r="D1258" s="31" t="s">
        <v>2078</v>
      </c>
      <c r="E1258" s="31" t="s">
        <v>1602</v>
      </c>
      <c r="F1258" s="31" t="s">
        <v>166</v>
      </c>
      <c r="G1258" s="31">
        <v>250</v>
      </c>
      <c r="H1258" s="8" t="str">
        <f>VLOOKUP(F1258, 'Meslek Grupları'!$E$6:$G$152, 3, FALSE)</f>
        <v>Esnaf</v>
      </c>
      <c r="I1258" s="31"/>
      <c r="J1258" s="31"/>
      <c r="K1258" s="31"/>
      <c r="L1258" s="31"/>
      <c r="M1258" s="31"/>
      <c r="N1258" s="31"/>
      <c r="O1258" s="31"/>
      <c r="P1258" s="31"/>
      <c r="Q1258" s="31" t="s">
        <v>575</v>
      </c>
      <c r="R1258" s="31">
        <v>20</v>
      </c>
      <c r="S1258" s="31">
        <v>1</v>
      </c>
      <c r="T1258" s="31">
        <v>4.5</v>
      </c>
      <c r="U1258" s="31"/>
      <c r="V1258" s="31"/>
      <c r="W1258" s="31"/>
      <c r="X1258" s="31"/>
      <c r="Y1258" s="31"/>
      <c r="Z1258" s="38"/>
      <c r="AA1258" s="31"/>
      <c r="AB1258" s="31"/>
      <c r="AC1258" s="31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  <c r="AR1258" s="31"/>
      <c r="AS1258" s="37"/>
      <c r="AT1258" s="37"/>
      <c r="AU1258" s="39"/>
      <c r="AV1258" s="31"/>
      <c r="AW1258" s="31"/>
      <c r="AX1258" s="31"/>
      <c r="AY1258" s="31"/>
      <c r="AZ1258" s="31"/>
      <c r="BA1258" s="37"/>
      <c r="BB1258" s="38"/>
      <c r="BC1258" s="31"/>
      <c r="BD1258" s="31"/>
      <c r="BE1258" s="31"/>
      <c r="BF1258" s="31"/>
      <c r="BG1258" s="31"/>
      <c r="BH1258" s="37"/>
      <c r="BI1258" s="31"/>
      <c r="BJ1258" s="31"/>
      <c r="BK1258" s="31"/>
      <c r="BL1258" s="31"/>
      <c r="BM1258" s="31"/>
      <c r="BN1258" s="31"/>
      <c r="BO1258" s="38"/>
      <c r="BP1258" s="31"/>
      <c r="BQ1258" s="31"/>
      <c r="BR1258" s="31"/>
      <c r="BS1258" s="31"/>
      <c r="BT1258" s="31"/>
      <c r="BU1258" s="37"/>
      <c r="BV1258" s="31"/>
      <c r="BW1258" s="38">
        <v>1</v>
      </c>
      <c r="BX1258" s="31"/>
      <c r="BY1258" s="31"/>
      <c r="BZ1258" s="31">
        <v>36</v>
      </c>
      <c r="CA1258" s="37">
        <v>36</v>
      </c>
      <c r="CB1258" s="38"/>
      <c r="CC1258" s="31"/>
      <c r="CD1258" s="31"/>
      <c r="CE1258" s="31"/>
      <c r="CF1258" s="31"/>
      <c r="CG1258" s="31"/>
      <c r="CH1258" s="37"/>
      <c r="CI1258" s="39"/>
      <c r="CJ1258" s="38"/>
      <c r="CK1258" s="31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  <c r="DH1258" s="31"/>
      <c r="DI1258" s="31"/>
      <c r="DJ1258" s="31"/>
      <c r="DK1258" s="31"/>
      <c r="DL1258" s="31"/>
      <c r="DM1258" s="31"/>
      <c r="DN1258" s="31"/>
      <c r="DO1258" s="31"/>
      <c r="DP1258" s="31"/>
      <c r="DQ1258" s="38"/>
      <c r="DR1258" s="31"/>
      <c r="DS1258" s="31"/>
      <c r="DT1258" s="31"/>
      <c r="DU1258" s="31"/>
      <c r="DV1258" s="37"/>
      <c r="DW1258" s="31"/>
      <c r="DX1258" s="31"/>
      <c r="DY1258" s="31"/>
      <c r="DZ1258" s="31"/>
      <c r="EA1258" s="31"/>
      <c r="EB1258" s="31"/>
      <c r="EC1258" s="31"/>
      <c r="ED1258" s="38"/>
      <c r="EE1258" s="31"/>
      <c r="EF1258" s="31"/>
      <c r="EG1258" s="38"/>
      <c r="EH1258" s="31"/>
      <c r="EI1258" s="31"/>
      <c r="EJ1258" s="31"/>
      <c r="EK1258" s="31"/>
      <c r="EL1258" s="37"/>
      <c r="EM1258" s="31"/>
      <c r="EN1258" s="31"/>
      <c r="EO1258" s="31"/>
      <c r="EP1258" s="31"/>
      <c r="EQ1258" s="31"/>
      <c r="ER1258" s="31"/>
      <c r="ES1258" s="31"/>
      <c r="ET1258" s="31"/>
      <c r="EU1258" s="31"/>
      <c r="EV1258" s="31"/>
      <c r="EW1258" s="37"/>
      <c r="EX1258" s="37"/>
      <c r="EY1258" s="37"/>
      <c r="EZ1258" s="37"/>
      <c r="FA1258" s="37"/>
      <c r="FB1258" s="37"/>
      <c r="FC1258" s="37"/>
      <c r="FD1258" s="37"/>
      <c r="FE1258" s="37"/>
      <c r="FF1258" s="37"/>
      <c r="FG1258" s="37"/>
      <c r="FH1258" s="37"/>
      <c r="FI1258" s="37"/>
      <c r="FJ1258" s="37"/>
      <c r="FK1258" s="37"/>
      <c r="FL1258" s="37"/>
      <c r="FM1258" s="37"/>
      <c r="FN1258" s="37"/>
      <c r="FO1258" s="37"/>
      <c r="FP1258" s="37"/>
      <c r="FQ1258" s="37"/>
      <c r="FR1258" s="37"/>
      <c r="FS1258" s="29">
        <f t="shared" si="153"/>
        <v>286</v>
      </c>
      <c r="FT1258" s="29">
        <f t="shared" si="151"/>
        <v>286</v>
      </c>
      <c r="FU1258" s="8">
        <f t="shared" si="154"/>
        <v>1</v>
      </c>
      <c r="FV1258" s="29">
        <f t="shared" si="152"/>
        <v>1</v>
      </c>
    </row>
    <row r="1259" spans="1:178">
      <c r="A1259" s="8">
        <v>17196</v>
      </c>
      <c r="B1259" s="27" t="s">
        <v>851</v>
      </c>
      <c r="C1259" s="40">
        <v>75</v>
      </c>
      <c r="D1259" s="40" t="s">
        <v>1453</v>
      </c>
      <c r="E1259" s="40" t="s">
        <v>1496</v>
      </c>
      <c r="F1259" s="40" t="s">
        <v>805</v>
      </c>
      <c r="G1259" s="40">
        <v>150</v>
      </c>
      <c r="H1259" s="8" t="str">
        <f>VLOOKUP(F1259, 'Meslek Grupları'!$E$6:$G$152, 3, FALSE)</f>
        <v>İşçiler</v>
      </c>
      <c r="I1259" s="40"/>
      <c r="J1259" s="40"/>
      <c r="K1259" s="40"/>
      <c r="L1259" s="40"/>
      <c r="M1259" s="40"/>
      <c r="N1259" s="40"/>
      <c r="O1259" s="40"/>
      <c r="P1259" s="40"/>
      <c r="Q1259" s="40" t="s">
        <v>575</v>
      </c>
      <c r="R1259" s="40">
        <v>20</v>
      </c>
      <c r="S1259" s="40">
        <v>2</v>
      </c>
      <c r="T1259" s="40">
        <v>9</v>
      </c>
      <c r="U1259" s="40"/>
      <c r="V1259" s="40"/>
      <c r="W1259" s="40"/>
      <c r="X1259" s="40"/>
      <c r="Y1259" s="40"/>
      <c r="Z1259" s="41"/>
      <c r="AA1259" s="40"/>
      <c r="AB1259" s="40"/>
      <c r="AC1259" s="40"/>
      <c r="AD1259" s="40"/>
      <c r="AE1259" s="40"/>
      <c r="AF1259" s="40"/>
      <c r="AG1259" s="40"/>
      <c r="AH1259" s="40"/>
      <c r="AI1259" s="40"/>
      <c r="AJ1259" s="40"/>
      <c r="AK1259" s="40"/>
      <c r="AL1259" s="40"/>
      <c r="AM1259" s="40"/>
      <c r="AN1259" s="40"/>
      <c r="AO1259" s="40"/>
      <c r="AP1259" s="40"/>
      <c r="AQ1259" s="40"/>
      <c r="AR1259" s="40"/>
      <c r="AS1259" s="42"/>
      <c r="AT1259" s="42"/>
      <c r="AU1259" s="43"/>
      <c r="AV1259" s="40"/>
      <c r="AW1259" s="40"/>
      <c r="AX1259" s="40"/>
      <c r="AY1259" s="40"/>
      <c r="AZ1259" s="40"/>
      <c r="BA1259" s="42"/>
      <c r="BB1259" s="41"/>
      <c r="BC1259" s="40"/>
      <c r="BD1259" s="40"/>
      <c r="BE1259" s="40"/>
      <c r="BF1259" s="40"/>
      <c r="BG1259" s="40"/>
      <c r="BH1259" s="42"/>
      <c r="BI1259" s="40"/>
      <c r="BJ1259" s="40"/>
      <c r="BK1259" s="40"/>
      <c r="BL1259" s="40"/>
      <c r="BM1259" s="40"/>
      <c r="BN1259" s="40"/>
      <c r="BO1259" s="41"/>
      <c r="BP1259" s="40"/>
      <c r="BQ1259" s="40"/>
      <c r="BR1259" s="40"/>
      <c r="BS1259" s="40"/>
      <c r="BT1259" s="40"/>
      <c r="BU1259" s="42"/>
      <c r="BV1259" s="40"/>
      <c r="BW1259" s="41">
        <v>2</v>
      </c>
      <c r="BX1259" s="40"/>
      <c r="BY1259" s="40"/>
      <c r="BZ1259" s="40">
        <v>48</v>
      </c>
      <c r="CA1259" s="42">
        <v>48</v>
      </c>
      <c r="CB1259" s="41"/>
      <c r="CC1259" s="40"/>
      <c r="CD1259" s="40"/>
      <c r="CE1259" s="40"/>
      <c r="CF1259" s="40"/>
      <c r="CG1259" s="40"/>
      <c r="CH1259" s="42"/>
      <c r="CI1259" s="43"/>
      <c r="CJ1259" s="41"/>
      <c r="CK1259" s="40"/>
      <c r="CL1259" s="40"/>
      <c r="CM1259" s="40"/>
      <c r="CN1259" s="40"/>
      <c r="CO1259" s="40"/>
      <c r="CP1259" s="40"/>
      <c r="CQ1259" s="40"/>
      <c r="CR1259" s="40"/>
      <c r="CS1259" s="40"/>
      <c r="CT1259" s="40"/>
      <c r="CU1259" s="40"/>
      <c r="CV1259" s="40"/>
      <c r="CW1259" s="40"/>
      <c r="CX1259" s="40"/>
      <c r="CY1259" s="40"/>
      <c r="CZ1259" s="40"/>
      <c r="DA1259" s="40"/>
      <c r="DB1259" s="40"/>
      <c r="DC1259" s="40"/>
      <c r="DD1259" s="40"/>
      <c r="DE1259" s="40"/>
      <c r="DF1259" s="40"/>
      <c r="DG1259" s="40"/>
      <c r="DH1259" s="40"/>
      <c r="DI1259" s="40"/>
      <c r="DJ1259" s="40"/>
      <c r="DK1259" s="40"/>
      <c r="DL1259" s="40"/>
      <c r="DM1259" s="40"/>
      <c r="DN1259" s="40"/>
      <c r="DO1259" s="40"/>
      <c r="DP1259" s="40"/>
      <c r="DQ1259" s="41"/>
      <c r="DR1259" s="40"/>
      <c r="DS1259" s="40"/>
      <c r="DT1259" s="40"/>
      <c r="DU1259" s="40"/>
      <c r="DV1259" s="42"/>
      <c r="DW1259" s="40"/>
      <c r="DX1259" s="40"/>
      <c r="DY1259" s="40"/>
      <c r="DZ1259" s="40"/>
      <c r="EA1259" s="40"/>
      <c r="EB1259" s="40"/>
      <c r="EC1259" s="40"/>
      <c r="ED1259" s="41"/>
      <c r="EE1259" s="40"/>
      <c r="EF1259" s="40"/>
      <c r="EG1259" s="41"/>
      <c r="EH1259" s="40"/>
      <c r="EI1259" s="40"/>
      <c r="EJ1259" s="40"/>
      <c r="EK1259" s="40"/>
      <c r="EL1259" s="42"/>
      <c r="EM1259" s="40"/>
      <c r="EN1259" s="40"/>
      <c r="EO1259" s="40"/>
      <c r="EP1259" s="40"/>
      <c r="EQ1259" s="40"/>
      <c r="ER1259" s="40"/>
      <c r="ES1259" s="40"/>
      <c r="ET1259" s="40"/>
      <c r="EU1259" s="40"/>
      <c r="EV1259" s="40"/>
      <c r="EW1259" s="42"/>
      <c r="EX1259" s="42"/>
      <c r="EY1259" s="42"/>
      <c r="EZ1259" s="42"/>
      <c r="FA1259" s="42"/>
      <c r="FB1259" s="42"/>
      <c r="FC1259" s="42"/>
      <c r="FD1259" s="42"/>
      <c r="FE1259" s="42"/>
      <c r="FF1259" s="42"/>
      <c r="FG1259" s="42"/>
      <c r="FH1259" s="42"/>
      <c r="FI1259" s="42"/>
      <c r="FJ1259" s="42"/>
      <c r="FK1259" s="42"/>
      <c r="FL1259" s="42"/>
      <c r="FM1259" s="42"/>
      <c r="FN1259" s="42"/>
      <c r="FO1259" s="42"/>
      <c r="FP1259" s="42"/>
      <c r="FQ1259" s="42"/>
      <c r="FR1259" s="42"/>
      <c r="FS1259" s="29">
        <f t="shared" si="153"/>
        <v>198</v>
      </c>
      <c r="FT1259" s="29">
        <f t="shared" si="151"/>
        <v>198</v>
      </c>
      <c r="FU1259" s="8">
        <f t="shared" si="154"/>
        <v>2</v>
      </c>
      <c r="FV1259" s="29">
        <f t="shared" si="152"/>
        <v>2</v>
      </c>
    </row>
    <row r="1260" spans="1:178">
      <c r="A1260" s="8">
        <v>17196</v>
      </c>
      <c r="B1260" s="27" t="s">
        <v>851</v>
      </c>
      <c r="C1260" s="40">
        <v>76</v>
      </c>
      <c r="D1260" s="40" t="s">
        <v>1675</v>
      </c>
      <c r="E1260" s="40" t="s">
        <v>1472</v>
      </c>
      <c r="F1260" s="40" t="s">
        <v>191</v>
      </c>
      <c r="G1260" s="40">
        <v>800</v>
      </c>
      <c r="H1260" s="8" t="str">
        <f>VLOOKUP(F1260, 'Meslek Grupları'!$E$6:$G$152, 3, FALSE)</f>
        <v>Esnaf</v>
      </c>
      <c r="I1260" s="40"/>
      <c r="J1260" s="40"/>
      <c r="K1260" s="40"/>
      <c r="L1260" s="40"/>
      <c r="M1260" s="40"/>
      <c r="N1260" s="40"/>
      <c r="O1260" s="40"/>
      <c r="P1260" s="40"/>
      <c r="Q1260" s="40" t="s">
        <v>576</v>
      </c>
      <c r="R1260" s="40">
        <v>80</v>
      </c>
      <c r="S1260" s="40">
        <v>5</v>
      </c>
      <c r="T1260" s="40">
        <v>22.5</v>
      </c>
      <c r="U1260" s="40"/>
      <c r="V1260" s="40"/>
      <c r="W1260" s="40"/>
      <c r="X1260" s="40"/>
      <c r="Y1260" s="40"/>
      <c r="Z1260" s="41"/>
      <c r="AA1260" s="40"/>
      <c r="AB1260" s="40"/>
      <c r="AC1260" s="40"/>
      <c r="AD1260" s="40"/>
      <c r="AE1260" s="40"/>
      <c r="AF1260" s="40"/>
      <c r="AG1260" s="40"/>
      <c r="AH1260" s="40"/>
      <c r="AI1260" s="40"/>
      <c r="AJ1260" s="40"/>
      <c r="AK1260" s="40"/>
      <c r="AL1260" s="40"/>
      <c r="AM1260" s="40"/>
      <c r="AN1260" s="40"/>
      <c r="AO1260" s="40"/>
      <c r="AP1260" s="40"/>
      <c r="AQ1260" s="40"/>
      <c r="AR1260" s="40"/>
      <c r="AS1260" s="42"/>
      <c r="AT1260" s="42"/>
      <c r="AU1260" s="43"/>
      <c r="AV1260" s="40"/>
      <c r="AW1260" s="40"/>
      <c r="AX1260" s="40"/>
      <c r="AY1260" s="40"/>
      <c r="AZ1260" s="40"/>
      <c r="BA1260" s="42"/>
      <c r="BB1260" s="41"/>
      <c r="BC1260" s="40"/>
      <c r="BD1260" s="40"/>
      <c r="BE1260" s="40"/>
      <c r="BF1260" s="40"/>
      <c r="BG1260" s="40"/>
      <c r="BH1260" s="42"/>
      <c r="BI1260" s="40"/>
      <c r="BJ1260" s="40"/>
      <c r="BK1260" s="40"/>
      <c r="BL1260" s="40"/>
      <c r="BM1260" s="40"/>
      <c r="BN1260" s="40"/>
      <c r="BO1260" s="41"/>
      <c r="BP1260" s="40"/>
      <c r="BQ1260" s="40"/>
      <c r="BR1260" s="40"/>
      <c r="BS1260" s="40"/>
      <c r="BT1260" s="40"/>
      <c r="BU1260" s="42"/>
      <c r="BV1260" s="40"/>
      <c r="BW1260" s="41">
        <v>5</v>
      </c>
      <c r="BX1260" s="40"/>
      <c r="BY1260" s="40"/>
      <c r="BZ1260" s="40">
        <v>90</v>
      </c>
      <c r="CA1260" s="42">
        <v>90</v>
      </c>
      <c r="CB1260" s="41"/>
      <c r="CC1260" s="40"/>
      <c r="CD1260" s="40"/>
      <c r="CE1260" s="40"/>
      <c r="CF1260" s="40"/>
      <c r="CG1260" s="40"/>
      <c r="CH1260" s="42"/>
      <c r="CI1260" s="43"/>
      <c r="CJ1260" s="41">
        <v>1</v>
      </c>
      <c r="CK1260" s="40"/>
      <c r="CL1260" s="40"/>
      <c r="CM1260" s="40"/>
      <c r="CN1260" s="40"/>
      <c r="CO1260" s="40"/>
      <c r="CP1260" s="40"/>
      <c r="CQ1260" s="40"/>
      <c r="CR1260" s="40"/>
      <c r="CS1260" s="40"/>
      <c r="CT1260" s="40"/>
      <c r="CU1260" s="40"/>
      <c r="CV1260" s="40"/>
      <c r="CW1260" s="40"/>
      <c r="CX1260" s="40"/>
      <c r="CY1260" s="40"/>
      <c r="CZ1260" s="40"/>
      <c r="DA1260" s="40"/>
      <c r="DB1260" s="40"/>
      <c r="DC1260" s="40"/>
      <c r="DD1260" s="40"/>
      <c r="DE1260" s="40"/>
      <c r="DF1260" s="40"/>
      <c r="DG1260" s="40"/>
      <c r="DH1260" s="40"/>
      <c r="DI1260" s="40"/>
      <c r="DJ1260" s="40"/>
      <c r="DK1260" s="40"/>
      <c r="DL1260" s="40"/>
      <c r="DM1260" s="40"/>
      <c r="DN1260" s="40"/>
      <c r="DO1260" s="40"/>
      <c r="DP1260" s="40"/>
      <c r="DQ1260" s="41"/>
      <c r="DR1260" s="40"/>
      <c r="DS1260" s="40"/>
      <c r="DT1260" s="40"/>
      <c r="DU1260" s="40"/>
      <c r="DV1260" s="42"/>
      <c r="DW1260" s="40"/>
      <c r="DX1260" s="40"/>
      <c r="DY1260" s="40"/>
      <c r="DZ1260" s="40"/>
      <c r="EA1260" s="40"/>
      <c r="EB1260" s="40"/>
      <c r="EC1260" s="40"/>
      <c r="ED1260" s="41"/>
      <c r="EE1260" s="40"/>
      <c r="EF1260" s="40"/>
      <c r="EG1260" s="41"/>
      <c r="EH1260" s="40"/>
      <c r="EI1260" s="40"/>
      <c r="EJ1260" s="40"/>
      <c r="EK1260" s="40"/>
      <c r="EL1260" s="42"/>
      <c r="EM1260" s="40"/>
      <c r="EN1260" s="40"/>
      <c r="EO1260" s="40"/>
      <c r="EP1260" s="40"/>
      <c r="EQ1260" s="40"/>
      <c r="ER1260" s="40"/>
      <c r="ES1260" s="40"/>
      <c r="ET1260" s="40"/>
      <c r="EU1260" s="40"/>
      <c r="EV1260" s="40"/>
      <c r="EW1260" s="42"/>
      <c r="EX1260" s="42"/>
      <c r="EY1260" s="42"/>
      <c r="EZ1260" s="42"/>
      <c r="FA1260" s="42"/>
      <c r="FB1260" s="42"/>
      <c r="FC1260" s="42"/>
      <c r="FD1260" s="42"/>
      <c r="FE1260" s="42"/>
      <c r="FF1260" s="42"/>
      <c r="FG1260" s="42"/>
      <c r="FH1260" s="42"/>
      <c r="FI1260" s="42"/>
      <c r="FJ1260" s="42"/>
      <c r="FK1260" s="42"/>
      <c r="FL1260" s="42"/>
      <c r="FM1260" s="42"/>
      <c r="FN1260" s="42"/>
      <c r="FO1260" s="42"/>
      <c r="FP1260" s="42"/>
      <c r="FQ1260" s="42"/>
      <c r="FR1260" s="42"/>
      <c r="FS1260" s="29">
        <f t="shared" si="153"/>
        <v>890</v>
      </c>
      <c r="FT1260" s="29">
        <f t="shared" si="151"/>
        <v>890</v>
      </c>
      <c r="FU1260" s="8">
        <f t="shared" si="154"/>
        <v>5</v>
      </c>
      <c r="FV1260" s="29">
        <f t="shared" si="152"/>
        <v>5</v>
      </c>
    </row>
    <row r="1261" spans="1:178">
      <c r="A1261" s="8">
        <v>17196</v>
      </c>
      <c r="B1261" s="27" t="s">
        <v>851</v>
      </c>
      <c r="C1261" s="40">
        <v>77</v>
      </c>
      <c r="D1261" s="40" t="s">
        <v>1447</v>
      </c>
      <c r="E1261" s="40" t="s">
        <v>1676</v>
      </c>
      <c r="F1261" s="40" t="s">
        <v>206</v>
      </c>
      <c r="G1261" s="40">
        <v>400</v>
      </c>
      <c r="H1261" s="8" t="str">
        <f>VLOOKUP(F1261, 'Meslek Grupları'!$E$6:$G$152, 3, FALSE)</f>
        <v>Esnaf</v>
      </c>
      <c r="I1261" s="40"/>
      <c r="J1261" s="40"/>
      <c r="K1261" s="40"/>
      <c r="L1261" s="40"/>
      <c r="M1261" s="40"/>
      <c r="N1261" s="40"/>
      <c r="O1261" s="40"/>
      <c r="P1261" s="40"/>
      <c r="Q1261" s="40" t="s">
        <v>577</v>
      </c>
      <c r="R1261" s="40">
        <v>39</v>
      </c>
      <c r="S1261" s="40">
        <v>6</v>
      </c>
      <c r="T1261" s="40">
        <v>27</v>
      </c>
      <c r="U1261" s="40"/>
      <c r="V1261" s="40"/>
      <c r="W1261" s="40"/>
      <c r="X1261" s="40"/>
      <c r="Y1261" s="40"/>
      <c r="Z1261" s="41"/>
      <c r="AA1261" s="40"/>
      <c r="AB1261" s="40"/>
      <c r="AC1261" s="40"/>
      <c r="AD1261" s="40"/>
      <c r="AE1261" s="40"/>
      <c r="AF1261" s="40"/>
      <c r="AG1261" s="40"/>
      <c r="AH1261" s="40"/>
      <c r="AI1261" s="40"/>
      <c r="AJ1261" s="40"/>
      <c r="AK1261" s="40"/>
      <c r="AL1261" s="40"/>
      <c r="AM1261" s="40"/>
      <c r="AN1261" s="40"/>
      <c r="AO1261" s="40"/>
      <c r="AP1261" s="40"/>
      <c r="AQ1261" s="40"/>
      <c r="AR1261" s="40">
        <v>20</v>
      </c>
      <c r="AS1261" s="42">
        <v>4</v>
      </c>
      <c r="AT1261" s="42">
        <v>4</v>
      </c>
      <c r="AU1261" s="43"/>
      <c r="AV1261" s="40"/>
      <c r="AW1261" s="40"/>
      <c r="AX1261" s="40"/>
      <c r="AY1261" s="40"/>
      <c r="AZ1261" s="40"/>
      <c r="BA1261" s="42"/>
      <c r="BB1261" s="41"/>
      <c r="BC1261" s="40"/>
      <c r="BD1261" s="40"/>
      <c r="BE1261" s="40"/>
      <c r="BF1261" s="40"/>
      <c r="BG1261" s="40"/>
      <c r="BH1261" s="42"/>
      <c r="BI1261" s="40">
        <v>1</v>
      </c>
      <c r="BJ1261" s="40">
        <v>4</v>
      </c>
      <c r="BK1261" s="40">
        <v>4</v>
      </c>
      <c r="BL1261" s="40"/>
      <c r="BM1261" s="40">
        <v>32</v>
      </c>
      <c r="BN1261" s="40">
        <v>32</v>
      </c>
      <c r="BO1261" s="41"/>
      <c r="BP1261" s="40"/>
      <c r="BQ1261" s="40"/>
      <c r="BR1261" s="40"/>
      <c r="BS1261" s="40"/>
      <c r="BT1261" s="40"/>
      <c r="BU1261" s="42"/>
      <c r="BV1261" s="40"/>
      <c r="BW1261" s="41">
        <v>6</v>
      </c>
      <c r="BX1261" s="40"/>
      <c r="BY1261" s="40" t="s">
        <v>1677</v>
      </c>
      <c r="BZ1261" s="40">
        <v>144</v>
      </c>
      <c r="CA1261" s="42">
        <v>144</v>
      </c>
      <c r="CB1261" s="41"/>
      <c r="CC1261" s="40"/>
      <c r="CD1261" s="40"/>
      <c r="CE1261" s="40"/>
      <c r="CF1261" s="40"/>
      <c r="CG1261" s="40"/>
      <c r="CH1261" s="42"/>
      <c r="CI1261" s="43"/>
      <c r="CJ1261" s="41"/>
      <c r="CK1261" s="40"/>
      <c r="CL1261" s="40"/>
      <c r="CM1261" s="40"/>
      <c r="CN1261" s="40"/>
      <c r="CO1261" s="40"/>
      <c r="CP1261" s="40"/>
      <c r="CQ1261" s="40"/>
      <c r="CR1261" s="40"/>
      <c r="CS1261" s="40"/>
      <c r="CT1261" s="40"/>
      <c r="CU1261" s="40"/>
      <c r="CV1261" s="40"/>
      <c r="CW1261" s="40"/>
      <c r="CX1261" s="40"/>
      <c r="CY1261" s="40"/>
      <c r="CZ1261" s="40"/>
      <c r="DA1261" s="40"/>
      <c r="DB1261" s="40"/>
      <c r="DC1261" s="40"/>
      <c r="DD1261" s="40"/>
      <c r="DE1261" s="40"/>
      <c r="DF1261" s="40"/>
      <c r="DG1261" s="40"/>
      <c r="DH1261" s="40"/>
      <c r="DI1261" s="40"/>
      <c r="DJ1261" s="40"/>
      <c r="DK1261" s="40"/>
      <c r="DL1261" s="40"/>
      <c r="DM1261" s="40"/>
      <c r="DN1261" s="40"/>
      <c r="DO1261" s="40"/>
      <c r="DP1261" s="40"/>
      <c r="DQ1261" s="41"/>
      <c r="DR1261" s="40"/>
      <c r="DS1261" s="40"/>
      <c r="DT1261" s="40"/>
      <c r="DU1261" s="40"/>
      <c r="DV1261" s="42"/>
      <c r="DW1261" s="40"/>
      <c r="DX1261" s="40"/>
      <c r="DY1261" s="40"/>
      <c r="DZ1261" s="40"/>
      <c r="EA1261" s="40"/>
      <c r="EB1261" s="40"/>
      <c r="EC1261" s="40"/>
      <c r="ED1261" s="41"/>
      <c r="EE1261" s="40"/>
      <c r="EF1261" s="40"/>
      <c r="EG1261" s="41">
        <v>1</v>
      </c>
      <c r="EH1261" s="40" t="s">
        <v>206</v>
      </c>
      <c r="EI1261" s="40"/>
      <c r="EJ1261" s="40"/>
      <c r="EK1261" s="40"/>
      <c r="EL1261" s="42">
        <v>100</v>
      </c>
      <c r="EM1261" s="40"/>
      <c r="EN1261" s="40"/>
      <c r="EO1261" s="40"/>
      <c r="EP1261" s="40"/>
      <c r="EQ1261" s="40"/>
      <c r="ER1261" s="40"/>
      <c r="ES1261" s="40"/>
      <c r="ET1261" s="40"/>
      <c r="EU1261" s="40"/>
      <c r="EV1261" s="40"/>
      <c r="EW1261" s="42"/>
      <c r="EX1261" s="42"/>
      <c r="EY1261" s="42"/>
      <c r="EZ1261" s="42"/>
      <c r="FA1261" s="42"/>
      <c r="FB1261" s="42"/>
      <c r="FC1261" s="42"/>
      <c r="FD1261" s="42"/>
      <c r="FE1261" s="42"/>
      <c r="FF1261" s="42"/>
      <c r="FG1261" s="42"/>
      <c r="FH1261" s="42"/>
      <c r="FI1261" s="42"/>
      <c r="FJ1261" s="42"/>
      <c r="FK1261" s="42"/>
      <c r="FL1261" s="42"/>
      <c r="FM1261" s="42"/>
      <c r="FN1261" s="42"/>
      <c r="FO1261" s="42"/>
      <c r="FP1261" s="42"/>
      <c r="FQ1261" s="42"/>
      <c r="FR1261" s="42"/>
      <c r="FS1261" s="29">
        <f t="shared" si="153"/>
        <v>676</v>
      </c>
      <c r="FT1261" s="29">
        <f t="shared" si="151"/>
        <v>676</v>
      </c>
      <c r="FU1261" s="8">
        <f t="shared" si="154"/>
        <v>7</v>
      </c>
      <c r="FV1261" s="29">
        <f t="shared" si="152"/>
        <v>7</v>
      </c>
    </row>
    <row r="1262" spans="1:178">
      <c r="A1262" s="8">
        <v>17196</v>
      </c>
      <c r="B1262" s="27" t="s">
        <v>852</v>
      </c>
      <c r="C1262" s="31">
        <v>78</v>
      </c>
      <c r="D1262" s="31" t="s">
        <v>1477</v>
      </c>
      <c r="E1262" s="31" t="s">
        <v>1497</v>
      </c>
      <c r="F1262" s="31" t="s">
        <v>242</v>
      </c>
      <c r="G1262" s="31">
        <v>300</v>
      </c>
      <c r="H1262" s="8" t="str">
        <f>VLOOKUP(F1262, 'Meslek Grupları'!$E$6:$G$152, 3, FALSE)</f>
        <v>Esnaf</v>
      </c>
      <c r="I1262" s="31"/>
      <c r="J1262" s="31"/>
      <c r="K1262" s="31"/>
      <c r="L1262" s="31"/>
      <c r="M1262" s="31"/>
      <c r="N1262" s="31"/>
      <c r="O1262" s="31"/>
      <c r="P1262" s="31"/>
      <c r="Q1262" s="31" t="s">
        <v>576</v>
      </c>
      <c r="R1262" s="31">
        <v>50</v>
      </c>
      <c r="S1262" s="31">
        <v>2</v>
      </c>
      <c r="T1262" s="31">
        <v>9</v>
      </c>
      <c r="U1262" s="31"/>
      <c r="V1262" s="31"/>
      <c r="W1262" s="31"/>
      <c r="X1262" s="31"/>
      <c r="Y1262" s="31"/>
      <c r="Z1262" s="38"/>
      <c r="AA1262" s="31"/>
      <c r="AB1262" s="31"/>
      <c r="AC1262" s="31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  <c r="AR1262" s="31"/>
      <c r="AS1262" s="37"/>
      <c r="AT1262" s="37"/>
      <c r="AU1262" s="39"/>
      <c r="AV1262" s="31"/>
      <c r="AW1262" s="31"/>
      <c r="AX1262" s="31"/>
      <c r="AY1262" s="31"/>
      <c r="AZ1262" s="31"/>
      <c r="BA1262" s="37"/>
      <c r="BB1262" s="38"/>
      <c r="BC1262" s="31"/>
      <c r="BD1262" s="31"/>
      <c r="BE1262" s="31"/>
      <c r="BF1262" s="31"/>
      <c r="BG1262" s="31"/>
      <c r="BH1262" s="37"/>
      <c r="BI1262" s="31"/>
      <c r="BJ1262" s="31"/>
      <c r="BK1262" s="31"/>
      <c r="BL1262" s="31"/>
      <c r="BM1262" s="31"/>
      <c r="BN1262" s="31"/>
      <c r="BO1262" s="38"/>
      <c r="BP1262" s="31"/>
      <c r="BQ1262" s="31"/>
      <c r="BR1262" s="31"/>
      <c r="BS1262" s="31"/>
      <c r="BT1262" s="31"/>
      <c r="BU1262" s="37"/>
      <c r="BV1262" s="31"/>
      <c r="BW1262" s="38">
        <v>2</v>
      </c>
      <c r="BX1262" s="31"/>
      <c r="BY1262" s="31"/>
      <c r="BZ1262" s="31">
        <v>48</v>
      </c>
      <c r="CA1262" s="37">
        <v>48</v>
      </c>
      <c r="CB1262" s="38"/>
      <c r="CC1262" s="31"/>
      <c r="CD1262" s="31"/>
      <c r="CE1262" s="31"/>
      <c r="CF1262" s="31"/>
      <c r="CG1262" s="31"/>
      <c r="CH1262" s="37"/>
      <c r="CI1262" s="39"/>
      <c r="CJ1262" s="38"/>
      <c r="CK1262" s="31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  <c r="DH1262" s="31"/>
      <c r="DI1262" s="31"/>
      <c r="DJ1262" s="31"/>
      <c r="DK1262" s="31"/>
      <c r="DL1262" s="31"/>
      <c r="DM1262" s="31"/>
      <c r="DN1262" s="31"/>
      <c r="DO1262" s="31"/>
      <c r="DP1262" s="31"/>
      <c r="DQ1262" s="38"/>
      <c r="DR1262" s="31"/>
      <c r="DS1262" s="31"/>
      <c r="DT1262" s="31"/>
      <c r="DU1262" s="31"/>
      <c r="DV1262" s="37"/>
      <c r="DW1262" s="31"/>
      <c r="DX1262" s="31"/>
      <c r="DY1262" s="31"/>
      <c r="DZ1262" s="31"/>
      <c r="EA1262" s="31"/>
      <c r="EB1262" s="31"/>
      <c r="EC1262" s="31"/>
      <c r="ED1262" s="38"/>
      <c r="EE1262" s="31"/>
      <c r="EF1262" s="31"/>
      <c r="EG1262" s="38"/>
      <c r="EH1262" s="31"/>
      <c r="EI1262" s="31"/>
      <c r="EJ1262" s="31"/>
      <c r="EK1262" s="31"/>
      <c r="EL1262" s="37"/>
      <c r="EM1262" s="31"/>
      <c r="EN1262" s="31"/>
      <c r="EO1262" s="31"/>
      <c r="EP1262" s="31"/>
      <c r="EQ1262" s="31"/>
      <c r="ER1262" s="31"/>
      <c r="ES1262" s="31"/>
      <c r="ET1262" s="31"/>
      <c r="EU1262" s="31"/>
      <c r="EV1262" s="31"/>
      <c r="EW1262" s="37"/>
      <c r="EX1262" s="37"/>
      <c r="EY1262" s="37"/>
      <c r="EZ1262" s="37"/>
      <c r="FA1262" s="37"/>
      <c r="FB1262" s="37"/>
      <c r="FC1262" s="37"/>
      <c r="FD1262" s="37"/>
      <c r="FE1262" s="37"/>
      <c r="FF1262" s="37"/>
      <c r="FG1262" s="37"/>
      <c r="FH1262" s="37"/>
      <c r="FI1262" s="37"/>
      <c r="FJ1262" s="37"/>
      <c r="FK1262" s="37"/>
      <c r="FL1262" s="37"/>
      <c r="FM1262" s="37"/>
      <c r="FN1262" s="37"/>
      <c r="FO1262" s="37"/>
      <c r="FP1262" s="37"/>
      <c r="FQ1262" s="37"/>
      <c r="FR1262" s="37"/>
      <c r="FS1262" s="29">
        <f t="shared" si="153"/>
        <v>348</v>
      </c>
      <c r="FT1262" s="29">
        <f t="shared" si="151"/>
        <v>348</v>
      </c>
      <c r="FU1262" s="8">
        <f t="shared" si="154"/>
        <v>2</v>
      </c>
      <c r="FV1262" s="29">
        <f t="shared" si="152"/>
        <v>2</v>
      </c>
    </row>
    <row r="1263" spans="1:178">
      <c r="A1263" s="8">
        <v>17196</v>
      </c>
      <c r="B1263" s="27" t="s">
        <v>852</v>
      </c>
      <c r="C1263" s="40">
        <v>79</v>
      </c>
      <c r="D1263" s="40" t="s">
        <v>1526</v>
      </c>
      <c r="E1263" s="40" t="s">
        <v>1448</v>
      </c>
      <c r="F1263" s="40" t="s">
        <v>316</v>
      </c>
      <c r="G1263" s="40"/>
      <c r="H1263" s="8" t="str">
        <f>VLOOKUP(F1263, 'Meslek Grupları'!$E$6:$G$152, 3, FALSE)</f>
        <v>Mesleksiz</v>
      </c>
      <c r="I1263" s="40" t="s">
        <v>1622</v>
      </c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1"/>
      <c r="AA1263" s="40"/>
      <c r="AB1263" s="40"/>
      <c r="AC1263" s="40"/>
      <c r="AD1263" s="40"/>
      <c r="AE1263" s="40"/>
      <c r="AF1263" s="40"/>
      <c r="AG1263" s="40"/>
      <c r="AH1263" s="40"/>
      <c r="AI1263" s="40"/>
      <c r="AJ1263" s="40"/>
      <c r="AK1263" s="40"/>
      <c r="AL1263" s="40"/>
      <c r="AM1263" s="40"/>
      <c r="AN1263" s="40"/>
      <c r="AO1263" s="40"/>
      <c r="AP1263" s="40"/>
      <c r="AQ1263" s="40"/>
      <c r="AR1263" s="40"/>
      <c r="AS1263" s="42"/>
      <c r="AT1263" s="42"/>
      <c r="AU1263" s="43"/>
      <c r="AV1263" s="40"/>
      <c r="AW1263" s="40"/>
      <c r="AX1263" s="40"/>
      <c r="AY1263" s="40"/>
      <c r="AZ1263" s="40"/>
      <c r="BA1263" s="42"/>
      <c r="BB1263" s="41"/>
      <c r="BC1263" s="40"/>
      <c r="BD1263" s="40"/>
      <c r="BE1263" s="40"/>
      <c r="BF1263" s="40"/>
      <c r="BG1263" s="40"/>
      <c r="BH1263" s="42"/>
      <c r="BI1263" s="40"/>
      <c r="BJ1263" s="40"/>
      <c r="BK1263" s="40"/>
      <c r="BL1263" s="40"/>
      <c r="BM1263" s="40"/>
      <c r="BN1263" s="40"/>
      <c r="BO1263" s="41"/>
      <c r="BP1263" s="40"/>
      <c r="BQ1263" s="40"/>
      <c r="BR1263" s="40"/>
      <c r="BS1263" s="40"/>
      <c r="BT1263" s="40"/>
      <c r="BU1263" s="42"/>
      <c r="BV1263" s="40"/>
      <c r="BW1263" s="41"/>
      <c r="BX1263" s="40"/>
      <c r="BY1263" s="40"/>
      <c r="BZ1263" s="40"/>
      <c r="CA1263" s="42"/>
      <c r="CB1263" s="41"/>
      <c r="CC1263" s="40"/>
      <c r="CD1263" s="40"/>
      <c r="CE1263" s="40"/>
      <c r="CF1263" s="40"/>
      <c r="CG1263" s="40"/>
      <c r="CH1263" s="42"/>
      <c r="CI1263" s="43"/>
      <c r="CJ1263" s="41"/>
      <c r="CK1263" s="40"/>
      <c r="CL1263" s="40"/>
      <c r="CM1263" s="40"/>
      <c r="CN1263" s="40"/>
      <c r="CO1263" s="40"/>
      <c r="CP1263" s="40"/>
      <c r="CQ1263" s="40"/>
      <c r="CR1263" s="40"/>
      <c r="CS1263" s="40"/>
      <c r="CT1263" s="40"/>
      <c r="CU1263" s="40"/>
      <c r="CV1263" s="40"/>
      <c r="CW1263" s="40"/>
      <c r="CX1263" s="40"/>
      <c r="CY1263" s="40"/>
      <c r="CZ1263" s="40"/>
      <c r="DA1263" s="40"/>
      <c r="DB1263" s="40"/>
      <c r="DC1263" s="40"/>
      <c r="DD1263" s="40"/>
      <c r="DE1263" s="40"/>
      <c r="DF1263" s="40"/>
      <c r="DG1263" s="40"/>
      <c r="DH1263" s="40"/>
      <c r="DI1263" s="40"/>
      <c r="DJ1263" s="40"/>
      <c r="DK1263" s="40"/>
      <c r="DL1263" s="40"/>
      <c r="DM1263" s="40"/>
      <c r="DN1263" s="40"/>
      <c r="DO1263" s="40"/>
      <c r="DP1263" s="40"/>
      <c r="DQ1263" s="41"/>
      <c r="DR1263" s="40"/>
      <c r="DS1263" s="40"/>
      <c r="DT1263" s="40"/>
      <c r="DU1263" s="40"/>
      <c r="DV1263" s="42"/>
      <c r="DW1263" s="40"/>
      <c r="DX1263" s="40"/>
      <c r="DY1263" s="40"/>
      <c r="DZ1263" s="40"/>
      <c r="EA1263" s="40"/>
      <c r="EB1263" s="40"/>
      <c r="EC1263" s="40"/>
      <c r="ED1263" s="41"/>
      <c r="EE1263" s="40"/>
      <c r="EF1263" s="40"/>
      <c r="EG1263" s="41"/>
      <c r="EH1263" s="40"/>
      <c r="EI1263" s="40"/>
      <c r="EJ1263" s="40"/>
      <c r="EK1263" s="40"/>
      <c r="EL1263" s="42"/>
      <c r="EM1263" s="40"/>
      <c r="EN1263" s="40"/>
      <c r="EO1263" s="40"/>
      <c r="EP1263" s="40"/>
      <c r="EQ1263" s="40"/>
      <c r="ER1263" s="40"/>
      <c r="ES1263" s="40"/>
      <c r="ET1263" s="40"/>
      <c r="EU1263" s="40"/>
      <c r="EV1263" s="40"/>
      <c r="EW1263" s="42"/>
      <c r="EX1263" s="42"/>
      <c r="EY1263" s="42"/>
      <c r="EZ1263" s="42"/>
      <c r="FA1263" s="42"/>
      <c r="FB1263" s="42"/>
      <c r="FC1263" s="42"/>
      <c r="FD1263" s="42"/>
      <c r="FE1263" s="42"/>
      <c r="FF1263" s="42"/>
      <c r="FG1263" s="42"/>
      <c r="FH1263" s="42"/>
      <c r="FI1263" s="42"/>
      <c r="FJ1263" s="42"/>
      <c r="FK1263" s="42"/>
      <c r="FL1263" s="42"/>
      <c r="FM1263" s="42"/>
      <c r="FN1263" s="42"/>
      <c r="FO1263" s="42"/>
      <c r="FP1263" s="42"/>
      <c r="FQ1263" s="42"/>
      <c r="FR1263" s="42"/>
      <c r="FS1263" s="29">
        <f t="shared" si="153"/>
        <v>0</v>
      </c>
      <c r="FT1263" s="29">
        <f t="shared" si="151"/>
        <v>0</v>
      </c>
      <c r="FU1263" s="8">
        <f t="shared" si="154"/>
        <v>0</v>
      </c>
      <c r="FV1263" s="29">
        <f t="shared" si="152"/>
        <v>0</v>
      </c>
    </row>
    <row r="1264" spans="1:178">
      <c r="A1264" s="8">
        <v>17196</v>
      </c>
      <c r="B1264" s="27" t="s">
        <v>852</v>
      </c>
      <c r="C1264" s="40">
        <v>80</v>
      </c>
      <c r="D1264" s="40" t="s">
        <v>1678</v>
      </c>
      <c r="E1264" s="40" t="s">
        <v>1445</v>
      </c>
      <c r="F1264" s="40" t="s">
        <v>349</v>
      </c>
      <c r="G1264" s="40"/>
      <c r="H1264" s="8" t="str">
        <f>VLOOKUP(F1264, 'Meslek Grupları'!$E$6:$G$152, 3, FALSE)</f>
        <v>Mesleksiz</v>
      </c>
      <c r="I1264" s="40"/>
      <c r="J1264" s="40"/>
      <c r="K1264" s="40"/>
      <c r="L1264" s="40"/>
      <c r="M1264" s="40"/>
      <c r="N1264" s="40"/>
      <c r="O1264" s="40"/>
      <c r="P1264" s="40"/>
      <c r="Q1264" s="40" t="s">
        <v>1621</v>
      </c>
      <c r="R1264" s="40"/>
      <c r="S1264" s="40"/>
      <c r="T1264" s="40"/>
      <c r="U1264" s="40"/>
      <c r="V1264" s="40"/>
      <c r="W1264" s="40"/>
      <c r="X1264" s="40"/>
      <c r="Y1264" s="40"/>
      <c r="Z1264" s="41"/>
      <c r="AA1264" s="40"/>
      <c r="AB1264" s="40"/>
      <c r="AC1264" s="40"/>
      <c r="AD1264" s="40"/>
      <c r="AE1264" s="40"/>
      <c r="AF1264" s="40"/>
      <c r="AG1264" s="40"/>
      <c r="AH1264" s="40"/>
      <c r="AI1264" s="40"/>
      <c r="AJ1264" s="40"/>
      <c r="AK1264" s="40"/>
      <c r="AL1264" s="40"/>
      <c r="AM1264" s="40"/>
      <c r="AN1264" s="40"/>
      <c r="AO1264" s="40"/>
      <c r="AP1264" s="40"/>
      <c r="AQ1264" s="40"/>
      <c r="AR1264" s="40"/>
      <c r="AS1264" s="42"/>
      <c r="AT1264" s="42"/>
      <c r="AU1264" s="43"/>
      <c r="AV1264" s="40"/>
      <c r="AW1264" s="40"/>
      <c r="AX1264" s="40"/>
      <c r="AY1264" s="40"/>
      <c r="AZ1264" s="40"/>
      <c r="BA1264" s="42"/>
      <c r="BB1264" s="41"/>
      <c r="BC1264" s="40"/>
      <c r="BD1264" s="40"/>
      <c r="BE1264" s="40"/>
      <c r="BF1264" s="40"/>
      <c r="BG1264" s="40"/>
      <c r="BH1264" s="42"/>
      <c r="BI1264" s="40"/>
      <c r="BJ1264" s="40"/>
      <c r="BK1264" s="40"/>
      <c r="BL1264" s="40"/>
      <c r="BM1264" s="40"/>
      <c r="BN1264" s="40"/>
      <c r="BO1264" s="41"/>
      <c r="BP1264" s="40"/>
      <c r="BQ1264" s="40"/>
      <c r="BR1264" s="40"/>
      <c r="BS1264" s="40"/>
      <c r="BT1264" s="40"/>
      <c r="BU1264" s="42"/>
      <c r="BV1264" s="40"/>
      <c r="BW1264" s="41"/>
      <c r="BX1264" s="40"/>
      <c r="BY1264" s="40"/>
      <c r="BZ1264" s="40"/>
      <c r="CA1264" s="42"/>
      <c r="CB1264" s="41"/>
      <c r="CC1264" s="40"/>
      <c r="CD1264" s="40"/>
      <c r="CE1264" s="40"/>
      <c r="CF1264" s="40"/>
      <c r="CG1264" s="40"/>
      <c r="CH1264" s="42"/>
      <c r="CI1264" s="43"/>
      <c r="CJ1264" s="41"/>
      <c r="CK1264" s="40"/>
      <c r="CL1264" s="40"/>
      <c r="CM1264" s="40"/>
      <c r="CN1264" s="40"/>
      <c r="CO1264" s="40"/>
      <c r="CP1264" s="40"/>
      <c r="CQ1264" s="40"/>
      <c r="CR1264" s="40"/>
      <c r="CS1264" s="40"/>
      <c r="CT1264" s="40"/>
      <c r="CU1264" s="40"/>
      <c r="CV1264" s="40"/>
      <c r="CW1264" s="40"/>
      <c r="CX1264" s="40"/>
      <c r="CY1264" s="40"/>
      <c r="CZ1264" s="40"/>
      <c r="DA1264" s="40"/>
      <c r="DB1264" s="40"/>
      <c r="DC1264" s="40"/>
      <c r="DD1264" s="40"/>
      <c r="DE1264" s="40"/>
      <c r="DF1264" s="40"/>
      <c r="DG1264" s="40"/>
      <c r="DH1264" s="40"/>
      <c r="DI1264" s="40"/>
      <c r="DJ1264" s="40"/>
      <c r="DK1264" s="40"/>
      <c r="DL1264" s="40"/>
      <c r="DM1264" s="40"/>
      <c r="DN1264" s="40"/>
      <c r="DO1264" s="40"/>
      <c r="DP1264" s="40"/>
      <c r="DQ1264" s="41"/>
      <c r="DR1264" s="40"/>
      <c r="DS1264" s="40"/>
      <c r="DT1264" s="40"/>
      <c r="DU1264" s="40"/>
      <c r="DV1264" s="42"/>
      <c r="DW1264" s="40"/>
      <c r="DX1264" s="40"/>
      <c r="DY1264" s="40"/>
      <c r="DZ1264" s="40"/>
      <c r="EA1264" s="40"/>
      <c r="EB1264" s="40"/>
      <c r="EC1264" s="40"/>
      <c r="ED1264" s="41"/>
      <c r="EE1264" s="40"/>
      <c r="EF1264" s="40"/>
      <c r="EG1264" s="41"/>
      <c r="EH1264" s="40"/>
      <c r="EI1264" s="40"/>
      <c r="EJ1264" s="40"/>
      <c r="EK1264" s="40"/>
      <c r="EL1264" s="42"/>
      <c r="EM1264" s="40"/>
      <c r="EN1264" s="40"/>
      <c r="EO1264" s="40"/>
      <c r="EP1264" s="40"/>
      <c r="EQ1264" s="40"/>
      <c r="ER1264" s="40"/>
      <c r="ES1264" s="40"/>
      <c r="ET1264" s="40"/>
      <c r="EU1264" s="40"/>
      <c r="EV1264" s="40"/>
      <c r="EW1264" s="42"/>
      <c r="EX1264" s="42"/>
      <c r="EY1264" s="42"/>
      <c r="EZ1264" s="42"/>
      <c r="FA1264" s="42"/>
      <c r="FB1264" s="42"/>
      <c r="FC1264" s="42"/>
      <c r="FD1264" s="42"/>
      <c r="FE1264" s="42"/>
      <c r="FF1264" s="42"/>
      <c r="FG1264" s="42"/>
      <c r="FH1264" s="42"/>
      <c r="FI1264" s="42"/>
      <c r="FJ1264" s="42"/>
      <c r="FK1264" s="42"/>
      <c r="FL1264" s="42"/>
      <c r="FM1264" s="42"/>
      <c r="FN1264" s="42"/>
      <c r="FO1264" s="42"/>
      <c r="FP1264" s="42"/>
      <c r="FQ1264" s="42"/>
      <c r="FR1264" s="42"/>
      <c r="FS1264" s="29">
        <f t="shared" si="153"/>
        <v>0</v>
      </c>
      <c r="FT1264" s="29">
        <f t="shared" si="151"/>
        <v>0</v>
      </c>
      <c r="FU1264" s="8">
        <f t="shared" si="154"/>
        <v>0</v>
      </c>
      <c r="FV1264" s="29">
        <f t="shared" si="152"/>
        <v>0</v>
      </c>
    </row>
    <row r="1265" spans="1:178">
      <c r="A1265" s="8">
        <v>17196</v>
      </c>
      <c r="B1265" s="27" t="s">
        <v>852</v>
      </c>
      <c r="C1265" s="40">
        <v>81</v>
      </c>
      <c r="D1265" s="40" t="s">
        <v>1679</v>
      </c>
      <c r="E1265" s="40" t="s">
        <v>1475</v>
      </c>
      <c r="F1265" s="40" t="s">
        <v>253</v>
      </c>
      <c r="G1265" s="40">
        <v>150</v>
      </c>
      <c r="H1265" s="8" t="str">
        <f>VLOOKUP(F1265, 'Meslek Grupları'!$E$6:$G$152, 3, FALSE)</f>
        <v>İşçiler</v>
      </c>
      <c r="I1265" s="40"/>
      <c r="J1265" s="40"/>
      <c r="K1265" s="40"/>
      <c r="L1265" s="40"/>
      <c r="M1265" s="40"/>
      <c r="N1265" s="40"/>
      <c r="O1265" s="40"/>
      <c r="P1265" s="40"/>
      <c r="Q1265" s="40" t="s">
        <v>575</v>
      </c>
      <c r="R1265" s="40"/>
      <c r="S1265" s="40">
        <v>3</v>
      </c>
      <c r="T1265" s="40">
        <v>13.5</v>
      </c>
      <c r="U1265" s="40"/>
      <c r="V1265" s="40"/>
      <c r="W1265" s="40"/>
      <c r="X1265" s="40"/>
      <c r="Y1265" s="40"/>
      <c r="Z1265" s="41"/>
      <c r="AA1265" s="40"/>
      <c r="AB1265" s="40"/>
      <c r="AC1265" s="40"/>
      <c r="AD1265" s="40"/>
      <c r="AE1265" s="40"/>
      <c r="AF1265" s="40"/>
      <c r="AG1265" s="40"/>
      <c r="AH1265" s="40"/>
      <c r="AI1265" s="40"/>
      <c r="AJ1265" s="40"/>
      <c r="AK1265" s="40"/>
      <c r="AL1265" s="40"/>
      <c r="AM1265" s="40"/>
      <c r="AN1265" s="40"/>
      <c r="AO1265" s="40"/>
      <c r="AP1265" s="40"/>
      <c r="AQ1265" s="40"/>
      <c r="AR1265" s="40"/>
      <c r="AS1265" s="42"/>
      <c r="AT1265" s="42"/>
      <c r="AU1265" s="43"/>
      <c r="AV1265" s="40"/>
      <c r="AW1265" s="40"/>
      <c r="AX1265" s="40"/>
      <c r="AY1265" s="40"/>
      <c r="AZ1265" s="40"/>
      <c r="BA1265" s="42"/>
      <c r="BB1265" s="41"/>
      <c r="BC1265" s="40"/>
      <c r="BD1265" s="40"/>
      <c r="BE1265" s="40"/>
      <c r="BF1265" s="40"/>
      <c r="BG1265" s="40"/>
      <c r="BH1265" s="42"/>
      <c r="BI1265" s="40"/>
      <c r="BJ1265" s="40"/>
      <c r="BK1265" s="40"/>
      <c r="BL1265" s="40"/>
      <c r="BM1265" s="40"/>
      <c r="BN1265" s="40"/>
      <c r="BO1265" s="41"/>
      <c r="BP1265" s="40"/>
      <c r="BQ1265" s="40"/>
      <c r="BR1265" s="40"/>
      <c r="BS1265" s="40"/>
      <c r="BT1265" s="40"/>
      <c r="BU1265" s="42"/>
      <c r="BV1265" s="40"/>
      <c r="BW1265" s="41">
        <v>3</v>
      </c>
      <c r="BX1265" s="40">
        <v>1</v>
      </c>
      <c r="BY1265" s="40"/>
      <c r="BZ1265" s="40">
        <v>12</v>
      </c>
      <c r="CA1265" s="42">
        <v>12</v>
      </c>
      <c r="CB1265" s="41"/>
      <c r="CC1265" s="40"/>
      <c r="CD1265" s="40"/>
      <c r="CE1265" s="40"/>
      <c r="CF1265" s="40"/>
      <c r="CG1265" s="40"/>
      <c r="CH1265" s="42"/>
      <c r="CI1265" s="43"/>
      <c r="CJ1265" s="41"/>
      <c r="CK1265" s="40"/>
      <c r="CL1265" s="40"/>
      <c r="CM1265" s="40"/>
      <c r="CN1265" s="40"/>
      <c r="CO1265" s="40"/>
      <c r="CP1265" s="40"/>
      <c r="CQ1265" s="40"/>
      <c r="CR1265" s="40"/>
      <c r="CS1265" s="40"/>
      <c r="CT1265" s="40"/>
      <c r="CU1265" s="40"/>
      <c r="CV1265" s="40"/>
      <c r="CW1265" s="40"/>
      <c r="CX1265" s="40"/>
      <c r="CY1265" s="40"/>
      <c r="CZ1265" s="40"/>
      <c r="DA1265" s="40"/>
      <c r="DB1265" s="40"/>
      <c r="DC1265" s="40"/>
      <c r="DD1265" s="40"/>
      <c r="DE1265" s="40"/>
      <c r="DF1265" s="40"/>
      <c r="DG1265" s="40"/>
      <c r="DH1265" s="40"/>
      <c r="DI1265" s="40"/>
      <c r="DJ1265" s="40"/>
      <c r="DK1265" s="40"/>
      <c r="DL1265" s="40"/>
      <c r="DM1265" s="40"/>
      <c r="DN1265" s="40"/>
      <c r="DO1265" s="40"/>
      <c r="DP1265" s="40"/>
      <c r="DQ1265" s="41"/>
      <c r="DR1265" s="40"/>
      <c r="DS1265" s="40"/>
      <c r="DT1265" s="40"/>
      <c r="DU1265" s="40"/>
      <c r="DV1265" s="42"/>
      <c r="DW1265" s="40"/>
      <c r="DX1265" s="40"/>
      <c r="DY1265" s="40"/>
      <c r="DZ1265" s="40"/>
      <c r="EA1265" s="40"/>
      <c r="EB1265" s="40"/>
      <c r="EC1265" s="40"/>
      <c r="ED1265" s="41"/>
      <c r="EE1265" s="40"/>
      <c r="EF1265" s="40"/>
      <c r="EG1265" s="41"/>
      <c r="EH1265" s="40"/>
      <c r="EI1265" s="40"/>
      <c r="EJ1265" s="40"/>
      <c r="EK1265" s="40"/>
      <c r="EL1265" s="42"/>
      <c r="EM1265" s="40"/>
      <c r="EN1265" s="40"/>
      <c r="EO1265" s="40"/>
      <c r="EP1265" s="40"/>
      <c r="EQ1265" s="40"/>
      <c r="ER1265" s="40"/>
      <c r="ES1265" s="40"/>
      <c r="ET1265" s="40"/>
      <c r="EU1265" s="40"/>
      <c r="EV1265" s="40"/>
      <c r="EW1265" s="42"/>
      <c r="EX1265" s="42"/>
      <c r="EY1265" s="42"/>
      <c r="EZ1265" s="42"/>
      <c r="FA1265" s="42"/>
      <c r="FB1265" s="42"/>
      <c r="FC1265" s="42"/>
      <c r="FD1265" s="42"/>
      <c r="FE1265" s="42"/>
      <c r="FF1265" s="42"/>
      <c r="FG1265" s="42"/>
      <c r="FH1265" s="42"/>
      <c r="FI1265" s="42"/>
      <c r="FJ1265" s="42"/>
      <c r="FK1265" s="42"/>
      <c r="FL1265" s="42"/>
      <c r="FM1265" s="42"/>
      <c r="FN1265" s="42"/>
      <c r="FO1265" s="42"/>
      <c r="FP1265" s="42"/>
      <c r="FQ1265" s="42"/>
      <c r="FR1265" s="42"/>
      <c r="FS1265" s="29">
        <f t="shared" si="153"/>
        <v>162</v>
      </c>
      <c r="FT1265" s="29">
        <f t="shared" si="151"/>
        <v>162</v>
      </c>
      <c r="FU1265" s="8">
        <f t="shared" si="154"/>
        <v>3</v>
      </c>
      <c r="FV1265" s="29">
        <f t="shared" si="152"/>
        <v>3</v>
      </c>
    </row>
    <row r="1266" spans="1:178">
      <c r="A1266" s="8">
        <v>17196</v>
      </c>
      <c r="B1266" s="27" t="s">
        <v>852</v>
      </c>
      <c r="C1266">
        <v>82</v>
      </c>
      <c r="D1266" s="8" t="s">
        <v>2078</v>
      </c>
      <c r="E1266" s="8" t="s">
        <v>1594</v>
      </c>
      <c r="F1266" s="8" t="s">
        <v>283</v>
      </c>
      <c r="G1266">
        <v>1000</v>
      </c>
      <c r="H1266" s="8" t="str">
        <f>VLOOKUP(F1266, 'Meslek Grupları'!$E$6:$G$152, 3, FALSE)</f>
        <v>Ticaret</v>
      </c>
      <c r="I1266" s="8"/>
      <c r="J1266" s="8"/>
      <c r="K1266" s="8"/>
      <c r="M1266" s="8"/>
      <c r="O1266" s="8"/>
      <c r="P1266" s="8"/>
      <c r="Q1266" s="8" t="s">
        <v>577</v>
      </c>
      <c r="R1266">
        <v>500</v>
      </c>
      <c r="S1266">
        <v>12</v>
      </c>
      <c r="T1266">
        <v>54</v>
      </c>
      <c r="U1266" s="8"/>
      <c r="V1266" s="8"/>
      <c r="W1266" s="8"/>
      <c r="Z1266" s="28">
        <v>120</v>
      </c>
      <c r="AA1266" s="8">
        <v>30</v>
      </c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>
        <v>30</v>
      </c>
      <c r="AS1266" s="27">
        <v>6</v>
      </c>
      <c r="AT1266" s="27">
        <v>36</v>
      </c>
      <c r="AU1266" s="29"/>
      <c r="AV1266" s="8">
        <v>12</v>
      </c>
      <c r="AW1266" s="8"/>
      <c r="AX1266" s="8">
        <v>36</v>
      </c>
      <c r="AY1266" s="8"/>
      <c r="AZ1266" s="8">
        <v>324</v>
      </c>
      <c r="BA1266" s="27">
        <v>324</v>
      </c>
      <c r="BB1266" s="28">
        <v>16</v>
      </c>
      <c r="BC1266" s="8"/>
      <c r="BD1266" s="8"/>
      <c r="BE1266" s="8"/>
      <c r="BF1266" s="8"/>
      <c r="BG1266" s="8">
        <v>50</v>
      </c>
      <c r="BH1266" s="27">
        <v>50</v>
      </c>
      <c r="BI1266" s="8"/>
      <c r="BJ1266" s="8"/>
      <c r="BK1266" s="8"/>
      <c r="BL1266" s="8"/>
      <c r="BM1266" s="8"/>
      <c r="BN1266" s="8"/>
      <c r="BO1266" s="28"/>
      <c r="BP1266" s="8"/>
      <c r="BQ1266" s="8"/>
      <c r="BR1266" s="8"/>
      <c r="BS1266" s="8"/>
      <c r="BT1266" s="8"/>
      <c r="BU1266" s="27"/>
      <c r="BV1266" s="8"/>
      <c r="BW1266" s="28">
        <v>12</v>
      </c>
      <c r="BX1266" s="8"/>
      <c r="BY1266" s="8"/>
      <c r="BZ1266" s="8">
        <v>216</v>
      </c>
      <c r="CA1266" s="27">
        <v>216</v>
      </c>
      <c r="CB1266" s="28"/>
      <c r="CC1266" s="8"/>
      <c r="CD1266" s="8"/>
      <c r="CE1266" s="8"/>
      <c r="CF1266" s="8"/>
      <c r="CG1266" s="8"/>
      <c r="CH1266" s="27"/>
      <c r="CI1266" s="29"/>
      <c r="CJ1266" s="2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>
        <v>2</v>
      </c>
      <c r="DP1266" s="8"/>
      <c r="DQ1266" s="28"/>
      <c r="DR1266" s="8"/>
      <c r="DS1266" s="8"/>
      <c r="DT1266" s="8"/>
      <c r="DU1266" s="8"/>
      <c r="DV1266" s="27"/>
      <c r="DW1266" s="8"/>
      <c r="DX1266" s="8"/>
      <c r="DY1266" s="8">
        <v>1</v>
      </c>
      <c r="DZ1266" s="8">
        <v>1</v>
      </c>
      <c r="EA1266" s="8" t="s">
        <v>908</v>
      </c>
      <c r="EB1266" s="8"/>
      <c r="EC1266" s="8"/>
      <c r="ED1266" s="28"/>
      <c r="EE1266" s="8"/>
      <c r="EF1266" s="8"/>
      <c r="EG1266" s="28">
        <v>1</v>
      </c>
      <c r="EH1266" s="8" t="s">
        <v>427</v>
      </c>
      <c r="EI1266" s="8"/>
      <c r="EJ1266" s="8"/>
      <c r="EK1266" s="8" t="s">
        <v>246</v>
      </c>
      <c r="EL1266" s="27">
        <v>220</v>
      </c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27"/>
      <c r="EX1266" s="27"/>
      <c r="EY1266" s="27"/>
      <c r="EZ1266" s="27"/>
      <c r="FA1266" s="27"/>
      <c r="FB1266" s="27"/>
      <c r="FC1266" s="27"/>
      <c r="FD1266" s="27"/>
      <c r="FE1266" s="27"/>
      <c r="FF1266" s="27"/>
      <c r="FG1266" s="27"/>
      <c r="FH1266" s="27"/>
      <c r="FI1266" s="27"/>
      <c r="FJ1266" s="27"/>
      <c r="FK1266" s="27"/>
      <c r="FL1266" s="27"/>
      <c r="FM1266" s="27"/>
      <c r="FN1266" s="27"/>
      <c r="FO1266" s="27"/>
      <c r="FP1266" s="27"/>
      <c r="FQ1266" s="27"/>
      <c r="FR1266" s="27"/>
      <c r="FS1266" s="29">
        <f t="shared" si="153"/>
        <v>1810</v>
      </c>
      <c r="FT1266" s="29">
        <f>SUM(FS1266:FS1267)</f>
        <v>2060</v>
      </c>
      <c r="FU1266" s="8">
        <f t="shared" si="154"/>
        <v>40</v>
      </c>
      <c r="FV1266" s="29">
        <f>SUM(FU1266:FU1267)</f>
        <v>40</v>
      </c>
    </row>
    <row r="1267" spans="1:178">
      <c r="A1267" s="8">
        <v>17196</v>
      </c>
      <c r="B1267" s="27" t="s">
        <v>852</v>
      </c>
      <c r="C1267" s="31"/>
      <c r="D1267" s="31"/>
      <c r="E1267" s="31"/>
      <c r="F1267" s="31"/>
      <c r="G1267" s="31"/>
      <c r="H1267" s="8">
        <f>VLOOKUP(F1267, 'Meslek Grupları'!$E$6:$G$152, 3, FALSE)</f>
        <v>0</v>
      </c>
      <c r="I1267" s="31"/>
      <c r="J1267" s="31"/>
      <c r="K1267" s="31"/>
      <c r="L1267" s="31"/>
      <c r="M1267" s="31"/>
      <c r="N1267" s="31"/>
      <c r="O1267" s="31"/>
      <c r="P1267" s="31"/>
      <c r="Q1267" s="31" t="s">
        <v>1071</v>
      </c>
      <c r="R1267" s="31"/>
      <c r="S1267" s="31"/>
      <c r="T1267" s="31"/>
      <c r="U1267" s="31"/>
      <c r="V1267" s="31"/>
      <c r="W1267" s="31"/>
      <c r="X1267" s="31"/>
      <c r="Y1267" s="31"/>
      <c r="Z1267" s="38"/>
      <c r="AA1267" s="31"/>
      <c r="AB1267" s="31"/>
      <c r="AC1267" s="31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  <c r="AR1267" s="31"/>
      <c r="AS1267" s="37"/>
      <c r="AT1267" s="37"/>
      <c r="AU1267" s="39"/>
      <c r="AV1267" s="31"/>
      <c r="AW1267" s="31"/>
      <c r="AX1267" s="31"/>
      <c r="AY1267" s="31"/>
      <c r="AZ1267" s="31"/>
      <c r="BA1267" s="37"/>
      <c r="BB1267" s="38"/>
      <c r="BC1267" s="31"/>
      <c r="BD1267" s="31"/>
      <c r="BE1267" s="31"/>
      <c r="BF1267" s="31"/>
      <c r="BG1267" s="31"/>
      <c r="BH1267" s="37"/>
      <c r="BI1267" s="31"/>
      <c r="BJ1267" s="31"/>
      <c r="BK1267" s="31"/>
      <c r="BL1267" s="31"/>
      <c r="BM1267" s="31"/>
      <c r="BN1267" s="31"/>
      <c r="BO1267" s="38"/>
      <c r="BP1267" s="31"/>
      <c r="BQ1267" s="31"/>
      <c r="BR1267" s="31"/>
      <c r="BS1267" s="31"/>
      <c r="BT1267" s="31"/>
      <c r="BU1267" s="37"/>
      <c r="BV1267" s="31"/>
      <c r="BW1267" s="38"/>
      <c r="BX1267" s="31"/>
      <c r="BY1267" s="31"/>
      <c r="BZ1267" s="31"/>
      <c r="CA1267" s="37"/>
      <c r="CB1267" s="38"/>
      <c r="CC1267" s="31"/>
      <c r="CD1267" s="31"/>
      <c r="CE1267" s="31"/>
      <c r="CF1267" s="31"/>
      <c r="CG1267" s="31"/>
      <c r="CH1267" s="37"/>
      <c r="CI1267" s="39"/>
      <c r="CJ1267" s="38"/>
      <c r="CK1267" s="31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  <c r="DH1267" s="31"/>
      <c r="DI1267" s="31"/>
      <c r="DJ1267" s="31"/>
      <c r="DK1267" s="31"/>
      <c r="DL1267" s="31"/>
      <c r="DM1267" s="31"/>
      <c r="DN1267" s="31"/>
      <c r="DO1267" s="31"/>
      <c r="DP1267" s="31"/>
      <c r="DQ1267" s="38"/>
      <c r="DR1267" s="31"/>
      <c r="DS1267" s="31"/>
      <c r="DT1267" s="31"/>
      <c r="DU1267" s="31"/>
      <c r="DV1267" s="37"/>
      <c r="DW1267" s="31"/>
      <c r="DX1267" s="31"/>
      <c r="DY1267" s="31"/>
      <c r="DZ1267" s="31"/>
      <c r="EA1267" s="31"/>
      <c r="EB1267" s="31"/>
      <c r="EC1267" s="31"/>
      <c r="ED1267" s="38"/>
      <c r="EE1267" s="31"/>
      <c r="EF1267" s="31"/>
      <c r="EG1267" s="38">
        <v>1</v>
      </c>
      <c r="EH1267" s="31" t="s">
        <v>389</v>
      </c>
      <c r="EI1267" s="31"/>
      <c r="EJ1267" s="31"/>
      <c r="EK1267" s="31" t="s">
        <v>1263</v>
      </c>
      <c r="EL1267" s="37">
        <v>250</v>
      </c>
      <c r="EM1267" s="31"/>
      <c r="EN1267" s="31"/>
      <c r="EO1267" s="31"/>
      <c r="EP1267" s="31"/>
      <c r="EQ1267" s="31"/>
      <c r="ER1267" s="31"/>
      <c r="ES1267" s="31"/>
      <c r="ET1267" s="31"/>
      <c r="EU1267" s="31"/>
      <c r="EV1267" s="31"/>
      <c r="EW1267" s="37"/>
      <c r="EX1267" s="37"/>
      <c r="EY1267" s="37"/>
      <c r="EZ1267" s="37"/>
      <c r="FA1267" s="37"/>
      <c r="FB1267" s="37"/>
      <c r="FC1267" s="37"/>
      <c r="FD1267" s="37"/>
      <c r="FE1267" s="37"/>
      <c r="FF1267" s="37"/>
      <c r="FG1267" s="37"/>
      <c r="FH1267" s="37"/>
      <c r="FI1267" s="37"/>
      <c r="FJ1267" s="37"/>
      <c r="FK1267" s="37"/>
      <c r="FL1267" s="37"/>
      <c r="FM1267" s="37"/>
      <c r="FN1267" s="37"/>
      <c r="FO1267" s="37"/>
      <c r="FP1267" s="37"/>
      <c r="FQ1267" s="37"/>
      <c r="FR1267" s="37"/>
      <c r="FS1267" s="29">
        <f t="shared" si="153"/>
        <v>250</v>
      </c>
      <c r="FT1267" s="29"/>
      <c r="FU1267" s="8">
        <f t="shared" si="154"/>
        <v>0</v>
      </c>
      <c r="FV1267" s="29"/>
    </row>
    <row r="1268" spans="1:178">
      <c r="A1268" s="8">
        <v>17196</v>
      </c>
      <c r="B1268" s="27" t="s">
        <v>852</v>
      </c>
      <c r="C1268" s="40">
        <v>83</v>
      </c>
      <c r="D1268" s="40" t="s">
        <v>1601</v>
      </c>
      <c r="E1268" s="40" t="s">
        <v>1476</v>
      </c>
      <c r="F1268" s="40" t="s">
        <v>191</v>
      </c>
      <c r="G1268" s="40">
        <v>150</v>
      </c>
      <c r="H1268" s="8" t="str">
        <f>VLOOKUP(F1268, 'Meslek Grupları'!$E$6:$G$152, 3, FALSE)</f>
        <v>Esnaf</v>
      </c>
      <c r="I1268" s="40" t="s">
        <v>1622</v>
      </c>
      <c r="J1268" s="40"/>
      <c r="K1268" s="40"/>
      <c r="L1268" s="40"/>
      <c r="M1268" s="40"/>
      <c r="N1268" s="40"/>
      <c r="O1268" s="40"/>
      <c r="P1268" s="40"/>
      <c r="Q1268" s="40" t="s">
        <v>575</v>
      </c>
      <c r="R1268" s="40">
        <v>1.5</v>
      </c>
      <c r="S1268" s="40">
        <v>5</v>
      </c>
      <c r="T1268" s="40">
        <v>22.5</v>
      </c>
      <c r="U1268" s="40"/>
      <c r="V1268" s="40"/>
      <c r="W1268" s="40"/>
      <c r="X1268" s="40"/>
      <c r="Y1268" s="40"/>
      <c r="Z1268" s="41"/>
      <c r="AA1268" s="40"/>
      <c r="AB1268" s="40"/>
      <c r="AC1268" s="40"/>
      <c r="AD1268" s="40"/>
      <c r="AE1268" s="40"/>
      <c r="AF1268" s="40"/>
      <c r="AG1268" s="40"/>
      <c r="AH1268" s="40"/>
      <c r="AI1268" s="40"/>
      <c r="AJ1268" s="40"/>
      <c r="AK1268" s="40"/>
      <c r="AL1268" s="40"/>
      <c r="AM1268" s="40"/>
      <c r="AN1268" s="40"/>
      <c r="AO1268" s="40"/>
      <c r="AP1268" s="40"/>
      <c r="AQ1268" s="40"/>
      <c r="AR1268" s="40">
        <v>40</v>
      </c>
      <c r="AS1268" s="42">
        <v>8</v>
      </c>
      <c r="AT1268" s="42">
        <v>8</v>
      </c>
      <c r="AU1268" s="43"/>
      <c r="AV1268" s="40"/>
      <c r="AW1268" s="40"/>
      <c r="AX1268" s="40"/>
      <c r="AY1268" s="40"/>
      <c r="AZ1268" s="40"/>
      <c r="BA1268" s="42"/>
      <c r="BB1268" s="41"/>
      <c r="BC1268" s="40"/>
      <c r="BD1268" s="40"/>
      <c r="BE1268" s="40"/>
      <c r="BF1268" s="40"/>
      <c r="BG1268" s="40"/>
      <c r="BH1268" s="42"/>
      <c r="BI1268" s="40">
        <v>2</v>
      </c>
      <c r="BJ1268" s="124">
        <v>6</v>
      </c>
      <c r="BK1268" s="124">
        <v>6</v>
      </c>
      <c r="BL1268" s="40"/>
      <c r="BM1268" s="40">
        <v>48</v>
      </c>
      <c r="BN1268" s="40">
        <v>48</v>
      </c>
      <c r="BO1268" s="41"/>
      <c r="BP1268" s="40"/>
      <c r="BQ1268" s="40"/>
      <c r="BR1268" s="40"/>
      <c r="BS1268" s="40"/>
      <c r="BT1268" s="40"/>
      <c r="BU1268" s="42"/>
      <c r="BV1268" s="40"/>
      <c r="BW1268" s="41">
        <v>5</v>
      </c>
      <c r="BX1268" s="40"/>
      <c r="BY1268" s="40"/>
      <c r="BZ1268" s="40">
        <v>90</v>
      </c>
      <c r="CA1268" s="42">
        <v>90</v>
      </c>
      <c r="CB1268" s="41"/>
      <c r="CC1268" s="40"/>
      <c r="CD1268" s="40"/>
      <c r="CE1268" s="40"/>
      <c r="CF1268" s="40"/>
      <c r="CG1268" s="40"/>
      <c r="CH1268" s="42"/>
      <c r="CI1268" s="43"/>
      <c r="CJ1268" s="41"/>
      <c r="CK1268" s="40"/>
      <c r="CL1268" s="40"/>
      <c r="CM1268" s="40"/>
      <c r="CN1268" s="40"/>
      <c r="CO1268" s="40"/>
      <c r="CP1268" s="40"/>
      <c r="CQ1268" s="40"/>
      <c r="CR1268" s="40"/>
      <c r="CS1268" s="40"/>
      <c r="CT1268" s="40"/>
      <c r="CU1268" s="40"/>
      <c r="CV1268" s="40"/>
      <c r="CW1268" s="40"/>
      <c r="CX1268" s="40"/>
      <c r="CY1268" s="40"/>
      <c r="CZ1268" s="40"/>
      <c r="DA1268" s="40"/>
      <c r="DB1268" s="40"/>
      <c r="DC1268" s="40"/>
      <c r="DD1268" s="40"/>
      <c r="DE1268" s="40"/>
      <c r="DF1268" s="40"/>
      <c r="DG1268" s="40"/>
      <c r="DH1268" s="40"/>
      <c r="DI1268" s="40"/>
      <c r="DJ1268" s="40"/>
      <c r="DK1268" s="40"/>
      <c r="DL1268" s="40"/>
      <c r="DM1268" s="40"/>
      <c r="DN1268" s="40"/>
      <c r="DO1268" s="40"/>
      <c r="DP1268" s="40"/>
      <c r="DQ1268" s="41"/>
      <c r="DR1268" s="40"/>
      <c r="DS1268" s="40"/>
      <c r="DT1268" s="40"/>
      <c r="DU1268" s="40"/>
      <c r="DV1268" s="42"/>
      <c r="DW1268" s="40"/>
      <c r="DX1268" s="40"/>
      <c r="DY1268" s="40"/>
      <c r="DZ1268" s="40"/>
      <c r="EA1268" s="40"/>
      <c r="EB1268" s="40"/>
      <c r="EC1268" s="40"/>
      <c r="ED1268" s="41"/>
      <c r="EE1268" s="40"/>
      <c r="EF1268" s="40"/>
      <c r="EG1268" s="41"/>
      <c r="EH1268" s="40"/>
      <c r="EI1268" s="40"/>
      <c r="EJ1268" s="40"/>
      <c r="EK1268" s="40"/>
      <c r="EL1268" s="42"/>
      <c r="EM1268" s="40"/>
      <c r="EN1268" s="40"/>
      <c r="EO1268" s="40"/>
      <c r="EP1268" s="40"/>
      <c r="EQ1268" s="40"/>
      <c r="ER1268" s="40"/>
      <c r="ES1268" s="40"/>
      <c r="ET1268" s="40"/>
      <c r="EU1268" s="40"/>
      <c r="EV1268" s="40"/>
      <c r="EW1268" s="42"/>
      <c r="EX1268" s="42"/>
      <c r="EY1268" s="42"/>
      <c r="EZ1268" s="42"/>
      <c r="FA1268" s="42"/>
      <c r="FB1268" s="42"/>
      <c r="FC1268" s="42"/>
      <c r="FD1268" s="42"/>
      <c r="FE1268" s="42"/>
      <c r="FF1268" s="42"/>
      <c r="FG1268" s="42"/>
      <c r="FH1268" s="42"/>
      <c r="FI1268" s="42"/>
      <c r="FJ1268" s="42"/>
      <c r="FK1268" s="42"/>
      <c r="FL1268" s="42"/>
      <c r="FM1268" s="42"/>
      <c r="FN1268" s="42"/>
      <c r="FO1268" s="42"/>
      <c r="FP1268" s="42"/>
      <c r="FQ1268" s="42"/>
      <c r="FR1268" s="42"/>
      <c r="FS1268" s="29">
        <f t="shared" si="153"/>
        <v>288</v>
      </c>
      <c r="FT1268" s="29">
        <f t="shared" ref="FT1268:FT1274" si="155">FS1268</f>
        <v>288</v>
      </c>
      <c r="FU1268" s="8">
        <f t="shared" si="154"/>
        <v>7</v>
      </c>
      <c r="FV1268" s="29">
        <f t="shared" ref="FV1268:FV1274" si="156">FU1268</f>
        <v>7</v>
      </c>
    </row>
    <row r="1269" spans="1:178">
      <c r="A1269" s="8">
        <v>17196</v>
      </c>
      <c r="B1269" s="27" t="s">
        <v>852</v>
      </c>
      <c r="C1269" s="40">
        <v>84</v>
      </c>
      <c r="D1269" s="40" t="s">
        <v>1680</v>
      </c>
      <c r="E1269" s="40" t="s">
        <v>1450</v>
      </c>
      <c r="F1269" s="40" t="s">
        <v>349</v>
      </c>
      <c r="G1269" s="40"/>
      <c r="H1269" s="8" t="str">
        <f>VLOOKUP(F1269, 'Meslek Grupları'!$E$6:$G$152, 3, FALSE)</f>
        <v>Mesleksiz</v>
      </c>
      <c r="I1269" s="40"/>
      <c r="J1269" s="40"/>
      <c r="K1269" s="40"/>
      <c r="L1269" s="40"/>
      <c r="M1269" s="40"/>
      <c r="N1269" s="40"/>
      <c r="O1269" s="40"/>
      <c r="P1269" s="40"/>
      <c r="Q1269" s="40" t="s">
        <v>1621</v>
      </c>
      <c r="R1269" s="40"/>
      <c r="S1269" s="40"/>
      <c r="T1269" s="40"/>
      <c r="U1269" s="40"/>
      <c r="V1269" s="40"/>
      <c r="W1269" s="40"/>
      <c r="X1269" s="40"/>
      <c r="Y1269" s="40"/>
      <c r="Z1269" s="41"/>
      <c r="AA1269" s="40"/>
      <c r="AB1269" s="40"/>
      <c r="AC1269" s="40"/>
      <c r="AD1269" s="40"/>
      <c r="AE1269" s="40"/>
      <c r="AF1269" s="40"/>
      <c r="AG1269" s="40"/>
      <c r="AH1269" s="40"/>
      <c r="AI1269" s="40"/>
      <c r="AJ1269" s="40"/>
      <c r="AK1269" s="40"/>
      <c r="AL1269" s="40"/>
      <c r="AM1269" s="40"/>
      <c r="AN1269" s="40"/>
      <c r="AO1269" s="40"/>
      <c r="AP1269" s="40"/>
      <c r="AQ1269" s="40"/>
      <c r="AR1269" s="40"/>
      <c r="AS1269" s="42"/>
      <c r="AT1269" s="42"/>
      <c r="AU1269" s="43"/>
      <c r="AV1269" s="40"/>
      <c r="AW1269" s="40"/>
      <c r="AX1269" s="40"/>
      <c r="AY1269" s="40"/>
      <c r="AZ1269" s="40"/>
      <c r="BA1269" s="42"/>
      <c r="BB1269" s="41">
        <v>2</v>
      </c>
      <c r="BC1269" s="40"/>
      <c r="BD1269" s="40"/>
      <c r="BE1269" s="40"/>
      <c r="BF1269" s="40"/>
      <c r="BG1269" s="40">
        <v>12</v>
      </c>
      <c r="BH1269" s="42"/>
      <c r="BI1269" s="40"/>
      <c r="BJ1269" s="40"/>
      <c r="BK1269" s="40"/>
      <c r="BL1269" s="40"/>
      <c r="BM1269" s="40"/>
      <c r="BN1269" s="40"/>
      <c r="BO1269" s="41"/>
      <c r="BP1269" s="40"/>
      <c r="BQ1269" s="40"/>
      <c r="BR1269" s="40"/>
      <c r="BS1269" s="40"/>
      <c r="BT1269" s="40"/>
      <c r="BU1269" s="42"/>
      <c r="BV1269" s="40"/>
      <c r="BW1269" s="41"/>
      <c r="BX1269" s="40"/>
      <c r="BY1269" s="40"/>
      <c r="BZ1269" s="40"/>
      <c r="CA1269" s="42"/>
      <c r="CB1269" s="41"/>
      <c r="CC1269" s="40"/>
      <c r="CD1269" s="40"/>
      <c r="CE1269" s="40"/>
      <c r="CF1269" s="40"/>
      <c r="CG1269" s="40"/>
      <c r="CH1269" s="42"/>
      <c r="CI1269" s="43"/>
      <c r="CJ1269" s="41"/>
      <c r="CK1269" s="40"/>
      <c r="CL1269" s="40"/>
      <c r="CM1269" s="40"/>
      <c r="CN1269" s="40"/>
      <c r="CO1269" s="40"/>
      <c r="CP1269" s="40"/>
      <c r="CQ1269" s="40"/>
      <c r="CR1269" s="40"/>
      <c r="CS1269" s="40"/>
      <c r="CT1269" s="40"/>
      <c r="CU1269" s="40"/>
      <c r="CV1269" s="40"/>
      <c r="CW1269" s="40"/>
      <c r="CX1269" s="40"/>
      <c r="CY1269" s="40"/>
      <c r="CZ1269" s="40"/>
      <c r="DA1269" s="40"/>
      <c r="DB1269" s="40"/>
      <c r="DC1269" s="40"/>
      <c r="DD1269" s="40"/>
      <c r="DE1269" s="40"/>
      <c r="DF1269" s="40"/>
      <c r="DG1269" s="40"/>
      <c r="DH1269" s="40"/>
      <c r="DI1269" s="40"/>
      <c r="DJ1269" s="40"/>
      <c r="DK1269" s="40"/>
      <c r="DL1269" s="40"/>
      <c r="DM1269" s="40"/>
      <c r="DN1269" s="40"/>
      <c r="DO1269" s="40"/>
      <c r="DP1269" s="40"/>
      <c r="DQ1269" s="41"/>
      <c r="DR1269" s="40"/>
      <c r="DS1269" s="40"/>
      <c r="DT1269" s="40"/>
      <c r="DU1269" s="40"/>
      <c r="DV1269" s="42"/>
      <c r="DW1269" s="40"/>
      <c r="DX1269" s="40"/>
      <c r="DY1269" s="40"/>
      <c r="DZ1269" s="40"/>
      <c r="EA1269" s="40"/>
      <c r="EB1269" s="40"/>
      <c r="EC1269" s="40"/>
      <c r="ED1269" s="41"/>
      <c r="EE1269" s="40"/>
      <c r="EF1269" s="40"/>
      <c r="EG1269" s="41"/>
      <c r="EH1269" s="40"/>
      <c r="EI1269" s="40"/>
      <c r="EJ1269" s="40"/>
      <c r="EK1269" s="40"/>
      <c r="EL1269" s="42"/>
      <c r="EM1269" s="40"/>
      <c r="EN1269" s="40"/>
      <c r="EO1269" s="40"/>
      <c r="EP1269" s="40"/>
      <c r="EQ1269" s="40"/>
      <c r="ER1269" s="40"/>
      <c r="ES1269" s="40"/>
      <c r="ET1269" s="40"/>
      <c r="EU1269" s="40"/>
      <c r="EV1269" s="40"/>
      <c r="EW1269" s="42"/>
      <c r="EX1269" s="42"/>
      <c r="EY1269" s="42"/>
      <c r="EZ1269" s="42"/>
      <c r="FA1269" s="42"/>
      <c r="FB1269" s="42"/>
      <c r="FC1269" s="42"/>
      <c r="FD1269" s="42"/>
      <c r="FE1269" s="42"/>
      <c r="FF1269" s="42"/>
      <c r="FG1269" s="42"/>
      <c r="FH1269" s="42"/>
      <c r="FI1269" s="42"/>
      <c r="FJ1269" s="42"/>
      <c r="FK1269" s="42"/>
      <c r="FL1269" s="42"/>
      <c r="FM1269" s="42"/>
      <c r="FN1269" s="42"/>
      <c r="FO1269" s="42"/>
      <c r="FP1269" s="42"/>
      <c r="FQ1269" s="42"/>
      <c r="FR1269" s="42"/>
      <c r="FS1269" s="29">
        <f t="shared" si="153"/>
        <v>12</v>
      </c>
      <c r="FT1269" s="29">
        <f t="shared" si="155"/>
        <v>12</v>
      </c>
      <c r="FU1269" s="8">
        <f t="shared" si="154"/>
        <v>2</v>
      </c>
      <c r="FV1269" s="29">
        <f t="shared" si="156"/>
        <v>2</v>
      </c>
    </row>
    <row r="1270" spans="1:178">
      <c r="A1270" s="8">
        <v>17196</v>
      </c>
      <c r="B1270" s="27" t="s">
        <v>852</v>
      </c>
      <c r="C1270" s="40">
        <v>85</v>
      </c>
      <c r="D1270" s="40" t="s">
        <v>1601</v>
      </c>
      <c r="E1270" s="40" t="s">
        <v>1448</v>
      </c>
      <c r="F1270" s="40" t="s">
        <v>191</v>
      </c>
      <c r="G1270" s="40">
        <v>250</v>
      </c>
      <c r="H1270" s="8" t="str">
        <f>VLOOKUP(F1270, 'Meslek Grupları'!$E$6:$G$152, 3, FALSE)</f>
        <v>Esnaf</v>
      </c>
      <c r="I1270" s="40"/>
      <c r="J1270" s="40"/>
      <c r="K1270" s="40"/>
      <c r="L1270" s="40"/>
      <c r="M1270" s="40"/>
      <c r="N1270" s="40"/>
      <c r="O1270" s="40"/>
      <c r="P1270" s="40"/>
      <c r="Q1270" s="40" t="s">
        <v>576</v>
      </c>
      <c r="R1270" s="40"/>
      <c r="S1270" s="40">
        <v>5</v>
      </c>
      <c r="T1270" s="40">
        <v>22.5</v>
      </c>
      <c r="U1270" s="40"/>
      <c r="V1270" s="40"/>
      <c r="W1270" s="40"/>
      <c r="X1270" s="40"/>
      <c r="Y1270" s="40"/>
      <c r="Z1270" s="41"/>
      <c r="AA1270" s="40"/>
      <c r="AB1270" s="40"/>
      <c r="AC1270" s="40"/>
      <c r="AD1270" s="40"/>
      <c r="AE1270" s="40"/>
      <c r="AF1270" s="40"/>
      <c r="AG1270" s="40"/>
      <c r="AH1270" s="40"/>
      <c r="AI1270" s="40"/>
      <c r="AJ1270" s="40"/>
      <c r="AK1270" s="40"/>
      <c r="AL1270" s="40"/>
      <c r="AM1270" s="40"/>
      <c r="AN1270" s="40"/>
      <c r="AO1270" s="40"/>
      <c r="AP1270" s="40"/>
      <c r="AQ1270" s="40"/>
      <c r="AR1270" s="40"/>
      <c r="AS1270" s="42"/>
      <c r="AT1270" s="42"/>
      <c r="AU1270" s="43"/>
      <c r="AV1270" s="40"/>
      <c r="AW1270" s="40"/>
      <c r="AX1270" s="40"/>
      <c r="AY1270" s="40"/>
      <c r="AZ1270" s="40"/>
      <c r="BA1270" s="42"/>
      <c r="BB1270" s="41"/>
      <c r="BC1270" s="40"/>
      <c r="BD1270" s="40"/>
      <c r="BE1270" s="40"/>
      <c r="BF1270" s="40"/>
      <c r="BG1270" s="40"/>
      <c r="BH1270" s="42"/>
      <c r="BI1270" s="40"/>
      <c r="BJ1270" s="40"/>
      <c r="BK1270" s="40"/>
      <c r="BL1270" s="40"/>
      <c r="BM1270" s="40"/>
      <c r="BN1270" s="40"/>
      <c r="BO1270" s="41"/>
      <c r="BP1270" s="40"/>
      <c r="BQ1270" s="40"/>
      <c r="BR1270" s="40"/>
      <c r="BS1270" s="40"/>
      <c r="BT1270" s="40"/>
      <c r="BU1270" s="42"/>
      <c r="BV1270" s="40"/>
      <c r="BW1270" s="41">
        <v>5</v>
      </c>
      <c r="BX1270" s="40"/>
      <c r="BY1270" s="40"/>
      <c r="BZ1270" s="40">
        <v>60</v>
      </c>
      <c r="CA1270" s="42">
        <v>60</v>
      </c>
      <c r="CB1270" s="41"/>
      <c r="CC1270" s="40"/>
      <c r="CD1270" s="40"/>
      <c r="CE1270" s="40"/>
      <c r="CF1270" s="40"/>
      <c r="CG1270" s="40"/>
      <c r="CH1270" s="42"/>
      <c r="CI1270" s="43"/>
      <c r="CJ1270" s="41"/>
      <c r="CK1270" s="40"/>
      <c r="CL1270" s="40"/>
      <c r="CM1270" s="40"/>
      <c r="CN1270" s="40"/>
      <c r="CO1270" s="40"/>
      <c r="CP1270" s="40"/>
      <c r="CQ1270" s="40"/>
      <c r="CR1270" s="40"/>
      <c r="CS1270" s="40"/>
      <c r="CT1270" s="40"/>
      <c r="CU1270" s="40"/>
      <c r="CV1270" s="40"/>
      <c r="CW1270" s="40"/>
      <c r="CX1270" s="40"/>
      <c r="CY1270" s="40"/>
      <c r="CZ1270" s="40"/>
      <c r="DA1270" s="40"/>
      <c r="DB1270" s="40"/>
      <c r="DC1270" s="40"/>
      <c r="DD1270" s="40"/>
      <c r="DE1270" s="40"/>
      <c r="DF1270" s="40"/>
      <c r="DG1270" s="40"/>
      <c r="DH1270" s="40"/>
      <c r="DI1270" s="40"/>
      <c r="DJ1270" s="40"/>
      <c r="DK1270" s="40"/>
      <c r="DL1270" s="40"/>
      <c r="DM1270" s="40"/>
      <c r="DN1270" s="40"/>
      <c r="DO1270" s="40"/>
      <c r="DP1270" s="40"/>
      <c r="DQ1270" s="41"/>
      <c r="DR1270" s="40"/>
      <c r="DS1270" s="40"/>
      <c r="DT1270" s="40"/>
      <c r="DU1270" s="40"/>
      <c r="DV1270" s="42"/>
      <c r="DW1270" s="40"/>
      <c r="DX1270" s="40"/>
      <c r="DY1270" s="40"/>
      <c r="DZ1270" s="40"/>
      <c r="EA1270" s="40"/>
      <c r="EB1270" s="40"/>
      <c r="EC1270" s="40"/>
      <c r="ED1270" s="41"/>
      <c r="EE1270" s="40"/>
      <c r="EF1270" s="40"/>
      <c r="EG1270" s="41"/>
      <c r="EH1270" s="40"/>
      <c r="EI1270" s="40"/>
      <c r="EJ1270" s="40"/>
      <c r="EK1270" s="40"/>
      <c r="EL1270" s="42"/>
      <c r="EM1270" s="40"/>
      <c r="EN1270" s="40"/>
      <c r="EO1270" s="40"/>
      <c r="EP1270" s="40"/>
      <c r="EQ1270" s="40"/>
      <c r="ER1270" s="40"/>
      <c r="ES1270" s="40"/>
      <c r="ET1270" s="40"/>
      <c r="EU1270" s="40"/>
      <c r="EV1270" s="40"/>
      <c r="EW1270" s="42"/>
      <c r="EX1270" s="42"/>
      <c r="EY1270" s="42"/>
      <c r="EZ1270" s="42"/>
      <c r="FA1270" s="42"/>
      <c r="FB1270" s="42"/>
      <c r="FC1270" s="42"/>
      <c r="FD1270" s="42"/>
      <c r="FE1270" s="42"/>
      <c r="FF1270" s="42"/>
      <c r="FG1270" s="42"/>
      <c r="FH1270" s="42"/>
      <c r="FI1270" s="42"/>
      <c r="FJ1270" s="42"/>
      <c r="FK1270" s="42"/>
      <c r="FL1270" s="42"/>
      <c r="FM1270" s="42"/>
      <c r="FN1270" s="42"/>
      <c r="FO1270" s="42"/>
      <c r="FP1270" s="42"/>
      <c r="FQ1270" s="42"/>
      <c r="FR1270" s="42"/>
      <c r="FS1270" s="29">
        <f t="shared" si="153"/>
        <v>310</v>
      </c>
      <c r="FT1270" s="29">
        <f t="shared" si="155"/>
        <v>310</v>
      </c>
      <c r="FU1270" s="8">
        <f t="shared" si="154"/>
        <v>5</v>
      </c>
      <c r="FV1270" s="29">
        <f t="shared" si="156"/>
        <v>5</v>
      </c>
    </row>
    <row r="1271" spans="1:178">
      <c r="A1271" s="8">
        <v>17196</v>
      </c>
      <c r="B1271" s="27" t="s">
        <v>852</v>
      </c>
      <c r="C1271" s="40">
        <v>86</v>
      </c>
      <c r="D1271" s="40" t="s">
        <v>1462</v>
      </c>
      <c r="E1271" s="40" t="s">
        <v>1451</v>
      </c>
      <c r="F1271" s="40" t="s">
        <v>191</v>
      </c>
      <c r="G1271" s="40">
        <v>200</v>
      </c>
      <c r="H1271" s="8" t="str">
        <f>VLOOKUP(F1271, 'Meslek Grupları'!$E$6:$G$152, 3, FALSE)</f>
        <v>Esnaf</v>
      </c>
      <c r="I1271" s="40"/>
      <c r="J1271" s="40"/>
      <c r="K1271" s="40"/>
      <c r="L1271" s="40"/>
      <c r="M1271" s="40"/>
      <c r="N1271" s="40"/>
      <c r="O1271" s="40"/>
      <c r="P1271" s="40"/>
      <c r="Q1271" s="40" t="s">
        <v>578</v>
      </c>
      <c r="R1271" s="40">
        <v>35</v>
      </c>
      <c r="S1271" s="124">
        <v>3.25</v>
      </c>
      <c r="T1271" s="124">
        <v>13.51</v>
      </c>
      <c r="U1271" s="40"/>
      <c r="V1271" s="40"/>
      <c r="W1271" s="40"/>
      <c r="X1271" s="40"/>
      <c r="Y1271" s="40"/>
      <c r="Z1271" s="41"/>
      <c r="AA1271" s="40"/>
      <c r="AB1271" s="40"/>
      <c r="AC1271" s="40"/>
      <c r="AD1271" s="40"/>
      <c r="AE1271" s="40"/>
      <c r="AF1271" s="40"/>
      <c r="AG1271" s="40"/>
      <c r="AH1271" s="40"/>
      <c r="AI1271" s="40"/>
      <c r="AJ1271" s="40"/>
      <c r="AK1271" s="40"/>
      <c r="AL1271" s="40"/>
      <c r="AM1271" s="40"/>
      <c r="AN1271" s="40"/>
      <c r="AO1271" s="40"/>
      <c r="AP1271" s="40"/>
      <c r="AQ1271" s="40"/>
      <c r="AR1271" s="40"/>
      <c r="AS1271" s="42"/>
      <c r="AT1271" s="42"/>
      <c r="AU1271" s="43"/>
      <c r="AV1271" s="40"/>
      <c r="AW1271" s="40"/>
      <c r="AX1271" s="40"/>
      <c r="AY1271" s="40"/>
      <c r="AZ1271" s="40"/>
      <c r="BA1271" s="42"/>
      <c r="BB1271" s="41"/>
      <c r="BC1271" s="40"/>
      <c r="BD1271" s="40"/>
      <c r="BE1271" s="40"/>
      <c r="BF1271" s="40"/>
      <c r="BG1271" s="40"/>
      <c r="BH1271" s="42"/>
      <c r="BI1271" s="40"/>
      <c r="BJ1271" s="40"/>
      <c r="BK1271" s="40"/>
      <c r="BL1271" s="40"/>
      <c r="BM1271" s="40"/>
      <c r="BN1271" s="40"/>
      <c r="BO1271" s="41"/>
      <c r="BP1271" s="40"/>
      <c r="BQ1271" s="40"/>
      <c r="BR1271" s="40"/>
      <c r="BS1271" s="40"/>
      <c r="BT1271" s="40"/>
      <c r="BU1271" s="42"/>
      <c r="BV1271" s="40"/>
      <c r="BW1271" s="41">
        <v>3</v>
      </c>
      <c r="BX1271" s="40"/>
      <c r="BY1271" s="40"/>
      <c r="BZ1271" s="40">
        <v>54</v>
      </c>
      <c r="CA1271" s="42">
        <v>54</v>
      </c>
      <c r="CB1271" s="41"/>
      <c r="CC1271" s="40"/>
      <c r="CD1271" s="40"/>
      <c r="CE1271" s="40"/>
      <c r="CF1271" s="40"/>
      <c r="CG1271" s="40"/>
      <c r="CH1271" s="42"/>
      <c r="CI1271" s="43"/>
      <c r="CJ1271" s="41"/>
      <c r="CK1271" s="40"/>
      <c r="CL1271" s="40"/>
      <c r="CM1271" s="40"/>
      <c r="CN1271" s="40"/>
      <c r="CO1271" s="40"/>
      <c r="CP1271" s="40"/>
      <c r="CQ1271" s="40"/>
      <c r="CR1271" s="40"/>
      <c r="CS1271" s="40"/>
      <c r="CT1271" s="40"/>
      <c r="CU1271" s="40"/>
      <c r="CV1271" s="40"/>
      <c r="CW1271" s="40"/>
      <c r="CX1271" s="40"/>
      <c r="CY1271" s="40"/>
      <c r="CZ1271" s="40"/>
      <c r="DA1271" s="40"/>
      <c r="DB1271" s="40"/>
      <c r="DC1271" s="40"/>
      <c r="DD1271" s="40"/>
      <c r="DE1271" s="40"/>
      <c r="DF1271" s="40"/>
      <c r="DG1271" s="40"/>
      <c r="DH1271" s="40"/>
      <c r="DI1271" s="40"/>
      <c r="DJ1271" s="40"/>
      <c r="DK1271" s="40"/>
      <c r="DL1271" s="40"/>
      <c r="DM1271" s="40"/>
      <c r="DN1271" s="40"/>
      <c r="DO1271" s="40"/>
      <c r="DP1271" s="40"/>
      <c r="DQ1271" s="41"/>
      <c r="DR1271" s="40"/>
      <c r="DS1271" s="40"/>
      <c r="DT1271" s="40"/>
      <c r="DU1271" s="40"/>
      <c r="DV1271" s="42"/>
      <c r="DW1271" s="40"/>
      <c r="DX1271" s="40"/>
      <c r="DY1271" s="40"/>
      <c r="DZ1271" s="40"/>
      <c r="EA1271" s="40"/>
      <c r="EB1271" s="40"/>
      <c r="EC1271" s="40"/>
      <c r="ED1271" s="41"/>
      <c r="EE1271" s="40"/>
      <c r="EF1271" s="40"/>
      <c r="EG1271" s="41"/>
      <c r="EH1271" s="40"/>
      <c r="EI1271" s="40"/>
      <c r="EJ1271" s="40"/>
      <c r="EK1271" s="40"/>
      <c r="EL1271" s="42"/>
      <c r="EM1271" s="40"/>
      <c r="EN1271" s="40"/>
      <c r="EO1271" s="40"/>
      <c r="EP1271" s="40"/>
      <c r="EQ1271" s="40"/>
      <c r="ER1271" s="40"/>
      <c r="ES1271" s="40"/>
      <c r="ET1271" s="40"/>
      <c r="EU1271" s="40"/>
      <c r="EV1271" s="40"/>
      <c r="EW1271" s="42"/>
      <c r="EX1271" s="42"/>
      <c r="EY1271" s="42"/>
      <c r="EZ1271" s="42"/>
      <c r="FA1271" s="42"/>
      <c r="FB1271" s="42"/>
      <c r="FC1271" s="42"/>
      <c r="FD1271" s="42"/>
      <c r="FE1271" s="42"/>
      <c r="FF1271" s="42"/>
      <c r="FG1271" s="42"/>
      <c r="FH1271" s="42"/>
      <c r="FI1271" s="42"/>
      <c r="FJ1271" s="42"/>
      <c r="FK1271" s="42"/>
      <c r="FL1271" s="42"/>
      <c r="FM1271" s="42"/>
      <c r="FN1271" s="42"/>
      <c r="FO1271" s="42"/>
      <c r="FP1271" s="42"/>
      <c r="FQ1271" s="42"/>
      <c r="FR1271" s="42"/>
      <c r="FS1271" s="29">
        <f t="shared" si="153"/>
        <v>254</v>
      </c>
      <c r="FT1271" s="29">
        <f t="shared" si="155"/>
        <v>254</v>
      </c>
      <c r="FU1271" s="8">
        <f t="shared" si="154"/>
        <v>3</v>
      </c>
      <c r="FV1271" s="29">
        <f t="shared" si="156"/>
        <v>3</v>
      </c>
    </row>
    <row r="1272" spans="1:178">
      <c r="A1272" s="8">
        <v>17196</v>
      </c>
      <c r="B1272" s="27" t="s">
        <v>852</v>
      </c>
      <c r="C1272" s="40">
        <v>87</v>
      </c>
      <c r="D1272" s="40" t="s">
        <v>1681</v>
      </c>
      <c r="E1272" s="40" t="s">
        <v>1472</v>
      </c>
      <c r="F1272" s="40" t="s">
        <v>808</v>
      </c>
      <c r="G1272" s="40">
        <v>150</v>
      </c>
      <c r="H1272" s="8" t="str">
        <f>VLOOKUP(F1272, 'Meslek Grupları'!$E$6:$G$152, 3, FALSE)</f>
        <v>İşçiler</v>
      </c>
      <c r="I1272" s="40"/>
      <c r="J1272" s="40"/>
      <c r="K1272" s="40"/>
      <c r="L1272" s="40"/>
      <c r="M1272" s="40"/>
      <c r="N1272" s="40"/>
      <c r="O1272" s="40"/>
      <c r="P1272" s="40"/>
      <c r="Q1272" s="40" t="s">
        <v>575</v>
      </c>
      <c r="R1272" s="40">
        <v>8</v>
      </c>
      <c r="S1272" s="40"/>
      <c r="T1272" s="40"/>
      <c r="U1272" s="40"/>
      <c r="V1272" s="40"/>
      <c r="W1272" s="40"/>
      <c r="X1272" s="40"/>
      <c r="Y1272" s="40"/>
      <c r="Z1272" s="41"/>
      <c r="AA1272" s="40"/>
      <c r="AB1272" s="40"/>
      <c r="AC1272" s="40"/>
      <c r="AD1272" s="40"/>
      <c r="AE1272" s="40"/>
      <c r="AF1272" s="40"/>
      <c r="AG1272" s="40"/>
      <c r="AH1272" s="40"/>
      <c r="AI1272" s="40"/>
      <c r="AJ1272" s="40"/>
      <c r="AK1272" s="40"/>
      <c r="AL1272" s="40"/>
      <c r="AM1272" s="40"/>
      <c r="AN1272" s="40"/>
      <c r="AO1272" s="40"/>
      <c r="AP1272" s="40"/>
      <c r="AQ1272" s="40"/>
      <c r="AR1272" s="40"/>
      <c r="AS1272" s="42"/>
      <c r="AT1272" s="42"/>
      <c r="AU1272" s="43"/>
      <c r="AV1272" s="40"/>
      <c r="AW1272" s="40"/>
      <c r="AX1272" s="40"/>
      <c r="AY1272" s="40"/>
      <c r="AZ1272" s="40"/>
      <c r="BA1272" s="42"/>
      <c r="BB1272" s="41"/>
      <c r="BC1272" s="40"/>
      <c r="BD1272" s="40"/>
      <c r="BE1272" s="40"/>
      <c r="BF1272" s="40"/>
      <c r="BG1272" s="40"/>
      <c r="BH1272" s="42"/>
      <c r="BI1272" s="40"/>
      <c r="BJ1272" s="40"/>
      <c r="BK1272" s="40"/>
      <c r="BL1272" s="40"/>
      <c r="BM1272" s="40"/>
      <c r="BN1272" s="40"/>
      <c r="BO1272" s="41"/>
      <c r="BP1272" s="40"/>
      <c r="BQ1272" s="40"/>
      <c r="BR1272" s="40"/>
      <c r="BS1272" s="40"/>
      <c r="BT1272" s="40"/>
      <c r="BU1272" s="42"/>
      <c r="BV1272" s="40"/>
      <c r="BW1272" s="41"/>
      <c r="BX1272" s="40"/>
      <c r="BY1272" s="40"/>
      <c r="BZ1272" s="40"/>
      <c r="CA1272" s="42"/>
      <c r="CB1272" s="41"/>
      <c r="CC1272" s="40"/>
      <c r="CD1272" s="40"/>
      <c r="CE1272" s="40"/>
      <c r="CF1272" s="40"/>
      <c r="CG1272" s="40"/>
      <c r="CH1272" s="42"/>
      <c r="CI1272" s="43"/>
      <c r="CJ1272" s="41"/>
      <c r="CK1272" s="40"/>
      <c r="CL1272" s="40"/>
      <c r="CM1272" s="40"/>
      <c r="CN1272" s="40"/>
      <c r="CO1272" s="40"/>
      <c r="CP1272" s="40"/>
      <c r="CQ1272" s="40"/>
      <c r="CR1272" s="40"/>
      <c r="CS1272" s="40"/>
      <c r="CT1272" s="40"/>
      <c r="CU1272" s="40"/>
      <c r="CV1272" s="40"/>
      <c r="CW1272" s="40"/>
      <c r="CX1272" s="40"/>
      <c r="CY1272" s="40"/>
      <c r="CZ1272" s="40"/>
      <c r="DA1272" s="40"/>
      <c r="DB1272" s="40"/>
      <c r="DC1272" s="40"/>
      <c r="DD1272" s="40"/>
      <c r="DE1272" s="40"/>
      <c r="DF1272" s="40"/>
      <c r="DG1272" s="40"/>
      <c r="DH1272" s="40"/>
      <c r="DI1272" s="40"/>
      <c r="DJ1272" s="40"/>
      <c r="DK1272" s="40"/>
      <c r="DL1272" s="40"/>
      <c r="DM1272" s="40"/>
      <c r="DN1272" s="40"/>
      <c r="DO1272" s="40"/>
      <c r="DP1272" s="40"/>
      <c r="DQ1272" s="41"/>
      <c r="DR1272" s="40"/>
      <c r="DS1272" s="40"/>
      <c r="DT1272" s="40"/>
      <c r="DU1272" s="40"/>
      <c r="DV1272" s="42"/>
      <c r="DW1272" s="40"/>
      <c r="DX1272" s="40"/>
      <c r="DY1272" s="40"/>
      <c r="DZ1272" s="40"/>
      <c r="EA1272" s="40"/>
      <c r="EB1272" s="40"/>
      <c r="EC1272" s="40"/>
      <c r="ED1272" s="41"/>
      <c r="EE1272" s="40"/>
      <c r="EF1272" s="40"/>
      <c r="EG1272" s="41"/>
      <c r="EH1272" s="40"/>
      <c r="EI1272" s="40"/>
      <c r="EJ1272" s="40"/>
      <c r="EK1272" s="40"/>
      <c r="EL1272" s="42"/>
      <c r="EM1272" s="40"/>
      <c r="EN1272" s="40"/>
      <c r="EO1272" s="40"/>
      <c r="EP1272" s="40"/>
      <c r="EQ1272" s="40"/>
      <c r="ER1272" s="40"/>
      <c r="ES1272" s="40"/>
      <c r="ET1272" s="40"/>
      <c r="EU1272" s="40"/>
      <c r="EV1272" s="40"/>
      <c r="EW1272" s="42"/>
      <c r="EX1272" s="42"/>
      <c r="EY1272" s="42"/>
      <c r="EZ1272" s="42"/>
      <c r="FA1272" s="42"/>
      <c r="FB1272" s="42"/>
      <c r="FC1272" s="42"/>
      <c r="FD1272" s="42"/>
      <c r="FE1272" s="42"/>
      <c r="FF1272" s="42"/>
      <c r="FG1272" s="42"/>
      <c r="FH1272" s="42"/>
      <c r="FI1272" s="42"/>
      <c r="FJ1272" s="42"/>
      <c r="FK1272" s="42"/>
      <c r="FL1272" s="42"/>
      <c r="FM1272" s="42"/>
      <c r="FN1272" s="42"/>
      <c r="FO1272" s="42"/>
      <c r="FP1272" s="42"/>
      <c r="FQ1272" s="42"/>
      <c r="FR1272" s="42"/>
      <c r="FS1272" s="29">
        <f t="shared" si="153"/>
        <v>150</v>
      </c>
      <c r="FT1272" s="29">
        <f t="shared" si="155"/>
        <v>150</v>
      </c>
      <c r="FU1272" s="8">
        <f t="shared" si="154"/>
        <v>0</v>
      </c>
      <c r="FV1272" s="29">
        <f t="shared" si="156"/>
        <v>0</v>
      </c>
    </row>
    <row r="1273" spans="1:178">
      <c r="A1273" s="8">
        <v>17196</v>
      </c>
      <c r="B1273" s="27" t="s">
        <v>852</v>
      </c>
      <c r="C1273" s="40">
        <v>88</v>
      </c>
      <c r="D1273" s="40" t="s">
        <v>1500</v>
      </c>
      <c r="E1273" s="40" t="s">
        <v>1479</v>
      </c>
      <c r="F1273" s="40" t="s">
        <v>191</v>
      </c>
      <c r="G1273" s="40">
        <v>350</v>
      </c>
      <c r="H1273" s="8" t="str">
        <f>VLOOKUP(F1273, 'Meslek Grupları'!$E$6:$G$152, 3, FALSE)</f>
        <v>Esnaf</v>
      </c>
      <c r="I1273" s="40" t="s">
        <v>1682</v>
      </c>
      <c r="J1273" s="40"/>
      <c r="K1273" s="40"/>
      <c r="L1273" s="40"/>
      <c r="M1273" s="40"/>
      <c r="N1273" s="40"/>
      <c r="O1273" s="40"/>
      <c r="P1273" s="40"/>
      <c r="Q1273" s="40" t="s">
        <v>576</v>
      </c>
      <c r="R1273" s="40">
        <v>40</v>
      </c>
      <c r="S1273" s="40">
        <v>5</v>
      </c>
      <c r="T1273" s="40">
        <v>22.5</v>
      </c>
      <c r="U1273" s="40"/>
      <c r="V1273" s="40"/>
      <c r="W1273" s="40"/>
      <c r="X1273" s="40"/>
      <c r="Y1273" s="40"/>
      <c r="Z1273" s="41"/>
      <c r="AA1273" s="40"/>
      <c r="AB1273" s="40"/>
      <c r="AC1273" s="40"/>
      <c r="AD1273" s="40"/>
      <c r="AE1273" s="40"/>
      <c r="AF1273" s="40"/>
      <c r="AG1273" s="40"/>
      <c r="AH1273" s="40"/>
      <c r="AI1273" s="40"/>
      <c r="AJ1273" s="40"/>
      <c r="AK1273" s="40"/>
      <c r="AL1273" s="40"/>
      <c r="AM1273" s="40"/>
      <c r="AN1273" s="40"/>
      <c r="AO1273" s="40"/>
      <c r="AP1273" s="40"/>
      <c r="AQ1273" s="40"/>
      <c r="AR1273" s="40">
        <v>45</v>
      </c>
      <c r="AS1273" s="42">
        <v>9</v>
      </c>
      <c r="AT1273" s="42">
        <v>9</v>
      </c>
      <c r="AU1273" s="43"/>
      <c r="AV1273" s="40">
        <v>3</v>
      </c>
      <c r="AW1273" s="40"/>
      <c r="AX1273" s="40">
        <v>9</v>
      </c>
      <c r="AY1273" s="40"/>
      <c r="AZ1273" s="40">
        <v>81</v>
      </c>
      <c r="BA1273" s="42">
        <v>81</v>
      </c>
      <c r="BB1273" s="41"/>
      <c r="BC1273" s="40"/>
      <c r="BD1273" s="40"/>
      <c r="BE1273" s="40"/>
      <c r="BF1273" s="40"/>
      <c r="BG1273" s="40"/>
      <c r="BH1273" s="42"/>
      <c r="BI1273" s="40"/>
      <c r="BJ1273" s="40"/>
      <c r="BK1273" s="40"/>
      <c r="BL1273" s="40"/>
      <c r="BM1273" s="40"/>
      <c r="BN1273" s="40"/>
      <c r="BO1273" s="41"/>
      <c r="BP1273" s="40"/>
      <c r="BQ1273" s="40"/>
      <c r="BR1273" s="40"/>
      <c r="BS1273" s="40"/>
      <c r="BT1273" s="40"/>
      <c r="BU1273" s="42"/>
      <c r="BV1273" s="40"/>
      <c r="BW1273" s="41">
        <v>5</v>
      </c>
      <c r="BX1273" s="40"/>
      <c r="BY1273" s="40"/>
      <c r="BZ1273" s="40">
        <v>60</v>
      </c>
      <c r="CA1273" s="42">
        <v>60</v>
      </c>
      <c r="CB1273" s="41"/>
      <c r="CC1273" s="40"/>
      <c r="CD1273" s="40"/>
      <c r="CE1273" s="40"/>
      <c r="CF1273" s="40"/>
      <c r="CG1273" s="40"/>
      <c r="CH1273" s="42"/>
      <c r="CI1273" s="43"/>
      <c r="CJ1273" s="41"/>
      <c r="CK1273" s="40"/>
      <c r="CL1273" s="40"/>
      <c r="CM1273" s="40"/>
      <c r="CN1273" s="40"/>
      <c r="CO1273" s="40"/>
      <c r="CP1273" s="40"/>
      <c r="CQ1273" s="40"/>
      <c r="CR1273" s="40"/>
      <c r="CS1273" s="40"/>
      <c r="CT1273" s="40"/>
      <c r="CU1273" s="40"/>
      <c r="CV1273" s="40"/>
      <c r="CW1273" s="40"/>
      <c r="CX1273" s="40"/>
      <c r="CY1273" s="40"/>
      <c r="CZ1273" s="40"/>
      <c r="DA1273" s="40"/>
      <c r="DB1273" s="40"/>
      <c r="DC1273" s="40"/>
      <c r="DD1273" s="40"/>
      <c r="DE1273" s="40"/>
      <c r="DF1273" s="40"/>
      <c r="DG1273" s="40"/>
      <c r="DH1273" s="40"/>
      <c r="DI1273" s="40"/>
      <c r="DJ1273" s="40"/>
      <c r="DK1273" s="40"/>
      <c r="DL1273" s="40"/>
      <c r="DM1273" s="40"/>
      <c r="DN1273" s="40"/>
      <c r="DO1273" s="40"/>
      <c r="DP1273" s="40"/>
      <c r="DQ1273" s="41"/>
      <c r="DR1273" s="40"/>
      <c r="DS1273" s="40"/>
      <c r="DT1273" s="40"/>
      <c r="DU1273" s="40"/>
      <c r="DV1273" s="42"/>
      <c r="DW1273" s="40"/>
      <c r="DX1273" s="40"/>
      <c r="DY1273" s="40"/>
      <c r="DZ1273" s="40"/>
      <c r="EA1273" s="40"/>
      <c r="EB1273" s="40"/>
      <c r="EC1273" s="40"/>
      <c r="ED1273" s="41"/>
      <c r="EE1273" s="40"/>
      <c r="EF1273" s="40"/>
      <c r="EG1273" s="41"/>
      <c r="EH1273" s="40"/>
      <c r="EI1273" s="40"/>
      <c r="EJ1273" s="40"/>
      <c r="EK1273" s="40"/>
      <c r="EL1273" s="42"/>
      <c r="EM1273" s="40"/>
      <c r="EN1273" s="40"/>
      <c r="EO1273" s="40"/>
      <c r="EP1273" s="40"/>
      <c r="EQ1273" s="40"/>
      <c r="ER1273" s="40">
        <v>1</v>
      </c>
      <c r="ES1273" s="40"/>
      <c r="ET1273" s="40"/>
      <c r="EU1273" s="40"/>
      <c r="EV1273" s="40"/>
      <c r="EW1273" s="42">
        <v>40</v>
      </c>
      <c r="EX1273" s="42"/>
      <c r="EY1273" s="42"/>
      <c r="EZ1273" s="42"/>
      <c r="FA1273" s="42"/>
      <c r="FB1273" s="42"/>
      <c r="FC1273" s="42"/>
      <c r="FD1273" s="42"/>
      <c r="FE1273" s="42"/>
      <c r="FF1273" s="42"/>
      <c r="FG1273" s="42"/>
      <c r="FH1273" s="42"/>
      <c r="FI1273" s="42"/>
      <c r="FJ1273" s="42"/>
      <c r="FK1273" s="42"/>
      <c r="FL1273" s="42"/>
      <c r="FM1273" s="42"/>
      <c r="FN1273" s="42"/>
      <c r="FO1273" s="42"/>
      <c r="FP1273" s="42"/>
      <c r="FQ1273" s="42"/>
      <c r="FR1273" s="42"/>
      <c r="FS1273" s="29">
        <f t="shared" si="153"/>
        <v>531</v>
      </c>
      <c r="FT1273" s="29">
        <f t="shared" si="155"/>
        <v>531</v>
      </c>
      <c r="FU1273" s="8">
        <f t="shared" si="154"/>
        <v>8</v>
      </c>
      <c r="FV1273" s="29">
        <f t="shared" si="156"/>
        <v>8</v>
      </c>
    </row>
    <row r="1274" spans="1:178">
      <c r="A1274" s="8">
        <v>17196</v>
      </c>
      <c r="B1274" s="27" t="s">
        <v>852</v>
      </c>
      <c r="C1274" s="40">
        <v>89</v>
      </c>
      <c r="D1274" s="40" t="s">
        <v>1447</v>
      </c>
      <c r="E1274" s="40" t="s">
        <v>1445</v>
      </c>
      <c r="F1274" s="40" t="s">
        <v>109</v>
      </c>
      <c r="G1274" s="40">
        <v>250</v>
      </c>
      <c r="H1274" s="8" t="str">
        <f>VLOOKUP(F1274, 'Meslek Grupları'!$E$6:$G$152, 3, FALSE)</f>
        <v>Esnaf</v>
      </c>
      <c r="I1274" s="40" t="s">
        <v>1683</v>
      </c>
      <c r="J1274" s="40"/>
      <c r="K1274" s="40"/>
      <c r="L1274" s="40"/>
      <c r="M1274" s="40"/>
      <c r="N1274" s="40"/>
      <c r="O1274" s="40"/>
      <c r="P1274" s="40"/>
      <c r="Q1274" s="40" t="s">
        <v>576</v>
      </c>
      <c r="R1274" s="40">
        <v>20</v>
      </c>
      <c r="S1274" s="40"/>
      <c r="T1274" s="40"/>
      <c r="U1274" s="40"/>
      <c r="V1274" s="40"/>
      <c r="W1274" s="40"/>
      <c r="X1274" s="40"/>
      <c r="Y1274" s="40"/>
      <c r="Z1274" s="41"/>
      <c r="AA1274" s="40"/>
      <c r="AB1274" s="40"/>
      <c r="AC1274" s="40"/>
      <c r="AD1274" s="40"/>
      <c r="AE1274" s="40"/>
      <c r="AF1274" s="40"/>
      <c r="AG1274" s="40"/>
      <c r="AH1274" s="40"/>
      <c r="AI1274" s="40"/>
      <c r="AJ1274" s="40"/>
      <c r="AK1274" s="40"/>
      <c r="AL1274" s="40"/>
      <c r="AM1274" s="40"/>
      <c r="AN1274" s="40"/>
      <c r="AO1274" s="40"/>
      <c r="AP1274" s="40"/>
      <c r="AQ1274" s="40"/>
      <c r="AR1274" s="40"/>
      <c r="AS1274" s="42"/>
      <c r="AT1274" s="42"/>
      <c r="AU1274" s="43"/>
      <c r="AV1274" s="40"/>
      <c r="AW1274" s="40"/>
      <c r="AX1274" s="40"/>
      <c r="AY1274" s="40"/>
      <c r="AZ1274" s="40"/>
      <c r="BA1274" s="42"/>
      <c r="BB1274" s="41"/>
      <c r="BC1274" s="40"/>
      <c r="BD1274" s="40"/>
      <c r="BE1274" s="40"/>
      <c r="BF1274" s="40"/>
      <c r="BG1274" s="40"/>
      <c r="BH1274" s="42"/>
      <c r="BI1274" s="40"/>
      <c r="BJ1274" s="40"/>
      <c r="BK1274" s="40"/>
      <c r="BL1274" s="40"/>
      <c r="BM1274" s="40"/>
      <c r="BN1274" s="40"/>
      <c r="BO1274" s="41"/>
      <c r="BP1274" s="40"/>
      <c r="BQ1274" s="40"/>
      <c r="BR1274" s="40"/>
      <c r="BS1274" s="40"/>
      <c r="BT1274" s="40"/>
      <c r="BU1274" s="42"/>
      <c r="BV1274" s="40"/>
      <c r="BW1274" s="41"/>
      <c r="BX1274" s="40"/>
      <c r="BY1274" s="40"/>
      <c r="BZ1274" s="40"/>
      <c r="CA1274" s="42"/>
      <c r="CB1274" s="41"/>
      <c r="CC1274" s="40"/>
      <c r="CD1274" s="40"/>
      <c r="CE1274" s="40"/>
      <c r="CF1274" s="40"/>
      <c r="CG1274" s="40"/>
      <c r="CH1274" s="42"/>
      <c r="CI1274" s="43"/>
      <c r="CJ1274" s="41"/>
      <c r="CK1274" s="40"/>
      <c r="CL1274" s="40"/>
      <c r="CM1274" s="40"/>
      <c r="CN1274" s="40"/>
      <c r="CO1274" s="40"/>
      <c r="CP1274" s="40"/>
      <c r="CQ1274" s="40"/>
      <c r="CR1274" s="40"/>
      <c r="CS1274" s="40"/>
      <c r="CT1274" s="40"/>
      <c r="CU1274" s="40"/>
      <c r="CV1274" s="40"/>
      <c r="CW1274" s="40"/>
      <c r="CX1274" s="40"/>
      <c r="CY1274" s="40"/>
      <c r="CZ1274" s="40"/>
      <c r="DA1274" s="40"/>
      <c r="DB1274" s="40"/>
      <c r="DC1274" s="40"/>
      <c r="DD1274" s="40"/>
      <c r="DE1274" s="40"/>
      <c r="DF1274" s="40"/>
      <c r="DG1274" s="40"/>
      <c r="DH1274" s="40"/>
      <c r="DI1274" s="40"/>
      <c r="DJ1274" s="40"/>
      <c r="DK1274" s="40"/>
      <c r="DL1274" s="40"/>
      <c r="DM1274" s="40"/>
      <c r="DN1274" s="40"/>
      <c r="DO1274" s="40"/>
      <c r="DP1274" s="40"/>
      <c r="DQ1274" s="41"/>
      <c r="DR1274" s="40"/>
      <c r="DS1274" s="40"/>
      <c r="DT1274" s="40"/>
      <c r="DU1274" s="40"/>
      <c r="DV1274" s="42"/>
      <c r="DW1274" s="40"/>
      <c r="DX1274" s="40"/>
      <c r="DY1274" s="40"/>
      <c r="DZ1274" s="40"/>
      <c r="EA1274" s="40"/>
      <c r="EB1274" s="40"/>
      <c r="EC1274" s="40"/>
      <c r="ED1274" s="41"/>
      <c r="EE1274" s="40"/>
      <c r="EF1274" s="40"/>
      <c r="EG1274" s="41"/>
      <c r="EH1274" s="40"/>
      <c r="EI1274" s="40"/>
      <c r="EJ1274" s="40"/>
      <c r="EK1274" s="40"/>
      <c r="EL1274" s="42"/>
      <c r="EM1274" s="40"/>
      <c r="EN1274" s="40"/>
      <c r="EO1274" s="40"/>
      <c r="EP1274" s="40"/>
      <c r="EQ1274" s="40"/>
      <c r="ER1274" s="40"/>
      <c r="ES1274" s="40"/>
      <c r="ET1274" s="40"/>
      <c r="EU1274" s="40"/>
      <c r="EV1274" s="40"/>
      <c r="EW1274" s="42"/>
      <c r="EX1274" s="42"/>
      <c r="EY1274" s="42"/>
      <c r="EZ1274" s="42"/>
      <c r="FA1274" s="42"/>
      <c r="FB1274" s="42"/>
      <c r="FC1274" s="42"/>
      <c r="FD1274" s="42"/>
      <c r="FE1274" s="42"/>
      <c r="FF1274" s="42"/>
      <c r="FG1274" s="42"/>
      <c r="FH1274" s="42"/>
      <c r="FI1274" s="42"/>
      <c r="FJ1274" s="42"/>
      <c r="FK1274" s="42"/>
      <c r="FL1274" s="42"/>
      <c r="FM1274" s="42"/>
      <c r="FN1274" s="42"/>
      <c r="FO1274" s="42"/>
      <c r="FP1274" s="42"/>
      <c r="FQ1274" s="42"/>
      <c r="FR1274" s="42"/>
      <c r="FS1274" s="29">
        <f t="shared" si="153"/>
        <v>250</v>
      </c>
      <c r="FT1274" s="29">
        <f t="shared" si="155"/>
        <v>250</v>
      </c>
      <c r="FU1274" s="8">
        <f t="shared" si="154"/>
        <v>0</v>
      </c>
      <c r="FV1274" s="29">
        <f t="shared" si="156"/>
        <v>0</v>
      </c>
    </row>
    <row r="1275" spans="1:178">
      <c r="A1275" s="8">
        <v>17196</v>
      </c>
      <c r="B1275" s="27" t="s">
        <v>852</v>
      </c>
      <c r="C1275">
        <v>90</v>
      </c>
      <c r="D1275" s="8" t="s">
        <v>1494</v>
      </c>
      <c r="E1275" s="8" t="s">
        <v>1453</v>
      </c>
      <c r="F1275" s="8" t="s">
        <v>217</v>
      </c>
      <c r="H1275" s="8" t="str">
        <f>VLOOKUP(F1275, 'Meslek Grupları'!$E$6:$G$152, 3, FALSE)</f>
        <v>Esnaf</v>
      </c>
      <c r="I1275" s="8"/>
      <c r="J1275" s="8"/>
      <c r="K1275" s="8"/>
      <c r="M1275" s="8"/>
      <c r="O1275" s="8"/>
      <c r="P1275" s="8"/>
      <c r="Q1275" s="8" t="s">
        <v>577</v>
      </c>
      <c r="R1275" s="8">
        <v>125</v>
      </c>
      <c r="S1275" s="8">
        <v>6</v>
      </c>
      <c r="T1275" s="8">
        <v>27</v>
      </c>
      <c r="U1275" s="8"/>
      <c r="V1275" s="8"/>
      <c r="W1275" s="8"/>
      <c r="Z1275" s="28">
        <v>40</v>
      </c>
      <c r="AA1275" s="8">
        <v>10</v>
      </c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27"/>
      <c r="AT1275" s="27">
        <v>10</v>
      </c>
      <c r="AU1275" s="29">
        <v>1.5</v>
      </c>
      <c r="AV1275" s="8">
        <v>6</v>
      </c>
      <c r="AW1275" s="8"/>
      <c r="AX1275" s="8">
        <v>10</v>
      </c>
      <c r="AY1275" s="8"/>
      <c r="AZ1275" s="8">
        <v>90</v>
      </c>
      <c r="BA1275" s="27">
        <v>90</v>
      </c>
      <c r="BB1275" s="28"/>
      <c r="BC1275" s="8"/>
      <c r="BD1275" s="8"/>
      <c r="BE1275" s="8"/>
      <c r="BF1275" s="8"/>
      <c r="BG1275" s="8"/>
      <c r="BH1275" s="27"/>
      <c r="BI1275" s="8"/>
      <c r="BJ1275" s="8"/>
      <c r="BK1275" s="8"/>
      <c r="BL1275" s="8"/>
      <c r="BM1275" s="8"/>
      <c r="BN1275" s="8"/>
      <c r="BO1275" s="28"/>
      <c r="BP1275" s="8"/>
      <c r="BQ1275" s="8"/>
      <c r="BR1275" s="8"/>
      <c r="BS1275" s="8"/>
      <c r="BT1275" s="8"/>
      <c r="BU1275" s="27"/>
      <c r="BV1275" s="8"/>
      <c r="BW1275" s="28">
        <v>6</v>
      </c>
      <c r="BX1275" s="8"/>
      <c r="BY1275" s="8" t="s">
        <v>1684</v>
      </c>
      <c r="BZ1275" s="8">
        <v>108</v>
      </c>
      <c r="CA1275" s="27">
        <v>108</v>
      </c>
      <c r="CB1275" s="28"/>
      <c r="CC1275" s="8"/>
      <c r="CD1275" s="8"/>
      <c r="CE1275" s="8"/>
      <c r="CF1275" s="8"/>
      <c r="CG1275" s="8"/>
      <c r="CH1275" s="27"/>
      <c r="CI1275" s="29"/>
      <c r="CJ1275" s="2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28"/>
      <c r="DR1275" s="8"/>
      <c r="DS1275" s="8"/>
      <c r="DT1275" s="8"/>
      <c r="DU1275" s="8"/>
      <c r="DV1275" s="27"/>
      <c r="DW1275" s="8"/>
      <c r="DX1275" s="8"/>
      <c r="DY1275" s="8"/>
      <c r="DZ1275" s="8"/>
      <c r="EA1275" s="8"/>
      <c r="EB1275" s="8"/>
      <c r="EC1275" s="8"/>
      <c r="ED1275" s="28"/>
      <c r="EE1275" s="8"/>
      <c r="EF1275" s="8"/>
      <c r="EG1275" s="28">
        <v>1</v>
      </c>
      <c r="EH1275" s="8" t="s">
        <v>427</v>
      </c>
      <c r="EI1275" s="8" t="s">
        <v>45</v>
      </c>
      <c r="EJ1275" s="8"/>
      <c r="EK1275" s="8" t="s">
        <v>246</v>
      </c>
      <c r="EL1275" s="27">
        <v>120</v>
      </c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27"/>
      <c r="EX1275" s="27"/>
      <c r="EY1275" s="27"/>
      <c r="EZ1275" s="27"/>
      <c r="FA1275" s="27"/>
      <c r="FB1275" s="27"/>
      <c r="FC1275" s="27"/>
      <c r="FD1275" s="27"/>
      <c r="FE1275" s="27"/>
      <c r="FF1275" s="27"/>
      <c r="FG1275" s="27"/>
      <c r="FH1275" s="27"/>
      <c r="FI1275" s="27"/>
      <c r="FJ1275" s="27"/>
      <c r="FK1275" s="27"/>
      <c r="FL1275" s="27"/>
      <c r="FM1275" s="27"/>
      <c r="FN1275" s="27"/>
      <c r="FO1275" s="27"/>
      <c r="FP1275" s="27"/>
      <c r="FQ1275" s="27"/>
      <c r="FR1275" s="27"/>
      <c r="FS1275" s="29">
        <f t="shared" si="153"/>
        <v>318</v>
      </c>
      <c r="FT1275" s="29">
        <f>SUM(FS1275:FS1277)</f>
        <v>1760</v>
      </c>
      <c r="FU1275" s="8">
        <f t="shared" si="154"/>
        <v>13.5</v>
      </c>
      <c r="FV1275" s="29">
        <f>SUM(FU1275:FU1277)</f>
        <v>14.5</v>
      </c>
    </row>
    <row r="1276" spans="1:178">
      <c r="A1276" s="8">
        <v>17196</v>
      </c>
      <c r="B1276" s="27" t="s">
        <v>852</v>
      </c>
      <c r="E1276" s="8"/>
      <c r="F1276" s="8" t="s">
        <v>288</v>
      </c>
      <c r="G1276">
        <v>900</v>
      </c>
      <c r="H1276" s="8" t="str">
        <f>VLOOKUP(F1276, 'Meslek Grupları'!$E$6:$G$152, 3, FALSE)</f>
        <v>Ticaret</v>
      </c>
      <c r="I1276" s="8" t="s">
        <v>1685</v>
      </c>
      <c r="J1276" s="8"/>
      <c r="K1276" s="8"/>
      <c r="M1276" s="8"/>
      <c r="O1276" s="8"/>
      <c r="P1276" s="8"/>
      <c r="Q1276" s="8" t="s">
        <v>1071</v>
      </c>
      <c r="U1276" s="8"/>
      <c r="V1276" s="8"/>
      <c r="W1276" s="8"/>
      <c r="Z1276" s="2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27"/>
      <c r="AT1276" s="27"/>
      <c r="AU1276" s="29"/>
      <c r="AV1276" s="8"/>
      <c r="AW1276" s="8"/>
      <c r="AX1276" s="8"/>
      <c r="AY1276" s="8"/>
      <c r="AZ1276" s="8"/>
      <c r="BA1276" s="27"/>
      <c r="BB1276" s="28"/>
      <c r="BC1276" s="8"/>
      <c r="BD1276" s="8"/>
      <c r="BE1276" s="8"/>
      <c r="BF1276" s="8"/>
      <c r="BG1276" s="8"/>
      <c r="BH1276" s="27"/>
      <c r="BI1276" s="8"/>
      <c r="BJ1276" s="8"/>
      <c r="BK1276" s="8"/>
      <c r="BL1276" s="8"/>
      <c r="BM1276" s="8"/>
      <c r="BN1276" s="8"/>
      <c r="BO1276" s="28"/>
      <c r="BP1276" s="8"/>
      <c r="BQ1276" s="8"/>
      <c r="BR1276" s="8"/>
      <c r="BS1276" s="8"/>
      <c r="BT1276" s="8"/>
      <c r="BU1276" s="27"/>
      <c r="BV1276" s="8"/>
      <c r="BW1276" s="28">
        <v>1</v>
      </c>
      <c r="BX1276" s="8"/>
      <c r="BY1276" s="8" t="s">
        <v>1686</v>
      </c>
      <c r="BZ1276" s="8"/>
      <c r="CA1276" s="27"/>
      <c r="CB1276" s="28"/>
      <c r="CC1276" s="8"/>
      <c r="CD1276" s="8"/>
      <c r="CE1276" s="8"/>
      <c r="CF1276" s="8"/>
      <c r="CG1276" s="8"/>
      <c r="CH1276" s="27"/>
      <c r="CI1276" s="29"/>
      <c r="CJ1276" s="2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28"/>
      <c r="DR1276" s="8"/>
      <c r="DS1276" s="8"/>
      <c r="DT1276" s="8"/>
      <c r="DU1276" s="8"/>
      <c r="DV1276" s="27"/>
      <c r="DW1276" s="8"/>
      <c r="DX1276" s="8"/>
      <c r="DY1276" s="8"/>
      <c r="DZ1276" s="8"/>
      <c r="EA1276" s="8"/>
      <c r="EB1276" s="8"/>
      <c r="EC1276" s="8"/>
      <c r="ED1276" s="28"/>
      <c r="EE1276" s="8"/>
      <c r="EF1276" s="8"/>
      <c r="EG1276" s="28">
        <v>1</v>
      </c>
      <c r="EH1276" s="8" t="s">
        <v>389</v>
      </c>
      <c r="EI1276" s="8"/>
      <c r="EJ1276" s="8"/>
      <c r="EK1276" s="8" t="s">
        <v>1263</v>
      </c>
      <c r="EL1276" s="27">
        <v>170</v>
      </c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27"/>
      <c r="EX1276" s="27"/>
      <c r="EY1276" s="27"/>
      <c r="EZ1276" s="27"/>
      <c r="FA1276" s="27"/>
      <c r="FB1276" s="27"/>
      <c r="FC1276" s="27"/>
      <c r="FD1276" s="27"/>
      <c r="FE1276" s="27"/>
      <c r="FF1276" s="27"/>
      <c r="FG1276" s="27"/>
      <c r="FH1276" s="27"/>
      <c r="FI1276" s="27"/>
      <c r="FJ1276" s="27"/>
      <c r="FK1276" s="27"/>
      <c r="FL1276" s="27"/>
      <c r="FM1276" s="27"/>
      <c r="FN1276" s="27"/>
      <c r="FO1276" s="27"/>
      <c r="FP1276" s="27"/>
      <c r="FQ1276" s="27"/>
      <c r="FR1276" s="27"/>
      <c r="FS1276" s="29">
        <f t="shared" si="153"/>
        <v>1070</v>
      </c>
      <c r="FT1276" s="29"/>
      <c r="FU1276" s="8">
        <f t="shared" si="154"/>
        <v>1</v>
      </c>
      <c r="FV1276" s="29"/>
    </row>
    <row r="1277" spans="1:178">
      <c r="A1277" s="8">
        <v>17196</v>
      </c>
      <c r="B1277" s="27" t="s">
        <v>852</v>
      </c>
      <c r="C1277" s="31"/>
      <c r="D1277" s="31"/>
      <c r="E1277" s="31" t="s">
        <v>1687</v>
      </c>
      <c r="F1277" s="31" t="s">
        <v>806</v>
      </c>
      <c r="G1277" s="31">
        <v>312</v>
      </c>
      <c r="H1277" s="8" t="str">
        <f>VLOOKUP(F1277, 'Meslek Grupları'!$E$6:$G$152, 3, FALSE)</f>
        <v>İşçiler</v>
      </c>
      <c r="I1277" s="31" t="s">
        <v>1688</v>
      </c>
      <c r="J1277" s="31"/>
      <c r="K1277" s="31"/>
      <c r="L1277" s="31"/>
      <c r="M1277" s="31"/>
      <c r="N1277" s="31"/>
      <c r="O1277" s="31"/>
      <c r="P1277" s="31"/>
      <c r="Q1277" s="31" t="s">
        <v>1071</v>
      </c>
      <c r="R1277" s="31"/>
      <c r="S1277" s="31"/>
      <c r="T1277" s="31"/>
      <c r="U1277" s="31"/>
      <c r="V1277" s="31"/>
      <c r="W1277" s="31"/>
      <c r="X1277" s="31"/>
      <c r="Y1277" s="31"/>
      <c r="Z1277" s="38"/>
      <c r="AA1277" s="31"/>
      <c r="AB1277" s="31"/>
      <c r="AC1277" s="31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  <c r="AR1277" s="31"/>
      <c r="AS1277" s="37"/>
      <c r="AT1277" s="37"/>
      <c r="AU1277" s="39"/>
      <c r="AV1277" s="31"/>
      <c r="AW1277" s="31"/>
      <c r="AX1277" s="31"/>
      <c r="AY1277" s="31"/>
      <c r="AZ1277" s="31"/>
      <c r="BA1277" s="37"/>
      <c r="BB1277" s="38"/>
      <c r="BC1277" s="31"/>
      <c r="BD1277" s="31"/>
      <c r="BE1277" s="31"/>
      <c r="BF1277" s="31"/>
      <c r="BG1277" s="31"/>
      <c r="BH1277" s="37"/>
      <c r="BI1277" s="31"/>
      <c r="BJ1277" s="31"/>
      <c r="BK1277" s="31"/>
      <c r="BL1277" s="31"/>
      <c r="BM1277" s="31"/>
      <c r="BN1277" s="31"/>
      <c r="BO1277" s="38"/>
      <c r="BP1277" s="31"/>
      <c r="BQ1277" s="31"/>
      <c r="BR1277" s="31"/>
      <c r="BS1277" s="31"/>
      <c r="BT1277" s="31"/>
      <c r="BU1277" s="37"/>
      <c r="BV1277" s="31"/>
      <c r="BW1277" s="38"/>
      <c r="BX1277" s="31"/>
      <c r="BY1277" s="31"/>
      <c r="BZ1277" s="31"/>
      <c r="CA1277" s="37"/>
      <c r="CB1277" s="38"/>
      <c r="CC1277" s="31"/>
      <c r="CD1277" s="31"/>
      <c r="CE1277" s="31"/>
      <c r="CF1277" s="31"/>
      <c r="CG1277" s="31"/>
      <c r="CH1277" s="37"/>
      <c r="CI1277" s="39"/>
      <c r="CJ1277" s="38"/>
      <c r="CK1277" s="31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  <c r="DH1277" s="31"/>
      <c r="DI1277" s="31"/>
      <c r="DJ1277" s="31"/>
      <c r="DK1277" s="31"/>
      <c r="DL1277" s="31"/>
      <c r="DM1277" s="31"/>
      <c r="DN1277" s="31"/>
      <c r="DO1277" s="31"/>
      <c r="DP1277" s="31"/>
      <c r="DQ1277" s="38"/>
      <c r="DR1277" s="31"/>
      <c r="DS1277" s="31"/>
      <c r="DT1277" s="31"/>
      <c r="DU1277" s="31"/>
      <c r="DV1277" s="37"/>
      <c r="DW1277" s="31"/>
      <c r="DX1277" s="31"/>
      <c r="DY1277" s="31"/>
      <c r="DZ1277" s="31"/>
      <c r="EA1277" s="31"/>
      <c r="EB1277" s="31"/>
      <c r="EC1277" s="31"/>
      <c r="ED1277" s="38"/>
      <c r="EE1277" s="31"/>
      <c r="EF1277" s="31"/>
      <c r="EG1277" s="38">
        <v>1</v>
      </c>
      <c r="EH1277" s="31" t="s">
        <v>444</v>
      </c>
      <c r="EI1277" s="31"/>
      <c r="EJ1277" s="31"/>
      <c r="EK1277" s="31" t="s">
        <v>612</v>
      </c>
      <c r="EL1277" s="37">
        <v>60</v>
      </c>
      <c r="EM1277" s="31"/>
      <c r="EN1277" s="31"/>
      <c r="EO1277" s="31"/>
      <c r="EP1277" s="31"/>
      <c r="EQ1277" s="31"/>
      <c r="ER1277" s="31"/>
      <c r="ES1277" s="31"/>
      <c r="ET1277" s="31"/>
      <c r="EU1277" s="31"/>
      <c r="EV1277" s="31"/>
      <c r="EW1277" s="37"/>
      <c r="EX1277" s="37"/>
      <c r="EY1277" s="37"/>
      <c r="EZ1277" s="37"/>
      <c r="FA1277" s="37"/>
      <c r="FB1277" s="37"/>
      <c r="FC1277" s="37"/>
      <c r="FD1277" s="37"/>
      <c r="FE1277" s="37"/>
      <c r="FF1277" s="37"/>
      <c r="FG1277" s="37"/>
      <c r="FH1277" s="37"/>
      <c r="FI1277" s="37"/>
      <c r="FJ1277" s="37"/>
      <c r="FK1277" s="37"/>
      <c r="FL1277" s="37"/>
      <c r="FM1277" s="37"/>
      <c r="FN1277" s="37"/>
      <c r="FO1277" s="37"/>
      <c r="FP1277" s="37"/>
      <c r="FQ1277" s="37"/>
      <c r="FR1277" s="37"/>
      <c r="FS1277" s="29">
        <f t="shared" si="153"/>
        <v>372</v>
      </c>
      <c r="FT1277" s="29"/>
      <c r="FU1277" s="8">
        <f t="shared" si="154"/>
        <v>0</v>
      </c>
      <c r="FV1277" s="29"/>
    </row>
    <row r="1278" spans="1:178">
      <c r="A1278" s="8">
        <v>17196</v>
      </c>
      <c r="B1278" s="27" t="s">
        <v>852</v>
      </c>
      <c r="C1278" s="40">
        <v>91</v>
      </c>
      <c r="D1278" s="40" t="s">
        <v>1681</v>
      </c>
      <c r="E1278" s="40" t="s">
        <v>1478</v>
      </c>
      <c r="F1278" s="40" t="s">
        <v>191</v>
      </c>
      <c r="G1278" s="40">
        <v>200</v>
      </c>
      <c r="H1278" s="8" t="str">
        <f>VLOOKUP(F1278, 'Meslek Grupları'!$E$6:$G$152, 3, FALSE)</f>
        <v>Esnaf</v>
      </c>
      <c r="I1278" s="40"/>
      <c r="J1278" s="40"/>
      <c r="K1278" s="40"/>
      <c r="L1278" s="40"/>
      <c r="M1278" s="40"/>
      <c r="N1278" s="40"/>
      <c r="O1278" s="40"/>
      <c r="P1278" s="40"/>
      <c r="Q1278" s="40" t="s">
        <v>575</v>
      </c>
      <c r="R1278" s="40">
        <v>20</v>
      </c>
      <c r="S1278" s="40">
        <v>3</v>
      </c>
      <c r="T1278" s="40">
        <v>13.5</v>
      </c>
      <c r="U1278" s="40"/>
      <c r="V1278" s="40"/>
      <c r="W1278" s="40"/>
      <c r="X1278" s="40"/>
      <c r="Y1278" s="40"/>
      <c r="Z1278" s="41">
        <v>40</v>
      </c>
      <c r="AA1278" s="40">
        <v>10</v>
      </c>
      <c r="AB1278" s="40"/>
      <c r="AC1278" s="40"/>
      <c r="AD1278" s="40"/>
      <c r="AE1278" s="40"/>
      <c r="AF1278" s="40"/>
      <c r="AG1278" s="40"/>
      <c r="AH1278" s="40"/>
      <c r="AI1278" s="40"/>
      <c r="AJ1278" s="40"/>
      <c r="AK1278" s="40"/>
      <c r="AL1278" s="40"/>
      <c r="AM1278" s="40"/>
      <c r="AN1278" s="40"/>
      <c r="AO1278" s="40"/>
      <c r="AP1278" s="40"/>
      <c r="AQ1278" s="40"/>
      <c r="AR1278" s="40">
        <v>60</v>
      </c>
      <c r="AS1278" s="42">
        <v>10</v>
      </c>
      <c r="AT1278" s="134">
        <v>25</v>
      </c>
      <c r="AU1278" s="43"/>
      <c r="AV1278" s="40">
        <v>12</v>
      </c>
      <c r="AW1278" s="40"/>
      <c r="AX1278" s="40">
        <v>25</v>
      </c>
      <c r="AY1278" s="40"/>
      <c r="AZ1278" s="40">
        <v>225</v>
      </c>
      <c r="BA1278" s="42">
        <v>225</v>
      </c>
      <c r="BB1278" s="41"/>
      <c r="BC1278" s="40"/>
      <c r="BD1278" s="40"/>
      <c r="BE1278" s="40"/>
      <c r="BF1278" s="40"/>
      <c r="BG1278" s="40"/>
      <c r="BH1278" s="42"/>
      <c r="BI1278" s="40"/>
      <c r="BJ1278" s="40"/>
      <c r="BK1278" s="40"/>
      <c r="BL1278" s="40"/>
      <c r="BM1278" s="40"/>
      <c r="BN1278" s="40"/>
      <c r="BO1278" s="41"/>
      <c r="BP1278" s="40"/>
      <c r="BQ1278" s="40"/>
      <c r="BR1278" s="40"/>
      <c r="BS1278" s="40"/>
      <c r="BT1278" s="40"/>
      <c r="BU1278" s="42"/>
      <c r="BV1278" s="40"/>
      <c r="BW1278" s="41">
        <v>3</v>
      </c>
      <c r="BX1278" s="40"/>
      <c r="BY1278" s="40"/>
      <c r="BZ1278" s="40">
        <v>60</v>
      </c>
      <c r="CA1278" s="42">
        <v>60</v>
      </c>
      <c r="CB1278" s="41"/>
      <c r="CC1278" s="40"/>
      <c r="CD1278" s="40"/>
      <c r="CE1278" s="40"/>
      <c r="CF1278" s="40"/>
      <c r="CG1278" s="40"/>
      <c r="CH1278" s="42"/>
      <c r="CI1278" s="43"/>
      <c r="CJ1278" s="41"/>
      <c r="CK1278" s="40"/>
      <c r="CL1278" s="40"/>
      <c r="CM1278" s="40"/>
      <c r="CN1278" s="40"/>
      <c r="CO1278" s="40"/>
      <c r="CP1278" s="40"/>
      <c r="CQ1278" s="40"/>
      <c r="CR1278" s="40"/>
      <c r="CS1278" s="40"/>
      <c r="CT1278" s="40"/>
      <c r="CU1278" s="40"/>
      <c r="CV1278" s="40"/>
      <c r="CW1278" s="40"/>
      <c r="CX1278" s="40"/>
      <c r="CY1278" s="40"/>
      <c r="CZ1278" s="40"/>
      <c r="DA1278" s="40"/>
      <c r="DB1278" s="40"/>
      <c r="DC1278" s="40"/>
      <c r="DD1278" s="40"/>
      <c r="DE1278" s="40"/>
      <c r="DF1278" s="40"/>
      <c r="DG1278" s="40"/>
      <c r="DH1278" s="40"/>
      <c r="DI1278" s="40"/>
      <c r="DJ1278" s="40"/>
      <c r="DK1278" s="40"/>
      <c r="DL1278" s="40"/>
      <c r="DM1278" s="40"/>
      <c r="DN1278" s="40"/>
      <c r="DO1278" s="40"/>
      <c r="DP1278" s="40"/>
      <c r="DQ1278" s="41"/>
      <c r="DR1278" s="40"/>
      <c r="DS1278" s="40"/>
      <c r="DT1278" s="40"/>
      <c r="DU1278" s="40"/>
      <c r="DV1278" s="42"/>
      <c r="DW1278" s="40"/>
      <c r="DX1278" s="40"/>
      <c r="DY1278" s="40"/>
      <c r="DZ1278" s="40"/>
      <c r="EA1278" s="40"/>
      <c r="EB1278" s="40"/>
      <c r="EC1278" s="40"/>
      <c r="ED1278" s="41"/>
      <c r="EE1278" s="40"/>
      <c r="EF1278" s="40"/>
      <c r="EG1278" s="41"/>
      <c r="EH1278" s="40"/>
      <c r="EI1278" s="40"/>
      <c r="EJ1278" s="40"/>
      <c r="EK1278" s="40"/>
      <c r="EL1278" s="42"/>
      <c r="EM1278" s="40"/>
      <c r="EN1278" s="40"/>
      <c r="EO1278" s="40"/>
      <c r="EP1278" s="40"/>
      <c r="EQ1278" s="40"/>
      <c r="ER1278" s="40"/>
      <c r="ES1278" s="40"/>
      <c r="ET1278" s="40"/>
      <c r="EU1278" s="40"/>
      <c r="EV1278" s="40"/>
      <c r="EW1278" s="42"/>
      <c r="EX1278" s="42"/>
      <c r="EY1278" s="42"/>
      <c r="EZ1278" s="42"/>
      <c r="FA1278" s="42"/>
      <c r="FB1278" s="42"/>
      <c r="FC1278" s="42"/>
      <c r="FD1278" s="42"/>
      <c r="FE1278" s="42"/>
      <c r="FF1278" s="42"/>
      <c r="FG1278" s="42"/>
      <c r="FH1278" s="42"/>
      <c r="FI1278" s="42"/>
      <c r="FJ1278" s="42"/>
      <c r="FK1278" s="42"/>
      <c r="FL1278" s="42"/>
      <c r="FM1278" s="42"/>
      <c r="FN1278" s="42"/>
      <c r="FO1278" s="42"/>
      <c r="FP1278" s="42"/>
      <c r="FQ1278" s="42"/>
      <c r="FR1278" s="42"/>
      <c r="FS1278" s="29">
        <f t="shared" si="153"/>
        <v>485</v>
      </c>
      <c r="FT1278" s="29">
        <f>FS1278</f>
        <v>485</v>
      </c>
      <c r="FU1278" s="8">
        <f t="shared" si="154"/>
        <v>15</v>
      </c>
      <c r="FV1278" s="29">
        <f>FU1278</f>
        <v>15</v>
      </c>
    </row>
    <row r="1279" spans="1:178">
      <c r="A1279" s="8">
        <v>17196</v>
      </c>
      <c r="B1279" s="27" t="s">
        <v>853</v>
      </c>
      <c r="C1279" s="31">
        <v>92</v>
      </c>
      <c r="D1279" s="31" t="s">
        <v>2078</v>
      </c>
      <c r="E1279" s="31" t="s">
        <v>1689</v>
      </c>
      <c r="F1279" s="31" t="s">
        <v>217</v>
      </c>
      <c r="G1279" s="31">
        <v>300</v>
      </c>
      <c r="H1279" s="8" t="str">
        <f>VLOOKUP(F1279, 'Meslek Grupları'!$E$6:$G$152, 3, FALSE)</f>
        <v>Esnaf</v>
      </c>
      <c r="I1279" s="31"/>
      <c r="J1279" s="31"/>
      <c r="K1279" s="31"/>
      <c r="L1279" s="31"/>
      <c r="M1279" s="31"/>
      <c r="N1279" s="31"/>
      <c r="O1279" s="31"/>
      <c r="P1279" s="31"/>
      <c r="Q1279" s="31" t="s">
        <v>576</v>
      </c>
      <c r="R1279" s="31">
        <v>70</v>
      </c>
      <c r="S1279" s="31">
        <v>2</v>
      </c>
      <c r="T1279" s="31">
        <v>9</v>
      </c>
      <c r="U1279" s="31"/>
      <c r="V1279" s="31"/>
      <c r="W1279" s="31"/>
      <c r="X1279" s="31"/>
      <c r="Y1279" s="31"/>
      <c r="Z1279" s="38"/>
      <c r="AA1279" s="31"/>
      <c r="AB1279" s="31"/>
      <c r="AC1279" s="31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  <c r="AR1279" s="31"/>
      <c r="AS1279" s="37"/>
      <c r="AT1279" s="37"/>
      <c r="AU1279" s="39"/>
      <c r="AV1279" s="31"/>
      <c r="AW1279" s="31"/>
      <c r="AX1279" s="31"/>
      <c r="AY1279" s="31"/>
      <c r="AZ1279" s="31"/>
      <c r="BA1279" s="37"/>
      <c r="BB1279" s="38"/>
      <c r="BC1279" s="31"/>
      <c r="BD1279" s="31"/>
      <c r="BE1279" s="31"/>
      <c r="BF1279" s="31"/>
      <c r="BG1279" s="31"/>
      <c r="BH1279" s="37"/>
      <c r="BI1279" s="31"/>
      <c r="BJ1279" s="31"/>
      <c r="BK1279" s="31"/>
      <c r="BL1279" s="31"/>
      <c r="BM1279" s="31"/>
      <c r="BN1279" s="31"/>
      <c r="BO1279" s="38"/>
      <c r="BP1279" s="31"/>
      <c r="BQ1279" s="31"/>
      <c r="BR1279" s="31"/>
      <c r="BS1279" s="31"/>
      <c r="BT1279" s="31"/>
      <c r="BU1279" s="37"/>
      <c r="BV1279" s="31"/>
      <c r="BW1279" s="38">
        <v>2</v>
      </c>
      <c r="BX1279" s="31"/>
      <c r="BY1279" s="31"/>
      <c r="BZ1279" s="31">
        <v>36</v>
      </c>
      <c r="CA1279" s="37">
        <v>36</v>
      </c>
      <c r="CB1279" s="38"/>
      <c r="CC1279" s="31"/>
      <c r="CD1279" s="31"/>
      <c r="CE1279" s="31"/>
      <c r="CF1279" s="31"/>
      <c r="CG1279" s="31"/>
      <c r="CH1279" s="37"/>
      <c r="CI1279" s="39"/>
      <c r="CJ1279" s="38">
        <v>1</v>
      </c>
      <c r="CK1279" s="31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  <c r="DH1279" s="31"/>
      <c r="DI1279" s="31"/>
      <c r="DJ1279" s="31"/>
      <c r="DK1279" s="31"/>
      <c r="DL1279" s="31"/>
      <c r="DM1279" s="31"/>
      <c r="DN1279" s="31"/>
      <c r="DO1279" s="31"/>
      <c r="DP1279" s="31"/>
      <c r="DQ1279" s="38"/>
      <c r="DR1279" s="31"/>
      <c r="DS1279" s="31"/>
      <c r="DT1279" s="31"/>
      <c r="DU1279" s="31"/>
      <c r="DV1279" s="37"/>
      <c r="DW1279" s="31"/>
      <c r="DX1279" s="31"/>
      <c r="DY1279" s="31"/>
      <c r="DZ1279" s="31"/>
      <c r="EA1279" s="31"/>
      <c r="EB1279" s="31"/>
      <c r="EC1279" s="31"/>
      <c r="ED1279" s="38"/>
      <c r="EE1279" s="31"/>
      <c r="EF1279" s="31"/>
      <c r="EG1279" s="38">
        <v>1</v>
      </c>
      <c r="EH1279" s="31" t="s">
        <v>217</v>
      </c>
      <c r="EI1279" s="31" t="s">
        <v>45</v>
      </c>
      <c r="EJ1279" s="31"/>
      <c r="EK1279" s="31"/>
      <c r="EL1279" s="37">
        <v>150</v>
      </c>
      <c r="EM1279" s="31"/>
      <c r="EN1279" s="31"/>
      <c r="EO1279" s="31"/>
      <c r="EP1279" s="31"/>
      <c r="EQ1279" s="31"/>
      <c r="ER1279" s="31"/>
      <c r="ES1279" s="31"/>
      <c r="ET1279" s="31"/>
      <c r="EU1279" s="31"/>
      <c r="EV1279" s="31"/>
      <c r="EW1279" s="37"/>
      <c r="EX1279" s="37"/>
      <c r="EY1279" s="37"/>
      <c r="EZ1279" s="37"/>
      <c r="FA1279" s="37"/>
      <c r="FB1279" s="37"/>
      <c r="FC1279" s="37"/>
      <c r="FD1279" s="37"/>
      <c r="FE1279" s="37"/>
      <c r="FF1279" s="37"/>
      <c r="FG1279" s="37"/>
      <c r="FH1279" s="37"/>
      <c r="FI1279" s="37"/>
      <c r="FJ1279" s="37"/>
      <c r="FK1279" s="37"/>
      <c r="FL1279" s="37"/>
      <c r="FM1279" s="37"/>
      <c r="FN1279" s="37"/>
      <c r="FO1279" s="37"/>
      <c r="FP1279" s="37"/>
      <c r="FQ1279" s="37"/>
      <c r="FR1279" s="37"/>
      <c r="FS1279" s="29">
        <f t="shared" si="153"/>
        <v>486</v>
      </c>
      <c r="FT1279" s="29">
        <f>FS1279</f>
        <v>486</v>
      </c>
      <c r="FU1279" s="8">
        <f t="shared" si="154"/>
        <v>2</v>
      </c>
      <c r="FV1279" s="29">
        <f>FU1279</f>
        <v>2</v>
      </c>
    </row>
    <row r="1280" spans="1:178">
      <c r="A1280" s="8">
        <v>17196</v>
      </c>
      <c r="B1280" s="27" t="s">
        <v>853</v>
      </c>
      <c r="C1280">
        <v>93</v>
      </c>
      <c r="D1280" t="s">
        <v>1462</v>
      </c>
      <c r="E1280" s="8" t="s">
        <v>1690</v>
      </c>
      <c r="F1280" s="8" t="s">
        <v>20</v>
      </c>
      <c r="G1280">
        <v>1000</v>
      </c>
      <c r="H1280" s="8" t="str">
        <f>VLOOKUP(F1280, 'Meslek Grupları'!$E$6:$G$152, 3, FALSE)</f>
        <v>Esnaf</v>
      </c>
      <c r="I1280" s="8"/>
      <c r="J1280" s="8"/>
      <c r="K1280" s="8"/>
      <c r="M1280" s="8"/>
      <c r="O1280" s="8"/>
      <c r="P1280" s="8"/>
      <c r="Q1280" t="s">
        <v>577</v>
      </c>
      <c r="R1280" s="8">
        <v>200</v>
      </c>
      <c r="S1280" s="3">
        <v>6.5</v>
      </c>
      <c r="T1280" s="3"/>
      <c r="U1280" s="8"/>
      <c r="V1280" s="8"/>
      <c r="W1280" s="8"/>
      <c r="Z1280" s="2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27"/>
      <c r="AT1280" s="27"/>
      <c r="AU1280" s="29"/>
      <c r="AV1280" s="8"/>
      <c r="AW1280" s="8"/>
      <c r="AX1280" s="8"/>
      <c r="AY1280" s="8"/>
      <c r="AZ1280" s="8"/>
      <c r="BA1280" s="27"/>
      <c r="BB1280" s="28">
        <v>13</v>
      </c>
      <c r="BC1280" s="8"/>
      <c r="BD1280" s="8"/>
      <c r="BE1280" s="8"/>
      <c r="BF1280" s="8"/>
      <c r="BG1280" s="8">
        <v>30</v>
      </c>
      <c r="BH1280" s="27">
        <v>30</v>
      </c>
      <c r="BI1280" s="8"/>
      <c r="BJ1280" s="8"/>
      <c r="BK1280" s="8"/>
      <c r="BL1280" s="8"/>
      <c r="BM1280" s="8"/>
      <c r="BN1280" s="8"/>
      <c r="BO1280" s="28"/>
      <c r="BP1280" s="8"/>
      <c r="BQ1280" s="8"/>
      <c r="BR1280" s="8"/>
      <c r="BS1280" s="8"/>
      <c r="BT1280" s="8"/>
      <c r="BU1280" s="27"/>
      <c r="BV1280" s="8"/>
      <c r="BW1280" s="28">
        <v>6</v>
      </c>
      <c r="BX1280" s="8"/>
      <c r="BY1280" s="8"/>
      <c r="BZ1280" s="8">
        <v>78</v>
      </c>
      <c r="CA1280" s="27">
        <v>78</v>
      </c>
      <c r="CB1280" s="28"/>
      <c r="CC1280" s="8"/>
      <c r="CD1280" s="8"/>
      <c r="CE1280" s="8"/>
      <c r="CF1280" s="8"/>
      <c r="CG1280" s="8"/>
      <c r="CH1280" s="27"/>
      <c r="CI1280" s="29"/>
      <c r="CJ1280" s="2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>
        <v>1</v>
      </c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28"/>
      <c r="DR1280" s="8"/>
      <c r="DS1280" s="8"/>
      <c r="DT1280" s="8"/>
      <c r="DU1280" s="8"/>
      <c r="DV1280" s="27"/>
      <c r="DW1280" s="8"/>
      <c r="DX1280" s="8"/>
      <c r="DY1280" s="8"/>
      <c r="DZ1280" s="8"/>
      <c r="EA1280" s="8"/>
      <c r="EB1280" s="8"/>
      <c r="EC1280" s="8"/>
      <c r="ED1280" s="28"/>
      <c r="EE1280" s="8"/>
      <c r="EF1280" s="8"/>
      <c r="EG1280" s="28">
        <v>1</v>
      </c>
      <c r="EH1280" s="8"/>
      <c r="EI1280" s="8"/>
      <c r="EJ1280" s="8"/>
      <c r="EK1280" s="8" t="s">
        <v>527</v>
      </c>
      <c r="EL1280" s="27">
        <v>80</v>
      </c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27"/>
      <c r="EX1280" s="27"/>
      <c r="EY1280" s="27"/>
      <c r="EZ1280" s="27"/>
      <c r="FA1280" s="27"/>
      <c r="FB1280" s="27"/>
      <c r="FC1280" s="27"/>
      <c r="FD1280" s="27"/>
      <c r="FE1280" s="27"/>
      <c r="FF1280" s="27"/>
      <c r="FG1280" s="27"/>
      <c r="FH1280" s="27"/>
      <c r="FI1280" s="27"/>
      <c r="FJ1280" s="27"/>
      <c r="FK1280" s="27"/>
      <c r="FL1280" s="27"/>
      <c r="FM1280" s="27"/>
      <c r="FN1280" s="27"/>
      <c r="FO1280" s="27"/>
      <c r="FP1280" s="27"/>
      <c r="FQ1280" s="27"/>
      <c r="FR1280" s="27"/>
      <c r="FS1280" s="29">
        <f t="shared" si="153"/>
        <v>1188</v>
      </c>
      <c r="FT1280" s="29">
        <f>SUM(FS1280:FS1282)</f>
        <v>1298</v>
      </c>
      <c r="FU1280" s="8">
        <f t="shared" si="154"/>
        <v>19</v>
      </c>
      <c r="FV1280" s="29">
        <f>SUM(FU1280:FU1282)</f>
        <v>19</v>
      </c>
    </row>
    <row r="1281" spans="1:178">
      <c r="A1281" s="8">
        <v>17196</v>
      </c>
      <c r="B1281" s="27" t="s">
        <v>853</v>
      </c>
      <c r="E1281" s="8"/>
      <c r="F1281" s="8" t="s">
        <v>1071</v>
      </c>
      <c r="H1281" s="8">
        <v>0</v>
      </c>
      <c r="I1281" s="8"/>
      <c r="J1281" s="8"/>
      <c r="K1281" s="8"/>
      <c r="M1281" s="8"/>
      <c r="O1281" s="8"/>
      <c r="P1281" s="8"/>
      <c r="Q1281" t="s">
        <v>1071</v>
      </c>
      <c r="U1281" s="8"/>
      <c r="V1281" s="8"/>
      <c r="W1281" s="8"/>
      <c r="Z1281" s="2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27"/>
      <c r="AT1281" s="27"/>
      <c r="AU1281" s="29"/>
      <c r="AV1281" s="8"/>
      <c r="AW1281" s="8"/>
      <c r="AX1281" s="8"/>
      <c r="AY1281" s="8"/>
      <c r="AZ1281" s="8"/>
      <c r="BA1281" s="27"/>
      <c r="BB1281" s="28"/>
      <c r="BC1281" s="8"/>
      <c r="BD1281" s="8"/>
      <c r="BE1281" s="8"/>
      <c r="BF1281" s="8"/>
      <c r="BG1281" s="8"/>
      <c r="BH1281" s="27"/>
      <c r="BI1281" s="8"/>
      <c r="BJ1281" s="8"/>
      <c r="BK1281" s="8"/>
      <c r="BL1281" s="8"/>
      <c r="BM1281" s="8"/>
      <c r="BN1281" s="8"/>
      <c r="BO1281" s="28"/>
      <c r="BP1281" s="8"/>
      <c r="BQ1281" s="8"/>
      <c r="BR1281" s="8"/>
      <c r="BS1281" s="8"/>
      <c r="BT1281" s="8"/>
      <c r="BU1281" s="27"/>
      <c r="BV1281" s="8"/>
      <c r="BW1281" s="28"/>
      <c r="BX1281" s="8"/>
      <c r="BY1281" s="8"/>
      <c r="BZ1281" s="8"/>
      <c r="CA1281" s="27"/>
      <c r="CB1281" s="28"/>
      <c r="CC1281" s="8"/>
      <c r="CD1281" s="8"/>
      <c r="CE1281" s="8"/>
      <c r="CF1281" s="8"/>
      <c r="CG1281" s="8"/>
      <c r="CH1281" s="27"/>
      <c r="CI1281" s="29"/>
      <c r="CJ1281" s="2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28"/>
      <c r="DR1281" s="8"/>
      <c r="DS1281" s="8"/>
      <c r="DT1281" s="8"/>
      <c r="DU1281" s="8"/>
      <c r="DV1281" s="27"/>
      <c r="DW1281" s="8"/>
      <c r="DX1281" s="8"/>
      <c r="DY1281" s="8"/>
      <c r="DZ1281" s="8"/>
      <c r="EA1281" s="8"/>
      <c r="EB1281" s="8"/>
      <c r="EC1281" s="8"/>
      <c r="ED1281" s="28"/>
      <c r="EE1281" s="8"/>
      <c r="EF1281" s="8"/>
      <c r="EG1281" s="28">
        <v>1</v>
      </c>
      <c r="EH1281" s="8"/>
      <c r="EI1281" s="8"/>
      <c r="EJ1281" s="8">
        <v>0.5</v>
      </c>
      <c r="EK1281" s="8" t="s">
        <v>903</v>
      </c>
      <c r="EL1281" s="27">
        <v>10</v>
      </c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27"/>
      <c r="EX1281" s="27"/>
      <c r="EY1281" s="27"/>
      <c r="EZ1281" s="27"/>
      <c r="FA1281" s="27"/>
      <c r="FB1281" s="27"/>
      <c r="FC1281" s="27"/>
      <c r="FD1281" s="27"/>
      <c r="FE1281" s="27"/>
      <c r="FF1281" s="27"/>
      <c r="FG1281" s="27"/>
      <c r="FH1281" s="27"/>
      <c r="FI1281" s="27"/>
      <c r="FJ1281" s="27"/>
      <c r="FK1281" s="27"/>
      <c r="FL1281" s="27"/>
      <c r="FM1281" s="27"/>
      <c r="FN1281" s="27"/>
      <c r="FO1281" s="27"/>
      <c r="FP1281" s="27"/>
      <c r="FQ1281" s="27"/>
      <c r="FR1281" s="27"/>
      <c r="FS1281" s="29">
        <f t="shared" si="153"/>
        <v>10</v>
      </c>
      <c r="FT1281" s="29"/>
      <c r="FU1281" s="8">
        <f t="shared" si="154"/>
        <v>0</v>
      </c>
      <c r="FV1281" s="29"/>
    </row>
    <row r="1282" spans="1:178">
      <c r="A1282" s="8">
        <v>17196</v>
      </c>
      <c r="B1282" s="27" t="s">
        <v>853</v>
      </c>
      <c r="C1282" s="31"/>
      <c r="D1282" s="31"/>
      <c r="E1282" s="31"/>
      <c r="F1282" s="31" t="s">
        <v>1071</v>
      </c>
      <c r="G1282" s="31"/>
      <c r="H1282" s="8">
        <v>0</v>
      </c>
      <c r="I1282" s="31"/>
      <c r="J1282" s="31"/>
      <c r="K1282" s="31"/>
      <c r="L1282" s="31"/>
      <c r="M1282" s="31"/>
      <c r="N1282" s="31"/>
      <c r="O1282" s="31"/>
      <c r="P1282" s="31"/>
      <c r="Q1282" s="31" t="s">
        <v>1071</v>
      </c>
      <c r="R1282" s="31"/>
      <c r="S1282" s="31"/>
      <c r="T1282" s="31"/>
      <c r="U1282" s="31"/>
      <c r="V1282" s="31"/>
      <c r="W1282" s="31"/>
      <c r="X1282" s="31"/>
      <c r="Y1282" s="31"/>
      <c r="Z1282" s="38"/>
      <c r="AA1282" s="31"/>
      <c r="AB1282" s="31"/>
      <c r="AC1282" s="31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  <c r="AR1282" s="31"/>
      <c r="AS1282" s="37"/>
      <c r="AT1282" s="37"/>
      <c r="AU1282" s="39"/>
      <c r="AV1282" s="31"/>
      <c r="AW1282" s="31"/>
      <c r="AX1282" s="31"/>
      <c r="AY1282" s="31"/>
      <c r="AZ1282" s="31"/>
      <c r="BA1282" s="37"/>
      <c r="BB1282" s="38"/>
      <c r="BC1282" s="31"/>
      <c r="BD1282" s="31"/>
      <c r="BE1282" s="31"/>
      <c r="BF1282" s="31"/>
      <c r="BG1282" s="31"/>
      <c r="BH1282" s="37"/>
      <c r="BI1282" s="31"/>
      <c r="BJ1282" s="31"/>
      <c r="BK1282" s="31"/>
      <c r="BL1282" s="31"/>
      <c r="BM1282" s="31"/>
      <c r="BN1282" s="31"/>
      <c r="BO1282" s="38"/>
      <c r="BP1282" s="31"/>
      <c r="BQ1282" s="31"/>
      <c r="BR1282" s="31"/>
      <c r="BS1282" s="31"/>
      <c r="BT1282" s="31"/>
      <c r="BU1282" s="37"/>
      <c r="BV1282" s="31"/>
      <c r="BW1282" s="38"/>
      <c r="BX1282" s="31"/>
      <c r="BY1282" s="31"/>
      <c r="BZ1282" s="31"/>
      <c r="CA1282" s="37"/>
      <c r="CB1282" s="38"/>
      <c r="CC1282" s="31"/>
      <c r="CD1282" s="31"/>
      <c r="CE1282" s="31"/>
      <c r="CF1282" s="31"/>
      <c r="CG1282" s="31"/>
      <c r="CH1282" s="37"/>
      <c r="CI1282" s="39"/>
      <c r="CJ1282" s="38"/>
      <c r="CK1282" s="31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  <c r="DH1282" s="31"/>
      <c r="DI1282" s="31"/>
      <c r="DJ1282" s="31"/>
      <c r="DK1282" s="31"/>
      <c r="DL1282" s="31"/>
      <c r="DM1282" s="31"/>
      <c r="DN1282" s="31"/>
      <c r="DO1282" s="31"/>
      <c r="DP1282" s="31"/>
      <c r="DQ1282" s="38"/>
      <c r="DR1282" s="31"/>
      <c r="DS1282" s="31"/>
      <c r="DT1282" s="31"/>
      <c r="DU1282" s="31"/>
      <c r="DV1282" s="37"/>
      <c r="DW1282" s="31"/>
      <c r="DX1282" s="31"/>
      <c r="DY1282" s="31"/>
      <c r="DZ1282" s="31"/>
      <c r="EA1282" s="31"/>
      <c r="EB1282" s="31"/>
      <c r="EC1282" s="31"/>
      <c r="ED1282" s="38"/>
      <c r="EE1282" s="31"/>
      <c r="EF1282" s="31"/>
      <c r="EG1282" s="38">
        <v>1</v>
      </c>
      <c r="EH1282" s="31" t="s">
        <v>427</v>
      </c>
      <c r="EI1282" s="31" t="s">
        <v>45</v>
      </c>
      <c r="EJ1282" s="31"/>
      <c r="EK1282" s="31" t="s">
        <v>527</v>
      </c>
      <c r="EL1282" s="37">
        <v>100</v>
      </c>
      <c r="EM1282" s="31"/>
      <c r="EN1282" s="31"/>
      <c r="EO1282" s="31"/>
      <c r="EP1282" s="31"/>
      <c r="EQ1282" s="31"/>
      <c r="ER1282" s="31"/>
      <c r="ES1282" s="31"/>
      <c r="ET1282" s="31"/>
      <c r="EU1282" s="31"/>
      <c r="EV1282" s="31"/>
      <c r="EW1282" s="37"/>
      <c r="EX1282" s="37"/>
      <c r="EY1282" s="37"/>
      <c r="EZ1282" s="37"/>
      <c r="FA1282" s="37"/>
      <c r="FB1282" s="37"/>
      <c r="FC1282" s="37"/>
      <c r="FD1282" s="37"/>
      <c r="FE1282" s="37"/>
      <c r="FF1282" s="37"/>
      <c r="FG1282" s="37"/>
      <c r="FH1282" s="37"/>
      <c r="FI1282" s="37"/>
      <c r="FJ1282" s="37"/>
      <c r="FK1282" s="37"/>
      <c r="FL1282" s="37"/>
      <c r="FM1282" s="37"/>
      <c r="FN1282" s="37"/>
      <c r="FO1282" s="37"/>
      <c r="FP1282" s="37"/>
      <c r="FQ1282" s="37"/>
      <c r="FR1282" s="37"/>
      <c r="FS1282" s="29">
        <f t="shared" si="153"/>
        <v>100</v>
      </c>
      <c r="FT1282" s="29"/>
      <c r="FU1282" s="8">
        <f t="shared" si="154"/>
        <v>0</v>
      </c>
      <c r="FV1282" s="29"/>
    </row>
    <row r="1283" spans="1:178">
      <c r="A1283" s="8">
        <v>17196</v>
      </c>
      <c r="B1283" s="27" t="s">
        <v>853</v>
      </c>
      <c r="C1283">
        <v>94</v>
      </c>
      <c r="D1283" t="s">
        <v>1691</v>
      </c>
      <c r="E1283" s="8" t="s">
        <v>1540</v>
      </c>
      <c r="F1283" s="8" t="s">
        <v>283</v>
      </c>
      <c r="G1283">
        <v>9000</v>
      </c>
      <c r="H1283" s="8" t="str">
        <f>VLOOKUP(F1283, 'Meslek Grupları'!$E$6:$G$152, 3, FALSE)</f>
        <v>Ticaret</v>
      </c>
      <c r="I1283" s="8"/>
      <c r="J1283" s="8"/>
      <c r="K1283" s="8"/>
      <c r="M1283" s="8"/>
      <c r="O1283" s="8"/>
      <c r="P1283" s="8"/>
      <c r="Q1283" t="s">
        <v>577</v>
      </c>
      <c r="R1283">
        <v>1500</v>
      </c>
      <c r="S1283">
        <v>25</v>
      </c>
      <c r="T1283">
        <v>112.5</v>
      </c>
      <c r="U1283" s="8"/>
      <c r="V1283" s="8"/>
      <c r="W1283" s="8"/>
      <c r="Z1283" s="28">
        <v>170</v>
      </c>
      <c r="AA1283" s="8">
        <v>42.5</v>
      </c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>
        <v>60</v>
      </c>
      <c r="AS1283" s="27">
        <v>12</v>
      </c>
      <c r="AT1283" s="27">
        <v>54.5</v>
      </c>
      <c r="AU1283" s="29"/>
      <c r="AV1283" s="8">
        <v>24</v>
      </c>
      <c r="AW1283" s="8"/>
      <c r="AX1283" s="8">
        <v>54.5</v>
      </c>
      <c r="AY1283" s="8"/>
      <c r="AZ1283" s="8">
        <v>490</v>
      </c>
      <c r="BA1283" s="27">
        <v>498</v>
      </c>
      <c r="BB1283" s="28">
        <v>127</v>
      </c>
      <c r="BC1283" s="8"/>
      <c r="BD1283" s="8"/>
      <c r="BE1283" s="8"/>
      <c r="BF1283" s="8"/>
      <c r="BG1283" s="8">
        <v>127</v>
      </c>
      <c r="BH1283" s="27">
        <v>127</v>
      </c>
      <c r="BI1283" s="8"/>
      <c r="BJ1283" s="8"/>
      <c r="BK1283" s="8"/>
      <c r="BL1283" s="8"/>
      <c r="BM1283" s="8"/>
      <c r="BN1283" s="8"/>
      <c r="BO1283" s="28"/>
      <c r="BP1283" s="8"/>
      <c r="BQ1283" s="8"/>
      <c r="BR1283" s="8"/>
      <c r="BS1283" s="8"/>
      <c r="BT1283" s="8"/>
      <c r="BU1283" s="27"/>
      <c r="BV1283" s="8"/>
      <c r="BW1283" s="28">
        <v>25</v>
      </c>
      <c r="BX1283" s="8"/>
      <c r="BY1283" s="8"/>
      <c r="BZ1283" s="8">
        <v>600</v>
      </c>
      <c r="CA1283" s="27">
        <v>620</v>
      </c>
      <c r="CB1283" s="28">
        <v>110</v>
      </c>
      <c r="CC1283" s="8"/>
      <c r="CD1283" s="8"/>
      <c r="CE1283" s="8" t="s">
        <v>272</v>
      </c>
      <c r="CF1283" s="8"/>
      <c r="CG1283" s="8">
        <v>2200</v>
      </c>
      <c r="CH1283" s="27">
        <v>2250</v>
      </c>
      <c r="CI1283" s="29">
        <v>1</v>
      </c>
      <c r="CJ1283" s="28">
        <v>7</v>
      </c>
      <c r="CK1283" s="8">
        <v>1</v>
      </c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>
        <v>2</v>
      </c>
      <c r="CX1283" s="8">
        <v>20</v>
      </c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>
        <v>4</v>
      </c>
      <c r="DP1283" s="8"/>
      <c r="DQ1283" s="28"/>
      <c r="DR1283" s="8"/>
      <c r="DS1283" s="8"/>
      <c r="DT1283" s="8"/>
      <c r="DU1283" s="8"/>
      <c r="DV1283" s="27"/>
      <c r="DW1283" s="8"/>
      <c r="DX1283" s="8"/>
      <c r="DY1283" s="8"/>
      <c r="DZ1283" s="8"/>
      <c r="EA1283" s="8"/>
      <c r="EB1283" s="8"/>
      <c r="EC1283" s="8"/>
      <c r="ED1283" s="28"/>
      <c r="EE1283" s="8"/>
      <c r="EF1283" s="8"/>
      <c r="EG1283" s="28">
        <v>7</v>
      </c>
      <c r="EH1283" s="8" t="s">
        <v>444</v>
      </c>
      <c r="EI1283" s="8"/>
      <c r="EJ1283" s="8"/>
      <c r="EK1283" s="8" t="s">
        <v>870</v>
      </c>
      <c r="EL1283" s="27">
        <v>1400</v>
      </c>
      <c r="EM1283" s="8"/>
      <c r="EN1283" s="8"/>
      <c r="EO1283" s="8"/>
      <c r="EP1283" s="8"/>
      <c r="EQ1283" s="8"/>
      <c r="ER1283" s="8">
        <v>1</v>
      </c>
      <c r="ES1283" s="8"/>
      <c r="ET1283" s="8"/>
      <c r="EU1283" s="8"/>
      <c r="EV1283" s="8" t="s">
        <v>246</v>
      </c>
      <c r="EW1283" s="27">
        <v>100</v>
      </c>
      <c r="EX1283" s="27"/>
      <c r="EY1283" s="27"/>
      <c r="EZ1283" s="27"/>
      <c r="FA1283" s="27"/>
      <c r="FB1283" s="27"/>
      <c r="FC1283" s="27"/>
      <c r="FD1283" s="27"/>
      <c r="FE1283" s="27"/>
      <c r="FF1283" s="27"/>
      <c r="FG1283" s="27"/>
      <c r="FH1283" s="27"/>
      <c r="FI1283" s="27"/>
      <c r="FJ1283" s="27"/>
      <c r="FK1283" s="27"/>
      <c r="FL1283" s="27"/>
      <c r="FM1283" s="27"/>
      <c r="FN1283" s="27"/>
      <c r="FO1283" s="27"/>
      <c r="FP1283" s="27"/>
      <c r="FQ1283" s="27"/>
      <c r="FR1283" s="27"/>
      <c r="FS1283" s="29">
        <f t="shared" si="153"/>
        <v>13937</v>
      </c>
      <c r="FT1283" s="29">
        <f>SUM(FS1283:FS1288)</f>
        <v>14897</v>
      </c>
      <c r="FU1283" s="8">
        <f t="shared" si="154"/>
        <v>286</v>
      </c>
      <c r="FV1283" s="29">
        <f>SUM(FU1283:FU1288)</f>
        <v>306</v>
      </c>
    </row>
    <row r="1284" spans="1:178">
      <c r="A1284" s="8">
        <v>17196</v>
      </c>
      <c r="B1284" s="27" t="s">
        <v>853</v>
      </c>
      <c r="E1284" s="8"/>
      <c r="F1284" s="8" t="s">
        <v>1071</v>
      </c>
      <c r="H1284" s="8">
        <v>0</v>
      </c>
      <c r="I1284" s="8"/>
      <c r="J1284" s="8"/>
      <c r="K1284" s="8"/>
      <c r="M1284" s="8"/>
      <c r="O1284" s="8"/>
      <c r="P1284" s="8"/>
      <c r="Q1284" t="s">
        <v>1071</v>
      </c>
      <c r="U1284" s="8"/>
      <c r="V1284" s="8"/>
      <c r="W1284" s="8"/>
      <c r="Z1284" s="2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27"/>
      <c r="AT1284" s="27"/>
      <c r="AU1284" s="29"/>
      <c r="AV1284" s="8"/>
      <c r="AW1284" s="8"/>
      <c r="AX1284" s="8"/>
      <c r="AY1284" s="8"/>
      <c r="AZ1284" s="8"/>
      <c r="BA1284" s="27"/>
      <c r="BB1284" s="28"/>
      <c r="BC1284" s="8"/>
      <c r="BD1284" s="8"/>
      <c r="BE1284" s="8"/>
      <c r="BF1284" s="8"/>
      <c r="BG1284" s="8"/>
      <c r="BH1284" s="27"/>
      <c r="BI1284" s="8"/>
      <c r="BJ1284" s="8"/>
      <c r="BK1284" s="8"/>
      <c r="BL1284" s="8"/>
      <c r="BM1284" s="8"/>
      <c r="BN1284" s="8"/>
      <c r="BO1284" s="28"/>
      <c r="BP1284" s="8"/>
      <c r="BQ1284" s="8"/>
      <c r="BR1284" s="8"/>
      <c r="BS1284" s="8"/>
      <c r="BT1284" s="8"/>
      <c r="BU1284" s="27"/>
      <c r="BV1284" s="8"/>
      <c r="BW1284" s="28"/>
      <c r="BX1284" s="8"/>
      <c r="BY1284" s="8"/>
      <c r="BZ1284" s="8"/>
      <c r="CA1284" s="27"/>
      <c r="CB1284" s="28"/>
      <c r="CC1284" s="8"/>
      <c r="CD1284" s="8"/>
      <c r="CE1284" s="8"/>
      <c r="CF1284" s="8"/>
      <c r="CG1284" s="8"/>
      <c r="CH1284" s="27"/>
      <c r="CI1284" s="29"/>
      <c r="CJ1284" s="2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28"/>
      <c r="DR1284" s="8"/>
      <c r="DS1284" s="8"/>
      <c r="DT1284" s="8"/>
      <c r="DU1284" s="8"/>
      <c r="DV1284" s="27"/>
      <c r="DW1284" s="8"/>
      <c r="DX1284" s="8"/>
      <c r="DY1284" s="8"/>
      <c r="DZ1284" s="8"/>
      <c r="EA1284" s="8"/>
      <c r="EB1284" s="8"/>
      <c r="EC1284" s="8"/>
      <c r="ED1284" s="28"/>
      <c r="EE1284" s="8"/>
      <c r="EF1284" s="8"/>
      <c r="EG1284" s="28">
        <v>1</v>
      </c>
      <c r="EH1284" s="8" t="s">
        <v>640</v>
      </c>
      <c r="EI1284" s="8" t="s">
        <v>45</v>
      </c>
      <c r="EJ1284" s="8"/>
      <c r="EK1284" s="8" t="s">
        <v>918</v>
      </c>
      <c r="EL1284" s="27">
        <v>200</v>
      </c>
      <c r="EM1284" s="8"/>
      <c r="EN1284" s="8"/>
      <c r="EO1284" s="8"/>
      <c r="EP1284" s="8"/>
      <c r="EQ1284" s="8"/>
      <c r="ER1284" s="8">
        <v>3</v>
      </c>
      <c r="ES1284" s="8"/>
      <c r="ET1284" s="8"/>
      <c r="EU1284" s="8" t="s">
        <v>1692</v>
      </c>
      <c r="EV1284" s="8" t="s">
        <v>886</v>
      </c>
      <c r="EW1284" s="27">
        <v>90</v>
      </c>
      <c r="EX1284" s="27"/>
      <c r="EY1284" s="27"/>
      <c r="EZ1284" s="27"/>
      <c r="FA1284" s="27"/>
      <c r="FB1284" s="27"/>
      <c r="FC1284" s="27"/>
      <c r="FD1284" s="27"/>
      <c r="FE1284" s="27"/>
      <c r="FF1284" s="27"/>
      <c r="FG1284" s="27"/>
      <c r="FH1284" s="27"/>
      <c r="FI1284" s="27"/>
      <c r="FJ1284" s="27"/>
      <c r="FK1284" s="27"/>
      <c r="FL1284" s="27"/>
      <c r="FM1284" s="27"/>
      <c r="FN1284" s="27"/>
      <c r="FO1284" s="27"/>
      <c r="FP1284" s="27"/>
      <c r="FQ1284" s="27"/>
      <c r="FR1284" s="27"/>
      <c r="FS1284" s="29">
        <f t="shared" si="153"/>
        <v>290</v>
      </c>
      <c r="FT1284" s="29"/>
      <c r="FU1284" s="8">
        <f t="shared" si="154"/>
        <v>0</v>
      </c>
      <c r="FV1284" s="29"/>
    </row>
    <row r="1285" spans="1:178">
      <c r="A1285" s="8">
        <v>17196</v>
      </c>
      <c r="B1285" s="27" t="s">
        <v>853</v>
      </c>
      <c r="E1285" s="8"/>
      <c r="F1285" s="8" t="s">
        <v>1071</v>
      </c>
      <c r="H1285" s="8">
        <v>0</v>
      </c>
      <c r="I1285" s="8"/>
      <c r="J1285" s="8"/>
      <c r="K1285" s="8"/>
      <c r="M1285" s="8"/>
      <c r="O1285" s="8"/>
      <c r="P1285" s="8"/>
      <c r="Q1285" t="s">
        <v>1071</v>
      </c>
      <c r="U1285" s="8"/>
      <c r="V1285" s="8"/>
      <c r="W1285" s="8"/>
      <c r="Z1285" s="2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27"/>
      <c r="AT1285" s="27"/>
      <c r="AU1285" s="29"/>
      <c r="AV1285" s="8"/>
      <c r="AW1285" s="8"/>
      <c r="AX1285" s="8"/>
      <c r="AY1285" s="8"/>
      <c r="AZ1285" s="8"/>
      <c r="BA1285" s="27"/>
      <c r="BB1285" s="28"/>
      <c r="BC1285" s="8"/>
      <c r="BD1285" s="8"/>
      <c r="BE1285" s="8"/>
      <c r="BF1285" s="8"/>
      <c r="BG1285" s="8"/>
      <c r="BH1285" s="27"/>
      <c r="BI1285" s="8"/>
      <c r="BJ1285" s="8"/>
      <c r="BK1285" s="8"/>
      <c r="BL1285" s="8"/>
      <c r="BM1285" s="8"/>
      <c r="BN1285" s="8"/>
      <c r="BO1285" s="28"/>
      <c r="BP1285" s="8"/>
      <c r="BQ1285" s="8"/>
      <c r="BR1285" s="8"/>
      <c r="BS1285" s="8"/>
      <c r="BT1285" s="8"/>
      <c r="BU1285" s="27"/>
      <c r="BV1285" s="8"/>
      <c r="BW1285" s="28"/>
      <c r="BX1285" s="8"/>
      <c r="BY1285" s="8"/>
      <c r="BZ1285" s="8"/>
      <c r="CA1285" s="27"/>
      <c r="CB1285" s="28"/>
      <c r="CC1285" s="8"/>
      <c r="CD1285" s="8"/>
      <c r="CE1285" s="8"/>
      <c r="CF1285" s="8"/>
      <c r="CG1285" s="8"/>
      <c r="CH1285" s="27"/>
      <c r="CI1285" s="29"/>
      <c r="CJ1285" s="2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28"/>
      <c r="DR1285" s="8"/>
      <c r="DS1285" s="8"/>
      <c r="DT1285" s="8"/>
      <c r="DU1285" s="8"/>
      <c r="DV1285" s="27"/>
      <c r="DW1285" s="8"/>
      <c r="DX1285" s="8"/>
      <c r="DY1285" s="8"/>
      <c r="DZ1285" s="8"/>
      <c r="EA1285" s="8"/>
      <c r="EB1285" s="8"/>
      <c r="EC1285" s="8"/>
      <c r="ED1285" s="28"/>
      <c r="EE1285" s="8"/>
      <c r="EF1285" s="8"/>
      <c r="EG1285" s="28">
        <v>1</v>
      </c>
      <c r="EH1285" s="8"/>
      <c r="EI1285" s="8"/>
      <c r="EJ1285" s="8"/>
      <c r="EK1285" s="8" t="s">
        <v>1263</v>
      </c>
      <c r="EL1285" s="27">
        <v>200</v>
      </c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27"/>
      <c r="EX1285" s="27"/>
      <c r="EY1285" s="27"/>
      <c r="EZ1285" s="27"/>
      <c r="FA1285" s="27"/>
      <c r="FB1285" s="27"/>
      <c r="FC1285" s="27"/>
      <c r="FD1285" s="27"/>
      <c r="FE1285" s="27"/>
      <c r="FF1285" s="27"/>
      <c r="FG1285" s="27"/>
      <c r="FH1285" s="27"/>
      <c r="FI1285" s="27"/>
      <c r="FJ1285" s="27"/>
      <c r="FK1285" s="27"/>
      <c r="FL1285" s="27"/>
      <c r="FM1285" s="27"/>
      <c r="FN1285" s="27"/>
      <c r="FO1285" s="27"/>
      <c r="FP1285" s="27"/>
      <c r="FQ1285" s="27"/>
      <c r="FR1285" s="27"/>
      <c r="FS1285" s="29">
        <f t="shared" si="153"/>
        <v>200</v>
      </c>
      <c r="FT1285" s="29"/>
      <c r="FU1285" s="8">
        <f t="shared" si="154"/>
        <v>0</v>
      </c>
      <c r="FV1285" s="29"/>
    </row>
    <row r="1286" spans="1:178">
      <c r="A1286" s="8">
        <v>17196</v>
      </c>
      <c r="B1286" s="27" t="s">
        <v>853</v>
      </c>
      <c r="E1286" s="8"/>
      <c r="F1286" s="8" t="s">
        <v>1071</v>
      </c>
      <c r="H1286" s="8">
        <v>0</v>
      </c>
      <c r="I1286" s="8"/>
      <c r="J1286" s="8"/>
      <c r="K1286" s="8"/>
      <c r="M1286" s="8"/>
      <c r="O1286" s="8"/>
      <c r="P1286" s="8"/>
      <c r="Q1286" t="s">
        <v>1071</v>
      </c>
      <c r="U1286" s="8"/>
      <c r="V1286" s="8"/>
      <c r="W1286" s="8"/>
      <c r="Z1286" s="2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27"/>
      <c r="AT1286" s="27"/>
      <c r="AU1286" s="29"/>
      <c r="AV1286" s="8"/>
      <c r="AW1286" s="8"/>
      <c r="AX1286" s="8"/>
      <c r="AY1286" s="8"/>
      <c r="AZ1286" s="8"/>
      <c r="BA1286" s="27"/>
      <c r="BB1286" s="28"/>
      <c r="BC1286" s="8"/>
      <c r="BD1286" s="8"/>
      <c r="BE1286" s="8"/>
      <c r="BF1286" s="8"/>
      <c r="BG1286" s="8"/>
      <c r="BH1286" s="27"/>
      <c r="BI1286" s="8"/>
      <c r="BJ1286" s="8"/>
      <c r="BK1286" s="8"/>
      <c r="BL1286" s="8"/>
      <c r="BM1286" s="8"/>
      <c r="BN1286" s="8"/>
      <c r="BO1286" s="28"/>
      <c r="BP1286" s="8"/>
      <c r="BQ1286" s="8"/>
      <c r="BR1286" s="8"/>
      <c r="BS1286" s="8"/>
      <c r="BT1286" s="8"/>
      <c r="BU1286" s="27"/>
      <c r="BV1286" s="8"/>
      <c r="BW1286" s="28"/>
      <c r="BX1286" s="8"/>
      <c r="BY1286" s="8"/>
      <c r="BZ1286" s="8"/>
      <c r="CA1286" s="27"/>
      <c r="CB1286" s="28"/>
      <c r="CC1286" s="8"/>
      <c r="CD1286" s="8"/>
      <c r="CE1286" s="8"/>
      <c r="CF1286" s="8"/>
      <c r="CG1286" s="8"/>
      <c r="CH1286" s="27"/>
      <c r="CI1286" s="29"/>
      <c r="CJ1286" s="2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28"/>
      <c r="DR1286" s="8"/>
      <c r="DS1286" s="8"/>
      <c r="DT1286" s="8"/>
      <c r="DU1286" s="8"/>
      <c r="DV1286" s="27"/>
      <c r="DW1286" s="8"/>
      <c r="DX1286" s="8"/>
      <c r="DY1286" s="8"/>
      <c r="DZ1286" s="8"/>
      <c r="EA1286" s="8"/>
      <c r="EB1286" s="8"/>
      <c r="EC1286" s="8"/>
      <c r="ED1286" s="28"/>
      <c r="EE1286" s="8"/>
      <c r="EF1286" s="8"/>
      <c r="EG1286" s="28">
        <v>1</v>
      </c>
      <c r="EH1286" s="8" t="s">
        <v>1693</v>
      </c>
      <c r="EI1286" s="8"/>
      <c r="EJ1286" s="8"/>
      <c r="EK1286" s="8" t="s">
        <v>246</v>
      </c>
      <c r="EL1286" s="27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27"/>
      <c r="EX1286" s="27"/>
      <c r="EY1286" s="27"/>
      <c r="EZ1286" s="27"/>
      <c r="FA1286" s="27"/>
      <c r="FB1286" s="27"/>
      <c r="FC1286" s="27"/>
      <c r="FD1286" s="27"/>
      <c r="FE1286" s="27"/>
      <c r="FF1286" s="27"/>
      <c r="FG1286" s="27"/>
      <c r="FH1286" s="27"/>
      <c r="FI1286" s="27"/>
      <c r="FJ1286" s="27"/>
      <c r="FK1286" s="27"/>
      <c r="FL1286" s="27"/>
      <c r="FM1286" s="27"/>
      <c r="FN1286" s="27"/>
      <c r="FO1286" s="27"/>
      <c r="FP1286" s="27"/>
      <c r="FQ1286" s="27"/>
      <c r="FR1286" s="27"/>
      <c r="FS1286" s="29">
        <f t="shared" si="153"/>
        <v>0</v>
      </c>
      <c r="FT1286" s="29"/>
      <c r="FU1286" s="8">
        <f t="shared" si="154"/>
        <v>0</v>
      </c>
      <c r="FV1286" s="29"/>
    </row>
    <row r="1287" spans="1:178">
      <c r="A1287" s="8">
        <v>17196</v>
      </c>
      <c r="B1287" s="27" t="s">
        <v>853</v>
      </c>
      <c r="E1287" s="8"/>
      <c r="F1287" s="8" t="s">
        <v>1071</v>
      </c>
      <c r="H1287" s="8">
        <v>0</v>
      </c>
      <c r="I1287" s="8"/>
      <c r="J1287" s="8"/>
      <c r="K1287" s="8"/>
      <c r="M1287" s="8"/>
      <c r="O1287" s="8"/>
      <c r="P1287" s="8"/>
      <c r="Q1287" t="s">
        <v>1071</v>
      </c>
      <c r="U1287" s="8"/>
      <c r="V1287" s="8"/>
      <c r="W1287" s="8"/>
      <c r="Z1287" s="2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27"/>
      <c r="AT1287" s="27"/>
      <c r="AU1287" s="29"/>
      <c r="AV1287" s="8"/>
      <c r="AW1287" s="8"/>
      <c r="AX1287" s="8"/>
      <c r="AY1287" s="8"/>
      <c r="AZ1287" s="8"/>
      <c r="BA1287" s="27"/>
      <c r="BB1287" s="28"/>
      <c r="BC1287" s="8"/>
      <c r="BD1287" s="8"/>
      <c r="BE1287" s="8"/>
      <c r="BF1287" s="8"/>
      <c r="BG1287" s="8"/>
      <c r="BH1287" s="27"/>
      <c r="BI1287" s="8"/>
      <c r="BJ1287" s="8"/>
      <c r="BK1287" s="8"/>
      <c r="BL1287" s="8"/>
      <c r="BM1287" s="8"/>
      <c r="BN1287" s="8"/>
      <c r="BO1287" s="28"/>
      <c r="BP1287" s="8"/>
      <c r="BQ1287" s="8"/>
      <c r="BR1287" s="8"/>
      <c r="BS1287" s="8"/>
      <c r="BT1287" s="8"/>
      <c r="BU1287" s="27"/>
      <c r="BV1287" s="8"/>
      <c r="BW1287" s="28"/>
      <c r="BX1287" s="8"/>
      <c r="BY1287" s="8"/>
      <c r="BZ1287" s="8"/>
      <c r="CA1287" s="27"/>
      <c r="CB1287" s="28"/>
      <c r="CC1287" s="8"/>
      <c r="CD1287" s="8"/>
      <c r="CE1287" s="8"/>
      <c r="CF1287" s="8"/>
      <c r="CG1287" s="8"/>
      <c r="CH1287" s="27"/>
      <c r="CI1287" s="29"/>
      <c r="CJ1287" s="2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28"/>
      <c r="DR1287" s="8"/>
      <c r="DS1287" s="8"/>
      <c r="DT1287" s="8"/>
      <c r="DU1287" s="8"/>
      <c r="DV1287" s="27"/>
      <c r="DW1287" s="8"/>
      <c r="DX1287" s="8"/>
      <c r="DY1287" s="8"/>
      <c r="DZ1287" s="8"/>
      <c r="EA1287" s="8"/>
      <c r="EB1287" s="8"/>
      <c r="EC1287" s="8"/>
      <c r="ED1287" s="28"/>
      <c r="EE1287" s="8"/>
      <c r="EF1287" s="8"/>
      <c r="EG1287" s="28">
        <v>1</v>
      </c>
      <c r="EH1287" s="8" t="s">
        <v>1694</v>
      </c>
      <c r="EI1287" s="8"/>
      <c r="EJ1287" s="8"/>
      <c r="EK1287" s="8" t="s">
        <v>881</v>
      </c>
      <c r="EL1287" s="27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27"/>
      <c r="EX1287" s="27"/>
      <c r="EY1287" s="27"/>
      <c r="EZ1287" s="27"/>
      <c r="FA1287" s="27"/>
      <c r="FB1287" s="27"/>
      <c r="FC1287" s="27"/>
      <c r="FD1287" s="27"/>
      <c r="FE1287" s="27"/>
      <c r="FF1287" s="27"/>
      <c r="FG1287" s="27"/>
      <c r="FH1287" s="27"/>
      <c r="FI1287" s="27"/>
      <c r="FJ1287" s="27"/>
      <c r="FK1287" s="27"/>
      <c r="FL1287" s="27"/>
      <c r="FM1287" s="27"/>
      <c r="FN1287" s="27"/>
      <c r="FO1287" s="27"/>
      <c r="FP1287" s="27"/>
      <c r="FQ1287" s="27"/>
      <c r="FR1287" s="27"/>
      <c r="FS1287" s="29">
        <f t="shared" si="153"/>
        <v>0</v>
      </c>
      <c r="FT1287" s="29"/>
      <c r="FU1287" s="8">
        <f t="shared" si="154"/>
        <v>0</v>
      </c>
      <c r="FV1287" s="29"/>
    </row>
    <row r="1288" spans="1:178">
      <c r="A1288" s="8">
        <v>17196</v>
      </c>
      <c r="B1288" s="27" t="s">
        <v>853</v>
      </c>
      <c r="C1288" s="31"/>
      <c r="D1288" s="31"/>
      <c r="E1288" s="31" t="s">
        <v>1695</v>
      </c>
      <c r="F1288" s="31" t="s">
        <v>1071</v>
      </c>
      <c r="G1288" s="31"/>
      <c r="H1288" s="8">
        <v>0</v>
      </c>
      <c r="I1288" s="31"/>
      <c r="J1288" s="31"/>
      <c r="K1288" s="31"/>
      <c r="L1288" s="31"/>
      <c r="M1288" s="31"/>
      <c r="N1288" s="31"/>
      <c r="O1288" s="31"/>
      <c r="P1288" s="31"/>
      <c r="Q1288" s="31" t="s">
        <v>1071</v>
      </c>
      <c r="R1288" s="31"/>
      <c r="S1288" s="31"/>
      <c r="T1288" s="31"/>
      <c r="U1288" s="31"/>
      <c r="V1288" s="31"/>
      <c r="W1288" s="31"/>
      <c r="X1288" s="31"/>
      <c r="Y1288" s="31"/>
      <c r="Z1288" s="38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  <c r="AR1288" s="31"/>
      <c r="AS1288" s="37"/>
      <c r="AT1288" s="37"/>
      <c r="AU1288" s="39"/>
      <c r="AV1288" s="31"/>
      <c r="AW1288" s="31"/>
      <c r="AX1288" s="31"/>
      <c r="AY1288" s="31"/>
      <c r="AZ1288" s="31"/>
      <c r="BA1288" s="37"/>
      <c r="BB1288" s="38">
        <v>20</v>
      </c>
      <c r="BC1288" s="31"/>
      <c r="BD1288" s="31"/>
      <c r="BE1288" s="31"/>
      <c r="BF1288" s="31"/>
      <c r="BG1288" s="31">
        <v>20</v>
      </c>
      <c r="BH1288" s="37"/>
      <c r="BI1288" s="31"/>
      <c r="BJ1288" s="31"/>
      <c r="BK1288" s="31"/>
      <c r="BL1288" s="31"/>
      <c r="BM1288" s="31"/>
      <c r="BN1288" s="31"/>
      <c r="BO1288" s="38"/>
      <c r="BP1288" s="31"/>
      <c r="BQ1288" s="31"/>
      <c r="BR1288" s="31"/>
      <c r="BS1288" s="31"/>
      <c r="BT1288" s="31"/>
      <c r="BU1288" s="37"/>
      <c r="BV1288" s="31"/>
      <c r="BW1288" s="38"/>
      <c r="BX1288" s="31"/>
      <c r="BY1288" s="31"/>
      <c r="BZ1288" s="31"/>
      <c r="CA1288" s="37"/>
      <c r="CB1288" s="38"/>
      <c r="CC1288" s="31"/>
      <c r="CD1288" s="31"/>
      <c r="CE1288" s="31"/>
      <c r="CF1288" s="31"/>
      <c r="CG1288" s="31"/>
      <c r="CH1288" s="37"/>
      <c r="CI1288" s="39"/>
      <c r="CJ1288" s="38"/>
      <c r="CK1288" s="31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  <c r="DH1288" s="31"/>
      <c r="DI1288" s="31"/>
      <c r="DJ1288" s="31"/>
      <c r="DK1288" s="31"/>
      <c r="DL1288" s="31"/>
      <c r="DM1288" s="31"/>
      <c r="DN1288" s="31"/>
      <c r="DO1288" s="31"/>
      <c r="DP1288" s="31"/>
      <c r="DQ1288" s="38"/>
      <c r="DR1288" s="31"/>
      <c r="DS1288" s="31"/>
      <c r="DT1288" s="31"/>
      <c r="DU1288" s="31"/>
      <c r="DV1288" s="37"/>
      <c r="DW1288" s="31"/>
      <c r="DX1288" s="31"/>
      <c r="DY1288" s="31">
        <v>1</v>
      </c>
      <c r="DZ1288" s="31">
        <v>2</v>
      </c>
      <c r="EA1288" s="31"/>
      <c r="EB1288" s="31" t="s">
        <v>1696</v>
      </c>
      <c r="EC1288" s="31">
        <v>450</v>
      </c>
      <c r="ED1288" s="38"/>
      <c r="EE1288" s="31"/>
      <c r="EF1288" s="31"/>
      <c r="EG1288" s="38"/>
      <c r="EH1288" s="31"/>
      <c r="EI1288" s="31"/>
      <c r="EJ1288" s="31"/>
      <c r="EK1288" s="31"/>
      <c r="EL1288" s="37"/>
      <c r="EM1288" s="31"/>
      <c r="EN1288" s="31"/>
      <c r="EO1288" s="31"/>
      <c r="EP1288" s="31"/>
      <c r="EQ1288" s="31"/>
      <c r="ER1288" s="31"/>
      <c r="ES1288" s="31"/>
      <c r="ET1288" s="31"/>
      <c r="EU1288" s="31"/>
      <c r="EV1288" s="31"/>
      <c r="EW1288" s="37"/>
      <c r="EX1288" s="37"/>
      <c r="EY1288" s="37"/>
      <c r="EZ1288" s="37"/>
      <c r="FA1288" s="37"/>
      <c r="FB1288" s="37"/>
      <c r="FC1288" s="37"/>
      <c r="FD1288" s="37"/>
      <c r="FE1288" s="37"/>
      <c r="FF1288" s="37"/>
      <c r="FG1288" s="37"/>
      <c r="FH1288" s="37"/>
      <c r="FI1288" s="37"/>
      <c r="FJ1288" s="37"/>
      <c r="FK1288" s="37"/>
      <c r="FL1288" s="37"/>
      <c r="FM1288" s="37"/>
      <c r="FN1288" s="37"/>
      <c r="FO1288" s="37"/>
      <c r="FP1288" s="37"/>
      <c r="FQ1288" s="37"/>
      <c r="FR1288" s="37"/>
      <c r="FS1288" s="29">
        <f t="shared" si="153"/>
        <v>470</v>
      </c>
      <c r="FT1288" s="29"/>
      <c r="FU1288" s="8">
        <f t="shared" si="154"/>
        <v>20</v>
      </c>
      <c r="FV1288" s="29"/>
    </row>
    <row r="1289" spans="1:178">
      <c r="A1289" s="8">
        <v>17196</v>
      </c>
      <c r="B1289" s="27" t="s">
        <v>853</v>
      </c>
      <c r="C1289" s="40">
        <v>95</v>
      </c>
      <c r="D1289" s="40" t="s">
        <v>1697</v>
      </c>
      <c r="E1289" s="40" t="s">
        <v>1698</v>
      </c>
      <c r="F1289" s="40" t="s">
        <v>191</v>
      </c>
      <c r="G1289" s="40">
        <v>350</v>
      </c>
      <c r="H1289" s="8" t="str">
        <f>VLOOKUP(F1289, 'Meslek Grupları'!$E$6:$G$152, 3, FALSE)</f>
        <v>Esnaf</v>
      </c>
      <c r="I1289" s="40"/>
      <c r="J1289" s="40"/>
      <c r="K1289" s="40"/>
      <c r="L1289" s="40"/>
      <c r="M1289" s="40"/>
      <c r="N1289" s="40"/>
      <c r="O1289" s="40"/>
      <c r="P1289" s="40"/>
      <c r="Q1289" s="40" t="s">
        <v>577</v>
      </c>
      <c r="R1289" s="40">
        <v>40</v>
      </c>
      <c r="S1289" s="40"/>
      <c r="T1289" s="40"/>
      <c r="U1289" s="40"/>
      <c r="V1289" s="40"/>
      <c r="W1289" s="40"/>
      <c r="X1289" s="40"/>
      <c r="Y1289" s="40"/>
      <c r="Z1289" s="41"/>
      <c r="AA1289" s="40"/>
      <c r="AB1289" s="40"/>
      <c r="AC1289" s="40"/>
      <c r="AD1289" s="40"/>
      <c r="AE1289" s="40"/>
      <c r="AF1289" s="40"/>
      <c r="AG1289" s="40"/>
      <c r="AH1289" s="40"/>
      <c r="AI1289" s="40"/>
      <c r="AJ1289" s="40"/>
      <c r="AK1289" s="40"/>
      <c r="AL1289" s="40"/>
      <c r="AM1289" s="40"/>
      <c r="AN1289" s="40"/>
      <c r="AO1289" s="40"/>
      <c r="AP1289" s="40"/>
      <c r="AQ1289" s="40"/>
      <c r="AR1289" s="40"/>
      <c r="AS1289" s="42"/>
      <c r="AT1289" s="42"/>
      <c r="AU1289" s="43"/>
      <c r="AV1289" s="40"/>
      <c r="AW1289" s="40"/>
      <c r="AX1289" s="40"/>
      <c r="AY1289" s="40"/>
      <c r="AZ1289" s="40"/>
      <c r="BA1289" s="42"/>
      <c r="BB1289" s="41"/>
      <c r="BC1289" s="40"/>
      <c r="BD1289" s="40"/>
      <c r="BE1289" s="40"/>
      <c r="BF1289" s="40"/>
      <c r="BG1289" s="40"/>
      <c r="BH1289" s="42"/>
      <c r="BI1289" s="40"/>
      <c r="BJ1289" s="40"/>
      <c r="BK1289" s="40"/>
      <c r="BL1289" s="40"/>
      <c r="BM1289" s="40"/>
      <c r="BN1289" s="40"/>
      <c r="BO1289" s="41"/>
      <c r="BP1289" s="40"/>
      <c r="BQ1289" s="40"/>
      <c r="BR1289" s="40"/>
      <c r="BS1289" s="40"/>
      <c r="BT1289" s="40"/>
      <c r="BU1289" s="42"/>
      <c r="BV1289" s="40"/>
      <c r="BW1289" s="41"/>
      <c r="BX1289" s="40"/>
      <c r="BY1289" s="40"/>
      <c r="BZ1289" s="40"/>
      <c r="CA1289" s="42"/>
      <c r="CB1289" s="41"/>
      <c r="CC1289" s="40"/>
      <c r="CD1289" s="40"/>
      <c r="CE1289" s="40"/>
      <c r="CF1289" s="40"/>
      <c r="CG1289" s="40"/>
      <c r="CH1289" s="42"/>
      <c r="CI1289" s="43"/>
      <c r="CJ1289" s="41"/>
      <c r="CK1289" s="40"/>
      <c r="CL1289" s="40"/>
      <c r="CM1289" s="40"/>
      <c r="CN1289" s="40"/>
      <c r="CO1289" s="40"/>
      <c r="CP1289" s="40"/>
      <c r="CQ1289" s="40"/>
      <c r="CR1289" s="40"/>
      <c r="CS1289" s="40"/>
      <c r="CT1289" s="40"/>
      <c r="CU1289" s="40"/>
      <c r="CV1289" s="40"/>
      <c r="CW1289" s="40"/>
      <c r="CX1289" s="40"/>
      <c r="CY1289" s="40"/>
      <c r="CZ1289" s="40"/>
      <c r="DA1289" s="40"/>
      <c r="DB1289" s="40"/>
      <c r="DC1289" s="40"/>
      <c r="DD1289" s="40"/>
      <c r="DE1289" s="40"/>
      <c r="DF1289" s="40"/>
      <c r="DG1289" s="40"/>
      <c r="DH1289" s="40"/>
      <c r="DI1289" s="40"/>
      <c r="DJ1289" s="40"/>
      <c r="DK1289" s="40"/>
      <c r="DL1289" s="40"/>
      <c r="DM1289" s="40"/>
      <c r="DN1289" s="40"/>
      <c r="DO1289" s="40"/>
      <c r="DP1289" s="40"/>
      <c r="DQ1289" s="41"/>
      <c r="DR1289" s="40"/>
      <c r="DS1289" s="40"/>
      <c r="DT1289" s="40"/>
      <c r="DU1289" s="40"/>
      <c r="DV1289" s="42"/>
      <c r="DW1289" s="40"/>
      <c r="DX1289" s="40"/>
      <c r="DY1289" s="40"/>
      <c r="DZ1289" s="40"/>
      <c r="EA1289" s="40"/>
      <c r="EB1289" s="40"/>
      <c r="EC1289" s="40"/>
      <c r="ED1289" s="41"/>
      <c r="EE1289" s="40"/>
      <c r="EF1289" s="40"/>
      <c r="EG1289" s="41"/>
      <c r="EH1289" s="40"/>
      <c r="EI1289" s="40"/>
      <c r="EJ1289" s="40"/>
      <c r="EK1289" s="40"/>
      <c r="EL1289" s="42"/>
      <c r="EM1289" s="40"/>
      <c r="EN1289" s="40"/>
      <c r="EO1289" s="40"/>
      <c r="EP1289" s="40"/>
      <c r="EQ1289" s="40"/>
      <c r="ER1289" s="40"/>
      <c r="ES1289" s="40"/>
      <c r="ET1289" s="40"/>
      <c r="EU1289" s="40"/>
      <c r="EV1289" s="40"/>
      <c r="EW1289" s="42"/>
      <c r="EX1289" s="42"/>
      <c r="EY1289" s="42"/>
      <c r="EZ1289" s="42"/>
      <c r="FA1289" s="42"/>
      <c r="FB1289" s="42"/>
      <c r="FC1289" s="42"/>
      <c r="FD1289" s="42"/>
      <c r="FE1289" s="42"/>
      <c r="FF1289" s="42"/>
      <c r="FG1289" s="42"/>
      <c r="FH1289" s="42"/>
      <c r="FI1289" s="42"/>
      <c r="FJ1289" s="42"/>
      <c r="FK1289" s="42"/>
      <c r="FL1289" s="42"/>
      <c r="FM1289" s="42"/>
      <c r="FN1289" s="42"/>
      <c r="FO1289" s="42"/>
      <c r="FP1289" s="42"/>
      <c r="FQ1289" s="42"/>
      <c r="FR1289" s="42"/>
      <c r="FS1289" s="29">
        <f t="shared" si="153"/>
        <v>350</v>
      </c>
      <c r="FT1289" s="29">
        <f>FS1289</f>
        <v>350</v>
      </c>
      <c r="FU1289" s="8">
        <f t="shared" si="154"/>
        <v>0</v>
      </c>
      <c r="FV1289" s="29">
        <f>FU1289</f>
        <v>0</v>
      </c>
    </row>
    <row r="1290" spans="1:178">
      <c r="A1290" s="8">
        <v>17196</v>
      </c>
      <c r="B1290" s="27" t="s">
        <v>853</v>
      </c>
      <c r="C1290" s="40">
        <v>96</v>
      </c>
      <c r="D1290" s="40" t="s">
        <v>1455</v>
      </c>
      <c r="E1290" s="40" t="s">
        <v>1699</v>
      </c>
      <c r="F1290" s="40" t="s">
        <v>216</v>
      </c>
      <c r="G1290" s="40">
        <v>200</v>
      </c>
      <c r="H1290" s="8" t="str">
        <f>VLOOKUP(F1290, 'Meslek Grupları'!$E$6:$G$152, 3, FALSE)</f>
        <v>Esnaf</v>
      </c>
      <c r="I1290" s="40" t="s">
        <v>1622</v>
      </c>
      <c r="J1290" s="40"/>
      <c r="K1290" s="40"/>
      <c r="L1290" s="40"/>
      <c r="M1290" s="40"/>
      <c r="N1290" s="40"/>
      <c r="O1290" s="40"/>
      <c r="P1290" s="40"/>
      <c r="Q1290" s="40" t="s">
        <v>576</v>
      </c>
      <c r="R1290" s="40">
        <v>30</v>
      </c>
      <c r="S1290" s="40"/>
      <c r="T1290" s="40"/>
      <c r="U1290" s="40"/>
      <c r="V1290" s="40"/>
      <c r="W1290" s="40"/>
      <c r="X1290" s="40"/>
      <c r="Y1290" s="40"/>
      <c r="Z1290" s="41"/>
      <c r="AA1290" s="40"/>
      <c r="AB1290" s="40"/>
      <c r="AC1290" s="40"/>
      <c r="AD1290" s="40"/>
      <c r="AE1290" s="40"/>
      <c r="AF1290" s="40"/>
      <c r="AG1290" s="40"/>
      <c r="AH1290" s="40"/>
      <c r="AI1290" s="40"/>
      <c r="AJ1290" s="40"/>
      <c r="AK1290" s="40"/>
      <c r="AL1290" s="40"/>
      <c r="AM1290" s="40"/>
      <c r="AN1290" s="40"/>
      <c r="AO1290" s="40"/>
      <c r="AP1290" s="40"/>
      <c r="AQ1290" s="40"/>
      <c r="AR1290" s="40"/>
      <c r="AS1290" s="42"/>
      <c r="AT1290" s="42"/>
      <c r="AU1290" s="43"/>
      <c r="AV1290" s="40"/>
      <c r="AW1290" s="40"/>
      <c r="AX1290" s="40"/>
      <c r="AY1290" s="40"/>
      <c r="AZ1290" s="40"/>
      <c r="BA1290" s="42"/>
      <c r="BB1290" s="41"/>
      <c r="BC1290" s="40"/>
      <c r="BD1290" s="40"/>
      <c r="BE1290" s="40"/>
      <c r="BF1290" s="40"/>
      <c r="BG1290" s="40"/>
      <c r="BH1290" s="42"/>
      <c r="BI1290" s="40"/>
      <c r="BJ1290" s="40"/>
      <c r="BK1290" s="40"/>
      <c r="BL1290" s="40"/>
      <c r="BM1290" s="40"/>
      <c r="BN1290" s="40"/>
      <c r="BO1290" s="41"/>
      <c r="BP1290" s="40"/>
      <c r="BQ1290" s="40"/>
      <c r="BR1290" s="40"/>
      <c r="BS1290" s="40"/>
      <c r="BT1290" s="40"/>
      <c r="BU1290" s="42"/>
      <c r="BV1290" s="40"/>
      <c r="BW1290" s="41"/>
      <c r="BX1290" s="40"/>
      <c r="BY1290" s="40"/>
      <c r="BZ1290" s="40"/>
      <c r="CA1290" s="42"/>
      <c r="CB1290" s="41"/>
      <c r="CC1290" s="40"/>
      <c r="CD1290" s="40"/>
      <c r="CE1290" s="40"/>
      <c r="CF1290" s="40"/>
      <c r="CG1290" s="40"/>
      <c r="CH1290" s="42"/>
      <c r="CI1290" s="43"/>
      <c r="CJ1290" s="41"/>
      <c r="CK1290" s="40"/>
      <c r="CL1290" s="40"/>
      <c r="CM1290" s="40"/>
      <c r="CN1290" s="40"/>
      <c r="CO1290" s="40"/>
      <c r="CP1290" s="40"/>
      <c r="CQ1290" s="40"/>
      <c r="CR1290" s="40"/>
      <c r="CS1290" s="40"/>
      <c r="CT1290" s="40"/>
      <c r="CU1290" s="40"/>
      <c r="CV1290" s="40"/>
      <c r="CW1290" s="40"/>
      <c r="CX1290" s="40"/>
      <c r="CY1290" s="40"/>
      <c r="CZ1290" s="40"/>
      <c r="DA1290" s="40"/>
      <c r="DB1290" s="40"/>
      <c r="DC1290" s="40"/>
      <c r="DD1290" s="40"/>
      <c r="DE1290" s="40"/>
      <c r="DF1290" s="40"/>
      <c r="DG1290" s="40"/>
      <c r="DH1290" s="40"/>
      <c r="DI1290" s="40"/>
      <c r="DJ1290" s="40"/>
      <c r="DK1290" s="40"/>
      <c r="DL1290" s="40"/>
      <c r="DM1290" s="40"/>
      <c r="DN1290" s="40"/>
      <c r="DO1290" s="40"/>
      <c r="DP1290" s="40"/>
      <c r="DQ1290" s="41"/>
      <c r="DR1290" s="40"/>
      <c r="DS1290" s="40"/>
      <c r="DT1290" s="40"/>
      <c r="DU1290" s="40"/>
      <c r="DV1290" s="42"/>
      <c r="DW1290" s="40"/>
      <c r="DX1290" s="40"/>
      <c r="DY1290" s="40"/>
      <c r="DZ1290" s="40"/>
      <c r="EA1290" s="40"/>
      <c r="EB1290" s="40"/>
      <c r="EC1290" s="40"/>
      <c r="ED1290" s="41"/>
      <c r="EE1290" s="40"/>
      <c r="EF1290" s="40"/>
      <c r="EG1290" s="41">
        <v>1</v>
      </c>
      <c r="EH1290" s="40" t="s">
        <v>216</v>
      </c>
      <c r="EI1290" s="40" t="s">
        <v>45</v>
      </c>
      <c r="EJ1290" s="40"/>
      <c r="EK1290" s="40"/>
      <c r="EL1290" s="42">
        <v>60</v>
      </c>
      <c r="EM1290" s="40"/>
      <c r="EN1290" s="40"/>
      <c r="EO1290" s="40"/>
      <c r="EP1290" s="40"/>
      <c r="EQ1290" s="40"/>
      <c r="ER1290" s="40"/>
      <c r="ES1290" s="40"/>
      <c r="ET1290" s="40"/>
      <c r="EU1290" s="40"/>
      <c r="EV1290" s="40"/>
      <c r="EW1290" s="42"/>
      <c r="EX1290" s="42"/>
      <c r="EY1290" s="42"/>
      <c r="EZ1290" s="42"/>
      <c r="FA1290" s="42"/>
      <c r="FB1290" s="42"/>
      <c r="FC1290" s="42"/>
      <c r="FD1290" s="42"/>
      <c r="FE1290" s="42"/>
      <c r="FF1290" s="42"/>
      <c r="FG1290" s="42"/>
      <c r="FH1290" s="42"/>
      <c r="FI1290" s="42"/>
      <c r="FJ1290" s="42"/>
      <c r="FK1290" s="42"/>
      <c r="FL1290" s="42"/>
      <c r="FM1290" s="42"/>
      <c r="FN1290" s="42"/>
      <c r="FO1290" s="42"/>
      <c r="FP1290" s="42"/>
      <c r="FQ1290" s="42"/>
      <c r="FR1290" s="42"/>
      <c r="FS1290" s="29">
        <f t="shared" si="153"/>
        <v>260</v>
      </c>
      <c r="FT1290" s="29">
        <f>FS1290</f>
        <v>260</v>
      </c>
      <c r="FU1290" s="8">
        <f t="shared" si="154"/>
        <v>0</v>
      </c>
      <c r="FV1290" s="29">
        <f>FU1290</f>
        <v>0</v>
      </c>
    </row>
    <row r="1291" spans="1:178">
      <c r="A1291" s="8">
        <v>17196</v>
      </c>
      <c r="B1291" s="27" t="s">
        <v>853</v>
      </c>
      <c r="C1291">
        <v>97</v>
      </c>
      <c r="D1291" s="8" t="s">
        <v>1472</v>
      </c>
      <c r="E1291" s="8" t="s">
        <v>527</v>
      </c>
      <c r="F1291" s="8" t="s">
        <v>288</v>
      </c>
      <c r="G1291">
        <v>8000</v>
      </c>
      <c r="H1291" s="8" t="str">
        <f>VLOOKUP(F1291, 'Meslek Grupları'!$E$6:$G$152, 3, FALSE)</f>
        <v>Ticaret</v>
      </c>
      <c r="I1291" s="8"/>
      <c r="J1291" s="8"/>
      <c r="K1291" s="8"/>
      <c r="M1291" s="8"/>
      <c r="O1291" s="8"/>
      <c r="P1291" s="8"/>
      <c r="Q1291" t="s">
        <v>577</v>
      </c>
      <c r="R1291">
        <v>900</v>
      </c>
      <c r="S1291">
        <v>5</v>
      </c>
      <c r="T1291">
        <v>22.5</v>
      </c>
      <c r="U1291" s="8"/>
      <c r="V1291" s="8"/>
      <c r="W1291" s="8"/>
      <c r="Y1291">
        <v>4</v>
      </c>
      <c r="Z1291" s="2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27"/>
      <c r="AT1291" s="27"/>
      <c r="AU1291" s="29"/>
      <c r="AV1291" s="8"/>
      <c r="AW1291" s="8"/>
      <c r="AX1291" s="8"/>
      <c r="AY1291" s="8"/>
      <c r="AZ1291" s="8"/>
      <c r="BA1291" s="27"/>
      <c r="BB1291" s="28"/>
      <c r="BC1291" s="8"/>
      <c r="BD1291" s="8"/>
      <c r="BE1291" s="8"/>
      <c r="BF1291" s="8"/>
      <c r="BG1291" s="8"/>
      <c r="BH1291" s="27"/>
      <c r="BI1291" s="8"/>
      <c r="BJ1291" s="8"/>
      <c r="BK1291" s="8"/>
      <c r="BL1291" s="8"/>
      <c r="BM1291" s="8"/>
      <c r="BN1291" s="8"/>
      <c r="BO1291" s="28"/>
      <c r="BP1291" s="8"/>
      <c r="BQ1291" s="8"/>
      <c r="BR1291" s="8"/>
      <c r="BS1291" s="8"/>
      <c r="BT1291" s="8"/>
      <c r="BU1291" s="27"/>
      <c r="BV1291" s="8"/>
      <c r="BW1291" s="28">
        <v>5</v>
      </c>
      <c r="BX1291" s="8"/>
      <c r="BY1291" s="8"/>
      <c r="BZ1291" s="8">
        <v>630</v>
      </c>
      <c r="CA1291" s="27">
        <v>630</v>
      </c>
      <c r="CB1291" s="28">
        <v>18</v>
      </c>
      <c r="CC1291" s="8"/>
      <c r="CD1291" s="8"/>
      <c r="CE1291" s="8" t="s">
        <v>1700</v>
      </c>
      <c r="CF1291" s="8"/>
      <c r="CG1291" s="8"/>
      <c r="CH1291" s="27">
        <v>360</v>
      </c>
      <c r="CI1291" s="29">
        <v>3</v>
      </c>
      <c r="CJ1291" s="28"/>
      <c r="CK1291" s="8"/>
      <c r="CL1291" s="8">
        <v>6</v>
      </c>
      <c r="CM1291" s="8"/>
      <c r="CN1291" s="8">
        <v>3</v>
      </c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>
        <v>2</v>
      </c>
      <c r="DP1291" s="8"/>
      <c r="DQ1291" s="28">
        <v>4</v>
      </c>
      <c r="DR1291" s="8"/>
      <c r="DS1291" s="8"/>
      <c r="DT1291" s="8"/>
      <c r="DU1291" s="8">
        <v>16</v>
      </c>
      <c r="DV1291" s="27"/>
      <c r="DW1291" s="8"/>
      <c r="DX1291" s="8"/>
      <c r="DY1291" s="8">
        <v>0.5</v>
      </c>
      <c r="DZ1291" s="8">
        <v>3</v>
      </c>
      <c r="EA1291" s="8" t="s">
        <v>896</v>
      </c>
      <c r="EB1291" s="8">
        <v>0.5</v>
      </c>
      <c r="EC1291" s="8">
        <v>200</v>
      </c>
      <c r="ED1291" s="28"/>
      <c r="EE1291" s="8"/>
      <c r="EF1291" s="8"/>
      <c r="EG1291" s="28">
        <v>1</v>
      </c>
      <c r="EH1291" s="8" t="s">
        <v>640</v>
      </c>
      <c r="EI1291" s="8" t="s">
        <v>45</v>
      </c>
      <c r="EJ1291" s="8"/>
      <c r="EK1291" s="8"/>
      <c r="EL1291" s="27">
        <v>150</v>
      </c>
      <c r="EM1291" s="8">
        <v>1</v>
      </c>
      <c r="EN1291" s="8"/>
      <c r="EO1291" s="8" t="s">
        <v>527</v>
      </c>
      <c r="EP1291" s="8">
        <v>150</v>
      </c>
      <c r="EQ1291" s="8"/>
      <c r="ER1291" s="8">
        <v>1</v>
      </c>
      <c r="ES1291" s="8"/>
      <c r="ET1291" s="8"/>
      <c r="EU1291" s="8"/>
      <c r="EV1291" s="8" t="s">
        <v>903</v>
      </c>
      <c r="EW1291" s="27">
        <v>30</v>
      </c>
      <c r="EX1291" s="27"/>
      <c r="EY1291" s="27"/>
      <c r="EZ1291" s="27"/>
      <c r="FA1291" s="27"/>
      <c r="FB1291" s="27"/>
      <c r="FC1291" s="27"/>
      <c r="FD1291" s="27"/>
      <c r="FE1291" s="27"/>
      <c r="FF1291" s="27"/>
      <c r="FG1291" s="27"/>
      <c r="FH1291" s="27"/>
      <c r="FI1291" s="27"/>
      <c r="FJ1291" s="27"/>
      <c r="FK1291" s="27"/>
      <c r="FL1291" s="27"/>
      <c r="FM1291" s="27"/>
      <c r="FN1291" s="27"/>
      <c r="FO1291" s="27"/>
      <c r="FP1291" s="27"/>
      <c r="FQ1291" s="27"/>
      <c r="FR1291" s="27"/>
      <c r="FS1291" s="29">
        <f>FQ1291+FO1291+FL1291+FI1291+FC1291+EW1291+EP1291+EL1291+EF1291+EC1291+DX1291+DU1291+DK1291+DJ1291+DG1291+DE1291+DD1291+CX1291+CP1291+CG1291+BZ1291+BU1291+BM1291+BG1291+AZ1291+P1291+O1291+N1291+L1291+J1291+G1291+BT1291</f>
        <v>9176</v>
      </c>
      <c r="FT1291" s="29">
        <f>SUM(FS1291:FS1292)</f>
        <v>9176</v>
      </c>
      <c r="FU1291" s="8">
        <f t="shared" si="154"/>
        <v>23</v>
      </c>
      <c r="FV1291" s="29">
        <f>SUM(FU1291:FU1292)</f>
        <v>23</v>
      </c>
    </row>
    <row r="1292" spans="1:178">
      <c r="A1292" s="8">
        <v>17196</v>
      </c>
      <c r="B1292" s="27" t="s">
        <v>853</v>
      </c>
      <c r="C1292" s="31"/>
      <c r="D1292" s="31"/>
      <c r="E1292" s="31"/>
      <c r="F1292" s="31" t="s">
        <v>1071</v>
      </c>
      <c r="G1292" s="31"/>
      <c r="H1292" s="8">
        <v>0</v>
      </c>
      <c r="I1292" s="31"/>
      <c r="J1292" s="31"/>
      <c r="K1292" s="31"/>
      <c r="L1292" s="31"/>
      <c r="M1292" s="31"/>
      <c r="N1292" s="31"/>
      <c r="O1292" s="31"/>
      <c r="P1292" s="31"/>
      <c r="Q1292" s="31" t="s">
        <v>1071</v>
      </c>
      <c r="R1292" s="31"/>
      <c r="S1292" s="31"/>
      <c r="T1292" s="31"/>
      <c r="U1292" s="31"/>
      <c r="V1292" s="31"/>
      <c r="W1292" s="31"/>
      <c r="X1292" s="31"/>
      <c r="Y1292" s="31"/>
      <c r="Z1292" s="38"/>
      <c r="AA1292" s="31"/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  <c r="AR1292" s="31"/>
      <c r="AS1292" s="37"/>
      <c r="AT1292" s="37"/>
      <c r="AU1292" s="39"/>
      <c r="AV1292" s="31"/>
      <c r="AW1292" s="31"/>
      <c r="AX1292" s="31"/>
      <c r="AY1292" s="31"/>
      <c r="AZ1292" s="31"/>
      <c r="BA1292" s="37"/>
      <c r="BB1292" s="38"/>
      <c r="BC1292" s="31"/>
      <c r="BD1292" s="31"/>
      <c r="BE1292" s="31"/>
      <c r="BF1292" s="31"/>
      <c r="BG1292" s="31"/>
      <c r="BH1292" s="37"/>
      <c r="BI1292" s="31"/>
      <c r="BJ1292" s="31"/>
      <c r="BK1292" s="31"/>
      <c r="BL1292" s="31"/>
      <c r="BM1292" s="31"/>
      <c r="BN1292" s="31"/>
      <c r="BO1292" s="38"/>
      <c r="BP1292" s="31"/>
      <c r="BQ1292" s="31"/>
      <c r="BR1292" s="31"/>
      <c r="BS1292" s="31"/>
      <c r="BT1292" s="31"/>
      <c r="BU1292" s="37"/>
      <c r="BV1292" s="31"/>
      <c r="BW1292" s="38"/>
      <c r="BX1292" s="31"/>
      <c r="BY1292" s="31"/>
      <c r="BZ1292" s="31"/>
      <c r="CA1292" s="37"/>
      <c r="CB1292" s="38"/>
      <c r="CC1292" s="31"/>
      <c r="CD1292" s="31"/>
      <c r="CE1292" s="31"/>
      <c r="CF1292" s="31"/>
      <c r="CG1292" s="31"/>
      <c r="CH1292" s="37"/>
      <c r="CI1292" s="39"/>
      <c r="CJ1292" s="38"/>
      <c r="CK1292" s="31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  <c r="DH1292" s="31"/>
      <c r="DI1292" s="31"/>
      <c r="DJ1292" s="31"/>
      <c r="DK1292" s="31"/>
      <c r="DL1292" s="31"/>
      <c r="DM1292" s="31"/>
      <c r="DN1292" s="31"/>
      <c r="DO1292" s="31"/>
      <c r="DP1292" s="31"/>
      <c r="DQ1292" s="38"/>
      <c r="DR1292" s="31"/>
      <c r="DS1292" s="31"/>
      <c r="DT1292" s="31"/>
      <c r="DU1292" s="31"/>
      <c r="DV1292" s="37"/>
      <c r="DW1292" s="31"/>
      <c r="DX1292" s="31"/>
      <c r="DY1292" s="31"/>
      <c r="DZ1292" s="31"/>
      <c r="EA1292" s="31"/>
      <c r="EB1292" s="31"/>
      <c r="EC1292" s="31"/>
      <c r="ED1292" s="38"/>
      <c r="EE1292" s="31"/>
      <c r="EF1292" s="31"/>
      <c r="EG1292" s="38">
        <v>1</v>
      </c>
      <c r="EH1292" s="31"/>
      <c r="EI1292" s="31"/>
      <c r="EJ1292" s="31"/>
      <c r="EK1292" s="31" t="s">
        <v>1593</v>
      </c>
      <c r="EL1292" s="37"/>
      <c r="EM1292" s="31"/>
      <c r="EN1292" s="31"/>
      <c r="EO1292" s="31"/>
      <c r="EP1292" s="31"/>
      <c r="EQ1292" s="31"/>
      <c r="ER1292" s="31"/>
      <c r="ES1292" s="31"/>
      <c r="ET1292" s="31"/>
      <c r="EU1292" s="31"/>
      <c r="EV1292" s="31"/>
      <c r="EW1292" s="37"/>
      <c r="EX1292" s="37"/>
      <c r="EY1292" s="37"/>
      <c r="EZ1292" s="37"/>
      <c r="FA1292" s="37"/>
      <c r="FB1292" s="37"/>
      <c r="FC1292" s="37"/>
      <c r="FD1292" s="37"/>
      <c r="FE1292" s="37"/>
      <c r="FF1292" s="37"/>
      <c r="FG1292" s="37"/>
      <c r="FH1292" s="37"/>
      <c r="FI1292" s="37"/>
      <c r="FJ1292" s="37"/>
      <c r="FK1292" s="37"/>
      <c r="FL1292" s="37"/>
      <c r="FM1292" s="37"/>
      <c r="FN1292" s="37"/>
      <c r="FO1292" s="37"/>
      <c r="FP1292" s="37"/>
      <c r="FQ1292" s="37"/>
      <c r="FR1292" s="37"/>
      <c r="FS1292" s="29">
        <f t="shared" si="153"/>
        <v>0</v>
      </c>
      <c r="FT1292" s="29"/>
      <c r="FU1292" s="8">
        <f t="shared" si="154"/>
        <v>0</v>
      </c>
      <c r="FV1292" s="29"/>
    </row>
    <row r="1293" spans="1:178">
      <c r="A1293" s="8">
        <v>17196</v>
      </c>
      <c r="B1293" s="27" t="s">
        <v>853</v>
      </c>
      <c r="C1293" s="40">
        <v>98</v>
      </c>
      <c r="D1293" s="40" t="s">
        <v>1482</v>
      </c>
      <c r="E1293" s="40" t="s">
        <v>527</v>
      </c>
      <c r="F1293" s="40" t="s">
        <v>283</v>
      </c>
      <c r="G1293" s="40">
        <v>1000</v>
      </c>
      <c r="H1293" s="8" t="str">
        <f>VLOOKUP(F1293, 'Meslek Grupları'!$E$6:$G$152, 3, FALSE)</f>
        <v>Ticaret</v>
      </c>
      <c r="I1293" s="40" t="s">
        <v>1701</v>
      </c>
      <c r="J1293" s="40"/>
      <c r="K1293" s="40"/>
      <c r="L1293" s="40"/>
      <c r="M1293" s="40"/>
      <c r="N1293" s="40"/>
      <c r="O1293" s="40"/>
      <c r="P1293" s="40"/>
      <c r="Q1293" s="40" t="s">
        <v>577</v>
      </c>
      <c r="R1293" s="40">
        <v>150</v>
      </c>
      <c r="S1293" s="40">
        <v>3.5</v>
      </c>
      <c r="T1293" s="40">
        <v>15.75</v>
      </c>
      <c r="U1293" s="40"/>
      <c r="V1293" s="40"/>
      <c r="W1293" s="40"/>
      <c r="X1293" s="40"/>
      <c r="Y1293" s="40"/>
      <c r="Z1293" s="41"/>
      <c r="AA1293" s="40"/>
      <c r="AB1293" s="40"/>
      <c r="AC1293" s="40"/>
      <c r="AD1293" s="40"/>
      <c r="AE1293" s="40"/>
      <c r="AF1293" s="40"/>
      <c r="AG1293" s="40"/>
      <c r="AH1293" s="40"/>
      <c r="AI1293" s="40"/>
      <c r="AJ1293" s="40"/>
      <c r="AK1293" s="40"/>
      <c r="AL1293" s="40"/>
      <c r="AM1293" s="40"/>
      <c r="AN1293" s="40"/>
      <c r="AO1293" s="40"/>
      <c r="AP1293" s="40"/>
      <c r="AQ1293" s="40"/>
      <c r="AR1293" s="40"/>
      <c r="AS1293" s="42"/>
      <c r="AT1293" s="42"/>
      <c r="AU1293" s="43"/>
      <c r="AV1293" s="40"/>
      <c r="AW1293" s="40"/>
      <c r="AX1293" s="40"/>
      <c r="AY1293" s="40"/>
      <c r="AZ1293" s="40"/>
      <c r="BA1293" s="42"/>
      <c r="BB1293" s="41"/>
      <c r="BC1293" s="40"/>
      <c r="BD1293" s="40"/>
      <c r="BE1293" s="40"/>
      <c r="BF1293" s="40"/>
      <c r="BG1293" s="40"/>
      <c r="BH1293" s="42"/>
      <c r="BI1293" s="40"/>
      <c r="BJ1293" s="40"/>
      <c r="BK1293" s="40"/>
      <c r="BL1293" s="40"/>
      <c r="BM1293" s="40"/>
      <c r="BN1293" s="40"/>
      <c r="BO1293" s="41"/>
      <c r="BP1293" s="40"/>
      <c r="BQ1293" s="40"/>
      <c r="BR1293" s="40"/>
      <c r="BS1293" s="40"/>
      <c r="BT1293" s="40"/>
      <c r="BU1293" s="42"/>
      <c r="BV1293" s="40"/>
      <c r="BW1293" s="41">
        <v>3.5</v>
      </c>
      <c r="BX1293" s="40"/>
      <c r="BY1293" s="40"/>
      <c r="BZ1293" s="40">
        <v>48</v>
      </c>
      <c r="CA1293" s="42">
        <v>48</v>
      </c>
      <c r="CB1293" s="41"/>
      <c r="CC1293" s="40"/>
      <c r="CD1293" s="40"/>
      <c r="CE1293" s="40"/>
      <c r="CF1293" s="40"/>
      <c r="CG1293" s="40"/>
      <c r="CH1293" s="42"/>
      <c r="CI1293" s="43"/>
      <c r="CJ1293" s="41"/>
      <c r="CK1293" s="40"/>
      <c r="CL1293" s="40"/>
      <c r="CM1293" s="40"/>
      <c r="CN1293" s="40"/>
      <c r="CO1293" s="40"/>
      <c r="CP1293" s="40"/>
      <c r="CQ1293" s="40"/>
      <c r="CR1293" s="40"/>
      <c r="CS1293" s="40"/>
      <c r="CT1293" s="40"/>
      <c r="CU1293" s="40"/>
      <c r="CV1293" s="40"/>
      <c r="CW1293" s="40"/>
      <c r="CX1293" s="40"/>
      <c r="CY1293" s="40"/>
      <c r="CZ1293" s="40"/>
      <c r="DA1293" s="40"/>
      <c r="DB1293" s="40"/>
      <c r="DC1293" s="40"/>
      <c r="DD1293" s="40"/>
      <c r="DE1293" s="40"/>
      <c r="DF1293" s="40"/>
      <c r="DG1293" s="40"/>
      <c r="DH1293" s="40"/>
      <c r="DI1293" s="40"/>
      <c r="DJ1293" s="40"/>
      <c r="DK1293" s="40"/>
      <c r="DL1293" s="40"/>
      <c r="DM1293" s="40"/>
      <c r="DN1293" s="40"/>
      <c r="DO1293" s="40"/>
      <c r="DP1293" s="40"/>
      <c r="DQ1293" s="41"/>
      <c r="DR1293" s="40"/>
      <c r="DS1293" s="40"/>
      <c r="DT1293" s="40"/>
      <c r="DU1293" s="40"/>
      <c r="DV1293" s="42"/>
      <c r="DW1293" s="40"/>
      <c r="DX1293" s="40"/>
      <c r="DY1293" s="40"/>
      <c r="DZ1293" s="40"/>
      <c r="EA1293" s="40"/>
      <c r="EB1293" s="40"/>
      <c r="EC1293" s="40"/>
      <c r="ED1293" s="41"/>
      <c r="EE1293" s="40"/>
      <c r="EF1293" s="40"/>
      <c r="EG1293" s="41"/>
      <c r="EH1293" s="40"/>
      <c r="EI1293" s="40"/>
      <c r="EJ1293" s="40"/>
      <c r="EK1293" s="40"/>
      <c r="EL1293" s="42"/>
      <c r="EM1293" s="40"/>
      <c r="EN1293" s="40"/>
      <c r="EO1293" s="40"/>
      <c r="EP1293" s="40"/>
      <c r="EQ1293" s="40"/>
      <c r="ER1293" s="40">
        <v>1</v>
      </c>
      <c r="ES1293" s="40"/>
      <c r="ET1293" s="40"/>
      <c r="EU1293" s="40"/>
      <c r="EV1293" s="40"/>
      <c r="EW1293" s="42">
        <v>700</v>
      </c>
      <c r="EX1293" s="42"/>
      <c r="EY1293" s="42"/>
      <c r="EZ1293" s="42"/>
      <c r="FA1293" s="42"/>
      <c r="FB1293" s="42"/>
      <c r="FC1293" s="42"/>
      <c r="FD1293" s="42"/>
      <c r="FE1293" s="42"/>
      <c r="FF1293" s="42"/>
      <c r="FG1293" s="42"/>
      <c r="FH1293" s="42"/>
      <c r="FI1293" s="42"/>
      <c r="FJ1293" s="42"/>
      <c r="FK1293" s="42"/>
      <c r="FL1293" s="42"/>
      <c r="FM1293" s="42"/>
      <c r="FN1293" s="42"/>
      <c r="FO1293" s="42"/>
      <c r="FP1293" s="42"/>
      <c r="FQ1293" s="42"/>
      <c r="FR1293" s="42"/>
      <c r="FS1293" s="29">
        <f t="shared" si="153"/>
        <v>1748</v>
      </c>
      <c r="FT1293" s="29">
        <f t="shared" ref="FT1293:FT1298" si="157">FS1293</f>
        <v>1748</v>
      </c>
      <c r="FU1293" s="8">
        <f t="shared" si="154"/>
        <v>3.5</v>
      </c>
      <c r="FV1293" s="29">
        <f t="shared" ref="FV1293:FV1298" si="158">FU1293</f>
        <v>3.5</v>
      </c>
    </row>
    <row r="1294" spans="1:178">
      <c r="A1294" s="8">
        <v>17196</v>
      </c>
      <c r="B1294" s="27" t="s">
        <v>853</v>
      </c>
      <c r="C1294" s="40">
        <v>99</v>
      </c>
      <c r="D1294" s="40" t="s">
        <v>2078</v>
      </c>
      <c r="E1294" s="40" t="s">
        <v>1482</v>
      </c>
      <c r="F1294" s="40" t="s">
        <v>281</v>
      </c>
      <c r="G1294" s="40">
        <v>800</v>
      </c>
      <c r="H1294" s="8" t="str">
        <f>VLOOKUP(F1294, 'Meslek Grupları'!$E$6:$G$152, 3, FALSE)</f>
        <v>Ticaret</v>
      </c>
      <c r="I1294" s="40"/>
      <c r="J1294" s="40"/>
      <c r="K1294" s="40"/>
      <c r="L1294" s="40"/>
      <c r="M1294" s="40"/>
      <c r="N1294" s="40"/>
      <c r="O1294" s="40"/>
      <c r="P1294" s="40"/>
      <c r="Q1294" s="40" t="s">
        <v>576</v>
      </c>
      <c r="R1294" s="40">
        <v>110</v>
      </c>
      <c r="S1294" s="40">
        <v>2.5</v>
      </c>
      <c r="T1294" s="40">
        <v>11.25</v>
      </c>
      <c r="U1294" s="40">
        <v>3</v>
      </c>
      <c r="V1294" s="40">
        <v>4.5</v>
      </c>
      <c r="W1294" s="40"/>
      <c r="X1294" s="40"/>
      <c r="Y1294" s="40"/>
      <c r="Z1294" s="41"/>
      <c r="AA1294" s="40"/>
      <c r="AB1294" s="40"/>
      <c r="AC1294" s="40"/>
      <c r="AD1294" s="40"/>
      <c r="AE1294" s="40"/>
      <c r="AF1294" s="40"/>
      <c r="AG1294" s="40"/>
      <c r="AH1294" s="40"/>
      <c r="AI1294" s="40"/>
      <c r="AJ1294" s="40"/>
      <c r="AK1294" s="40"/>
      <c r="AL1294" s="40" t="s">
        <v>1702</v>
      </c>
      <c r="AM1294" s="40"/>
      <c r="AN1294" s="40"/>
      <c r="AO1294" s="40"/>
      <c r="AP1294" s="124">
        <v>1.5</v>
      </c>
      <c r="AQ1294" s="124">
        <v>0.75</v>
      </c>
      <c r="AR1294" s="40"/>
      <c r="AS1294" s="42"/>
      <c r="AT1294" s="42">
        <v>2.25</v>
      </c>
      <c r="AU1294" s="43"/>
      <c r="AV1294" s="40">
        <v>1</v>
      </c>
      <c r="AW1294" s="40"/>
      <c r="AX1294" s="40">
        <v>2.5</v>
      </c>
      <c r="AY1294" s="40"/>
      <c r="AZ1294" s="40">
        <v>20</v>
      </c>
      <c r="BA1294" s="42">
        <v>20</v>
      </c>
      <c r="BB1294" s="41"/>
      <c r="BC1294" s="40"/>
      <c r="BD1294" s="40"/>
      <c r="BE1294" s="40"/>
      <c r="BF1294" s="40"/>
      <c r="BG1294" s="40"/>
      <c r="BH1294" s="42"/>
      <c r="BI1294" s="40"/>
      <c r="BJ1294" s="40"/>
      <c r="BK1294" s="40"/>
      <c r="BL1294" s="40"/>
      <c r="BM1294" s="40"/>
      <c r="BN1294" s="40"/>
      <c r="BO1294" s="41"/>
      <c r="BP1294" s="40"/>
      <c r="BQ1294" s="40"/>
      <c r="BR1294" s="40"/>
      <c r="BS1294" s="40"/>
      <c r="BT1294" s="40"/>
      <c r="BU1294" s="42"/>
      <c r="BV1294" s="40"/>
      <c r="BW1294" s="41">
        <v>2.5</v>
      </c>
      <c r="BX1294" s="40"/>
      <c r="BY1294" s="40" t="s">
        <v>1617</v>
      </c>
      <c r="BZ1294" s="40">
        <v>120</v>
      </c>
      <c r="CA1294" s="42">
        <v>120</v>
      </c>
      <c r="CB1294" s="41"/>
      <c r="CC1294" s="40"/>
      <c r="CD1294" s="40"/>
      <c r="CE1294" s="40"/>
      <c r="CF1294" s="40"/>
      <c r="CG1294" s="40"/>
      <c r="CH1294" s="42"/>
      <c r="CI1294" s="43"/>
      <c r="CJ1294" s="41"/>
      <c r="CK1294" s="40"/>
      <c r="CL1294" s="40"/>
      <c r="CM1294" s="40"/>
      <c r="CN1294" s="40"/>
      <c r="CO1294" s="40"/>
      <c r="CP1294" s="40"/>
      <c r="CQ1294" s="40"/>
      <c r="CR1294" s="40"/>
      <c r="CS1294" s="40"/>
      <c r="CT1294" s="40"/>
      <c r="CU1294" s="40"/>
      <c r="CV1294" s="40"/>
      <c r="CW1294" s="40"/>
      <c r="CX1294" s="40"/>
      <c r="CY1294" s="40"/>
      <c r="CZ1294" s="40"/>
      <c r="DA1294" s="40"/>
      <c r="DB1294" s="40"/>
      <c r="DC1294" s="40">
        <v>10</v>
      </c>
      <c r="DD1294" s="40">
        <v>70</v>
      </c>
      <c r="DE1294" s="40">
        <v>60</v>
      </c>
      <c r="DF1294" s="40"/>
      <c r="DG1294" s="40"/>
      <c r="DH1294" s="40"/>
      <c r="DI1294" s="40">
        <v>20</v>
      </c>
      <c r="DJ1294" s="40">
        <v>100</v>
      </c>
      <c r="DK1294" s="40">
        <v>70</v>
      </c>
      <c r="DL1294" s="40"/>
      <c r="DM1294" s="40"/>
      <c r="DN1294" s="40"/>
      <c r="DO1294" s="40"/>
      <c r="DP1294" s="40"/>
      <c r="DQ1294" s="41"/>
      <c r="DR1294" s="40"/>
      <c r="DS1294" s="40"/>
      <c r="DT1294" s="40"/>
      <c r="DU1294" s="40"/>
      <c r="DV1294" s="42"/>
      <c r="DW1294" s="40"/>
      <c r="DX1294" s="40"/>
      <c r="DY1294" s="40"/>
      <c r="DZ1294" s="40"/>
      <c r="EA1294" s="40"/>
      <c r="EB1294" s="40"/>
      <c r="EC1294" s="40"/>
      <c r="ED1294" s="41"/>
      <c r="EE1294" s="40"/>
      <c r="EF1294" s="40"/>
      <c r="EG1294" s="41">
        <v>1</v>
      </c>
      <c r="EH1294" s="40"/>
      <c r="EI1294" s="40"/>
      <c r="EJ1294" s="40"/>
      <c r="EK1294" s="40" t="s">
        <v>1613</v>
      </c>
      <c r="EL1294" s="42">
        <v>60</v>
      </c>
      <c r="EM1294" s="40"/>
      <c r="EN1294" s="40"/>
      <c r="EO1294" s="40"/>
      <c r="EP1294" s="40"/>
      <c r="EQ1294" s="40"/>
      <c r="ER1294" s="40">
        <v>8</v>
      </c>
      <c r="ES1294" s="40"/>
      <c r="ET1294" s="40"/>
      <c r="EU1294" s="40" t="s">
        <v>1703</v>
      </c>
      <c r="EV1294" s="40" t="s">
        <v>527</v>
      </c>
      <c r="EW1294" s="42">
        <v>50</v>
      </c>
      <c r="EX1294" s="42"/>
      <c r="EY1294" s="42"/>
      <c r="EZ1294" s="42"/>
      <c r="FA1294" s="42"/>
      <c r="FB1294" s="42"/>
      <c r="FC1294" s="42"/>
      <c r="FD1294" s="42"/>
      <c r="FE1294" s="42"/>
      <c r="FF1294" s="42"/>
      <c r="FG1294" s="42"/>
      <c r="FH1294" s="42"/>
      <c r="FI1294" s="42"/>
      <c r="FJ1294" s="42"/>
      <c r="FK1294" s="42"/>
      <c r="FL1294" s="42"/>
      <c r="FM1294" s="42"/>
      <c r="FN1294" s="42"/>
      <c r="FO1294" s="42"/>
      <c r="FP1294" s="42"/>
      <c r="FQ1294" s="42"/>
      <c r="FR1294" s="42"/>
      <c r="FS1294" s="29">
        <f t="shared" si="153"/>
        <v>1350</v>
      </c>
      <c r="FT1294" s="29">
        <f t="shared" si="157"/>
        <v>1350</v>
      </c>
      <c r="FU1294" s="8">
        <f t="shared" si="154"/>
        <v>3.5</v>
      </c>
      <c r="FV1294" s="29">
        <f t="shared" si="158"/>
        <v>3.5</v>
      </c>
    </row>
    <row r="1295" spans="1:178">
      <c r="A1295" s="8">
        <v>17196</v>
      </c>
      <c r="B1295" s="27" t="s">
        <v>853</v>
      </c>
      <c r="C1295" s="40"/>
      <c r="D1295" s="40" t="s">
        <v>1704</v>
      </c>
      <c r="E1295" s="40" t="s">
        <v>1705</v>
      </c>
      <c r="F1295" s="40" t="s">
        <v>487</v>
      </c>
      <c r="G1295" s="40"/>
      <c r="H1295" s="8" t="str">
        <f>VLOOKUP(F1295, 'Meslek Grupları'!$E$6:$G$152, 3, FALSE)</f>
        <v>Mesleksiz</v>
      </c>
      <c r="I1295" s="40" t="s">
        <v>1706</v>
      </c>
      <c r="J1295" s="40"/>
      <c r="K1295" s="40"/>
      <c r="L1295" s="40"/>
      <c r="M1295" s="40"/>
      <c r="N1295" s="40"/>
      <c r="O1295" s="40"/>
      <c r="P1295" s="40"/>
      <c r="Q1295" s="40"/>
      <c r="R1295" s="40"/>
      <c r="S1295" s="40">
        <v>3</v>
      </c>
      <c r="T1295" s="40">
        <v>13.5</v>
      </c>
      <c r="U1295" s="40"/>
      <c r="V1295" s="40"/>
      <c r="W1295" s="40"/>
      <c r="X1295" s="40"/>
      <c r="Y1295" s="40"/>
      <c r="Z1295" s="41"/>
      <c r="AA1295" s="40"/>
      <c r="AB1295" s="40"/>
      <c r="AC1295" s="40"/>
      <c r="AD1295" s="40"/>
      <c r="AE1295" s="40"/>
      <c r="AF1295" s="40"/>
      <c r="AG1295" s="40"/>
      <c r="AH1295" s="40"/>
      <c r="AI1295" s="40"/>
      <c r="AJ1295" s="40"/>
      <c r="AK1295" s="40"/>
      <c r="AL1295" s="40"/>
      <c r="AM1295" s="40"/>
      <c r="AN1295" s="40"/>
      <c r="AO1295" s="40"/>
      <c r="AP1295" s="40"/>
      <c r="AQ1295" s="40"/>
      <c r="AR1295" s="40"/>
      <c r="AS1295" s="42"/>
      <c r="AT1295" s="42"/>
      <c r="AU1295" s="43"/>
      <c r="AV1295" s="40"/>
      <c r="AW1295" s="40"/>
      <c r="AX1295" s="40"/>
      <c r="AY1295" s="40"/>
      <c r="AZ1295" s="40"/>
      <c r="BA1295" s="42"/>
      <c r="BB1295" s="41"/>
      <c r="BC1295" s="40"/>
      <c r="BD1295" s="40"/>
      <c r="BE1295" s="40"/>
      <c r="BF1295" s="40"/>
      <c r="BG1295" s="40"/>
      <c r="BH1295" s="42"/>
      <c r="BI1295" s="40"/>
      <c r="BJ1295" s="40"/>
      <c r="BK1295" s="40"/>
      <c r="BL1295" s="40"/>
      <c r="BM1295" s="40"/>
      <c r="BN1295" s="40"/>
      <c r="BO1295" s="41"/>
      <c r="BP1295" s="40"/>
      <c r="BQ1295" s="40"/>
      <c r="BR1295" s="40"/>
      <c r="BS1295" s="40"/>
      <c r="BT1295" s="40"/>
      <c r="BU1295" s="42"/>
      <c r="BV1295" s="40"/>
      <c r="BW1295" s="41">
        <v>3</v>
      </c>
      <c r="BX1295" s="40"/>
      <c r="BY1295" s="40"/>
      <c r="BZ1295" s="40">
        <v>42</v>
      </c>
      <c r="CA1295" s="42">
        <v>42</v>
      </c>
      <c r="CB1295" s="41"/>
      <c r="CC1295" s="40"/>
      <c r="CD1295" s="40"/>
      <c r="CE1295" s="40"/>
      <c r="CF1295" s="40"/>
      <c r="CG1295" s="40"/>
      <c r="CH1295" s="42"/>
      <c r="CI1295" s="43"/>
      <c r="CJ1295" s="41"/>
      <c r="CK1295" s="40"/>
      <c r="CL1295" s="40"/>
      <c r="CM1295" s="40"/>
      <c r="CN1295" s="40"/>
      <c r="CO1295" s="40"/>
      <c r="CP1295" s="40"/>
      <c r="CQ1295" s="40"/>
      <c r="CR1295" s="40"/>
      <c r="CS1295" s="40"/>
      <c r="CT1295" s="40"/>
      <c r="CU1295" s="40"/>
      <c r="CV1295" s="40"/>
      <c r="CW1295" s="40"/>
      <c r="CX1295" s="40"/>
      <c r="CY1295" s="40"/>
      <c r="CZ1295" s="40"/>
      <c r="DA1295" s="40"/>
      <c r="DB1295" s="40"/>
      <c r="DC1295" s="40"/>
      <c r="DD1295" s="40"/>
      <c r="DE1295" s="40"/>
      <c r="DF1295" s="40"/>
      <c r="DG1295" s="40"/>
      <c r="DH1295" s="40"/>
      <c r="DI1295" s="40"/>
      <c r="DJ1295" s="40"/>
      <c r="DK1295" s="40"/>
      <c r="DL1295" s="40"/>
      <c r="DM1295" s="40"/>
      <c r="DN1295" s="40"/>
      <c r="DO1295" s="40"/>
      <c r="DP1295" s="40"/>
      <c r="DQ1295" s="41"/>
      <c r="DR1295" s="40"/>
      <c r="DS1295" s="40"/>
      <c r="DT1295" s="40"/>
      <c r="DU1295" s="40"/>
      <c r="DV1295" s="42"/>
      <c r="DW1295" s="40"/>
      <c r="DX1295" s="40"/>
      <c r="DY1295" s="40"/>
      <c r="DZ1295" s="40"/>
      <c r="EA1295" s="40"/>
      <c r="EB1295" s="40"/>
      <c r="EC1295" s="40"/>
      <c r="ED1295" s="41"/>
      <c r="EE1295" s="40"/>
      <c r="EF1295" s="40"/>
      <c r="EG1295" s="41"/>
      <c r="EH1295" s="40"/>
      <c r="EI1295" s="40"/>
      <c r="EJ1295" s="40"/>
      <c r="EK1295" s="40"/>
      <c r="EL1295" s="42"/>
      <c r="EM1295" s="40"/>
      <c r="EN1295" s="40"/>
      <c r="EO1295" s="40"/>
      <c r="EP1295" s="40"/>
      <c r="EQ1295" s="40"/>
      <c r="ER1295" s="40"/>
      <c r="ES1295" s="40"/>
      <c r="ET1295" s="40"/>
      <c r="EU1295" s="40"/>
      <c r="EV1295" s="40"/>
      <c r="EW1295" s="42"/>
      <c r="EX1295" s="42"/>
      <c r="EY1295" s="42"/>
      <c r="EZ1295" s="42"/>
      <c r="FA1295" s="42"/>
      <c r="FB1295" s="42"/>
      <c r="FC1295" s="42"/>
      <c r="FD1295" s="42"/>
      <c r="FE1295" s="42"/>
      <c r="FF1295" s="42"/>
      <c r="FG1295" s="42"/>
      <c r="FH1295" s="42"/>
      <c r="FI1295" s="42"/>
      <c r="FJ1295" s="42"/>
      <c r="FK1295" s="42"/>
      <c r="FL1295" s="42"/>
      <c r="FM1295" s="42"/>
      <c r="FN1295" s="42"/>
      <c r="FO1295" s="42"/>
      <c r="FP1295" s="42"/>
      <c r="FQ1295" s="42"/>
      <c r="FR1295" s="42"/>
      <c r="FS1295" s="29">
        <f t="shared" si="153"/>
        <v>42</v>
      </c>
      <c r="FT1295" s="29">
        <f t="shared" si="157"/>
        <v>42</v>
      </c>
      <c r="FU1295" s="8">
        <f t="shared" si="154"/>
        <v>3</v>
      </c>
      <c r="FV1295" s="29">
        <f t="shared" si="158"/>
        <v>3</v>
      </c>
    </row>
    <row r="1296" spans="1:178">
      <c r="A1296" s="8">
        <v>17196</v>
      </c>
      <c r="B1296" s="27" t="s">
        <v>853</v>
      </c>
      <c r="C1296" s="40">
        <v>100</v>
      </c>
      <c r="D1296" s="40" t="s">
        <v>1707</v>
      </c>
      <c r="E1296" s="40" t="s">
        <v>1486</v>
      </c>
      <c r="F1296" s="40" t="s">
        <v>20</v>
      </c>
      <c r="G1296" s="40">
        <v>600</v>
      </c>
      <c r="H1296" s="8" t="str">
        <f>VLOOKUP(F1296, 'Meslek Grupları'!$E$6:$G$152, 3, FALSE)</f>
        <v>Esnaf</v>
      </c>
      <c r="I1296" s="40"/>
      <c r="J1296" s="40"/>
      <c r="K1296" s="40"/>
      <c r="L1296" s="40"/>
      <c r="M1296" s="40"/>
      <c r="N1296" s="40"/>
      <c r="O1296" s="40"/>
      <c r="P1296" s="40"/>
      <c r="Q1296" s="40" t="s">
        <v>576</v>
      </c>
      <c r="R1296" s="40">
        <v>54</v>
      </c>
      <c r="S1296" s="40">
        <v>9.5</v>
      </c>
      <c r="T1296" s="40">
        <v>42.75</v>
      </c>
      <c r="U1296" s="40"/>
      <c r="V1296" s="40"/>
      <c r="W1296" s="40"/>
      <c r="X1296" s="40"/>
      <c r="Y1296" s="40"/>
      <c r="Z1296" s="41"/>
      <c r="AA1296" s="40"/>
      <c r="AB1296" s="40"/>
      <c r="AC1296" s="40"/>
      <c r="AD1296" s="40"/>
      <c r="AE1296" s="40"/>
      <c r="AF1296" s="40"/>
      <c r="AG1296" s="40"/>
      <c r="AH1296" s="40"/>
      <c r="AI1296" s="40"/>
      <c r="AJ1296" s="40"/>
      <c r="AK1296" s="40"/>
      <c r="AL1296" s="40"/>
      <c r="AM1296" s="40"/>
      <c r="AN1296" s="40"/>
      <c r="AO1296" s="40"/>
      <c r="AP1296" s="40"/>
      <c r="AQ1296" s="40"/>
      <c r="AR1296" s="40"/>
      <c r="AS1296" s="42"/>
      <c r="AT1296" s="42"/>
      <c r="AU1296" s="43"/>
      <c r="AV1296" s="40"/>
      <c r="AW1296" s="40"/>
      <c r="AX1296" s="40"/>
      <c r="AY1296" s="40"/>
      <c r="AZ1296" s="40"/>
      <c r="BA1296" s="42"/>
      <c r="BB1296" s="41"/>
      <c r="BC1296" s="40"/>
      <c r="BD1296" s="40"/>
      <c r="BE1296" s="40"/>
      <c r="BF1296" s="40"/>
      <c r="BG1296" s="40"/>
      <c r="BH1296" s="42"/>
      <c r="BI1296" s="40"/>
      <c r="BJ1296" s="40"/>
      <c r="BK1296" s="40"/>
      <c r="BL1296" s="40"/>
      <c r="BM1296" s="40"/>
      <c r="BN1296" s="40"/>
      <c r="BO1296" s="41"/>
      <c r="BP1296" s="40"/>
      <c r="BQ1296" s="40"/>
      <c r="BR1296" s="40"/>
      <c r="BS1296" s="40"/>
      <c r="BT1296" s="40"/>
      <c r="BU1296" s="42"/>
      <c r="BV1296" s="40"/>
      <c r="BW1296" s="41">
        <v>9.5</v>
      </c>
      <c r="BX1296" s="40">
        <v>2</v>
      </c>
      <c r="BY1296" s="40" t="s">
        <v>1612</v>
      </c>
      <c r="BZ1296" s="40">
        <v>216</v>
      </c>
      <c r="CA1296" s="42">
        <v>216</v>
      </c>
      <c r="CB1296" s="41"/>
      <c r="CC1296" s="40"/>
      <c r="CD1296" s="40"/>
      <c r="CE1296" s="40"/>
      <c r="CF1296" s="40"/>
      <c r="CG1296" s="40"/>
      <c r="CH1296" s="42"/>
      <c r="CI1296" s="43"/>
      <c r="CJ1296" s="41">
        <v>1</v>
      </c>
      <c r="CK1296" s="40"/>
      <c r="CL1296" s="40"/>
      <c r="CM1296" s="40"/>
      <c r="CN1296" s="40"/>
      <c r="CO1296" s="40"/>
      <c r="CP1296" s="40"/>
      <c r="CQ1296" s="40"/>
      <c r="CR1296" s="40"/>
      <c r="CS1296" s="40"/>
      <c r="CT1296" s="40"/>
      <c r="CU1296" s="40"/>
      <c r="CV1296" s="40"/>
      <c r="CW1296" s="40"/>
      <c r="CX1296" s="40"/>
      <c r="CY1296" s="40"/>
      <c r="CZ1296" s="40"/>
      <c r="DA1296" s="40"/>
      <c r="DB1296" s="40"/>
      <c r="DC1296" s="40"/>
      <c r="DD1296" s="40"/>
      <c r="DE1296" s="40"/>
      <c r="DF1296" s="40"/>
      <c r="DG1296" s="40"/>
      <c r="DH1296" s="40"/>
      <c r="DI1296" s="40"/>
      <c r="DJ1296" s="40"/>
      <c r="DK1296" s="40"/>
      <c r="DL1296" s="40"/>
      <c r="DM1296" s="40"/>
      <c r="DN1296" s="40"/>
      <c r="DO1296" s="40"/>
      <c r="DP1296" s="40"/>
      <c r="DQ1296" s="41"/>
      <c r="DR1296" s="40"/>
      <c r="DS1296" s="40"/>
      <c r="DT1296" s="40"/>
      <c r="DU1296" s="40"/>
      <c r="DV1296" s="42"/>
      <c r="DW1296" s="40"/>
      <c r="DX1296" s="40"/>
      <c r="DY1296" s="40"/>
      <c r="DZ1296" s="40"/>
      <c r="EA1296" s="40"/>
      <c r="EB1296" s="40"/>
      <c r="EC1296" s="40"/>
      <c r="ED1296" s="41"/>
      <c r="EE1296" s="40"/>
      <c r="EF1296" s="40"/>
      <c r="EG1296" s="41"/>
      <c r="EH1296" s="40"/>
      <c r="EI1296" s="40"/>
      <c r="EJ1296" s="40"/>
      <c r="EK1296" s="40"/>
      <c r="EL1296" s="42"/>
      <c r="EM1296" s="40"/>
      <c r="EN1296" s="40"/>
      <c r="EO1296" s="40"/>
      <c r="EP1296" s="40"/>
      <c r="EQ1296" s="40"/>
      <c r="ER1296" s="40"/>
      <c r="ES1296" s="40"/>
      <c r="ET1296" s="40"/>
      <c r="EU1296" s="40"/>
      <c r="EV1296" s="40"/>
      <c r="EW1296" s="42"/>
      <c r="EX1296" s="42"/>
      <c r="EY1296" s="42"/>
      <c r="EZ1296" s="42"/>
      <c r="FA1296" s="42"/>
      <c r="FB1296" s="42"/>
      <c r="FC1296" s="42"/>
      <c r="FD1296" s="42"/>
      <c r="FE1296" s="42"/>
      <c r="FF1296" s="42"/>
      <c r="FG1296" s="42"/>
      <c r="FH1296" s="42"/>
      <c r="FI1296" s="42"/>
      <c r="FJ1296" s="42"/>
      <c r="FK1296" s="42"/>
      <c r="FL1296" s="42"/>
      <c r="FM1296" s="42"/>
      <c r="FN1296" s="42"/>
      <c r="FO1296" s="42"/>
      <c r="FP1296" s="42"/>
      <c r="FQ1296" s="42"/>
      <c r="FR1296" s="42"/>
      <c r="FS1296" s="29">
        <f t="shared" si="153"/>
        <v>816</v>
      </c>
      <c r="FT1296" s="29">
        <f t="shared" si="157"/>
        <v>816</v>
      </c>
      <c r="FU1296" s="8">
        <f t="shared" si="154"/>
        <v>9.5</v>
      </c>
      <c r="FV1296" s="29">
        <f t="shared" si="158"/>
        <v>9.5</v>
      </c>
    </row>
    <row r="1297" spans="1:178">
      <c r="A1297" s="8">
        <v>17196</v>
      </c>
      <c r="B1297" s="27" t="s">
        <v>853</v>
      </c>
      <c r="C1297" s="40">
        <v>101</v>
      </c>
      <c r="D1297" s="40" t="s">
        <v>1472</v>
      </c>
      <c r="E1297" s="40" t="s">
        <v>1512</v>
      </c>
      <c r="F1297" s="40" t="s">
        <v>805</v>
      </c>
      <c r="G1297" s="40">
        <v>100</v>
      </c>
      <c r="H1297" s="8" t="str">
        <f>VLOOKUP(F1297, 'Meslek Grupları'!$E$6:$G$152, 3, FALSE)</f>
        <v>İşçiler</v>
      </c>
      <c r="I1297" s="40"/>
      <c r="J1297" s="40"/>
      <c r="K1297" s="40"/>
      <c r="L1297" s="40"/>
      <c r="M1297" s="40"/>
      <c r="N1297" s="40"/>
      <c r="O1297" s="40"/>
      <c r="P1297" s="40"/>
      <c r="Q1297" s="40" t="s">
        <v>575</v>
      </c>
      <c r="R1297" s="40"/>
      <c r="S1297" s="40"/>
      <c r="T1297" s="40"/>
      <c r="U1297" s="40"/>
      <c r="V1297" s="40"/>
      <c r="W1297" s="40"/>
      <c r="X1297" s="40"/>
      <c r="Y1297" s="40"/>
      <c r="Z1297" s="41"/>
      <c r="AA1297" s="40"/>
      <c r="AB1297" s="40"/>
      <c r="AC1297" s="40"/>
      <c r="AD1297" s="40"/>
      <c r="AE1297" s="40"/>
      <c r="AF1297" s="40"/>
      <c r="AG1297" s="40"/>
      <c r="AH1297" s="40"/>
      <c r="AI1297" s="40"/>
      <c r="AJ1297" s="40"/>
      <c r="AK1297" s="40"/>
      <c r="AL1297" s="40"/>
      <c r="AM1297" s="40"/>
      <c r="AN1297" s="40"/>
      <c r="AO1297" s="40"/>
      <c r="AP1297" s="40"/>
      <c r="AQ1297" s="40"/>
      <c r="AR1297" s="40"/>
      <c r="AS1297" s="42"/>
      <c r="AT1297" s="42"/>
      <c r="AU1297" s="43"/>
      <c r="AV1297" s="40"/>
      <c r="AW1297" s="40"/>
      <c r="AX1297" s="40"/>
      <c r="AY1297" s="40"/>
      <c r="AZ1297" s="40"/>
      <c r="BA1297" s="42"/>
      <c r="BB1297" s="41"/>
      <c r="BC1297" s="40"/>
      <c r="BD1297" s="40"/>
      <c r="BE1297" s="40"/>
      <c r="BF1297" s="40"/>
      <c r="BG1297" s="40"/>
      <c r="BH1297" s="42"/>
      <c r="BI1297" s="40"/>
      <c r="BJ1297" s="40"/>
      <c r="BK1297" s="40"/>
      <c r="BL1297" s="40"/>
      <c r="BM1297" s="40"/>
      <c r="BN1297" s="40"/>
      <c r="BO1297" s="41"/>
      <c r="BP1297" s="40"/>
      <c r="BQ1297" s="40"/>
      <c r="BR1297" s="40"/>
      <c r="BS1297" s="40"/>
      <c r="BT1297" s="40"/>
      <c r="BU1297" s="42"/>
      <c r="BV1297" s="40"/>
      <c r="BW1297" s="41"/>
      <c r="BX1297" s="40"/>
      <c r="BY1297" s="40"/>
      <c r="BZ1297" s="40"/>
      <c r="CA1297" s="42"/>
      <c r="CB1297" s="41"/>
      <c r="CC1297" s="40"/>
      <c r="CD1297" s="40"/>
      <c r="CE1297" s="40"/>
      <c r="CF1297" s="40"/>
      <c r="CG1297" s="40"/>
      <c r="CH1297" s="42"/>
      <c r="CI1297" s="43"/>
      <c r="CJ1297" s="41"/>
      <c r="CK1297" s="40"/>
      <c r="CL1297" s="40"/>
      <c r="CM1297" s="40"/>
      <c r="CN1297" s="40"/>
      <c r="CO1297" s="40"/>
      <c r="CP1297" s="40"/>
      <c r="CQ1297" s="40"/>
      <c r="CR1297" s="40"/>
      <c r="CS1297" s="40"/>
      <c r="CT1297" s="40"/>
      <c r="CU1297" s="40"/>
      <c r="CV1297" s="40"/>
      <c r="CW1297" s="40"/>
      <c r="CX1297" s="40"/>
      <c r="CY1297" s="40"/>
      <c r="CZ1297" s="40"/>
      <c r="DA1297" s="40"/>
      <c r="DB1297" s="40"/>
      <c r="DC1297" s="40"/>
      <c r="DD1297" s="40"/>
      <c r="DE1297" s="40"/>
      <c r="DF1297" s="40"/>
      <c r="DG1297" s="40"/>
      <c r="DH1297" s="40"/>
      <c r="DI1297" s="40"/>
      <c r="DJ1297" s="40"/>
      <c r="DK1297" s="40"/>
      <c r="DL1297" s="40"/>
      <c r="DM1297" s="40"/>
      <c r="DN1297" s="40"/>
      <c r="DO1297" s="40"/>
      <c r="DP1297" s="40"/>
      <c r="DQ1297" s="41"/>
      <c r="DR1297" s="40"/>
      <c r="DS1297" s="40"/>
      <c r="DT1297" s="40"/>
      <c r="DU1297" s="40"/>
      <c r="DV1297" s="42"/>
      <c r="DW1297" s="40"/>
      <c r="DX1297" s="40"/>
      <c r="DY1297" s="40"/>
      <c r="DZ1297" s="40"/>
      <c r="EA1297" s="40"/>
      <c r="EB1297" s="40"/>
      <c r="EC1297" s="40"/>
      <c r="ED1297" s="41"/>
      <c r="EE1297" s="40"/>
      <c r="EF1297" s="40"/>
      <c r="EG1297" s="41"/>
      <c r="EH1297" s="40"/>
      <c r="EI1297" s="40"/>
      <c r="EJ1297" s="40"/>
      <c r="EK1297" s="40"/>
      <c r="EL1297" s="42"/>
      <c r="EM1297" s="40"/>
      <c r="EN1297" s="40"/>
      <c r="EO1297" s="40"/>
      <c r="EP1297" s="40"/>
      <c r="EQ1297" s="40"/>
      <c r="ER1297" s="40"/>
      <c r="ES1297" s="40"/>
      <c r="ET1297" s="40"/>
      <c r="EU1297" s="40"/>
      <c r="EV1297" s="40"/>
      <c r="EW1297" s="42"/>
      <c r="EX1297" s="42"/>
      <c r="EY1297" s="42"/>
      <c r="EZ1297" s="42"/>
      <c r="FA1297" s="42"/>
      <c r="FB1297" s="42"/>
      <c r="FC1297" s="42"/>
      <c r="FD1297" s="42"/>
      <c r="FE1297" s="42"/>
      <c r="FF1297" s="42"/>
      <c r="FG1297" s="42"/>
      <c r="FH1297" s="42"/>
      <c r="FI1297" s="42"/>
      <c r="FJ1297" s="42"/>
      <c r="FK1297" s="42"/>
      <c r="FL1297" s="42"/>
      <c r="FM1297" s="42"/>
      <c r="FN1297" s="42"/>
      <c r="FO1297" s="42"/>
      <c r="FP1297" s="42"/>
      <c r="FQ1297" s="42"/>
      <c r="FR1297" s="42"/>
      <c r="FS1297" s="29">
        <f t="shared" si="153"/>
        <v>100</v>
      </c>
      <c r="FT1297" s="29">
        <f t="shared" si="157"/>
        <v>100</v>
      </c>
      <c r="FU1297" s="8">
        <f t="shared" si="154"/>
        <v>0</v>
      </c>
      <c r="FV1297" s="29">
        <f t="shared" si="158"/>
        <v>0</v>
      </c>
    </row>
    <row r="1298" spans="1:178">
      <c r="A1298" s="8">
        <v>17196</v>
      </c>
      <c r="B1298" s="27" t="s">
        <v>853</v>
      </c>
      <c r="C1298" s="40">
        <v>102</v>
      </c>
      <c r="D1298" s="40" t="s">
        <v>1651</v>
      </c>
      <c r="E1298" s="40" t="s">
        <v>1496</v>
      </c>
      <c r="F1298" s="40" t="s">
        <v>253</v>
      </c>
      <c r="G1298" s="40">
        <v>100</v>
      </c>
      <c r="H1298" s="8" t="str">
        <f>VLOOKUP(F1298, 'Meslek Grupları'!$E$6:$G$152, 3, FALSE)</f>
        <v>İşçiler</v>
      </c>
      <c r="I1298" s="40" t="s">
        <v>1706</v>
      </c>
      <c r="J1298" s="40"/>
      <c r="K1298" s="40"/>
      <c r="L1298" s="40"/>
      <c r="M1298" s="40"/>
      <c r="N1298" s="40"/>
      <c r="O1298" s="40"/>
      <c r="P1298" s="40"/>
      <c r="Q1298" s="40" t="s">
        <v>575</v>
      </c>
      <c r="R1298" s="40"/>
      <c r="S1298" s="40"/>
      <c r="T1298" s="40"/>
      <c r="U1298" s="40"/>
      <c r="V1298" s="40"/>
      <c r="W1298" s="40"/>
      <c r="X1298" s="40"/>
      <c r="Y1298" s="40"/>
      <c r="Z1298" s="41"/>
      <c r="AA1298" s="40"/>
      <c r="AB1298" s="40"/>
      <c r="AC1298" s="40"/>
      <c r="AD1298" s="40"/>
      <c r="AE1298" s="40"/>
      <c r="AF1298" s="40"/>
      <c r="AG1298" s="40"/>
      <c r="AH1298" s="40"/>
      <c r="AI1298" s="40"/>
      <c r="AJ1298" s="40"/>
      <c r="AK1298" s="40"/>
      <c r="AL1298" s="40"/>
      <c r="AM1298" s="40"/>
      <c r="AN1298" s="40"/>
      <c r="AO1298" s="40"/>
      <c r="AP1298" s="40"/>
      <c r="AQ1298" s="40"/>
      <c r="AR1298" s="40"/>
      <c r="AS1298" s="42"/>
      <c r="AT1298" s="42"/>
      <c r="AU1298" s="43"/>
      <c r="AV1298" s="40"/>
      <c r="AW1298" s="40"/>
      <c r="AX1298" s="40"/>
      <c r="AY1298" s="40"/>
      <c r="AZ1298" s="40"/>
      <c r="BA1298" s="42"/>
      <c r="BB1298" s="41"/>
      <c r="BC1298" s="40"/>
      <c r="BD1298" s="40"/>
      <c r="BE1298" s="40"/>
      <c r="BF1298" s="40"/>
      <c r="BG1298" s="40"/>
      <c r="BH1298" s="42"/>
      <c r="BI1298" s="40"/>
      <c r="BJ1298" s="40"/>
      <c r="BK1298" s="40"/>
      <c r="BL1298" s="40"/>
      <c r="BM1298" s="40"/>
      <c r="BN1298" s="40"/>
      <c r="BO1298" s="41"/>
      <c r="BP1298" s="40"/>
      <c r="BQ1298" s="40"/>
      <c r="BR1298" s="40"/>
      <c r="BS1298" s="40"/>
      <c r="BT1298" s="40"/>
      <c r="BU1298" s="42"/>
      <c r="BV1298" s="40"/>
      <c r="BW1298" s="41"/>
      <c r="BX1298" s="40"/>
      <c r="BY1298" s="40"/>
      <c r="BZ1298" s="40"/>
      <c r="CA1298" s="42"/>
      <c r="CB1298" s="41"/>
      <c r="CC1298" s="40"/>
      <c r="CD1298" s="40"/>
      <c r="CE1298" s="40"/>
      <c r="CF1298" s="40"/>
      <c r="CG1298" s="40"/>
      <c r="CH1298" s="42"/>
      <c r="CI1298" s="43"/>
      <c r="CJ1298" s="41"/>
      <c r="CK1298" s="40"/>
      <c r="CL1298" s="40"/>
      <c r="CM1298" s="40"/>
      <c r="CN1298" s="40"/>
      <c r="CO1298" s="40"/>
      <c r="CP1298" s="40"/>
      <c r="CQ1298" s="40"/>
      <c r="CR1298" s="40"/>
      <c r="CS1298" s="40"/>
      <c r="CT1298" s="40"/>
      <c r="CU1298" s="40"/>
      <c r="CV1298" s="40"/>
      <c r="CW1298" s="40"/>
      <c r="CX1298" s="40"/>
      <c r="CY1298" s="40"/>
      <c r="CZ1298" s="40"/>
      <c r="DA1298" s="40"/>
      <c r="DB1298" s="40"/>
      <c r="DC1298" s="40"/>
      <c r="DD1298" s="40"/>
      <c r="DE1298" s="40"/>
      <c r="DF1298" s="40"/>
      <c r="DG1298" s="40"/>
      <c r="DH1298" s="40"/>
      <c r="DI1298" s="40"/>
      <c r="DJ1298" s="40"/>
      <c r="DK1298" s="40"/>
      <c r="DL1298" s="40"/>
      <c r="DM1298" s="40"/>
      <c r="DN1298" s="40"/>
      <c r="DO1298" s="40"/>
      <c r="DP1298" s="40"/>
      <c r="DQ1298" s="41"/>
      <c r="DR1298" s="40"/>
      <c r="DS1298" s="40"/>
      <c r="DT1298" s="40"/>
      <c r="DU1298" s="40"/>
      <c r="DV1298" s="42"/>
      <c r="DW1298" s="40"/>
      <c r="DX1298" s="40"/>
      <c r="DY1298" s="40"/>
      <c r="DZ1298" s="40"/>
      <c r="EA1298" s="40"/>
      <c r="EB1298" s="40"/>
      <c r="EC1298" s="40"/>
      <c r="ED1298" s="41"/>
      <c r="EE1298" s="40"/>
      <c r="EF1298" s="40"/>
      <c r="EG1298" s="41"/>
      <c r="EH1298" s="40"/>
      <c r="EI1298" s="40"/>
      <c r="EJ1298" s="40"/>
      <c r="EK1298" s="40"/>
      <c r="EL1298" s="42"/>
      <c r="EM1298" s="40"/>
      <c r="EN1298" s="40"/>
      <c r="EO1298" s="40"/>
      <c r="EP1298" s="40"/>
      <c r="EQ1298" s="40"/>
      <c r="ER1298" s="40"/>
      <c r="ES1298" s="40"/>
      <c r="ET1298" s="40"/>
      <c r="EU1298" s="40"/>
      <c r="EV1298" s="40"/>
      <c r="EW1298" s="42"/>
      <c r="EX1298" s="42"/>
      <c r="EY1298" s="42"/>
      <c r="EZ1298" s="42"/>
      <c r="FA1298" s="42"/>
      <c r="FB1298" s="42"/>
      <c r="FC1298" s="42"/>
      <c r="FD1298" s="42"/>
      <c r="FE1298" s="42"/>
      <c r="FF1298" s="42"/>
      <c r="FG1298" s="42"/>
      <c r="FH1298" s="42"/>
      <c r="FI1298" s="42"/>
      <c r="FJ1298" s="42"/>
      <c r="FK1298" s="42"/>
      <c r="FL1298" s="42"/>
      <c r="FM1298" s="42"/>
      <c r="FN1298" s="42"/>
      <c r="FO1298" s="42"/>
      <c r="FP1298" s="42"/>
      <c r="FQ1298" s="42"/>
      <c r="FR1298" s="42"/>
      <c r="FS1298" s="29">
        <f t="shared" si="153"/>
        <v>100</v>
      </c>
      <c r="FT1298" s="29">
        <f t="shared" si="157"/>
        <v>100</v>
      </c>
      <c r="FU1298" s="8">
        <f t="shared" si="154"/>
        <v>0</v>
      </c>
      <c r="FV1298" s="29">
        <f t="shared" si="158"/>
        <v>0</v>
      </c>
    </row>
    <row r="1299" spans="1:178">
      <c r="A1299" s="8">
        <v>17196</v>
      </c>
      <c r="B1299" s="27" t="s">
        <v>853</v>
      </c>
      <c r="C1299" s="8">
        <v>103</v>
      </c>
      <c r="D1299" s="8" t="s">
        <v>1482</v>
      </c>
      <c r="E1299" s="8" t="s">
        <v>1540</v>
      </c>
      <c r="F1299" s="8" t="s">
        <v>283</v>
      </c>
      <c r="G1299" s="8">
        <v>12500</v>
      </c>
      <c r="H1299" s="8" t="str">
        <f>VLOOKUP(F1299, 'Meslek Grupları'!$E$6:$G$152, 3, FALSE)</f>
        <v>Ticaret</v>
      </c>
      <c r="I1299" s="8"/>
      <c r="J1299" s="8"/>
      <c r="K1299" s="8"/>
      <c r="M1299" s="8"/>
      <c r="O1299" s="8"/>
      <c r="P1299" s="8"/>
      <c r="Q1299" s="8" t="s">
        <v>577</v>
      </c>
      <c r="R1299">
        <v>1000</v>
      </c>
      <c r="S1299" s="8">
        <v>49.5</v>
      </c>
      <c r="T1299" s="8">
        <v>222.75</v>
      </c>
      <c r="U1299" s="8"/>
      <c r="V1299" s="8"/>
      <c r="W1299" s="8"/>
      <c r="Z1299" s="28">
        <v>300</v>
      </c>
      <c r="AA1299" s="8">
        <v>75</v>
      </c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>
        <v>100</v>
      </c>
      <c r="AS1299" s="27">
        <v>20</v>
      </c>
      <c r="AT1299" s="27">
        <v>95</v>
      </c>
      <c r="AU1299" s="29">
        <v>244</v>
      </c>
      <c r="AV1299" s="8">
        <v>48</v>
      </c>
      <c r="AW1299" s="8"/>
      <c r="AX1299" s="8">
        <v>95</v>
      </c>
      <c r="AY1299" s="8"/>
      <c r="AZ1299" s="8">
        <v>855</v>
      </c>
      <c r="BA1299" s="27">
        <v>855</v>
      </c>
      <c r="BB1299" s="28">
        <v>380</v>
      </c>
      <c r="BC1299" s="8"/>
      <c r="BD1299" s="8"/>
      <c r="BE1299" s="8"/>
      <c r="BF1299" s="8"/>
      <c r="BG1299" s="8">
        <v>500</v>
      </c>
      <c r="BH1299" s="27">
        <v>520</v>
      </c>
      <c r="BI1299" s="8"/>
      <c r="BJ1299" s="8"/>
      <c r="BK1299" s="8"/>
      <c r="BL1299" s="8"/>
      <c r="BM1299" s="8"/>
      <c r="BN1299" s="8"/>
      <c r="BO1299" s="28">
        <v>8</v>
      </c>
      <c r="BP1299" s="8"/>
      <c r="BQ1299" s="8"/>
      <c r="BR1299" s="8"/>
      <c r="BS1299" s="8"/>
      <c r="BT1299" s="8">
        <v>450</v>
      </c>
      <c r="BU1299" s="27"/>
      <c r="BV1299" s="8"/>
      <c r="BW1299" s="28">
        <v>39.5</v>
      </c>
      <c r="BX1299" s="8">
        <v>3</v>
      </c>
      <c r="BY1299" s="8"/>
      <c r="BZ1299" s="8">
        <v>600</v>
      </c>
      <c r="CA1299" s="27">
        <v>605</v>
      </c>
      <c r="CB1299" s="28">
        <v>150</v>
      </c>
      <c r="CC1299" s="8"/>
      <c r="CD1299" s="8"/>
      <c r="CE1299" s="8" t="s">
        <v>1708</v>
      </c>
      <c r="CF1299" s="8"/>
      <c r="CG1299" s="8">
        <v>300</v>
      </c>
      <c r="CH1299" s="27">
        <v>300</v>
      </c>
      <c r="CI1299" s="29">
        <v>1</v>
      </c>
      <c r="CJ1299" s="28">
        <v>6</v>
      </c>
      <c r="CK1299" s="8"/>
      <c r="CL1299" s="8">
        <v>2</v>
      </c>
      <c r="CM1299" s="8"/>
      <c r="CN1299" s="8"/>
      <c r="CO1299" s="8"/>
      <c r="CP1299" s="8"/>
      <c r="CQ1299" s="8"/>
      <c r="CR1299" s="8">
        <v>1</v>
      </c>
      <c r="CS1299" s="8">
        <v>2</v>
      </c>
      <c r="CT1299" s="8"/>
      <c r="CU1299" s="8"/>
      <c r="CV1299" s="8"/>
      <c r="CW1299" s="8"/>
      <c r="CX1299" s="8"/>
      <c r="CY1299" s="8">
        <v>3</v>
      </c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>
        <v>4</v>
      </c>
      <c r="DP1299" s="8"/>
      <c r="DQ1299" s="28"/>
      <c r="DR1299" s="8"/>
      <c r="DS1299" s="8"/>
      <c r="DT1299" s="8"/>
      <c r="DU1299" s="8"/>
      <c r="DV1299" s="27"/>
      <c r="DW1299" s="8"/>
      <c r="DX1299" s="8"/>
      <c r="DY1299" s="8"/>
      <c r="DZ1299" s="8"/>
      <c r="EA1299" s="8"/>
      <c r="EB1299" s="8"/>
      <c r="EC1299" s="8"/>
      <c r="ED1299" s="28"/>
      <c r="EE1299" s="8"/>
      <c r="EF1299" s="8"/>
      <c r="EG1299" s="28">
        <v>6</v>
      </c>
      <c r="EH1299" s="8" t="s">
        <v>444</v>
      </c>
      <c r="EI1299" s="8"/>
      <c r="EJ1299" s="8"/>
      <c r="EK1299" s="8" t="s">
        <v>876</v>
      </c>
      <c r="EL1299" s="27">
        <v>1050</v>
      </c>
      <c r="EM1299" s="8">
        <v>1</v>
      </c>
      <c r="EN1299" s="8"/>
      <c r="EO1299" s="8" t="s">
        <v>890</v>
      </c>
      <c r="EP1299" s="8"/>
      <c r="EQ1299" s="8"/>
      <c r="ER1299" s="3">
        <v>6</v>
      </c>
      <c r="ES1299" s="8"/>
      <c r="ET1299" s="8"/>
      <c r="EU1299" s="8" t="s">
        <v>1709</v>
      </c>
      <c r="EV1299" s="8"/>
      <c r="EW1299" s="27">
        <v>120</v>
      </c>
      <c r="EX1299" s="27"/>
      <c r="EY1299" s="27"/>
      <c r="EZ1299" s="27"/>
      <c r="FA1299" s="27"/>
      <c r="FB1299" s="27"/>
      <c r="FC1299" s="27"/>
      <c r="FD1299" s="27"/>
      <c r="FE1299" s="27"/>
      <c r="FF1299" s="27"/>
      <c r="FG1299" s="27"/>
      <c r="FH1299" s="27"/>
      <c r="FI1299" s="27"/>
      <c r="FJ1299" s="27"/>
      <c r="FK1299" s="27"/>
      <c r="FL1299" s="27"/>
      <c r="FM1299" s="27"/>
      <c r="FN1299" s="27"/>
      <c r="FO1299" s="27"/>
      <c r="FP1299" s="27"/>
      <c r="FQ1299" s="27"/>
      <c r="FR1299" s="27"/>
      <c r="FS1299" s="29">
        <f t="shared" si="153"/>
        <v>16375</v>
      </c>
      <c r="FT1299" s="29">
        <f>SUM(FS1299:FS1311)</f>
        <v>19635</v>
      </c>
      <c r="FU1299" s="8">
        <f t="shared" si="154"/>
        <v>869.5</v>
      </c>
      <c r="FV1299" s="29">
        <f>SUM(FU1299:FU1311)</f>
        <v>884.5</v>
      </c>
    </row>
    <row r="1300" spans="1:178">
      <c r="A1300" s="8">
        <v>17196</v>
      </c>
      <c r="B1300" s="27" t="s">
        <v>853</v>
      </c>
      <c r="E1300" s="8"/>
      <c r="H1300" s="8">
        <f>VLOOKUP(F1300, 'Meslek Grupları'!$E$6:$G$152, 3, FALSE)</f>
        <v>0</v>
      </c>
      <c r="I1300" s="8"/>
      <c r="J1300" s="8"/>
      <c r="K1300" s="8"/>
      <c r="M1300" s="8"/>
      <c r="O1300" s="8"/>
      <c r="P1300" s="8"/>
      <c r="Q1300" s="298" t="s">
        <v>1071</v>
      </c>
      <c r="U1300" s="8"/>
      <c r="V1300" s="8"/>
      <c r="W1300" s="8"/>
      <c r="Z1300" s="2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27"/>
      <c r="AT1300" s="27"/>
      <c r="AU1300" s="29"/>
      <c r="AV1300" s="8">
        <v>12</v>
      </c>
      <c r="AW1300" s="8"/>
      <c r="AX1300" s="8"/>
      <c r="AY1300" s="8" t="s">
        <v>1710</v>
      </c>
      <c r="AZ1300" s="8"/>
      <c r="BA1300" s="27"/>
      <c r="BB1300" s="28"/>
      <c r="BC1300" s="8"/>
      <c r="BD1300" s="8"/>
      <c r="BE1300" s="8"/>
      <c r="BF1300" s="8"/>
      <c r="BG1300" s="8"/>
      <c r="BH1300" s="27"/>
      <c r="BI1300" s="8"/>
      <c r="BJ1300" s="8"/>
      <c r="BK1300" s="8"/>
      <c r="BL1300" s="8"/>
      <c r="BM1300" s="8"/>
      <c r="BN1300" s="8"/>
      <c r="BO1300" s="28"/>
      <c r="BP1300" s="8"/>
      <c r="BQ1300" s="8"/>
      <c r="BR1300" s="8"/>
      <c r="BS1300" s="8"/>
      <c r="BT1300" s="8"/>
      <c r="BU1300" s="27"/>
      <c r="BV1300" s="8"/>
      <c r="BW1300" s="28"/>
      <c r="BX1300" s="8"/>
      <c r="BY1300" s="8"/>
      <c r="BZ1300" s="8"/>
      <c r="CA1300" s="27"/>
      <c r="CB1300" s="28">
        <v>3</v>
      </c>
      <c r="CC1300" s="8"/>
      <c r="CD1300" s="8"/>
      <c r="CE1300" s="8" t="s">
        <v>902</v>
      </c>
      <c r="CF1300" s="8"/>
      <c r="CG1300" s="8"/>
      <c r="CH1300" s="27"/>
      <c r="CI1300" s="29"/>
      <c r="CJ1300" s="2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28"/>
      <c r="DR1300" s="8"/>
      <c r="DS1300" s="8"/>
      <c r="DT1300" s="8"/>
      <c r="DU1300" s="8"/>
      <c r="DV1300" s="27"/>
      <c r="DW1300" s="8"/>
      <c r="DX1300" s="8"/>
      <c r="DY1300" s="8"/>
      <c r="DZ1300" s="8"/>
      <c r="EA1300" s="8"/>
      <c r="EB1300" s="8"/>
      <c r="EC1300" s="8"/>
      <c r="ED1300" s="28"/>
      <c r="EE1300" s="8"/>
      <c r="EF1300" s="8"/>
      <c r="EG1300" s="28">
        <v>1</v>
      </c>
      <c r="EH1300" s="8" t="s">
        <v>640</v>
      </c>
      <c r="EI1300" s="8" t="s">
        <v>45</v>
      </c>
      <c r="EJ1300" s="8"/>
      <c r="EK1300" s="8"/>
      <c r="EL1300" s="27">
        <v>250</v>
      </c>
      <c r="EM1300" s="8"/>
      <c r="EN1300" s="8"/>
      <c r="EO1300" s="8"/>
      <c r="EP1300" s="8"/>
      <c r="EQ1300" s="8"/>
      <c r="ER1300" s="8">
        <v>4</v>
      </c>
      <c r="ES1300" s="8"/>
      <c r="ET1300" s="8"/>
      <c r="EU1300" s="8"/>
      <c r="EV1300" s="8" t="s">
        <v>895</v>
      </c>
      <c r="EW1300" s="27">
        <v>350</v>
      </c>
      <c r="EX1300" s="27"/>
      <c r="EY1300" s="27"/>
      <c r="EZ1300" s="27"/>
      <c r="FA1300" s="27"/>
      <c r="FB1300" s="27"/>
      <c r="FC1300" s="27"/>
      <c r="FD1300" s="27"/>
      <c r="FE1300" s="27"/>
      <c r="FF1300" s="27"/>
      <c r="FG1300" s="27"/>
      <c r="FH1300" s="27"/>
      <c r="FI1300" s="27"/>
      <c r="FJ1300" s="27"/>
      <c r="FK1300" s="27"/>
      <c r="FL1300" s="27"/>
      <c r="FM1300" s="27"/>
      <c r="FN1300" s="27"/>
      <c r="FO1300" s="27"/>
      <c r="FP1300" s="27"/>
      <c r="FQ1300" s="27"/>
      <c r="FR1300" s="27"/>
      <c r="FS1300" s="29">
        <f t="shared" si="153"/>
        <v>600</v>
      </c>
      <c r="FT1300" s="29"/>
      <c r="FU1300" s="8">
        <f t="shared" si="154"/>
        <v>15</v>
      </c>
      <c r="FV1300" s="29"/>
    </row>
    <row r="1301" spans="1:178">
      <c r="A1301" s="8">
        <v>17196</v>
      </c>
      <c r="B1301" s="27" t="s">
        <v>853</v>
      </c>
      <c r="E1301" s="8"/>
      <c r="H1301" s="8">
        <f>VLOOKUP(F1301, 'Meslek Grupları'!$E$6:$G$152, 3, FALSE)</f>
        <v>0</v>
      </c>
      <c r="I1301" s="8"/>
      <c r="J1301" s="8"/>
      <c r="K1301" s="8"/>
      <c r="M1301" s="8"/>
      <c r="O1301" s="8"/>
      <c r="P1301" s="8"/>
      <c r="Q1301" s="298" t="s">
        <v>1071</v>
      </c>
      <c r="U1301" s="8"/>
      <c r="V1301" s="8"/>
      <c r="W1301" s="8"/>
      <c r="Z1301" s="2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27"/>
      <c r="AT1301" s="27"/>
      <c r="AU1301" s="29"/>
      <c r="AV1301" s="8"/>
      <c r="AW1301" s="8"/>
      <c r="AX1301" s="8"/>
      <c r="AY1301" s="8"/>
      <c r="AZ1301" s="8"/>
      <c r="BA1301" s="27"/>
      <c r="BB1301" s="28"/>
      <c r="BC1301" s="8"/>
      <c r="BD1301" s="8"/>
      <c r="BE1301" s="8"/>
      <c r="BF1301" s="8"/>
      <c r="BG1301" s="8"/>
      <c r="BH1301" s="27"/>
      <c r="BI1301" s="8"/>
      <c r="BJ1301" s="8"/>
      <c r="BK1301" s="8"/>
      <c r="BL1301" s="8"/>
      <c r="BM1301" s="8"/>
      <c r="BN1301" s="8"/>
      <c r="BO1301" s="28"/>
      <c r="BP1301" s="8"/>
      <c r="BQ1301" s="8"/>
      <c r="BR1301" s="8"/>
      <c r="BS1301" s="8"/>
      <c r="BT1301" s="8"/>
      <c r="BU1301" s="27"/>
      <c r="BV1301" s="8"/>
      <c r="BW1301" s="28"/>
      <c r="BX1301" s="8"/>
      <c r="BY1301" s="8"/>
      <c r="BZ1301" s="8"/>
      <c r="CA1301" s="27"/>
      <c r="CB1301" s="28"/>
      <c r="CC1301" s="8"/>
      <c r="CD1301" s="8"/>
      <c r="CE1301" s="8"/>
      <c r="CF1301" s="8"/>
      <c r="CG1301" s="8"/>
      <c r="CH1301" s="27"/>
      <c r="CI1301" s="29"/>
      <c r="CJ1301" s="2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28"/>
      <c r="DR1301" s="8"/>
      <c r="DS1301" s="8"/>
      <c r="DT1301" s="8"/>
      <c r="DU1301" s="8"/>
      <c r="DV1301" s="27"/>
      <c r="DW1301" s="8"/>
      <c r="DX1301" s="8"/>
      <c r="DY1301" s="8"/>
      <c r="DZ1301" s="8"/>
      <c r="EA1301" s="8"/>
      <c r="EB1301" s="8"/>
      <c r="EC1301" s="8"/>
      <c r="ED1301" s="28"/>
      <c r="EE1301" s="8"/>
      <c r="EF1301" s="8"/>
      <c r="EG1301" s="28">
        <v>4</v>
      </c>
      <c r="EH1301" s="8" t="s">
        <v>444</v>
      </c>
      <c r="EI1301" s="8"/>
      <c r="EJ1301" s="8"/>
      <c r="EK1301" s="8" t="s">
        <v>183</v>
      </c>
      <c r="EL1301" s="27">
        <v>420</v>
      </c>
      <c r="EM1301" s="8"/>
      <c r="EN1301" s="8"/>
      <c r="EO1301" s="8"/>
      <c r="EP1301" s="8"/>
      <c r="EQ1301" s="8"/>
      <c r="ER1301" s="8">
        <v>2</v>
      </c>
      <c r="ES1301" s="8"/>
      <c r="ET1301" s="8"/>
      <c r="EU1301" s="8"/>
      <c r="EV1301" s="8" t="s">
        <v>880</v>
      </c>
      <c r="EW1301" s="27">
        <v>120</v>
      </c>
      <c r="EX1301" s="27"/>
      <c r="EY1301" s="27"/>
      <c r="EZ1301" s="27"/>
      <c r="FA1301" s="27"/>
      <c r="FB1301" s="27"/>
      <c r="FC1301" s="27"/>
      <c r="FD1301" s="27"/>
      <c r="FE1301" s="27"/>
      <c r="FF1301" s="27"/>
      <c r="FG1301" s="27"/>
      <c r="FH1301" s="27"/>
      <c r="FI1301" s="27"/>
      <c r="FJ1301" s="27"/>
      <c r="FK1301" s="27"/>
      <c r="FL1301" s="27"/>
      <c r="FM1301" s="27"/>
      <c r="FN1301" s="27"/>
      <c r="FO1301" s="27"/>
      <c r="FP1301" s="27"/>
      <c r="FQ1301" s="27"/>
      <c r="FR1301" s="27"/>
      <c r="FS1301" s="29">
        <f t="shared" si="153"/>
        <v>540</v>
      </c>
      <c r="FT1301" s="29"/>
      <c r="FU1301" s="8">
        <f t="shared" si="154"/>
        <v>0</v>
      </c>
      <c r="FV1301" s="29"/>
    </row>
    <row r="1302" spans="1:178">
      <c r="A1302" s="8">
        <v>17196</v>
      </c>
      <c r="B1302" s="27" t="s">
        <v>853</v>
      </c>
      <c r="E1302" s="8"/>
      <c r="H1302" s="8">
        <f>VLOOKUP(F1302, 'Meslek Grupları'!$E$6:$G$152, 3, FALSE)</f>
        <v>0</v>
      </c>
      <c r="I1302" s="8"/>
      <c r="J1302" s="8"/>
      <c r="K1302" s="8"/>
      <c r="M1302" s="8"/>
      <c r="O1302" s="8"/>
      <c r="P1302" s="8"/>
      <c r="Q1302" s="298" t="s">
        <v>1071</v>
      </c>
      <c r="U1302" s="8"/>
      <c r="V1302" s="8"/>
      <c r="W1302" s="8"/>
      <c r="Z1302" s="2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27"/>
      <c r="AT1302" s="27"/>
      <c r="AU1302" s="29"/>
      <c r="AV1302" s="8"/>
      <c r="AW1302" s="8"/>
      <c r="AX1302" s="8"/>
      <c r="AY1302" s="8"/>
      <c r="AZ1302" s="8"/>
      <c r="BA1302" s="27"/>
      <c r="BB1302" s="28"/>
      <c r="BC1302" s="8"/>
      <c r="BD1302" s="8"/>
      <c r="BE1302" s="8"/>
      <c r="BF1302" s="8"/>
      <c r="BG1302" s="8"/>
      <c r="BH1302" s="27"/>
      <c r="BI1302" s="8"/>
      <c r="BJ1302" s="8"/>
      <c r="BK1302" s="8"/>
      <c r="BL1302" s="8"/>
      <c r="BM1302" s="8"/>
      <c r="BN1302" s="8"/>
      <c r="BO1302" s="28"/>
      <c r="BP1302" s="8"/>
      <c r="BQ1302" s="8"/>
      <c r="BR1302" s="8"/>
      <c r="BS1302" s="8"/>
      <c r="BT1302" s="8"/>
      <c r="BU1302" s="27"/>
      <c r="BV1302" s="8"/>
      <c r="BW1302" s="28"/>
      <c r="BX1302" s="8"/>
      <c r="BY1302" s="8"/>
      <c r="BZ1302" s="8"/>
      <c r="CA1302" s="27"/>
      <c r="CB1302" s="28"/>
      <c r="CC1302" s="8"/>
      <c r="CD1302" s="8"/>
      <c r="CE1302" s="8"/>
      <c r="CF1302" s="8"/>
      <c r="CG1302" s="8"/>
      <c r="CH1302" s="27"/>
      <c r="CI1302" s="29"/>
      <c r="CJ1302" s="2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28"/>
      <c r="DR1302" s="8"/>
      <c r="DS1302" s="8"/>
      <c r="DT1302" s="8"/>
      <c r="DU1302" s="8"/>
      <c r="DV1302" s="27"/>
      <c r="DW1302" s="8">
        <v>4</v>
      </c>
      <c r="DX1302" s="8">
        <v>400</v>
      </c>
      <c r="DY1302" s="8">
        <v>1</v>
      </c>
      <c r="DZ1302" s="8"/>
      <c r="EA1302" s="8" t="s">
        <v>873</v>
      </c>
      <c r="EB1302" s="8"/>
      <c r="EC1302" s="8">
        <v>360</v>
      </c>
      <c r="ED1302" s="28"/>
      <c r="EE1302" s="8"/>
      <c r="EF1302" s="8"/>
      <c r="EG1302" s="28">
        <v>1</v>
      </c>
      <c r="EH1302" s="8" t="s">
        <v>441</v>
      </c>
      <c r="EI1302" s="8"/>
      <c r="EJ1302" s="8"/>
      <c r="EK1302" s="8" t="s">
        <v>246</v>
      </c>
      <c r="EL1302" s="27">
        <v>340</v>
      </c>
      <c r="EM1302" s="8"/>
      <c r="EN1302" s="8"/>
      <c r="EO1302" s="8"/>
      <c r="EP1302" s="8"/>
      <c r="EQ1302" s="8"/>
      <c r="ER1302" s="8">
        <v>1</v>
      </c>
      <c r="ES1302" s="8"/>
      <c r="ET1302" s="8"/>
      <c r="EU1302" s="8" t="s">
        <v>1711</v>
      </c>
      <c r="EV1302" s="8"/>
      <c r="EW1302" s="27"/>
      <c r="EX1302" s="27"/>
      <c r="EY1302" s="27"/>
      <c r="EZ1302" s="27"/>
      <c r="FA1302" s="27"/>
      <c r="FB1302" s="27"/>
      <c r="FC1302" s="27"/>
      <c r="FD1302" s="27"/>
      <c r="FE1302" s="27"/>
      <c r="FF1302" s="27"/>
      <c r="FG1302" s="27"/>
      <c r="FH1302" s="27"/>
      <c r="FI1302" s="27"/>
      <c r="FJ1302" s="27"/>
      <c r="FK1302" s="27"/>
      <c r="FL1302" s="27"/>
      <c r="FM1302" s="27"/>
      <c r="FN1302" s="27"/>
      <c r="FO1302" s="27"/>
      <c r="FP1302" s="27"/>
      <c r="FQ1302" s="27"/>
      <c r="FR1302" s="27"/>
      <c r="FS1302" s="29">
        <f t="shared" si="153"/>
        <v>1100</v>
      </c>
      <c r="FT1302" s="29"/>
      <c r="FU1302" s="8">
        <f t="shared" si="154"/>
        <v>0</v>
      </c>
      <c r="FV1302" s="29"/>
    </row>
    <row r="1303" spans="1:178">
      <c r="A1303" s="8">
        <v>17196</v>
      </c>
      <c r="B1303" s="27" t="s">
        <v>853</v>
      </c>
      <c r="E1303" s="8"/>
      <c r="H1303" s="8">
        <f>VLOOKUP(F1303, 'Meslek Grupları'!$E$6:$G$152, 3, FALSE)</f>
        <v>0</v>
      </c>
      <c r="I1303" s="8"/>
      <c r="J1303" s="8"/>
      <c r="K1303" s="8"/>
      <c r="M1303" s="8"/>
      <c r="O1303" s="8"/>
      <c r="P1303" s="8"/>
      <c r="Q1303" s="298" t="s">
        <v>1071</v>
      </c>
      <c r="U1303" s="8"/>
      <c r="V1303" s="8"/>
      <c r="W1303" s="8"/>
      <c r="Z1303" s="2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27"/>
      <c r="AT1303" s="27"/>
      <c r="AU1303" s="29"/>
      <c r="AV1303" s="8"/>
      <c r="AW1303" s="8"/>
      <c r="AX1303" s="8"/>
      <c r="AY1303" s="8"/>
      <c r="AZ1303" s="8"/>
      <c r="BA1303" s="27"/>
      <c r="BB1303" s="28"/>
      <c r="BC1303" s="8"/>
      <c r="BD1303" s="8"/>
      <c r="BE1303" s="8"/>
      <c r="BF1303" s="8"/>
      <c r="BG1303" s="8"/>
      <c r="BH1303" s="27"/>
      <c r="BI1303" s="8"/>
      <c r="BJ1303" s="8"/>
      <c r="BK1303" s="8"/>
      <c r="BL1303" s="8"/>
      <c r="BM1303" s="8"/>
      <c r="BN1303" s="8"/>
      <c r="BO1303" s="28"/>
      <c r="BP1303" s="8"/>
      <c r="BQ1303" s="8"/>
      <c r="BR1303" s="8"/>
      <c r="BS1303" s="8"/>
      <c r="BT1303" s="8"/>
      <c r="BU1303" s="27"/>
      <c r="BV1303" s="8"/>
      <c r="BW1303" s="28"/>
      <c r="BX1303" s="8"/>
      <c r="BY1303" s="8"/>
      <c r="BZ1303" s="8"/>
      <c r="CA1303" s="27"/>
      <c r="CB1303" s="28"/>
      <c r="CC1303" s="8"/>
      <c r="CD1303" s="8"/>
      <c r="CE1303" s="8"/>
      <c r="CF1303" s="8"/>
      <c r="CG1303" s="8"/>
      <c r="CH1303" s="27"/>
      <c r="CI1303" s="29"/>
      <c r="CJ1303" s="2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28"/>
      <c r="DR1303" s="8"/>
      <c r="DS1303" s="8"/>
      <c r="DT1303" s="8"/>
      <c r="DU1303" s="8"/>
      <c r="DV1303" s="27"/>
      <c r="DW1303" s="8">
        <v>4</v>
      </c>
      <c r="DX1303" s="8">
        <v>320</v>
      </c>
      <c r="DY1303" s="8"/>
      <c r="DZ1303" s="8"/>
      <c r="EA1303" s="8"/>
      <c r="EB1303" s="8"/>
      <c r="EC1303" s="8"/>
      <c r="ED1303" s="28"/>
      <c r="EE1303" s="8"/>
      <c r="EF1303" s="8"/>
      <c r="EG1303" s="28">
        <v>1</v>
      </c>
      <c r="EH1303" s="8" t="s">
        <v>427</v>
      </c>
      <c r="EI1303" s="8"/>
      <c r="EJ1303" s="8"/>
      <c r="EK1303" s="8" t="s">
        <v>246</v>
      </c>
      <c r="EL1303" s="27">
        <v>150</v>
      </c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27"/>
      <c r="EX1303" s="27"/>
      <c r="EY1303" s="27"/>
      <c r="EZ1303" s="27"/>
      <c r="FA1303" s="27"/>
      <c r="FB1303" s="27"/>
      <c r="FC1303" s="27"/>
      <c r="FD1303" s="27"/>
      <c r="FE1303" s="27"/>
      <c r="FF1303" s="27"/>
      <c r="FG1303" s="27"/>
      <c r="FH1303" s="27"/>
      <c r="FI1303" s="27"/>
      <c r="FJ1303" s="27"/>
      <c r="FK1303" s="27"/>
      <c r="FL1303" s="27"/>
      <c r="FM1303" s="27"/>
      <c r="FN1303" s="27"/>
      <c r="FO1303" s="27"/>
      <c r="FP1303" s="27"/>
      <c r="FQ1303" s="27"/>
      <c r="FR1303" s="27"/>
      <c r="FS1303" s="29">
        <f t="shared" si="153"/>
        <v>470</v>
      </c>
      <c r="FT1303" s="29"/>
      <c r="FU1303" s="8">
        <f t="shared" si="154"/>
        <v>0</v>
      </c>
      <c r="FV1303" s="29"/>
    </row>
    <row r="1304" spans="1:178">
      <c r="A1304" s="8">
        <v>17196</v>
      </c>
      <c r="B1304" s="27" t="s">
        <v>853</v>
      </c>
      <c r="E1304" s="8"/>
      <c r="H1304" s="8">
        <f>VLOOKUP(F1304, 'Meslek Grupları'!$E$6:$G$152, 3, FALSE)</f>
        <v>0</v>
      </c>
      <c r="I1304" s="8"/>
      <c r="J1304" s="8"/>
      <c r="K1304" s="8"/>
      <c r="M1304" s="8"/>
      <c r="O1304" s="8"/>
      <c r="P1304" s="8"/>
      <c r="Q1304" t="s">
        <v>1071</v>
      </c>
      <c r="U1304" s="8"/>
      <c r="V1304" s="8"/>
      <c r="W1304" s="8"/>
      <c r="Z1304" s="2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27"/>
      <c r="AT1304" s="27"/>
      <c r="AU1304" s="29"/>
      <c r="AV1304" s="8"/>
      <c r="AW1304" s="8"/>
      <c r="AX1304" s="8"/>
      <c r="AY1304" s="8"/>
      <c r="AZ1304" s="8"/>
      <c r="BA1304" s="27"/>
      <c r="BB1304" s="28"/>
      <c r="BC1304" s="8"/>
      <c r="BD1304" s="8"/>
      <c r="BE1304" s="8"/>
      <c r="BF1304" s="8"/>
      <c r="BG1304" s="8"/>
      <c r="BH1304" s="27"/>
      <c r="BI1304" s="8"/>
      <c r="BJ1304" s="8"/>
      <c r="BK1304" s="8"/>
      <c r="BL1304" s="8"/>
      <c r="BM1304" s="8"/>
      <c r="BN1304" s="8"/>
      <c r="BO1304" s="28"/>
      <c r="BP1304" s="8"/>
      <c r="BQ1304" s="8"/>
      <c r="BR1304" s="8"/>
      <c r="BS1304" s="8"/>
      <c r="BT1304" s="8"/>
      <c r="BU1304" s="27"/>
      <c r="BV1304" s="8"/>
      <c r="BW1304" s="28"/>
      <c r="BX1304" s="8"/>
      <c r="BY1304" s="8"/>
      <c r="BZ1304" s="8"/>
      <c r="CA1304" s="27"/>
      <c r="CB1304" s="28"/>
      <c r="CC1304" s="8"/>
      <c r="CD1304" s="8"/>
      <c r="CE1304" s="8"/>
      <c r="CF1304" s="8"/>
      <c r="CG1304" s="8"/>
      <c r="CH1304" s="27"/>
      <c r="CI1304" s="29"/>
      <c r="CJ1304" s="2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28"/>
      <c r="DR1304" s="8"/>
      <c r="DS1304" s="8"/>
      <c r="DT1304" s="8"/>
      <c r="DU1304" s="8"/>
      <c r="DV1304" s="27"/>
      <c r="DW1304" s="8"/>
      <c r="DX1304" s="8"/>
      <c r="DY1304" s="8"/>
      <c r="DZ1304" s="8"/>
      <c r="EA1304" s="8"/>
      <c r="EB1304" s="8"/>
      <c r="EC1304" s="8"/>
      <c r="ED1304" s="28"/>
      <c r="EE1304" s="8"/>
      <c r="EF1304" s="8"/>
      <c r="EG1304" s="28">
        <v>4</v>
      </c>
      <c r="EH1304" s="8" t="s">
        <v>1246</v>
      </c>
      <c r="EI1304" s="8"/>
      <c r="EJ1304" s="8"/>
      <c r="EK1304" s="8" t="s">
        <v>1263</v>
      </c>
      <c r="EL1304" s="27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27"/>
      <c r="EX1304" s="27"/>
      <c r="EY1304" s="27"/>
      <c r="EZ1304" s="27"/>
      <c r="FA1304" s="27"/>
      <c r="FB1304" s="27"/>
      <c r="FC1304" s="27"/>
      <c r="FD1304" s="27"/>
      <c r="FE1304" s="27"/>
      <c r="FF1304" s="27"/>
      <c r="FG1304" s="27"/>
      <c r="FH1304" s="27"/>
      <c r="FI1304" s="27"/>
      <c r="FJ1304" s="27"/>
      <c r="FK1304" s="27"/>
      <c r="FL1304" s="27"/>
      <c r="FM1304" s="27"/>
      <c r="FN1304" s="27"/>
      <c r="FO1304" s="27"/>
      <c r="FP1304" s="27"/>
      <c r="FQ1304" s="27"/>
      <c r="FR1304" s="27"/>
      <c r="FS1304" s="29">
        <f t="shared" si="153"/>
        <v>0</v>
      </c>
      <c r="FT1304" s="29"/>
      <c r="FU1304" s="8">
        <f t="shared" si="154"/>
        <v>0</v>
      </c>
      <c r="FV1304" s="29"/>
    </row>
    <row r="1305" spans="1:178">
      <c r="A1305" s="8">
        <v>17196</v>
      </c>
      <c r="B1305" s="27" t="s">
        <v>853</v>
      </c>
      <c r="E1305" s="8"/>
      <c r="H1305" s="8">
        <f>VLOOKUP(F1305, 'Meslek Grupları'!$E$6:$G$152, 3, FALSE)</f>
        <v>0</v>
      </c>
      <c r="I1305" s="8"/>
      <c r="J1305" s="8"/>
      <c r="K1305" s="8"/>
      <c r="M1305" s="8"/>
      <c r="O1305" s="8"/>
      <c r="P1305" s="8"/>
      <c r="Q1305" t="s">
        <v>1071</v>
      </c>
      <c r="U1305" s="8"/>
      <c r="V1305" s="8"/>
      <c r="W1305" s="8"/>
      <c r="Z1305" s="2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27"/>
      <c r="AT1305" s="27"/>
      <c r="AU1305" s="29"/>
      <c r="AV1305" s="8"/>
      <c r="AW1305" s="8"/>
      <c r="AX1305" s="8"/>
      <c r="AY1305" s="8"/>
      <c r="AZ1305" s="8"/>
      <c r="BA1305" s="27"/>
      <c r="BB1305" s="28"/>
      <c r="BC1305" s="8"/>
      <c r="BD1305" s="8"/>
      <c r="BE1305" s="8"/>
      <c r="BF1305" s="8"/>
      <c r="BG1305" s="8"/>
      <c r="BH1305" s="27"/>
      <c r="BI1305" s="8"/>
      <c r="BJ1305" s="8"/>
      <c r="BK1305" s="8"/>
      <c r="BL1305" s="8"/>
      <c r="BM1305" s="8"/>
      <c r="BN1305" s="8"/>
      <c r="BO1305" s="28"/>
      <c r="BP1305" s="8"/>
      <c r="BQ1305" s="8"/>
      <c r="BR1305" s="8"/>
      <c r="BS1305" s="8"/>
      <c r="BT1305" s="8"/>
      <c r="BU1305" s="27"/>
      <c r="BV1305" s="8"/>
      <c r="BW1305" s="28"/>
      <c r="BX1305" s="8"/>
      <c r="BY1305" s="8"/>
      <c r="BZ1305" s="8"/>
      <c r="CA1305" s="27"/>
      <c r="CB1305" s="28"/>
      <c r="CC1305" s="8"/>
      <c r="CD1305" s="8"/>
      <c r="CE1305" s="8"/>
      <c r="CF1305" s="8"/>
      <c r="CG1305" s="8"/>
      <c r="CH1305" s="27"/>
      <c r="CI1305" s="29"/>
      <c r="CJ1305" s="2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28"/>
      <c r="DR1305" s="8"/>
      <c r="DS1305" s="8"/>
      <c r="DT1305" s="8"/>
      <c r="DU1305" s="8"/>
      <c r="DV1305" s="27"/>
      <c r="DW1305" s="8"/>
      <c r="DX1305" s="8"/>
      <c r="DY1305" s="8"/>
      <c r="DZ1305" s="8"/>
      <c r="EA1305" s="8"/>
      <c r="EB1305" s="8"/>
      <c r="EC1305" s="8"/>
      <c r="ED1305" s="28"/>
      <c r="EE1305" s="8"/>
      <c r="EF1305" s="8"/>
      <c r="EG1305" s="28">
        <v>1</v>
      </c>
      <c r="EH1305" s="8" t="s">
        <v>444</v>
      </c>
      <c r="EI1305" s="8"/>
      <c r="EJ1305" s="8"/>
      <c r="EK1305" s="8" t="s">
        <v>878</v>
      </c>
      <c r="EL1305" s="27">
        <v>250</v>
      </c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27"/>
      <c r="EX1305" s="27"/>
      <c r="EY1305" s="27"/>
      <c r="EZ1305" s="27"/>
      <c r="FA1305" s="27"/>
      <c r="FB1305" s="27"/>
      <c r="FC1305" s="27"/>
      <c r="FD1305" s="27"/>
      <c r="FE1305" s="27"/>
      <c r="FF1305" s="27"/>
      <c r="FG1305" s="27"/>
      <c r="FH1305" s="27"/>
      <c r="FI1305" s="27"/>
      <c r="FJ1305" s="27"/>
      <c r="FK1305" s="27"/>
      <c r="FL1305" s="27"/>
      <c r="FM1305" s="27"/>
      <c r="FN1305" s="27"/>
      <c r="FO1305" s="27"/>
      <c r="FP1305" s="27"/>
      <c r="FQ1305" s="27"/>
      <c r="FR1305" s="27"/>
      <c r="FS1305" s="29">
        <f t="shared" si="153"/>
        <v>250</v>
      </c>
      <c r="FT1305" s="29"/>
      <c r="FU1305" s="8">
        <f t="shared" si="154"/>
        <v>0</v>
      </c>
      <c r="FV1305" s="29"/>
    </row>
    <row r="1306" spans="1:178">
      <c r="A1306" s="8">
        <v>17196</v>
      </c>
      <c r="B1306" s="27" t="s">
        <v>853</v>
      </c>
      <c r="E1306" s="8"/>
      <c r="H1306" s="8">
        <f>VLOOKUP(F1306, 'Meslek Grupları'!$E$6:$G$152, 3, FALSE)</f>
        <v>0</v>
      </c>
      <c r="I1306" s="8"/>
      <c r="J1306" s="8"/>
      <c r="K1306" s="8"/>
      <c r="M1306" s="8"/>
      <c r="O1306" s="8"/>
      <c r="P1306" s="8"/>
      <c r="Q1306" t="s">
        <v>1071</v>
      </c>
      <c r="U1306" s="8"/>
      <c r="V1306" s="8"/>
      <c r="W1306" s="8"/>
      <c r="Z1306" s="2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27"/>
      <c r="AT1306" s="27"/>
      <c r="AU1306" s="29"/>
      <c r="AV1306" s="8"/>
      <c r="AW1306" s="8"/>
      <c r="AX1306" s="8"/>
      <c r="AY1306" s="8"/>
      <c r="AZ1306" s="8"/>
      <c r="BA1306" s="27"/>
      <c r="BB1306" s="28"/>
      <c r="BC1306" s="8"/>
      <c r="BD1306" s="8"/>
      <c r="BE1306" s="8"/>
      <c r="BF1306" s="8"/>
      <c r="BG1306" s="8"/>
      <c r="BH1306" s="27"/>
      <c r="BI1306" s="8"/>
      <c r="BJ1306" s="8"/>
      <c r="BK1306" s="8"/>
      <c r="BL1306" s="8"/>
      <c r="BM1306" s="8"/>
      <c r="BN1306" s="8"/>
      <c r="BO1306" s="28"/>
      <c r="BP1306" s="8"/>
      <c r="BQ1306" s="8"/>
      <c r="BR1306" s="8"/>
      <c r="BS1306" s="8"/>
      <c r="BT1306" s="8"/>
      <c r="BU1306" s="27"/>
      <c r="BV1306" s="8"/>
      <c r="BW1306" s="28"/>
      <c r="BX1306" s="8"/>
      <c r="BY1306" s="8"/>
      <c r="BZ1306" s="8"/>
      <c r="CA1306" s="27"/>
      <c r="CB1306" s="28"/>
      <c r="CC1306" s="8"/>
      <c r="CD1306" s="8"/>
      <c r="CE1306" s="8"/>
      <c r="CF1306" s="8"/>
      <c r="CG1306" s="8"/>
      <c r="CH1306" s="27"/>
      <c r="CI1306" s="29"/>
      <c r="CJ1306" s="2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28"/>
      <c r="DR1306" s="8"/>
      <c r="DS1306" s="8"/>
      <c r="DT1306" s="8"/>
      <c r="DU1306" s="8"/>
      <c r="DV1306" s="27"/>
      <c r="DW1306" s="8"/>
      <c r="DX1306" s="8"/>
      <c r="DY1306" s="8"/>
      <c r="DZ1306" s="8"/>
      <c r="EA1306" s="8"/>
      <c r="EB1306" s="8"/>
      <c r="EC1306" s="8"/>
      <c r="ED1306" s="28"/>
      <c r="EE1306" s="8"/>
      <c r="EF1306" s="8"/>
      <c r="EG1306" s="28">
        <v>1</v>
      </c>
      <c r="EH1306" s="8" t="s">
        <v>446</v>
      </c>
      <c r="EI1306" s="8"/>
      <c r="EJ1306" s="8"/>
      <c r="EK1306" s="8" t="s">
        <v>909</v>
      </c>
      <c r="EL1306" s="27">
        <v>300</v>
      </c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27"/>
      <c r="EX1306" s="27"/>
      <c r="EY1306" s="27"/>
      <c r="EZ1306" s="27"/>
      <c r="FA1306" s="27"/>
      <c r="FB1306" s="27"/>
      <c r="FC1306" s="27"/>
      <c r="FD1306" s="27"/>
      <c r="FE1306" s="27"/>
      <c r="FF1306" s="27"/>
      <c r="FG1306" s="27"/>
      <c r="FH1306" s="27"/>
      <c r="FI1306" s="27"/>
      <c r="FJ1306" s="27"/>
      <c r="FK1306" s="27"/>
      <c r="FL1306" s="27"/>
      <c r="FM1306" s="27"/>
      <c r="FN1306" s="27"/>
      <c r="FO1306" s="27"/>
      <c r="FP1306" s="27"/>
      <c r="FQ1306" s="27"/>
      <c r="FR1306" s="27"/>
      <c r="FS1306" s="29">
        <f t="shared" ref="FS1306:FS1369" si="159">FQ1306+FO1306+FL1306+FI1306+FC1306+EW1306+EP1306+EL1306+EF1306+EC1306+DX1306+DU1306+DK1306+DJ1306+DG1306+DE1306+DD1306+CX1306+CP1306+CG1306+BZ1306+BU1306+BM1306+BG1306+AZ1306+P1306+O1306+N1306+L1306+J1306+G1306+BT1306</f>
        <v>300</v>
      </c>
      <c r="FT1306" s="29"/>
      <c r="FU1306" s="8">
        <f t="shared" si="154"/>
        <v>0</v>
      </c>
      <c r="FV1306" s="29"/>
    </row>
    <row r="1307" spans="1:178">
      <c r="A1307" s="8">
        <v>17196</v>
      </c>
      <c r="B1307" s="27" t="s">
        <v>853</v>
      </c>
      <c r="E1307" s="8"/>
      <c r="H1307" s="8">
        <f>VLOOKUP(F1307, 'Meslek Grupları'!$E$6:$G$152, 3, FALSE)</f>
        <v>0</v>
      </c>
      <c r="I1307" s="8"/>
      <c r="J1307" s="8"/>
      <c r="K1307" s="8"/>
      <c r="M1307" s="8"/>
      <c r="O1307" s="8"/>
      <c r="P1307" s="8"/>
      <c r="Q1307" t="s">
        <v>1071</v>
      </c>
      <c r="U1307" s="8"/>
      <c r="V1307" s="8"/>
      <c r="W1307" s="8"/>
      <c r="Z1307" s="2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27"/>
      <c r="AT1307" s="27"/>
      <c r="AU1307" s="29"/>
      <c r="AV1307" s="8"/>
      <c r="AW1307" s="8"/>
      <c r="AX1307" s="8"/>
      <c r="AY1307" s="8"/>
      <c r="AZ1307" s="8"/>
      <c r="BA1307" s="27"/>
      <c r="BB1307" s="28"/>
      <c r="BC1307" s="8"/>
      <c r="BD1307" s="8"/>
      <c r="BE1307" s="8"/>
      <c r="BF1307" s="8"/>
      <c r="BG1307" s="8"/>
      <c r="BH1307" s="27"/>
      <c r="BI1307" s="8"/>
      <c r="BJ1307" s="8"/>
      <c r="BK1307" s="8"/>
      <c r="BL1307" s="8"/>
      <c r="BM1307" s="8"/>
      <c r="BN1307" s="8"/>
      <c r="BO1307" s="28"/>
      <c r="BP1307" s="8"/>
      <c r="BQ1307" s="8"/>
      <c r="BR1307" s="8"/>
      <c r="BS1307" s="8"/>
      <c r="BT1307" s="8"/>
      <c r="BU1307" s="27"/>
      <c r="BV1307" s="8"/>
      <c r="BW1307" s="28"/>
      <c r="BX1307" s="8"/>
      <c r="BY1307" s="8"/>
      <c r="BZ1307" s="8"/>
      <c r="CA1307" s="27"/>
      <c r="CB1307" s="28"/>
      <c r="CC1307" s="8"/>
      <c r="CD1307" s="8"/>
      <c r="CE1307" s="8"/>
      <c r="CF1307" s="8"/>
      <c r="CG1307" s="8"/>
      <c r="CH1307" s="27"/>
      <c r="CI1307" s="29"/>
      <c r="CJ1307" s="2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28"/>
      <c r="DR1307" s="8"/>
      <c r="DS1307" s="8"/>
      <c r="DT1307" s="8"/>
      <c r="DU1307" s="8"/>
      <c r="DV1307" s="27"/>
      <c r="DW1307" s="8"/>
      <c r="DX1307" s="8"/>
      <c r="DY1307" s="8"/>
      <c r="DZ1307" s="8"/>
      <c r="EA1307" s="8"/>
      <c r="EB1307" s="8"/>
      <c r="EC1307" s="8"/>
      <c r="ED1307" s="28"/>
      <c r="EE1307" s="8"/>
      <c r="EF1307" s="8"/>
      <c r="EG1307" s="28">
        <v>1</v>
      </c>
      <c r="EH1307" s="8"/>
      <c r="EI1307" s="8"/>
      <c r="EJ1307" s="8"/>
      <c r="EK1307" s="8" t="s">
        <v>905</v>
      </c>
      <c r="EL1307" s="27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27"/>
      <c r="EX1307" s="27"/>
      <c r="EY1307" s="27"/>
      <c r="EZ1307" s="27"/>
      <c r="FA1307" s="27"/>
      <c r="FB1307" s="27"/>
      <c r="FC1307" s="27"/>
      <c r="FD1307" s="27"/>
      <c r="FE1307" s="27"/>
      <c r="FF1307" s="27"/>
      <c r="FG1307" s="27"/>
      <c r="FH1307" s="27"/>
      <c r="FI1307" s="27"/>
      <c r="FJ1307" s="27"/>
      <c r="FK1307" s="27"/>
      <c r="FL1307" s="27"/>
      <c r="FM1307" s="27"/>
      <c r="FN1307" s="27"/>
      <c r="FO1307" s="27"/>
      <c r="FP1307" s="27"/>
      <c r="FQ1307" s="27"/>
      <c r="FR1307" s="27"/>
      <c r="FS1307" s="29">
        <f t="shared" si="159"/>
        <v>0</v>
      </c>
      <c r="FT1307" s="29"/>
      <c r="FU1307" s="8">
        <f t="shared" si="154"/>
        <v>0</v>
      </c>
      <c r="FV1307" s="29"/>
    </row>
    <row r="1308" spans="1:178">
      <c r="A1308" s="8">
        <v>17196</v>
      </c>
      <c r="B1308" s="27" t="s">
        <v>853</v>
      </c>
      <c r="E1308" s="8"/>
      <c r="H1308" s="8">
        <f>VLOOKUP(F1308, 'Meslek Grupları'!$E$6:$G$152, 3, FALSE)</f>
        <v>0</v>
      </c>
      <c r="I1308" s="8"/>
      <c r="J1308" s="8"/>
      <c r="K1308" s="8"/>
      <c r="M1308" s="8"/>
      <c r="O1308" s="8"/>
      <c r="P1308" s="8"/>
      <c r="Q1308" t="s">
        <v>1071</v>
      </c>
      <c r="U1308" s="8"/>
      <c r="V1308" s="8"/>
      <c r="W1308" s="8"/>
      <c r="Z1308" s="2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27"/>
      <c r="AT1308" s="27"/>
      <c r="AU1308" s="29"/>
      <c r="AV1308" s="8"/>
      <c r="AW1308" s="8"/>
      <c r="AX1308" s="8"/>
      <c r="AY1308" s="8"/>
      <c r="AZ1308" s="8"/>
      <c r="BA1308" s="27"/>
      <c r="BB1308" s="28"/>
      <c r="BC1308" s="8"/>
      <c r="BD1308" s="8"/>
      <c r="BE1308" s="8"/>
      <c r="BF1308" s="8"/>
      <c r="BG1308" s="8"/>
      <c r="BH1308" s="27"/>
      <c r="BI1308" s="8"/>
      <c r="BJ1308" s="8"/>
      <c r="BK1308" s="8"/>
      <c r="BL1308" s="8"/>
      <c r="BM1308" s="8"/>
      <c r="BN1308" s="8"/>
      <c r="BO1308" s="28"/>
      <c r="BP1308" s="8"/>
      <c r="BQ1308" s="8"/>
      <c r="BR1308" s="8"/>
      <c r="BS1308" s="8"/>
      <c r="BT1308" s="8"/>
      <c r="BU1308" s="27"/>
      <c r="BV1308" s="8"/>
      <c r="BW1308" s="28"/>
      <c r="BX1308" s="8"/>
      <c r="BY1308" s="8"/>
      <c r="BZ1308" s="8"/>
      <c r="CA1308" s="27"/>
      <c r="CB1308" s="28"/>
      <c r="CC1308" s="8"/>
      <c r="CD1308" s="8"/>
      <c r="CE1308" s="8"/>
      <c r="CF1308" s="8"/>
      <c r="CG1308" s="8"/>
      <c r="CH1308" s="27"/>
      <c r="CI1308" s="29"/>
      <c r="CJ1308" s="2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28"/>
      <c r="DR1308" s="8"/>
      <c r="DS1308" s="8"/>
      <c r="DT1308" s="8"/>
      <c r="DU1308" s="8"/>
      <c r="DV1308" s="27"/>
      <c r="DW1308" s="8"/>
      <c r="DX1308" s="8"/>
      <c r="DY1308" s="8"/>
      <c r="DZ1308" s="8"/>
      <c r="EA1308" s="8"/>
      <c r="EB1308" s="8"/>
      <c r="EC1308" s="8"/>
      <c r="ED1308" s="28"/>
      <c r="EE1308" s="8"/>
      <c r="EF1308" s="8"/>
      <c r="EG1308" s="28">
        <v>1</v>
      </c>
      <c r="EH1308" s="8" t="s">
        <v>401</v>
      </c>
      <c r="EI1308" s="8"/>
      <c r="EJ1308" s="8"/>
      <c r="EK1308" s="8" t="s">
        <v>889</v>
      </c>
      <c r="EL1308" s="27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27"/>
      <c r="EX1308" s="27"/>
      <c r="EY1308" s="27"/>
      <c r="EZ1308" s="27"/>
      <c r="FA1308" s="27"/>
      <c r="FB1308" s="27"/>
      <c r="FC1308" s="27"/>
      <c r="FD1308" s="27"/>
      <c r="FE1308" s="27"/>
      <c r="FF1308" s="27"/>
      <c r="FG1308" s="27"/>
      <c r="FH1308" s="27"/>
      <c r="FI1308" s="27"/>
      <c r="FJ1308" s="27"/>
      <c r="FK1308" s="27"/>
      <c r="FL1308" s="27"/>
      <c r="FM1308" s="27"/>
      <c r="FN1308" s="27"/>
      <c r="FO1308" s="27"/>
      <c r="FP1308" s="27"/>
      <c r="FQ1308" s="27"/>
      <c r="FR1308" s="27"/>
      <c r="FS1308" s="29">
        <f t="shared" si="159"/>
        <v>0</v>
      </c>
      <c r="FT1308" s="29"/>
      <c r="FU1308" s="8">
        <f t="shared" si="154"/>
        <v>0</v>
      </c>
      <c r="FV1308" s="29"/>
    </row>
    <row r="1309" spans="1:178">
      <c r="A1309" s="8">
        <v>17196</v>
      </c>
      <c r="B1309" s="27" t="s">
        <v>853</v>
      </c>
      <c r="E1309" s="8"/>
      <c r="H1309" s="8">
        <f>VLOOKUP(F1309, 'Meslek Grupları'!$E$6:$G$152, 3, FALSE)</f>
        <v>0</v>
      </c>
      <c r="I1309" s="8"/>
      <c r="J1309" s="8"/>
      <c r="K1309" s="8"/>
      <c r="M1309" s="8"/>
      <c r="O1309" s="8"/>
      <c r="P1309" s="8"/>
      <c r="Q1309" t="s">
        <v>1071</v>
      </c>
      <c r="U1309" s="8"/>
      <c r="V1309" s="8"/>
      <c r="W1309" s="8"/>
      <c r="Z1309" s="2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27"/>
      <c r="AT1309" s="27"/>
      <c r="AU1309" s="29"/>
      <c r="AV1309" s="8"/>
      <c r="AW1309" s="8"/>
      <c r="AX1309" s="8"/>
      <c r="AY1309" s="8"/>
      <c r="AZ1309" s="8"/>
      <c r="BA1309" s="27"/>
      <c r="BB1309" s="28"/>
      <c r="BC1309" s="8"/>
      <c r="BD1309" s="8"/>
      <c r="BE1309" s="8"/>
      <c r="BF1309" s="8"/>
      <c r="BG1309" s="8"/>
      <c r="BH1309" s="27"/>
      <c r="BI1309" s="8"/>
      <c r="BJ1309" s="8"/>
      <c r="BK1309" s="8"/>
      <c r="BL1309" s="8"/>
      <c r="BM1309" s="8"/>
      <c r="BN1309" s="8"/>
      <c r="BO1309" s="28"/>
      <c r="BP1309" s="8"/>
      <c r="BQ1309" s="8"/>
      <c r="BR1309" s="8"/>
      <c r="BS1309" s="8"/>
      <c r="BT1309" s="8"/>
      <c r="BU1309" s="27"/>
      <c r="BV1309" s="8"/>
      <c r="BW1309" s="28"/>
      <c r="BX1309" s="8"/>
      <c r="BY1309" s="8"/>
      <c r="BZ1309" s="8"/>
      <c r="CA1309" s="27"/>
      <c r="CB1309" s="28"/>
      <c r="CC1309" s="8"/>
      <c r="CD1309" s="8"/>
      <c r="CE1309" s="8"/>
      <c r="CF1309" s="8"/>
      <c r="CG1309" s="8"/>
      <c r="CH1309" s="27"/>
      <c r="CI1309" s="29"/>
      <c r="CJ1309" s="2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28"/>
      <c r="DR1309" s="8"/>
      <c r="DS1309" s="8"/>
      <c r="DT1309" s="8"/>
      <c r="DU1309" s="8"/>
      <c r="DV1309" s="27"/>
      <c r="DW1309" s="8"/>
      <c r="DX1309" s="8"/>
      <c r="DY1309" s="8"/>
      <c r="DZ1309" s="8"/>
      <c r="EA1309" s="8"/>
      <c r="EB1309" s="8"/>
      <c r="EC1309" s="8"/>
      <c r="ED1309" s="28"/>
      <c r="EE1309" s="8"/>
      <c r="EF1309" s="8"/>
      <c r="EG1309" s="28">
        <v>1</v>
      </c>
      <c r="EH1309" s="8" t="s">
        <v>401</v>
      </c>
      <c r="EI1309" s="8"/>
      <c r="EJ1309" s="8"/>
      <c r="EK1309" s="8" t="s">
        <v>879</v>
      </c>
      <c r="EL1309" s="27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27"/>
      <c r="EX1309" s="27"/>
      <c r="EY1309" s="27"/>
      <c r="EZ1309" s="27"/>
      <c r="FA1309" s="27"/>
      <c r="FB1309" s="27"/>
      <c r="FC1309" s="27"/>
      <c r="FD1309" s="27"/>
      <c r="FE1309" s="27"/>
      <c r="FF1309" s="27"/>
      <c r="FG1309" s="27"/>
      <c r="FH1309" s="27"/>
      <c r="FI1309" s="27"/>
      <c r="FJ1309" s="27"/>
      <c r="FK1309" s="27"/>
      <c r="FL1309" s="27"/>
      <c r="FM1309" s="27"/>
      <c r="FN1309" s="27"/>
      <c r="FO1309" s="27"/>
      <c r="FP1309" s="27"/>
      <c r="FQ1309" s="27"/>
      <c r="FR1309" s="27"/>
      <c r="FS1309" s="29">
        <f t="shared" si="159"/>
        <v>0</v>
      </c>
      <c r="FT1309" s="29"/>
      <c r="FU1309" s="8">
        <f t="shared" si="154"/>
        <v>0</v>
      </c>
      <c r="FV1309" s="29"/>
    </row>
    <row r="1310" spans="1:178">
      <c r="A1310" s="8">
        <v>17196</v>
      </c>
      <c r="B1310" s="27" t="s">
        <v>853</v>
      </c>
      <c r="E1310" s="8"/>
      <c r="H1310" s="8">
        <f>VLOOKUP(F1310, 'Meslek Grupları'!$E$6:$G$152, 3, FALSE)</f>
        <v>0</v>
      </c>
      <c r="I1310" s="8"/>
      <c r="J1310" s="8"/>
      <c r="K1310" s="8"/>
      <c r="M1310" s="8"/>
      <c r="O1310" s="8"/>
      <c r="P1310" s="8"/>
      <c r="Q1310" t="s">
        <v>1071</v>
      </c>
      <c r="U1310" s="8"/>
      <c r="V1310" s="8"/>
      <c r="W1310" s="8"/>
      <c r="Z1310" s="2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27"/>
      <c r="AT1310" s="27"/>
      <c r="AU1310" s="29"/>
      <c r="AV1310" s="8"/>
      <c r="AW1310" s="8"/>
      <c r="AX1310" s="8"/>
      <c r="AY1310" s="8"/>
      <c r="AZ1310" s="8"/>
      <c r="BA1310" s="27"/>
      <c r="BB1310" s="28"/>
      <c r="BC1310" s="8"/>
      <c r="BD1310" s="8"/>
      <c r="BE1310" s="8"/>
      <c r="BF1310" s="8"/>
      <c r="BG1310" s="8"/>
      <c r="BH1310" s="27"/>
      <c r="BI1310" s="8"/>
      <c r="BJ1310" s="8"/>
      <c r="BK1310" s="8"/>
      <c r="BL1310" s="8"/>
      <c r="BM1310" s="8"/>
      <c r="BN1310" s="8"/>
      <c r="BO1310" s="28"/>
      <c r="BP1310" s="8"/>
      <c r="BQ1310" s="8"/>
      <c r="BR1310" s="8"/>
      <c r="BS1310" s="8"/>
      <c r="BT1310" s="8"/>
      <c r="BU1310" s="27"/>
      <c r="BV1310" s="8"/>
      <c r="BW1310" s="28"/>
      <c r="BX1310" s="8"/>
      <c r="BY1310" s="8"/>
      <c r="BZ1310" s="8"/>
      <c r="CA1310" s="27"/>
      <c r="CB1310" s="28"/>
      <c r="CC1310" s="8"/>
      <c r="CD1310" s="8"/>
      <c r="CE1310" s="8"/>
      <c r="CF1310" s="8"/>
      <c r="CG1310" s="8"/>
      <c r="CH1310" s="27"/>
      <c r="CI1310" s="29"/>
      <c r="CJ1310" s="2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28"/>
      <c r="DR1310" s="8"/>
      <c r="DS1310" s="8"/>
      <c r="DT1310" s="8"/>
      <c r="DU1310" s="8"/>
      <c r="DV1310" s="27"/>
      <c r="DW1310" s="8"/>
      <c r="DX1310" s="8"/>
      <c r="DY1310" s="8"/>
      <c r="DZ1310" s="8"/>
      <c r="EA1310" s="8"/>
      <c r="EB1310" s="8"/>
      <c r="EC1310" s="8"/>
      <c r="ED1310" s="28"/>
      <c r="EE1310" s="8"/>
      <c r="EF1310" s="8"/>
      <c r="EG1310" s="28">
        <v>1</v>
      </c>
      <c r="EH1310" s="8" t="s">
        <v>425</v>
      </c>
      <c r="EI1310" s="8"/>
      <c r="EJ1310" s="8"/>
      <c r="EK1310" s="8" t="s">
        <v>527</v>
      </c>
      <c r="EL1310" s="27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27"/>
      <c r="EX1310" s="27"/>
      <c r="EY1310" s="27"/>
      <c r="EZ1310" s="27"/>
      <c r="FA1310" s="27"/>
      <c r="FB1310" s="27"/>
      <c r="FC1310" s="27"/>
      <c r="FD1310" s="27"/>
      <c r="FE1310" s="27"/>
      <c r="FF1310" s="27"/>
      <c r="FG1310" s="27"/>
      <c r="FH1310" s="27"/>
      <c r="FI1310" s="27"/>
      <c r="FJ1310" s="27"/>
      <c r="FK1310" s="27"/>
      <c r="FL1310" s="27"/>
      <c r="FM1310" s="27"/>
      <c r="FN1310" s="27"/>
      <c r="FO1310" s="27"/>
      <c r="FP1310" s="27"/>
      <c r="FQ1310" s="27"/>
      <c r="FR1310" s="27"/>
      <c r="FS1310" s="29">
        <f t="shared" si="159"/>
        <v>0</v>
      </c>
      <c r="FT1310" s="29"/>
      <c r="FU1310" s="8">
        <f t="shared" si="154"/>
        <v>0</v>
      </c>
      <c r="FV1310" s="29"/>
    </row>
    <row r="1311" spans="1:178">
      <c r="A1311" s="8">
        <v>17196</v>
      </c>
      <c r="B1311" s="27" t="s">
        <v>853</v>
      </c>
      <c r="C1311" s="31"/>
      <c r="D1311" s="31"/>
      <c r="E1311" s="31"/>
      <c r="F1311" s="31"/>
      <c r="G1311" s="31"/>
      <c r="H1311" s="8">
        <f>VLOOKUP(F1311, 'Meslek Grupları'!$E$6:$G$152, 3, FALSE)</f>
        <v>0</v>
      </c>
      <c r="I1311" s="31"/>
      <c r="J1311" s="31"/>
      <c r="K1311" s="31"/>
      <c r="L1311" s="31"/>
      <c r="M1311" s="31"/>
      <c r="N1311" s="31"/>
      <c r="O1311" s="31"/>
      <c r="P1311" s="31"/>
      <c r="Q1311" s="31" t="s">
        <v>1071</v>
      </c>
      <c r="R1311" s="31"/>
      <c r="S1311" s="31"/>
      <c r="T1311" s="31"/>
      <c r="U1311" s="31"/>
      <c r="V1311" s="31"/>
      <c r="W1311" s="31"/>
      <c r="X1311" s="31"/>
      <c r="Y1311" s="31"/>
      <c r="Z1311" s="38"/>
      <c r="AA1311" s="31"/>
      <c r="AB1311" s="31"/>
      <c r="AC1311" s="31"/>
      <c r="AD1311" s="31"/>
      <c r="AE1311" s="31"/>
      <c r="AF1311" s="31"/>
      <c r="AG1311" s="31"/>
      <c r="AH1311" s="31"/>
      <c r="AI1311" s="31"/>
      <c r="AJ1311" s="31"/>
      <c r="AK1311" s="31"/>
      <c r="AL1311" s="31"/>
      <c r="AM1311" s="31"/>
      <c r="AN1311" s="31"/>
      <c r="AO1311" s="31"/>
      <c r="AP1311" s="31"/>
      <c r="AQ1311" s="31"/>
      <c r="AR1311" s="31"/>
      <c r="AS1311" s="37"/>
      <c r="AT1311" s="37"/>
      <c r="AU1311" s="39"/>
      <c r="AV1311" s="31"/>
      <c r="AW1311" s="31"/>
      <c r="AX1311" s="31"/>
      <c r="AY1311" s="31"/>
      <c r="AZ1311" s="31"/>
      <c r="BA1311" s="37"/>
      <c r="BB1311" s="38"/>
      <c r="BC1311" s="31"/>
      <c r="BD1311" s="31"/>
      <c r="BE1311" s="31"/>
      <c r="BF1311" s="31"/>
      <c r="BG1311" s="31"/>
      <c r="BH1311" s="37"/>
      <c r="BI1311" s="31"/>
      <c r="BJ1311" s="31"/>
      <c r="BK1311" s="31"/>
      <c r="BL1311" s="31"/>
      <c r="BM1311" s="31"/>
      <c r="BN1311" s="31"/>
      <c r="BO1311" s="38"/>
      <c r="BP1311" s="31"/>
      <c r="BQ1311" s="31"/>
      <c r="BR1311" s="31"/>
      <c r="BS1311" s="31"/>
      <c r="BT1311" s="31"/>
      <c r="BU1311" s="37"/>
      <c r="BV1311" s="31"/>
      <c r="BW1311" s="38"/>
      <c r="BX1311" s="31"/>
      <c r="BY1311" s="31"/>
      <c r="BZ1311" s="31"/>
      <c r="CA1311" s="37"/>
      <c r="CB1311" s="38"/>
      <c r="CC1311" s="31"/>
      <c r="CD1311" s="31"/>
      <c r="CE1311" s="31"/>
      <c r="CF1311" s="31"/>
      <c r="CG1311" s="31"/>
      <c r="CH1311" s="37"/>
      <c r="CI1311" s="39"/>
      <c r="CJ1311" s="38"/>
      <c r="CK1311" s="31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  <c r="DH1311" s="31"/>
      <c r="DI1311" s="31"/>
      <c r="DJ1311" s="31"/>
      <c r="DK1311" s="31"/>
      <c r="DL1311" s="31"/>
      <c r="DM1311" s="31"/>
      <c r="DN1311" s="31"/>
      <c r="DO1311" s="31"/>
      <c r="DP1311" s="31"/>
      <c r="DQ1311" s="38"/>
      <c r="DR1311" s="31"/>
      <c r="DS1311" s="31"/>
      <c r="DT1311" s="31"/>
      <c r="DU1311" s="31"/>
      <c r="DV1311" s="37"/>
      <c r="DW1311" s="31"/>
      <c r="DX1311" s="31"/>
      <c r="DY1311" s="31"/>
      <c r="DZ1311" s="31"/>
      <c r="EA1311" s="31"/>
      <c r="EB1311" s="31"/>
      <c r="EC1311" s="31"/>
      <c r="ED1311" s="38"/>
      <c r="EE1311" s="31"/>
      <c r="EF1311" s="31"/>
      <c r="EG1311" s="38">
        <v>1</v>
      </c>
      <c r="EH1311" s="31" t="s">
        <v>401</v>
      </c>
      <c r="EI1311" s="31"/>
      <c r="EJ1311" s="31"/>
      <c r="EK1311" s="31" t="s">
        <v>914</v>
      </c>
      <c r="EL1311" s="37"/>
      <c r="EM1311" s="31"/>
      <c r="EN1311" s="31"/>
      <c r="EO1311" s="31"/>
      <c r="EP1311" s="31"/>
      <c r="EQ1311" s="31"/>
      <c r="ER1311" s="31"/>
      <c r="ES1311" s="31"/>
      <c r="ET1311" s="31"/>
      <c r="EU1311" s="31"/>
      <c r="EV1311" s="31"/>
      <c r="EW1311" s="37"/>
      <c r="EX1311" s="37"/>
      <c r="EY1311" s="37"/>
      <c r="EZ1311" s="37"/>
      <c r="FA1311" s="37"/>
      <c r="FB1311" s="37"/>
      <c r="FC1311" s="37"/>
      <c r="FD1311" s="37"/>
      <c r="FE1311" s="37"/>
      <c r="FF1311" s="37"/>
      <c r="FG1311" s="37"/>
      <c r="FH1311" s="37"/>
      <c r="FI1311" s="37"/>
      <c r="FJ1311" s="37"/>
      <c r="FK1311" s="37"/>
      <c r="FL1311" s="37"/>
      <c r="FM1311" s="37"/>
      <c r="FN1311" s="37"/>
      <c r="FO1311" s="37"/>
      <c r="FP1311" s="37"/>
      <c r="FQ1311" s="37"/>
      <c r="FR1311" s="37"/>
      <c r="FS1311" s="29">
        <f t="shared" si="159"/>
        <v>0</v>
      </c>
      <c r="FT1311" s="29"/>
      <c r="FU1311" s="8">
        <f t="shared" si="154"/>
        <v>0</v>
      </c>
      <c r="FV1311" s="29"/>
    </row>
    <row r="1312" spans="1:178">
      <c r="A1312" s="8">
        <v>17196</v>
      </c>
      <c r="B1312" s="27" t="s">
        <v>853</v>
      </c>
      <c r="C1312" s="40">
        <v>104</v>
      </c>
      <c r="D1312" s="40" t="s">
        <v>1453</v>
      </c>
      <c r="E1312" s="40" t="s">
        <v>1482</v>
      </c>
      <c r="F1312" s="40" t="s">
        <v>253</v>
      </c>
      <c r="G1312" s="40">
        <v>80</v>
      </c>
      <c r="H1312" s="8" t="str">
        <f>VLOOKUP(F1312, 'Meslek Grupları'!$E$6:$G$152, 3, FALSE)</f>
        <v>İşçiler</v>
      </c>
      <c r="I1312" s="40" t="s">
        <v>1712</v>
      </c>
      <c r="J1312" s="40"/>
      <c r="K1312" s="40"/>
      <c r="L1312" s="40"/>
      <c r="M1312" s="40"/>
      <c r="N1312" s="40"/>
      <c r="O1312" s="40"/>
      <c r="P1312" s="40"/>
      <c r="Q1312" s="40" t="s">
        <v>575</v>
      </c>
      <c r="R1312" s="40"/>
      <c r="S1312" s="40">
        <v>1</v>
      </c>
      <c r="T1312" s="40">
        <v>4.5</v>
      </c>
      <c r="U1312" s="40"/>
      <c r="V1312" s="40"/>
      <c r="W1312" s="40"/>
      <c r="X1312" s="40"/>
      <c r="Y1312" s="40"/>
      <c r="Z1312" s="41"/>
      <c r="AA1312" s="40"/>
      <c r="AB1312" s="40"/>
      <c r="AC1312" s="40"/>
      <c r="AD1312" s="40"/>
      <c r="AE1312" s="40"/>
      <c r="AF1312" s="40"/>
      <c r="AG1312" s="40"/>
      <c r="AH1312" s="40"/>
      <c r="AI1312" s="40"/>
      <c r="AJ1312" s="40"/>
      <c r="AK1312" s="40"/>
      <c r="AL1312" s="40"/>
      <c r="AM1312" s="40"/>
      <c r="AN1312" s="40"/>
      <c r="AO1312" s="40"/>
      <c r="AP1312" s="40"/>
      <c r="AQ1312" s="40"/>
      <c r="AR1312" s="40"/>
      <c r="AS1312" s="42"/>
      <c r="AT1312" s="42"/>
      <c r="AU1312" s="43"/>
      <c r="AV1312" s="40"/>
      <c r="AW1312" s="40"/>
      <c r="AX1312" s="40"/>
      <c r="AY1312" s="40"/>
      <c r="AZ1312" s="40"/>
      <c r="BA1312" s="42"/>
      <c r="BB1312" s="41"/>
      <c r="BC1312" s="40"/>
      <c r="BD1312" s="40"/>
      <c r="BE1312" s="40"/>
      <c r="BF1312" s="40"/>
      <c r="BG1312" s="40"/>
      <c r="BH1312" s="42"/>
      <c r="BI1312" s="40"/>
      <c r="BJ1312" s="40"/>
      <c r="BK1312" s="40"/>
      <c r="BL1312" s="40"/>
      <c r="BM1312" s="40"/>
      <c r="BN1312" s="40"/>
      <c r="BO1312" s="41"/>
      <c r="BP1312" s="40"/>
      <c r="BQ1312" s="40"/>
      <c r="BR1312" s="40"/>
      <c r="BS1312" s="40"/>
      <c r="BT1312" s="40"/>
      <c r="BU1312" s="42"/>
      <c r="BV1312" s="40"/>
      <c r="BW1312" s="41">
        <v>1</v>
      </c>
      <c r="BX1312" s="40"/>
      <c r="BY1312" s="40"/>
      <c r="BZ1312" s="40">
        <v>12</v>
      </c>
      <c r="CA1312" s="42">
        <v>12</v>
      </c>
      <c r="CB1312" s="41"/>
      <c r="CC1312" s="40"/>
      <c r="CD1312" s="40"/>
      <c r="CE1312" s="40"/>
      <c r="CF1312" s="40"/>
      <c r="CG1312" s="40"/>
      <c r="CH1312" s="42"/>
      <c r="CI1312" s="43"/>
      <c r="CJ1312" s="41"/>
      <c r="CK1312" s="40"/>
      <c r="CL1312" s="40"/>
      <c r="CM1312" s="40"/>
      <c r="CN1312" s="40"/>
      <c r="CO1312" s="40"/>
      <c r="CP1312" s="40"/>
      <c r="CQ1312" s="40"/>
      <c r="CR1312" s="40"/>
      <c r="CS1312" s="40"/>
      <c r="CT1312" s="40"/>
      <c r="CU1312" s="40"/>
      <c r="CV1312" s="40"/>
      <c r="CW1312" s="40"/>
      <c r="CX1312" s="40"/>
      <c r="CY1312" s="40"/>
      <c r="CZ1312" s="40"/>
      <c r="DA1312" s="40"/>
      <c r="DB1312" s="40"/>
      <c r="DC1312" s="40"/>
      <c r="DD1312" s="40"/>
      <c r="DE1312" s="40"/>
      <c r="DF1312" s="40"/>
      <c r="DG1312" s="40"/>
      <c r="DH1312" s="40"/>
      <c r="DI1312" s="40"/>
      <c r="DJ1312" s="40"/>
      <c r="DK1312" s="40"/>
      <c r="DL1312" s="40"/>
      <c r="DM1312" s="40"/>
      <c r="DN1312" s="40"/>
      <c r="DO1312" s="40"/>
      <c r="DP1312" s="40"/>
      <c r="DQ1312" s="41"/>
      <c r="DR1312" s="40"/>
      <c r="DS1312" s="40"/>
      <c r="DT1312" s="40"/>
      <c r="DU1312" s="40"/>
      <c r="DV1312" s="42"/>
      <c r="DW1312" s="40"/>
      <c r="DX1312" s="40"/>
      <c r="DY1312" s="40"/>
      <c r="DZ1312" s="40"/>
      <c r="EA1312" s="40"/>
      <c r="EB1312" s="40"/>
      <c r="EC1312" s="40"/>
      <c r="ED1312" s="41"/>
      <c r="EE1312" s="40"/>
      <c r="EF1312" s="40"/>
      <c r="EG1312" s="41"/>
      <c r="EH1312" s="40"/>
      <c r="EI1312" s="40"/>
      <c r="EJ1312" s="40"/>
      <c r="EK1312" s="40"/>
      <c r="EL1312" s="42"/>
      <c r="EM1312" s="40"/>
      <c r="EN1312" s="40"/>
      <c r="EO1312" s="40"/>
      <c r="EP1312" s="40"/>
      <c r="EQ1312" s="40"/>
      <c r="ER1312" s="40"/>
      <c r="ES1312" s="40"/>
      <c r="ET1312" s="40"/>
      <c r="EU1312" s="40"/>
      <c r="EV1312" s="40"/>
      <c r="EW1312" s="42"/>
      <c r="EX1312" s="42"/>
      <c r="EY1312" s="42"/>
      <c r="EZ1312" s="42"/>
      <c r="FA1312" s="42"/>
      <c r="FB1312" s="42"/>
      <c r="FC1312" s="42"/>
      <c r="FD1312" s="42"/>
      <c r="FE1312" s="42"/>
      <c r="FF1312" s="42"/>
      <c r="FG1312" s="42"/>
      <c r="FH1312" s="42"/>
      <c r="FI1312" s="42"/>
      <c r="FJ1312" s="42"/>
      <c r="FK1312" s="42"/>
      <c r="FL1312" s="42"/>
      <c r="FM1312" s="42"/>
      <c r="FN1312" s="42"/>
      <c r="FO1312" s="42"/>
      <c r="FP1312" s="42"/>
      <c r="FQ1312" s="42"/>
      <c r="FR1312" s="42"/>
      <c r="FS1312" s="29">
        <f t="shared" si="159"/>
        <v>92</v>
      </c>
      <c r="FT1312" s="29">
        <f t="shared" ref="FT1312:FT1326" si="160">FS1312</f>
        <v>92</v>
      </c>
      <c r="FU1312" s="8">
        <f t="shared" si="154"/>
        <v>1</v>
      </c>
      <c r="FV1312" s="29">
        <f t="shared" ref="FV1312:FV1326" si="161">FU1312</f>
        <v>1</v>
      </c>
    </row>
    <row r="1313" spans="1:178">
      <c r="A1313" s="8">
        <v>17196</v>
      </c>
      <c r="B1313" s="27" t="s">
        <v>853</v>
      </c>
      <c r="C1313" s="40">
        <v>105</v>
      </c>
      <c r="D1313" s="40" t="s">
        <v>1591</v>
      </c>
      <c r="E1313" s="40" t="s">
        <v>1460</v>
      </c>
      <c r="F1313" s="40" t="s">
        <v>191</v>
      </c>
      <c r="G1313" s="40">
        <v>400</v>
      </c>
      <c r="H1313" s="8" t="str">
        <f>VLOOKUP(F1313, 'Meslek Grupları'!$E$6:$G$152, 3, FALSE)</f>
        <v>Esnaf</v>
      </c>
      <c r="I1313" s="40"/>
      <c r="J1313" s="40"/>
      <c r="K1313" s="40"/>
      <c r="L1313" s="40"/>
      <c r="M1313" s="40"/>
      <c r="N1313" s="40"/>
      <c r="O1313" s="40"/>
      <c r="P1313" s="40"/>
      <c r="Q1313" s="40" t="s">
        <v>577</v>
      </c>
      <c r="R1313" s="40">
        <v>70</v>
      </c>
      <c r="S1313" s="40">
        <v>6</v>
      </c>
      <c r="T1313" s="40">
        <v>27</v>
      </c>
      <c r="U1313" s="40"/>
      <c r="V1313" s="40"/>
      <c r="W1313" s="40"/>
      <c r="X1313" s="40"/>
      <c r="Y1313" s="40"/>
      <c r="Z1313" s="41"/>
      <c r="AA1313" s="40"/>
      <c r="AB1313" s="40"/>
      <c r="AC1313" s="40"/>
      <c r="AD1313" s="40"/>
      <c r="AE1313" s="40"/>
      <c r="AF1313" s="40"/>
      <c r="AG1313" s="40"/>
      <c r="AH1313" s="40"/>
      <c r="AI1313" s="40"/>
      <c r="AJ1313" s="40"/>
      <c r="AK1313" s="40"/>
      <c r="AL1313" s="40"/>
      <c r="AM1313" s="40"/>
      <c r="AN1313" s="40"/>
      <c r="AO1313" s="40"/>
      <c r="AP1313" s="40"/>
      <c r="AQ1313" s="40"/>
      <c r="AR1313" s="40"/>
      <c r="AS1313" s="42"/>
      <c r="AT1313" s="42"/>
      <c r="AU1313" s="43"/>
      <c r="AV1313" s="40"/>
      <c r="AW1313" s="40"/>
      <c r="AX1313" s="40"/>
      <c r="AY1313" s="40"/>
      <c r="AZ1313" s="40"/>
      <c r="BA1313" s="42"/>
      <c r="BB1313" s="41"/>
      <c r="BC1313" s="40"/>
      <c r="BD1313" s="40"/>
      <c r="BE1313" s="40"/>
      <c r="BF1313" s="40"/>
      <c r="BG1313" s="40"/>
      <c r="BH1313" s="42"/>
      <c r="BI1313" s="40"/>
      <c r="BJ1313" s="40"/>
      <c r="BK1313" s="40"/>
      <c r="BL1313" s="40"/>
      <c r="BM1313" s="40"/>
      <c r="BN1313" s="40"/>
      <c r="BO1313" s="41"/>
      <c r="BP1313" s="40"/>
      <c r="BQ1313" s="40"/>
      <c r="BR1313" s="40"/>
      <c r="BS1313" s="40"/>
      <c r="BT1313" s="40"/>
      <c r="BU1313" s="42"/>
      <c r="BV1313" s="40"/>
      <c r="BW1313" s="41">
        <v>6</v>
      </c>
      <c r="BX1313" s="40"/>
      <c r="BY1313" s="40"/>
      <c r="BZ1313" s="40">
        <v>108</v>
      </c>
      <c r="CA1313" s="42">
        <v>108</v>
      </c>
      <c r="CB1313" s="41"/>
      <c r="CC1313" s="40"/>
      <c r="CD1313" s="40"/>
      <c r="CE1313" s="40"/>
      <c r="CF1313" s="40"/>
      <c r="CG1313" s="40"/>
      <c r="CH1313" s="42"/>
      <c r="CI1313" s="43"/>
      <c r="CJ1313" s="41"/>
      <c r="CK1313" s="40"/>
      <c r="CL1313" s="40"/>
      <c r="CM1313" s="40"/>
      <c r="CN1313" s="40"/>
      <c r="CO1313" s="40"/>
      <c r="CP1313" s="40"/>
      <c r="CQ1313" s="40"/>
      <c r="CR1313" s="40"/>
      <c r="CS1313" s="40"/>
      <c r="CT1313" s="40"/>
      <c r="CU1313" s="40"/>
      <c r="CV1313" s="40"/>
      <c r="CW1313" s="40"/>
      <c r="CX1313" s="40"/>
      <c r="CY1313" s="40"/>
      <c r="CZ1313" s="40"/>
      <c r="DA1313" s="40"/>
      <c r="DB1313" s="40"/>
      <c r="DC1313" s="40"/>
      <c r="DD1313" s="40"/>
      <c r="DE1313" s="40"/>
      <c r="DF1313" s="40"/>
      <c r="DG1313" s="40"/>
      <c r="DH1313" s="40"/>
      <c r="DI1313" s="40"/>
      <c r="DJ1313" s="40"/>
      <c r="DK1313" s="40"/>
      <c r="DL1313" s="40"/>
      <c r="DM1313" s="40"/>
      <c r="DN1313" s="40"/>
      <c r="DO1313" s="40"/>
      <c r="DP1313" s="40"/>
      <c r="DQ1313" s="41"/>
      <c r="DR1313" s="40"/>
      <c r="DS1313" s="40"/>
      <c r="DT1313" s="40"/>
      <c r="DU1313" s="40"/>
      <c r="DV1313" s="42"/>
      <c r="DW1313" s="40"/>
      <c r="DX1313" s="40"/>
      <c r="DY1313" s="40"/>
      <c r="DZ1313" s="40"/>
      <c r="EA1313" s="40"/>
      <c r="EB1313" s="40"/>
      <c r="EC1313" s="40"/>
      <c r="ED1313" s="41"/>
      <c r="EE1313" s="40"/>
      <c r="EF1313" s="40"/>
      <c r="EG1313" s="41"/>
      <c r="EH1313" s="40"/>
      <c r="EI1313" s="40"/>
      <c r="EJ1313" s="40"/>
      <c r="EK1313" s="40"/>
      <c r="EL1313" s="42"/>
      <c r="EM1313" s="40"/>
      <c r="EN1313" s="40"/>
      <c r="EO1313" s="40"/>
      <c r="EP1313" s="40"/>
      <c r="EQ1313" s="40"/>
      <c r="ER1313" s="40"/>
      <c r="ES1313" s="40"/>
      <c r="ET1313" s="40"/>
      <c r="EU1313" s="40"/>
      <c r="EV1313" s="40"/>
      <c r="EW1313" s="42"/>
      <c r="EX1313" s="42"/>
      <c r="EY1313" s="42"/>
      <c r="EZ1313" s="42"/>
      <c r="FA1313" s="42"/>
      <c r="FB1313" s="42"/>
      <c r="FC1313" s="42"/>
      <c r="FD1313" s="42"/>
      <c r="FE1313" s="42"/>
      <c r="FF1313" s="42"/>
      <c r="FG1313" s="42"/>
      <c r="FH1313" s="42"/>
      <c r="FI1313" s="42"/>
      <c r="FJ1313" s="42"/>
      <c r="FK1313" s="42"/>
      <c r="FL1313" s="42"/>
      <c r="FM1313" s="42"/>
      <c r="FN1313" s="42"/>
      <c r="FO1313" s="42"/>
      <c r="FP1313" s="42"/>
      <c r="FQ1313" s="42"/>
      <c r="FR1313" s="42"/>
      <c r="FS1313" s="29">
        <f t="shared" si="159"/>
        <v>508</v>
      </c>
      <c r="FT1313" s="29">
        <f t="shared" si="160"/>
        <v>508</v>
      </c>
      <c r="FU1313" s="8">
        <f t="shared" si="154"/>
        <v>6</v>
      </c>
      <c r="FV1313" s="29">
        <f t="shared" si="161"/>
        <v>6</v>
      </c>
    </row>
    <row r="1314" spans="1:178">
      <c r="A1314" s="8">
        <v>17196</v>
      </c>
      <c r="B1314" s="27" t="s">
        <v>853</v>
      </c>
      <c r="C1314" s="40">
        <v>106</v>
      </c>
      <c r="D1314" s="40" t="s">
        <v>1713</v>
      </c>
      <c r="E1314" s="40" t="s">
        <v>527</v>
      </c>
      <c r="F1314" s="40" t="s">
        <v>253</v>
      </c>
      <c r="G1314" s="40">
        <v>150</v>
      </c>
      <c r="H1314" s="8" t="str">
        <f>VLOOKUP(F1314, 'Meslek Grupları'!$E$6:$G$152, 3, FALSE)</f>
        <v>İşçiler</v>
      </c>
      <c r="I1314" s="40" t="s">
        <v>1714</v>
      </c>
      <c r="J1314" s="40"/>
      <c r="K1314" s="40"/>
      <c r="L1314" s="40"/>
      <c r="M1314" s="40"/>
      <c r="N1314" s="40"/>
      <c r="O1314" s="40"/>
      <c r="P1314" s="40"/>
      <c r="Q1314" s="40" t="s">
        <v>576</v>
      </c>
      <c r="R1314" s="40">
        <v>36</v>
      </c>
      <c r="S1314" s="40">
        <v>4.5</v>
      </c>
      <c r="T1314" s="40"/>
      <c r="U1314" s="40"/>
      <c r="V1314" s="40"/>
      <c r="W1314" s="40"/>
      <c r="X1314" s="40"/>
      <c r="Y1314" s="40"/>
      <c r="Z1314" s="41"/>
      <c r="AA1314" s="40"/>
      <c r="AB1314" s="40"/>
      <c r="AC1314" s="40"/>
      <c r="AD1314" s="40"/>
      <c r="AE1314" s="40"/>
      <c r="AF1314" s="40"/>
      <c r="AG1314" s="40"/>
      <c r="AH1314" s="40"/>
      <c r="AI1314" s="40"/>
      <c r="AJ1314" s="40"/>
      <c r="AK1314" s="40"/>
      <c r="AL1314" s="40"/>
      <c r="AM1314" s="40"/>
      <c r="AN1314" s="40"/>
      <c r="AO1314" s="40"/>
      <c r="AP1314" s="40"/>
      <c r="AQ1314" s="40"/>
      <c r="AR1314" s="40"/>
      <c r="AS1314" s="42"/>
      <c r="AT1314" s="42"/>
      <c r="AU1314" s="43"/>
      <c r="AV1314" s="40"/>
      <c r="AW1314" s="40"/>
      <c r="AX1314" s="40"/>
      <c r="AY1314" s="40"/>
      <c r="AZ1314" s="40"/>
      <c r="BA1314" s="42"/>
      <c r="BB1314" s="41"/>
      <c r="BC1314" s="40"/>
      <c r="BD1314" s="40"/>
      <c r="BE1314" s="40"/>
      <c r="BF1314" s="40"/>
      <c r="BG1314" s="40"/>
      <c r="BH1314" s="42"/>
      <c r="BI1314" s="40"/>
      <c r="BJ1314" s="40"/>
      <c r="BK1314" s="40"/>
      <c r="BL1314" s="40"/>
      <c r="BM1314" s="40"/>
      <c r="BN1314" s="40"/>
      <c r="BO1314" s="41"/>
      <c r="BP1314" s="40"/>
      <c r="BQ1314" s="40"/>
      <c r="BR1314" s="40"/>
      <c r="BS1314" s="40"/>
      <c r="BT1314" s="40"/>
      <c r="BU1314" s="42"/>
      <c r="BV1314" s="40"/>
      <c r="BW1314" s="41">
        <v>4.5</v>
      </c>
      <c r="BX1314" s="40"/>
      <c r="BY1314" s="40"/>
      <c r="BZ1314" s="40">
        <v>60</v>
      </c>
      <c r="CA1314" s="42">
        <v>60</v>
      </c>
      <c r="CB1314" s="41"/>
      <c r="CC1314" s="40"/>
      <c r="CD1314" s="40"/>
      <c r="CE1314" s="40"/>
      <c r="CF1314" s="40"/>
      <c r="CG1314" s="40"/>
      <c r="CH1314" s="42"/>
      <c r="CI1314" s="43"/>
      <c r="CJ1314" s="41"/>
      <c r="CK1314" s="40"/>
      <c r="CL1314" s="40"/>
      <c r="CM1314" s="40"/>
      <c r="CN1314" s="40"/>
      <c r="CO1314" s="40"/>
      <c r="CP1314" s="40"/>
      <c r="CQ1314" s="40"/>
      <c r="CR1314" s="40"/>
      <c r="CS1314" s="40"/>
      <c r="CT1314" s="40"/>
      <c r="CU1314" s="40"/>
      <c r="CV1314" s="40"/>
      <c r="CW1314" s="40"/>
      <c r="CX1314" s="40"/>
      <c r="CY1314" s="40"/>
      <c r="CZ1314" s="40"/>
      <c r="DA1314" s="40"/>
      <c r="DB1314" s="40"/>
      <c r="DC1314" s="40"/>
      <c r="DD1314" s="40"/>
      <c r="DE1314" s="40"/>
      <c r="DF1314" s="40"/>
      <c r="DG1314" s="40"/>
      <c r="DH1314" s="40"/>
      <c r="DI1314" s="40"/>
      <c r="DJ1314" s="40"/>
      <c r="DK1314" s="40"/>
      <c r="DL1314" s="40"/>
      <c r="DM1314" s="40"/>
      <c r="DN1314" s="40"/>
      <c r="DO1314" s="40"/>
      <c r="DP1314" s="40"/>
      <c r="DQ1314" s="41"/>
      <c r="DR1314" s="40"/>
      <c r="DS1314" s="40"/>
      <c r="DT1314" s="40"/>
      <c r="DU1314" s="40"/>
      <c r="DV1314" s="42"/>
      <c r="DW1314" s="40"/>
      <c r="DX1314" s="40"/>
      <c r="DY1314" s="40"/>
      <c r="DZ1314" s="40"/>
      <c r="EA1314" s="40"/>
      <c r="EB1314" s="40"/>
      <c r="EC1314" s="40"/>
      <c r="ED1314" s="41"/>
      <c r="EE1314" s="40"/>
      <c r="EF1314" s="40"/>
      <c r="EG1314" s="41"/>
      <c r="EH1314" s="40"/>
      <c r="EI1314" s="40"/>
      <c r="EJ1314" s="40"/>
      <c r="EK1314" s="40"/>
      <c r="EL1314" s="42"/>
      <c r="EM1314" s="40"/>
      <c r="EN1314" s="40"/>
      <c r="EO1314" s="40"/>
      <c r="EP1314" s="40"/>
      <c r="EQ1314" s="40"/>
      <c r="ER1314" s="40"/>
      <c r="ES1314" s="40"/>
      <c r="ET1314" s="40"/>
      <c r="EU1314" s="40"/>
      <c r="EV1314" s="40"/>
      <c r="EW1314" s="42"/>
      <c r="EX1314" s="42"/>
      <c r="EY1314" s="42"/>
      <c r="EZ1314" s="42"/>
      <c r="FA1314" s="42"/>
      <c r="FB1314" s="42"/>
      <c r="FC1314" s="42"/>
      <c r="FD1314" s="42"/>
      <c r="FE1314" s="42"/>
      <c r="FF1314" s="42"/>
      <c r="FG1314" s="42"/>
      <c r="FH1314" s="42"/>
      <c r="FI1314" s="42"/>
      <c r="FJ1314" s="42"/>
      <c r="FK1314" s="42"/>
      <c r="FL1314" s="42"/>
      <c r="FM1314" s="42"/>
      <c r="FN1314" s="42"/>
      <c r="FO1314" s="42"/>
      <c r="FP1314" s="42"/>
      <c r="FQ1314" s="42"/>
      <c r="FR1314" s="42"/>
      <c r="FS1314" s="29">
        <f t="shared" si="159"/>
        <v>210</v>
      </c>
      <c r="FT1314" s="29">
        <f t="shared" si="160"/>
        <v>210</v>
      </c>
      <c r="FU1314" s="8">
        <f t="shared" si="154"/>
        <v>4.5</v>
      </c>
      <c r="FV1314" s="29">
        <f t="shared" si="161"/>
        <v>4.5</v>
      </c>
    </row>
    <row r="1315" spans="1:178">
      <c r="A1315" s="8">
        <v>17196</v>
      </c>
      <c r="B1315" s="27" t="s">
        <v>853</v>
      </c>
      <c r="C1315" s="40">
        <v>107</v>
      </c>
      <c r="D1315" s="40" t="s">
        <v>1715</v>
      </c>
      <c r="E1315" s="40" t="s">
        <v>1594</v>
      </c>
      <c r="F1315" s="40" t="s">
        <v>633</v>
      </c>
      <c r="G1315" s="40">
        <v>100</v>
      </c>
      <c r="H1315" s="8" t="str">
        <f>VLOOKUP(F1315, 'Meslek Grupları'!$E$6:$G$152, 3, FALSE)</f>
        <v>Esnaf</v>
      </c>
      <c r="I1315" s="40"/>
      <c r="J1315" s="40"/>
      <c r="K1315" s="40"/>
      <c r="L1315" s="40"/>
      <c r="M1315" s="40"/>
      <c r="N1315" s="40"/>
      <c r="O1315" s="40"/>
      <c r="P1315" s="40"/>
      <c r="Q1315" s="40" t="s">
        <v>576</v>
      </c>
      <c r="R1315" s="40">
        <v>42</v>
      </c>
      <c r="S1315" s="40">
        <v>2</v>
      </c>
      <c r="T1315" s="40">
        <v>9</v>
      </c>
      <c r="U1315" s="40"/>
      <c r="V1315" s="40"/>
      <c r="W1315" s="40"/>
      <c r="X1315" s="40"/>
      <c r="Y1315" s="40"/>
      <c r="Z1315" s="41"/>
      <c r="AA1315" s="40"/>
      <c r="AB1315" s="40"/>
      <c r="AC1315" s="40"/>
      <c r="AD1315" s="40"/>
      <c r="AE1315" s="40"/>
      <c r="AF1315" s="40"/>
      <c r="AG1315" s="40"/>
      <c r="AH1315" s="40"/>
      <c r="AI1315" s="40"/>
      <c r="AJ1315" s="40"/>
      <c r="AK1315" s="40"/>
      <c r="AL1315" s="40"/>
      <c r="AM1315" s="40"/>
      <c r="AN1315" s="40"/>
      <c r="AO1315" s="40"/>
      <c r="AP1315" s="40"/>
      <c r="AQ1315" s="40"/>
      <c r="AR1315" s="40"/>
      <c r="AS1315" s="42"/>
      <c r="AT1315" s="42"/>
      <c r="AU1315" s="43"/>
      <c r="AV1315" s="40"/>
      <c r="AW1315" s="40"/>
      <c r="AX1315" s="40"/>
      <c r="AY1315" s="40"/>
      <c r="AZ1315" s="40"/>
      <c r="BA1315" s="42"/>
      <c r="BB1315" s="41"/>
      <c r="BC1315" s="40"/>
      <c r="BD1315" s="40"/>
      <c r="BE1315" s="40"/>
      <c r="BF1315" s="40"/>
      <c r="BG1315" s="40"/>
      <c r="BH1315" s="42"/>
      <c r="BI1315" s="40"/>
      <c r="BJ1315" s="40"/>
      <c r="BK1315" s="40"/>
      <c r="BL1315" s="40"/>
      <c r="BM1315" s="40"/>
      <c r="BN1315" s="40"/>
      <c r="BO1315" s="41"/>
      <c r="BP1315" s="40"/>
      <c r="BQ1315" s="40"/>
      <c r="BR1315" s="40"/>
      <c r="BS1315" s="40"/>
      <c r="BT1315" s="40"/>
      <c r="BU1315" s="42"/>
      <c r="BV1315" s="40"/>
      <c r="BW1315" s="41">
        <v>2</v>
      </c>
      <c r="BX1315" s="40"/>
      <c r="BY1315" s="40"/>
      <c r="BZ1315" s="40">
        <v>24</v>
      </c>
      <c r="CA1315" s="42">
        <v>24</v>
      </c>
      <c r="CB1315" s="41"/>
      <c r="CC1315" s="40"/>
      <c r="CD1315" s="40"/>
      <c r="CE1315" s="40"/>
      <c r="CF1315" s="40"/>
      <c r="CG1315" s="40"/>
      <c r="CH1315" s="42"/>
      <c r="CI1315" s="43"/>
      <c r="CJ1315" s="41"/>
      <c r="CK1315" s="40"/>
      <c r="CL1315" s="40"/>
      <c r="CM1315" s="40"/>
      <c r="CN1315" s="40"/>
      <c r="CO1315" s="40"/>
      <c r="CP1315" s="40"/>
      <c r="CQ1315" s="40"/>
      <c r="CR1315" s="40"/>
      <c r="CS1315" s="40"/>
      <c r="CT1315" s="40"/>
      <c r="CU1315" s="40"/>
      <c r="CV1315" s="40"/>
      <c r="CW1315" s="40"/>
      <c r="CX1315" s="40"/>
      <c r="CY1315" s="40"/>
      <c r="CZ1315" s="40"/>
      <c r="DA1315" s="40"/>
      <c r="DB1315" s="40"/>
      <c r="DC1315" s="40"/>
      <c r="DD1315" s="40"/>
      <c r="DE1315" s="40"/>
      <c r="DF1315" s="40"/>
      <c r="DG1315" s="40"/>
      <c r="DH1315" s="40"/>
      <c r="DI1315" s="40"/>
      <c r="DJ1315" s="40"/>
      <c r="DK1315" s="40"/>
      <c r="DL1315" s="40"/>
      <c r="DM1315" s="40"/>
      <c r="DN1315" s="40"/>
      <c r="DO1315" s="40"/>
      <c r="DP1315" s="40"/>
      <c r="DQ1315" s="41"/>
      <c r="DR1315" s="40"/>
      <c r="DS1315" s="40"/>
      <c r="DT1315" s="40"/>
      <c r="DU1315" s="40"/>
      <c r="DV1315" s="42"/>
      <c r="DW1315" s="40"/>
      <c r="DX1315" s="40"/>
      <c r="DY1315" s="40"/>
      <c r="DZ1315" s="40"/>
      <c r="EA1315" s="40"/>
      <c r="EB1315" s="40"/>
      <c r="EC1315" s="40"/>
      <c r="ED1315" s="41"/>
      <c r="EE1315" s="40"/>
      <c r="EF1315" s="40"/>
      <c r="EG1315" s="41"/>
      <c r="EH1315" s="40"/>
      <c r="EI1315" s="40"/>
      <c r="EJ1315" s="40"/>
      <c r="EK1315" s="40"/>
      <c r="EL1315" s="42"/>
      <c r="EM1315" s="40"/>
      <c r="EN1315" s="40"/>
      <c r="EO1315" s="40"/>
      <c r="EP1315" s="40"/>
      <c r="EQ1315" s="40"/>
      <c r="ER1315" s="40">
        <v>1</v>
      </c>
      <c r="ES1315" s="40"/>
      <c r="ET1315" s="40"/>
      <c r="EU1315" s="40"/>
      <c r="EV1315" s="40"/>
      <c r="EW1315" s="42">
        <v>50</v>
      </c>
      <c r="EX1315" s="42"/>
      <c r="EY1315" s="42"/>
      <c r="EZ1315" s="42"/>
      <c r="FA1315" s="42"/>
      <c r="FB1315" s="42"/>
      <c r="FC1315" s="42"/>
      <c r="FD1315" s="42"/>
      <c r="FE1315" s="42"/>
      <c r="FF1315" s="42"/>
      <c r="FG1315" s="42"/>
      <c r="FH1315" s="42"/>
      <c r="FI1315" s="42"/>
      <c r="FJ1315" s="42"/>
      <c r="FK1315" s="42"/>
      <c r="FL1315" s="42"/>
      <c r="FM1315" s="42"/>
      <c r="FN1315" s="42"/>
      <c r="FO1315" s="42"/>
      <c r="FP1315" s="42"/>
      <c r="FQ1315" s="42"/>
      <c r="FR1315" s="42"/>
      <c r="FS1315" s="29">
        <f t="shared" si="159"/>
        <v>174</v>
      </c>
      <c r="FT1315" s="29">
        <f t="shared" si="160"/>
        <v>174</v>
      </c>
      <c r="FU1315" s="8">
        <f t="shared" si="154"/>
        <v>2</v>
      </c>
      <c r="FV1315" s="29">
        <f t="shared" si="161"/>
        <v>2</v>
      </c>
    </row>
    <row r="1316" spans="1:178">
      <c r="A1316" s="8">
        <v>17196</v>
      </c>
      <c r="B1316" s="27" t="s">
        <v>853</v>
      </c>
      <c r="C1316" s="40">
        <v>108</v>
      </c>
      <c r="D1316" s="40" t="s">
        <v>1603</v>
      </c>
      <c r="E1316" s="40" t="s">
        <v>1467</v>
      </c>
      <c r="F1316" s="40" t="s">
        <v>191</v>
      </c>
      <c r="G1316" s="40">
        <v>350</v>
      </c>
      <c r="H1316" s="8" t="str">
        <f>VLOOKUP(F1316, 'Meslek Grupları'!$E$6:$G$152, 3, FALSE)</f>
        <v>Esnaf</v>
      </c>
      <c r="I1316" s="40" t="s">
        <v>1716</v>
      </c>
      <c r="J1316" s="40"/>
      <c r="K1316" s="40"/>
      <c r="L1316" s="40"/>
      <c r="M1316" s="40"/>
      <c r="N1316" s="40"/>
      <c r="O1316" s="40"/>
      <c r="P1316" s="40"/>
      <c r="Q1316" s="40" t="s">
        <v>576</v>
      </c>
      <c r="R1316" s="40" t="s">
        <v>1717</v>
      </c>
      <c r="S1316" s="40">
        <v>2</v>
      </c>
      <c r="T1316" s="40">
        <v>9</v>
      </c>
      <c r="U1316" s="40"/>
      <c r="V1316" s="40"/>
      <c r="W1316" s="40"/>
      <c r="X1316" s="40"/>
      <c r="Y1316" s="40"/>
      <c r="Z1316" s="41"/>
      <c r="AA1316" s="40"/>
      <c r="AB1316" s="40"/>
      <c r="AC1316" s="40"/>
      <c r="AD1316" s="40"/>
      <c r="AE1316" s="40"/>
      <c r="AF1316" s="40"/>
      <c r="AG1316" s="40"/>
      <c r="AH1316" s="40"/>
      <c r="AI1316" s="40"/>
      <c r="AJ1316" s="40"/>
      <c r="AK1316" s="40"/>
      <c r="AL1316" s="40"/>
      <c r="AM1316" s="40"/>
      <c r="AN1316" s="40"/>
      <c r="AO1316" s="40"/>
      <c r="AP1316" s="40"/>
      <c r="AQ1316" s="40"/>
      <c r="AR1316" s="40"/>
      <c r="AS1316" s="42"/>
      <c r="AT1316" s="42"/>
      <c r="AU1316" s="43"/>
      <c r="AV1316" s="40"/>
      <c r="AW1316" s="40"/>
      <c r="AX1316" s="40"/>
      <c r="AY1316" s="40"/>
      <c r="AZ1316" s="40"/>
      <c r="BA1316" s="42"/>
      <c r="BB1316" s="41"/>
      <c r="BC1316" s="40"/>
      <c r="BD1316" s="40"/>
      <c r="BE1316" s="40"/>
      <c r="BF1316" s="40"/>
      <c r="BG1316" s="40"/>
      <c r="BH1316" s="42"/>
      <c r="BI1316" s="40"/>
      <c r="BJ1316" s="40"/>
      <c r="BK1316" s="40"/>
      <c r="BL1316" s="40"/>
      <c r="BM1316" s="40"/>
      <c r="BN1316" s="40"/>
      <c r="BO1316" s="41"/>
      <c r="BP1316" s="40"/>
      <c r="BQ1316" s="40"/>
      <c r="BR1316" s="40"/>
      <c r="BS1316" s="40"/>
      <c r="BT1316" s="40"/>
      <c r="BU1316" s="42"/>
      <c r="BV1316" s="40"/>
      <c r="BW1316" s="41">
        <v>2</v>
      </c>
      <c r="BX1316" s="40"/>
      <c r="BY1316" s="40"/>
      <c r="BZ1316" s="40">
        <v>48</v>
      </c>
      <c r="CA1316" s="42">
        <v>48</v>
      </c>
      <c r="CB1316" s="41"/>
      <c r="CC1316" s="40"/>
      <c r="CD1316" s="40"/>
      <c r="CE1316" s="40"/>
      <c r="CF1316" s="40"/>
      <c r="CG1316" s="40"/>
      <c r="CH1316" s="42"/>
      <c r="CI1316" s="43"/>
      <c r="CJ1316" s="41"/>
      <c r="CK1316" s="40"/>
      <c r="CL1316" s="40"/>
      <c r="CM1316" s="40"/>
      <c r="CN1316" s="40"/>
      <c r="CO1316" s="40"/>
      <c r="CP1316" s="40"/>
      <c r="CQ1316" s="40"/>
      <c r="CR1316" s="40"/>
      <c r="CS1316" s="40"/>
      <c r="CT1316" s="40"/>
      <c r="CU1316" s="40"/>
      <c r="CV1316" s="40"/>
      <c r="CW1316" s="40"/>
      <c r="CX1316" s="40"/>
      <c r="CY1316" s="40"/>
      <c r="CZ1316" s="40"/>
      <c r="DA1316" s="40"/>
      <c r="DB1316" s="40"/>
      <c r="DC1316" s="40"/>
      <c r="DD1316" s="40"/>
      <c r="DE1316" s="40"/>
      <c r="DF1316" s="40"/>
      <c r="DG1316" s="40"/>
      <c r="DH1316" s="40"/>
      <c r="DI1316" s="40"/>
      <c r="DJ1316" s="40"/>
      <c r="DK1316" s="40"/>
      <c r="DL1316" s="40"/>
      <c r="DM1316" s="40"/>
      <c r="DN1316" s="40"/>
      <c r="DO1316" s="40"/>
      <c r="DP1316" s="40"/>
      <c r="DQ1316" s="41"/>
      <c r="DR1316" s="40"/>
      <c r="DS1316" s="40"/>
      <c r="DT1316" s="40"/>
      <c r="DU1316" s="40"/>
      <c r="DV1316" s="42"/>
      <c r="DW1316" s="40"/>
      <c r="DX1316" s="40"/>
      <c r="DY1316" s="40"/>
      <c r="DZ1316" s="40"/>
      <c r="EA1316" s="40"/>
      <c r="EB1316" s="40"/>
      <c r="EC1316" s="40"/>
      <c r="ED1316" s="41"/>
      <c r="EE1316" s="40"/>
      <c r="EF1316" s="40"/>
      <c r="EG1316" s="41"/>
      <c r="EH1316" s="40"/>
      <c r="EI1316" s="40"/>
      <c r="EJ1316" s="40"/>
      <c r="EK1316" s="40"/>
      <c r="EL1316" s="42"/>
      <c r="EM1316" s="40"/>
      <c r="EN1316" s="40"/>
      <c r="EO1316" s="40"/>
      <c r="EP1316" s="40"/>
      <c r="EQ1316" s="40"/>
      <c r="ER1316" s="40"/>
      <c r="ES1316" s="40"/>
      <c r="ET1316" s="40"/>
      <c r="EU1316" s="40"/>
      <c r="EV1316" s="40"/>
      <c r="EW1316" s="42"/>
      <c r="EX1316" s="42"/>
      <c r="EY1316" s="42"/>
      <c r="EZ1316" s="42"/>
      <c r="FA1316" s="42"/>
      <c r="FB1316" s="42"/>
      <c r="FC1316" s="42"/>
      <c r="FD1316" s="42"/>
      <c r="FE1316" s="42"/>
      <c r="FF1316" s="42"/>
      <c r="FG1316" s="42"/>
      <c r="FH1316" s="42"/>
      <c r="FI1316" s="42"/>
      <c r="FJ1316" s="42"/>
      <c r="FK1316" s="42"/>
      <c r="FL1316" s="42"/>
      <c r="FM1316" s="42"/>
      <c r="FN1316" s="42"/>
      <c r="FO1316" s="42"/>
      <c r="FP1316" s="42"/>
      <c r="FQ1316" s="42"/>
      <c r="FR1316" s="42"/>
      <c r="FS1316" s="29">
        <f t="shared" si="159"/>
        <v>398</v>
      </c>
      <c r="FT1316" s="29">
        <f t="shared" si="160"/>
        <v>398</v>
      </c>
      <c r="FU1316" s="8">
        <f t="shared" si="154"/>
        <v>2</v>
      </c>
      <c r="FV1316" s="29">
        <f t="shared" si="161"/>
        <v>2</v>
      </c>
    </row>
    <row r="1317" spans="1:178">
      <c r="A1317" s="8">
        <v>17196</v>
      </c>
      <c r="B1317" s="27" t="s">
        <v>853</v>
      </c>
      <c r="C1317" s="40">
        <v>109</v>
      </c>
      <c r="D1317" s="40" t="s">
        <v>1718</v>
      </c>
      <c r="E1317" s="40" t="s">
        <v>1483</v>
      </c>
      <c r="F1317" s="40" t="s">
        <v>805</v>
      </c>
      <c r="G1317" s="40">
        <v>120</v>
      </c>
      <c r="H1317" s="8" t="str">
        <f>VLOOKUP(F1317, 'Meslek Grupları'!$E$6:$G$152, 3, FALSE)</f>
        <v>İşçiler</v>
      </c>
      <c r="I1317" s="40" t="s">
        <v>1622</v>
      </c>
      <c r="J1317" s="40"/>
      <c r="K1317" s="40"/>
      <c r="L1317" s="40"/>
      <c r="M1317" s="40"/>
      <c r="N1317" s="40"/>
      <c r="O1317" s="40"/>
      <c r="P1317" s="40"/>
      <c r="Q1317" s="40" t="s">
        <v>575</v>
      </c>
      <c r="R1317" s="40">
        <v>12</v>
      </c>
      <c r="S1317" s="40">
        <v>3</v>
      </c>
      <c r="T1317" s="40">
        <v>13.5</v>
      </c>
      <c r="U1317" s="40"/>
      <c r="V1317" s="40"/>
      <c r="W1317" s="40"/>
      <c r="X1317" s="40"/>
      <c r="Y1317" s="40"/>
      <c r="Z1317" s="41"/>
      <c r="AA1317" s="40"/>
      <c r="AB1317" s="40"/>
      <c r="AC1317" s="40"/>
      <c r="AD1317" s="40"/>
      <c r="AE1317" s="40"/>
      <c r="AF1317" s="40"/>
      <c r="AG1317" s="40"/>
      <c r="AH1317" s="40"/>
      <c r="AI1317" s="40"/>
      <c r="AJ1317" s="40"/>
      <c r="AK1317" s="40"/>
      <c r="AL1317" s="40"/>
      <c r="AM1317" s="40"/>
      <c r="AN1317" s="40"/>
      <c r="AO1317" s="40"/>
      <c r="AP1317" s="40"/>
      <c r="AQ1317" s="40"/>
      <c r="AR1317" s="40">
        <v>20</v>
      </c>
      <c r="AS1317" s="42">
        <v>4</v>
      </c>
      <c r="AT1317" s="42">
        <v>4</v>
      </c>
      <c r="AU1317" s="43"/>
      <c r="AV1317" s="40"/>
      <c r="AW1317" s="40"/>
      <c r="AX1317" s="40"/>
      <c r="AY1317" s="40"/>
      <c r="AZ1317" s="40"/>
      <c r="BA1317" s="42"/>
      <c r="BB1317" s="41"/>
      <c r="BC1317" s="40"/>
      <c r="BD1317" s="40"/>
      <c r="BE1317" s="40"/>
      <c r="BF1317" s="40"/>
      <c r="BG1317" s="40"/>
      <c r="BH1317" s="42"/>
      <c r="BI1317" s="40">
        <v>1</v>
      </c>
      <c r="BJ1317" s="40">
        <v>4</v>
      </c>
      <c r="BK1317" s="40">
        <v>4</v>
      </c>
      <c r="BL1317" s="40"/>
      <c r="BM1317" s="40">
        <v>32</v>
      </c>
      <c r="BN1317" s="40">
        <v>32</v>
      </c>
      <c r="BO1317" s="41"/>
      <c r="BP1317" s="40"/>
      <c r="BQ1317" s="40"/>
      <c r="BR1317" s="40"/>
      <c r="BS1317" s="40"/>
      <c r="BT1317" s="40"/>
      <c r="BU1317" s="42"/>
      <c r="BV1317" s="40"/>
      <c r="BW1317" s="41">
        <v>3</v>
      </c>
      <c r="BX1317" s="40"/>
      <c r="BY1317" s="40"/>
      <c r="BZ1317" s="40">
        <v>55</v>
      </c>
      <c r="CA1317" s="42">
        <v>55</v>
      </c>
      <c r="CB1317" s="41"/>
      <c r="CC1317" s="40"/>
      <c r="CD1317" s="40"/>
      <c r="CE1317" s="40"/>
      <c r="CF1317" s="40"/>
      <c r="CG1317" s="40"/>
      <c r="CH1317" s="42"/>
      <c r="CI1317" s="43"/>
      <c r="CJ1317" s="41"/>
      <c r="CK1317" s="40"/>
      <c r="CL1317" s="40"/>
      <c r="CM1317" s="40"/>
      <c r="CN1317" s="40"/>
      <c r="CO1317" s="40"/>
      <c r="CP1317" s="40"/>
      <c r="CQ1317" s="40"/>
      <c r="CR1317" s="40"/>
      <c r="CS1317" s="40"/>
      <c r="CT1317" s="40"/>
      <c r="CU1317" s="40"/>
      <c r="CV1317" s="40"/>
      <c r="CW1317" s="40"/>
      <c r="CX1317" s="40"/>
      <c r="CY1317" s="40"/>
      <c r="CZ1317" s="40"/>
      <c r="DA1317" s="40"/>
      <c r="DB1317" s="40"/>
      <c r="DC1317" s="40"/>
      <c r="DD1317" s="40"/>
      <c r="DE1317" s="40"/>
      <c r="DF1317" s="40"/>
      <c r="DG1317" s="40"/>
      <c r="DH1317" s="40"/>
      <c r="DI1317" s="40"/>
      <c r="DJ1317" s="40"/>
      <c r="DK1317" s="40"/>
      <c r="DL1317" s="40"/>
      <c r="DM1317" s="40"/>
      <c r="DN1317" s="40"/>
      <c r="DO1317" s="40"/>
      <c r="DP1317" s="40"/>
      <c r="DQ1317" s="41"/>
      <c r="DR1317" s="40"/>
      <c r="DS1317" s="40"/>
      <c r="DT1317" s="40"/>
      <c r="DU1317" s="40"/>
      <c r="DV1317" s="42"/>
      <c r="DW1317" s="40"/>
      <c r="DX1317" s="40"/>
      <c r="DY1317" s="40"/>
      <c r="DZ1317" s="40"/>
      <c r="EA1317" s="40"/>
      <c r="EB1317" s="40"/>
      <c r="EC1317" s="40"/>
      <c r="ED1317" s="41"/>
      <c r="EE1317" s="40"/>
      <c r="EF1317" s="40"/>
      <c r="EG1317" s="41"/>
      <c r="EH1317" s="40"/>
      <c r="EI1317" s="40"/>
      <c r="EJ1317" s="40"/>
      <c r="EK1317" s="40"/>
      <c r="EL1317" s="42"/>
      <c r="EM1317" s="40"/>
      <c r="EN1317" s="40"/>
      <c r="EO1317" s="40"/>
      <c r="EP1317" s="40"/>
      <c r="EQ1317" s="40"/>
      <c r="ER1317" s="40"/>
      <c r="ES1317" s="40"/>
      <c r="ET1317" s="40"/>
      <c r="EU1317" s="40"/>
      <c r="EV1317" s="40"/>
      <c r="EW1317" s="42"/>
      <c r="EX1317" s="42"/>
      <c r="EY1317" s="42"/>
      <c r="EZ1317" s="42"/>
      <c r="FA1317" s="42"/>
      <c r="FB1317" s="42"/>
      <c r="FC1317" s="42"/>
      <c r="FD1317" s="42"/>
      <c r="FE1317" s="42"/>
      <c r="FF1317" s="42"/>
      <c r="FG1317" s="42"/>
      <c r="FH1317" s="42"/>
      <c r="FI1317" s="42"/>
      <c r="FJ1317" s="42"/>
      <c r="FK1317" s="42"/>
      <c r="FL1317" s="42"/>
      <c r="FM1317" s="42"/>
      <c r="FN1317" s="42"/>
      <c r="FO1317" s="42"/>
      <c r="FP1317" s="42"/>
      <c r="FQ1317" s="42"/>
      <c r="FR1317" s="42"/>
      <c r="FS1317" s="29">
        <f t="shared" si="159"/>
        <v>207</v>
      </c>
      <c r="FT1317" s="29">
        <f t="shared" si="160"/>
        <v>207</v>
      </c>
      <c r="FU1317" s="8">
        <f t="shared" ref="FU1317:FU1380" si="162">CB1317+BW1317+BO1317+BI1317+BB1317+AV1317+AU1317</f>
        <v>4</v>
      </c>
      <c r="FV1317" s="29">
        <f t="shared" si="161"/>
        <v>4</v>
      </c>
    </row>
    <row r="1318" spans="1:178">
      <c r="A1318" s="8">
        <v>17196</v>
      </c>
      <c r="B1318" s="27" t="s">
        <v>853</v>
      </c>
      <c r="C1318" s="40">
        <v>110</v>
      </c>
      <c r="D1318" s="40" t="s">
        <v>1554</v>
      </c>
      <c r="E1318" s="40" t="s">
        <v>1471</v>
      </c>
      <c r="F1318" s="40" t="s">
        <v>805</v>
      </c>
      <c r="G1318" s="40">
        <v>120</v>
      </c>
      <c r="H1318" s="8" t="str">
        <f>VLOOKUP(F1318, 'Meslek Grupları'!$E$6:$G$152, 3, FALSE)</f>
        <v>İşçiler</v>
      </c>
      <c r="I1318" s="40" t="s">
        <v>1622</v>
      </c>
      <c r="J1318" s="40"/>
      <c r="K1318" s="40"/>
      <c r="L1318" s="40"/>
      <c r="M1318" s="40"/>
      <c r="N1318" s="40"/>
      <c r="O1318" s="40"/>
      <c r="P1318" s="40"/>
      <c r="Q1318" s="40" t="s">
        <v>575</v>
      </c>
      <c r="R1318" s="40">
        <v>6</v>
      </c>
      <c r="S1318" s="40">
        <v>3</v>
      </c>
      <c r="T1318" s="40">
        <v>13.5</v>
      </c>
      <c r="U1318" s="40"/>
      <c r="V1318" s="40"/>
      <c r="W1318" s="40"/>
      <c r="X1318" s="40"/>
      <c r="Y1318" s="40"/>
      <c r="Z1318" s="41"/>
      <c r="AA1318" s="40"/>
      <c r="AB1318" s="40"/>
      <c r="AC1318" s="40"/>
      <c r="AD1318" s="40"/>
      <c r="AE1318" s="40"/>
      <c r="AF1318" s="40"/>
      <c r="AG1318" s="40"/>
      <c r="AH1318" s="40"/>
      <c r="AI1318" s="40"/>
      <c r="AJ1318" s="40"/>
      <c r="AK1318" s="40"/>
      <c r="AL1318" s="40"/>
      <c r="AM1318" s="40"/>
      <c r="AN1318" s="40"/>
      <c r="AO1318" s="40"/>
      <c r="AP1318" s="40"/>
      <c r="AQ1318" s="40"/>
      <c r="AR1318" s="40">
        <v>15</v>
      </c>
      <c r="AS1318" s="42">
        <v>3</v>
      </c>
      <c r="AT1318" s="42">
        <v>3</v>
      </c>
      <c r="AU1318" s="43"/>
      <c r="AV1318" s="40"/>
      <c r="AW1318" s="40"/>
      <c r="AX1318" s="40"/>
      <c r="AY1318" s="40"/>
      <c r="AZ1318" s="40"/>
      <c r="BA1318" s="42"/>
      <c r="BB1318" s="41"/>
      <c r="BC1318" s="40"/>
      <c r="BD1318" s="40"/>
      <c r="BE1318" s="40"/>
      <c r="BF1318" s="40"/>
      <c r="BG1318" s="40"/>
      <c r="BH1318" s="42"/>
      <c r="BI1318" s="40">
        <v>1</v>
      </c>
      <c r="BJ1318" s="40">
        <v>3</v>
      </c>
      <c r="BK1318" s="40">
        <v>3</v>
      </c>
      <c r="BL1318" s="40"/>
      <c r="BM1318" s="40">
        <v>24</v>
      </c>
      <c r="BN1318" s="40">
        <v>24</v>
      </c>
      <c r="BO1318" s="41"/>
      <c r="BP1318" s="40"/>
      <c r="BQ1318" s="40"/>
      <c r="BR1318" s="40"/>
      <c r="BS1318" s="40"/>
      <c r="BT1318" s="40"/>
      <c r="BU1318" s="42"/>
      <c r="BV1318" s="40"/>
      <c r="BW1318" s="41">
        <v>3</v>
      </c>
      <c r="BX1318" s="40"/>
      <c r="BY1318" s="40"/>
      <c r="BZ1318" s="40">
        <v>36</v>
      </c>
      <c r="CA1318" s="42">
        <v>36</v>
      </c>
      <c r="CB1318" s="41"/>
      <c r="CC1318" s="40"/>
      <c r="CD1318" s="40"/>
      <c r="CE1318" s="40"/>
      <c r="CF1318" s="40"/>
      <c r="CG1318" s="40"/>
      <c r="CH1318" s="42"/>
      <c r="CI1318" s="43"/>
      <c r="CJ1318" s="41"/>
      <c r="CK1318" s="40"/>
      <c r="CL1318" s="40"/>
      <c r="CM1318" s="40"/>
      <c r="CN1318" s="40"/>
      <c r="CO1318" s="40"/>
      <c r="CP1318" s="40"/>
      <c r="CQ1318" s="40"/>
      <c r="CR1318" s="40"/>
      <c r="CS1318" s="40"/>
      <c r="CT1318" s="40"/>
      <c r="CU1318" s="40"/>
      <c r="CV1318" s="40"/>
      <c r="CW1318" s="40"/>
      <c r="CX1318" s="40"/>
      <c r="CY1318" s="40"/>
      <c r="CZ1318" s="40"/>
      <c r="DA1318" s="40"/>
      <c r="DB1318" s="40"/>
      <c r="DC1318" s="40"/>
      <c r="DD1318" s="40"/>
      <c r="DE1318" s="40"/>
      <c r="DF1318" s="40"/>
      <c r="DG1318" s="40"/>
      <c r="DH1318" s="40"/>
      <c r="DI1318" s="40"/>
      <c r="DJ1318" s="40"/>
      <c r="DK1318" s="40"/>
      <c r="DL1318" s="40"/>
      <c r="DM1318" s="40"/>
      <c r="DN1318" s="40"/>
      <c r="DO1318" s="40"/>
      <c r="DP1318" s="40"/>
      <c r="DQ1318" s="41"/>
      <c r="DR1318" s="40"/>
      <c r="DS1318" s="40"/>
      <c r="DT1318" s="40"/>
      <c r="DU1318" s="40"/>
      <c r="DV1318" s="42"/>
      <c r="DW1318" s="40"/>
      <c r="DX1318" s="40"/>
      <c r="DY1318" s="40"/>
      <c r="DZ1318" s="40"/>
      <c r="EA1318" s="40"/>
      <c r="EB1318" s="40"/>
      <c r="EC1318" s="40"/>
      <c r="ED1318" s="41"/>
      <c r="EE1318" s="40"/>
      <c r="EF1318" s="40"/>
      <c r="EG1318" s="41"/>
      <c r="EH1318" s="40"/>
      <c r="EI1318" s="40"/>
      <c r="EJ1318" s="40"/>
      <c r="EK1318" s="40"/>
      <c r="EL1318" s="42"/>
      <c r="EM1318" s="40"/>
      <c r="EN1318" s="40"/>
      <c r="EO1318" s="40"/>
      <c r="EP1318" s="40"/>
      <c r="EQ1318" s="40"/>
      <c r="ER1318" s="40"/>
      <c r="ES1318" s="40"/>
      <c r="ET1318" s="40"/>
      <c r="EU1318" s="40"/>
      <c r="EV1318" s="40"/>
      <c r="EW1318" s="42"/>
      <c r="EX1318" s="42"/>
      <c r="EY1318" s="42"/>
      <c r="EZ1318" s="42"/>
      <c r="FA1318" s="42"/>
      <c r="FB1318" s="42"/>
      <c r="FC1318" s="42"/>
      <c r="FD1318" s="42"/>
      <c r="FE1318" s="42"/>
      <c r="FF1318" s="42"/>
      <c r="FG1318" s="42"/>
      <c r="FH1318" s="42"/>
      <c r="FI1318" s="42"/>
      <c r="FJ1318" s="42"/>
      <c r="FK1318" s="42"/>
      <c r="FL1318" s="42"/>
      <c r="FM1318" s="42"/>
      <c r="FN1318" s="42"/>
      <c r="FO1318" s="42"/>
      <c r="FP1318" s="42"/>
      <c r="FQ1318" s="42"/>
      <c r="FR1318" s="42"/>
      <c r="FS1318" s="29">
        <f t="shared" si="159"/>
        <v>180</v>
      </c>
      <c r="FT1318" s="29">
        <f t="shared" si="160"/>
        <v>180</v>
      </c>
      <c r="FU1318" s="8">
        <f t="shared" si="162"/>
        <v>4</v>
      </c>
      <c r="FV1318" s="29">
        <f t="shared" si="161"/>
        <v>4</v>
      </c>
    </row>
    <row r="1319" spans="1:178">
      <c r="A1319" s="8">
        <v>17196</v>
      </c>
      <c r="B1319" s="27" t="s">
        <v>853</v>
      </c>
      <c r="C1319" s="40">
        <v>111</v>
      </c>
      <c r="D1319" s="40" t="s">
        <v>1719</v>
      </c>
      <c r="E1319" s="40" t="s">
        <v>1472</v>
      </c>
      <c r="F1319" s="40"/>
      <c r="G1319" s="40"/>
      <c r="H1319" s="8">
        <f>VLOOKUP(F1319, 'Meslek Grupları'!$E$6:$G$152, 3, FALSE)</f>
        <v>0</v>
      </c>
      <c r="I1319" s="40" t="s">
        <v>1720</v>
      </c>
      <c r="J1319" s="40"/>
      <c r="K1319" s="40"/>
      <c r="L1319" s="40"/>
      <c r="M1319" s="40"/>
      <c r="N1319" s="40"/>
      <c r="O1319" s="40"/>
      <c r="P1319" s="40"/>
      <c r="Q1319" s="40" t="s">
        <v>576</v>
      </c>
      <c r="R1319" s="40"/>
      <c r="S1319" s="40"/>
      <c r="T1319" s="40"/>
      <c r="U1319" s="40"/>
      <c r="V1319" s="40"/>
      <c r="W1319" s="40"/>
      <c r="X1319" s="40"/>
      <c r="Y1319" s="40"/>
      <c r="Z1319" s="41"/>
      <c r="AA1319" s="40"/>
      <c r="AB1319" s="40"/>
      <c r="AC1319" s="40"/>
      <c r="AD1319" s="40"/>
      <c r="AE1319" s="40"/>
      <c r="AF1319" s="40"/>
      <c r="AG1319" s="40"/>
      <c r="AH1319" s="40"/>
      <c r="AI1319" s="40"/>
      <c r="AJ1319" s="40"/>
      <c r="AK1319" s="40"/>
      <c r="AL1319" s="40"/>
      <c r="AM1319" s="40"/>
      <c r="AN1319" s="40"/>
      <c r="AO1319" s="40"/>
      <c r="AP1319" s="40"/>
      <c r="AQ1319" s="40"/>
      <c r="AR1319" s="40"/>
      <c r="AS1319" s="42"/>
      <c r="AT1319" s="42"/>
      <c r="AU1319" s="43"/>
      <c r="AV1319" s="40"/>
      <c r="AW1319" s="40"/>
      <c r="AX1319" s="40"/>
      <c r="AY1319" s="40"/>
      <c r="AZ1319" s="40"/>
      <c r="BA1319" s="42"/>
      <c r="BB1319" s="41"/>
      <c r="BC1319" s="40"/>
      <c r="BD1319" s="40"/>
      <c r="BE1319" s="40"/>
      <c r="BF1319" s="40"/>
      <c r="BG1319" s="40"/>
      <c r="BH1319" s="42"/>
      <c r="BI1319" s="40"/>
      <c r="BJ1319" s="40"/>
      <c r="BK1319" s="40"/>
      <c r="BL1319" s="40"/>
      <c r="BM1319" s="40"/>
      <c r="BN1319" s="40"/>
      <c r="BO1319" s="41"/>
      <c r="BP1319" s="40"/>
      <c r="BQ1319" s="40"/>
      <c r="BR1319" s="40"/>
      <c r="BS1319" s="40"/>
      <c r="BT1319" s="40"/>
      <c r="BU1319" s="42"/>
      <c r="BV1319" s="40"/>
      <c r="BW1319" s="41"/>
      <c r="BX1319" s="40"/>
      <c r="BY1319" s="40"/>
      <c r="BZ1319" s="40"/>
      <c r="CA1319" s="42"/>
      <c r="CB1319" s="41"/>
      <c r="CC1319" s="40"/>
      <c r="CD1319" s="40"/>
      <c r="CE1319" s="40"/>
      <c r="CF1319" s="40"/>
      <c r="CG1319" s="40"/>
      <c r="CH1319" s="42"/>
      <c r="CI1319" s="43"/>
      <c r="CJ1319" s="41">
        <v>1</v>
      </c>
      <c r="CK1319" s="40"/>
      <c r="CL1319" s="40"/>
      <c r="CM1319" s="40"/>
      <c r="CN1319" s="40"/>
      <c r="CO1319" s="40"/>
      <c r="CP1319" s="40"/>
      <c r="CQ1319" s="40"/>
      <c r="CR1319" s="40"/>
      <c r="CS1319" s="40"/>
      <c r="CT1319" s="40"/>
      <c r="CU1319" s="40"/>
      <c r="CV1319" s="40"/>
      <c r="CW1319" s="40"/>
      <c r="CX1319" s="40"/>
      <c r="CY1319" s="40"/>
      <c r="CZ1319" s="40"/>
      <c r="DA1319" s="40"/>
      <c r="DB1319" s="40"/>
      <c r="DC1319" s="40"/>
      <c r="DD1319" s="40"/>
      <c r="DE1319" s="40"/>
      <c r="DF1319" s="40"/>
      <c r="DG1319" s="40"/>
      <c r="DH1319" s="40"/>
      <c r="DI1319" s="40"/>
      <c r="DJ1319" s="40"/>
      <c r="DK1319" s="40"/>
      <c r="DL1319" s="40"/>
      <c r="DM1319" s="40"/>
      <c r="DN1319" s="40"/>
      <c r="DO1319" s="40"/>
      <c r="DP1319" s="40"/>
      <c r="DQ1319" s="41"/>
      <c r="DR1319" s="40"/>
      <c r="DS1319" s="40"/>
      <c r="DT1319" s="40"/>
      <c r="DU1319" s="40"/>
      <c r="DV1319" s="42"/>
      <c r="DW1319" s="40"/>
      <c r="DX1319" s="40"/>
      <c r="DY1319" s="40"/>
      <c r="DZ1319" s="40"/>
      <c r="EA1319" s="40"/>
      <c r="EB1319" s="40"/>
      <c r="EC1319" s="40"/>
      <c r="ED1319" s="41"/>
      <c r="EE1319" s="40"/>
      <c r="EF1319" s="40"/>
      <c r="EG1319" s="41"/>
      <c r="EH1319" s="40"/>
      <c r="EI1319" s="40"/>
      <c r="EJ1319" s="40"/>
      <c r="EK1319" s="40"/>
      <c r="EL1319" s="42"/>
      <c r="EM1319" s="40"/>
      <c r="EN1319" s="40"/>
      <c r="EO1319" s="40"/>
      <c r="EP1319" s="40"/>
      <c r="EQ1319" s="40"/>
      <c r="ER1319" s="40"/>
      <c r="ES1319" s="40"/>
      <c r="ET1319" s="40"/>
      <c r="EU1319" s="40"/>
      <c r="EV1319" s="40"/>
      <c r="EW1319" s="42"/>
      <c r="EX1319" s="42"/>
      <c r="EY1319" s="42"/>
      <c r="EZ1319" s="42"/>
      <c r="FA1319" s="42"/>
      <c r="FB1319" s="42"/>
      <c r="FC1319" s="42"/>
      <c r="FD1319" s="42"/>
      <c r="FE1319" s="42"/>
      <c r="FF1319" s="42"/>
      <c r="FG1319" s="42"/>
      <c r="FH1319" s="42"/>
      <c r="FI1319" s="42"/>
      <c r="FJ1319" s="42"/>
      <c r="FK1319" s="42"/>
      <c r="FL1319" s="42"/>
      <c r="FM1319" s="42"/>
      <c r="FN1319" s="42"/>
      <c r="FO1319" s="42"/>
      <c r="FP1319" s="42"/>
      <c r="FQ1319" s="42"/>
      <c r="FR1319" s="42"/>
      <c r="FS1319" s="29">
        <f t="shared" si="159"/>
        <v>0</v>
      </c>
      <c r="FT1319" s="29">
        <f t="shared" si="160"/>
        <v>0</v>
      </c>
      <c r="FU1319" s="8">
        <f t="shared" si="162"/>
        <v>0</v>
      </c>
      <c r="FV1319" s="29">
        <f t="shared" si="161"/>
        <v>0</v>
      </c>
    </row>
    <row r="1320" spans="1:178">
      <c r="A1320" s="8">
        <v>17196</v>
      </c>
      <c r="B1320" s="27" t="s">
        <v>853</v>
      </c>
      <c r="C1320" s="40">
        <v>112</v>
      </c>
      <c r="D1320" s="40" t="s">
        <v>533</v>
      </c>
      <c r="E1320" s="40" t="s">
        <v>527</v>
      </c>
      <c r="F1320" s="40" t="s">
        <v>191</v>
      </c>
      <c r="G1320" s="40">
        <v>120</v>
      </c>
      <c r="H1320" s="8" t="str">
        <f>VLOOKUP(F1320, 'Meslek Grupları'!$E$6:$G$152, 3, FALSE)</f>
        <v>Esnaf</v>
      </c>
      <c r="I1320" s="40"/>
      <c r="J1320" s="40"/>
      <c r="K1320" s="40"/>
      <c r="L1320" s="40"/>
      <c r="M1320" s="40"/>
      <c r="N1320" s="40"/>
      <c r="O1320" s="40"/>
      <c r="P1320" s="40"/>
      <c r="Q1320" s="40" t="s">
        <v>575</v>
      </c>
      <c r="R1320" s="40">
        <v>15</v>
      </c>
      <c r="S1320" s="40">
        <v>3</v>
      </c>
      <c r="T1320" s="40">
        <v>13.5</v>
      </c>
      <c r="U1320" s="40"/>
      <c r="V1320" s="40"/>
      <c r="W1320" s="40"/>
      <c r="X1320" s="40"/>
      <c r="Y1320" s="40"/>
      <c r="Z1320" s="41"/>
      <c r="AA1320" s="40"/>
      <c r="AB1320" s="40"/>
      <c r="AC1320" s="40"/>
      <c r="AD1320" s="40"/>
      <c r="AE1320" s="40"/>
      <c r="AF1320" s="40"/>
      <c r="AG1320" s="40"/>
      <c r="AH1320" s="40"/>
      <c r="AI1320" s="40"/>
      <c r="AJ1320" s="40"/>
      <c r="AK1320" s="40"/>
      <c r="AL1320" s="40"/>
      <c r="AM1320" s="40"/>
      <c r="AN1320" s="40"/>
      <c r="AO1320" s="40"/>
      <c r="AP1320" s="40"/>
      <c r="AQ1320" s="40"/>
      <c r="AR1320" s="40"/>
      <c r="AS1320" s="42"/>
      <c r="AT1320" s="42"/>
      <c r="AU1320" s="43"/>
      <c r="AV1320" s="40"/>
      <c r="AW1320" s="40"/>
      <c r="AX1320" s="40"/>
      <c r="AY1320" s="40"/>
      <c r="AZ1320" s="40"/>
      <c r="BA1320" s="42"/>
      <c r="BB1320" s="41"/>
      <c r="BC1320" s="40"/>
      <c r="BD1320" s="40"/>
      <c r="BE1320" s="40"/>
      <c r="BF1320" s="40"/>
      <c r="BG1320" s="40"/>
      <c r="BH1320" s="42"/>
      <c r="BI1320" s="40"/>
      <c r="BJ1320" s="40"/>
      <c r="BK1320" s="40"/>
      <c r="BL1320" s="40"/>
      <c r="BM1320" s="40"/>
      <c r="BN1320" s="40"/>
      <c r="BO1320" s="41"/>
      <c r="BP1320" s="40"/>
      <c r="BQ1320" s="40"/>
      <c r="BR1320" s="40"/>
      <c r="BS1320" s="40"/>
      <c r="BT1320" s="40"/>
      <c r="BU1320" s="42"/>
      <c r="BV1320" s="40"/>
      <c r="BW1320" s="41">
        <v>3</v>
      </c>
      <c r="BX1320" s="40">
        <v>1</v>
      </c>
      <c r="BY1320" s="40"/>
      <c r="BZ1320" s="40">
        <v>36</v>
      </c>
      <c r="CA1320" s="42">
        <v>36</v>
      </c>
      <c r="CB1320" s="41"/>
      <c r="CC1320" s="40"/>
      <c r="CD1320" s="40"/>
      <c r="CE1320" s="40"/>
      <c r="CF1320" s="40"/>
      <c r="CG1320" s="40"/>
      <c r="CH1320" s="42"/>
      <c r="CI1320" s="43"/>
      <c r="CJ1320" s="41"/>
      <c r="CK1320" s="40"/>
      <c r="CL1320" s="40"/>
      <c r="CM1320" s="40"/>
      <c r="CN1320" s="40"/>
      <c r="CO1320" s="40"/>
      <c r="CP1320" s="40"/>
      <c r="CQ1320" s="40"/>
      <c r="CR1320" s="40"/>
      <c r="CS1320" s="40"/>
      <c r="CT1320" s="40"/>
      <c r="CU1320" s="40"/>
      <c r="CV1320" s="40"/>
      <c r="CW1320" s="40"/>
      <c r="CX1320" s="40"/>
      <c r="CY1320" s="40"/>
      <c r="CZ1320" s="40"/>
      <c r="DA1320" s="40"/>
      <c r="DB1320" s="40"/>
      <c r="DC1320" s="40"/>
      <c r="DD1320" s="40"/>
      <c r="DE1320" s="40"/>
      <c r="DF1320" s="40"/>
      <c r="DG1320" s="40"/>
      <c r="DH1320" s="40"/>
      <c r="DI1320" s="40"/>
      <c r="DJ1320" s="40"/>
      <c r="DK1320" s="40"/>
      <c r="DL1320" s="40"/>
      <c r="DM1320" s="40"/>
      <c r="DN1320" s="40"/>
      <c r="DO1320" s="40"/>
      <c r="DP1320" s="40"/>
      <c r="DQ1320" s="41"/>
      <c r="DR1320" s="40"/>
      <c r="DS1320" s="40"/>
      <c r="DT1320" s="40"/>
      <c r="DU1320" s="40"/>
      <c r="DV1320" s="42"/>
      <c r="DW1320" s="40"/>
      <c r="DX1320" s="40"/>
      <c r="DY1320" s="40"/>
      <c r="DZ1320" s="40"/>
      <c r="EA1320" s="40"/>
      <c r="EB1320" s="40"/>
      <c r="EC1320" s="40"/>
      <c r="ED1320" s="41"/>
      <c r="EE1320" s="40"/>
      <c r="EF1320" s="40"/>
      <c r="EG1320" s="41"/>
      <c r="EH1320" s="40"/>
      <c r="EI1320" s="40"/>
      <c r="EJ1320" s="40"/>
      <c r="EK1320" s="40"/>
      <c r="EL1320" s="42"/>
      <c r="EM1320" s="40"/>
      <c r="EN1320" s="40"/>
      <c r="EO1320" s="40"/>
      <c r="EP1320" s="40"/>
      <c r="EQ1320" s="40"/>
      <c r="ER1320" s="40"/>
      <c r="ES1320" s="40"/>
      <c r="ET1320" s="40"/>
      <c r="EU1320" s="40"/>
      <c r="EV1320" s="40"/>
      <c r="EW1320" s="42"/>
      <c r="EX1320" s="42"/>
      <c r="EY1320" s="42"/>
      <c r="EZ1320" s="42"/>
      <c r="FA1320" s="42"/>
      <c r="FB1320" s="42"/>
      <c r="FC1320" s="42"/>
      <c r="FD1320" s="42"/>
      <c r="FE1320" s="42"/>
      <c r="FF1320" s="42"/>
      <c r="FG1320" s="42"/>
      <c r="FH1320" s="42"/>
      <c r="FI1320" s="42"/>
      <c r="FJ1320" s="42"/>
      <c r="FK1320" s="42"/>
      <c r="FL1320" s="42"/>
      <c r="FM1320" s="42"/>
      <c r="FN1320" s="42"/>
      <c r="FO1320" s="42"/>
      <c r="FP1320" s="42"/>
      <c r="FQ1320" s="42"/>
      <c r="FR1320" s="42"/>
      <c r="FS1320" s="29">
        <f t="shared" si="159"/>
        <v>156</v>
      </c>
      <c r="FT1320" s="29">
        <f t="shared" si="160"/>
        <v>156</v>
      </c>
      <c r="FU1320" s="8">
        <f t="shared" si="162"/>
        <v>3</v>
      </c>
      <c r="FV1320" s="29">
        <f t="shared" si="161"/>
        <v>3</v>
      </c>
    </row>
    <row r="1321" spans="1:178">
      <c r="A1321" s="8">
        <v>17196</v>
      </c>
      <c r="B1321" s="27" t="s">
        <v>853</v>
      </c>
      <c r="C1321" s="40">
        <v>113</v>
      </c>
      <c r="D1321" s="40" t="s">
        <v>1497</v>
      </c>
      <c r="E1321" s="40" t="s">
        <v>1434</v>
      </c>
      <c r="F1321" s="40" t="s">
        <v>266</v>
      </c>
      <c r="G1321" s="40">
        <v>120</v>
      </c>
      <c r="H1321" s="8" t="str">
        <f>VLOOKUP(F1321, 'Meslek Grupları'!$E$6:$G$152, 3, FALSE)</f>
        <v>Esnaf</v>
      </c>
      <c r="I1321" s="40" t="s">
        <v>1721</v>
      </c>
      <c r="J1321" s="40"/>
      <c r="K1321" s="40"/>
      <c r="L1321" s="40"/>
      <c r="M1321" s="40"/>
      <c r="N1321" s="40"/>
      <c r="O1321" s="40"/>
      <c r="P1321" s="40"/>
      <c r="Q1321" s="40" t="s">
        <v>575</v>
      </c>
      <c r="R1321" s="40">
        <v>10</v>
      </c>
      <c r="S1321" s="40">
        <v>2</v>
      </c>
      <c r="T1321" s="40">
        <v>9</v>
      </c>
      <c r="U1321" s="40"/>
      <c r="V1321" s="40"/>
      <c r="W1321" s="40"/>
      <c r="X1321" s="40"/>
      <c r="Y1321" s="40"/>
      <c r="Z1321" s="41"/>
      <c r="AA1321" s="40"/>
      <c r="AB1321" s="40"/>
      <c r="AC1321" s="40"/>
      <c r="AD1321" s="40"/>
      <c r="AE1321" s="40"/>
      <c r="AF1321" s="40"/>
      <c r="AG1321" s="40"/>
      <c r="AH1321" s="40"/>
      <c r="AI1321" s="40"/>
      <c r="AJ1321" s="40"/>
      <c r="AK1321" s="40"/>
      <c r="AL1321" s="40"/>
      <c r="AM1321" s="40"/>
      <c r="AN1321" s="40"/>
      <c r="AO1321" s="40"/>
      <c r="AP1321" s="40"/>
      <c r="AQ1321" s="40"/>
      <c r="AR1321" s="40"/>
      <c r="AS1321" s="42"/>
      <c r="AT1321" s="42"/>
      <c r="AU1321" s="43"/>
      <c r="AV1321" s="40"/>
      <c r="AW1321" s="40"/>
      <c r="AX1321" s="40"/>
      <c r="AY1321" s="40"/>
      <c r="AZ1321" s="40"/>
      <c r="BA1321" s="42"/>
      <c r="BB1321" s="41"/>
      <c r="BC1321" s="40"/>
      <c r="BD1321" s="40"/>
      <c r="BE1321" s="40"/>
      <c r="BF1321" s="40"/>
      <c r="BG1321" s="40"/>
      <c r="BH1321" s="42"/>
      <c r="BI1321" s="40"/>
      <c r="BJ1321" s="40"/>
      <c r="BK1321" s="40"/>
      <c r="BL1321" s="40"/>
      <c r="BM1321" s="40"/>
      <c r="BN1321" s="40"/>
      <c r="BO1321" s="41"/>
      <c r="BP1321" s="40"/>
      <c r="BQ1321" s="40"/>
      <c r="BR1321" s="40"/>
      <c r="BS1321" s="40"/>
      <c r="BT1321" s="40"/>
      <c r="BU1321" s="42"/>
      <c r="BV1321" s="40"/>
      <c r="BW1321" s="41">
        <v>2</v>
      </c>
      <c r="BX1321" s="40"/>
      <c r="BY1321" s="40" t="s">
        <v>1617</v>
      </c>
      <c r="BZ1321" s="40">
        <v>36</v>
      </c>
      <c r="CA1321" s="42">
        <v>36</v>
      </c>
      <c r="CB1321" s="41"/>
      <c r="CC1321" s="40"/>
      <c r="CD1321" s="40"/>
      <c r="CE1321" s="40"/>
      <c r="CF1321" s="40"/>
      <c r="CG1321" s="40"/>
      <c r="CH1321" s="42"/>
      <c r="CI1321" s="43"/>
      <c r="CJ1321" s="41"/>
      <c r="CK1321" s="40"/>
      <c r="CL1321" s="40"/>
      <c r="CM1321" s="40"/>
      <c r="CN1321" s="40"/>
      <c r="CO1321" s="40"/>
      <c r="CP1321" s="40"/>
      <c r="CQ1321" s="40"/>
      <c r="CR1321" s="40"/>
      <c r="CS1321" s="40"/>
      <c r="CT1321" s="40"/>
      <c r="CU1321" s="40"/>
      <c r="CV1321" s="40"/>
      <c r="CW1321" s="40"/>
      <c r="CX1321" s="40"/>
      <c r="CY1321" s="40"/>
      <c r="CZ1321" s="40"/>
      <c r="DA1321" s="40"/>
      <c r="DB1321" s="40"/>
      <c r="DC1321" s="40"/>
      <c r="DD1321" s="40"/>
      <c r="DE1321" s="40"/>
      <c r="DF1321" s="40"/>
      <c r="DG1321" s="40"/>
      <c r="DH1321" s="40"/>
      <c r="DI1321" s="40"/>
      <c r="DJ1321" s="40"/>
      <c r="DK1321" s="40"/>
      <c r="DL1321" s="40"/>
      <c r="DM1321" s="40"/>
      <c r="DN1321" s="40"/>
      <c r="DO1321" s="40"/>
      <c r="DP1321" s="40"/>
      <c r="DQ1321" s="41"/>
      <c r="DR1321" s="40"/>
      <c r="DS1321" s="40"/>
      <c r="DT1321" s="40"/>
      <c r="DU1321" s="40"/>
      <c r="DV1321" s="42"/>
      <c r="DW1321" s="40"/>
      <c r="DX1321" s="40"/>
      <c r="DY1321" s="40"/>
      <c r="DZ1321" s="40"/>
      <c r="EA1321" s="40"/>
      <c r="EB1321" s="40"/>
      <c r="EC1321" s="40"/>
      <c r="ED1321" s="41"/>
      <c r="EE1321" s="40"/>
      <c r="EF1321" s="40"/>
      <c r="EG1321" s="41"/>
      <c r="EH1321" s="40"/>
      <c r="EI1321" s="40"/>
      <c r="EJ1321" s="40"/>
      <c r="EK1321" s="40"/>
      <c r="EL1321" s="42"/>
      <c r="EM1321" s="40"/>
      <c r="EN1321" s="40"/>
      <c r="EO1321" s="40"/>
      <c r="EP1321" s="40"/>
      <c r="EQ1321" s="40"/>
      <c r="ER1321" s="40"/>
      <c r="ES1321" s="40"/>
      <c r="ET1321" s="40"/>
      <c r="EU1321" s="40"/>
      <c r="EV1321" s="40"/>
      <c r="EW1321" s="42"/>
      <c r="EX1321" s="42"/>
      <c r="EY1321" s="42"/>
      <c r="EZ1321" s="42"/>
      <c r="FA1321" s="42"/>
      <c r="FB1321" s="42"/>
      <c r="FC1321" s="42"/>
      <c r="FD1321" s="42"/>
      <c r="FE1321" s="42"/>
      <c r="FF1321" s="42"/>
      <c r="FG1321" s="42"/>
      <c r="FH1321" s="42"/>
      <c r="FI1321" s="42"/>
      <c r="FJ1321" s="42"/>
      <c r="FK1321" s="42"/>
      <c r="FL1321" s="42"/>
      <c r="FM1321" s="42"/>
      <c r="FN1321" s="42"/>
      <c r="FO1321" s="42"/>
      <c r="FP1321" s="42"/>
      <c r="FQ1321" s="42"/>
      <c r="FR1321" s="42"/>
      <c r="FS1321" s="29">
        <f t="shared" si="159"/>
        <v>156</v>
      </c>
      <c r="FT1321" s="29">
        <f t="shared" si="160"/>
        <v>156</v>
      </c>
      <c r="FU1321" s="8">
        <f t="shared" si="162"/>
        <v>2</v>
      </c>
      <c r="FV1321" s="29">
        <f t="shared" si="161"/>
        <v>2</v>
      </c>
    </row>
    <row r="1322" spans="1:178">
      <c r="A1322" s="8">
        <v>17196</v>
      </c>
      <c r="B1322" s="27" t="s">
        <v>853</v>
      </c>
      <c r="C1322" s="40">
        <v>114</v>
      </c>
      <c r="D1322" s="40" t="s">
        <v>1450</v>
      </c>
      <c r="E1322" s="40" t="s">
        <v>1437</v>
      </c>
      <c r="F1322" s="40" t="s">
        <v>105</v>
      </c>
      <c r="G1322" s="40">
        <v>250</v>
      </c>
      <c r="H1322" s="8" t="str">
        <f>VLOOKUP(F1322, 'Meslek Grupları'!$E$6:$G$152, 3, FALSE)</f>
        <v>Esnaf</v>
      </c>
      <c r="I1322" s="40"/>
      <c r="J1322" s="40"/>
      <c r="K1322" s="40"/>
      <c r="L1322" s="40"/>
      <c r="M1322" s="40"/>
      <c r="N1322" s="40"/>
      <c r="O1322" s="40"/>
      <c r="P1322" s="40"/>
      <c r="Q1322" s="40" t="s">
        <v>576</v>
      </c>
      <c r="R1322" s="40"/>
      <c r="S1322" s="40">
        <v>5</v>
      </c>
      <c r="T1322" s="40">
        <v>22.5</v>
      </c>
      <c r="U1322" s="40"/>
      <c r="V1322" s="40"/>
      <c r="W1322" s="40"/>
      <c r="X1322" s="40"/>
      <c r="Y1322" s="40"/>
      <c r="Z1322" s="41"/>
      <c r="AA1322" s="40"/>
      <c r="AB1322" s="40"/>
      <c r="AC1322" s="40"/>
      <c r="AD1322" s="40"/>
      <c r="AE1322" s="40"/>
      <c r="AF1322" s="40"/>
      <c r="AG1322" s="40"/>
      <c r="AH1322" s="40"/>
      <c r="AI1322" s="40"/>
      <c r="AJ1322" s="40"/>
      <c r="AK1322" s="40"/>
      <c r="AL1322" s="40"/>
      <c r="AM1322" s="40"/>
      <c r="AN1322" s="40"/>
      <c r="AO1322" s="40"/>
      <c r="AP1322" s="40"/>
      <c r="AQ1322" s="40"/>
      <c r="AR1322" s="40">
        <v>15</v>
      </c>
      <c r="AS1322" s="42">
        <v>3</v>
      </c>
      <c r="AT1322" s="42">
        <v>3</v>
      </c>
      <c r="AU1322" s="43"/>
      <c r="AV1322" s="40"/>
      <c r="AW1322" s="40"/>
      <c r="AX1322" s="40"/>
      <c r="AY1322" s="40"/>
      <c r="AZ1322" s="40"/>
      <c r="BA1322" s="42"/>
      <c r="BB1322" s="41"/>
      <c r="BC1322" s="40"/>
      <c r="BD1322" s="40"/>
      <c r="BE1322" s="40"/>
      <c r="BF1322" s="40"/>
      <c r="BG1322" s="40"/>
      <c r="BH1322" s="42"/>
      <c r="BI1322" s="40">
        <v>1</v>
      </c>
      <c r="BJ1322" s="40">
        <v>3</v>
      </c>
      <c r="BK1322" s="40">
        <v>3</v>
      </c>
      <c r="BL1322" s="40"/>
      <c r="BM1322" s="40">
        <v>24</v>
      </c>
      <c r="BN1322" s="40">
        <v>24</v>
      </c>
      <c r="BO1322" s="41"/>
      <c r="BP1322" s="40"/>
      <c r="BQ1322" s="40"/>
      <c r="BR1322" s="40"/>
      <c r="BS1322" s="40"/>
      <c r="BT1322" s="40"/>
      <c r="BU1322" s="42"/>
      <c r="BV1322" s="40"/>
      <c r="BW1322" s="41">
        <v>5</v>
      </c>
      <c r="BX1322" s="40"/>
      <c r="BY1322" s="40"/>
      <c r="BZ1322" s="40">
        <v>72</v>
      </c>
      <c r="CA1322" s="42">
        <v>72</v>
      </c>
      <c r="CB1322" s="41"/>
      <c r="CC1322" s="40"/>
      <c r="CD1322" s="40"/>
      <c r="CE1322" s="40"/>
      <c r="CF1322" s="40"/>
      <c r="CG1322" s="40"/>
      <c r="CH1322" s="42"/>
      <c r="CI1322" s="43"/>
      <c r="CJ1322" s="41"/>
      <c r="CK1322" s="40"/>
      <c r="CL1322" s="40"/>
      <c r="CM1322" s="40"/>
      <c r="CN1322" s="40"/>
      <c r="CO1322" s="40"/>
      <c r="CP1322" s="40"/>
      <c r="CQ1322" s="40"/>
      <c r="CR1322" s="40"/>
      <c r="CS1322" s="40"/>
      <c r="CT1322" s="40"/>
      <c r="CU1322" s="40"/>
      <c r="CV1322" s="40"/>
      <c r="CW1322" s="40"/>
      <c r="CX1322" s="40"/>
      <c r="CY1322" s="40"/>
      <c r="CZ1322" s="40"/>
      <c r="DA1322" s="40"/>
      <c r="DB1322" s="40"/>
      <c r="DC1322" s="40"/>
      <c r="DD1322" s="40"/>
      <c r="DE1322" s="40"/>
      <c r="DF1322" s="40"/>
      <c r="DG1322" s="40"/>
      <c r="DH1322" s="40"/>
      <c r="DI1322" s="40"/>
      <c r="DJ1322" s="40"/>
      <c r="DK1322" s="40"/>
      <c r="DL1322" s="40"/>
      <c r="DM1322" s="40"/>
      <c r="DN1322" s="40"/>
      <c r="DO1322" s="40"/>
      <c r="DP1322" s="40"/>
      <c r="DQ1322" s="41"/>
      <c r="DR1322" s="40"/>
      <c r="DS1322" s="40"/>
      <c r="DT1322" s="40"/>
      <c r="DU1322" s="40"/>
      <c r="DV1322" s="42"/>
      <c r="DW1322" s="40"/>
      <c r="DX1322" s="40"/>
      <c r="DY1322" s="40"/>
      <c r="DZ1322" s="40"/>
      <c r="EA1322" s="40"/>
      <c r="EB1322" s="40"/>
      <c r="EC1322" s="40"/>
      <c r="ED1322" s="41"/>
      <c r="EE1322" s="40"/>
      <c r="EF1322" s="40"/>
      <c r="EG1322" s="41"/>
      <c r="EH1322" s="40"/>
      <c r="EI1322" s="40"/>
      <c r="EJ1322" s="40"/>
      <c r="EK1322" s="40"/>
      <c r="EL1322" s="42"/>
      <c r="EM1322" s="40"/>
      <c r="EN1322" s="40"/>
      <c r="EO1322" s="40"/>
      <c r="EP1322" s="40"/>
      <c r="EQ1322" s="40"/>
      <c r="ER1322" s="40"/>
      <c r="ES1322" s="40"/>
      <c r="ET1322" s="40"/>
      <c r="EU1322" s="40"/>
      <c r="EV1322" s="40"/>
      <c r="EW1322" s="42"/>
      <c r="EX1322" s="42"/>
      <c r="EY1322" s="42"/>
      <c r="EZ1322" s="42"/>
      <c r="FA1322" s="42"/>
      <c r="FB1322" s="42"/>
      <c r="FC1322" s="42"/>
      <c r="FD1322" s="42"/>
      <c r="FE1322" s="42"/>
      <c r="FF1322" s="42"/>
      <c r="FG1322" s="42"/>
      <c r="FH1322" s="42"/>
      <c r="FI1322" s="42"/>
      <c r="FJ1322" s="42"/>
      <c r="FK1322" s="42"/>
      <c r="FL1322" s="42"/>
      <c r="FM1322" s="42"/>
      <c r="FN1322" s="42"/>
      <c r="FO1322" s="42"/>
      <c r="FP1322" s="42"/>
      <c r="FQ1322" s="42"/>
      <c r="FR1322" s="42"/>
      <c r="FS1322" s="29">
        <f t="shared" si="159"/>
        <v>346</v>
      </c>
      <c r="FT1322" s="29">
        <f t="shared" si="160"/>
        <v>346</v>
      </c>
      <c r="FU1322" s="8">
        <f t="shared" si="162"/>
        <v>6</v>
      </c>
      <c r="FV1322" s="29">
        <f t="shared" si="161"/>
        <v>6</v>
      </c>
    </row>
    <row r="1323" spans="1:178">
      <c r="A1323" s="8">
        <v>17196</v>
      </c>
      <c r="B1323" s="27" t="s">
        <v>853</v>
      </c>
      <c r="C1323" s="40">
        <v>115</v>
      </c>
      <c r="D1323" s="40" t="s">
        <v>533</v>
      </c>
      <c r="E1323" s="40" t="s">
        <v>1437</v>
      </c>
      <c r="F1323" s="221" t="s">
        <v>105</v>
      </c>
      <c r="G1323" s="40">
        <v>250</v>
      </c>
      <c r="H1323" s="8" t="str">
        <f>VLOOKUP(F1323, 'Meslek Grupları'!$E$6:$G$152, 3, FALSE)</f>
        <v>Esnaf</v>
      </c>
      <c r="I1323" s="40"/>
      <c r="J1323" s="40"/>
      <c r="K1323" s="40"/>
      <c r="L1323" s="40"/>
      <c r="M1323" s="40"/>
      <c r="N1323" s="40"/>
      <c r="O1323" s="40"/>
      <c r="P1323" s="40"/>
      <c r="Q1323" s="40" t="s">
        <v>575</v>
      </c>
      <c r="R1323" s="40">
        <v>60</v>
      </c>
      <c r="S1323" s="40">
        <v>3</v>
      </c>
      <c r="T1323" s="40">
        <v>13.5</v>
      </c>
      <c r="U1323" s="40"/>
      <c r="V1323" s="40"/>
      <c r="W1323" s="40"/>
      <c r="X1323" s="40"/>
      <c r="Y1323" s="40"/>
      <c r="Z1323" s="41"/>
      <c r="AA1323" s="40"/>
      <c r="AB1323" s="40"/>
      <c r="AC1323" s="40"/>
      <c r="AD1323" s="40"/>
      <c r="AE1323" s="40"/>
      <c r="AF1323" s="40"/>
      <c r="AG1323" s="40"/>
      <c r="AH1323" s="40"/>
      <c r="AI1323" s="40"/>
      <c r="AJ1323" s="40"/>
      <c r="AK1323" s="40"/>
      <c r="AL1323" s="40"/>
      <c r="AM1323" s="40"/>
      <c r="AN1323" s="40"/>
      <c r="AO1323" s="40"/>
      <c r="AP1323" s="40"/>
      <c r="AQ1323" s="40"/>
      <c r="AR1323" s="40"/>
      <c r="AS1323" s="42"/>
      <c r="AT1323" s="42"/>
      <c r="AU1323" s="43"/>
      <c r="AV1323" s="40"/>
      <c r="AW1323" s="40"/>
      <c r="AX1323" s="40"/>
      <c r="AY1323" s="40"/>
      <c r="AZ1323" s="40"/>
      <c r="BA1323" s="42"/>
      <c r="BB1323" s="41"/>
      <c r="BC1323" s="40"/>
      <c r="BD1323" s="40"/>
      <c r="BE1323" s="40"/>
      <c r="BF1323" s="40"/>
      <c r="BG1323" s="40"/>
      <c r="BH1323" s="42"/>
      <c r="BI1323" s="40"/>
      <c r="BJ1323" s="40"/>
      <c r="BK1323" s="40"/>
      <c r="BL1323" s="40"/>
      <c r="BM1323" s="40"/>
      <c r="BN1323" s="40"/>
      <c r="BO1323" s="41"/>
      <c r="BP1323" s="40"/>
      <c r="BQ1323" s="40"/>
      <c r="BR1323" s="40"/>
      <c r="BS1323" s="40"/>
      <c r="BT1323" s="40"/>
      <c r="BU1323" s="42"/>
      <c r="BV1323" s="40"/>
      <c r="BW1323" s="41">
        <v>3</v>
      </c>
      <c r="BX1323" s="40"/>
      <c r="BY1323" s="40"/>
      <c r="BZ1323" s="40">
        <v>33</v>
      </c>
      <c r="CA1323" s="42">
        <v>33</v>
      </c>
      <c r="CB1323" s="41"/>
      <c r="CC1323" s="40"/>
      <c r="CD1323" s="40"/>
      <c r="CE1323" s="40"/>
      <c r="CF1323" s="40"/>
      <c r="CG1323" s="40"/>
      <c r="CH1323" s="42"/>
      <c r="CI1323" s="43"/>
      <c r="CJ1323" s="41"/>
      <c r="CK1323" s="40"/>
      <c r="CL1323" s="40"/>
      <c r="CM1323" s="40"/>
      <c r="CN1323" s="40"/>
      <c r="CO1323" s="40"/>
      <c r="CP1323" s="40"/>
      <c r="CQ1323" s="40"/>
      <c r="CR1323" s="40"/>
      <c r="CS1323" s="40"/>
      <c r="CT1323" s="40"/>
      <c r="CU1323" s="40"/>
      <c r="CV1323" s="40"/>
      <c r="CW1323" s="40"/>
      <c r="CX1323" s="40"/>
      <c r="CY1323" s="40"/>
      <c r="CZ1323" s="40"/>
      <c r="DA1323" s="40"/>
      <c r="DB1323" s="40"/>
      <c r="DC1323" s="40"/>
      <c r="DD1323" s="40"/>
      <c r="DE1323" s="40"/>
      <c r="DF1323" s="40"/>
      <c r="DG1323" s="40"/>
      <c r="DH1323" s="40"/>
      <c r="DI1323" s="40"/>
      <c r="DJ1323" s="40"/>
      <c r="DK1323" s="40"/>
      <c r="DL1323" s="40"/>
      <c r="DM1323" s="40"/>
      <c r="DN1323" s="40"/>
      <c r="DO1323" s="40"/>
      <c r="DP1323" s="40"/>
      <c r="DQ1323" s="41"/>
      <c r="DR1323" s="40"/>
      <c r="DS1323" s="40"/>
      <c r="DT1323" s="40"/>
      <c r="DU1323" s="40"/>
      <c r="DV1323" s="42"/>
      <c r="DW1323" s="40"/>
      <c r="DX1323" s="40"/>
      <c r="DY1323" s="40"/>
      <c r="DZ1323" s="40"/>
      <c r="EA1323" s="40"/>
      <c r="EB1323" s="40"/>
      <c r="EC1323" s="40"/>
      <c r="ED1323" s="41"/>
      <c r="EE1323" s="40"/>
      <c r="EF1323" s="40"/>
      <c r="EG1323" s="41"/>
      <c r="EH1323" s="40"/>
      <c r="EI1323" s="40"/>
      <c r="EJ1323" s="40"/>
      <c r="EK1323" s="40"/>
      <c r="EL1323" s="42"/>
      <c r="EM1323" s="40"/>
      <c r="EN1323" s="40"/>
      <c r="EO1323" s="40"/>
      <c r="EP1323" s="40"/>
      <c r="EQ1323" s="40"/>
      <c r="ER1323" s="40"/>
      <c r="ES1323" s="40"/>
      <c r="ET1323" s="40"/>
      <c r="EU1323" s="40"/>
      <c r="EV1323" s="40"/>
      <c r="EW1323" s="42"/>
      <c r="EX1323" s="42"/>
      <c r="EY1323" s="42"/>
      <c r="EZ1323" s="42"/>
      <c r="FA1323" s="42"/>
      <c r="FB1323" s="42"/>
      <c r="FC1323" s="42"/>
      <c r="FD1323" s="42"/>
      <c r="FE1323" s="42"/>
      <c r="FF1323" s="42"/>
      <c r="FG1323" s="42"/>
      <c r="FH1323" s="42"/>
      <c r="FI1323" s="42"/>
      <c r="FJ1323" s="42"/>
      <c r="FK1323" s="42"/>
      <c r="FL1323" s="42"/>
      <c r="FM1323" s="42"/>
      <c r="FN1323" s="42"/>
      <c r="FO1323" s="42"/>
      <c r="FP1323" s="42"/>
      <c r="FQ1323" s="42"/>
      <c r="FR1323" s="42"/>
      <c r="FS1323" s="29">
        <f t="shared" si="159"/>
        <v>283</v>
      </c>
      <c r="FT1323" s="29">
        <f t="shared" si="160"/>
        <v>283</v>
      </c>
      <c r="FU1323" s="8">
        <f t="shared" si="162"/>
        <v>3</v>
      </c>
      <c r="FV1323" s="29">
        <f t="shared" si="161"/>
        <v>3</v>
      </c>
    </row>
    <row r="1324" spans="1:178">
      <c r="A1324" s="8">
        <v>17196</v>
      </c>
      <c r="B1324" s="27" t="s">
        <v>853</v>
      </c>
      <c r="C1324" s="40">
        <v>116</v>
      </c>
      <c r="D1324" s="40" t="s">
        <v>1480</v>
      </c>
      <c r="E1324" s="40" t="s">
        <v>527</v>
      </c>
      <c r="F1324" s="40" t="s">
        <v>288</v>
      </c>
      <c r="G1324" s="40">
        <v>400</v>
      </c>
      <c r="H1324" s="8" t="str">
        <f>VLOOKUP(F1324, 'Meslek Grupları'!$E$6:$G$152, 3, FALSE)</f>
        <v>Ticaret</v>
      </c>
      <c r="I1324" s="40" t="s">
        <v>1722</v>
      </c>
      <c r="J1324" s="40"/>
      <c r="K1324" s="40"/>
      <c r="L1324" s="40"/>
      <c r="M1324" s="40"/>
      <c r="N1324" s="40"/>
      <c r="O1324" s="40"/>
      <c r="P1324" s="40"/>
      <c r="Q1324" s="40" t="s">
        <v>577</v>
      </c>
      <c r="R1324" s="40">
        <v>160</v>
      </c>
      <c r="S1324" s="40">
        <v>5</v>
      </c>
      <c r="T1324" s="40">
        <v>22.5</v>
      </c>
      <c r="U1324" s="40"/>
      <c r="V1324" s="40"/>
      <c r="W1324" s="40"/>
      <c r="X1324" s="40"/>
      <c r="Y1324" s="40"/>
      <c r="Z1324" s="41">
        <v>100</v>
      </c>
      <c r="AA1324" s="40">
        <v>25</v>
      </c>
      <c r="AB1324" s="40"/>
      <c r="AC1324" s="40"/>
      <c r="AD1324" s="40">
        <v>50</v>
      </c>
      <c r="AE1324" s="40">
        <v>25</v>
      </c>
      <c r="AF1324" s="40"/>
      <c r="AG1324" s="40"/>
      <c r="AH1324" s="40"/>
      <c r="AI1324" s="40"/>
      <c r="AJ1324" s="40"/>
      <c r="AK1324" s="40"/>
      <c r="AL1324" s="40"/>
      <c r="AM1324" s="40"/>
      <c r="AN1324" s="40"/>
      <c r="AO1324" s="40"/>
      <c r="AP1324" s="40"/>
      <c r="AQ1324" s="40"/>
      <c r="AR1324" s="40">
        <v>180</v>
      </c>
      <c r="AS1324" s="42">
        <v>36</v>
      </c>
      <c r="AT1324" s="42">
        <v>86</v>
      </c>
      <c r="AU1324" s="43"/>
      <c r="AV1324" s="40">
        <v>40</v>
      </c>
      <c r="AW1324" s="40"/>
      <c r="AX1324" s="40">
        <v>86</v>
      </c>
      <c r="AY1324" s="40"/>
      <c r="AZ1324" s="40">
        <v>774</v>
      </c>
      <c r="BA1324" s="42">
        <v>774</v>
      </c>
      <c r="BB1324" s="41"/>
      <c r="BC1324" s="40"/>
      <c r="BD1324" s="40"/>
      <c r="BE1324" s="40"/>
      <c r="BF1324" s="40"/>
      <c r="BG1324" s="40"/>
      <c r="BH1324" s="42"/>
      <c r="BI1324" s="40"/>
      <c r="BJ1324" s="40"/>
      <c r="BK1324" s="40"/>
      <c r="BL1324" s="40"/>
      <c r="BM1324" s="40"/>
      <c r="BN1324" s="40"/>
      <c r="BO1324" s="41"/>
      <c r="BP1324" s="40"/>
      <c r="BQ1324" s="40"/>
      <c r="BR1324" s="40"/>
      <c r="BS1324" s="40"/>
      <c r="BT1324" s="40"/>
      <c r="BU1324" s="42"/>
      <c r="BV1324" s="40"/>
      <c r="BW1324" s="41">
        <v>5</v>
      </c>
      <c r="BX1324" s="40"/>
      <c r="BY1324" s="40"/>
      <c r="BZ1324" s="40">
        <v>120</v>
      </c>
      <c r="CA1324" s="42">
        <v>120</v>
      </c>
      <c r="CB1324" s="41"/>
      <c r="CC1324" s="40"/>
      <c r="CD1324" s="40"/>
      <c r="CE1324" s="40"/>
      <c r="CF1324" s="40"/>
      <c r="CG1324" s="40"/>
      <c r="CH1324" s="42"/>
      <c r="CI1324" s="43"/>
      <c r="CJ1324" s="41">
        <v>1</v>
      </c>
      <c r="CK1324" s="40"/>
      <c r="CL1324" s="40"/>
      <c r="CM1324" s="40"/>
      <c r="CN1324" s="40"/>
      <c r="CO1324" s="40"/>
      <c r="CP1324" s="40"/>
      <c r="CQ1324" s="40"/>
      <c r="CR1324" s="40"/>
      <c r="CS1324" s="40"/>
      <c r="CT1324" s="40"/>
      <c r="CU1324" s="40"/>
      <c r="CV1324" s="40"/>
      <c r="CW1324" s="40"/>
      <c r="CX1324" s="40"/>
      <c r="CY1324" s="40"/>
      <c r="CZ1324" s="40"/>
      <c r="DA1324" s="40"/>
      <c r="DB1324" s="40"/>
      <c r="DC1324" s="40"/>
      <c r="DD1324" s="40"/>
      <c r="DE1324" s="40"/>
      <c r="DF1324" s="40"/>
      <c r="DG1324" s="40"/>
      <c r="DH1324" s="40"/>
      <c r="DI1324" s="40"/>
      <c r="DJ1324" s="40"/>
      <c r="DK1324" s="40"/>
      <c r="DL1324" s="40"/>
      <c r="DM1324" s="40"/>
      <c r="DN1324" s="40"/>
      <c r="DO1324" s="40"/>
      <c r="DP1324" s="40"/>
      <c r="DQ1324" s="41"/>
      <c r="DR1324" s="40"/>
      <c r="DS1324" s="40"/>
      <c r="DT1324" s="40"/>
      <c r="DU1324" s="40"/>
      <c r="DV1324" s="42"/>
      <c r="DW1324" s="40">
        <v>5</v>
      </c>
      <c r="DX1324" s="40">
        <v>700</v>
      </c>
      <c r="DY1324" s="40"/>
      <c r="DZ1324" s="40"/>
      <c r="EA1324" s="40"/>
      <c r="EB1324" s="40"/>
      <c r="EC1324" s="40"/>
      <c r="ED1324" s="41"/>
      <c r="EE1324" s="40"/>
      <c r="EF1324" s="40"/>
      <c r="EG1324" s="41">
        <v>1</v>
      </c>
      <c r="EH1324" s="40" t="s">
        <v>424</v>
      </c>
      <c r="EI1324" s="40"/>
      <c r="EJ1324" s="40"/>
      <c r="EK1324" s="40" t="s">
        <v>1593</v>
      </c>
      <c r="EL1324" s="42">
        <v>100</v>
      </c>
      <c r="EM1324" s="40"/>
      <c r="EN1324" s="40"/>
      <c r="EO1324" s="40"/>
      <c r="EP1324" s="40"/>
      <c r="EQ1324" s="40"/>
      <c r="ER1324" s="40">
        <v>1</v>
      </c>
      <c r="ES1324" s="40"/>
      <c r="ET1324" s="40"/>
      <c r="EU1324" s="40"/>
      <c r="EV1324" s="40"/>
      <c r="EW1324" s="42">
        <v>50</v>
      </c>
      <c r="EX1324" s="42"/>
      <c r="EY1324" s="42"/>
      <c r="EZ1324" s="42"/>
      <c r="FA1324" s="42"/>
      <c r="FB1324" s="42"/>
      <c r="FC1324" s="42"/>
      <c r="FD1324" s="42"/>
      <c r="FE1324" s="42"/>
      <c r="FF1324" s="42"/>
      <c r="FG1324" s="42"/>
      <c r="FH1324" s="42"/>
      <c r="FI1324" s="42"/>
      <c r="FJ1324" s="42"/>
      <c r="FK1324" s="42"/>
      <c r="FL1324" s="42"/>
      <c r="FM1324" s="42"/>
      <c r="FN1324" s="42"/>
      <c r="FO1324" s="42"/>
      <c r="FP1324" s="42"/>
      <c r="FQ1324" s="42"/>
      <c r="FR1324" s="42"/>
      <c r="FS1324" s="29">
        <f t="shared" si="159"/>
        <v>2144</v>
      </c>
      <c r="FT1324" s="29">
        <f t="shared" si="160"/>
        <v>2144</v>
      </c>
      <c r="FU1324" s="8">
        <f t="shared" si="162"/>
        <v>45</v>
      </c>
      <c r="FV1324" s="29">
        <f t="shared" si="161"/>
        <v>45</v>
      </c>
    </row>
    <row r="1325" spans="1:178">
      <c r="A1325" s="8">
        <v>17196</v>
      </c>
      <c r="B1325" s="27" t="s">
        <v>853</v>
      </c>
      <c r="C1325" s="40">
        <v>117</v>
      </c>
      <c r="D1325" s="40" t="s">
        <v>1718</v>
      </c>
      <c r="E1325" s="40" t="s">
        <v>1554</v>
      </c>
      <c r="F1325" s="40" t="s">
        <v>191</v>
      </c>
      <c r="G1325" s="40">
        <v>900</v>
      </c>
      <c r="H1325" s="8" t="str">
        <f>VLOOKUP(F1325, 'Meslek Grupları'!$E$6:$G$152, 3, FALSE)</f>
        <v>Esnaf</v>
      </c>
      <c r="I1325" s="40" t="s">
        <v>833</v>
      </c>
      <c r="J1325" s="40"/>
      <c r="K1325" s="40"/>
      <c r="L1325" s="40"/>
      <c r="M1325" s="40"/>
      <c r="N1325" s="40"/>
      <c r="O1325" s="40"/>
      <c r="P1325" s="40"/>
      <c r="Q1325" s="40" t="s">
        <v>577</v>
      </c>
      <c r="R1325" s="40">
        <v>140</v>
      </c>
      <c r="S1325" s="40">
        <v>3</v>
      </c>
      <c r="T1325" s="40">
        <v>13.5</v>
      </c>
      <c r="U1325" s="40"/>
      <c r="V1325" s="40"/>
      <c r="W1325" s="40"/>
      <c r="X1325" s="40"/>
      <c r="Y1325" s="40"/>
      <c r="Z1325" s="41"/>
      <c r="AA1325" s="40"/>
      <c r="AB1325" s="40"/>
      <c r="AC1325" s="40"/>
      <c r="AD1325" s="40"/>
      <c r="AE1325" s="40"/>
      <c r="AF1325" s="40"/>
      <c r="AG1325" s="40"/>
      <c r="AH1325" s="40"/>
      <c r="AI1325" s="40"/>
      <c r="AJ1325" s="40"/>
      <c r="AK1325" s="40"/>
      <c r="AL1325" s="40"/>
      <c r="AM1325" s="40"/>
      <c r="AN1325" s="40"/>
      <c r="AO1325" s="40"/>
      <c r="AP1325" s="40"/>
      <c r="AQ1325" s="40"/>
      <c r="AR1325" s="40"/>
      <c r="AS1325" s="42"/>
      <c r="AT1325" s="42"/>
      <c r="AU1325" s="43"/>
      <c r="AV1325" s="40"/>
      <c r="AW1325" s="40"/>
      <c r="AX1325" s="40"/>
      <c r="AY1325" s="40"/>
      <c r="AZ1325" s="40"/>
      <c r="BA1325" s="42"/>
      <c r="BB1325" s="41"/>
      <c r="BC1325" s="40"/>
      <c r="BD1325" s="40"/>
      <c r="BE1325" s="40"/>
      <c r="BF1325" s="40"/>
      <c r="BG1325" s="40"/>
      <c r="BH1325" s="42"/>
      <c r="BI1325" s="40"/>
      <c r="BJ1325" s="40"/>
      <c r="BK1325" s="40"/>
      <c r="BL1325" s="40"/>
      <c r="BM1325" s="40"/>
      <c r="BN1325" s="40"/>
      <c r="BO1325" s="41"/>
      <c r="BP1325" s="40"/>
      <c r="BQ1325" s="40"/>
      <c r="BR1325" s="40"/>
      <c r="BS1325" s="40"/>
      <c r="BT1325" s="40"/>
      <c r="BU1325" s="42"/>
      <c r="BV1325" s="40"/>
      <c r="BW1325" s="41">
        <v>2</v>
      </c>
      <c r="BX1325" s="40"/>
      <c r="BY1325" s="40"/>
      <c r="BZ1325" s="40">
        <v>48</v>
      </c>
      <c r="CA1325" s="42">
        <v>48</v>
      </c>
      <c r="CB1325" s="41"/>
      <c r="CC1325" s="40"/>
      <c r="CD1325" s="40"/>
      <c r="CE1325" s="40"/>
      <c r="CF1325" s="40"/>
      <c r="CG1325" s="40"/>
      <c r="CH1325" s="42"/>
      <c r="CI1325" s="43"/>
      <c r="CJ1325" s="41"/>
      <c r="CK1325" s="40"/>
      <c r="CL1325" s="40"/>
      <c r="CM1325" s="40"/>
      <c r="CN1325" s="40"/>
      <c r="CO1325" s="40"/>
      <c r="CP1325" s="40"/>
      <c r="CQ1325" s="40"/>
      <c r="CR1325" s="40"/>
      <c r="CS1325" s="40"/>
      <c r="CT1325" s="40"/>
      <c r="CU1325" s="40"/>
      <c r="CV1325" s="40"/>
      <c r="CW1325" s="40"/>
      <c r="CX1325" s="40"/>
      <c r="CY1325" s="40"/>
      <c r="CZ1325" s="40"/>
      <c r="DA1325" s="40"/>
      <c r="DB1325" s="40"/>
      <c r="DC1325" s="40"/>
      <c r="DD1325" s="40"/>
      <c r="DE1325" s="40"/>
      <c r="DF1325" s="40"/>
      <c r="DG1325" s="40"/>
      <c r="DH1325" s="40"/>
      <c r="DI1325" s="40"/>
      <c r="DJ1325" s="40"/>
      <c r="DK1325" s="40"/>
      <c r="DL1325" s="40"/>
      <c r="DM1325" s="40"/>
      <c r="DN1325" s="40"/>
      <c r="DO1325" s="40"/>
      <c r="DP1325" s="40"/>
      <c r="DQ1325" s="41"/>
      <c r="DR1325" s="40"/>
      <c r="DS1325" s="40"/>
      <c r="DT1325" s="40"/>
      <c r="DU1325" s="40"/>
      <c r="DV1325" s="42"/>
      <c r="DW1325" s="40"/>
      <c r="DX1325" s="40"/>
      <c r="DY1325" s="40"/>
      <c r="DZ1325" s="40"/>
      <c r="EA1325" s="40"/>
      <c r="EB1325" s="40"/>
      <c r="EC1325" s="40"/>
      <c r="ED1325" s="41"/>
      <c r="EE1325" s="40"/>
      <c r="EF1325" s="40"/>
      <c r="EG1325" s="41">
        <v>1</v>
      </c>
      <c r="EH1325" s="40" t="s">
        <v>1711</v>
      </c>
      <c r="EI1325" s="40"/>
      <c r="EJ1325" s="40"/>
      <c r="EK1325" s="40" t="s">
        <v>1593</v>
      </c>
      <c r="EL1325" s="42"/>
      <c r="EM1325" s="40"/>
      <c r="EN1325" s="40"/>
      <c r="EO1325" s="40"/>
      <c r="EP1325" s="40"/>
      <c r="EQ1325" s="40"/>
      <c r="ER1325" s="40"/>
      <c r="ES1325" s="40"/>
      <c r="ET1325" s="40"/>
      <c r="EU1325" s="40"/>
      <c r="EV1325" s="40"/>
      <c r="EW1325" s="42"/>
      <c r="EX1325" s="42"/>
      <c r="EY1325" s="42"/>
      <c r="EZ1325" s="42"/>
      <c r="FA1325" s="42"/>
      <c r="FB1325" s="42"/>
      <c r="FC1325" s="42"/>
      <c r="FD1325" s="42"/>
      <c r="FE1325" s="42"/>
      <c r="FF1325" s="42"/>
      <c r="FG1325" s="42"/>
      <c r="FH1325" s="42"/>
      <c r="FI1325" s="42"/>
      <c r="FJ1325" s="42"/>
      <c r="FK1325" s="42"/>
      <c r="FL1325" s="42"/>
      <c r="FM1325" s="42"/>
      <c r="FN1325" s="42"/>
      <c r="FO1325" s="42"/>
      <c r="FP1325" s="42"/>
      <c r="FQ1325" s="42"/>
      <c r="FR1325" s="42"/>
      <c r="FS1325" s="29">
        <f t="shared" si="159"/>
        <v>948</v>
      </c>
      <c r="FT1325" s="29">
        <f t="shared" si="160"/>
        <v>948</v>
      </c>
      <c r="FU1325" s="8">
        <f t="shared" si="162"/>
        <v>2</v>
      </c>
      <c r="FV1325" s="29">
        <f t="shared" si="161"/>
        <v>2</v>
      </c>
    </row>
    <row r="1326" spans="1:178">
      <c r="A1326" s="8">
        <v>17196</v>
      </c>
      <c r="B1326" s="27" t="s">
        <v>853</v>
      </c>
      <c r="C1326" s="40">
        <v>118</v>
      </c>
      <c r="D1326" s="40" t="s">
        <v>1462</v>
      </c>
      <c r="E1326" s="40" t="s">
        <v>1723</v>
      </c>
      <c r="F1326" s="40" t="s">
        <v>633</v>
      </c>
      <c r="G1326" s="40">
        <v>100</v>
      </c>
      <c r="H1326" s="8" t="str">
        <f>VLOOKUP(F1326, 'Meslek Grupları'!$E$6:$G$152, 3, FALSE)</f>
        <v>Esnaf</v>
      </c>
      <c r="I1326" s="40" t="s">
        <v>1724</v>
      </c>
      <c r="J1326" s="40"/>
      <c r="K1326" s="40"/>
      <c r="L1326" s="40"/>
      <c r="M1326" s="40"/>
      <c r="N1326" s="40"/>
      <c r="O1326" s="40"/>
      <c r="P1326" s="40"/>
      <c r="Q1326" s="40" t="s">
        <v>575</v>
      </c>
      <c r="R1326" s="40"/>
      <c r="S1326" s="40"/>
      <c r="T1326" s="40"/>
      <c r="U1326" s="40"/>
      <c r="V1326" s="40"/>
      <c r="W1326" s="40"/>
      <c r="X1326" s="40"/>
      <c r="Y1326" s="40"/>
      <c r="Z1326" s="41"/>
      <c r="AA1326" s="40"/>
      <c r="AB1326" s="40"/>
      <c r="AC1326" s="40"/>
      <c r="AD1326" s="40"/>
      <c r="AE1326" s="40"/>
      <c r="AF1326" s="40"/>
      <c r="AG1326" s="40"/>
      <c r="AH1326" s="40"/>
      <c r="AI1326" s="40"/>
      <c r="AJ1326" s="40"/>
      <c r="AK1326" s="40"/>
      <c r="AL1326" s="40"/>
      <c r="AM1326" s="40"/>
      <c r="AN1326" s="40"/>
      <c r="AO1326" s="40"/>
      <c r="AP1326" s="40"/>
      <c r="AQ1326" s="40"/>
      <c r="AR1326" s="40"/>
      <c r="AS1326" s="42"/>
      <c r="AT1326" s="42"/>
      <c r="AU1326" s="43"/>
      <c r="AV1326" s="40"/>
      <c r="AW1326" s="40"/>
      <c r="AX1326" s="40"/>
      <c r="AY1326" s="40"/>
      <c r="AZ1326" s="40"/>
      <c r="BA1326" s="42"/>
      <c r="BB1326" s="41"/>
      <c r="BC1326" s="40"/>
      <c r="BD1326" s="40"/>
      <c r="BE1326" s="40"/>
      <c r="BF1326" s="40"/>
      <c r="BG1326" s="40"/>
      <c r="BH1326" s="42"/>
      <c r="BI1326" s="40"/>
      <c r="BJ1326" s="40"/>
      <c r="BK1326" s="40"/>
      <c r="BL1326" s="40"/>
      <c r="BM1326" s="40"/>
      <c r="BN1326" s="40"/>
      <c r="BO1326" s="41"/>
      <c r="BP1326" s="40"/>
      <c r="BQ1326" s="40"/>
      <c r="BR1326" s="40"/>
      <c r="BS1326" s="40"/>
      <c r="BT1326" s="40"/>
      <c r="BU1326" s="42"/>
      <c r="BV1326" s="40"/>
      <c r="BW1326" s="41"/>
      <c r="BX1326" s="40"/>
      <c r="BY1326" s="40"/>
      <c r="BZ1326" s="40"/>
      <c r="CA1326" s="42"/>
      <c r="CB1326" s="41"/>
      <c r="CC1326" s="40"/>
      <c r="CD1326" s="40"/>
      <c r="CE1326" s="40"/>
      <c r="CF1326" s="40"/>
      <c r="CG1326" s="40"/>
      <c r="CH1326" s="42"/>
      <c r="CI1326" s="43"/>
      <c r="CJ1326" s="41"/>
      <c r="CK1326" s="40"/>
      <c r="CL1326" s="40"/>
      <c r="CM1326" s="40"/>
      <c r="CN1326" s="40"/>
      <c r="CO1326" s="40"/>
      <c r="CP1326" s="40"/>
      <c r="CQ1326" s="40"/>
      <c r="CR1326" s="40"/>
      <c r="CS1326" s="40"/>
      <c r="CT1326" s="40"/>
      <c r="CU1326" s="40"/>
      <c r="CV1326" s="40"/>
      <c r="CW1326" s="40"/>
      <c r="CX1326" s="40"/>
      <c r="CY1326" s="40"/>
      <c r="CZ1326" s="40"/>
      <c r="DA1326" s="40"/>
      <c r="DB1326" s="40"/>
      <c r="DC1326" s="40"/>
      <c r="DD1326" s="40"/>
      <c r="DE1326" s="40"/>
      <c r="DF1326" s="40"/>
      <c r="DG1326" s="40"/>
      <c r="DH1326" s="40"/>
      <c r="DI1326" s="40"/>
      <c r="DJ1326" s="40"/>
      <c r="DK1326" s="40"/>
      <c r="DL1326" s="40"/>
      <c r="DM1326" s="40"/>
      <c r="DN1326" s="40"/>
      <c r="DO1326" s="40"/>
      <c r="DP1326" s="40"/>
      <c r="DQ1326" s="41"/>
      <c r="DR1326" s="40"/>
      <c r="DS1326" s="40"/>
      <c r="DT1326" s="40"/>
      <c r="DU1326" s="40"/>
      <c r="DV1326" s="42"/>
      <c r="DW1326" s="40"/>
      <c r="DX1326" s="40"/>
      <c r="DY1326" s="40"/>
      <c r="DZ1326" s="40"/>
      <c r="EA1326" s="40"/>
      <c r="EB1326" s="40"/>
      <c r="EC1326" s="40"/>
      <c r="ED1326" s="41"/>
      <c r="EE1326" s="40"/>
      <c r="EF1326" s="40"/>
      <c r="EG1326" s="41"/>
      <c r="EH1326" s="40"/>
      <c r="EI1326" s="40"/>
      <c r="EJ1326" s="40"/>
      <c r="EK1326" s="40"/>
      <c r="EL1326" s="42"/>
      <c r="EM1326" s="40"/>
      <c r="EN1326" s="40"/>
      <c r="EO1326" s="40"/>
      <c r="EP1326" s="40"/>
      <c r="EQ1326" s="40"/>
      <c r="ER1326" s="40"/>
      <c r="ES1326" s="40"/>
      <c r="ET1326" s="40"/>
      <c r="EU1326" s="40"/>
      <c r="EV1326" s="40"/>
      <c r="EW1326" s="42"/>
      <c r="EX1326" s="42"/>
      <c r="EY1326" s="42"/>
      <c r="EZ1326" s="42"/>
      <c r="FA1326" s="42"/>
      <c r="FB1326" s="42"/>
      <c r="FC1326" s="42"/>
      <c r="FD1326" s="42"/>
      <c r="FE1326" s="42"/>
      <c r="FF1326" s="42"/>
      <c r="FG1326" s="42"/>
      <c r="FH1326" s="42"/>
      <c r="FI1326" s="42"/>
      <c r="FJ1326" s="42"/>
      <c r="FK1326" s="42"/>
      <c r="FL1326" s="42"/>
      <c r="FM1326" s="42"/>
      <c r="FN1326" s="42"/>
      <c r="FO1326" s="42"/>
      <c r="FP1326" s="42"/>
      <c r="FQ1326" s="42"/>
      <c r="FR1326" s="42"/>
      <c r="FS1326" s="29">
        <f t="shared" si="159"/>
        <v>100</v>
      </c>
      <c r="FT1326" s="29">
        <f t="shared" si="160"/>
        <v>100</v>
      </c>
      <c r="FU1326" s="8">
        <f t="shared" si="162"/>
        <v>0</v>
      </c>
      <c r="FV1326" s="29">
        <f t="shared" si="161"/>
        <v>0</v>
      </c>
    </row>
    <row r="1327" spans="1:178">
      <c r="A1327" s="8">
        <v>17196</v>
      </c>
      <c r="B1327" s="27" t="s">
        <v>853</v>
      </c>
      <c r="C1327" s="8">
        <v>119</v>
      </c>
      <c r="D1327" s="8" t="s">
        <v>1725</v>
      </c>
      <c r="E1327" s="8" t="s">
        <v>1718</v>
      </c>
      <c r="F1327" s="8" t="s">
        <v>283</v>
      </c>
      <c r="G1327" s="8">
        <v>4000</v>
      </c>
      <c r="H1327" s="8" t="str">
        <f>VLOOKUP(F1327, 'Meslek Grupları'!$E$6:$G$152, 3, FALSE)</f>
        <v>Ticaret</v>
      </c>
      <c r="I1327" s="8"/>
      <c r="J1327" s="8"/>
      <c r="K1327" s="8"/>
      <c r="M1327" s="8"/>
      <c r="O1327" s="8"/>
      <c r="P1327" s="8"/>
      <c r="Q1327" s="8" t="s">
        <v>577</v>
      </c>
      <c r="R1327" s="8">
        <v>400</v>
      </c>
      <c r="S1327" s="8">
        <v>5</v>
      </c>
      <c r="T1327" s="8">
        <v>22.5</v>
      </c>
      <c r="U1327" s="8"/>
      <c r="V1327" s="8"/>
      <c r="W1327" s="8"/>
      <c r="Z1327" s="2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27"/>
      <c r="AT1327" s="27"/>
      <c r="AU1327" s="29"/>
      <c r="AV1327" s="8"/>
      <c r="AW1327" s="8"/>
      <c r="AX1327" s="8"/>
      <c r="AY1327" s="8"/>
      <c r="AZ1327" s="8"/>
      <c r="BA1327" s="27"/>
      <c r="BB1327" s="28"/>
      <c r="BC1327" s="8"/>
      <c r="BD1327" s="8"/>
      <c r="BE1327" s="8"/>
      <c r="BF1327" s="8"/>
      <c r="BG1327" s="8"/>
      <c r="BH1327" s="27"/>
      <c r="BI1327" s="8"/>
      <c r="BJ1327" s="8"/>
      <c r="BK1327" s="8"/>
      <c r="BL1327" s="8"/>
      <c r="BM1327" s="8"/>
      <c r="BN1327" s="8"/>
      <c r="BO1327" s="28"/>
      <c r="BP1327" s="8"/>
      <c r="BQ1327" s="8"/>
      <c r="BR1327" s="8"/>
      <c r="BS1327" s="8"/>
      <c r="BT1327" s="8"/>
      <c r="BU1327" s="27"/>
      <c r="BV1327" s="8"/>
      <c r="BW1327" s="28">
        <v>5</v>
      </c>
      <c r="BX1327" s="8"/>
      <c r="BY1327" s="8"/>
      <c r="BZ1327" s="8">
        <v>60</v>
      </c>
      <c r="CA1327" s="27">
        <v>65</v>
      </c>
      <c r="CB1327" s="28"/>
      <c r="CC1327" s="8"/>
      <c r="CD1327" s="8"/>
      <c r="CE1327" s="8"/>
      <c r="CF1327" s="8"/>
      <c r="CG1327" s="8"/>
      <c r="CH1327" s="27"/>
      <c r="CI1327" s="29">
        <v>1</v>
      </c>
      <c r="CJ1327" s="28">
        <v>3</v>
      </c>
      <c r="CK1327" s="8"/>
      <c r="CL1327" s="8">
        <v>3</v>
      </c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>
        <v>3</v>
      </c>
      <c r="CX1327" s="8">
        <v>30</v>
      </c>
      <c r="CY1327" s="8"/>
      <c r="CZ1327" s="8"/>
      <c r="DA1327" s="8"/>
      <c r="DB1327" s="8"/>
      <c r="DC1327" s="8">
        <v>40</v>
      </c>
      <c r="DD1327" s="8">
        <v>140</v>
      </c>
      <c r="DE1327" s="8">
        <v>240</v>
      </c>
      <c r="DF1327" s="8">
        <v>40</v>
      </c>
      <c r="DG1327" s="8">
        <v>140</v>
      </c>
      <c r="DH1327" s="8"/>
      <c r="DI1327" s="8"/>
      <c r="DJ1327" s="8"/>
      <c r="DK1327" s="8"/>
      <c r="DL1327" s="8"/>
      <c r="DM1327" s="8"/>
      <c r="DN1327" s="8"/>
      <c r="DO1327" s="8"/>
      <c r="DP1327" s="8"/>
      <c r="DQ1327" s="28"/>
      <c r="DR1327" s="8"/>
      <c r="DS1327" s="8" t="s">
        <v>9</v>
      </c>
      <c r="DT1327" s="8" t="s">
        <v>1726</v>
      </c>
      <c r="DU1327" s="8">
        <v>175</v>
      </c>
      <c r="DV1327" s="27"/>
      <c r="DW1327" s="8"/>
      <c r="DX1327" s="8"/>
      <c r="DY1327" s="8"/>
      <c r="DZ1327" s="8"/>
      <c r="EA1327" s="8"/>
      <c r="EB1327" s="8"/>
      <c r="EC1327" s="8"/>
      <c r="ED1327" s="28"/>
      <c r="EE1327" s="8"/>
      <c r="EF1327" s="8"/>
      <c r="EG1327" s="28">
        <v>1</v>
      </c>
      <c r="EH1327" s="8"/>
      <c r="EI1327" s="8"/>
      <c r="EJ1327" s="8"/>
      <c r="EK1327" s="8" t="s">
        <v>902</v>
      </c>
      <c r="EL1327" s="27"/>
      <c r="EM1327" s="8">
        <v>1</v>
      </c>
      <c r="EN1327" s="8"/>
      <c r="EO1327" s="8" t="s">
        <v>885</v>
      </c>
      <c r="EP1327" s="8"/>
      <c r="EQ1327" s="8"/>
      <c r="ER1327" s="8">
        <v>1</v>
      </c>
      <c r="ES1327" s="8"/>
      <c r="ET1327" s="8"/>
      <c r="EU1327" s="8"/>
      <c r="EV1327" s="8"/>
      <c r="EW1327" s="27">
        <v>60</v>
      </c>
      <c r="EX1327" s="27"/>
      <c r="EY1327" s="27"/>
      <c r="EZ1327" s="27"/>
      <c r="FA1327" s="27"/>
      <c r="FB1327" s="27"/>
      <c r="FC1327" s="27"/>
      <c r="FD1327" s="27"/>
      <c r="FE1327" s="27"/>
      <c r="FF1327" s="27"/>
      <c r="FG1327" s="27"/>
      <c r="FH1327" s="27"/>
      <c r="FI1327" s="27"/>
      <c r="FJ1327" s="27"/>
      <c r="FK1327" s="27"/>
      <c r="FL1327" s="27"/>
      <c r="FM1327" s="27"/>
      <c r="FN1327" s="27"/>
      <c r="FO1327" s="27"/>
      <c r="FP1327" s="27"/>
      <c r="FQ1327" s="27"/>
      <c r="FR1327" s="27"/>
      <c r="FS1327" s="29">
        <f t="shared" si="159"/>
        <v>4845</v>
      </c>
      <c r="FT1327" s="29">
        <f>SUM(FS1327:FS1329)</f>
        <v>5399</v>
      </c>
      <c r="FU1327" s="8">
        <f t="shared" si="162"/>
        <v>5</v>
      </c>
      <c r="FV1327" s="29">
        <f>SUM(FU1327:FU1329)</f>
        <v>5</v>
      </c>
    </row>
    <row r="1328" spans="1:178">
      <c r="A1328" s="8">
        <v>17196</v>
      </c>
      <c r="B1328" s="27" t="s">
        <v>853</v>
      </c>
      <c r="D1328" s="8"/>
      <c r="E1328" s="8" t="s">
        <v>1071</v>
      </c>
      <c r="F1328" s="8"/>
      <c r="H1328" s="8">
        <f>VLOOKUP(F1328, 'Meslek Grupları'!$E$6:$G$152, 3, FALSE)</f>
        <v>0</v>
      </c>
      <c r="I1328" s="8"/>
      <c r="J1328" s="8"/>
      <c r="K1328" s="8"/>
      <c r="M1328" s="8"/>
      <c r="O1328" s="8"/>
      <c r="P1328" s="8"/>
      <c r="Q1328" s="298" t="s">
        <v>1071</v>
      </c>
      <c r="U1328" s="8"/>
      <c r="V1328" s="8"/>
      <c r="W1328" s="8"/>
      <c r="Z1328" s="2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27"/>
      <c r="AT1328" s="27"/>
      <c r="AU1328" s="29"/>
      <c r="AV1328" s="8"/>
      <c r="AW1328" s="8"/>
      <c r="AX1328" s="8"/>
      <c r="AY1328" s="8"/>
      <c r="AZ1328" s="8"/>
      <c r="BA1328" s="27"/>
      <c r="BB1328" s="28"/>
      <c r="BC1328" s="8"/>
      <c r="BD1328" s="8"/>
      <c r="BE1328" s="8"/>
      <c r="BF1328" s="8"/>
      <c r="BG1328" s="8"/>
      <c r="BH1328" s="27"/>
      <c r="BI1328" s="8"/>
      <c r="BJ1328" s="8"/>
      <c r="BK1328" s="8"/>
      <c r="BL1328" s="8"/>
      <c r="BM1328" s="8"/>
      <c r="BN1328" s="8"/>
      <c r="BO1328" s="28"/>
      <c r="BP1328" s="8"/>
      <c r="BQ1328" s="8"/>
      <c r="BR1328" s="8"/>
      <c r="BS1328" s="8"/>
      <c r="BT1328" s="8"/>
      <c r="BU1328" s="27"/>
      <c r="BV1328" s="8"/>
      <c r="BW1328" s="28"/>
      <c r="BX1328" s="8"/>
      <c r="BY1328" s="8" t="s">
        <v>1727</v>
      </c>
      <c r="BZ1328" s="8">
        <v>80</v>
      </c>
      <c r="CA1328" s="27"/>
      <c r="CB1328" s="28"/>
      <c r="CC1328" s="8"/>
      <c r="CD1328" s="8"/>
      <c r="CE1328" s="8"/>
      <c r="CF1328" s="8"/>
      <c r="CG1328" s="8"/>
      <c r="CH1328" s="27"/>
      <c r="CI1328" s="29"/>
      <c r="CJ1328" s="2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28"/>
      <c r="DR1328" s="8"/>
      <c r="DS1328" s="8" t="s">
        <v>9</v>
      </c>
      <c r="DT1328" s="8" t="s">
        <v>1728</v>
      </c>
      <c r="DU1328" s="8">
        <v>100</v>
      </c>
      <c r="DV1328" s="27"/>
      <c r="DW1328" s="8"/>
      <c r="DX1328" s="8"/>
      <c r="DY1328" s="8"/>
      <c r="DZ1328" s="8"/>
      <c r="EA1328" s="8"/>
      <c r="EB1328" s="8"/>
      <c r="EC1328" s="8"/>
      <c r="ED1328" s="28"/>
      <c r="EE1328" s="8"/>
      <c r="EF1328" s="8"/>
      <c r="EG1328" s="28">
        <v>1</v>
      </c>
      <c r="EH1328" s="8" t="s">
        <v>389</v>
      </c>
      <c r="EI1328" s="8"/>
      <c r="EJ1328" s="8"/>
      <c r="EK1328" s="8" t="s">
        <v>1613</v>
      </c>
      <c r="EL1328" s="27">
        <v>150</v>
      </c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27"/>
      <c r="EX1328" s="27"/>
      <c r="EY1328" s="27"/>
      <c r="EZ1328" s="27"/>
      <c r="FA1328" s="27"/>
      <c r="FB1328" s="27"/>
      <c r="FC1328" s="27"/>
      <c r="FD1328" s="27"/>
      <c r="FE1328" s="27"/>
      <c r="FF1328" s="27"/>
      <c r="FG1328" s="27"/>
      <c r="FH1328" s="27"/>
      <c r="FI1328" s="27"/>
      <c r="FJ1328" s="27"/>
      <c r="FK1328" s="27"/>
      <c r="FL1328" s="27"/>
      <c r="FM1328" s="27"/>
      <c r="FN1328" s="27"/>
      <c r="FO1328" s="27"/>
      <c r="FP1328" s="27"/>
      <c r="FQ1328" s="27"/>
      <c r="FR1328" s="27"/>
      <c r="FS1328" s="29">
        <f t="shared" si="159"/>
        <v>330</v>
      </c>
      <c r="FT1328" s="29"/>
      <c r="FU1328" s="8">
        <f t="shared" si="162"/>
        <v>0</v>
      </c>
      <c r="FV1328" s="29"/>
    </row>
    <row r="1329" spans="1:199">
      <c r="A1329" s="8">
        <v>17196</v>
      </c>
      <c r="B1329" s="27" t="s">
        <v>853</v>
      </c>
      <c r="C1329" s="31"/>
      <c r="D1329" s="31"/>
      <c r="E1329" s="31" t="s">
        <v>1071</v>
      </c>
      <c r="F1329" s="31"/>
      <c r="G1329" s="31"/>
      <c r="H1329" s="8">
        <f>VLOOKUP(F1329, 'Meslek Grupları'!$E$6:$G$152, 3, FALSE)</f>
        <v>0</v>
      </c>
      <c r="I1329" s="31"/>
      <c r="J1329" s="31"/>
      <c r="K1329" s="31"/>
      <c r="L1329" s="31"/>
      <c r="M1329" s="31"/>
      <c r="N1329" s="31"/>
      <c r="O1329" s="31"/>
      <c r="P1329" s="31"/>
      <c r="Q1329" s="31" t="s">
        <v>1071</v>
      </c>
      <c r="R1329" s="31"/>
      <c r="S1329" s="31"/>
      <c r="T1329" s="31"/>
      <c r="U1329" s="31"/>
      <c r="V1329" s="31"/>
      <c r="W1329" s="31"/>
      <c r="X1329" s="31"/>
      <c r="Y1329" s="31"/>
      <c r="Z1329" s="38"/>
      <c r="AA1329" s="31"/>
      <c r="AB1329" s="31"/>
      <c r="AC1329" s="31"/>
      <c r="AD1329" s="31"/>
      <c r="AE1329" s="31"/>
      <c r="AF1329" s="31"/>
      <c r="AG1329" s="31"/>
      <c r="AH1329" s="31"/>
      <c r="AI1329" s="31"/>
      <c r="AJ1329" s="31"/>
      <c r="AK1329" s="31"/>
      <c r="AL1329" s="31"/>
      <c r="AM1329" s="31"/>
      <c r="AN1329" s="31"/>
      <c r="AO1329" s="31"/>
      <c r="AP1329" s="31"/>
      <c r="AQ1329" s="31"/>
      <c r="AR1329" s="31"/>
      <c r="AS1329" s="37"/>
      <c r="AT1329" s="37"/>
      <c r="AU1329" s="39"/>
      <c r="AV1329" s="31"/>
      <c r="AW1329" s="31"/>
      <c r="AX1329" s="31"/>
      <c r="AY1329" s="31"/>
      <c r="AZ1329" s="31"/>
      <c r="BA1329" s="37"/>
      <c r="BB1329" s="38"/>
      <c r="BC1329" s="31"/>
      <c r="BD1329" s="31"/>
      <c r="BE1329" s="31"/>
      <c r="BF1329" s="31"/>
      <c r="BG1329" s="31"/>
      <c r="BH1329" s="37"/>
      <c r="BI1329" s="31"/>
      <c r="BJ1329" s="31"/>
      <c r="BK1329" s="31"/>
      <c r="BL1329" s="31"/>
      <c r="BM1329" s="31"/>
      <c r="BN1329" s="31"/>
      <c r="BO1329" s="38"/>
      <c r="BP1329" s="31"/>
      <c r="BQ1329" s="31"/>
      <c r="BR1329" s="31"/>
      <c r="BS1329" s="31"/>
      <c r="BT1329" s="31"/>
      <c r="BU1329" s="37"/>
      <c r="BV1329" s="31"/>
      <c r="BW1329" s="38"/>
      <c r="BX1329" s="31"/>
      <c r="BY1329" s="31"/>
      <c r="BZ1329" s="31"/>
      <c r="CA1329" s="37"/>
      <c r="CB1329" s="38"/>
      <c r="CC1329" s="31"/>
      <c r="CD1329" s="31"/>
      <c r="CE1329" s="31"/>
      <c r="CF1329" s="31"/>
      <c r="CG1329" s="31"/>
      <c r="CH1329" s="37"/>
      <c r="CI1329" s="39"/>
      <c r="CJ1329" s="38"/>
      <c r="CK1329" s="31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  <c r="DH1329" s="31"/>
      <c r="DI1329" s="31"/>
      <c r="DJ1329" s="31"/>
      <c r="DK1329" s="31"/>
      <c r="DL1329" s="31"/>
      <c r="DM1329" s="31"/>
      <c r="DN1329" s="31"/>
      <c r="DO1329" s="31"/>
      <c r="DP1329" s="31"/>
      <c r="DQ1329" s="38">
        <v>6</v>
      </c>
      <c r="DR1329" s="31"/>
      <c r="DS1329" s="31"/>
      <c r="DT1329" s="31"/>
      <c r="DU1329" s="31">
        <v>24</v>
      </c>
      <c r="DV1329" s="37"/>
      <c r="DW1329" s="31"/>
      <c r="DX1329" s="31"/>
      <c r="DY1329" s="31"/>
      <c r="DZ1329" s="31"/>
      <c r="EA1329" s="31"/>
      <c r="EB1329" s="31"/>
      <c r="EC1329" s="31"/>
      <c r="ED1329" s="38"/>
      <c r="EE1329" s="31"/>
      <c r="EF1329" s="31"/>
      <c r="EG1329" s="38">
        <v>1</v>
      </c>
      <c r="EH1329" s="31" t="s">
        <v>640</v>
      </c>
      <c r="EI1329" s="31" t="s">
        <v>45</v>
      </c>
      <c r="EJ1329" s="31"/>
      <c r="EK1329" s="31" t="s">
        <v>917</v>
      </c>
      <c r="EL1329" s="37">
        <v>200</v>
      </c>
      <c r="EM1329" s="31"/>
      <c r="EN1329" s="31"/>
      <c r="EO1329" s="31"/>
      <c r="EP1329" s="31"/>
      <c r="EQ1329" s="31"/>
      <c r="ER1329" s="31"/>
      <c r="ES1329" s="31"/>
      <c r="ET1329" s="31"/>
      <c r="EU1329" s="31"/>
      <c r="EV1329" s="31"/>
      <c r="EW1329" s="37"/>
      <c r="EX1329" s="37"/>
      <c r="EY1329" s="37"/>
      <c r="EZ1329" s="37"/>
      <c r="FA1329" s="37"/>
      <c r="FB1329" s="37"/>
      <c r="FC1329" s="37"/>
      <c r="FD1329" s="37"/>
      <c r="FE1329" s="37"/>
      <c r="FF1329" s="37"/>
      <c r="FG1329" s="37"/>
      <c r="FH1329" s="37"/>
      <c r="FI1329" s="37"/>
      <c r="FJ1329" s="37"/>
      <c r="FK1329" s="37"/>
      <c r="FL1329" s="37"/>
      <c r="FM1329" s="37"/>
      <c r="FN1329" s="37"/>
      <c r="FO1329" s="37"/>
      <c r="FP1329" s="37"/>
      <c r="FQ1329" s="37"/>
      <c r="FR1329" s="37"/>
      <c r="FS1329" s="29">
        <f t="shared" si="159"/>
        <v>224</v>
      </c>
      <c r="FT1329" s="29"/>
      <c r="FU1329" s="8">
        <f t="shared" si="162"/>
        <v>0</v>
      </c>
      <c r="FV1329" s="29"/>
    </row>
    <row r="1330" spans="1:199">
      <c r="A1330" s="8">
        <v>17196</v>
      </c>
      <c r="B1330" s="27" t="s">
        <v>853</v>
      </c>
      <c r="C1330" s="40">
        <v>120</v>
      </c>
      <c r="D1330" s="40" t="s">
        <v>1729</v>
      </c>
      <c r="E1330" s="40" t="s">
        <v>1730</v>
      </c>
      <c r="F1330" s="40"/>
      <c r="G1330" s="40"/>
      <c r="H1330" s="8">
        <f>VLOOKUP(F1330, 'Meslek Grupları'!$E$6:$G$152, 3, FALSE)</f>
        <v>0</v>
      </c>
      <c r="I1330" s="40" t="s">
        <v>1731</v>
      </c>
      <c r="J1330" s="40"/>
      <c r="K1330" s="40"/>
      <c r="L1330" s="40"/>
      <c r="M1330" s="40"/>
      <c r="N1330" s="40"/>
      <c r="O1330" s="40"/>
      <c r="P1330" s="40"/>
      <c r="Q1330" s="40" t="s">
        <v>576</v>
      </c>
      <c r="R1330" s="40"/>
      <c r="S1330" s="40">
        <v>7</v>
      </c>
      <c r="T1330" s="40">
        <v>33.5</v>
      </c>
      <c r="U1330" s="40"/>
      <c r="V1330" s="40"/>
      <c r="W1330" s="40"/>
      <c r="X1330" s="40"/>
      <c r="Y1330" s="40"/>
      <c r="Z1330" s="41"/>
      <c r="AA1330" s="40"/>
      <c r="AB1330" s="40"/>
      <c r="AC1330" s="40"/>
      <c r="AD1330" s="40"/>
      <c r="AE1330" s="40"/>
      <c r="AF1330" s="40"/>
      <c r="AG1330" s="40"/>
      <c r="AH1330" s="40"/>
      <c r="AI1330" s="40"/>
      <c r="AJ1330" s="40"/>
      <c r="AK1330" s="40"/>
      <c r="AL1330" s="40"/>
      <c r="AM1330" s="40"/>
      <c r="AN1330" s="40"/>
      <c r="AO1330" s="40"/>
      <c r="AP1330" s="40"/>
      <c r="AQ1330" s="40"/>
      <c r="AR1330" s="40"/>
      <c r="AS1330" s="42"/>
      <c r="AT1330" s="42"/>
      <c r="AU1330" s="43"/>
      <c r="AV1330" s="40">
        <v>20</v>
      </c>
      <c r="AW1330" s="40"/>
      <c r="AX1330" s="40"/>
      <c r="AY1330" s="40" t="s">
        <v>1732</v>
      </c>
      <c r="AZ1330" s="40"/>
      <c r="BA1330" s="42"/>
      <c r="BB1330" s="41"/>
      <c r="BC1330" s="40"/>
      <c r="BD1330" s="40"/>
      <c r="BE1330" s="40"/>
      <c r="BF1330" s="40"/>
      <c r="BG1330" s="40"/>
      <c r="BH1330" s="42"/>
      <c r="BI1330" s="40"/>
      <c r="BJ1330" s="40"/>
      <c r="BK1330" s="40"/>
      <c r="BL1330" s="40"/>
      <c r="BM1330" s="40"/>
      <c r="BN1330" s="40"/>
      <c r="BO1330" s="41"/>
      <c r="BP1330" s="40"/>
      <c r="BQ1330" s="40"/>
      <c r="BR1330" s="40"/>
      <c r="BS1330" s="40"/>
      <c r="BT1330" s="40"/>
      <c r="BU1330" s="42"/>
      <c r="BV1330" s="40"/>
      <c r="BW1330" s="41">
        <v>7</v>
      </c>
      <c r="BX1330" s="40"/>
      <c r="BY1330" s="40"/>
      <c r="BZ1330" s="40">
        <v>96</v>
      </c>
      <c r="CA1330" s="42">
        <v>96</v>
      </c>
      <c r="CB1330" s="41"/>
      <c r="CC1330" s="40"/>
      <c r="CD1330" s="40"/>
      <c r="CE1330" s="40"/>
      <c r="CF1330" s="40"/>
      <c r="CG1330" s="40"/>
      <c r="CH1330" s="42"/>
      <c r="CI1330" s="43"/>
      <c r="CJ1330" s="41">
        <v>1</v>
      </c>
      <c r="CK1330" s="40"/>
      <c r="CL1330" s="40"/>
      <c r="CM1330" s="40"/>
      <c r="CN1330" s="40"/>
      <c r="CO1330" s="40"/>
      <c r="CP1330" s="40"/>
      <c r="CQ1330" s="40"/>
      <c r="CR1330" s="40"/>
      <c r="CS1330" s="40"/>
      <c r="CT1330" s="40"/>
      <c r="CU1330" s="40"/>
      <c r="CV1330" s="40"/>
      <c r="CW1330" s="40"/>
      <c r="CX1330" s="40"/>
      <c r="CY1330" s="40"/>
      <c r="CZ1330" s="40"/>
      <c r="DA1330" s="40"/>
      <c r="DB1330" s="40"/>
      <c r="DC1330" s="40"/>
      <c r="DD1330" s="40"/>
      <c r="DE1330" s="40"/>
      <c r="DF1330" s="40"/>
      <c r="DG1330" s="40"/>
      <c r="DH1330" s="40"/>
      <c r="DI1330" s="40"/>
      <c r="DJ1330" s="40"/>
      <c r="DK1330" s="40"/>
      <c r="DL1330" s="40"/>
      <c r="DM1330" s="40"/>
      <c r="DN1330" s="40"/>
      <c r="DO1330" s="40"/>
      <c r="DP1330" s="40"/>
      <c r="DQ1330" s="41"/>
      <c r="DR1330" s="40"/>
      <c r="DS1330" s="40"/>
      <c r="DT1330" s="40"/>
      <c r="DU1330" s="40"/>
      <c r="DV1330" s="42"/>
      <c r="DW1330" s="40"/>
      <c r="DX1330" s="40"/>
      <c r="DY1330" s="40"/>
      <c r="DZ1330" s="40"/>
      <c r="EA1330" s="40"/>
      <c r="EB1330" s="40"/>
      <c r="EC1330" s="40"/>
      <c r="ED1330" s="41"/>
      <c r="EE1330" s="40"/>
      <c r="EF1330" s="40"/>
      <c r="EG1330" s="41"/>
      <c r="EH1330" s="40"/>
      <c r="EI1330" s="40"/>
      <c r="EJ1330" s="40"/>
      <c r="EK1330" s="40"/>
      <c r="EL1330" s="42"/>
      <c r="EM1330" s="40"/>
      <c r="EN1330" s="40"/>
      <c r="EO1330" s="40"/>
      <c r="EP1330" s="40"/>
      <c r="EQ1330" s="40"/>
      <c r="ER1330" s="40"/>
      <c r="ES1330" s="40"/>
      <c r="ET1330" s="40"/>
      <c r="EU1330" s="40"/>
      <c r="EV1330" s="40"/>
      <c r="EW1330" s="42"/>
      <c r="EX1330" s="42"/>
      <c r="EY1330" s="42"/>
      <c r="EZ1330" s="42"/>
      <c r="FA1330" s="42"/>
      <c r="FB1330" s="42"/>
      <c r="FC1330" s="42"/>
      <c r="FD1330" s="42"/>
      <c r="FE1330" s="42"/>
      <c r="FF1330" s="42"/>
      <c r="FG1330" s="42"/>
      <c r="FH1330" s="42"/>
      <c r="FI1330" s="42"/>
      <c r="FJ1330" s="42"/>
      <c r="FK1330" s="42"/>
      <c r="FL1330" s="42"/>
      <c r="FM1330" s="42"/>
      <c r="FN1330" s="42"/>
      <c r="FO1330" s="42"/>
      <c r="FP1330" s="42"/>
      <c r="FQ1330" s="42"/>
      <c r="FR1330" s="42"/>
      <c r="FS1330" s="29">
        <f t="shared" si="159"/>
        <v>96</v>
      </c>
      <c r="FT1330" s="29">
        <f t="shared" ref="FT1330:FT1353" si="163">FS1330</f>
        <v>96</v>
      </c>
      <c r="FU1330" s="8">
        <f t="shared" si="162"/>
        <v>27</v>
      </c>
      <c r="FV1330" s="29">
        <f t="shared" ref="FV1330:FV1353" si="164">FU1330</f>
        <v>27</v>
      </c>
    </row>
    <row r="1331" spans="1:199">
      <c r="A1331" s="8">
        <v>17196</v>
      </c>
      <c r="B1331" s="27" t="s">
        <v>853</v>
      </c>
      <c r="C1331" s="40">
        <v>121</v>
      </c>
      <c r="D1331" s="40" t="s">
        <v>533</v>
      </c>
      <c r="E1331" s="40" t="s">
        <v>1733</v>
      </c>
      <c r="F1331" s="229" t="s">
        <v>487</v>
      </c>
      <c r="G1331" s="40"/>
      <c r="H1331" s="8" t="str">
        <f>VLOOKUP(F1331, 'Meslek Grupları'!$E$6:$G$152, 3, FALSE)</f>
        <v>Mesleksiz</v>
      </c>
      <c r="I1331" s="40"/>
      <c r="J1331" s="40">
        <v>150</v>
      </c>
      <c r="K1331" s="40" t="s">
        <v>1734</v>
      </c>
      <c r="L1331" s="40"/>
      <c r="M1331" s="40"/>
      <c r="N1331" s="40"/>
      <c r="O1331" s="40"/>
      <c r="P1331" s="40"/>
      <c r="Q1331" s="40" t="s">
        <v>575</v>
      </c>
      <c r="R1331" s="40"/>
      <c r="S1331" s="40">
        <v>2</v>
      </c>
      <c r="T1331" s="40">
        <v>9</v>
      </c>
      <c r="U1331" s="40"/>
      <c r="V1331" s="40"/>
      <c r="W1331" s="40"/>
      <c r="X1331" s="40"/>
      <c r="Y1331" s="40"/>
      <c r="Z1331" s="41"/>
      <c r="AA1331" s="40"/>
      <c r="AB1331" s="40"/>
      <c r="AC1331" s="40"/>
      <c r="AD1331" s="40"/>
      <c r="AE1331" s="40"/>
      <c r="AF1331" s="40"/>
      <c r="AG1331" s="40"/>
      <c r="AH1331" s="40"/>
      <c r="AI1331" s="40"/>
      <c r="AJ1331" s="40"/>
      <c r="AK1331" s="40"/>
      <c r="AL1331" s="40"/>
      <c r="AM1331" s="40"/>
      <c r="AN1331" s="40"/>
      <c r="AO1331" s="40"/>
      <c r="AP1331" s="40"/>
      <c r="AQ1331" s="40"/>
      <c r="AR1331" s="40"/>
      <c r="AS1331" s="42"/>
      <c r="AT1331" s="42"/>
      <c r="AU1331" s="43"/>
      <c r="AV1331" s="40"/>
      <c r="AW1331" s="40"/>
      <c r="AX1331" s="40"/>
      <c r="AY1331" s="40"/>
      <c r="AZ1331" s="40"/>
      <c r="BA1331" s="42"/>
      <c r="BB1331" s="41"/>
      <c r="BC1331" s="40"/>
      <c r="BD1331" s="40"/>
      <c r="BE1331" s="40"/>
      <c r="BF1331" s="40"/>
      <c r="BG1331" s="40"/>
      <c r="BH1331" s="42"/>
      <c r="BI1331" s="40"/>
      <c r="BJ1331" s="40"/>
      <c r="BK1331" s="40"/>
      <c r="BL1331" s="40"/>
      <c r="BM1331" s="40"/>
      <c r="BN1331" s="40"/>
      <c r="BO1331" s="41"/>
      <c r="BP1331" s="40"/>
      <c r="BQ1331" s="40"/>
      <c r="BR1331" s="40"/>
      <c r="BS1331" s="40"/>
      <c r="BT1331" s="40"/>
      <c r="BU1331" s="42"/>
      <c r="BV1331" s="40"/>
      <c r="BW1331" s="41">
        <v>2</v>
      </c>
      <c r="BX1331" s="40"/>
      <c r="BY1331" s="40"/>
      <c r="BZ1331" s="40">
        <v>24</v>
      </c>
      <c r="CA1331" s="42">
        <v>24</v>
      </c>
      <c r="CB1331" s="41"/>
      <c r="CC1331" s="40"/>
      <c r="CD1331" s="40"/>
      <c r="CE1331" s="40"/>
      <c r="CF1331" s="40"/>
      <c r="CG1331" s="40"/>
      <c r="CH1331" s="42"/>
      <c r="CI1331" s="43"/>
      <c r="CJ1331" s="41"/>
      <c r="CK1331" s="40"/>
      <c r="CL1331" s="40"/>
      <c r="CM1331" s="40"/>
      <c r="CN1331" s="40"/>
      <c r="CO1331" s="40"/>
      <c r="CP1331" s="40"/>
      <c r="CQ1331" s="40"/>
      <c r="CR1331" s="40"/>
      <c r="CS1331" s="40"/>
      <c r="CT1331" s="40"/>
      <c r="CU1331" s="40"/>
      <c r="CV1331" s="40"/>
      <c r="CW1331" s="40"/>
      <c r="CX1331" s="40"/>
      <c r="CY1331" s="40"/>
      <c r="CZ1331" s="40"/>
      <c r="DA1331" s="40"/>
      <c r="DB1331" s="40"/>
      <c r="DC1331" s="40"/>
      <c r="DD1331" s="40"/>
      <c r="DE1331" s="40"/>
      <c r="DF1331" s="40"/>
      <c r="DG1331" s="40"/>
      <c r="DH1331" s="40"/>
      <c r="DI1331" s="40"/>
      <c r="DJ1331" s="40"/>
      <c r="DK1331" s="40"/>
      <c r="DL1331" s="40"/>
      <c r="DM1331" s="40"/>
      <c r="DN1331" s="40"/>
      <c r="DO1331" s="40"/>
      <c r="DP1331" s="40"/>
      <c r="DQ1331" s="41"/>
      <c r="DR1331" s="40"/>
      <c r="DS1331" s="40"/>
      <c r="DT1331" s="40"/>
      <c r="DU1331" s="40"/>
      <c r="DV1331" s="42"/>
      <c r="DW1331" s="40"/>
      <c r="DX1331" s="40"/>
      <c r="DY1331" s="40"/>
      <c r="DZ1331" s="40"/>
      <c r="EA1331" s="40"/>
      <c r="EB1331" s="40"/>
      <c r="EC1331" s="40"/>
      <c r="ED1331" s="41"/>
      <c r="EE1331" s="40"/>
      <c r="EF1331" s="40"/>
      <c r="EG1331" s="41"/>
      <c r="EH1331" s="40"/>
      <c r="EI1331" s="40"/>
      <c r="EJ1331" s="40"/>
      <c r="EK1331" s="40"/>
      <c r="EL1331" s="42"/>
      <c r="EM1331" s="40"/>
      <c r="EN1331" s="40"/>
      <c r="EO1331" s="40"/>
      <c r="EP1331" s="40"/>
      <c r="EQ1331" s="40"/>
      <c r="ER1331" s="40"/>
      <c r="ES1331" s="40"/>
      <c r="ET1331" s="40"/>
      <c r="EU1331" s="40"/>
      <c r="EV1331" s="40"/>
      <c r="EW1331" s="42"/>
      <c r="EX1331" s="42"/>
      <c r="EY1331" s="42"/>
      <c r="EZ1331" s="42"/>
      <c r="FA1331" s="42"/>
      <c r="FB1331" s="42"/>
      <c r="FC1331" s="42"/>
      <c r="FD1331" s="42"/>
      <c r="FE1331" s="42"/>
      <c r="FF1331" s="42"/>
      <c r="FG1331" s="42"/>
      <c r="FH1331" s="42"/>
      <c r="FI1331" s="42"/>
      <c r="FJ1331" s="42"/>
      <c r="FK1331" s="42"/>
      <c r="FL1331" s="42"/>
      <c r="FM1331" s="42"/>
      <c r="FN1331" s="42"/>
      <c r="FO1331" s="42"/>
      <c r="FP1331" s="42"/>
      <c r="FQ1331" s="42"/>
      <c r="FR1331" s="42"/>
      <c r="FS1331" s="29">
        <f t="shared" si="159"/>
        <v>174</v>
      </c>
      <c r="FT1331" s="29">
        <f t="shared" si="163"/>
        <v>174</v>
      </c>
      <c r="FU1331" s="8">
        <f t="shared" si="162"/>
        <v>2</v>
      </c>
      <c r="FV1331" s="29">
        <f t="shared" si="164"/>
        <v>2</v>
      </c>
    </row>
    <row r="1332" spans="1:199">
      <c r="A1332" s="8">
        <v>17196</v>
      </c>
      <c r="B1332" s="27" t="s">
        <v>853</v>
      </c>
      <c r="C1332" s="40">
        <v>122</v>
      </c>
      <c r="D1332" s="40" t="s">
        <v>533</v>
      </c>
      <c r="E1332" s="40" t="s">
        <v>1735</v>
      </c>
      <c r="F1332" s="40" t="s">
        <v>381</v>
      </c>
      <c r="G1332" s="40"/>
      <c r="H1332" s="8" t="str">
        <f>VLOOKUP(F1332, 'Meslek Grupları'!$E$6:$G$152, 3, FALSE)</f>
        <v>Mesleksiz</v>
      </c>
      <c r="I1332" s="40" t="s">
        <v>1736</v>
      </c>
      <c r="J1332" s="40"/>
      <c r="K1332" s="40"/>
      <c r="L1332" s="40"/>
      <c r="M1332" s="40"/>
      <c r="N1332" s="40"/>
      <c r="O1332" s="40"/>
      <c r="P1332" s="40"/>
      <c r="Q1332" s="40" t="s">
        <v>576</v>
      </c>
      <c r="R1332" s="40"/>
      <c r="S1332" s="40"/>
      <c r="T1332" s="40"/>
      <c r="U1332" s="40"/>
      <c r="V1332" s="40"/>
      <c r="W1332" s="40"/>
      <c r="X1332" s="40"/>
      <c r="Y1332" s="40"/>
      <c r="Z1332" s="41"/>
      <c r="AA1332" s="40"/>
      <c r="AB1332" s="40"/>
      <c r="AC1332" s="40"/>
      <c r="AD1332" s="40"/>
      <c r="AE1332" s="40"/>
      <c r="AF1332" s="40"/>
      <c r="AG1332" s="40"/>
      <c r="AH1332" s="40"/>
      <c r="AI1332" s="40"/>
      <c r="AJ1332" s="40"/>
      <c r="AK1332" s="40"/>
      <c r="AL1332" s="40"/>
      <c r="AM1332" s="40"/>
      <c r="AN1332" s="40"/>
      <c r="AO1332" s="40"/>
      <c r="AP1332" s="40"/>
      <c r="AQ1332" s="40"/>
      <c r="AR1332" s="40"/>
      <c r="AS1332" s="42"/>
      <c r="AT1332" s="42"/>
      <c r="AU1332" s="43"/>
      <c r="AV1332" s="40"/>
      <c r="AW1332" s="40"/>
      <c r="AX1332" s="40"/>
      <c r="AY1332" s="40"/>
      <c r="AZ1332" s="40"/>
      <c r="BA1332" s="42"/>
      <c r="BB1332" s="41"/>
      <c r="BC1332" s="40"/>
      <c r="BD1332" s="40"/>
      <c r="BE1332" s="40"/>
      <c r="BF1332" s="40"/>
      <c r="BG1332" s="40"/>
      <c r="BH1332" s="42"/>
      <c r="BI1332" s="40"/>
      <c r="BJ1332" s="40"/>
      <c r="BK1332" s="40"/>
      <c r="BL1332" s="40"/>
      <c r="BM1332" s="40"/>
      <c r="BN1332" s="40"/>
      <c r="BO1332" s="41"/>
      <c r="BP1332" s="40"/>
      <c r="BQ1332" s="40"/>
      <c r="BR1332" s="40"/>
      <c r="BS1332" s="40"/>
      <c r="BT1332" s="40"/>
      <c r="BU1332" s="42"/>
      <c r="BV1332" s="40"/>
      <c r="BW1332" s="41"/>
      <c r="BX1332" s="40"/>
      <c r="BY1332" s="40"/>
      <c r="BZ1332" s="40"/>
      <c r="CA1332" s="42"/>
      <c r="CB1332" s="41"/>
      <c r="CC1332" s="40"/>
      <c r="CD1332" s="40"/>
      <c r="CE1332" s="40"/>
      <c r="CF1332" s="40"/>
      <c r="CG1332" s="40"/>
      <c r="CH1332" s="42"/>
      <c r="CI1332" s="43"/>
      <c r="CJ1332" s="41"/>
      <c r="CK1332" s="40"/>
      <c r="CL1332" s="40"/>
      <c r="CM1332" s="40"/>
      <c r="CN1332" s="40"/>
      <c r="CO1332" s="40"/>
      <c r="CP1332" s="40"/>
      <c r="CQ1332" s="40"/>
      <c r="CR1332" s="40"/>
      <c r="CS1332" s="40"/>
      <c r="CT1332" s="40"/>
      <c r="CU1332" s="40"/>
      <c r="CV1332" s="40"/>
      <c r="CW1332" s="40"/>
      <c r="CX1332" s="40"/>
      <c r="CY1332" s="40"/>
      <c r="CZ1332" s="40"/>
      <c r="DA1332" s="40"/>
      <c r="DB1332" s="40"/>
      <c r="DC1332" s="40"/>
      <c r="DD1332" s="40"/>
      <c r="DE1332" s="40"/>
      <c r="DF1332" s="40"/>
      <c r="DG1332" s="40"/>
      <c r="DH1332" s="40"/>
      <c r="DI1332" s="40"/>
      <c r="DJ1332" s="40"/>
      <c r="DK1332" s="40"/>
      <c r="DL1332" s="40"/>
      <c r="DM1332" s="40"/>
      <c r="DN1332" s="40"/>
      <c r="DO1332" s="40"/>
      <c r="DP1332" s="40"/>
      <c r="DQ1332" s="41"/>
      <c r="DR1332" s="40"/>
      <c r="DS1332" s="40"/>
      <c r="DT1332" s="40"/>
      <c r="DU1332" s="40"/>
      <c r="DV1332" s="42"/>
      <c r="DW1332" s="40"/>
      <c r="DX1332" s="40"/>
      <c r="DY1332" s="40"/>
      <c r="DZ1332" s="40"/>
      <c r="EA1332" s="40"/>
      <c r="EB1332" s="40"/>
      <c r="EC1332" s="40"/>
      <c r="ED1332" s="41"/>
      <c r="EE1332" s="40"/>
      <c r="EF1332" s="40"/>
      <c r="EG1332" s="41"/>
      <c r="EH1332" s="40"/>
      <c r="EI1332" s="40"/>
      <c r="EJ1332" s="40"/>
      <c r="EK1332" s="40"/>
      <c r="EL1332" s="42"/>
      <c r="EM1332" s="40"/>
      <c r="EN1332" s="40"/>
      <c r="EO1332" s="40"/>
      <c r="EP1332" s="40"/>
      <c r="EQ1332" s="40"/>
      <c r="ER1332" s="40"/>
      <c r="ES1332" s="40"/>
      <c r="ET1332" s="40"/>
      <c r="EU1332" s="40"/>
      <c r="EV1332" s="40"/>
      <c r="EW1332" s="42"/>
      <c r="EX1332" s="42"/>
      <c r="EY1332" s="42"/>
      <c r="EZ1332" s="42"/>
      <c r="FA1332" s="42"/>
      <c r="FB1332" s="42"/>
      <c r="FC1332" s="42"/>
      <c r="FD1332" s="42"/>
      <c r="FE1332" s="42"/>
      <c r="FF1332" s="42"/>
      <c r="FG1332" s="42"/>
      <c r="FH1332" s="42"/>
      <c r="FI1332" s="42"/>
      <c r="FJ1332" s="42"/>
      <c r="FK1332" s="42"/>
      <c r="FL1332" s="42"/>
      <c r="FM1332" s="42"/>
      <c r="FN1332" s="42"/>
      <c r="FO1332" s="42"/>
      <c r="FP1332" s="42"/>
      <c r="FQ1332" s="42"/>
      <c r="FR1332" s="42"/>
      <c r="FS1332" s="29">
        <f t="shared" si="159"/>
        <v>0</v>
      </c>
      <c r="FT1332" s="29">
        <f t="shared" si="163"/>
        <v>0</v>
      </c>
      <c r="FU1332" s="8">
        <f t="shared" si="162"/>
        <v>0</v>
      </c>
      <c r="FV1332" s="29">
        <f t="shared" si="164"/>
        <v>0</v>
      </c>
    </row>
    <row r="1333" spans="1:199">
      <c r="A1333" s="8">
        <v>17196</v>
      </c>
      <c r="B1333" s="27" t="s">
        <v>853</v>
      </c>
      <c r="C1333" s="40">
        <v>123</v>
      </c>
      <c r="D1333" s="40" t="s">
        <v>1737</v>
      </c>
      <c r="E1333" s="40" t="s">
        <v>1445</v>
      </c>
      <c r="F1333" s="40" t="s">
        <v>191</v>
      </c>
      <c r="G1333" s="40">
        <v>900</v>
      </c>
      <c r="H1333" s="8" t="str">
        <f>VLOOKUP(F1333, 'Meslek Grupları'!$E$6:$G$152, 3, FALSE)</f>
        <v>Esnaf</v>
      </c>
      <c r="I1333" s="40"/>
      <c r="J1333" s="40"/>
      <c r="K1333" s="40"/>
      <c r="L1333" s="40"/>
      <c r="M1333" s="40"/>
      <c r="N1333" s="40"/>
      <c r="O1333" s="40"/>
      <c r="P1333" s="40"/>
      <c r="Q1333" s="40" t="s">
        <v>576</v>
      </c>
      <c r="R1333" s="40">
        <v>80</v>
      </c>
      <c r="S1333" s="40">
        <v>4</v>
      </c>
      <c r="T1333" s="40">
        <v>18</v>
      </c>
      <c r="U1333" s="40"/>
      <c r="V1333" s="40"/>
      <c r="W1333" s="40"/>
      <c r="X1333" s="40"/>
      <c r="Y1333" s="40"/>
      <c r="Z1333" s="41"/>
      <c r="AA1333" s="40"/>
      <c r="AB1333" s="40"/>
      <c r="AC1333" s="40"/>
      <c r="AD1333" s="40"/>
      <c r="AE1333" s="40"/>
      <c r="AF1333" s="40"/>
      <c r="AG1333" s="40"/>
      <c r="AH1333" s="40"/>
      <c r="AI1333" s="40"/>
      <c r="AJ1333" s="40"/>
      <c r="AK1333" s="40"/>
      <c r="AL1333" s="40"/>
      <c r="AM1333" s="40"/>
      <c r="AN1333" s="40"/>
      <c r="AO1333" s="40"/>
      <c r="AP1333" s="40"/>
      <c r="AQ1333" s="40"/>
      <c r="AR1333" s="40"/>
      <c r="AS1333" s="42"/>
      <c r="AT1333" s="42"/>
      <c r="AU1333" s="43"/>
      <c r="AV1333" s="40"/>
      <c r="AW1333" s="40"/>
      <c r="AX1333" s="40"/>
      <c r="AY1333" s="40"/>
      <c r="AZ1333" s="40"/>
      <c r="BA1333" s="42"/>
      <c r="BB1333" s="41"/>
      <c r="BC1333" s="40"/>
      <c r="BD1333" s="40"/>
      <c r="BE1333" s="40"/>
      <c r="BF1333" s="40"/>
      <c r="BG1333" s="40"/>
      <c r="BH1333" s="42"/>
      <c r="BI1333" s="40"/>
      <c r="BJ1333" s="40"/>
      <c r="BK1333" s="40"/>
      <c r="BL1333" s="40"/>
      <c r="BM1333" s="40"/>
      <c r="BN1333" s="40"/>
      <c r="BO1333" s="41"/>
      <c r="BP1333" s="40"/>
      <c r="BQ1333" s="40"/>
      <c r="BR1333" s="40"/>
      <c r="BS1333" s="40"/>
      <c r="BT1333" s="40"/>
      <c r="BU1333" s="42"/>
      <c r="BV1333" s="40"/>
      <c r="BW1333" s="41">
        <v>4</v>
      </c>
      <c r="BX1333" s="40"/>
      <c r="BY1333" s="40"/>
      <c r="BZ1333" s="40">
        <v>72</v>
      </c>
      <c r="CA1333" s="42">
        <v>72</v>
      </c>
      <c r="CB1333" s="41"/>
      <c r="CC1333" s="40"/>
      <c r="CD1333" s="40"/>
      <c r="CE1333" s="40"/>
      <c r="CF1333" s="40"/>
      <c r="CG1333" s="40"/>
      <c r="CH1333" s="42"/>
      <c r="CI1333" s="43"/>
      <c r="CJ1333" s="41"/>
      <c r="CK1333" s="40"/>
      <c r="CL1333" s="40"/>
      <c r="CM1333" s="40"/>
      <c r="CN1333" s="40"/>
      <c r="CO1333" s="40"/>
      <c r="CP1333" s="40"/>
      <c r="CQ1333" s="40"/>
      <c r="CR1333" s="40"/>
      <c r="CS1333" s="40"/>
      <c r="CT1333" s="40"/>
      <c r="CU1333" s="40"/>
      <c r="CV1333" s="40"/>
      <c r="CW1333" s="40"/>
      <c r="CX1333" s="40"/>
      <c r="CY1333" s="40"/>
      <c r="CZ1333" s="40"/>
      <c r="DA1333" s="40"/>
      <c r="DB1333" s="40"/>
      <c r="DC1333" s="40"/>
      <c r="DD1333" s="40"/>
      <c r="DE1333" s="40"/>
      <c r="DF1333" s="40"/>
      <c r="DG1333" s="40"/>
      <c r="DH1333" s="40"/>
      <c r="DI1333" s="40"/>
      <c r="DJ1333" s="40"/>
      <c r="DK1333" s="40"/>
      <c r="DL1333" s="40"/>
      <c r="DM1333" s="40"/>
      <c r="DN1333" s="40"/>
      <c r="DO1333" s="40"/>
      <c r="DP1333" s="40"/>
      <c r="DQ1333" s="41"/>
      <c r="DR1333" s="40"/>
      <c r="DS1333" s="40"/>
      <c r="DT1333" s="40"/>
      <c r="DU1333" s="40"/>
      <c r="DV1333" s="42"/>
      <c r="DW1333" s="40"/>
      <c r="DX1333" s="40"/>
      <c r="DY1333" s="40"/>
      <c r="DZ1333" s="40"/>
      <c r="EA1333" s="40"/>
      <c r="EB1333" s="40"/>
      <c r="EC1333" s="40"/>
      <c r="ED1333" s="41"/>
      <c r="EE1333" s="40"/>
      <c r="EF1333" s="40"/>
      <c r="EG1333" s="41"/>
      <c r="EH1333" s="40"/>
      <c r="EI1333" s="40"/>
      <c r="EJ1333" s="40"/>
      <c r="EK1333" s="40"/>
      <c r="EL1333" s="42"/>
      <c r="EM1333" s="40"/>
      <c r="EN1333" s="40"/>
      <c r="EO1333" s="40"/>
      <c r="EP1333" s="40"/>
      <c r="EQ1333" s="40"/>
      <c r="ER1333" s="40"/>
      <c r="ES1333" s="40"/>
      <c r="ET1333" s="40"/>
      <c r="EU1333" s="40"/>
      <c r="EV1333" s="40"/>
      <c r="EW1333" s="42"/>
      <c r="EX1333" s="42"/>
      <c r="EY1333" s="42"/>
      <c r="EZ1333" s="42"/>
      <c r="FA1333" s="42"/>
      <c r="FB1333" s="42"/>
      <c r="FC1333" s="42"/>
      <c r="FD1333" s="42"/>
      <c r="FE1333" s="42"/>
      <c r="FF1333" s="42"/>
      <c r="FG1333" s="42"/>
      <c r="FH1333" s="42"/>
      <c r="FI1333" s="42"/>
      <c r="FJ1333" s="42"/>
      <c r="FK1333" s="42"/>
      <c r="FL1333" s="42"/>
      <c r="FM1333" s="42"/>
      <c r="FN1333" s="42"/>
      <c r="FO1333" s="42"/>
      <c r="FP1333" s="42"/>
      <c r="FQ1333" s="42"/>
      <c r="FR1333" s="42"/>
      <c r="FS1333" s="29">
        <f t="shared" si="159"/>
        <v>972</v>
      </c>
      <c r="FT1333" s="29">
        <f t="shared" si="163"/>
        <v>972</v>
      </c>
      <c r="FU1333" s="8">
        <f t="shared" si="162"/>
        <v>4</v>
      </c>
      <c r="FV1333" s="29">
        <f t="shared" si="164"/>
        <v>4</v>
      </c>
    </row>
    <row r="1334" spans="1:199">
      <c r="A1334" s="8">
        <v>17196</v>
      </c>
      <c r="B1334" s="27" t="s">
        <v>853</v>
      </c>
      <c r="C1334" s="40">
        <v>124</v>
      </c>
      <c r="D1334" s="40" t="s">
        <v>1472</v>
      </c>
      <c r="E1334" s="40" t="s">
        <v>1445</v>
      </c>
      <c r="F1334" s="40" t="s">
        <v>310</v>
      </c>
      <c r="G1334" s="40">
        <v>500</v>
      </c>
      <c r="H1334" s="8" t="str">
        <f>VLOOKUP(F1334, 'Meslek Grupları'!$E$6:$G$152, 3, FALSE)</f>
        <v>Görevli</v>
      </c>
      <c r="I1334" s="40"/>
      <c r="J1334" s="40"/>
      <c r="K1334" s="40"/>
      <c r="L1334" s="40"/>
      <c r="M1334" s="40"/>
      <c r="N1334" s="40"/>
      <c r="O1334" s="40"/>
      <c r="P1334" s="40"/>
      <c r="Q1334" s="40" t="s">
        <v>575</v>
      </c>
      <c r="R1334" s="40"/>
      <c r="S1334" s="40"/>
      <c r="T1334" s="40"/>
      <c r="U1334" s="40"/>
      <c r="V1334" s="40"/>
      <c r="W1334" s="40"/>
      <c r="X1334" s="40"/>
      <c r="Y1334" s="40"/>
      <c r="Z1334" s="41"/>
      <c r="AA1334" s="40"/>
      <c r="AB1334" s="40"/>
      <c r="AC1334" s="40"/>
      <c r="AD1334" s="40"/>
      <c r="AE1334" s="40"/>
      <c r="AF1334" s="40"/>
      <c r="AG1334" s="40"/>
      <c r="AH1334" s="40"/>
      <c r="AI1334" s="40"/>
      <c r="AJ1334" s="40"/>
      <c r="AK1334" s="40"/>
      <c r="AL1334" s="40"/>
      <c r="AM1334" s="40"/>
      <c r="AN1334" s="40"/>
      <c r="AO1334" s="40"/>
      <c r="AP1334" s="40"/>
      <c r="AQ1334" s="40"/>
      <c r="AR1334" s="40"/>
      <c r="AS1334" s="42"/>
      <c r="AT1334" s="42"/>
      <c r="AU1334" s="43"/>
      <c r="AV1334" s="40"/>
      <c r="AW1334" s="40"/>
      <c r="AX1334" s="40"/>
      <c r="AY1334" s="40"/>
      <c r="AZ1334" s="40"/>
      <c r="BA1334" s="42"/>
      <c r="BB1334" s="41"/>
      <c r="BC1334" s="40"/>
      <c r="BD1334" s="40"/>
      <c r="BE1334" s="40"/>
      <c r="BF1334" s="40"/>
      <c r="BG1334" s="40"/>
      <c r="BH1334" s="42"/>
      <c r="BI1334" s="40"/>
      <c r="BJ1334" s="40"/>
      <c r="BK1334" s="40"/>
      <c r="BL1334" s="40"/>
      <c r="BM1334" s="40"/>
      <c r="BN1334" s="40"/>
      <c r="BO1334" s="41"/>
      <c r="BP1334" s="40"/>
      <c r="BQ1334" s="40"/>
      <c r="BR1334" s="40"/>
      <c r="BS1334" s="40"/>
      <c r="BT1334" s="40"/>
      <c r="BU1334" s="42"/>
      <c r="BV1334" s="40"/>
      <c r="BW1334" s="41"/>
      <c r="BX1334" s="40"/>
      <c r="BY1334" s="40"/>
      <c r="BZ1334" s="40"/>
      <c r="CA1334" s="42"/>
      <c r="CB1334" s="41"/>
      <c r="CC1334" s="40"/>
      <c r="CD1334" s="40"/>
      <c r="CE1334" s="40"/>
      <c r="CF1334" s="40"/>
      <c r="CG1334" s="40"/>
      <c r="CH1334" s="42"/>
      <c r="CI1334" s="43"/>
      <c r="CJ1334" s="41"/>
      <c r="CK1334" s="40"/>
      <c r="CL1334" s="40"/>
      <c r="CM1334" s="40"/>
      <c r="CN1334" s="40"/>
      <c r="CO1334" s="40"/>
      <c r="CP1334" s="40"/>
      <c r="CQ1334" s="40"/>
      <c r="CR1334" s="40"/>
      <c r="CS1334" s="40"/>
      <c r="CT1334" s="40"/>
      <c r="CU1334" s="40"/>
      <c r="CV1334" s="40"/>
      <c r="CW1334" s="40"/>
      <c r="CX1334" s="40"/>
      <c r="CY1334" s="40"/>
      <c r="CZ1334" s="40"/>
      <c r="DA1334" s="40"/>
      <c r="DB1334" s="40"/>
      <c r="DC1334" s="40"/>
      <c r="DD1334" s="40"/>
      <c r="DE1334" s="40"/>
      <c r="DF1334" s="40"/>
      <c r="DG1334" s="40"/>
      <c r="DH1334" s="40"/>
      <c r="DI1334" s="40"/>
      <c r="DJ1334" s="40"/>
      <c r="DK1334" s="40"/>
      <c r="DL1334" s="40"/>
      <c r="DM1334" s="40"/>
      <c r="DN1334" s="40"/>
      <c r="DO1334" s="40"/>
      <c r="DP1334" s="40"/>
      <c r="DQ1334" s="41"/>
      <c r="DR1334" s="40"/>
      <c r="DS1334" s="40"/>
      <c r="DT1334" s="40"/>
      <c r="DU1334" s="40"/>
      <c r="DV1334" s="42"/>
      <c r="DW1334" s="40"/>
      <c r="DX1334" s="40"/>
      <c r="DY1334" s="40"/>
      <c r="DZ1334" s="40"/>
      <c r="EA1334" s="40"/>
      <c r="EB1334" s="40"/>
      <c r="EC1334" s="40"/>
      <c r="ED1334" s="41"/>
      <c r="EE1334" s="40"/>
      <c r="EF1334" s="40"/>
      <c r="EG1334" s="41"/>
      <c r="EH1334" s="40"/>
      <c r="EI1334" s="40"/>
      <c r="EJ1334" s="40"/>
      <c r="EK1334" s="40"/>
      <c r="EL1334" s="42"/>
      <c r="EM1334" s="40"/>
      <c r="EN1334" s="40"/>
      <c r="EO1334" s="40"/>
      <c r="EP1334" s="40"/>
      <c r="EQ1334" s="40"/>
      <c r="ER1334" s="40"/>
      <c r="ES1334" s="40"/>
      <c r="ET1334" s="40"/>
      <c r="EU1334" s="40"/>
      <c r="EV1334" s="40"/>
      <c r="EW1334" s="42"/>
      <c r="EX1334" s="42"/>
      <c r="EY1334" s="42"/>
      <c r="EZ1334" s="42"/>
      <c r="FA1334" s="42"/>
      <c r="FB1334" s="42"/>
      <c r="FC1334" s="42"/>
      <c r="FD1334" s="42"/>
      <c r="FE1334" s="42"/>
      <c r="FF1334" s="42"/>
      <c r="FG1334" s="42"/>
      <c r="FH1334" s="42"/>
      <c r="FI1334" s="42"/>
      <c r="FJ1334" s="42"/>
      <c r="FK1334" s="42"/>
      <c r="FL1334" s="42"/>
      <c r="FM1334" s="42"/>
      <c r="FN1334" s="42"/>
      <c r="FO1334" s="42"/>
      <c r="FP1334" s="42"/>
      <c r="FQ1334" s="42"/>
      <c r="FR1334" s="42"/>
      <c r="FS1334" s="29">
        <f t="shared" si="159"/>
        <v>500</v>
      </c>
      <c r="FT1334" s="29">
        <f t="shared" si="163"/>
        <v>500</v>
      </c>
      <c r="FU1334" s="8">
        <f t="shared" si="162"/>
        <v>0</v>
      </c>
      <c r="FV1334" s="29">
        <f t="shared" si="164"/>
        <v>0</v>
      </c>
    </row>
    <row r="1335" spans="1:199">
      <c r="A1335" s="8">
        <v>17196</v>
      </c>
      <c r="B1335" s="27" t="s">
        <v>853</v>
      </c>
      <c r="C1335" s="40">
        <v>125</v>
      </c>
      <c r="D1335" s="40" t="s">
        <v>1499</v>
      </c>
      <c r="E1335" s="40" t="s">
        <v>1459</v>
      </c>
      <c r="F1335" s="40" t="s">
        <v>193</v>
      </c>
      <c r="G1335" s="40">
        <v>600</v>
      </c>
      <c r="H1335" s="8" t="str">
        <f>VLOOKUP(F1335, 'Meslek Grupları'!$E$6:$G$152, 3, FALSE)</f>
        <v>Esnaf</v>
      </c>
      <c r="I1335" s="40"/>
      <c r="J1335" s="40"/>
      <c r="K1335" s="40"/>
      <c r="L1335" s="40"/>
      <c r="M1335" s="40"/>
      <c r="N1335" s="40"/>
      <c r="O1335" s="40"/>
      <c r="P1335" s="40"/>
      <c r="Q1335" s="40" t="s">
        <v>576</v>
      </c>
      <c r="R1335" s="40">
        <v>60</v>
      </c>
      <c r="S1335" s="40">
        <v>3.5</v>
      </c>
      <c r="T1335" s="40">
        <v>15.75</v>
      </c>
      <c r="U1335" s="40"/>
      <c r="V1335" s="40"/>
      <c r="W1335" s="40"/>
      <c r="X1335" s="40"/>
      <c r="Y1335" s="40"/>
      <c r="Z1335" s="41"/>
      <c r="AA1335" s="40"/>
      <c r="AB1335" s="40"/>
      <c r="AC1335" s="40"/>
      <c r="AD1335" s="40"/>
      <c r="AE1335" s="40"/>
      <c r="AF1335" s="40"/>
      <c r="AG1335" s="40"/>
      <c r="AH1335" s="40"/>
      <c r="AI1335" s="40"/>
      <c r="AJ1335" s="40"/>
      <c r="AK1335" s="40"/>
      <c r="AL1335" s="40"/>
      <c r="AM1335" s="40"/>
      <c r="AN1335" s="40"/>
      <c r="AO1335" s="40"/>
      <c r="AP1335" s="40"/>
      <c r="AQ1335" s="40"/>
      <c r="AR1335" s="40"/>
      <c r="AS1335" s="42"/>
      <c r="AT1335" s="42"/>
      <c r="AU1335" s="43"/>
      <c r="AV1335" s="40"/>
      <c r="AW1335" s="40"/>
      <c r="AX1335" s="40"/>
      <c r="AY1335" s="40"/>
      <c r="AZ1335" s="40"/>
      <c r="BA1335" s="42"/>
      <c r="BB1335" s="41"/>
      <c r="BC1335" s="40"/>
      <c r="BD1335" s="40"/>
      <c r="BE1335" s="40"/>
      <c r="BF1335" s="40"/>
      <c r="BG1335" s="40"/>
      <c r="BH1335" s="42"/>
      <c r="BI1335" s="40"/>
      <c r="BJ1335" s="40"/>
      <c r="BK1335" s="40"/>
      <c r="BL1335" s="40"/>
      <c r="BM1335" s="40"/>
      <c r="BN1335" s="40"/>
      <c r="BO1335" s="41"/>
      <c r="BP1335" s="40"/>
      <c r="BQ1335" s="40"/>
      <c r="BR1335" s="40"/>
      <c r="BS1335" s="40"/>
      <c r="BT1335" s="40"/>
      <c r="BU1335" s="42"/>
      <c r="BV1335" s="40"/>
      <c r="BW1335" s="41">
        <v>3.5</v>
      </c>
      <c r="BX1335" s="40"/>
      <c r="BY1335" s="40"/>
      <c r="BZ1335" s="40">
        <v>42</v>
      </c>
      <c r="CA1335" s="42">
        <v>42</v>
      </c>
      <c r="CB1335" s="41"/>
      <c r="CC1335" s="40"/>
      <c r="CD1335" s="40"/>
      <c r="CE1335" s="40"/>
      <c r="CF1335" s="40"/>
      <c r="CG1335" s="40"/>
      <c r="CH1335" s="42"/>
      <c r="CI1335" s="43"/>
      <c r="CJ1335" s="41"/>
      <c r="CK1335" s="40"/>
      <c r="CL1335" s="40"/>
      <c r="CM1335" s="40"/>
      <c r="CN1335" s="40"/>
      <c r="CO1335" s="40"/>
      <c r="CP1335" s="40"/>
      <c r="CQ1335" s="40"/>
      <c r="CR1335" s="40"/>
      <c r="CS1335" s="40"/>
      <c r="CT1335" s="40"/>
      <c r="CU1335" s="40"/>
      <c r="CV1335" s="40"/>
      <c r="CW1335" s="40"/>
      <c r="CX1335" s="40"/>
      <c r="CY1335" s="40"/>
      <c r="CZ1335" s="40"/>
      <c r="DA1335" s="40"/>
      <c r="DB1335" s="40"/>
      <c r="DC1335" s="40"/>
      <c r="DD1335" s="40"/>
      <c r="DE1335" s="40"/>
      <c r="DF1335" s="40"/>
      <c r="DG1335" s="40"/>
      <c r="DH1335" s="40"/>
      <c r="DI1335" s="40"/>
      <c r="DJ1335" s="40"/>
      <c r="DK1335" s="40"/>
      <c r="DL1335" s="40"/>
      <c r="DM1335" s="40"/>
      <c r="DN1335" s="40"/>
      <c r="DO1335" s="40"/>
      <c r="DP1335" s="40"/>
      <c r="DQ1335" s="41"/>
      <c r="DR1335" s="40"/>
      <c r="DS1335" s="40"/>
      <c r="DT1335" s="40"/>
      <c r="DU1335" s="40"/>
      <c r="DV1335" s="42"/>
      <c r="DW1335" s="40"/>
      <c r="DX1335" s="40"/>
      <c r="DY1335" s="40"/>
      <c r="DZ1335" s="40"/>
      <c r="EA1335" s="40"/>
      <c r="EB1335" s="40"/>
      <c r="EC1335" s="40"/>
      <c r="ED1335" s="41"/>
      <c r="EE1335" s="40"/>
      <c r="EF1335" s="40"/>
      <c r="EG1335" s="41"/>
      <c r="EH1335" s="40"/>
      <c r="EI1335" s="40"/>
      <c r="EJ1335" s="40"/>
      <c r="EK1335" s="40"/>
      <c r="EL1335" s="42"/>
      <c r="EM1335" s="40"/>
      <c r="EN1335" s="40"/>
      <c r="EO1335" s="40"/>
      <c r="EP1335" s="40"/>
      <c r="EQ1335" s="40"/>
      <c r="ER1335" s="40"/>
      <c r="ES1335" s="40"/>
      <c r="ET1335" s="40"/>
      <c r="EU1335" s="40"/>
      <c r="EV1335" s="40"/>
      <c r="EW1335" s="42"/>
      <c r="EX1335" s="42"/>
      <c r="EY1335" s="42"/>
      <c r="EZ1335" s="42"/>
      <c r="FA1335" s="42"/>
      <c r="FB1335" s="42"/>
      <c r="FC1335" s="42"/>
      <c r="FD1335" s="42"/>
      <c r="FE1335" s="42"/>
      <c r="FF1335" s="42"/>
      <c r="FG1335" s="42"/>
      <c r="FH1335" s="42"/>
      <c r="FI1335" s="42"/>
      <c r="FJ1335" s="42"/>
      <c r="FK1335" s="42"/>
      <c r="FL1335" s="42"/>
      <c r="FM1335" s="42"/>
      <c r="FN1335" s="42"/>
      <c r="FO1335" s="42"/>
      <c r="FP1335" s="42"/>
      <c r="FQ1335" s="42"/>
      <c r="FR1335" s="42"/>
      <c r="FS1335" s="29">
        <f t="shared" si="159"/>
        <v>642</v>
      </c>
      <c r="FT1335" s="29">
        <f t="shared" si="163"/>
        <v>642</v>
      </c>
      <c r="FU1335" s="8">
        <f t="shared" si="162"/>
        <v>3.5</v>
      </c>
      <c r="FV1335" s="29">
        <f t="shared" si="164"/>
        <v>3.5</v>
      </c>
    </row>
    <row r="1336" spans="1:199">
      <c r="A1336" s="8">
        <v>17196</v>
      </c>
      <c r="B1336" s="27" t="s">
        <v>853</v>
      </c>
      <c r="C1336" s="40">
        <v>126</v>
      </c>
      <c r="D1336" s="40" t="s">
        <v>1472</v>
      </c>
      <c r="E1336" s="40" t="s">
        <v>1738</v>
      </c>
      <c r="F1336" s="40" t="s">
        <v>242</v>
      </c>
      <c r="G1336" s="40">
        <v>600</v>
      </c>
      <c r="H1336" s="8" t="str">
        <f>VLOOKUP(F1336, 'Meslek Grupları'!$E$6:$G$152, 3, FALSE)</f>
        <v>Esnaf</v>
      </c>
      <c r="I1336" s="40"/>
      <c r="J1336" s="40"/>
      <c r="K1336" s="40"/>
      <c r="L1336" s="40"/>
      <c r="M1336" s="40"/>
      <c r="N1336" s="40"/>
      <c r="O1336" s="40"/>
      <c r="P1336" s="40"/>
      <c r="Q1336" s="40" t="s">
        <v>576</v>
      </c>
      <c r="R1336" s="40">
        <v>40</v>
      </c>
      <c r="S1336" s="40"/>
      <c r="T1336" s="40"/>
      <c r="U1336" s="40"/>
      <c r="V1336" s="40"/>
      <c r="W1336" s="40"/>
      <c r="X1336" s="40"/>
      <c r="Y1336" s="40"/>
      <c r="Z1336" s="41"/>
      <c r="AA1336" s="40"/>
      <c r="AB1336" s="40"/>
      <c r="AC1336" s="40"/>
      <c r="AD1336" s="40"/>
      <c r="AE1336" s="40"/>
      <c r="AF1336" s="40"/>
      <c r="AG1336" s="40"/>
      <c r="AH1336" s="40"/>
      <c r="AI1336" s="40"/>
      <c r="AJ1336" s="40"/>
      <c r="AK1336" s="40"/>
      <c r="AL1336" s="40"/>
      <c r="AM1336" s="40"/>
      <c r="AN1336" s="40"/>
      <c r="AO1336" s="40"/>
      <c r="AP1336" s="40"/>
      <c r="AQ1336" s="40"/>
      <c r="AR1336" s="40"/>
      <c r="AS1336" s="42"/>
      <c r="AT1336" s="42"/>
      <c r="AU1336" s="43"/>
      <c r="AV1336" s="40"/>
      <c r="AW1336" s="40"/>
      <c r="AX1336" s="40"/>
      <c r="AY1336" s="40"/>
      <c r="AZ1336" s="40"/>
      <c r="BA1336" s="42"/>
      <c r="BB1336" s="41"/>
      <c r="BC1336" s="40"/>
      <c r="BD1336" s="40"/>
      <c r="BE1336" s="40"/>
      <c r="BF1336" s="40"/>
      <c r="BG1336" s="40"/>
      <c r="BH1336" s="42"/>
      <c r="BI1336" s="40"/>
      <c r="BJ1336" s="40"/>
      <c r="BK1336" s="40"/>
      <c r="BL1336" s="40"/>
      <c r="BM1336" s="40"/>
      <c r="BN1336" s="40"/>
      <c r="BO1336" s="41"/>
      <c r="BP1336" s="40"/>
      <c r="BQ1336" s="40"/>
      <c r="BR1336" s="40"/>
      <c r="BS1336" s="40"/>
      <c r="BT1336" s="40"/>
      <c r="BU1336" s="42"/>
      <c r="BV1336" s="40"/>
      <c r="BW1336" s="41"/>
      <c r="BX1336" s="40"/>
      <c r="BY1336" s="40"/>
      <c r="BZ1336" s="40"/>
      <c r="CA1336" s="42"/>
      <c r="CB1336" s="41"/>
      <c r="CC1336" s="40"/>
      <c r="CD1336" s="40"/>
      <c r="CE1336" s="40"/>
      <c r="CF1336" s="40"/>
      <c r="CG1336" s="40"/>
      <c r="CH1336" s="42"/>
      <c r="CI1336" s="43"/>
      <c r="CJ1336" s="41">
        <v>1</v>
      </c>
      <c r="CK1336" s="40"/>
      <c r="CL1336" s="40"/>
      <c r="CM1336" s="40"/>
      <c r="CN1336" s="40"/>
      <c r="CO1336" s="40"/>
      <c r="CP1336" s="40"/>
      <c r="CQ1336" s="40"/>
      <c r="CR1336" s="40"/>
      <c r="CS1336" s="40"/>
      <c r="CT1336" s="40"/>
      <c r="CU1336" s="40"/>
      <c r="CV1336" s="40"/>
      <c r="CW1336" s="40"/>
      <c r="CX1336" s="40"/>
      <c r="CY1336" s="40"/>
      <c r="CZ1336" s="40"/>
      <c r="DA1336" s="40"/>
      <c r="DB1336" s="40"/>
      <c r="DC1336" s="40"/>
      <c r="DD1336" s="40"/>
      <c r="DE1336" s="40"/>
      <c r="DF1336" s="40"/>
      <c r="DG1336" s="40"/>
      <c r="DH1336" s="40"/>
      <c r="DI1336" s="40"/>
      <c r="DJ1336" s="40"/>
      <c r="DK1336" s="40"/>
      <c r="DL1336" s="40"/>
      <c r="DM1336" s="40"/>
      <c r="DN1336" s="40"/>
      <c r="DO1336" s="40"/>
      <c r="DP1336" s="40"/>
      <c r="DQ1336" s="41"/>
      <c r="DR1336" s="40"/>
      <c r="DS1336" s="40"/>
      <c r="DT1336" s="40"/>
      <c r="DU1336" s="40"/>
      <c r="DV1336" s="42"/>
      <c r="DW1336" s="40"/>
      <c r="DX1336" s="40"/>
      <c r="DY1336" s="40"/>
      <c r="DZ1336" s="40"/>
      <c r="EA1336" s="40"/>
      <c r="EB1336" s="40"/>
      <c r="EC1336" s="40"/>
      <c r="ED1336" s="41"/>
      <c r="EE1336" s="40"/>
      <c r="EF1336" s="40"/>
      <c r="EG1336" s="41"/>
      <c r="EH1336" s="40"/>
      <c r="EI1336" s="40"/>
      <c r="EJ1336" s="40"/>
      <c r="EK1336" s="40"/>
      <c r="EL1336" s="42"/>
      <c r="EM1336" s="40"/>
      <c r="EN1336" s="40"/>
      <c r="EO1336" s="40"/>
      <c r="EP1336" s="40"/>
      <c r="EQ1336" s="40"/>
      <c r="ER1336" s="40"/>
      <c r="ES1336" s="40"/>
      <c r="ET1336" s="40"/>
      <c r="EU1336" s="40"/>
      <c r="EV1336" s="40"/>
      <c r="EW1336" s="42"/>
      <c r="EX1336" s="42"/>
      <c r="EY1336" s="42"/>
      <c r="EZ1336" s="42"/>
      <c r="FA1336" s="42"/>
      <c r="FB1336" s="42"/>
      <c r="FC1336" s="42"/>
      <c r="FD1336" s="42"/>
      <c r="FE1336" s="42"/>
      <c r="FF1336" s="42"/>
      <c r="FG1336" s="42"/>
      <c r="FH1336" s="42"/>
      <c r="FI1336" s="42"/>
      <c r="FJ1336" s="42"/>
      <c r="FK1336" s="42"/>
      <c r="FL1336" s="42"/>
      <c r="FM1336" s="42"/>
      <c r="FN1336" s="42"/>
      <c r="FO1336" s="42"/>
      <c r="FP1336" s="42"/>
      <c r="FQ1336" s="42"/>
      <c r="FR1336" s="42"/>
      <c r="FS1336" s="29">
        <f t="shared" si="159"/>
        <v>600</v>
      </c>
      <c r="FT1336" s="29">
        <f t="shared" si="163"/>
        <v>600</v>
      </c>
      <c r="FU1336" s="8">
        <f t="shared" si="162"/>
        <v>0</v>
      </c>
      <c r="FV1336" s="29">
        <f t="shared" si="164"/>
        <v>0</v>
      </c>
    </row>
    <row r="1337" spans="1:199">
      <c r="A1337" s="8">
        <v>17196</v>
      </c>
      <c r="B1337" s="27" t="s">
        <v>853</v>
      </c>
      <c r="C1337" s="40">
        <v>127</v>
      </c>
      <c r="D1337" s="40" t="s">
        <v>1476</v>
      </c>
      <c r="E1337" s="40" t="s">
        <v>1540</v>
      </c>
      <c r="F1337" s="40" t="s">
        <v>805</v>
      </c>
      <c r="G1337" s="40">
        <v>150</v>
      </c>
      <c r="H1337" s="8" t="str">
        <f>VLOOKUP(F1337, 'Meslek Grupları'!$E$6:$G$152, 3, FALSE)</f>
        <v>İşçiler</v>
      </c>
      <c r="I1337" s="40"/>
      <c r="J1337" s="40"/>
      <c r="K1337" s="40"/>
      <c r="L1337" s="40"/>
      <c r="M1337" s="40"/>
      <c r="N1337" s="40"/>
      <c r="O1337" s="40"/>
      <c r="P1337" s="40"/>
      <c r="Q1337" s="40" t="s">
        <v>575</v>
      </c>
      <c r="R1337" s="40">
        <v>20</v>
      </c>
      <c r="S1337" s="40">
        <v>5</v>
      </c>
      <c r="T1337" s="40">
        <v>22.5</v>
      </c>
      <c r="U1337" s="40"/>
      <c r="V1337" s="40"/>
      <c r="W1337" s="40"/>
      <c r="X1337" s="40"/>
      <c r="Y1337" s="40"/>
      <c r="Z1337" s="41"/>
      <c r="AA1337" s="40"/>
      <c r="AB1337" s="40"/>
      <c r="AC1337" s="40"/>
      <c r="AD1337" s="40"/>
      <c r="AE1337" s="40"/>
      <c r="AF1337" s="40"/>
      <c r="AG1337" s="40"/>
      <c r="AH1337" s="40"/>
      <c r="AI1337" s="40"/>
      <c r="AJ1337" s="40"/>
      <c r="AK1337" s="40"/>
      <c r="AL1337" s="40"/>
      <c r="AM1337" s="40"/>
      <c r="AN1337" s="40"/>
      <c r="AO1337" s="40"/>
      <c r="AP1337" s="40"/>
      <c r="AQ1337" s="40"/>
      <c r="AR1337" s="40"/>
      <c r="AS1337" s="42"/>
      <c r="AT1337" s="42"/>
      <c r="AU1337" s="43"/>
      <c r="AV1337" s="40"/>
      <c r="AW1337" s="40"/>
      <c r="AX1337" s="40"/>
      <c r="AY1337" s="40"/>
      <c r="AZ1337" s="40"/>
      <c r="BA1337" s="42"/>
      <c r="BB1337" s="41"/>
      <c r="BC1337" s="40"/>
      <c r="BD1337" s="40"/>
      <c r="BE1337" s="40"/>
      <c r="BF1337" s="40"/>
      <c r="BG1337" s="40"/>
      <c r="BH1337" s="42"/>
      <c r="BI1337" s="40"/>
      <c r="BJ1337" s="40"/>
      <c r="BK1337" s="40"/>
      <c r="BL1337" s="40"/>
      <c r="BM1337" s="40"/>
      <c r="BN1337" s="40"/>
      <c r="BO1337" s="41"/>
      <c r="BP1337" s="40"/>
      <c r="BQ1337" s="40"/>
      <c r="BR1337" s="40"/>
      <c r="BS1337" s="40"/>
      <c r="BT1337" s="40"/>
      <c r="BU1337" s="42"/>
      <c r="BV1337" s="40"/>
      <c r="BW1337" s="41">
        <v>5</v>
      </c>
      <c r="BX1337" s="40"/>
      <c r="BY1337" s="40" t="s">
        <v>1617</v>
      </c>
      <c r="BZ1337" s="40">
        <v>60</v>
      </c>
      <c r="CA1337" s="42">
        <v>60</v>
      </c>
      <c r="CB1337" s="41"/>
      <c r="CC1337" s="40"/>
      <c r="CD1337" s="40"/>
      <c r="CE1337" s="40"/>
      <c r="CF1337" s="40"/>
      <c r="CG1337" s="40"/>
      <c r="CH1337" s="42"/>
      <c r="CI1337" s="43"/>
      <c r="CJ1337" s="41"/>
      <c r="CK1337" s="40"/>
      <c r="CL1337" s="40"/>
      <c r="CM1337" s="40"/>
      <c r="CN1337" s="40"/>
      <c r="CO1337" s="40"/>
      <c r="CP1337" s="40"/>
      <c r="CQ1337" s="40"/>
      <c r="CR1337" s="40"/>
      <c r="CS1337" s="40"/>
      <c r="CT1337" s="40"/>
      <c r="CU1337" s="40"/>
      <c r="CV1337" s="40"/>
      <c r="CW1337" s="40"/>
      <c r="CX1337" s="40"/>
      <c r="CY1337" s="40"/>
      <c r="CZ1337" s="40"/>
      <c r="DA1337" s="40"/>
      <c r="DB1337" s="40"/>
      <c r="DC1337" s="40"/>
      <c r="DD1337" s="40"/>
      <c r="DE1337" s="40"/>
      <c r="DF1337" s="40"/>
      <c r="DG1337" s="40"/>
      <c r="DH1337" s="40"/>
      <c r="DI1337" s="40"/>
      <c r="DJ1337" s="40"/>
      <c r="DK1337" s="40"/>
      <c r="DL1337" s="40"/>
      <c r="DM1337" s="40"/>
      <c r="DN1337" s="40"/>
      <c r="DO1337" s="40"/>
      <c r="DP1337" s="40"/>
      <c r="DQ1337" s="41"/>
      <c r="DR1337" s="40"/>
      <c r="DS1337" s="40"/>
      <c r="DT1337" s="40"/>
      <c r="DU1337" s="40"/>
      <c r="DV1337" s="42"/>
      <c r="DW1337" s="40"/>
      <c r="DX1337" s="40"/>
      <c r="DY1337" s="40"/>
      <c r="DZ1337" s="40"/>
      <c r="EA1337" s="40"/>
      <c r="EB1337" s="40"/>
      <c r="EC1337" s="40"/>
      <c r="ED1337" s="41"/>
      <c r="EE1337" s="40"/>
      <c r="EF1337" s="40"/>
      <c r="EG1337" s="41"/>
      <c r="EH1337" s="40"/>
      <c r="EI1337" s="40"/>
      <c r="EJ1337" s="40"/>
      <c r="EK1337" s="40"/>
      <c r="EL1337" s="42"/>
      <c r="EM1337" s="40"/>
      <c r="EN1337" s="40"/>
      <c r="EO1337" s="40"/>
      <c r="EP1337" s="40"/>
      <c r="EQ1337" s="40"/>
      <c r="ER1337" s="40">
        <v>1</v>
      </c>
      <c r="ES1337" s="40"/>
      <c r="ET1337" s="40"/>
      <c r="EU1337" s="40"/>
      <c r="EV1337" s="40"/>
      <c r="EW1337" s="42">
        <v>40</v>
      </c>
      <c r="EX1337" s="42"/>
      <c r="EY1337" s="42"/>
      <c r="EZ1337" s="42"/>
      <c r="FA1337" s="42"/>
      <c r="FB1337" s="42"/>
      <c r="FC1337" s="42"/>
      <c r="FD1337" s="42"/>
      <c r="FE1337" s="42"/>
      <c r="FF1337" s="42"/>
      <c r="FG1337" s="42"/>
      <c r="FH1337" s="42"/>
      <c r="FI1337" s="42"/>
      <c r="FJ1337" s="42"/>
      <c r="FK1337" s="42"/>
      <c r="FL1337" s="42"/>
      <c r="FM1337" s="42"/>
      <c r="FN1337" s="42"/>
      <c r="FO1337" s="42"/>
      <c r="FP1337" s="42"/>
      <c r="FQ1337" s="42"/>
      <c r="FR1337" s="42"/>
      <c r="FS1337" s="29">
        <f t="shared" si="159"/>
        <v>250</v>
      </c>
      <c r="FT1337" s="29">
        <f t="shared" si="163"/>
        <v>250</v>
      </c>
      <c r="FU1337" s="8">
        <f t="shared" si="162"/>
        <v>5</v>
      </c>
      <c r="FV1337" s="29">
        <f t="shared" si="164"/>
        <v>5</v>
      </c>
    </row>
    <row r="1338" spans="1:199">
      <c r="A1338" s="8">
        <v>17196</v>
      </c>
      <c r="B1338" s="27" t="s">
        <v>853</v>
      </c>
      <c r="C1338" s="40">
        <v>128</v>
      </c>
      <c r="D1338" s="40" t="s">
        <v>1436</v>
      </c>
      <c r="E1338" s="40" t="s">
        <v>1480</v>
      </c>
      <c r="F1338" s="40" t="s">
        <v>267</v>
      </c>
      <c r="G1338" s="40">
        <v>120</v>
      </c>
      <c r="H1338" s="8" t="str">
        <f>VLOOKUP(F1338, 'Meslek Grupları'!$E$6:$G$152, 3, FALSE)</f>
        <v>Esnaf</v>
      </c>
      <c r="I1338" s="40" t="s">
        <v>1739</v>
      </c>
      <c r="J1338" s="40"/>
      <c r="K1338" s="40"/>
      <c r="L1338" s="40"/>
      <c r="M1338" s="40"/>
      <c r="N1338" s="40"/>
      <c r="O1338" s="40"/>
      <c r="P1338" s="40"/>
      <c r="Q1338" s="40" t="s">
        <v>575</v>
      </c>
      <c r="R1338" s="40"/>
      <c r="S1338" s="40">
        <v>2</v>
      </c>
      <c r="T1338" s="40">
        <v>9</v>
      </c>
      <c r="U1338" s="40"/>
      <c r="V1338" s="40"/>
      <c r="W1338" s="40"/>
      <c r="X1338" s="40"/>
      <c r="Y1338" s="40"/>
      <c r="Z1338" s="41"/>
      <c r="AA1338" s="40"/>
      <c r="AB1338" s="40"/>
      <c r="AC1338" s="40"/>
      <c r="AD1338" s="40"/>
      <c r="AE1338" s="40"/>
      <c r="AF1338" s="40"/>
      <c r="AG1338" s="40"/>
      <c r="AH1338" s="40"/>
      <c r="AI1338" s="40"/>
      <c r="AJ1338" s="40"/>
      <c r="AK1338" s="40"/>
      <c r="AL1338" s="40"/>
      <c r="AM1338" s="40"/>
      <c r="AN1338" s="40"/>
      <c r="AO1338" s="40"/>
      <c r="AP1338" s="40"/>
      <c r="AQ1338" s="40"/>
      <c r="AR1338" s="40"/>
      <c r="AS1338" s="42"/>
      <c r="AT1338" s="42"/>
      <c r="AU1338" s="43"/>
      <c r="AV1338" s="40"/>
      <c r="AW1338" s="40"/>
      <c r="AX1338" s="40"/>
      <c r="AY1338" s="40"/>
      <c r="AZ1338" s="40"/>
      <c r="BA1338" s="42"/>
      <c r="BB1338" s="41"/>
      <c r="BC1338" s="40"/>
      <c r="BD1338" s="40"/>
      <c r="BE1338" s="40"/>
      <c r="BF1338" s="40"/>
      <c r="BG1338" s="40"/>
      <c r="BH1338" s="42"/>
      <c r="BI1338" s="40"/>
      <c r="BJ1338" s="40"/>
      <c r="BK1338" s="40"/>
      <c r="BL1338" s="40"/>
      <c r="BM1338" s="40"/>
      <c r="BN1338" s="40"/>
      <c r="BO1338" s="41"/>
      <c r="BP1338" s="40"/>
      <c r="BQ1338" s="40"/>
      <c r="BR1338" s="40"/>
      <c r="BS1338" s="40"/>
      <c r="BT1338" s="40"/>
      <c r="BU1338" s="42"/>
      <c r="BV1338" s="40"/>
      <c r="BW1338" s="41">
        <v>2</v>
      </c>
      <c r="BX1338" s="40"/>
      <c r="BY1338" s="40" t="s">
        <v>1740</v>
      </c>
      <c r="BZ1338" s="40">
        <v>36</v>
      </c>
      <c r="CA1338" s="42">
        <v>36</v>
      </c>
      <c r="CB1338" s="41"/>
      <c r="CC1338" s="40"/>
      <c r="CD1338" s="40"/>
      <c r="CE1338" s="40"/>
      <c r="CF1338" s="40"/>
      <c r="CG1338" s="40"/>
      <c r="CH1338" s="42"/>
      <c r="CI1338" s="43"/>
      <c r="CJ1338" s="41"/>
      <c r="CK1338" s="40"/>
      <c r="CL1338" s="40"/>
      <c r="CM1338" s="40"/>
      <c r="CN1338" s="40"/>
      <c r="CO1338" s="40"/>
      <c r="CP1338" s="40"/>
      <c r="CQ1338" s="40"/>
      <c r="CR1338" s="40"/>
      <c r="CS1338" s="40"/>
      <c r="CT1338" s="40"/>
      <c r="CU1338" s="40"/>
      <c r="CV1338" s="40"/>
      <c r="CW1338" s="40"/>
      <c r="CX1338" s="40"/>
      <c r="CY1338" s="40"/>
      <c r="CZ1338" s="40"/>
      <c r="DA1338" s="40"/>
      <c r="DB1338" s="40"/>
      <c r="DC1338" s="40"/>
      <c r="DD1338" s="40"/>
      <c r="DE1338" s="40"/>
      <c r="DF1338" s="40"/>
      <c r="DG1338" s="40"/>
      <c r="DH1338" s="40"/>
      <c r="DI1338" s="40"/>
      <c r="DJ1338" s="40"/>
      <c r="DK1338" s="40"/>
      <c r="DL1338" s="40"/>
      <c r="DM1338" s="40"/>
      <c r="DN1338" s="40"/>
      <c r="DO1338" s="40"/>
      <c r="DP1338" s="40"/>
      <c r="DQ1338" s="41"/>
      <c r="DR1338" s="40"/>
      <c r="DS1338" s="40"/>
      <c r="DT1338" s="40"/>
      <c r="DU1338" s="40"/>
      <c r="DV1338" s="42"/>
      <c r="DW1338" s="40"/>
      <c r="DX1338" s="40"/>
      <c r="DY1338" s="40"/>
      <c r="DZ1338" s="40"/>
      <c r="EA1338" s="40"/>
      <c r="EB1338" s="40"/>
      <c r="EC1338" s="40"/>
      <c r="ED1338" s="41"/>
      <c r="EE1338" s="40"/>
      <c r="EF1338" s="40"/>
      <c r="EG1338" s="41"/>
      <c r="EH1338" s="40"/>
      <c r="EI1338" s="40"/>
      <c r="EJ1338" s="40"/>
      <c r="EK1338" s="40"/>
      <c r="EL1338" s="42"/>
      <c r="EM1338" s="40"/>
      <c r="EN1338" s="40"/>
      <c r="EO1338" s="40"/>
      <c r="EP1338" s="40"/>
      <c r="EQ1338" s="40"/>
      <c r="ER1338" s="40"/>
      <c r="ES1338" s="40"/>
      <c r="ET1338" s="40"/>
      <c r="EU1338" s="40"/>
      <c r="EV1338" s="40"/>
      <c r="EW1338" s="42"/>
      <c r="EX1338" s="42"/>
      <c r="EY1338" s="42"/>
      <c r="EZ1338" s="42"/>
      <c r="FA1338" s="42"/>
      <c r="FB1338" s="42"/>
      <c r="FC1338" s="42"/>
      <c r="FD1338" s="42"/>
      <c r="FE1338" s="42"/>
      <c r="FF1338" s="42"/>
      <c r="FG1338" s="42"/>
      <c r="FH1338" s="42"/>
      <c r="FI1338" s="42"/>
      <c r="FJ1338" s="42"/>
      <c r="FK1338" s="42"/>
      <c r="FL1338" s="42"/>
      <c r="FM1338" s="42"/>
      <c r="FN1338" s="42"/>
      <c r="FO1338" s="42"/>
      <c r="FP1338" s="42"/>
      <c r="FQ1338" s="42"/>
      <c r="FR1338" s="42"/>
      <c r="FS1338" s="29">
        <f t="shared" si="159"/>
        <v>156</v>
      </c>
      <c r="FT1338" s="29">
        <f t="shared" si="163"/>
        <v>156</v>
      </c>
      <c r="FU1338" s="8">
        <f t="shared" si="162"/>
        <v>2</v>
      </c>
      <c r="FV1338" s="29">
        <f t="shared" si="164"/>
        <v>2</v>
      </c>
    </row>
    <row r="1339" spans="1:199">
      <c r="A1339" s="8">
        <v>17196</v>
      </c>
      <c r="B1339" s="27" t="s">
        <v>853</v>
      </c>
      <c r="C1339" s="40">
        <v>129</v>
      </c>
      <c r="D1339" s="40" t="s">
        <v>1737</v>
      </c>
      <c r="E1339" s="40" t="s">
        <v>1540</v>
      </c>
      <c r="F1339" s="40" t="s">
        <v>107</v>
      </c>
      <c r="G1339" s="40">
        <v>100</v>
      </c>
      <c r="H1339" s="8" t="str">
        <f>VLOOKUP(F1339, 'Meslek Grupları'!$E$6:$G$152, 3, FALSE)</f>
        <v>Esnaf</v>
      </c>
      <c r="I1339" s="40"/>
      <c r="J1339" s="40"/>
      <c r="K1339" s="40"/>
      <c r="L1339" s="40"/>
      <c r="M1339" s="40"/>
      <c r="N1339" s="40"/>
      <c r="O1339" s="40"/>
      <c r="P1339" s="40"/>
      <c r="Q1339" s="40" t="s">
        <v>575</v>
      </c>
      <c r="R1339" s="40"/>
      <c r="S1339" s="40">
        <v>1</v>
      </c>
      <c r="T1339" s="40">
        <v>4.5</v>
      </c>
      <c r="U1339" s="40"/>
      <c r="V1339" s="40"/>
      <c r="W1339" s="40"/>
      <c r="X1339" s="40"/>
      <c r="Y1339" s="40"/>
      <c r="Z1339" s="41">
        <v>30</v>
      </c>
      <c r="AA1339" s="40">
        <v>7.5</v>
      </c>
      <c r="AB1339" s="40"/>
      <c r="AC1339" s="40"/>
      <c r="AD1339" s="40"/>
      <c r="AE1339" s="40"/>
      <c r="AF1339" s="40"/>
      <c r="AG1339" s="40"/>
      <c r="AH1339" s="40"/>
      <c r="AI1339" s="40"/>
      <c r="AJ1339" s="40"/>
      <c r="AK1339" s="40"/>
      <c r="AL1339" s="40"/>
      <c r="AM1339" s="40"/>
      <c r="AN1339" s="40"/>
      <c r="AO1339" s="40"/>
      <c r="AP1339" s="40"/>
      <c r="AQ1339" s="40"/>
      <c r="AR1339" s="40"/>
      <c r="AS1339" s="42"/>
      <c r="AT1339" s="42">
        <v>7.5</v>
      </c>
      <c r="AU1339" s="43"/>
      <c r="AV1339" s="124">
        <v>3</v>
      </c>
      <c r="AW1339" s="40"/>
      <c r="AX1339" s="40">
        <v>7.5</v>
      </c>
      <c r="AY1339" s="40"/>
      <c r="AZ1339" s="40">
        <v>67</v>
      </c>
      <c r="BA1339" s="42">
        <v>67</v>
      </c>
      <c r="BB1339" s="41"/>
      <c r="BC1339" s="40"/>
      <c r="BD1339" s="40"/>
      <c r="BE1339" s="40"/>
      <c r="BF1339" s="40"/>
      <c r="BG1339" s="40"/>
      <c r="BH1339" s="42"/>
      <c r="BI1339" s="40"/>
      <c r="BJ1339" s="40"/>
      <c r="BK1339" s="40"/>
      <c r="BL1339" s="40"/>
      <c r="BM1339" s="40"/>
      <c r="BN1339" s="40"/>
      <c r="BO1339" s="41"/>
      <c r="BP1339" s="40"/>
      <c r="BQ1339" s="40"/>
      <c r="BR1339" s="40"/>
      <c r="BS1339" s="40"/>
      <c r="BT1339" s="40"/>
      <c r="BU1339" s="42"/>
      <c r="BV1339" s="40"/>
      <c r="BW1339" s="41">
        <v>1</v>
      </c>
      <c r="BX1339" s="40"/>
      <c r="BY1339" s="40" t="s">
        <v>1741</v>
      </c>
      <c r="BZ1339" s="40">
        <v>18</v>
      </c>
      <c r="CA1339" s="42">
        <v>18</v>
      </c>
      <c r="CB1339" s="41"/>
      <c r="CC1339" s="40"/>
      <c r="CD1339" s="40"/>
      <c r="CE1339" s="40"/>
      <c r="CF1339" s="40"/>
      <c r="CG1339" s="40"/>
      <c r="CH1339" s="42"/>
      <c r="CI1339" s="43"/>
      <c r="CJ1339" s="41">
        <v>1</v>
      </c>
      <c r="CK1339" s="40"/>
      <c r="CL1339" s="40"/>
      <c r="CM1339" s="40"/>
      <c r="CN1339" s="40"/>
      <c r="CO1339" s="40"/>
      <c r="CP1339" s="40"/>
      <c r="CQ1339" s="40"/>
      <c r="CR1339" s="40"/>
      <c r="CS1339" s="40"/>
      <c r="CT1339" s="40"/>
      <c r="CU1339" s="40"/>
      <c r="CV1339" s="40"/>
      <c r="CW1339" s="40"/>
      <c r="CX1339" s="40"/>
      <c r="CY1339" s="40"/>
      <c r="CZ1339" s="40"/>
      <c r="DA1339" s="40"/>
      <c r="DB1339" s="40"/>
      <c r="DC1339" s="40"/>
      <c r="DD1339" s="40"/>
      <c r="DE1339" s="40"/>
      <c r="DF1339" s="40"/>
      <c r="DG1339" s="40"/>
      <c r="DH1339" s="40"/>
      <c r="DI1339" s="40"/>
      <c r="DJ1339" s="40"/>
      <c r="DK1339" s="40"/>
      <c r="DL1339" s="40"/>
      <c r="DM1339" s="40"/>
      <c r="DN1339" s="40"/>
      <c r="DO1339" s="40"/>
      <c r="DP1339" s="40"/>
      <c r="DQ1339" s="41"/>
      <c r="DR1339" s="40"/>
      <c r="DS1339" s="40"/>
      <c r="DT1339" s="40"/>
      <c r="DU1339" s="40"/>
      <c r="DV1339" s="42"/>
      <c r="DW1339" s="40"/>
      <c r="DX1339" s="40"/>
      <c r="DY1339" s="40"/>
      <c r="DZ1339" s="40"/>
      <c r="EA1339" s="40"/>
      <c r="EB1339" s="40"/>
      <c r="EC1339" s="40"/>
      <c r="ED1339" s="41"/>
      <c r="EE1339" s="40"/>
      <c r="EF1339" s="40"/>
      <c r="EG1339" s="41"/>
      <c r="EH1339" s="40"/>
      <c r="EI1339" s="40"/>
      <c r="EJ1339" s="40"/>
      <c r="EK1339" s="40"/>
      <c r="EL1339" s="42"/>
      <c r="EM1339" s="40"/>
      <c r="EN1339" s="40"/>
      <c r="EO1339" s="40"/>
      <c r="EP1339" s="40"/>
      <c r="EQ1339" s="40"/>
      <c r="ER1339" s="40"/>
      <c r="ES1339" s="40"/>
      <c r="ET1339" s="40"/>
      <c r="EU1339" s="40"/>
      <c r="EV1339" s="40"/>
      <c r="EW1339" s="42"/>
      <c r="EX1339" s="42"/>
      <c r="EY1339" s="42"/>
      <c r="EZ1339" s="42"/>
      <c r="FA1339" s="42"/>
      <c r="FB1339" s="42"/>
      <c r="FC1339" s="42"/>
      <c r="FD1339" s="42"/>
      <c r="FE1339" s="42"/>
      <c r="FF1339" s="42"/>
      <c r="FG1339" s="42"/>
      <c r="FH1339" s="42"/>
      <c r="FI1339" s="42"/>
      <c r="FJ1339" s="42"/>
      <c r="FK1339" s="42"/>
      <c r="FL1339" s="42"/>
      <c r="FM1339" s="42"/>
      <c r="FN1339" s="42"/>
      <c r="FO1339" s="42"/>
      <c r="FP1339" s="42"/>
      <c r="FQ1339" s="42"/>
      <c r="FR1339" s="42"/>
      <c r="FS1339" s="29">
        <f t="shared" si="159"/>
        <v>185</v>
      </c>
      <c r="FT1339" s="29">
        <f t="shared" si="163"/>
        <v>185</v>
      </c>
      <c r="FU1339" s="8">
        <f t="shared" si="162"/>
        <v>4</v>
      </c>
      <c r="FV1339" s="29">
        <f t="shared" si="164"/>
        <v>4</v>
      </c>
      <c r="GN1339" s="283">
        <f>SUM($AZ$5:$AZ$1613)+SUM($BG$5:$BG$1613)+SUM($BM$5:$BM$1613)+SUM($BT$5:$BT$1613)+SUM($BU$5:$BU$1613)+SUM($BZ$5:$BZ$1613)+SUM($CG$5:$CG$1613)</f>
        <v>166241.82999999999</v>
      </c>
      <c r="GO1339" s="283">
        <f>SUM(CP5:CP1613)+SUM(CX5:CX1613)+SUM(DD5:DD1613)+SUM(DE5:DE1613)+SUM(DG5:DG1613)+SUM(DJ5:DJ1613)+SUM(DK5:DK1613)+SUM(DU5:DU1613)</f>
        <v>8363.5</v>
      </c>
      <c r="GP1339" s="283">
        <f>SUM(EC5:EC1613)+SUM(EF5:EF1613)+SUM(EL5:EL1613)+SUM(EP5:EP1613)+SUM(EW5:EW1613)+SUM(FC5:FC1613)+SUM(FI5:FI1613)+SUM(FL5:FL1613)+SUM(FO5:FO1613)+SUM(FQ5:FQ1613)</f>
        <v>116858.43</v>
      </c>
      <c r="GQ1339" s="283">
        <f>SUM(G5:G1613)</f>
        <v>340116.9</v>
      </c>
    </row>
    <row r="1340" spans="1:199">
      <c r="A1340" s="8">
        <v>17196</v>
      </c>
      <c r="B1340" s="27" t="s">
        <v>853</v>
      </c>
      <c r="C1340" s="40">
        <v>130</v>
      </c>
      <c r="D1340" s="40" t="s">
        <v>1448</v>
      </c>
      <c r="E1340" s="40" t="s">
        <v>1462</v>
      </c>
      <c r="F1340" s="40" t="s">
        <v>20</v>
      </c>
      <c r="G1340" s="40">
        <v>300</v>
      </c>
      <c r="H1340" s="8" t="str">
        <f>VLOOKUP(F1340, 'Meslek Grupları'!$E$6:$G$152, 3, FALSE)</f>
        <v>Esnaf</v>
      </c>
      <c r="I1340" s="40"/>
      <c r="J1340" s="40"/>
      <c r="K1340" s="40"/>
      <c r="L1340" s="40"/>
      <c r="M1340" s="40"/>
      <c r="N1340" s="40"/>
      <c r="O1340" s="40"/>
      <c r="P1340" s="40"/>
      <c r="Q1340" s="40" t="s">
        <v>575</v>
      </c>
      <c r="R1340" s="40">
        <v>50</v>
      </c>
      <c r="S1340" s="40">
        <v>4</v>
      </c>
      <c r="T1340" s="40">
        <v>18</v>
      </c>
      <c r="U1340" s="40"/>
      <c r="V1340" s="40"/>
      <c r="W1340" s="40"/>
      <c r="X1340" s="40"/>
      <c r="Y1340" s="40"/>
      <c r="Z1340" s="41"/>
      <c r="AA1340" s="40"/>
      <c r="AB1340" s="40"/>
      <c r="AC1340" s="40"/>
      <c r="AD1340" s="40"/>
      <c r="AE1340" s="40"/>
      <c r="AF1340" s="40"/>
      <c r="AG1340" s="40"/>
      <c r="AH1340" s="40"/>
      <c r="AI1340" s="40"/>
      <c r="AJ1340" s="40"/>
      <c r="AK1340" s="40"/>
      <c r="AL1340" s="40"/>
      <c r="AM1340" s="40"/>
      <c r="AN1340" s="40"/>
      <c r="AO1340" s="40"/>
      <c r="AP1340" s="40"/>
      <c r="AQ1340" s="40"/>
      <c r="AR1340" s="40"/>
      <c r="AS1340" s="42"/>
      <c r="AT1340" s="42"/>
      <c r="AU1340" s="43"/>
      <c r="AV1340" s="40"/>
      <c r="AW1340" s="40"/>
      <c r="AX1340" s="40"/>
      <c r="AY1340" s="40"/>
      <c r="AZ1340" s="40"/>
      <c r="BA1340" s="42"/>
      <c r="BB1340" s="41"/>
      <c r="BC1340" s="40"/>
      <c r="BD1340" s="40"/>
      <c r="BE1340" s="40"/>
      <c r="BF1340" s="40"/>
      <c r="BG1340" s="40"/>
      <c r="BH1340" s="42"/>
      <c r="BI1340" s="40"/>
      <c r="BJ1340" s="40"/>
      <c r="BK1340" s="40"/>
      <c r="BL1340" s="40"/>
      <c r="BM1340" s="40"/>
      <c r="BN1340" s="40"/>
      <c r="BO1340" s="41"/>
      <c r="BP1340" s="40"/>
      <c r="BQ1340" s="40"/>
      <c r="BR1340" s="40"/>
      <c r="BS1340" s="40"/>
      <c r="BT1340" s="40"/>
      <c r="BU1340" s="42"/>
      <c r="BV1340" s="40"/>
      <c r="BW1340" s="41">
        <v>4</v>
      </c>
      <c r="BX1340" s="40"/>
      <c r="BY1340" s="40"/>
      <c r="BZ1340" s="40">
        <v>72</v>
      </c>
      <c r="CA1340" s="42">
        <v>72</v>
      </c>
      <c r="CB1340" s="41"/>
      <c r="CC1340" s="40"/>
      <c r="CD1340" s="40"/>
      <c r="CE1340" s="40"/>
      <c r="CF1340" s="40"/>
      <c r="CG1340" s="40"/>
      <c r="CH1340" s="42"/>
      <c r="CI1340" s="43"/>
      <c r="CJ1340" s="41"/>
      <c r="CK1340" s="40"/>
      <c r="CL1340" s="40"/>
      <c r="CM1340" s="40"/>
      <c r="CN1340" s="40"/>
      <c r="CO1340" s="40"/>
      <c r="CP1340" s="40"/>
      <c r="CQ1340" s="40"/>
      <c r="CR1340" s="40"/>
      <c r="CS1340" s="40"/>
      <c r="CT1340" s="40"/>
      <c r="CU1340" s="40"/>
      <c r="CV1340" s="40"/>
      <c r="CW1340" s="40"/>
      <c r="CX1340" s="40"/>
      <c r="CY1340" s="40"/>
      <c r="CZ1340" s="40"/>
      <c r="DA1340" s="40"/>
      <c r="DB1340" s="40"/>
      <c r="DC1340" s="40"/>
      <c r="DD1340" s="40"/>
      <c r="DE1340" s="40"/>
      <c r="DF1340" s="40"/>
      <c r="DG1340" s="40"/>
      <c r="DH1340" s="40"/>
      <c r="DI1340" s="40"/>
      <c r="DJ1340" s="40"/>
      <c r="DK1340" s="40"/>
      <c r="DL1340" s="40"/>
      <c r="DM1340" s="40"/>
      <c r="DN1340" s="40"/>
      <c r="DO1340" s="40"/>
      <c r="DP1340" s="40"/>
      <c r="DQ1340" s="41"/>
      <c r="DR1340" s="40"/>
      <c r="DS1340" s="40"/>
      <c r="DT1340" s="40"/>
      <c r="DU1340" s="40"/>
      <c r="DV1340" s="42"/>
      <c r="DW1340" s="40"/>
      <c r="DX1340" s="40"/>
      <c r="DY1340" s="40"/>
      <c r="DZ1340" s="40"/>
      <c r="EA1340" s="40"/>
      <c r="EB1340" s="40"/>
      <c r="EC1340" s="40"/>
      <c r="ED1340" s="41"/>
      <c r="EE1340" s="40"/>
      <c r="EF1340" s="40"/>
      <c r="EG1340" s="41"/>
      <c r="EH1340" s="40"/>
      <c r="EI1340" s="40"/>
      <c r="EJ1340" s="40"/>
      <c r="EK1340" s="40"/>
      <c r="EL1340" s="42"/>
      <c r="EM1340" s="40"/>
      <c r="EN1340" s="40"/>
      <c r="EO1340" s="40"/>
      <c r="EP1340" s="40"/>
      <c r="EQ1340" s="40"/>
      <c r="ER1340" s="40"/>
      <c r="ES1340" s="40"/>
      <c r="ET1340" s="40"/>
      <c r="EU1340" s="40"/>
      <c r="EV1340" s="40"/>
      <c r="EW1340" s="42"/>
      <c r="EX1340" s="42"/>
      <c r="EY1340" s="42"/>
      <c r="EZ1340" s="42"/>
      <c r="FA1340" s="42"/>
      <c r="FB1340" s="42"/>
      <c r="FC1340" s="42"/>
      <c r="FD1340" s="42"/>
      <c r="FE1340" s="42"/>
      <c r="FF1340" s="42"/>
      <c r="FG1340" s="42"/>
      <c r="FH1340" s="42"/>
      <c r="FI1340" s="42"/>
      <c r="FJ1340" s="42"/>
      <c r="FK1340" s="42"/>
      <c r="FL1340" s="42"/>
      <c r="FM1340" s="42"/>
      <c r="FN1340" s="42"/>
      <c r="FO1340" s="42"/>
      <c r="FP1340" s="42"/>
      <c r="FQ1340" s="42"/>
      <c r="FR1340" s="42"/>
      <c r="FS1340" s="29">
        <f t="shared" si="159"/>
        <v>372</v>
      </c>
      <c r="FT1340" s="29">
        <f t="shared" si="163"/>
        <v>372</v>
      </c>
      <c r="FU1340" s="8">
        <f t="shared" si="162"/>
        <v>4</v>
      </c>
      <c r="FV1340" s="29">
        <f t="shared" si="164"/>
        <v>4</v>
      </c>
      <c r="GM1340" s="283" t="s">
        <v>784</v>
      </c>
      <c r="GN1340">
        <f t="shared" ref="GN1340:GN1346" si="165">SUMIF($H$5:$H$1613, GM1340, $AZ$5:$AZ$1613)+SUMIF($H$5:$H$1613, GM1340, $BG$5:$BG$1613)+SUMIF($H$5:$H$1613, GM1340, $BM$5:$BM$1613)+SUMIF($H$5:$H$1613, GM1340, $BT$5:$BT$1613)+SUMIF($H$5:$H$1613, GM1340, $BU$5:$BU$1613)+SUMIF($H$5:$H$1613, GM1340, $BZ$5:$BZ$1613)+SUMIF($H$5:$H$1613, GM1340, $CG$5:$CG$1613)</f>
        <v>34646.559999999998</v>
      </c>
      <c r="GO1340">
        <f t="shared" ref="GO1340:GO1346" si="166">SUMIF($H$5:$H$1613, GM1340, CP5:CP1613)+SUMIF($H$5:$H$1613, GM1340, CX5:CX1613)+SUMIF($H$5:$H$1613, GM1340, DD5:DD1613)+SUMIF($H$5:$H$1613, GM1340, DE5:DE1613)+SUMIF($H$5:$H$1613, GM1340, DG5:DG1613)+SUMIF($H$5:$H$1613, GM1340, DJ5:DJ1613)+SUMIF($H$5:$H$1613, GM1340, DK5:DK1613)+SUMIF($H$5:$H$1613, GM1340, DU5:DU1613)</f>
        <v>2659.5</v>
      </c>
      <c r="GP1340">
        <f t="shared" ref="GP1340:GP1346" si="167">SUMIF($H$5:$H$1613, GM1340, EC5:EC1613)+SUMIF($H$5:$H$1613, GM1340, EF5:EF1613)+SUMIF($H$5:$H$1613, GM1340, EL5:EL1613)+SUMIF($H$5:$H$1613, GM1340, EP5:EP1613)+SUMIF($H$5:$H$1613, GM1340, EW5:EW1613)+SUMIF($H$5:$H$1613, GM1340, FC5:FC1613)+SUMIF($H$5:$H$1613, GM1340, FI5:FI1613)+SUMIF($H$5:$H$1613, GM1340, FL5:FL1613)+SUMIF($H$5:$H$1613, GM1340, FO5:FO1613)+SUMIF($H$5:$H$1613, GM1340, FQ5:FQ1613)</f>
        <v>32510</v>
      </c>
    </row>
    <row r="1341" spans="1:199">
      <c r="A1341" s="8">
        <v>17196</v>
      </c>
      <c r="B1341" s="27" t="s">
        <v>853</v>
      </c>
      <c r="C1341" s="40">
        <v>131</v>
      </c>
      <c r="D1341" s="40" t="s">
        <v>1480</v>
      </c>
      <c r="E1341" s="40" t="s">
        <v>1742</v>
      </c>
      <c r="F1341" s="40" t="s">
        <v>805</v>
      </c>
      <c r="G1341" s="40">
        <v>150</v>
      </c>
      <c r="H1341" s="8" t="str">
        <f>VLOOKUP(F1341, 'Meslek Grupları'!$E$6:$G$152, 3, FALSE)</f>
        <v>İşçiler</v>
      </c>
      <c r="I1341" s="40"/>
      <c r="J1341" s="40"/>
      <c r="K1341" s="40"/>
      <c r="L1341" s="40"/>
      <c r="M1341" s="40"/>
      <c r="N1341" s="40"/>
      <c r="O1341" s="40"/>
      <c r="P1341" s="40"/>
      <c r="Q1341" s="40" t="s">
        <v>575</v>
      </c>
      <c r="R1341" s="40">
        <v>15</v>
      </c>
      <c r="S1341" s="40"/>
      <c r="T1341" s="40"/>
      <c r="U1341" s="40"/>
      <c r="V1341" s="40"/>
      <c r="W1341" s="40"/>
      <c r="X1341" s="40"/>
      <c r="Y1341" s="40"/>
      <c r="Z1341" s="41"/>
      <c r="AA1341" s="40"/>
      <c r="AB1341" s="40"/>
      <c r="AC1341" s="40"/>
      <c r="AD1341" s="40"/>
      <c r="AE1341" s="40"/>
      <c r="AF1341" s="40"/>
      <c r="AG1341" s="40"/>
      <c r="AH1341" s="40"/>
      <c r="AI1341" s="40"/>
      <c r="AJ1341" s="40"/>
      <c r="AK1341" s="40"/>
      <c r="AL1341" s="40"/>
      <c r="AM1341" s="40"/>
      <c r="AN1341" s="40"/>
      <c r="AO1341" s="40"/>
      <c r="AP1341" s="40"/>
      <c r="AQ1341" s="40"/>
      <c r="AR1341" s="40"/>
      <c r="AS1341" s="42"/>
      <c r="AT1341" s="42"/>
      <c r="AU1341" s="43"/>
      <c r="AV1341" s="40"/>
      <c r="AW1341" s="40"/>
      <c r="AX1341" s="40"/>
      <c r="AY1341" s="40"/>
      <c r="AZ1341" s="40"/>
      <c r="BA1341" s="42"/>
      <c r="BB1341" s="41"/>
      <c r="BC1341" s="40"/>
      <c r="BD1341" s="40"/>
      <c r="BE1341" s="40"/>
      <c r="BF1341" s="40"/>
      <c r="BG1341" s="40"/>
      <c r="BH1341" s="42"/>
      <c r="BI1341" s="40"/>
      <c r="BJ1341" s="40"/>
      <c r="BK1341" s="40"/>
      <c r="BL1341" s="40"/>
      <c r="BM1341" s="40"/>
      <c r="BN1341" s="40"/>
      <c r="BO1341" s="41"/>
      <c r="BP1341" s="40"/>
      <c r="BQ1341" s="40"/>
      <c r="BR1341" s="40"/>
      <c r="BS1341" s="40"/>
      <c r="BT1341" s="40"/>
      <c r="BU1341" s="42"/>
      <c r="BV1341" s="40"/>
      <c r="BW1341" s="41">
        <v>2</v>
      </c>
      <c r="BX1341" s="40"/>
      <c r="BY1341" s="40" t="s">
        <v>275</v>
      </c>
      <c r="BZ1341" s="40"/>
      <c r="CA1341" s="42"/>
      <c r="CB1341" s="41"/>
      <c r="CC1341" s="40"/>
      <c r="CD1341" s="40"/>
      <c r="CE1341" s="40"/>
      <c r="CF1341" s="40"/>
      <c r="CG1341" s="40"/>
      <c r="CH1341" s="42"/>
      <c r="CI1341" s="43"/>
      <c r="CJ1341" s="41"/>
      <c r="CK1341" s="40"/>
      <c r="CL1341" s="40"/>
      <c r="CM1341" s="40"/>
      <c r="CN1341" s="40"/>
      <c r="CO1341" s="40"/>
      <c r="CP1341" s="40"/>
      <c r="CQ1341" s="40"/>
      <c r="CR1341" s="40"/>
      <c r="CS1341" s="40"/>
      <c r="CT1341" s="40"/>
      <c r="CU1341" s="40"/>
      <c r="CV1341" s="40"/>
      <c r="CW1341" s="40"/>
      <c r="CX1341" s="40"/>
      <c r="CY1341" s="40"/>
      <c r="CZ1341" s="40"/>
      <c r="DA1341" s="40"/>
      <c r="DB1341" s="40"/>
      <c r="DC1341" s="40"/>
      <c r="DD1341" s="40"/>
      <c r="DE1341" s="40"/>
      <c r="DF1341" s="40"/>
      <c r="DG1341" s="40"/>
      <c r="DH1341" s="40"/>
      <c r="DI1341" s="40"/>
      <c r="DJ1341" s="40"/>
      <c r="DK1341" s="40"/>
      <c r="DL1341" s="40"/>
      <c r="DM1341" s="40"/>
      <c r="DN1341" s="40"/>
      <c r="DO1341" s="40"/>
      <c r="DP1341" s="40"/>
      <c r="DQ1341" s="41"/>
      <c r="DR1341" s="40"/>
      <c r="DS1341" s="40"/>
      <c r="DT1341" s="40"/>
      <c r="DU1341" s="40"/>
      <c r="DV1341" s="42"/>
      <c r="DW1341" s="40"/>
      <c r="DX1341" s="40"/>
      <c r="DY1341" s="40"/>
      <c r="DZ1341" s="40"/>
      <c r="EA1341" s="40"/>
      <c r="EB1341" s="40"/>
      <c r="EC1341" s="40"/>
      <c r="ED1341" s="41"/>
      <c r="EE1341" s="40"/>
      <c r="EF1341" s="40"/>
      <c r="EG1341" s="41"/>
      <c r="EH1341" s="40"/>
      <c r="EI1341" s="40"/>
      <c r="EJ1341" s="40"/>
      <c r="EK1341" s="40"/>
      <c r="EL1341" s="42"/>
      <c r="EM1341" s="40"/>
      <c r="EN1341" s="40"/>
      <c r="EO1341" s="40"/>
      <c r="EP1341" s="40"/>
      <c r="EQ1341" s="40"/>
      <c r="ER1341" s="40"/>
      <c r="ES1341" s="40"/>
      <c r="ET1341" s="40"/>
      <c r="EU1341" s="40"/>
      <c r="EV1341" s="40"/>
      <c r="EW1341" s="42"/>
      <c r="EX1341" s="42"/>
      <c r="EY1341" s="42"/>
      <c r="EZ1341" s="42"/>
      <c r="FA1341" s="42"/>
      <c r="FB1341" s="42"/>
      <c r="FC1341" s="42"/>
      <c r="FD1341" s="42"/>
      <c r="FE1341" s="42"/>
      <c r="FF1341" s="42"/>
      <c r="FG1341" s="42"/>
      <c r="FH1341" s="42"/>
      <c r="FI1341" s="42"/>
      <c r="FJ1341" s="42"/>
      <c r="FK1341" s="42"/>
      <c r="FL1341" s="42"/>
      <c r="FM1341" s="42"/>
      <c r="FN1341" s="42"/>
      <c r="FO1341" s="42"/>
      <c r="FP1341" s="42"/>
      <c r="FQ1341" s="42"/>
      <c r="FR1341" s="42"/>
      <c r="FS1341" s="29">
        <f t="shared" si="159"/>
        <v>150</v>
      </c>
      <c r="FT1341" s="29">
        <f t="shared" si="163"/>
        <v>150</v>
      </c>
      <c r="FU1341" s="8">
        <f t="shared" si="162"/>
        <v>2</v>
      </c>
      <c r="FV1341" s="29">
        <f t="shared" si="164"/>
        <v>2</v>
      </c>
      <c r="GM1341" s="283" t="s">
        <v>786</v>
      </c>
      <c r="GN1341" s="283">
        <f t="shared" si="165"/>
        <v>20078.95</v>
      </c>
      <c r="GO1341" s="283">
        <f t="shared" si="166"/>
        <v>637</v>
      </c>
      <c r="GP1341" s="283">
        <f t="shared" si="167"/>
        <v>9682</v>
      </c>
    </row>
    <row r="1342" spans="1:199">
      <c r="A1342" s="8">
        <v>17196</v>
      </c>
      <c r="B1342" s="27" t="s">
        <v>853</v>
      </c>
      <c r="C1342" s="40">
        <v>132</v>
      </c>
      <c r="D1342" s="40" t="s">
        <v>1436</v>
      </c>
      <c r="E1342" s="40" t="s">
        <v>1480</v>
      </c>
      <c r="F1342" s="40" t="s">
        <v>633</v>
      </c>
      <c r="G1342" s="40">
        <v>150</v>
      </c>
      <c r="H1342" s="8" t="str">
        <f>VLOOKUP(F1342, 'Meslek Grupları'!$E$6:$G$152, 3, FALSE)</f>
        <v>Esnaf</v>
      </c>
      <c r="I1342" s="40"/>
      <c r="J1342" s="40"/>
      <c r="K1342" s="40"/>
      <c r="L1342" s="40"/>
      <c r="M1342" s="40"/>
      <c r="N1342" s="40"/>
      <c r="O1342" s="40"/>
      <c r="P1342" s="40"/>
      <c r="Q1342" s="40" t="s">
        <v>575</v>
      </c>
      <c r="R1342" s="40">
        <v>16</v>
      </c>
      <c r="S1342" s="40">
        <v>4</v>
      </c>
      <c r="T1342" s="40">
        <v>18</v>
      </c>
      <c r="U1342" s="40"/>
      <c r="V1342" s="40"/>
      <c r="W1342" s="40"/>
      <c r="X1342" s="40"/>
      <c r="Y1342" s="40"/>
      <c r="Z1342" s="41">
        <v>10</v>
      </c>
      <c r="AA1342" s="40">
        <v>2.5</v>
      </c>
      <c r="AB1342" s="40"/>
      <c r="AC1342" s="40"/>
      <c r="AD1342" s="40"/>
      <c r="AE1342" s="40"/>
      <c r="AF1342" s="40"/>
      <c r="AG1342" s="40"/>
      <c r="AH1342" s="40"/>
      <c r="AI1342" s="40"/>
      <c r="AJ1342" s="40"/>
      <c r="AK1342" s="40"/>
      <c r="AL1342" s="40"/>
      <c r="AM1342" s="40"/>
      <c r="AN1342" s="40"/>
      <c r="AO1342" s="40"/>
      <c r="AP1342" s="40"/>
      <c r="AQ1342" s="40"/>
      <c r="AR1342" s="40"/>
      <c r="AS1342" s="42"/>
      <c r="AT1342" s="42">
        <v>2.5</v>
      </c>
      <c r="AU1342" s="43"/>
      <c r="AV1342" s="40"/>
      <c r="AW1342" s="40"/>
      <c r="AX1342" s="40"/>
      <c r="AY1342" s="40"/>
      <c r="AZ1342" s="40"/>
      <c r="BA1342" s="42"/>
      <c r="BB1342" s="41"/>
      <c r="BC1342" s="40"/>
      <c r="BD1342" s="40"/>
      <c r="BE1342" s="40"/>
      <c r="BF1342" s="40"/>
      <c r="BG1342" s="40"/>
      <c r="BH1342" s="42"/>
      <c r="BI1342" s="40">
        <v>1</v>
      </c>
      <c r="BJ1342" s="40">
        <v>2.5</v>
      </c>
      <c r="BK1342" s="40">
        <v>2.5</v>
      </c>
      <c r="BL1342" s="40"/>
      <c r="BM1342" s="40">
        <v>20</v>
      </c>
      <c r="BN1342" s="40">
        <v>20</v>
      </c>
      <c r="BO1342" s="41"/>
      <c r="BP1342" s="40"/>
      <c r="BQ1342" s="40"/>
      <c r="BR1342" s="40"/>
      <c r="BS1342" s="40"/>
      <c r="BT1342" s="40"/>
      <c r="BU1342" s="42"/>
      <c r="BV1342" s="40"/>
      <c r="BW1342" s="41">
        <v>4</v>
      </c>
      <c r="BX1342" s="40"/>
      <c r="BY1342" s="40" t="s">
        <v>1617</v>
      </c>
      <c r="BZ1342" s="40">
        <v>72</v>
      </c>
      <c r="CA1342" s="42">
        <v>72</v>
      </c>
      <c r="CB1342" s="41"/>
      <c r="CC1342" s="40"/>
      <c r="CD1342" s="40"/>
      <c r="CE1342" s="40"/>
      <c r="CF1342" s="40"/>
      <c r="CG1342" s="40"/>
      <c r="CH1342" s="42"/>
      <c r="CI1342" s="43"/>
      <c r="CJ1342" s="41"/>
      <c r="CK1342" s="40"/>
      <c r="CL1342" s="40"/>
      <c r="CM1342" s="40"/>
      <c r="CN1342" s="40"/>
      <c r="CO1342" s="40"/>
      <c r="CP1342" s="40"/>
      <c r="CQ1342" s="40"/>
      <c r="CR1342" s="40"/>
      <c r="CS1342" s="40"/>
      <c r="CT1342" s="40"/>
      <c r="CU1342" s="40"/>
      <c r="CV1342" s="40"/>
      <c r="CW1342" s="40"/>
      <c r="CX1342" s="40"/>
      <c r="CY1342" s="40"/>
      <c r="CZ1342" s="40"/>
      <c r="DA1342" s="40"/>
      <c r="DB1342" s="40"/>
      <c r="DC1342" s="40"/>
      <c r="DD1342" s="40"/>
      <c r="DE1342" s="40"/>
      <c r="DF1342" s="40"/>
      <c r="DG1342" s="40"/>
      <c r="DH1342" s="40"/>
      <c r="DI1342" s="40"/>
      <c r="DJ1342" s="40"/>
      <c r="DK1342" s="40"/>
      <c r="DL1342" s="40"/>
      <c r="DM1342" s="40"/>
      <c r="DN1342" s="40"/>
      <c r="DO1342" s="40"/>
      <c r="DP1342" s="40"/>
      <c r="DQ1342" s="41"/>
      <c r="DR1342" s="40"/>
      <c r="DS1342" s="40"/>
      <c r="DT1342" s="40"/>
      <c r="DU1342" s="40"/>
      <c r="DV1342" s="42"/>
      <c r="DW1342" s="40"/>
      <c r="DX1342" s="40"/>
      <c r="DY1342" s="40"/>
      <c r="DZ1342" s="40"/>
      <c r="EA1342" s="40"/>
      <c r="EB1342" s="40"/>
      <c r="EC1342" s="40"/>
      <c r="ED1342" s="41"/>
      <c r="EE1342" s="40"/>
      <c r="EF1342" s="40"/>
      <c r="EG1342" s="41"/>
      <c r="EH1342" s="40"/>
      <c r="EI1342" s="40"/>
      <c r="EJ1342" s="40"/>
      <c r="EK1342" s="40"/>
      <c r="EL1342" s="42"/>
      <c r="EM1342" s="40"/>
      <c r="EN1342" s="40"/>
      <c r="EO1342" s="40"/>
      <c r="EP1342" s="40"/>
      <c r="EQ1342" s="40"/>
      <c r="ER1342" s="40"/>
      <c r="ES1342" s="40"/>
      <c r="ET1342" s="40"/>
      <c r="EU1342" s="40"/>
      <c r="EV1342" s="40"/>
      <c r="EW1342" s="42"/>
      <c r="EX1342" s="42"/>
      <c r="EY1342" s="42"/>
      <c r="EZ1342" s="42"/>
      <c r="FA1342" s="42"/>
      <c r="FB1342" s="42"/>
      <c r="FC1342" s="42"/>
      <c r="FD1342" s="42"/>
      <c r="FE1342" s="42"/>
      <c r="FF1342" s="42"/>
      <c r="FG1342" s="42"/>
      <c r="FH1342" s="42"/>
      <c r="FI1342" s="42"/>
      <c r="FJ1342" s="42"/>
      <c r="FK1342" s="42"/>
      <c r="FL1342" s="42"/>
      <c r="FM1342" s="42"/>
      <c r="FN1342" s="42"/>
      <c r="FO1342" s="42"/>
      <c r="FP1342" s="42"/>
      <c r="FQ1342" s="42"/>
      <c r="FR1342" s="42"/>
      <c r="FS1342" s="29">
        <f t="shared" si="159"/>
        <v>242</v>
      </c>
      <c r="FT1342" s="29">
        <f t="shared" si="163"/>
        <v>242</v>
      </c>
      <c r="FU1342" s="8">
        <f t="shared" si="162"/>
        <v>5</v>
      </c>
      <c r="FV1342" s="29">
        <f t="shared" si="164"/>
        <v>5</v>
      </c>
      <c r="GM1342" s="283" t="s">
        <v>787</v>
      </c>
      <c r="GN1342" s="283">
        <f t="shared" si="165"/>
        <v>71325.570000000007</v>
      </c>
      <c r="GO1342" s="283">
        <f t="shared" si="166"/>
        <v>3973</v>
      </c>
      <c r="GP1342" s="283">
        <f t="shared" si="167"/>
        <v>26911.18</v>
      </c>
    </row>
    <row r="1343" spans="1:199">
      <c r="A1343" s="8">
        <v>17196</v>
      </c>
      <c r="B1343" s="27" t="s">
        <v>853</v>
      </c>
      <c r="C1343" s="40">
        <v>133</v>
      </c>
      <c r="D1343" s="40" t="s">
        <v>1448</v>
      </c>
      <c r="E1343" s="124" t="s">
        <v>1459</v>
      </c>
      <c r="F1343" s="40" t="s">
        <v>805</v>
      </c>
      <c r="G1343" s="40">
        <v>150</v>
      </c>
      <c r="H1343" s="8" t="str">
        <f>VLOOKUP(F1343, 'Meslek Grupları'!$E$6:$G$152, 3, FALSE)</f>
        <v>İşçiler</v>
      </c>
      <c r="I1343" s="40"/>
      <c r="J1343" s="40"/>
      <c r="K1343" s="40"/>
      <c r="L1343" s="40"/>
      <c r="M1343" s="40"/>
      <c r="N1343" s="40"/>
      <c r="O1343" s="40"/>
      <c r="P1343" s="40"/>
      <c r="Q1343" s="40" t="s">
        <v>575</v>
      </c>
      <c r="R1343" s="40">
        <v>12</v>
      </c>
      <c r="S1343" s="40">
        <v>3</v>
      </c>
      <c r="T1343" s="40">
        <v>13.5</v>
      </c>
      <c r="U1343" s="40"/>
      <c r="V1343" s="40"/>
      <c r="W1343" s="40"/>
      <c r="X1343" s="40"/>
      <c r="Y1343" s="40"/>
      <c r="Z1343" s="41">
        <v>45</v>
      </c>
      <c r="AA1343" s="40">
        <v>11.25</v>
      </c>
      <c r="AB1343" s="40"/>
      <c r="AC1343" s="40"/>
      <c r="AD1343" s="40"/>
      <c r="AE1343" s="40"/>
      <c r="AF1343" s="40"/>
      <c r="AG1343" s="40"/>
      <c r="AH1343" s="40"/>
      <c r="AI1343" s="40"/>
      <c r="AJ1343" s="40"/>
      <c r="AK1343" s="40"/>
      <c r="AL1343" s="40"/>
      <c r="AM1343" s="40"/>
      <c r="AN1343" s="40"/>
      <c r="AO1343" s="40"/>
      <c r="AP1343" s="40"/>
      <c r="AQ1343" s="40"/>
      <c r="AR1343" s="40"/>
      <c r="AS1343" s="42"/>
      <c r="AT1343" s="42">
        <v>11.25</v>
      </c>
      <c r="AU1343" s="43"/>
      <c r="AV1343" s="40">
        <v>3</v>
      </c>
      <c r="AW1343" s="40"/>
      <c r="AX1343" s="40">
        <v>11.25</v>
      </c>
      <c r="AY1343" s="40"/>
      <c r="AZ1343" s="40">
        <v>101.25</v>
      </c>
      <c r="BA1343" s="42">
        <v>101</v>
      </c>
      <c r="BB1343" s="41"/>
      <c r="BC1343" s="40"/>
      <c r="BD1343" s="40"/>
      <c r="BE1343" s="40"/>
      <c r="BF1343" s="40"/>
      <c r="BG1343" s="40"/>
      <c r="BH1343" s="42"/>
      <c r="BI1343" s="40"/>
      <c r="BJ1343" s="40"/>
      <c r="BK1343" s="40"/>
      <c r="BL1343" s="40"/>
      <c r="BM1343" s="40"/>
      <c r="BN1343" s="40"/>
      <c r="BO1343" s="41"/>
      <c r="BP1343" s="40"/>
      <c r="BQ1343" s="40"/>
      <c r="BR1343" s="40"/>
      <c r="BS1343" s="40"/>
      <c r="BT1343" s="40"/>
      <c r="BU1343" s="42"/>
      <c r="BV1343" s="40"/>
      <c r="BW1343" s="41">
        <v>3</v>
      </c>
      <c r="BX1343" s="40"/>
      <c r="BY1343" s="40"/>
      <c r="BZ1343" s="40">
        <v>36</v>
      </c>
      <c r="CA1343" s="42">
        <v>36</v>
      </c>
      <c r="CB1343" s="41"/>
      <c r="CC1343" s="40"/>
      <c r="CD1343" s="40"/>
      <c r="CE1343" s="40"/>
      <c r="CF1343" s="40"/>
      <c r="CG1343" s="40"/>
      <c r="CH1343" s="42"/>
      <c r="CI1343" s="43"/>
      <c r="CJ1343" s="41">
        <v>1</v>
      </c>
      <c r="CK1343" s="40"/>
      <c r="CL1343" s="40"/>
      <c r="CM1343" s="40"/>
      <c r="CN1343" s="40"/>
      <c r="CO1343" s="40"/>
      <c r="CP1343" s="40"/>
      <c r="CQ1343" s="40"/>
      <c r="CR1343" s="40"/>
      <c r="CS1343" s="40"/>
      <c r="CT1343" s="40"/>
      <c r="CU1343" s="40"/>
      <c r="CV1343" s="40"/>
      <c r="CW1343" s="40"/>
      <c r="CX1343" s="40"/>
      <c r="CY1343" s="40"/>
      <c r="CZ1343" s="40"/>
      <c r="DA1343" s="40"/>
      <c r="DB1343" s="40"/>
      <c r="DC1343" s="40"/>
      <c r="DD1343" s="40"/>
      <c r="DE1343" s="40"/>
      <c r="DF1343" s="40"/>
      <c r="DG1343" s="40"/>
      <c r="DH1343" s="40"/>
      <c r="DI1343" s="40"/>
      <c r="DJ1343" s="40"/>
      <c r="DK1343" s="40"/>
      <c r="DL1343" s="40"/>
      <c r="DM1343" s="40"/>
      <c r="DN1343" s="40"/>
      <c r="DO1343" s="40"/>
      <c r="DP1343" s="40"/>
      <c r="DQ1343" s="41"/>
      <c r="DR1343" s="40"/>
      <c r="DS1343" s="40"/>
      <c r="DT1343" s="40"/>
      <c r="DU1343" s="40"/>
      <c r="DV1343" s="42"/>
      <c r="DW1343" s="40"/>
      <c r="DX1343" s="40"/>
      <c r="DY1343" s="40"/>
      <c r="DZ1343" s="40"/>
      <c r="EA1343" s="40"/>
      <c r="EB1343" s="40"/>
      <c r="EC1343" s="40"/>
      <c r="ED1343" s="41"/>
      <c r="EE1343" s="40"/>
      <c r="EF1343" s="40"/>
      <c r="EG1343" s="41"/>
      <c r="EH1343" s="40"/>
      <c r="EI1343" s="40"/>
      <c r="EJ1343" s="40"/>
      <c r="EK1343" s="40"/>
      <c r="EL1343" s="42"/>
      <c r="EM1343" s="40"/>
      <c r="EN1343" s="40"/>
      <c r="EO1343" s="40"/>
      <c r="EP1343" s="40"/>
      <c r="EQ1343" s="40"/>
      <c r="ER1343" s="40"/>
      <c r="ES1343" s="40"/>
      <c r="ET1343" s="40"/>
      <c r="EU1343" s="40"/>
      <c r="EV1343" s="40"/>
      <c r="EW1343" s="42"/>
      <c r="EX1343" s="42"/>
      <c r="EY1343" s="42"/>
      <c r="EZ1343" s="42"/>
      <c r="FA1343" s="42"/>
      <c r="FB1343" s="42"/>
      <c r="FC1343" s="42"/>
      <c r="FD1343" s="42"/>
      <c r="FE1343" s="42"/>
      <c r="FF1343" s="42"/>
      <c r="FG1343" s="42"/>
      <c r="FH1343" s="42"/>
      <c r="FI1343" s="42"/>
      <c r="FJ1343" s="42"/>
      <c r="FK1343" s="42"/>
      <c r="FL1343" s="42"/>
      <c r="FM1343" s="42"/>
      <c r="FN1343" s="42"/>
      <c r="FO1343" s="42"/>
      <c r="FP1343" s="42"/>
      <c r="FQ1343" s="42"/>
      <c r="FR1343" s="42"/>
      <c r="FS1343" s="29">
        <f t="shared" si="159"/>
        <v>287.25</v>
      </c>
      <c r="FT1343" s="29">
        <f t="shared" si="163"/>
        <v>287.25</v>
      </c>
      <c r="FU1343" s="8">
        <f t="shared" si="162"/>
        <v>6</v>
      </c>
      <c r="FV1343" s="29">
        <f t="shared" si="164"/>
        <v>6</v>
      </c>
      <c r="GM1343" s="283" t="s">
        <v>789</v>
      </c>
      <c r="GN1343" s="283">
        <f t="shared" si="165"/>
        <v>7938.5</v>
      </c>
      <c r="GO1343" s="283">
        <f t="shared" si="166"/>
        <v>203</v>
      </c>
      <c r="GP1343" s="283">
        <f t="shared" si="167"/>
        <v>8473</v>
      </c>
    </row>
    <row r="1344" spans="1:199">
      <c r="A1344" s="8">
        <v>17196</v>
      </c>
      <c r="B1344" s="27" t="s">
        <v>853</v>
      </c>
      <c r="C1344" s="40">
        <v>134</v>
      </c>
      <c r="D1344" s="40" t="s">
        <v>1743</v>
      </c>
      <c r="E1344" s="124" t="s">
        <v>1459</v>
      </c>
      <c r="F1344" s="40" t="s">
        <v>345</v>
      </c>
      <c r="G1344" s="40">
        <v>150</v>
      </c>
      <c r="H1344" s="8" t="str">
        <f>VLOOKUP(F1344, 'Meslek Grupları'!$E$6:$G$152, 3, FALSE)</f>
        <v>Esnaf</v>
      </c>
      <c r="I1344" s="40"/>
      <c r="J1344" s="40"/>
      <c r="K1344" s="40"/>
      <c r="L1344" s="40"/>
      <c r="M1344" s="40"/>
      <c r="N1344" s="40"/>
      <c r="O1344" s="40"/>
      <c r="P1344" s="40"/>
      <c r="Q1344" s="40" t="s">
        <v>575</v>
      </c>
      <c r="R1344" s="40"/>
      <c r="S1344" s="40">
        <v>2</v>
      </c>
      <c r="T1344" s="40">
        <v>9</v>
      </c>
      <c r="U1344" s="40"/>
      <c r="V1344" s="40"/>
      <c r="W1344" s="40"/>
      <c r="X1344" s="40"/>
      <c r="Y1344" s="40"/>
      <c r="Z1344" s="41">
        <v>30</v>
      </c>
      <c r="AA1344" s="40">
        <v>7.5</v>
      </c>
      <c r="AB1344" s="40"/>
      <c r="AC1344" s="40"/>
      <c r="AD1344" s="40"/>
      <c r="AE1344" s="40"/>
      <c r="AF1344" s="40"/>
      <c r="AG1344" s="40"/>
      <c r="AH1344" s="40"/>
      <c r="AI1344" s="40"/>
      <c r="AJ1344" s="40"/>
      <c r="AK1344" s="40"/>
      <c r="AL1344" s="40"/>
      <c r="AM1344" s="40"/>
      <c r="AN1344" s="40"/>
      <c r="AO1344" s="40"/>
      <c r="AP1344" s="40"/>
      <c r="AQ1344" s="40"/>
      <c r="AR1344" s="40"/>
      <c r="AS1344" s="42"/>
      <c r="AT1344" s="42">
        <v>7.5</v>
      </c>
      <c r="AU1344" s="43"/>
      <c r="AV1344" s="40">
        <v>1.5</v>
      </c>
      <c r="AW1344" s="40"/>
      <c r="AX1344" s="40">
        <v>7.5</v>
      </c>
      <c r="AY1344" s="40"/>
      <c r="AZ1344" s="40">
        <v>67.5</v>
      </c>
      <c r="BA1344" s="42">
        <v>67</v>
      </c>
      <c r="BB1344" s="41"/>
      <c r="BC1344" s="40"/>
      <c r="BD1344" s="40"/>
      <c r="BE1344" s="40"/>
      <c r="BF1344" s="40"/>
      <c r="BG1344" s="40"/>
      <c r="BH1344" s="42"/>
      <c r="BI1344" s="40"/>
      <c r="BJ1344" s="40"/>
      <c r="BK1344" s="40"/>
      <c r="BL1344" s="40"/>
      <c r="BM1344" s="40"/>
      <c r="BN1344" s="40"/>
      <c r="BO1344" s="41"/>
      <c r="BP1344" s="40"/>
      <c r="BQ1344" s="40"/>
      <c r="BR1344" s="40"/>
      <c r="BS1344" s="40"/>
      <c r="BT1344" s="40"/>
      <c r="BU1344" s="42"/>
      <c r="BV1344" s="40"/>
      <c r="BW1344" s="41">
        <v>2</v>
      </c>
      <c r="BX1344" s="40">
        <v>1</v>
      </c>
      <c r="BY1344" s="40"/>
      <c r="BZ1344" s="40">
        <v>43</v>
      </c>
      <c r="CA1344" s="42">
        <v>43</v>
      </c>
      <c r="CB1344" s="41"/>
      <c r="CC1344" s="40"/>
      <c r="CD1344" s="40"/>
      <c r="CE1344" s="40"/>
      <c r="CF1344" s="40"/>
      <c r="CG1344" s="40"/>
      <c r="CH1344" s="42"/>
      <c r="CI1344" s="43"/>
      <c r="CJ1344" s="41"/>
      <c r="CK1344" s="40"/>
      <c r="CL1344" s="40"/>
      <c r="CM1344" s="40"/>
      <c r="CN1344" s="40"/>
      <c r="CO1344" s="40"/>
      <c r="CP1344" s="40"/>
      <c r="CQ1344" s="40"/>
      <c r="CR1344" s="40"/>
      <c r="CS1344" s="40"/>
      <c r="CT1344" s="40"/>
      <c r="CU1344" s="40"/>
      <c r="CV1344" s="40"/>
      <c r="CW1344" s="40"/>
      <c r="CX1344" s="40"/>
      <c r="CY1344" s="40"/>
      <c r="CZ1344" s="40"/>
      <c r="DA1344" s="40"/>
      <c r="DB1344" s="40"/>
      <c r="DC1344" s="40"/>
      <c r="DD1344" s="40"/>
      <c r="DE1344" s="40"/>
      <c r="DF1344" s="40"/>
      <c r="DG1344" s="40"/>
      <c r="DH1344" s="40"/>
      <c r="DI1344" s="40"/>
      <c r="DJ1344" s="40"/>
      <c r="DK1344" s="40"/>
      <c r="DL1344" s="40"/>
      <c r="DM1344" s="40"/>
      <c r="DN1344" s="40"/>
      <c r="DO1344" s="40">
        <v>2</v>
      </c>
      <c r="DP1344" s="40"/>
      <c r="DQ1344" s="41"/>
      <c r="DR1344" s="40"/>
      <c r="DS1344" s="40"/>
      <c r="DT1344" s="40"/>
      <c r="DU1344" s="40"/>
      <c r="DV1344" s="42"/>
      <c r="DW1344" s="40"/>
      <c r="DX1344" s="40"/>
      <c r="DY1344" s="40"/>
      <c r="DZ1344" s="40"/>
      <c r="EA1344" s="40"/>
      <c r="EB1344" s="40"/>
      <c r="EC1344" s="40"/>
      <c r="ED1344" s="41"/>
      <c r="EE1344" s="40"/>
      <c r="EF1344" s="40"/>
      <c r="EG1344" s="41"/>
      <c r="EH1344" s="40"/>
      <c r="EI1344" s="40"/>
      <c r="EJ1344" s="40"/>
      <c r="EK1344" s="40"/>
      <c r="EL1344" s="42"/>
      <c r="EM1344" s="40"/>
      <c r="EN1344" s="40"/>
      <c r="EO1344" s="40"/>
      <c r="EP1344" s="40"/>
      <c r="EQ1344" s="40"/>
      <c r="ER1344" s="40"/>
      <c r="ES1344" s="40"/>
      <c r="ET1344" s="40"/>
      <c r="EU1344" s="40"/>
      <c r="EV1344" s="40"/>
      <c r="EW1344" s="42"/>
      <c r="EX1344" s="42"/>
      <c r="EY1344" s="42"/>
      <c r="EZ1344" s="42"/>
      <c r="FA1344" s="42"/>
      <c r="FB1344" s="42"/>
      <c r="FC1344" s="42"/>
      <c r="FD1344" s="42"/>
      <c r="FE1344" s="42"/>
      <c r="FF1344" s="42"/>
      <c r="FG1344" s="42"/>
      <c r="FH1344" s="42"/>
      <c r="FI1344" s="42"/>
      <c r="FJ1344" s="42"/>
      <c r="FK1344" s="42"/>
      <c r="FL1344" s="42"/>
      <c r="FM1344" s="42"/>
      <c r="FN1344" s="42"/>
      <c r="FO1344" s="42"/>
      <c r="FP1344" s="42"/>
      <c r="FQ1344" s="42"/>
      <c r="FR1344" s="42"/>
      <c r="FS1344" s="29">
        <f t="shared" si="159"/>
        <v>260.5</v>
      </c>
      <c r="FT1344" s="29">
        <f t="shared" si="163"/>
        <v>260.5</v>
      </c>
      <c r="FU1344" s="8">
        <f t="shared" si="162"/>
        <v>3.5</v>
      </c>
      <c r="FV1344" s="29">
        <f t="shared" si="164"/>
        <v>3.5</v>
      </c>
      <c r="GM1344" s="283" t="s">
        <v>790</v>
      </c>
      <c r="GN1344" s="283">
        <f t="shared" si="165"/>
        <v>7071.5</v>
      </c>
      <c r="GO1344" s="283">
        <f t="shared" si="166"/>
        <v>1974.5</v>
      </c>
      <c r="GP1344" s="283">
        <f t="shared" si="167"/>
        <v>21957.43</v>
      </c>
    </row>
    <row r="1345" spans="1:202">
      <c r="A1345" s="8">
        <v>17196</v>
      </c>
      <c r="B1345" s="27" t="s">
        <v>853</v>
      </c>
      <c r="C1345" s="40">
        <v>135</v>
      </c>
      <c r="D1345" s="40" t="s">
        <v>1513</v>
      </c>
      <c r="E1345" s="40"/>
      <c r="F1345" s="40"/>
      <c r="G1345" s="40"/>
      <c r="H1345" s="8">
        <f>VLOOKUP(F1345, 'Meslek Grupları'!$E$6:$G$152, 3, FALSE)</f>
        <v>0</v>
      </c>
      <c r="I1345" s="40" t="s">
        <v>1744</v>
      </c>
      <c r="J1345" s="40"/>
      <c r="K1345" s="40"/>
      <c r="L1345" s="40"/>
      <c r="M1345" s="40"/>
      <c r="N1345" s="40"/>
      <c r="O1345" s="40"/>
      <c r="P1345" s="40"/>
      <c r="Q1345" s="40" t="s">
        <v>576</v>
      </c>
      <c r="R1345" s="40"/>
      <c r="S1345" s="40"/>
      <c r="T1345" s="40"/>
      <c r="U1345" s="40"/>
      <c r="V1345" s="40"/>
      <c r="W1345" s="40"/>
      <c r="X1345" s="40"/>
      <c r="Y1345" s="40"/>
      <c r="Z1345" s="41"/>
      <c r="AA1345" s="40"/>
      <c r="AB1345" s="40"/>
      <c r="AC1345" s="40"/>
      <c r="AD1345" s="40"/>
      <c r="AE1345" s="40"/>
      <c r="AF1345" s="40"/>
      <c r="AG1345" s="40"/>
      <c r="AH1345" s="40"/>
      <c r="AI1345" s="40"/>
      <c r="AJ1345" s="40"/>
      <c r="AK1345" s="40"/>
      <c r="AL1345" s="40"/>
      <c r="AM1345" s="40"/>
      <c r="AN1345" s="40"/>
      <c r="AO1345" s="40"/>
      <c r="AP1345" s="40"/>
      <c r="AQ1345" s="40"/>
      <c r="AR1345" s="40"/>
      <c r="AS1345" s="42"/>
      <c r="AT1345" s="42"/>
      <c r="AU1345" s="43"/>
      <c r="AV1345" s="40"/>
      <c r="AW1345" s="40"/>
      <c r="AX1345" s="40"/>
      <c r="AY1345" s="40"/>
      <c r="AZ1345" s="40"/>
      <c r="BA1345" s="42"/>
      <c r="BB1345" s="41"/>
      <c r="BC1345" s="40"/>
      <c r="BD1345" s="40"/>
      <c r="BE1345" s="40"/>
      <c r="BF1345" s="40"/>
      <c r="BG1345" s="40"/>
      <c r="BH1345" s="42"/>
      <c r="BI1345" s="40"/>
      <c r="BJ1345" s="40"/>
      <c r="BK1345" s="40"/>
      <c r="BL1345" s="40"/>
      <c r="BM1345" s="40"/>
      <c r="BN1345" s="40"/>
      <c r="BO1345" s="41"/>
      <c r="BP1345" s="40"/>
      <c r="BQ1345" s="40"/>
      <c r="BR1345" s="40"/>
      <c r="BS1345" s="40"/>
      <c r="BT1345" s="40"/>
      <c r="BU1345" s="42"/>
      <c r="BV1345" s="40"/>
      <c r="BW1345" s="41"/>
      <c r="BX1345" s="40"/>
      <c r="BY1345" s="40"/>
      <c r="BZ1345" s="40"/>
      <c r="CA1345" s="42"/>
      <c r="CB1345" s="41"/>
      <c r="CC1345" s="40"/>
      <c r="CD1345" s="40"/>
      <c r="CE1345" s="40"/>
      <c r="CF1345" s="40"/>
      <c r="CG1345" s="40"/>
      <c r="CH1345" s="42"/>
      <c r="CI1345" s="43"/>
      <c r="CJ1345" s="41"/>
      <c r="CK1345" s="40"/>
      <c r="CL1345" s="40"/>
      <c r="CM1345" s="40"/>
      <c r="CN1345" s="40"/>
      <c r="CO1345" s="40"/>
      <c r="CP1345" s="40"/>
      <c r="CQ1345" s="40"/>
      <c r="CR1345" s="40"/>
      <c r="CS1345" s="40"/>
      <c r="CT1345" s="40"/>
      <c r="CU1345" s="40"/>
      <c r="CV1345" s="40"/>
      <c r="CW1345" s="40"/>
      <c r="CX1345" s="40"/>
      <c r="CY1345" s="40"/>
      <c r="CZ1345" s="40"/>
      <c r="DA1345" s="40"/>
      <c r="DB1345" s="40"/>
      <c r="DC1345" s="40"/>
      <c r="DD1345" s="40"/>
      <c r="DE1345" s="40"/>
      <c r="DF1345" s="40"/>
      <c r="DG1345" s="40"/>
      <c r="DH1345" s="40"/>
      <c r="DI1345" s="40"/>
      <c r="DJ1345" s="40"/>
      <c r="DK1345" s="40"/>
      <c r="DL1345" s="40"/>
      <c r="DM1345" s="40"/>
      <c r="DN1345" s="40"/>
      <c r="DO1345" s="40"/>
      <c r="DP1345" s="40"/>
      <c r="DQ1345" s="41"/>
      <c r="DR1345" s="40"/>
      <c r="DS1345" s="40"/>
      <c r="DT1345" s="40"/>
      <c r="DU1345" s="40"/>
      <c r="DV1345" s="42"/>
      <c r="DW1345" s="40"/>
      <c r="DX1345" s="40"/>
      <c r="DY1345" s="40"/>
      <c r="DZ1345" s="40"/>
      <c r="EA1345" s="40"/>
      <c r="EB1345" s="40"/>
      <c r="EC1345" s="40"/>
      <c r="ED1345" s="41"/>
      <c r="EE1345" s="40"/>
      <c r="EF1345" s="40"/>
      <c r="EG1345" s="41"/>
      <c r="EH1345" s="40"/>
      <c r="EI1345" s="40"/>
      <c r="EJ1345" s="40"/>
      <c r="EK1345" s="40"/>
      <c r="EL1345" s="42"/>
      <c r="EM1345" s="124"/>
      <c r="EN1345" s="40"/>
      <c r="EO1345" s="40"/>
      <c r="EP1345" s="40"/>
      <c r="EQ1345" s="40"/>
      <c r="ER1345" s="40">
        <v>2</v>
      </c>
      <c r="ES1345" s="40"/>
      <c r="ET1345" s="40"/>
      <c r="EU1345" s="40"/>
      <c r="EV1345" s="40"/>
      <c r="EW1345" s="42">
        <v>80</v>
      </c>
      <c r="EX1345" s="42"/>
      <c r="EY1345" s="42"/>
      <c r="EZ1345" s="42"/>
      <c r="FA1345" s="42"/>
      <c r="FB1345" s="42"/>
      <c r="FC1345" s="42"/>
      <c r="FD1345" s="42"/>
      <c r="FE1345" s="42"/>
      <c r="FF1345" s="42"/>
      <c r="FG1345" s="42"/>
      <c r="FH1345" s="42"/>
      <c r="FI1345" s="42"/>
      <c r="FJ1345" s="42"/>
      <c r="FK1345" s="42"/>
      <c r="FL1345" s="42"/>
      <c r="FM1345" s="42"/>
      <c r="FN1345" s="42"/>
      <c r="FO1345" s="42"/>
      <c r="FP1345" s="42"/>
      <c r="FQ1345" s="42"/>
      <c r="FR1345" s="42"/>
      <c r="FS1345" s="29">
        <f t="shared" si="159"/>
        <v>80</v>
      </c>
      <c r="FT1345" s="29">
        <f t="shared" si="163"/>
        <v>80</v>
      </c>
      <c r="FU1345" s="8">
        <f t="shared" si="162"/>
        <v>0</v>
      </c>
      <c r="FV1345" s="29">
        <f t="shared" si="164"/>
        <v>0</v>
      </c>
      <c r="GM1345" s="283" t="s">
        <v>791</v>
      </c>
      <c r="GN1345" s="283">
        <f t="shared" si="165"/>
        <v>12683.75</v>
      </c>
      <c r="GO1345" s="283">
        <f t="shared" si="166"/>
        <v>86.5</v>
      </c>
      <c r="GP1345" s="283">
        <f t="shared" si="167"/>
        <v>6867.25</v>
      </c>
    </row>
    <row r="1346" spans="1:202">
      <c r="A1346" s="8">
        <v>17196</v>
      </c>
      <c r="B1346" s="27" t="s">
        <v>853</v>
      </c>
      <c r="C1346" s="40">
        <v>136</v>
      </c>
      <c r="D1346" s="40" t="s">
        <v>1487</v>
      </c>
      <c r="E1346" s="40"/>
      <c r="F1346" s="40" t="s">
        <v>20</v>
      </c>
      <c r="G1346" s="40">
        <v>150</v>
      </c>
      <c r="H1346" s="8" t="str">
        <f>VLOOKUP(F1346, 'Meslek Grupları'!$E$6:$G$152, 3, FALSE)</f>
        <v>Esnaf</v>
      </c>
      <c r="I1346" s="40" t="s">
        <v>1745</v>
      </c>
      <c r="J1346" s="40"/>
      <c r="K1346" s="40"/>
      <c r="L1346" s="40"/>
      <c r="M1346" s="40"/>
      <c r="N1346" s="40"/>
      <c r="O1346" s="40"/>
      <c r="P1346" s="40"/>
      <c r="Q1346" s="40" t="s">
        <v>576</v>
      </c>
      <c r="R1346" s="40"/>
      <c r="S1346" s="40">
        <v>1</v>
      </c>
      <c r="T1346" s="40"/>
      <c r="U1346" s="40"/>
      <c r="V1346" s="40"/>
      <c r="W1346" s="40"/>
      <c r="X1346" s="40"/>
      <c r="Y1346" s="40"/>
      <c r="Z1346" s="41">
        <v>20</v>
      </c>
      <c r="AA1346" s="40">
        <v>5</v>
      </c>
      <c r="AB1346" s="40"/>
      <c r="AC1346" s="40"/>
      <c r="AD1346" s="40"/>
      <c r="AE1346" s="40"/>
      <c r="AF1346" s="40"/>
      <c r="AG1346" s="40"/>
      <c r="AH1346" s="40"/>
      <c r="AI1346" s="40"/>
      <c r="AJ1346" s="40"/>
      <c r="AK1346" s="40"/>
      <c r="AL1346" s="40"/>
      <c r="AM1346" s="40"/>
      <c r="AN1346" s="40"/>
      <c r="AO1346" s="40"/>
      <c r="AP1346" s="40"/>
      <c r="AQ1346" s="40"/>
      <c r="AR1346" s="40"/>
      <c r="AS1346" s="42"/>
      <c r="AT1346" s="42">
        <v>5</v>
      </c>
      <c r="AU1346" s="43"/>
      <c r="AV1346" s="40"/>
      <c r="AW1346" s="40"/>
      <c r="AX1346" s="40"/>
      <c r="AY1346" s="40"/>
      <c r="AZ1346" s="40"/>
      <c r="BA1346" s="42"/>
      <c r="BB1346" s="41"/>
      <c r="BC1346" s="40"/>
      <c r="BD1346" s="40"/>
      <c r="BE1346" s="40"/>
      <c r="BF1346" s="40"/>
      <c r="BG1346" s="40"/>
      <c r="BH1346" s="42"/>
      <c r="BI1346" s="40">
        <v>2</v>
      </c>
      <c r="BJ1346" s="40">
        <v>5</v>
      </c>
      <c r="BK1346" s="40">
        <v>5</v>
      </c>
      <c r="BL1346" s="40"/>
      <c r="BM1346" s="40">
        <v>40</v>
      </c>
      <c r="BN1346" s="40">
        <v>40</v>
      </c>
      <c r="BO1346" s="41"/>
      <c r="BP1346" s="40"/>
      <c r="BQ1346" s="40"/>
      <c r="BR1346" s="40"/>
      <c r="BS1346" s="40"/>
      <c r="BT1346" s="40"/>
      <c r="BU1346" s="42"/>
      <c r="BV1346" s="40"/>
      <c r="BW1346" s="41">
        <v>1</v>
      </c>
      <c r="BX1346" s="40"/>
      <c r="BY1346" s="40" t="s">
        <v>275</v>
      </c>
      <c r="BZ1346" s="40"/>
      <c r="CA1346" s="42"/>
      <c r="CB1346" s="41"/>
      <c r="CC1346" s="40"/>
      <c r="CD1346" s="40"/>
      <c r="CE1346" s="40"/>
      <c r="CF1346" s="40"/>
      <c r="CG1346" s="40"/>
      <c r="CH1346" s="42"/>
      <c r="CI1346" s="43"/>
      <c r="CJ1346" s="41"/>
      <c r="CK1346" s="40"/>
      <c r="CL1346" s="40"/>
      <c r="CM1346" s="40"/>
      <c r="CN1346" s="40"/>
      <c r="CO1346" s="40"/>
      <c r="CP1346" s="40"/>
      <c r="CQ1346" s="40"/>
      <c r="CR1346" s="40"/>
      <c r="CS1346" s="40"/>
      <c r="CT1346" s="40"/>
      <c r="CU1346" s="40"/>
      <c r="CV1346" s="40"/>
      <c r="CW1346" s="40"/>
      <c r="CX1346" s="40"/>
      <c r="CY1346" s="40"/>
      <c r="CZ1346" s="40"/>
      <c r="DA1346" s="40"/>
      <c r="DB1346" s="40"/>
      <c r="DC1346" s="40"/>
      <c r="DD1346" s="40"/>
      <c r="DE1346" s="40"/>
      <c r="DF1346" s="40"/>
      <c r="DG1346" s="40"/>
      <c r="DH1346" s="40"/>
      <c r="DI1346" s="40"/>
      <c r="DJ1346" s="40"/>
      <c r="DK1346" s="40"/>
      <c r="DL1346" s="40"/>
      <c r="DM1346" s="40"/>
      <c r="DN1346" s="40"/>
      <c r="DO1346" s="40"/>
      <c r="DP1346" s="40"/>
      <c r="DQ1346" s="41"/>
      <c r="DR1346" s="40"/>
      <c r="DS1346" s="40"/>
      <c r="DT1346" s="40"/>
      <c r="DU1346" s="40"/>
      <c r="DV1346" s="42"/>
      <c r="DW1346" s="40"/>
      <c r="DX1346" s="40"/>
      <c r="DY1346" s="40"/>
      <c r="DZ1346" s="40"/>
      <c r="EA1346" s="40"/>
      <c r="EB1346" s="40"/>
      <c r="EC1346" s="40"/>
      <c r="ED1346" s="41"/>
      <c r="EE1346" s="40"/>
      <c r="EF1346" s="40"/>
      <c r="EG1346" s="41"/>
      <c r="EH1346" s="40"/>
      <c r="EI1346" s="40"/>
      <c r="EJ1346" s="40"/>
      <c r="EK1346" s="40"/>
      <c r="EL1346" s="42"/>
      <c r="EM1346" s="40"/>
      <c r="EN1346" s="40"/>
      <c r="EO1346" s="40"/>
      <c r="EP1346" s="40"/>
      <c r="EQ1346" s="40"/>
      <c r="ER1346" s="40"/>
      <c r="ES1346" s="40"/>
      <c r="ET1346" s="40"/>
      <c r="EU1346" s="40"/>
      <c r="EV1346" s="40"/>
      <c r="EW1346" s="42"/>
      <c r="EX1346" s="42"/>
      <c r="EY1346" s="42"/>
      <c r="EZ1346" s="42"/>
      <c r="FA1346" s="42"/>
      <c r="FB1346" s="42"/>
      <c r="FC1346" s="42"/>
      <c r="FD1346" s="42"/>
      <c r="FE1346" s="42"/>
      <c r="FF1346" s="42"/>
      <c r="FG1346" s="42"/>
      <c r="FH1346" s="42"/>
      <c r="FI1346" s="42"/>
      <c r="FJ1346" s="42"/>
      <c r="FK1346" s="42"/>
      <c r="FL1346" s="42"/>
      <c r="FM1346" s="42"/>
      <c r="FN1346" s="42"/>
      <c r="FO1346" s="42"/>
      <c r="FP1346" s="42"/>
      <c r="FQ1346" s="42"/>
      <c r="FR1346" s="42"/>
      <c r="FS1346" s="29">
        <f t="shared" si="159"/>
        <v>190</v>
      </c>
      <c r="FT1346" s="29">
        <f t="shared" si="163"/>
        <v>190</v>
      </c>
      <c r="FU1346" s="8">
        <f t="shared" si="162"/>
        <v>3</v>
      </c>
      <c r="FV1346" s="29">
        <f t="shared" si="164"/>
        <v>3</v>
      </c>
      <c r="GM1346">
        <v>0</v>
      </c>
      <c r="GN1346" s="283">
        <f t="shared" si="165"/>
        <v>12497</v>
      </c>
      <c r="GO1346" s="283">
        <f t="shared" si="166"/>
        <v>2696.5</v>
      </c>
      <c r="GP1346" s="283">
        <f t="shared" si="167"/>
        <v>27680</v>
      </c>
    </row>
    <row r="1347" spans="1:202">
      <c r="A1347" s="8">
        <v>17196</v>
      </c>
      <c r="B1347" s="27" t="s">
        <v>853</v>
      </c>
      <c r="C1347" s="40">
        <v>137</v>
      </c>
      <c r="D1347" s="40" t="s">
        <v>533</v>
      </c>
      <c r="E1347" s="40" t="s">
        <v>1433</v>
      </c>
      <c r="F1347" s="40" t="s">
        <v>107</v>
      </c>
      <c r="G1347" s="40">
        <v>150</v>
      </c>
      <c r="H1347" s="8" t="str">
        <f>VLOOKUP(F1347, 'Meslek Grupları'!$E$6:$G$152, 3, FALSE)</f>
        <v>Esnaf</v>
      </c>
      <c r="I1347" s="40" t="s">
        <v>1746</v>
      </c>
      <c r="J1347" s="40"/>
      <c r="K1347" s="40"/>
      <c r="L1347" s="40"/>
      <c r="M1347" s="40"/>
      <c r="N1347" s="40"/>
      <c r="O1347" s="40"/>
      <c r="P1347" s="40"/>
      <c r="Q1347" s="40" t="s">
        <v>575</v>
      </c>
      <c r="R1347" s="40">
        <v>10</v>
      </c>
      <c r="S1347" s="40"/>
      <c r="T1347" s="40"/>
      <c r="U1347" s="40"/>
      <c r="V1347" s="40"/>
      <c r="W1347" s="40"/>
      <c r="X1347" s="40"/>
      <c r="Y1347" s="40"/>
      <c r="Z1347" s="41"/>
      <c r="AA1347" s="40"/>
      <c r="AB1347" s="40"/>
      <c r="AC1347" s="40"/>
      <c r="AD1347" s="40"/>
      <c r="AE1347" s="40"/>
      <c r="AF1347" s="40"/>
      <c r="AG1347" s="40"/>
      <c r="AH1347" s="40"/>
      <c r="AI1347" s="40"/>
      <c r="AJ1347" s="40"/>
      <c r="AK1347" s="40"/>
      <c r="AL1347" s="40"/>
      <c r="AM1347" s="40"/>
      <c r="AN1347" s="40"/>
      <c r="AO1347" s="40"/>
      <c r="AP1347" s="40"/>
      <c r="AQ1347" s="40"/>
      <c r="AR1347" s="40"/>
      <c r="AS1347" s="42"/>
      <c r="AT1347" s="42"/>
      <c r="AU1347" s="43"/>
      <c r="AV1347" s="40"/>
      <c r="AW1347" s="40"/>
      <c r="AX1347" s="40"/>
      <c r="AY1347" s="40"/>
      <c r="AZ1347" s="40"/>
      <c r="BA1347" s="42"/>
      <c r="BB1347" s="41"/>
      <c r="BC1347" s="40"/>
      <c r="BD1347" s="40"/>
      <c r="BE1347" s="40"/>
      <c r="BF1347" s="40"/>
      <c r="BG1347" s="40"/>
      <c r="BH1347" s="42"/>
      <c r="BI1347" s="40"/>
      <c r="BJ1347" s="40"/>
      <c r="BK1347" s="40"/>
      <c r="BL1347" s="40"/>
      <c r="BM1347" s="40"/>
      <c r="BN1347" s="40"/>
      <c r="BO1347" s="41"/>
      <c r="BP1347" s="40"/>
      <c r="BQ1347" s="40"/>
      <c r="BR1347" s="40"/>
      <c r="BS1347" s="40"/>
      <c r="BT1347" s="40"/>
      <c r="BU1347" s="42"/>
      <c r="BV1347" s="40"/>
      <c r="BW1347" s="41"/>
      <c r="BX1347" s="40"/>
      <c r="BY1347" s="40"/>
      <c r="BZ1347" s="40"/>
      <c r="CA1347" s="42"/>
      <c r="CB1347" s="41"/>
      <c r="CC1347" s="40"/>
      <c r="CD1347" s="40"/>
      <c r="CE1347" s="40"/>
      <c r="CF1347" s="40"/>
      <c r="CG1347" s="40"/>
      <c r="CH1347" s="42"/>
      <c r="CI1347" s="43"/>
      <c r="CJ1347" s="41">
        <v>1</v>
      </c>
      <c r="CK1347" s="40"/>
      <c r="CL1347" s="40"/>
      <c r="CM1347" s="40"/>
      <c r="CN1347" s="40"/>
      <c r="CO1347" s="40"/>
      <c r="CP1347" s="40"/>
      <c r="CQ1347" s="40"/>
      <c r="CR1347" s="40"/>
      <c r="CS1347" s="40"/>
      <c r="CT1347" s="40"/>
      <c r="CU1347" s="40"/>
      <c r="CV1347" s="40"/>
      <c r="CW1347" s="40"/>
      <c r="CX1347" s="40"/>
      <c r="CY1347" s="40"/>
      <c r="CZ1347" s="40"/>
      <c r="DA1347" s="40"/>
      <c r="DB1347" s="40"/>
      <c r="DC1347" s="40"/>
      <c r="DD1347" s="40"/>
      <c r="DE1347" s="40"/>
      <c r="DF1347" s="40"/>
      <c r="DG1347" s="40"/>
      <c r="DH1347" s="40"/>
      <c r="DI1347" s="40"/>
      <c r="DJ1347" s="40"/>
      <c r="DK1347" s="40"/>
      <c r="DL1347" s="40"/>
      <c r="DM1347" s="40"/>
      <c r="DN1347" s="40"/>
      <c r="DO1347" s="40"/>
      <c r="DP1347" s="40"/>
      <c r="DQ1347" s="41"/>
      <c r="DR1347" s="40"/>
      <c r="DS1347" s="40"/>
      <c r="DT1347" s="40"/>
      <c r="DU1347" s="40"/>
      <c r="DV1347" s="42"/>
      <c r="DW1347" s="40"/>
      <c r="DX1347" s="40"/>
      <c r="DY1347" s="40"/>
      <c r="DZ1347" s="40"/>
      <c r="EA1347" s="40"/>
      <c r="EB1347" s="40"/>
      <c r="EC1347" s="40"/>
      <c r="ED1347" s="41"/>
      <c r="EE1347" s="40"/>
      <c r="EF1347" s="40"/>
      <c r="EG1347" s="41"/>
      <c r="EH1347" s="40"/>
      <c r="EI1347" s="40"/>
      <c r="EJ1347" s="40"/>
      <c r="EK1347" s="40"/>
      <c r="EL1347" s="42"/>
      <c r="EM1347" s="40"/>
      <c r="EN1347" s="40"/>
      <c r="EO1347" s="40"/>
      <c r="EP1347" s="40"/>
      <c r="EQ1347" s="40"/>
      <c r="ER1347" s="40"/>
      <c r="ES1347" s="40"/>
      <c r="ET1347" s="40"/>
      <c r="EU1347" s="40"/>
      <c r="EV1347" s="40"/>
      <c r="EW1347" s="42"/>
      <c r="EX1347" s="42"/>
      <c r="EY1347" s="42"/>
      <c r="EZ1347" s="42"/>
      <c r="FA1347" s="42"/>
      <c r="FB1347" s="42"/>
      <c r="FC1347" s="42"/>
      <c r="FD1347" s="42"/>
      <c r="FE1347" s="42"/>
      <c r="FF1347" s="42"/>
      <c r="FG1347" s="42"/>
      <c r="FH1347" s="42"/>
      <c r="FI1347" s="42"/>
      <c r="FJ1347" s="42"/>
      <c r="FK1347" s="42"/>
      <c r="FL1347" s="42"/>
      <c r="FM1347" s="42"/>
      <c r="FN1347" s="42"/>
      <c r="FO1347" s="42"/>
      <c r="FP1347" s="42"/>
      <c r="FQ1347" s="42"/>
      <c r="FR1347" s="42"/>
      <c r="FS1347" s="29">
        <f t="shared" si="159"/>
        <v>150</v>
      </c>
      <c r="FT1347" s="29">
        <f t="shared" si="163"/>
        <v>150</v>
      </c>
      <c r="FU1347" s="8">
        <f t="shared" si="162"/>
        <v>0</v>
      </c>
      <c r="FV1347" s="29">
        <f t="shared" si="164"/>
        <v>0</v>
      </c>
    </row>
    <row r="1348" spans="1:202">
      <c r="A1348" s="8">
        <v>17196</v>
      </c>
      <c r="B1348" s="27" t="s">
        <v>853</v>
      </c>
      <c r="C1348" s="40">
        <v>138</v>
      </c>
      <c r="D1348" s="40" t="s">
        <v>1747</v>
      </c>
      <c r="E1348" s="40" t="s">
        <v>1472</v>
      </c>
      <c r="F1348" s="40" t="s">
        <v>633</v>
      </c>
      <c r="G1348" s="40">
        <v>250</v>
      </c>
      <c r="H1348" s="8" t="str">
        <f>VLOOKUP(F1348, 'Meslek Grupları'!$E$6:$G$152, 3, FALSE)</f>
        <v>Esnaf</v>
      </c>
      <c r="I1348" s="40"/>
      <c r="J1348" s="40"/>
      <c r="K1348" s="40"/>
      <c r="L1348" s="40"/>
      <c r="M1348" s="40"/>
      <c r="N1348" s="40"/>
      <c r="O1348" s="40"/>
      <c r="P1348" s="40"/>
      <c r="Q1348" s="40" t="s">
        <v>576</v>
      </c>
      <c r="R1348" s="40">
        <v>25</v>
      </c>
      <c r="S1348" s="40">
        <v>1.5</v>
      </c>
      <c r="T1348" s="40">
        <v>6.75</v>
      </c>
      <c r="U1348" s="40"/>
      <c r="V1348" s="40"/>
      <c r="W1348" s="40"/>
      <c r="X1348" s="40"/>
      <c r="Y1348" s="40"/>
      <c r="Z1348" s="41"/>
      <c r="AA1348" s="40"/>
      <c r="AB1348" s="40"/>
      <c r="AC1348" s="40"/>
      <c r="AD1348" s="40"/>
      <c r="AE1348" s="40"/>
      <c r="AF1348" s="40"/>
      <c r="AG1348" s="40"/>
      <c r="AH1348" s="40"/>
      <c r="AI1348" s="40"/>
      <c r="AJ1348" s="40"/>
      <c r="AK1348" s="40"/>
      <c r="AL1348" s="40"/>
      <c r="AM1348" s="40"/>
      <c r="AN1348" s="40"/>
      <c r="AO1348" s="40"/>
      <c r="AP1348" s="40"/>
      <c r="AQ1348" s="40"/>
      <c r="AR1348" s="40"/>
      <c r="AS1348" s="42"/>
      <c r="AT1348" s="42"/>
      <c r="AU1348" s="43"/>
      <c r="AV1348" s="40"/>
      <c r="AW1348" s="40"/>
      <c r="AX1348" s="40"/>
      <c r="AY1348" s="40"/>
      <c r="AZ1348" s="40"/>
      <c r="BA1348" s="42"/>
      <c r="BB1348" s="41"/>
      <c r="BC1348" s="40"/>
      <c r="BD1348" s="40"/>
      <c r="BE1348" s="40"/>
      <c r="BF1348" s="40"/>
      <c r="BG1348" s="40"/>
      <c r="BH1348" s="42"/>
      <c r="BI1348" s="40"/>
      <c r="BJ1348" s="40"/>
      <c r="BK1348" s="40"/>
      <c r="BL1348" s="40"/>
      <c r="BM1348" s="40"/>
      <c r="BN1348" s="40"/>
      <c r="BO1348" s="41"/>
      <c r="BP1348" s="40"/>
      <c r="BQ1348" s="40"/>
      <c r="BR1348" s="40"/>
      <c r="BS1348" s="40"/>
      <c r="BT1348" s="40"/>
      <c r="BU1348" s="42"/>
      <c r="BV1348" s="40"/>
      <c r="BW1348" s="41">
        <v>1.5</v>
      </c>
      <c r="BX1348" s="40"/>
      <c r="BY1348" s="40" t="s">
        <v>1617</v>
      </c>
      <c r="BZ1348" s="40">
        <v>27</v>
      </c>
      <c r="CA1348" s="42">
        <v>27</v>
      </c>
      <c r="CB1348" s="41"/>
      <c r="CC1348" s="40"/>
      <c r="CD1348" s="40"/>
      <c r="CE1348" s="40"/>
      <c r="CF1348" s="40"/>
      <c r="CG1348" s="40"/>
      <c r="CH1348" s="42"/>
      <c r="CI1348" s="43"/>
      <c r="CJ1348" s="41"/>
      <c r="CK1348" s="40"/>
      <c r="CL1348" s="40"/>
      <c r="CM1348" s="40"/>
      <c r="CN1348" s="40"/>
      <c r="CO1348" s="40"/>
      <c r="CP1348" s="40"/>
      <c r="CQ1348" s="40"/>
      <c r="CR1348" s="40"/>
      <c r="CS1348" s="40"/>
      <c r="CT1348" s="40"/>
      <c r="CU1348" s="40"/>
      <c r="CV1348" s="40"/>
      <c r="CW1348" s="40"/>
      <c r="CX1348" s="40"/>
      <c r="CY1348" s="40"/>
      <c r="CZ1348" s="40"/>
      <c r="DA1348" s="40"/>
      <c r="DB1348" s="40"/>
      <c r="DC1348" s="40"/>
      <c r="DD1348" s="40"/>
      <c r="DE1348" s="40"/>
      <c r="DF1348" s="40"/>
      <c r="DG1348" s="40"/>
      <c r="DH1348" s="40"/>
      <c r="DI1348" s="40"/>
      <c r="DJ1348" s="40"/>
      <c r="DK1348" s="40"/>
      <c r="DL1348" s="40"/>
      <c r="DM1348" s="40"/>
      <c r="DN1348" s="40"/>
      <c r="DO1348" s="40"/>
      <c r="DP1348" s="40"/>
      <c r="DQ1348" s="41"/>
      <c r="DR1348" s="40"/>
      <c r="DS1348" s="40"/>
      <c r="DT1348" s="40"/>
      <c r="DU1348" s="40"/>
      <c r="DV1348" s="42"/>
      <c r="DW1348" s="40"/>
      <c r="DX1348" s="40"/>
      <c r="DY1348" s="40"/>
      <c r="DZ1348" s="40"/>
      <c r="EA1348" s="40"/>
      <c r="EB1348" s="40"/>
      <c r="EC1348" s="40"/>
      <c r="ED1348" s="41"/>
      <c r="EE1348" s="40"/>
      <c r="EF1348" s="40"/>
      <c r="EG1348" s="41"/>
      <c r="EH1348" s="40"/>
      <c r="EI1348" s="40"/>
      <c r="EJ1348" s="40"/>
      <c r="EK1348" s="40"/>
      <c r="EL1348" s="42"/>
      <c r="EM1348" s="40"/>
      <c r="EN1348" s="40"/>
      <c r="EO1348" s="40"/>
      <c r="EP1348" s="40"/>
      <c r="EQ1348" s="40"/>
      <c r="ER1348" s="40">
        <v>2</v>
      </c>
      <c r="ES1348" s="40"/>
      <c r="ET1348" s="40"/>
      <c r="EU1348" s="40"/>
      <c r="EV1348" s="40"/>
      <c r="EW1348" s="42">
        <v>140</v>
      </c>
      <c r="EX1348" s="42"/>
      <c r="EY1348" s="42"/>
      <c r="EZ1348" s="42"/>
      <c r="FA1348" s="42"/>
      <c r="FB1348" s="42"/>
      <c r="FC1348" s="42"/>
      <c r="FD1348" s="42"/>
      <c r="FE1348" s="42"/>
      <c r="FF1348" s="42"/>
      <c r="FG1348" s="42"/>
      <c r="FH1348" s="42"/>
      <c r="FI1348" s="42"/>
      <c r="FJ1348" s="42"/>
      <c r="FK1348" s="42"/>
      <c r="FL1348" s="42"/>
      <c r="FM1348" s="42"/>
      <c r="FN1348" s="42"/>
      <c r="FO1348" s="42"/>
      <c r="FP1348" s="42"/>
      <c r="FQ1348" s="42"/>
      <c r="FR1348" s="42"/>
      <c r="FS1348" s="29">
        <f t="shared" si="159"/>
        <v>417</v>
      </c>
      <c r="FT1348" s="29">
        <f t="shared" si="163"/>
        <v>417</v>
      </c>
      <c r="FU1348" s="8">
        <f t="shared" si="162"/>
        <v>1.5</v>
      </c>
      <c r="FV1348" s="29">
        <f t="shared" si="164"/>
        <v>1.5</v>
      </c>
    </row>
    <row r="1349" spans="1:202">
      <c r="A1349" s="8">
        <v>17196</v>
      </c>
      <c r="B1349" s="27" t="s">
        <v>853</v>
      </c>
      <c r="C1349" s="40">
        <v>139</v>
      </c>
      <c r="D1349" s="40" t="s">
        <v>1591</v>
      </c>
      <c r="E1349" s="40" t="s">
        <v>1514</v>
      </c>
      <c r="F1349" s="40" t="s">
        <v>190</v>
      </c>
      <c r="G1349" s="40">
        <v>130</v>
      </c>
      <c r="H1349" s="8" t="str">
        <f>VLOOKUP(F1349, 'Meslek Grupları'!$E$6:$G$152, 3, FALSE)</f>
        <v>Esnaf</v>
      </c>
      <c r="I1349" s="40" t="s">
        <v>1748</v>
      </c>
      <c r="J1349" s="40"/>
      <c r="K1349" s="40"/>
      <c r="L1349" s="40"/>
      <c r="M1349" s="40"/>
      <c r="N1349" s="40"/>
      <c r="O1349" s="40"/>
      <c r="P1349" s="40"/>
      <c r="Q1349" s="40" t="s">
        <v>576</v>
      </c>
      <c r="R1349" s="40">
        <v>30</v>
      </c>
      <c r="S1349" s="40">
        <v>6</v>
      </c>
      <c r="T1349" s="40">
        <v>27</v>
      </c>
      <c r="U1349" s="40"/>
      <c r="V1349" s="40"/>
      <c r="W1349" s="40"/>
      <c r="X1349" s="40"/>
      <c r="Y1349" s="40"/>
      <c r="Z1349" s="41"/>
      <c r="AA1349" s="40"/>
      <c r="AB1349" s="40"/>
      <c r="AC1349" s="40"/>
      <c r="AD1349" s="40"/>
      <c r="AE1349" s="40"/>
      <c r="AF1349" s="40"/>
      <c r="AG1349" s="40"/>
      <c r="AH1349" s="40"/>
      <c r="AI1349" s="40"/>
      <c r="AJ1349" s="40"/>
      <c r="AK1349" s="40"/>
      <c r="AL1349" s="40"/>
      <c r="AM1349" s="40"/>
      <c r="AN1349" s="40"/>
      <c r="AO1349" s="40"/>
      <c r="AP1349" s="40"/>
      <c r="AQ1349" s="40"/>
      <c r="AR1349" s="40"/>
      <c r="AS1349" s="42"/>
      <c r="AT1349" s="42"/>
      <c r="AU1349" s="43"/>
      <c r="AV1349" s="40"/>
      <c r="AW1349" s="40"/>
      <c r="AX1349" s="40"/>
      <c r="AY1349" s="40"/>
      <c r="AZ1349" s="40"/>
      <c r="BA1349" s="42"/>
      <c r="BB1349" s="41"/>
      <c r="BC1349" s="40"/>
      <c r="BD1349" s="40"/>
      <c r="BE1349" s="40"/>
      <c r="BF1349" s="40"/>
      <c r="BG1349" s="40"/>
      <c r="BH1349" s="42"/>
      <c r="BI1349" s="40"/>
      <c r="BJ1349" s="40"/>
      <c r="BK1349" s="40"/>
      <c r="BL1349" s="40"/>
      <c r="BM1349" s="40"/>
      <c r="BN1349" s="40"/>
      <c r="BO1349" s="41"/>
      <c r="BP1349" s="40"/>
      <c r="BQ1349" s="40"/>
      <c r="BR1349" s="40"/>
      <c r="BS1349" s="40"/>
      <c r="BT1349" s="40"/>
      <c r="BU1349" s="42"/>
      <c r="BV1349" s="40"/>
      <c r="BW1349" s="41">
        <v>6</v>
      </c>
      <c r="BX1349" s="40"/>
      <c r="BY1349" s="40" t="s">
        <v>1749</v>
      </c>
      <c r="BZ1349" s="40">
        <v>108</v>
      </c>
      <c r="CA1349" s="42">
        <v>108</v>
      </c>
      <c r="CB1349" s="41"/>
      <c r="CC1349" s="40"/>
      <c r="CD1349" s="40"/>
      <c r="CE1349" s="40"/>
      <c r="CF1349" s="40"/>
      <c r="CG1349" s="40"/>
      <c r="CH1349" s="42"/>
      <c r="CI1349" s="43"/>
      <c r="CJ1349" s="41"/>
      <c r="CK1349" s="40"/>
      <c r="CL1349" s="40"/>
      <c r="CM1349" s="40"/>
      <c r="CN1349" s="40"/>
      <c r="CO1349" s="40"/>
      <c r="CP1349" s="40"/>
      <c r="CQ1349" s="40"/>
      <c r="CR1349" s="40"/>
      <c r="CS1349" s="40"/>
      <c r="CT1349" s="40"/>
      <c r="CU1349" s="40"/>
      <c r="CV1349" s="40"/>
      <c r="CW1349" s="40"/>
      <c r="CX1349" s="40"/>
      <c r="CY1349" s="40"/>
      <c r="CZ1349" s="40"/>
      <c r="DA1349" s="40"/>
      <c r="DB1349" s="40"/>
      <c r="DC1349" s="40"/>
      <c r="DD1349" s="40"/>
      <c r="DE1349" s="40"/>
      <c r="DF1349" s="40"/>
      <c r="DG1349" s="40"/>
      <c r="DH1349" s="40"/>
      <c r="DI1349" s="40"/>
      <c r="DJ1349" s="40"/>
      <c r="DK1349" s="40"/>
      <c r="DL1349" s="40"/>
      <c r="DM1349" s="40"/>
      <c r="DN1349" s="40"/>
      <c r="DO1349" s="40"/>
      <c r="DP1349" s="40"/>
      <c r="DQ1349" s="41"/>
      <c r="DR1349" s="40"/>
      <c r="DS1349" s="40"/>
      <c r="DT1349" s="40"/>
      <c r="DU1349" s="40"/>
      <c r="DV1349" s="42"/>
      <c r="DW1349" s="40"/>
      <c r="DX1349" s="40"/>
      <c r="DY1349" s="40"/>
      <c r="DZ1349" s="40"/>
      <c r="EA1349" s="40"/>
      <c r="EB1349" s="40"/>
      <c r="EC1349" s="40"/>
      <c r="ED1349" s="41"/>
      <c r="EE1349" s="40"/>
      <c r="EF1349" s="40"/>
      <c r="EG1349" s="41"/>
      <c r="EH1349" s="40"/>
      <c r="EI1349" s="40"/>
      <c r="EJ1349" s="40"/>
      <c r="EK1349" s="40"/>
      <c r="EL1349" s="42"/>
      <c r="EM1349" s="40"/>
      <c r="EN1349" s="40"/>
      <c r="EO1349" s="40"/>
      <c r="EP1349" s="40"/>
      <c r="EQ1349" s="40"/>
      <c r="ER1349" s="40"/>
      <c r="ES1349" s="40"/>
      <c r="ET1349" s="40"/>
      <c r="EU1349" s="40"/>
      <c r="EV1349" s="40"/>
      <c r="EW1349" s="42"/>
      <c r="EX1349" s="42"/>
      <c r="EY1349" s="42"/>
      <c r="EZ1349" s="42"/>
      <c r="FA1349" s="42"/>
      <c r="FB1349" s="42"/>
      <c r="FC1349" s="42"/>
      <c r="FD1349" s="42"/>
      <c r="FE1349" s="42"/>
      <c r="FF1349" s="42"/>
      <c r="FG1349" s="42"/>
      <c r="FH1349" s="42"/>
      <c r="FI1349" s="42"/>
      <c r="FJ1349" s="42"/>
      <c r="FK1349" s="42"/>
      <c r="FL1349" s="42"/>
      <c r="FM1349" s="42"/>
      <c r="FN1349" s="42"/>
      <c r="FO1349" s="42"/>
      <c r="FP1349" s="42"/>
      <c r="FQ1349" s="42"/>
      <c r="FR1349" s="42"/>
      <c r="FS1349" s="29">
        <f t="shared" si="159"/>
        <v>238</v>
      </c>
      <c r="FT1349" s="29">
        <f t="shared" si="163"/>
        <v>238</v>
      </c>
      <c r="FU1349" s="8">
        <f t="shared" si="162"/>
        <v>6</v>
      </c>
      <c r="FV1349" s="29">
        <f t="shared" si="164"/>
        <v>6</v>
      </c>
    </row>
    <row r="1350" spans="1:202">
      <c r="A1350" s="8">
        <v>17196</v>
      </c>
      <c r="B1350" s="27" t="s">
        <v>853</v>
      </c>
      <c r="C1350" s="40">
        <v>140</v>
      </c>
      <c r="D1350" s="40" t="s">
        <v>1578</v>
      </c>
      <c r="E1350" s="40" t="s">
        <v>1481</v>
      </c>
      <c r="F1350" s="40"/>
      <c r="G1350" s="40">
        <v>150</v>
      </c>
      <c r="H1350" s="8">
        <f>VLOOKUP(F1350, 'Meslek Grupları'!$E$6:$G$152, 3, FALSE)</f>
        <v>0</v>
      </c>
      <c r="I1350" s="40" t="s">
        <v>1748</v>
      </c>
      <c r="J1350" s="40"/>
      <c r="K1350" s="40"/>
      <c r="L1350" s="40"/>
      <c r="M1350" s="40"/>
      <c r="N1350" s="40"/>
      <c r="O1350" s="40"/>
      <c r="P1350" s="40"/>
      <c r="Q1350" s="40" t="s">
        <v>576</v>
      </c>
      <c r="R1350" s="40">
        <v>30</v>
      </c>
      <c r="S1350" s="40">
        <v>5</v>
      </c>
      <c r="T1350" s="40">
        <v>22.5</v>
      </c>
      <c r="U1350" s="40"/>
      <c r="V1350" s="40"/>
      <c r="W1350" s="40"/>
      <c r="X1350" s="40"/>
      <c r="Y1350" s="40"/>
      <c r="Z1350" s="41"/>
      <c r="AA1350" s="40"/>
      <c r="AB1350" s="40"/>
      <c r="AC1350" s="40"/>
      <c r="AD1350" s="40"/>
      <c r="AE1350" s="40"/>
      <c r="AF1350" s="40"/>
      <c r="AG1350" s="40"/>
      <c r="AH1350" s="40"/>
      <c r="AI1350" s="40"/>
      <c r="AJ1350" s="40"/>
      <c r="AK1350" s="40"/>
      <c r="AL1350" s="40"/>
      <c r="AM1350" s="40"/>
      <c r="AN1350" s="40"/>
      <c r="AO1350" s="40"/>
      <c r="AP1350" s="40"/>
      <c r="AQ1350" s="40"/>
      <c r="AR1350" s="40"/>
      <c r="AS1350" s="42"/>
      <c r="AT1350" s="42"/>
      <c r="AU1350" s="43"/>
      <c r="AV1350" s="40"/>
      <c r="AW1350" s="40"/>
      <c r="AX1350" s="40"/>
      <c r="AY1350" s="40"/>
      <c r="AZ1350" s="40"/>
      <c r="BA1350" s="42"/>
      <c r="BB1350" s="41"/>
      <c r="BC1350" s="40"/>
      <c r="BD1350" s="40"/>
      <c r="BE1350" s="40"/>
      <c r="BF1350" s="40"/>
      <c r="BG1350" s="40"/>
      <c r="BH1350" s="42"/>
      <c r="BI1350" s="40"/>
      <c r="BJ1350" s="40"/>
      <c r="BK1350" s="40"/>
      <c r="BL1350" s="40"/>
      <c r="BM1350" s="40"/>
      <c r="BN1350" s="40"/>
      <c r="BO1350" s="41"/>
      <c r="BP1350" s="40"/>
      <c r="BQ1350" s="40"/>
      <c r="BR1350" s="40"/>
      <c r="BS1350" s="40"/>
      <c r="BT1350" s="40"/>
      <c r="BU1350" s="42"/>
      <c r="BV1350" s="40"/>
      <c r="BW1350" s="41">
        <v>5</v>
      </c>
      <c r="BX1350" s="40"/>
      <c r="BY1350" s="40" t="s">
        <v>1750</v>
      </c>
      <c r="BZ1350" s="40">
        <v>120</v>
      </c>
      <c r="CA1350" s="42">
        <v>120</v>
      </c>
      <c r="CB1350" s="41"/>
      <c r="CC1350" s="40"/>
      <c r="CD1350" s="40"/>
      <c r="CE1350" s="40"/>
      <c r="CF1350" s="40"/>
      <c r="CG1350" s="40"/>
      <c r="CH1350" s="42"/>
      <c r="CI1350" s="43"/>
      <c r="CJ1350" s="41"/>
      <c r="CK1350" s="40"/>
      <c r="CL1350" s="40"/>
      <c r="CM1350" s="40"/>
      <c r="CN1350" s="40"/>
      <c r="CO1350" s="40"/>
      <c r="CP1350" s="40"/>
      <c r="CQ1350" s="40"/>
      <c r="CR1350" s="40"/>
      <c r="CS1350" s="40"/>
      <c r="CT1350" s="40"/>
      <c r="CU1350" s="40"/>
      <c r="CV1350" s="40"/>
      <c r="CW1350" s="40"/>
      <c r="CX1350" s="40"/>
      <c r="CY1350" s="40"/>
      <c r="CZ1350" s="40"/>
      <c r="DA1350" s="40"/>
      <c r="DB1350" s="40"/>
      <c r="DC1350" s="40"/>
      <c r="DD1350" s="40"/>
      <c r="DE1350" s="40"/>
      <c r="DF1350" s="40"/>
      <c r="DG1350" s="40"/>
      <c r="DH1350" s="40"/>
      <c r="DI1350" s="40"/>
      <c r="DJ1350" s="40"/>
      <c r="DK1350" s="40"/>
      <c r="DL1350" s="40"/>
      <c r="DM1350" s="40"/>
      <c r="DN1350" s="40"/>
      <c r="DO1350" s="40"/>
      <c r="DP1350" s="40"/>
      <c r="DQ1350" s="41"/>
      <c r="DR1350" s="40"/>
      <c r="DS1350" s="40"/>
      <c r="DT1350" s="40"/>
      <c r="DU1350" s="40"/>
      <c r="DV1350" s="42"/>
      <c r="DW1350" s="40"/>
      <c r="DX1350" s="40"/>
      <c r="DY1350" s="40"/>
      <c r="DZ1350" s="40"/>
      <c r="EA1350" s="40"/>
      <c r="EB1350" s="40"/>
      <c r="EC1350" s="40"/>
      <c r="ED1350" s="41"/>
      <c r="EE1350" s="40"/>
      <c r="EF1350" s="40"/>
      <c r="EG1350" s="41"/>
      <c r="EH1350" s="40"/>
      <c r="EI1350" s="40"/>
      <c r="EJ1350" s="40"/>
      <c r="EK1350" s="40"/>
      <c r="EL1350" s="42"/>
      <c r="EM1350" s="40"/>
      <c r="EN1350" s="40"/>
      <c r="EO1350" s="40"/>
      <c r="EP1350" s="40"/>
      <c r="EQ1350" s="40"/>
      <c r="ER1350" s="40"/>
      <c r="ES1350" s="40"/>
      <c r="ET1350" s="40"/>
      <c r="EU1350" s="40"/>
      <c r="EV1350" s="40"/>
      <c r="EW1350" s="42"/>
      <c r="EX1350" s="42"/>
      <c r="EY1350" s="42"/>
      <c r="EZ1350" s="42"/>
      <c r="FA1350" s="42"/>
      <c r="FB1350" s="42"/>
      <c r="FC1350" s="42"/>
      <c r="FD1350" s="42"/>
      <c r="FE1350" s="42"/>
      <c r="FF1350" s="42"/>
      <c r="FG1350" s="42"/>
      <c r="FH1350" s="42"/>
      <c r="FI1350" s="42"/>
      <c r="FJ1350" s="42"/>
      <c r="FK1350" s="42"/>
      <c r="FL1350" s="42"/>
      <c r="FM1350" s="42"/>
      <c r="FN1350" s="42"/>
      <c r="FO1350" s="42"/>
      <c r="FP1350" s="42"/>
      <c r="FQ1350" s="42"/>
      <c r="FR1350" s="42"/>
      <c r="FS1350" s="29">
        <f t="shared" si="159"/>
        <v>270</v>
      </c>
      <c r="FT1350" s="29">
        <f t="shared" si="163"/>
        <v>270</v>
      </c>
      <c r="FU1350" s="8">
        <f t="shared" si="162"/>
        <v>5</v>
      </c>
      <c r="FV1350" s="29">
        <f t="shared" si="164"/>
        <v>5</v>
      </c>
    </row>
    <row r="1351" spans="1:202">
      <c r="A1351" s="8">
        <v>17196</v>
      </c>
      <c r="B1351" s="27" t="s">
        <v>853</v>
      </c>
      <c r="C1351" s="40">
        <v>141</v>
      </c>
      <c r="D1351" s="40" t="s">
        <v>1671</v>
      </c>
      <c r="E1351" s="40" t="s">
        <v>1480</v>
      </c>
      <c r="F1351" s="40" t="s">
        <v>633</v>
      </c>
      <c r="G1351" s="40">
        <v>100</v>
      </c>
      <c r="H1351" s="8" t="str">
        <f>VLOOKUP(F1351, 'Meslek Grupları'!$E$6:$G$152, 3, FALSE)</f>
        <v>Esnaf</v>
      </c>
      <c r="I1351" s="40" t="s">
        <v>1748</v>
      </c>
      <c r="J1351" s="40"/>
      <c r="K1351" s="40"/>
      <c r="L1351" s="40"/>
      <c r="M1351" s="40"/>
      <c r="N1351" s="40"/>
      <c r="O1351" s="40"/>
      <c r="P1351" s="40"/>
      <c r="Q1351" s="40" t="s">
        <v>575</v>
      </c>
      <c r="R1351" s="40"/>
      <c r="S1351" s="40"/>
      <c r="T1351" s="40"/>
      <c r="U1351" s="40"/>
      <c r="V1351" s="40"/>
      <c r="W1351" s="40"/>
      <c r="X1351" s="40"/>
      <c r="Y1351" s="40"/>
      <c r="Z1351" s="41"/>
      <c r="AA1351" s="40"/>
      <c r="AB1351" s="40"/>
      <c r="AC1351" s="40"/>
      <c r="AD1351" s="40"/>
      <c r="AE1351" s="40"/>
      <c r="AF1351" s="40"/>
      <c r="AG1351" s="40"/>
      <c r="AH1351" s="40"/>
      <c r="AI1351" s="40"/>
      <c r="AJ1351" s="40"/>
      <c r="AK1351" s="40"/>
      <c r="AL1351" s="40"/>
      <c r="AM1351" s="40"/>
      <c r="AN1351" s="40"/>
      <c r="AO1351" s="40"/>
      <c r="AP1351" s="40"/>
      <c r="AQ1351" s="40"/>
      <c r="AR1351" s="40"/>
      <c r="AS1351" s="42"/>
      <c r="AT1351" s="42"/>
      <c r="AU1351" s="43"/>
      <c r="AV1351" s="40"/>
      <c r="AW1351" s="40"/>
      <c r="AX1351" s="40"/>
      <c r="AY1351" s="40"/>
      <c r="AZ1351" s="40"/>
      <c r="BA1351" s="42"/>
      <c r="BB1351" s="41"/>
      <c r="BC1351" s="40"/>
      <c r="BD1351" s="40"/>
      <c r="BE1351" s="40"/>
      <c r="BF1351" s="40"/>
      <c r="BG1351" s="40"/>
      <c r="BH1351" s="42"/>
      <c r="BI1351" s="40"/>
      <c r="BJ1351" s="40"/>
      <c r="BK1351" s="40"/>
      <c r="BL1351" s="40"/>
      <c r="BM1351" s="40"/>
      <c r="BN1351" s="40"/>
      <c r="BO1351" s="41"/>
      <c r="BP1351" s="40"/>
      <c r="BQ1351" s="40"/>
      <c r="BR1351" s="40"/>
      <c r="BS1351" s="40"/>
      <c r="BT1351" s="40"/>
      <c r="BU1351" s="42"/>
      <c r="BV1351" s="40"/>
      <c r="BW1351" s="41"/>
      <c r="BX1351" s="40"/>
      <c r="BY1351" s="40"/>
      <c r="BZ1351" s="40"/>
      <c r="CA1351" s="42"/>
      <c r="CB1351" s="41"/>
      <c r="CC1351" s="40"/>
      <c r="CD1351" s="40"/>
      <c r="CE1351" s="40"/>
      <c r="CF1351" s="40"/>
      <c r="CG1351" s="40"/>
      <c r="CH1351" s="42"/>
      <c r="CI1351" s="43"/>
      <c r="CJ1351" s="41"/>
      <c r="CK1351" s="40"/>
      <c r="CL1351" s="40"/>
      <c r="CM1351" s="40"/>
      <c r="CN1351" s="40"/>
      <c r="CO1351" s="40"/>
      <c r="CP1351" s="40"/>
      <c r="CQ1351" s="40"/>
      <c r="CR1351" s="40"/>
      <c r="CS1351" s="40"/>
      <c r="CT1351" s="40"/>
      <c r="CU1351" s="40"/>
      <c r="CV1351" s="40"/>
      <c r="CW1351" s="40"/>
      <c r="CX1351" s="40"/>
      <c r="CY1351" s="40"/>
      <c r="CZ1351" s="40"/>
      <c r="DA1351" s="40"/>
      <c r="DB1351" s="40"/>
      <c r="DC1351" s="40"/>
      <c r="DD1351" s="40"/>
      <c r="DE1351" s="40"/>
      <c r="DF1351" s="40"/>
      <c r="DG1351" s="40"/>
      <c r="DH1351" s="40"/>
      <c r="DI1351" s="40"/>
      <c r="DJ1351" s="40"/>
      <c r="DK1351" s="40"/>
      <c r="DL1351" s="40"/>
      <c r="DM1351" s="40"/>
      <c r="DN1351" s="40"/>
      <c r="DO1351" s="40"/>
      <c r="DP1351" s="40"/>
      <c r="DQ1351" s="41"/>
      <c r="DR1351" s="40"/>
      <c r="DS1351" s="40"/>
      <c r="DT1351" s="40"/>
      <c r="DU1351" s="40"/>
      <c r="DV1351" s="42"/>
      <c r="DW1351" s="40"/>
      <c r="DX1351" s="40"/>
      <c r="DY1351" s="40"/>
      <c r="DZ1351" s="40"/>
      <c r="EA1351" s="40"/>
      <c r="EB1351" s="40"/>
      <c r="EC1351" s="40"/>
      <c r="ED1351" s="41"/>
      <c r="EE1351" s="40"/>
      <c r="EF1351" s="40"/>
      <c r="EG1351" s="41"/>
      <c r="EH1351" s="40"/>
      <c r="EI1351" s="40"/>
      <c r="EJ1351" s="40"/>
      <c r="EK1351" s="40"/>
      <c r="EL1351" s="42"/>
      <c r="EM1351" s="40"/>
      <c r="EN1351" s="40"/>
      <c r="EO1351" s="40"/>
      <c r="EP1351" s="40"/>
      <c r="EQ1351" s="40"/>
      <c r="ER1351" s="40"/>
      <c r="ES1351" s="40"/>
      <c r="ET1351" s="40"/>
      <c r="EU1351" s="40"/>
      <c r="EV1351" s="40"/>
      <c r="EW1351" s="42"/>
      <c r="EX1351" s="42"/>
      <c r="EY1351" s="42"/>
      <c r="EZ1351" s="42"/>
      <c r="FA1351" s="42"/>
      <c r="FB1351" s="42"/>
      <c r="FC1351" s="42"/>
      <c r="FD1351" s="42"/>
      <c r="FE1351" s="42"/>
      <c r="FF1351" s="42"/>
      <c r="FG1351" s="42"/>
      <c r="FH1351" s="42"/>
      <c r="FI1351" s="42"/>
      <c r="FJ1351" s="42"/>
      <c r="FK1351" s="42"/>
      <c r="FL1351" s="42"/>
      <c r="FM1351" s="42"/>
      <c r="FN1351" s="42"/>
      <c r="FO1351" s="42"/>
      <c r="FP1351" s="42"/>
      <c r="FQ1351" s="42"/>
      <c r="FR1351" s="42"/>
      <c r="FS1351" s="29">
        <f t="shared" si="159"/>
        <v>100</v>
      </c>
      <c r="FT1351" s="29">
        <f t="shared" si="163"/>
        <v>100</v>
      </c>
      <c r="FU1351" s="8">
        <f t="shared" si="162"/>
        <v>0</v>
      </c>
      <c r="FV1351" s="29">
        <f t="shared" si="164"/>
        <v>0</v>
      </c>
    </row>
    <row r="1352" spans="1:202">
      <c r="A1352" s="8">
        <v>17196</v>
      </c>
      <c r="B1352" s="27" t="s">
        <v>853</v>
      </c>
      <c r="C1352" s="40">
        <v>142</v>
      </c>
      <c r="D1352" s="40" t="s">
        <v>1751</v>
      </c>
      <c r="E1352" s="40" t="s">
        <v>1478</v>
      </c>
      <c r="F1352" s="40" t="s">
        <v>191</v>
      </c>
      <c r="G1352" s="40">
        <v>1300</v>
      </c>
      <c r="H1352" s="8" t="str">
        <f>VLOOKUP(F1352, 'Meslek Grupları'!$E$6:$G$152, 3, FALSE)</f>
        <v>Esnaf</v>
      </c>
      <c r="I1352" s="40"/>
      <c r="J1352" s="40"/>
      <c r="K1352" s="40"/>
      <c r="L1352" s="40"/>
      <c r="M1352" s="40"/>
      <c r="N1352" s="40"/>
      <c r="O1352" s="40"/>
      <c r="P1352" s="40"/>
      <c r="Q1352" s="40" t="s">
        <v>577</v>
      </c>
      <c r="R1352" s="40">
        <v>280</v>
      </c>
      <c r="S1352" s="40">
        <v>8.5</v>
      </c>
      <c r="T1352" s="40">
        <v>38.25</v>
      </c>
      <c r="U1352" s="40"/>
      <c r="V1352" s="40"/>
      <c r="W1352" s="40"/>
      <c r="X1352" s="40"/>
      <c r="Y1352" s="40"/>
      <c r="Z1352" s="41"/>
      <c r="AA1352" s="40"/>
      <c r="AB1352" s="40"/>
      <c r="AC1352" s="40"/>
      <c r="AD1352" s="40"/>
      <c r="AE1352" s="40"/>
      <c r="AF1352" s="40"/>
      <c r="AG1352" s="40"/>
      <c r="AH1352" s="40"/>
      <c r="AI1352" s="40"/>
      <c r="AJ1352" s="40"/>
      <c r="AK1352" s="40"/>
      <c r="AL1352" s="40"/>
      <c r="AM1352" s="40"/>
      <c r="AN1352" s="40"/>
      <c r="AO1352" s="40"/>
      <c r="AP1352" s="40"/>
      <c r="AQ1352" s="40"/>
      <c r="AR1352" s="40"/>
      <c r="AS1352" s="42"/>
      <c r="AT1352" s="42"/>
      <c r="AU1352" s="43"/>
      <c r="AV1352" s="40"/>
      <c r="AW1352" s="40"/>
      <c r="AX1352" s="40"/>
      <c r="AY1352" s="40"/>
      <c r="AZ1352" s="40"/>
      <c r="BA1352" s="42"/>
      <c r="BB1352" s="41"/>
      <c r="BC1352" s="40"/>
      <c r="BD1352" s="40"/>
      <c r="BE1352" s="40"/>
      <c r="BF1352" s="40"/>
      <c r="BG1352" s="40"/>
      <c r="BH1352" s="42"/>
      <c r="BI1352" s="40"/>
      <c r="BJ1352" s="40"/>
      <c r="BK1352" s="40"/>
      <c r="BL1352" s="40"/>
      <c r="BM1352" s="40"/>
      <c r="BN1352" s="40"/>
      <c r="BO1352" s="41"/>
      <c r="BP1352" s="40"/>
      <c r="BQ1352" s="40"/>
      <c r="BR1352" s="40"/>
      <c r="BS1352" s="40"/>
      <c r="BT1352" s="40"/>
      <c r="BU1352" s="42"/>
      <c r="BV1352" s="40"/>
      <c r="BW1352" s="41">
        <v>8.5</v>
      </c>
      <c r="BX1352" s="40">
        <v>2</v>
      </c>
      <c r="BY1352" s="40" t="s">
        <v>1752</v>
      </c>
      <c r="BZ1352" s="40">
        <v>120</v>
      </c>
      <c r="CA1352" s="42">
        <v>120</v>
      </c>
      <c r="CB1352" s="41"/>
      <c r="CC1352" s="40"/>
      <c r="CD1352" s="40"/>
      <c r="CE1352" s="40"/>
      <c r="CF1352" s="40"/>
      <c r="CG1352" s="40"/>
      <c r="CH1352" s="42"/>
      <c r="CI1352" s="43"/>
      <c r="CJ1352" s="41"/>
      <c r="CK1352" s="40"/>
      <c r="CL1352" s="40"/>
      <c r="CM1352" s="40"/>
      <c r="CN1352" s="40"/>
      <c r="CO1352" s="40"/>
      <c r="CP1352" s="40"/>
      <c r="CQ1352" s="40"/>
      <c r="CR1352" s="40"/>
      <c r="CS1352" s="40"/>
      <c r="CT1352" s="40"/>
      <c r="CU1352" s="40"/>
      <c r="CV1352" s="40"/>
      <c r="CW1352" s="40"/>
      <c r="CX1352" s="40"/>
      <c r="CY1352" s="40"/>
      <c r="CZ1352" s="40"/>
      <c r="DA1352" s="40"/>
      <c r="DB1352" s="40"/>
      <c r="DC1352" s="40"/>
      <c r="DD1352" s="40"/>
      <c r="DE1352" s="40"/>
      <c r="DF1352" s="40"/>
      <c r="DG1352" s="40"/>
      <c r="DH1352" s="40"/>
      <c r="DI1352" s="40"/>
      <c r="DJ1352" s="40"/>
      <c r="DK1352" s="40"/>
      <c r="DL1352" s="40"/>
      <c r="DM1352" s="40"/>
      <c r="DN1352" s="40"/>
      <c r="DO1352" s="40"/>
      <c r="DP1352" s="40"/>
      <c r="DQ1352" s="41"/>
      <c r="DR1352" s="40"/>
      <c r="DS1352" s="40"/>
      <c r="DT1352" s="40"/>
      <c r="DU1352" s="40"/>
      <c r="DV1352" s="42"/>
      <c r="DW1352" s="40"/>
      <c r="DX1352" s="40"/>
      <c r="DY1352" s="40"/>
      <c r="DZ1352" s="40"/>
      <c r="EA1352" s="40"/>
      <c r="EB1352" s="40"/>
      <c r="EC1352" s="40"/>
      <c r="ED1352" s="41"/>
      <c r="EE1352" s="40"/>
      <c r="EF1352" s="40"/>
      <c r="EG1352" s="41"/>
      <c r="EH1352" s="40"/>
      <c r="EI1352" s="40"/>
      <c r="EJ1352" s="40"/>
      <c r="EK1352" s="40"/>
      <c r="EL1352" s="42"/>
      <c r="EM1352" s="40"/>
      <c r="EN1352" s="40"/>
      <c r="EO1352" s="40"/>
      <c r="EP1352" s="40"/>
      <c r="EQ1352" s="40"/>
      <c r="ER1352" s="40"/>
      <c r="ES1352" s="40"/>
      <c r="ET1352" s="40"/>
      <c r="EU1352" s="40"/>
      <c r="EV1352" s="40"/>
      <c r="EW1352" s="42"/>
      <c r="EX1352" s="42"/>
      <c r="EY1352" s="42"/>
      <c r="EZ1352" s="42"/>
      <c r="FA1352" s="42"/>
      <c r="FB1352" s="42"/>
      <c r="FC1352" s="42"/>
      <c r="FD1352" s="42"/>
      <c r="FE1352" s="42"/>
      <c r="FF1352" s="42"/>
      <c r="FG1352" s="42"/>
      <c r="FH1352" s="42"/>
      <c r="FI1352" s="42"/>
      <c r="FJ1352" s="42"/>
      <c r="FK1352" s="42"/>
      <c r="FL1352" s="42"/>
      <c r="FM1352" s="42"/>
      <c r="FN1352" s="42"/>
      <c r="FO1352" s="42"/>
      <c r="FP1352" s="42"/>
      <c r="FQ1352" s="42"/>
      <c r="FR1352" s="42"/>
      <c r="FS1352" s="29">
        <f t="shared" si="159"/>
        <v>1420</v>
      </c>
      <c r="FT1352" s="29">
        <f t="shared" si="163"/>
        <v>1420</v>
      </c>
      <c r="FU1352" s="8">
        <f t="shared" si="162"/>
        <v>8.5</v>
      </c>
      <c r="FV1352" s="29">
        <f t="shared" si="164"/>
        <v>8.5</v>
      </c>
      <c r="GJ1352" s="275"/>
      <c r="GK1352" s="275" t="s">
        <v>2202</v>
      </c>
      <c r="GL1352" s="275" t="s">
        <v>711</v>
      </c>
      <c r="GM1352" s="275" t="s">
        <v>17</v>
      </c>
      <c r="GN1352" s="275" t="s">
        <v>2203</v>
      </c>
      <c r="GO1352" s="275"/>
      <c r="GP1352" s="275"/>
      <c r="GQ1352" s="275"/>
      <c r="GR1352" s="275"/>
      <c r="GS1352" s="275" t="s">
        <v>87</v>
      </c>
      <c r="GT1352" s="275" t="s">
        <v>2206</v>
      </c>
    </row>
    <row r="1353" spans="1:202">
      <c r="A1353" s="8">
        <v>17196</v>
      </c>
      <c r="B1353" s="27" t="s">
        <v>853</v>
      </c>
      <c r="C1353" s="40">
        <v>143</v>
      </c>
      <c r="D1353" s="40" t="s">
        <v>1753</v>
      </c>
      <c r="E1353" s="40" t="s">
        <v>1445</v>
      </c>
      <c r="F1353" s="40" t="s">
        <v>266</v>
      </c>
      <c r="G1353" s="40">
        <v>800</v>
      </c>
      <c r="H1353" s="8" t="str">
        <f>VLOOKUP(F1353, 'Meslek Grupları'!$E$6:$G$152, 3, FALSE)</f>
        <v>Esnaf</v>
      </c>
      <c r="I1353" s="40"/>
      <c r="J1353" s="40"/>
      <c r="K1353" s="40"/>
      <c r="L1353" s="40"/>
      <c r="M1353" s="40"/>
      <c r="N1353" s="40"/>
      <c r="O1353" s="40"/>
      <c r="P1353" s="40"/>
      <c r="Q1353" s="40" t="s">
        <v>577</v>
      </c>
      <c r="R1353" s="40">
        <v>120</v>
      </c>
      <c r="S1353" s="40"/>
      <c r="T1353" s="40"/>
      <c r="U1353" s="40"/>
      <c r="V1353" s="40"/>
      <c r="W1353" s="40"/>
      <c r="X1353" s="40"/>
      <c r="Y1353" s="40"/>
      <c r="Z1353" s="41"/>
      <c r="AA1353" s="40"/>
      <c r="AB1353" s="40"/>
      <c r="AC1353" s="40"/>
      <c r="AD1353" s="40"/>
      <c r="AE1353" s="40"/>
      <c r="AF1353" s="40"/>
      <c r="AG1353" s="40"/>
      <c r="AH1353" s="40"/>
      <c r="AI1353" s="40"/>
      <c r="AJ1353" s="40"/>
      <c r="AK1353" s="40"/>
      <c r="AL1353" s="40"/>
      <c r="AM1353" s="40"/>
      <c r="AN1353" s="40"/>
      <c r="AO1353" s="40"/>
      <c r="AP1353" s="40"/>
      <c r="AQ1353" s="40"/>
      <c r="AR1353" s="40"/>
      <c r="AS1353" s="42"/>
      <c r="AT1353" s="42"/>
      <c r="AU1353" s="43"/>
      <c r="AV1353" s="40"/>
      <c r="AW1353" s="40"/>
      <c r="AX1353" s="40"/>
      <c r="AY1353" s="40"/>
      <c r="AZ1353" s="40"/>
      <c r="BA1353" s="42"/>
      <c r="BB1353" s="41"/>
      <c r="BC1353" s="40"/>
      <c r="BD1353" s="40"/>
      <c r="BE1353" s="40"/>
      <c r="BF1353" s="40"/>
      <c r="BG1353" s="40"/>
      <c r="BH1353" s="42"/>
      <c r="BI1353" s="40"/>
      <c r="BJ1353" s="40"/>
      <c r="BK1353" s="40"/>
      <c r="BL1353" s="40"/>
      <c r="BM1353" s="40"/>
      <c r="BN1353" s="40"/>
      <c r="BO1353" s="41"/>
      <c r="BP1353" s="40"/>
      <c r="BQ1353" s="40"/>
      <c r="BR1353" s="40"/>
      <c r="BS1353" s="40"/>
      <c r="BT1353" s="40"/>
      <c r="BU1353" s="42"/>
      <c r="BV1353" s="40"/>
      <c r="BW1353" s="41"/>
      <c r="BX1353" s="40"/>
      <c r="BY1353" s="40"/>
      <c r="BZ1353" s="40"/>
      <c r="CA1353" s="42"/>
      <c r="CB1353" s="41"/>
      <c r="CC1353" s="40"/>
      <c r="CD1353" s="40"/>
      <c r="CE1353" s="40"/>
      <c r="CF1353" s="40"/>
      <c r="CG1353" s="40"/>
      <c r="CH1353" s="42"/>
      <c r="CI1353" s="43"/>
      <c r="CJ1353" s="41"/>
      <c r="CK1353" s="40"/>
      <c r="CL1353" s="40"/>
      <c r="CM1353" s="40"/>
      <c r="CN1353" s="40"/>
      <c r="CO1353" s="40"/>
      <c r="CP1353" s="40"/>
      <c r="CQ1353" s="40"/>
      <c r="CR1353" s="40"/>
      <c r="CS1353" s="40"/>
      <c r="CT1353" s="40"/>
      <c r="CU1353" s="40"/>
      <c r="CV1353" s="40"/>
      <c r="CW1353" s="40"/>
      <c r="CX1353" s="40"/>
      <c r="CY1353" s="40"/>
      <c r="CZ1353" s="40"/>
      <c r="DA1353" s="40"/>
      <c r="DB1353" s="40"/>
      <c r="DC1353" s="40"/>
      <c r="DD1353" s="40"/>
      <c r="DE1353" s="40"/>
      <c r="DF1353" s="40"/>
      <c r="DG1353" s="40"/>
      <c r="DH1353" s="40"/>
      <c r="DI1353" s="40"/>
      <c r="DJ1353" s="40"/>
      <c r="DK1353" s="40"/>
      <c r="DL1353" s="40"/>
      <c r="DM1353" s="40"/>
      <c r="DN1353" s="40"/>
      <c r="DO1353" s="40"/>
      <c r="DP1353" s="40"/>
      <c r="DQ1353" s="41"/>
      <c r="DR1353" s="40"/>
      <c r="DS1353" s="40"/>
      <c r="DT1353" s="40"/>
      <c r="DU1353" s="40"/>
      <c r="DV1353" s="42"/>
      <c r="DW1353" s="40"/>
      <c r="DX1353" s="40"/>
      <c r="DY1353" s="40"/>
      <c r="DZ1353" s="40"/>
      <c r="EA1353" s="40"/>
      <c r="EB1353" s="40"/>
      <c r="EC1353" s="40"/>
      <c r="ED1353" s="41"/>
      <c r="EE1353" s="40"/>
      <c r="EF1353" s="40"/>
      <c r="EG1353" s="41"/>
      <c r="EH1353" s="40"/>
      <c r="EI1353" s="40"/>
      <c r="EJ1353" s="40"/>
      <c r="EK1353" s="40"/>
      <c r="EL1353" s="42"/>
      <c r="EM1353" s="40"/>
      <c r="EN1353" s="40"/>
      <c r="EO1353" s="40"/>
      <c r="EP1353" s="40"/>
      <c r="EQ1353" s="40"/>
      <c r="ER1353" s="40"/>
      <c r="ES1353" s="40"/>
      <c r="ET1353" s="40"/>
      <c r="EU1353" s="40"/>
      <c r="EV1353" s="40"/>
      <c r="EW1353" s="42"/>
      <c r="EX1353" s="42"/>
      <c r="EY1353" s="42"/>
      <c r="EZ1353" s="42"/>
      <c r="FA1353" s="42"/>
      <c r="FB1353" s="42"/>
      <c r="FC1353" s="42"/>
      <c r="FD1353" s="42"/>
      <c r="FE1353" s="42"/>
      <c r="FF1353" s="42"/>
      <c r="FG1353" s="42"/>
      <c r="FH1353" s="42"/>
      <c r="FI1353" s="42"/>
      <c r="FJ1353" s="42"/>
      <c r="FK1353" s="42"/>
      <c r="FL1353" s="42"/>
      <c r="FM1353" s="42"/>
      <c r="FN1353" s="42"/>
      <c r="FO1353" s="42"/>
      <c r="FP1353" s="42"/>
      <c r="FQ1353" s="42"/>
      <c r="FR1353" s="42"/>
      <c r="FS1353" s="29">
        <f t="shared" si="159"/>
        <v>800</v>
      </c>
      <c r="FT1353" s="29">
        <f t="shared" si="163"/>
        <v>800</v>
      </c>
      <c r="FU1353" s="8">
        <f t="shared" si="162"/>
        <v>0</v>
      </c>
      <c r="FV1353" s="29">
        <f t="shared" si="164"/>
        <v>0</v>
      </c>
      <c r="GJ1353" s="275"/>
      <c r="GK1353" s="275"/>
      <c r="GL1353" s="275"/>
      <c r="GM1353" s="275"/>
      <c r="GN1353" s="275" t="s">
        <v>2204</v>
      </c>
      <c r="GO1353" s="275" t="s">
        <v>2020</v>
      </c>
      <c r="GP1353" s="275" t="s">
        <v>128</v>
      </c>
      <c r="GQ1353" s="275" t="s">
        <v>17</v>
      </c>
      <c r="GR1353" s="275" t="s">
        <v>100</v>
      </c>
      <c r="GS1353" s="275"/>
      <c r="GT1353" s="275"/>
    </row>
    <row r="1354" spans="1:202">
      <c r="A1354" s="8">
        <v>17196</v>
      </c>
      <c r="B1354" s="27" t="s">
        <v>853</v>
      </c>
      <c r="C1354" s="8">
        <v>144</v>
      </c>
      <c r="D1354" s="8" t="s">
        <v>1754</v>
      </c>
      <c r="E1354" s="8" t="s">
        <v>1445</v>
      </c>
      <c r="F1354" s="8" t="s">
        <v>191</v>
      </c>
      <c r="G1354" s="8">
        <v>1000</v>
      </c>
      <c r="H1354" s="8" t="str">
        <f>VLOOKUP(F1354, 'Meslek Grupları'!$E$6:$G$152, 3, FALSE)</f>
        <v>Esnaf</v>
      </c>
      <c r="I1354" s="8"/>
      <c r="J1354" s="8"/>
      <c r="K1354" s="8"/>
      <c r="M1354" s="8"/>
      <c r="O1354" s="8"/>
      <c r="P1354" s="8"/>
      <c r="Q1354" s="8" t="s">
        <v>577</v>
      </c>
      <c r="R1354" s="8">
        <v>250</v>
      </c>
      <c r="S1354" s="8">
        <v>5</v>
      </c>
      <c r="T1354" s="8">
        <v>22.5</v>
      </c>
      <c r="U1354" s="8"/>
      <c r="V1354" s="8"/>
      <c r="W1354" s="8"/>
      <c r="Z1354" s="2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27"/>
      <c r="AT1354" s="27"/>
      <c r="AU1354" s="29"/>
      <c r="AV1354" s="8"/>
      <c r="AW1354" s="8"/>
      <c r="AX1354" s="8"/>
      <c r="AY1354" s="8"/>
      <c r="AZ1354" s="8"/>
      <c r="BA1354" s="27"/>
      <c r="BB1354" s="28">
        <v>3.5</v>
      </c>
      <c r="BC1354" s="8"/>
      <c r="BD1354" s="8"/>
      <c r="BE1354" s="8"/>
      <c r="BF1354" s="8"/>
      <c r="BG1354" s="8">
        <v>20</v>
      </c>
      <c r="BH1354" s="27">
        <v>25</v>
      </c>
      <c r="BI1354" s="8"/>
      <c r="BJ1354" s="8"/>
      <c r="BK1354" s="8"/>
      <c r="BL1354" s="8"/>
      <c r="BM1354" s="8"/>
      <c r="BN1354" s="8"/>
      <c r="BO1354" s="28"/>
      <c r="BP1354" s="8">
        <v>1</v>
      </c>
      <c r="BQ1354" s="8"/>
      <c r="BR1354" s="8"/>
      <c r="BS1354" s="8"/>
      <c r="BT1354" s="8">
        <v>300</v>
      </c>
      <c r="BU1354" s="27"/>
      <c r="BV1354" s="8">
        <v>305</v>
      </c>
      <c r="BW1354" s="28">
        <v>5</v>
      </c>
      <c r="BX1354" s="8"/>
      <c r="BY1354" s="8"/>
      <c r="BZ1354" s="8">
        <v>60</v>
      </c>
      <c r="CA1354" s="27">
        <v>60</v>
      </c>
      <c r="CB1354" s="28"/>
      <c r="CC1354" s="8"/>
      <c r="CD1354" s="8"/>
      <c r="CE1354" s="8"/>
      <c r="CF1354" s="8"/>
      <c r="CG1354" s="8"/>
      <c r="CH1354" s="27"/>
      <c r="CI1354" s="29"/>
      <c r="CJ1354" s="28">
        <v>1</v>
      </c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>
        <v>1</v>
      </c>
      <c r="CX1354" s="8">
        <v>10</v>
      </c>
      <c r="CY1354" s="8"/>
      <c r="CZ1354" s="8"/>
      <c r="DA1354" s="8"/>
      <c r="DB1354" s="8">
        <v>1</v>
      </c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28"/>
      <c r="DR1354" s="8"/>
      <c r="DS1354" s="8"/>
      <c r="DT1354" s="8"/>
      <c r="DU1354" s="8"/>
      <c r="DV1354" s="27"/>
      <c r="DW1354" s="8"/>
      <c r="DX1354" s="8"/>
      <c r="DY1354" s="8"/>
      <c r="DZ1354" s="8"/>
      <c r="EA1354" s="8"/>
      <c r="EB1354" s="8"/>
      <c r="EC1354" s="8"/>
      <c r="ED1354" s="28"/>
      <c r="EE1354" s="8"/>
      <c r="EF1354" s="8"/>
      <c r="EG1354" s="28">
        <v>1</v>
      </c>
      <c r="EH1354" s="8" t="s">
        <v>389</v>
      </c>
      <c r="EI1354" s="8"/>
      <c r="EJ1354" s="8"/>
      <c r="EK1354" s="8"/>
      <c r="EL1354" s="27">
        <v>150</v>
      </c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27"/>
      <c r="EX1354" s="27"/>
      <c r="EY1354" s="27"/>
      <c r="EZ1354" s="27"/>
      <c r="FA1354" s="27"/>
      <c r="FB1354" s="27"/>
      <c r="FC1354" s="27"/>
      <c r="FD1354" s="27"/>
      <c r="FE1354" s="27"/>
      <c r="FF1354" s="27"/>
      <c r="FG1354" s="27"/>
      <c r="FH1354" s="27"/>
      <c r="FI1354" s="27"/>
      <c r="FJ1354" s="27"/>
      <c r="FK1354" s="27"/>
      <c r="FL1354" s="27"/>
      <c r="FM1354" s="27"/>
      <c r="FN1354" s="27"/>
      <c r="FO1354" s="27"/>
      <c r="FP1354" s="27"/>
      <c r="FQ1354" s="27"/>
      <c r="FR1354" s="27"/>
      <c r="FS1354" s="29">
        <f t="shared" si="159"/>
        <v>1540</v>
      </c>
      <c r="FT1354" s="29">
        <f>SUM(FS1354:FS1356)</f>
        <v>1840</v>
      </c>
      <c r="FU1354" s="8">
        <f t="shared" si="162"/>
        <v>8.5</v>
      </c>
      <c r="FV1354" s="29">
        <f>SUM(FU1354:FU1356)</f>
        <v>11.5</v>
      </c>
      <c r="FY1354">
        <v>1790</v>
      </c>
      <c r="GJ1354" s="275" t="s">
        <v>2220</v>
      </c>
      <c r="GK1354" s="275">
        <v>103</v>
      </c>
      <c r="GL1354" s="275" t="s">
        <v>75</v>
      </c>
      <c r="GM1354" s="275" t="s">
        <v>2205</v>
      </c>
      <c r="GN1354" s="275">
        <f>SUM(AZ1299:AZ1311)+SUM(BG1299:BG1311)+SUM(BM1299:BM1311)+SUM(BT1299:BT1311)+SUM(BU1299:BU1311)+SUM(BZ1299:BZ1311)+SUM(CG1299:CG1311)</f>
        <v>2705</v>
      </c>
      <c r="GO1354" s="275">
        <f>SUM(CP1299:CP1311)+SUM(CX1299:CX1311)+SUM(DD1299:DD1311)+SUM(DE1299:DE1311)+SUM(DG1299:DG1311)+SUM(DJ1299:DJ1311)+SUM(DK1299:DK1311)+SUM(DU1299:DU1311)</f>
        <v>0</v>
      </c>
      <c r="GP1354" s="275">
        <f>SUM(EC1299:EC1311)+SUM(EF1299:EF1311)+SUM(EL1299:EL1311)+SUM(EP1299:EP1311)+SUM(EW1299:EW1311)+SUM(FC1299:FC1311)+SUM(FI1299:FI1311)+SUM(FL1299:FL1311)+SUM(FO1299:FO1311)+SUM(FQ1299:FQ1311)</f>
        <v>3710</v>
      </c>
      <c r="GQ1354" s="275">
        <f>SUM(G1299:G1311)</f>
        <v>12500</v>
      </c>
      <c r="GR1354" s="275">
        <f>SUM(DX1299:DX1311)</f>
        <v>720</v>
      </c>
      <c r="GS1354" s="275">
        <f>SUM(GN1354:GR1354)</f>
        <v>19635</v>
      </c>
      <c r="GT1354" s="275">
        <f>SUM(CI1299:CI1311)</f>
        <v>1</v>
      </c>
    </row>
    <row r="1355" spans="1:202">
      <c r="A1355" s="8">
        <v>17196</v>
      </c>
      <c r="B1355" s="27" t="s">
        <v>853</v>
      </c>
      <c r="D1355" s="8"/>
      <c r="E1355" s="8" t="s">
        <v>1071</v>
      </c>
      <c r="F1355" s="8"/>
      <c r="H1355" s="8">
        <f>VLOOKUP(F1355, 'Meslek Grupları'!$E$6:$G$152, 3, FALSE)</f>
        <v>0</v>
      </c>
      <c r="I1355" s="8"/>
      <c r="J1355" s="8"/>
      <c r="K1355" s="8"/>
      <c r="M1355" s="8"/>
      <c r="O1355" s="8"/>
      <c r="P1355" s="8"/>
      <c r="Q1355" s="8" t="s">
        <v>1071</v>
      </c>
      <c r="U1355" s="8"/>
      <c r="V1355" s="8"/>
      <c r="W1355" s="8"/>
      <c r="Z1355" s="2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27"/>
      <c r="AT1355" s="27"/>
      <c r="AU1355" s="29"/>
      <c r="AV1355" s="8">
        <v>3</v>
      </c>
      <c r="AW1355" s="8"/>
      <c r="AX1355" s="8"/>
      <c r="AY1355" s="8" t="s">
        <v>1755</v>
      </c>
      <c r="AZ1355" s="8"/>
      <c r="BA1355" s="27"/>
      <c r="BB1355" s="28"/>
      <c r="BC1355" s="8"/>
      <c r="BD1355" s="8"/>
      <c r="BE1355" s="8"/>
      <c r="BF1355" s="8"/>
      <c r="BG1355" s="8"/>
      <c r="BH1355" s="27"/>
      <c r="BI1355" s="8"/>
      <c r="BJ1355" s="8"/>
      <c r="BK1355" s="8"/>
      <c r="BL1355" s="8"/>
      <c r="BM1355" s="8"/>
      <c r="BN1355" s="8"/>
      <c r="BO1355" s="28"/>
      <c r="BP1355" s="8"/>
      <c r="BQ1355" s="8"/>
      <c r="BR1355" s="8"/>
      <c r="BS1355" s="8"/>
      <c r="BT1355" s="8"/>
      <c r="BU1355" s="27"/>
      <c r="BV1355" s="8"/>
      <c r="BW1355" s="28"/>
      <c r="BX1355" s="8"/>
      <c r="BY1355" s="8"/>
      <c r="BZ1355" s="8"/>
      <c r="CA1355" s="27"/>
      <c r="CB1355" s="28"/>
      <c r="CC1355" s="8"/>
      <c r="CD1355" s="8"/>
      <c r="CE1355" s="8"/>
      <c r="CF1355" s="8"/>
      <c r="CG1355" s="8"/>
      <c r="CH1355" s="27"/>
      <c r="CI1355" s="29"/>
      <c r="CJ1355" s="2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28"/>
      <c r="DR1355" s="8"/>
      <c r="DS1355" s="8"/>
      <c r="DT1355" s="8"/>
      <c r="DU1355" s="8"/>
      <c r="DV1355" s="27"/>
      <c r="DW1355" s="8"/>
      <c r="DX1355" s="8"/>
      <c r="DY1355" s="8"/>
      <c r="DZ1355" s="8"/>
      <c r="EA1355" s="8"/>
      <c r="EB1355" s="8"/>
      <c r="EC1355" s="8"/>
      <c r="ED1355" s="28"/>
      <c r="EE1355" s="8"/>
      <c r="EF1355" s="8"/>
      <c r="EG1355" s="28">
        <v>1</v>
      </c>
      <c r="EH1355" s="8" t="s">
        <v>410</v>
      </c>
      <c r="EI1355" s="8"/>
      <c r="EJ1355" s="8"/>
      <c r="EK1355" s="8"/>
      <c r="EL1355" s="27">
        <v>300</v>
      </c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27"/>
      <c r="EX1355" s="27"/>
      <c r="EY1355" s="27"/>
      <c r="EZ1355" s="27"/>
      <c r="FA1355" s="27"/>
      <c r="FB1355" s="27"/>
      <c r="FC1355" s="27"/>
      <c r="FD1355" s="27"/>
      <c r="FE1355" s="27"/>
      <c r="FF1355" s="27"/>
      <c r="FG1355" s="27"/>
      <c r="FH1355" s="27"/>
      <c r="FI1355" s="27"/>
      <c r="FJ1355" s="27"/>
      <c r="FK1355" s="27"/>
      <c r="FL1355" s="27"/>
      <c r="FM1355" s="27"/>
      <c r="FN1355" s="27"/>
      <c r="FO1355" s="27"/>
      <c r="FP1355" s="27"/>
      <c r="FQ1355" s="27"/>
      <c r="FR1355" s="27"/>
      <c r="FS1355" s="29">
        <f t="shared" si="159"/>
        <v>300</v>
      </c>
      <c r="FT1355" s="29"/>
      <c r="FU1355" s="8">
        <f t="shared" si="162"/>
        <v>3</v>
      </c>
      <c r="FV1355" s="29"/>
      <c r="GJ1355" s="275" t="s">
        <v>2221</v>
      </c>
      <c r="GK1355" s="275">
        <v>94</v>
      </c>
      <c r="GL1355" s="275" t="s">
        <v>75</v>
      </c>
      <c r="GM1355" s="275" t="s">
        <v>2205</v>
      </c>
      <c r="GN1355" s="275">
        <f>SUM(AZ1283:AZ1288)+SUM(BG1283:BG1288)+SUM(BM1283:BM1288)+SUM(BT1283:BT1288)+SUM(BU1283:BU1288)+SUM(BZ1283:BZ1288)+SUM(CG1283:CG1288)</f>
        <v>3437</v>
      </c>
      <c r="GO1355" s="275">
        <f>SUM(CP1283:CP1288)+SUM(CX1283:CX1288)+SUM(DD1283:DD1288)+SUM(DE1283:DE1288)+SUM(DG1283:DG1288)+SUM(DJ1283:DJ1288)+SUM(DK1283:DK1288)+SUM(DU1283:DU1288)</f>
        <v>20</v>
      </c>
      <c r="GP1355" s="275">
        <f>SUM(EC1283:EC1288)+SUM(EF1283:EF1288)+SUM(EL1283:EL1288)+SUM(EP1283:EP1288)+SUM(EW1283:EW1288)+SUM(FC1283:FC1288)+SUM(FI1283:FI1288)+SUM(FL1283:FL1288)+SUM(FO1283:FO1288)+SUM(FQ1283:FQ1288)</f>
        <v>2440</v>
      </c>
      <c r="GQ1355" s="275">
        <f>SUM(G1283:G1288)</f>
        <v>9000</v>
      </c>
      <c r="GR1355" s="275">
        <v>0</v>
      </c>
      <c r="GS1355" s="275">
        <f t="shared" ref="GS1355:GS1363" si="168">SUM(GN1355:GR1355)</f>
        <v>14897</v>
      </c>
      <c r="GT1355" s="275">
        <f>SUM(CI1283:CI1288)</f>
        <v>1</v>
      </c>
    </row>
    <row r="1356" spans="1:202">
      <c r="A1356" s="8">
        <v>17196</v>
      </c>
      <c r="B1356" s="27" t="s">
        <v>853</v>
      </c>
      <c r="C1356" s="31"/>
      <c r="D1356" s="31"/>
      <c r="E1356" s="31" t="s">
        <v>1071</v>
      </c>
      <c r="F1356" s="31"/>
      <c r="G1356" s="31"/>
      <c r="H1356" s="8">
        <f>VLOOKUP(F1356, 'Meslek Grupları'!$E$6:$G$152, 3, FALSE)</f>
        <v>0</v>
      </c>
      <c r="I1356" s="31"/>
      <c r="J1356" s="31"/>
      <c r="K1356" s="31"/>
      <c r="L1356" s="31"/>
      <c r="M1356" s="31"/>
      <c r="N1356" s="31"/>
      <c r="O1356" s="31"/>
      <c r="P1356" s="31"/>
      <c r="Q1356" s="31" t="s">
        <v>1071</v>
      </c>
      <c r="R1356" s="31"/>
      <c r="S1356" s="31"/>
      <c r="T1356" s="31"/>
      <c r="U1356" s="31"/>
      <c r="V1356" s="31"/>
      <c r="W1356" s="31"/>
      <c r="X1356" s="31"/>
      <c r="Y1356" s="31"/>
      <c r="Z1356" s="38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7"/>
      <c r="AT1356" s="37"/>
      <c r="AU1356" s="39"/>
      <c r="AV1356" s="31"/>
      <c r="AW1356" s="31"/>
      <c r="AX1356" s="31"/>
      <c r="AY1356" s="31"/>
      <c r="AZ1356" s="31"/>
      <c r="BA1356" s="37"/>
      <c r="BB1356" s="38"/>
      <c r="BC1356" s="31"/>
      <c r="BD1356" s="31"/>
      <c r="BE1356" s="31"/>
      <c r="BF1356" s="31"/>
      <c r="BG1356" s="31"/>
      <c r="BH1356" s="37"/>
      <c r="BI1356" s="31"/>
      <c r="BJ1356" s="31"/>
      <c r="BK1356" s="31"/>
      <c r="BL1356" s="31"/>
      <c r="BM1356" s="31"/>
      <c r="BN1356" s="31"/>
      <c r="BO1356" s="38"/>
      <c r="BP1356" s="31"/>
      <c r="BQ1356" s="31"/>
      <c r="BR1356" s="31"/>
      <c r="BS1356" s="31"/>
      <c r="BT1356" s="31"/>
      <c r="BU1356" s="37"/>
      <c r="BV1356" s="31"/>
      <c r="BW1356" s="38"/>
      <c r="BX1356" s="31"/>
      <c r="BY1356" s="31"/>
      <c r="BZ1356" s="31"/>
      <c r="CA1356" s="37"/>
      <c r="CB1356" s="38"/>
      <c r="CC1356" s="31"/>
      <c r="CD1356" s="31"/>
      <c r="CE1356" s="31"/>
      <c r="CF1356" s="31"/>
      <c r="CG1356" s="31"/>
      <c r="CH1356" s="37"/>
      <c r="CI1356" s="39"/>
      <c r="CJ1356" s="38"/>
      <c r="CK1356" s="31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  <c r="DH1356" s="31"/>
      <c r="DI1356" s="31"/>
      <c r="DJ1356" s="31"/>
      <c r="DK1356" s="31"/>
      <c r="DL1356" s="31"/>
      <c r="DM1356" s="31"/>
      <c r="DN1356" s="31"/>
      <c r="DO1356" s="31"/>
      <c r="DP1356" s="31"/>
      <c r="DQ1356" s="38"/>
      <c r="DR1356" s="31"/>
      <c r="DS1356" s="31"/>
      <c r="DT1356" s="31"/>
      <c r="DU1356" s="31"/>
      <c r="DV1356" s="37"/>
      <c r="DW1356" s="31"/>
      <c r="DX1356" s="31"/>
      <c r="DY1356" s="31"/>
      <c r="DZ1356" s="31"/>
      <c r="EA1356" s="31"/>
      <c r="EB1356" s="31"/>
      <c r="EC1356" s="31"/>
      <c r="ED1356" s="38"/>
      <c r="EE1356" s="31"/>
      <c r="EF1356" s="31"/>
      <c r="EG1356" s="38">
        <v>2</v>
      </c>
      <c r="EH1356" s="31"/>
      <c r="EI1356" s="31"/>
      <c r="EJ1356" s="31"/>
      <c r="EK1356" s="31" t="s">
        <v>915</v>
      </c>
      <c r="EL1356" s="37"/>
      <c r="EM1356" s="31"/>
      <c r="EN1356" s="31"/>
      <c r="EO1356" s="31"/>
      <c r="EP1356" s="31"/>
      <c r="EQ1356" s="31"/>
      <c r="ER1356" s="31"/>
      <c r="ES1356" s="31"/>
      <c r="ET1356" s="31"/>
      <c r="EU1356" s="31"/>
      <c r="EV1356" s="31"/>
      <c r="EW1356" s="37"/>
      <c r="EX1356" s="37"/>
      <c r="EY1356" s="37"/>
      <c r="EZ1356" s="37"/>
      <c r="FA1356" s="37"/>
      <c r="FB1356" s="37"/>
      <c r="FC1356" s="37"/>
      <c r="FD1356" s="37"/>
      <c r="FE1356" s="37"/>
      <c r="FF1356" s="37"/>
      <c r="FG1356" s="37"/>
      <c r="FH1356" s="37"/>
      <c r="FI1356" s="37"/>
      <c r="FJ1356" s="37"/>
      <c r="FK1356" s="37"/>
      <c r="FL1356" s="37"/>
      <c r="FM1356" s="37"/>
      <c r="FN1356" s="37"/>
      <c r="FO1356" s="37"/>
      <c r="FP1356" s="37"/>
      <c r="FQ1356" s="37"/>
      <c r="FR1356" s="37"/>
      <c r="FS1356" s="29">
        <f t="shared" si="159"/>
        <v>0</v>
      </c>
      <c r="FT1356" s="29"/>
      <c r="FU1356" s="8">
        <f t="shared" si="162"/>
        <v>0</v>
      </c>
      <c r="FV1356" s="29"/>
      <c r="GJ1356" s="275" t="s">
        <v>2227</v>
      </c>
      <c r="GK1356" s="275">
        <v>97</v>
      </c>
      <c r="GL1356" s="275" t="s">
        <v>75</v>
      </c>
      <c r="GM1356" s="275" t="s">
        <v>288</v>
      </c>
      <c r="GN1356" s="275">
        <f>SUM(AZ1291:AZ1292)+SUM(BG1291:BG1292)+SUM(BM1291:BM1292)+SUM(BT1291:BT1292)+SUM(BU1291:BU1292)+SUM(BZ1291:BZ1292)+SUM(CG1291:CG1292)</f>
        <v>630</v>
      </c>
      <c r="GO1356" s="275">
        <f>SUM(CP1291:CP1292)+SUM(CX1291:CX1292)+SUM(DD1291:DD1292)+SUM(DE1291:DE1292)+SUM(DG1291:DG1292)+SUM(DJ1291:DJ1292)+SUM(DK1291:DK1292)+SUM(DU1291:DU1292)</f>
        <v>16</v>
      </c>
      <c r="GP1356" s="275">
        <f>SUM(EC1291:EC1292)+SUM(EF1291:EF1292)+SUM(EL1291:EL1292)+SUM(EP1291:EP1292)+SUM(EW1291:EW1292)+SUM(FC1291:FC1292)+SUM(FI1291:FI1292)+SUM(FL1291:FL1292)+SUM(FO1291:FO1292)+SUM(FQ1291:FQ1292)</f>
        <v>530</v>
      </c>
      <c r="GQ1356" s="275">
        <f>SUM(G1291:G1292)</f>
        <v>8000</v>
      </c>
      <c r="GR1356" s="275">
        <v>0</v>
      </c>
      <c r="GS1356" s="275">
        <f>SUM(GN1356:GR1356)</f>
        <v>9176</v>
      </c>
      <c r="GT1356" s="275">
        <f>SUM(CI1291:CI1292)</f>
        <v>3</v>
      </c>
    </row>
    <row r="1357" spans="1:202">
      <c r="A1357" s="8">
        <v>17196</v>
      </c>
      <c r="B1357" s="27" t="s">
        <v>853</v>
      </c>
      <c r="C1357" s="8">
        <v>145</v>
      </c>
      <c r="D1357" s="8" t="s">
        <v>1554</v>
      </c>
      <c r="E1357" s="8" t="s">
        <v>1448</v>
      </c>
      <c r="F1357" s="8" t="s">
        <v>310</v>
      </c>
      <c r="H1357" s="8" t="str">
        <f>VLOOKUP(F1357, 'Meslek Grupları'!$E$6:$G$152, 3, FALSE)</f>
        <v>Görevli</v>
      </c>
      <c r="I1357" s="8"/>
      <c r="J1357" s="8"/>
      <c r="K1357" s="8"/>
      <c r="M1357" s="8"/>
      <c r="O1357" s="8"/>
      <c r="P1357" s="8"/>
      <c r="Q1357" s="8" t="s">
        <v>575</v>
      </c>
      <c r="S1357">
        <v>2</v>
      </c>
      <c r="T1357">
        <v>9</v>
      </c>
      <c r="U1357" s="8"/>
      <c r="V1357" s="8"/>
      <c r="W1357" s="8"/>
      <c r="Z1357" s="2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27"/>
      <c r="AT1357" s="27"/>
      <c r="AU1357" s="29"/>
      <c r="AV1357" s="8"/>
      <c r="AW1357" s="8"/>
      <c r="AX1357" s="8"/>
      <c r="AY1357" s="8"/>
      <c r="AZ1357" s="8"/>
      <c r="BA1357" s="27"/>
      <c r="BB1357" s="28"/>
      <c r="BC1357" s="8"/>
      <c r="BD1357" s="8"/>
      <c r="BE1357" s="8"/>
      <c r="BF1357" s="8"/>
      <c r="BG1357" s="8"/>
      <c r="BH1357" s="27"/>
      <c r="BI1357" s="8"/>
      <c r="BJ1357" s="8"/>
      <c r="BK1357" s="8"/>
      <c r="BL1357" s="8"/>
      <c r="BM1357" s="8"/>
      <c r="BN1357" s="8"/>
      <c r="BO1357" s="28"/>
      <c r="BP1357" s="8"/>
      <c r="BQ1357" s="8"/>
      <c r="BR1357" s="8"/>
      <c r="BS1357" s="8"/>
      <c r="BT1357" s="8"/>
      <c r="BU1357" s="27"/>
      <c r="BV1357" s="8"/>
      <c r="BW1357" s="28">
        <v>2</v>
      </c>
      <c r="BX1357" s="8"/>
      <c r="BY1357" s="8"/>
      <c r="BZ1357" s="8">
        <v>60</v>
      </c>
      <c r="CA1357" s="27">
        <v>60</v>
      </c>
      <c r="CB1357" s="28"/>
      <c r="CC1357" s="8"/>
      <c r="CD1357" s="8"/>
      <c r="CE1357" s="8"/>
      <c r="CF1357" s="8"/>
      <c r="CG1357" s="8"/>
      <c r="CH1357" s="27"/>
      <c r="CI1357" s="29"/>
      <c r="CJ1357" s="28">
        <v>1</v>
      </c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28"/>
      <c r="DR1357" s="8"/>
      <c r="DS1357" s="8"/>
      <c r="DT1357" s="8"/>
      <c r="DU1357" s="8"/>
      <c r="DV1357" s="27"/>
      <c r="DW1357" s="8"/>
      <c r="DX1357" s="8"/>
      <c r="DY1357" s="8"/>
      <c r="DZ1357" s="8"/>
      <c r="EA1357" s="8"/>
      <c r="EB1357" s="8"/>
      <c r="EC1357" s="8"/>
      <c r="ED1357" s="28"/>
      <c r="EE1357" s="8"/>
      <c r="EF1357" s="8"/>
      <c r="EG1357" s="28"/>
      <c r="EH1357" s="8"/>
      <c r="EI1357" s="8"/>
      <c r="EJ1357" s="8"/>
      <c r="EK1357" s="8"/>
      <c r="EL1357" s="27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27"/>
      <c r="EX1357" s="27"/>
      <c r="EY1357" s="27"/>
      <c r="EZ1357" s="27"/>
      <c r="FA1357" s="27"/>
      <c r="FB1357" s="27"/>
      <c r="FC1357" s="27"/>
      <c r="FD1357" s="27"/>
      <c r="FE1357" s="27"/>
      <c r="FF1357" s="27"/>
      <c r="FG1357" s="27"/>
      <c r="FH1357" s="27"/>
      <c r="FI1357" s="27"/>
      <c r="FJ1357" s="27"/>
      <c r="FK1357" s="27"/>
      <c r="FL1357" s="27"/>
      <c r="FM1357" s="27"/>
      <c r="FN1357" s="27"/>
      <c r="FO1357" s="27"/>
      <c r="FP1357" s="27"/>
      <c r="FQ1357" s="27"/>
      <c r="FR1357" s="27"/>
      <c r="FS1357" s="29">
        <f t="shared" si="159"/>
        <v>60</v>
      </c>
      <c r="FT1357" s="29">
        <f>SUM(FS1357:FS1358)</f>
        <v>360</v>
      </c>
      <c r="FU1357" s="8">
        <f t="shared" si="162"/>
        <v>2</v>
      </c>
      <c r="FV1357" s="29">
        <f>SUM(FU1357:FU1358)</f>
        <v>2</v>
      </c>
      <c r="GJ1357" s="279">
        <v>43286</v>
      </c>
      <c r="GK1357" s="275">
        <v>1</v>
      </c>
      <c r="GL1357" s="275" t="s">
        <v>38</v>
      </c>
      <c r="GM1357" s="275" t="s">
        <v>178</v>
      </c>
      <c r="GN1357" s="275">
        <f>SUM(AZ5:AZ7)+SUM(BG5:BG7)+SUM(BM5:BM7)+SUM(BT5:BT7)+SUM(BU5:BU7)+SUM(BZ5:BZ7)+SUM(CG5:CG7)</f>
        <v>3137.75</v>
      </c>
      <c r="GO1357" s="275">
        <f>SUM(CP5:CP7)+SUM(CX5:CX7)+SUM(DD5:DD7)+SUM(DE5:DE7)+SUM(DG5:DG7)+SUM(DJ5:DJ7)+SUM(DK5:DK7)+SUM(DU5:DU7)</f>
        <v>8</v>
      </c>
      <c r="GP1357" s="275">
        <f>SUM(EC5:EC7)+SUM(EF5:EF7)+SUM(EL5:EL7)+SUM(EP5:EP7)+SUM(EW5:EW7)+SUM(FC5:FC7)+SUM(FI5:FI7)+SUM(FL5:FL7)+SUM(FO5:FO7)+SUM(FQ5:FQ7)</f>
        <v>4150</v>
      </c>
      <c r="GQ1357" s="275">
        <f>SUM(G5:G7)</f>
        <v>0</v>
      </c>
      <c r="GR1357" s="275">
        <v>0</v>
      </c>
      <c r="GS1357" s="275">
        <f t="shared" si="168"/>
        <v>7295.75</v>
      </c>
      <c r="GT1357" s="275">
        <f>SUM(CI5:CI7)</f>
        <v>3</v>
      </c>
    </row>
    <row r="1358" spans="1:202">
      <c r="A1358" s="8">
        <v>17196</v>
      </c>
      <c r="B1358" s="27" t="s">
        <v>853</v>
      </c>
      <c r="C1358" s="31"/>
      <c r="E1358" s="31" t="s">
        <v>1756</v>
      </c>
      <c r="F1358" s="31" t="s">
        <v>236</v>
      </c>
      <c r="G1358" s="31">
        <v>300</v>
      </c>
      <c r="H1358" s="8" t="str">
        <f>VLOOKUP(F1358, 'Meslek Grupları'!$E$6:$G$152, 3, FALSE)</f>
        <v>Esnaf</v>
      </c>
      <c r="I1358" s="31"/>
      <c r="J1358" s="31"/>
      <c r="K1358" s="31"/>
      <c r="L1358" s="31"/>
      <c r="M1358" s="31"/>
      <c r="N1358" s="31"/>
      <c r="O1358" s="31"/>
      <c r="P1358" s="31"/>
      <c r="Q1358" s="31" t="s">
        <v>1071</v>
      </c>
      <c r="R1358" s="31"/>
      <c r="S1358" s="31"/>
      <c r="T1358" s="31"/>
      <c r="U1358" s="31"/>
      <c r="V1358" s="31"/>
      <c r="W1358" s="31"/>
      <c r="X1358" s="31"/>
      <c r="Y1358" s="31"/>
      <c r="Z1358" s="38"/>
      <c r="AA1358" s="31"/>
      <c r="AB1358" s="31"/>
      <c r="AC1358" s="31"/>
      <c r="AD1358" s="31"/>
      <c r="AE1358" s="31"/>
      <c r="AF1358" s="31"/>
      <c r="AG1358" s="31"/>
      <c r="AH1358" s="31"/>
      <c r="AI1358" s="31"/>
      <c r="AJ1358" s="31"/>
      <c r="AK1358" s="31"/>
      <c r="AL1358" s="31"/>
      <c r="AM1358" s="31"/>
      <c r="AN1358" s="31"/>
      <c r="AO1358" s="31"/>
      <c r="AP1358" s="31"/>
      <c r="AQ1358" s="31"/>
      <c r="AR1358" s="31"/>
      <c r="AS1358" s="37"/>
      <c r="AT1358" s="37"/>
      <c r="AU1358" s="39"/>
      <c r="AV1358" s="31"/>
      <c r="AW1358" s="31"/>
      <c r="AX1358" s="31"/>
      <c r="AY1358" s="31"/>
      <c r="AZ1358" s="31"/>
      <c r="BA1358" s="37"/>
      <c r="BB1358" s="38"/>
      <c r="BC1358" s="31"/>
      <c r="BD1358" s="31"/>
      <c r="BE1358" s="31"/>
      <c r="BF1358" s="31"/>
      <c r="BG1358" s="31"/>
      <c r="BH1358" s="37"/>
      <c r="BI1358" s="31"/>
      <c r="BJ1358" s="31"/>
      <c r="BK1358" s="31"/>
      <c r="BL1358" s="31"/>
      <c r="BM1358" s="31"/>
      <c r="BN1358" s="31"/>
      <c r="BO1358" s="38"/>
      <c r="BP1358" s="31"/>
      <c r="BQ1358" s="31"/>
      <c r="BR1358" s="31"/>
      <c r="BS1358" s="31"/>
      <c r="BT1358" s="31"/>
      <c r="BU1358" s="37"/>
      <c r="BV1358" s="31"/>
      <c r="BW1358" s="38"/>
      <c r="BX1358" s="31"/>
      <c r="BY1358" s="31"/>
      <c r="BZ1358" s="31"/>
      <c r="CA1358" s="37"/>
      <c r="CB1358" s="38"/>
      <c r="CC1358" s="31"/>
      <c r="CD1358" s="31"/>
      <c r="CE1358" s="31"/>
      <c r="CF1358" s="31"/>
      <c r="CG1358" s="31"/>
      <c r="CH1358" s="37"/>
      <c r="CI1358" s="39"/>
      <c r="CJ1358" s="38"/>
      <c r="CK1358" s="31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  <c r="DH1358" s="31"/>
      <c r="DI1358" s="31"/>
      <c r="DJ1358" s="31"/>
      <c r="DK1358" s="31"/>
      <c r="DL1358" s="31"/>
      <c r="DM1358" s="31"/>
      <c r="DN1358" s="31"/>
      <c r="DO1358" s="31"/>
      <c r="DP1358" s="31"/>
      <c r="DQ1358" s="38"/>
      <c r="DR1358" s="31"/>
      <c r="DS1358" s="31"/>
      <c r="DT1358" s="31"/>
      <c r="DU1358" s="31"/>
      <c r="DV1358" s="37"/>
      <c r="DW1358" s="31"/>
      <c r="DX1358" s="31"/>
      <c r="DY1358" s="31"/>
      <c r="DZ1358" s="31"/>
      <c r="EA1358" s="31"/>
      <c r="EB1358" s="31"/>
      <c r="EC1358" s="31"/>
      <c r="ED1358" s="38"/>
      <c r="EE1358" s="31"/>
      <c r="EF1358" s="31"/>
      <c r="EG1358" s="38"/>
      <c r="EH1358" s="31"/>
      <c r="EI1358" s="31"/>
      <c r="EJ1358" s="31"/>
      <c r="EK1358" s="31"/>
      <c r="EL1358" s="37"/>
      <c r="EM1358" s="31"/>
      <c r="EN1358" s="31"/>
      <c r="EO1358" s="31"/>
      <c r="EP1358" s="31"/>
      <c r="EQ1358" s="31"/>
      <c r="ER1358" s="31"/>
      <c r="ES1358" s="31"/>
      <c r="ET1358" s="31"/>
      <c r="EU1358" s="31"/>
      <c r="EV1358" s="31"/>
      <c r="EW1358" s="37"/>
      <c r="EX1358" s="37"/>
      <c r="EY1358" s="37"/>
      <c r="EZ1358" s="37"/>
      <c r="FA1358" s="37"/>
      <c r="FB1358" s="37"/>
      <c r="FC1358" s="37"/>
      <c r="FD1358" s="37"/>
      <c r="FE1358" s="37"/>
      <c r="FF1358" s="37"/>
      <c r="FG1358" s="37"/>
      <c r="FH1358" s="37"/>
      <c r="FI1358" s="37"/>
      <c r="FJ1358" s="37"/>
      <c r="FK1358" s="37"/>
      <c r="FL1358" s="37"/>
      <c r="FM1358" s="37"/>
      <c r="FN1358" s="37"/>
      <c r="FO1358" s="37"/>
      <c r="FP1358" s="37"/>
      <c r="FQ1358" s="37"/>
      <c r="FR1358" s="37"/>
      <c r="FS1358" s="29">
        <f t="shared" si="159"/>
        <v>300</v>
      </c>
      <c r="FT1358" s="29"/>
      <c r="FU1358" s="8">
        <f t="shared" si="162"/>
        <v>0</v>
      </c>
      <c r="FV1358" s="29"/>
      <c r="GJ1358" s="275" t="s">
        <v>2223</v>
      </c>
      <c r="GK1358" s="275">
        <v>25</v>
      </c>
      <c r="GL1358" s="275" t="s">
        <v>43</v>
      </c>
      <c r="GM1358" s="275" t="s">
        <v>2207</v>
      </c>
      <c r="GN1358" s="275">
        <f>SUM(AZ166:AZ167)+SUM(BG166:BG167)+SUM(BM166:BM167)+SUM(BT166:BT167)+SUM(BU166:BU167)+SUM(BZ166:BZ167)+SUM(CG166:CG167)</f>
        <v>460</v>
      </c>
      <c r="GO1358" s="275">
        <f>SUM(CP166:CP167)+SUM(CX166:CX167)+SUM(DD166:DD167)+SUM(DE166:DE167)+SUM(DG166:DG167)+SUM(DJ166:DJ167)+SUM(DK166:DK167)+SUM(DU166:DU167)</f>
        <v>40</v>
      </c>
      <c r="GP1358" s="275">
        <f>SUM(EC166:EC167)+SUM(EF166:EF167)+SUM(EL166:EL167)+SUM(EP166:EP167)+SUM(EW166:EW167)+SUM(FC166:FC167)+SUM(FI166:FI167)+SUM(FL166:FL167)+SUM(FO166:FO167)+SUM(FQ166:FQ167)</f>
        <v>1200</v>
      </c>
      <c r="GQ1358" s="275">
        <f>SUM(G166:G167)</f>
        <v>5000</v>
      </c>
      <c r="GR1358" s="275">
        <v>0</v>
      </c>
      <c r="GS1358" s="275">
        <f t="shared" si="168"/>
        <v>6700</v>
      </c>
      <c r="GT1358" s="275">
        <f>SUM(CI166:CI167)</f>
        <v>0</v>
      </c>
    </row>
    <row r="1359" spans="1:202">
      <c r="A1359" s="8">
        <v>17196</v>
      </c>
      <c r="B1359" s="27" t="s">
        <v>853</v>
      </c>
      <c r="C1359" s="40">
        <v>146</v>
      </c>
      <c r="D1359" s="40" t="s">
        <v>1448</v>
      </c>
      <c r="E1359" s="40" t="s">
        <v>1757</v>
      </c>
      <c r="F1359" s="40" t="s">
        <v>261</v>
      </c>
      <c r="G1359" s="40">
        <v>500</v>
      </c>
      <c r="H1359" s="8" t="str">
        <f>VLOOKUP(F1359, 'Meslek Grupları'!$E$6:$G$152, 3, FALSE)</f>
        <v>Esnaf</v>
      </c>
      <c r="I1359" s="40"/>
      <c r="J1359" s="40"/>
      <c r="K1359" s="40"/>
      <c r="L1359" s="40"/>
      <c r="M1359" s="40"/>
      <c r="N1359" s="40"/>
      <c r="O1359" s="40"/>
      <c r="P1359" s="40"/>
      <c r="Q1359" s="40" t="s">
        <v>577</v>
      </c>
      <c r="R1359" s="40">
        <v>80</v>
      </c>
      <c r="S1359" s="40">
        <v>5.5</v>
      </c>
      <c r="T1359" s="124"/>
      <c r="U1359" s="40"/>
      <c r="V1359" s="40"/>
      <c r="W1359" s="40"/>
      <c r="X1359" s="40"/>
      <c r="Y1359" s="40"/>
      <c r="Z1359" s="41"/>
      <c r="AA1359" s="40"/>
      <c r="AB1359" s="40"/>
      <c r="AC1359" s="40"/>
      <c r="AD1359" s="40"/>
      <c r="AE1359" s="40"/>
      <c r="AF1359" s="40"/>
      <c r="AG1359" s="40"/>
      <c r="AH1359" s="40"/>
      <c r="AI1359" s="40"/>
      <c r="AJ1359" s="40"/>
      <c r="AK1359" s="40"/>
      <c r="AL1359" s="40"/>
      <c r="AM1359" s="40"/>
      <c r="AN1359" s="40"/>
      <c r="AO1359" s="40"/>
      <c r="AP1359" s="40"/>
      <c r="AQ1359" s="40"/>
      <c r="AR1359" s="40"/>
      <c r="AS1359" s="42"/>
      <c r="AT1359" s="42"/>
      <c r="AU1359" s="43"/>
      <c r="AV1359" s="40"/>
      <c r="AW1359" s="40"/>
      <c r="AX1359" s="40"/>
      <c r="AY1359" s="40"/>
      <c r="AZ1359" s="40"/>
      <c r="BA1359" s="42"/>
      <c r="BB1359" s="41"/>
      <c r="BC1359" s="40"/>
      <c r="BD1359" s="40"/>
      <c r="BE1359" s="40"/>
      <c r="BF1359" s="40"/>
      <c r="BG1359" s="40"/>
      <c r="BH1359" s="42"/>
      <c r="BI1359" s="40"/>
      <c r="BJ1359" s="40"/>
      <c r="BK1359" s="40"/>
      <c r="BL1359" s="40"/>
      <c r="BM1359" s="40"/>
      <c r="BN1359" s="40"/>
      <c r="BO1359" s="41"/>
      <c r="BP1359" s="40"/>
      <c r="BQ1359" s="40"/>
      <c r="BR1359" s="40"/>
      <c r="BS1359" s="40"/>
      <c r="BT1359" s="40"/>
      <c r="BU1359" s="42"/>
      <c r="BV1359" s="40"/>
      <c r="BW1359" s="41">
        <v>5.5</v>
      </c>
      <c r="BX1359" s="40"/>
      <c r="BY1359" s="40"/>
      <c r="BZ1359" s="40">
        <v>94</v>
      </c>
      <c r="CA1359" s="42">
        <v>94</v>
      </c>
      <c r="CB1359" s="41"/>
      <c r="CC1359" s="40"/>
      <c r="CD1359" s="40"/>
      <c r="CE1359" s="40"/>
      <c r="CF1359" s="40"/>
      <c r="CG1359" s="40"/>
      <c r="CH1359" s="42"/>
      <c r="CI1359" s="43"/>
      <c r="CJ1359" s="41">
        <v>1</v>
      </c>
      <c r="CK1359" s="40"/>
      <c r="CL1359" s="40"/>
      <c r="CM1359" s="40"/>
      <c r="CN1359" s="40"/>
      <c r="CO1359" s="40"/>
      <c r="CP1359" s="40"/>
      <c r="CQ1359" s="40"/>
      <c r="CR1359" s="40"/>
      <c r="CS1359" s="40"/>
      <c r="CT1359" s="40"/>
      <c r="CU1359" s="40"/>
      <c r="CV1359" s="40"/>
      <c r="CW1359" s="40"/>
      <c r="CX1359" s="40"/>
      <c r="CY1359" s="40"/>
      <c r="CZ1359" s="40"/>
      <c r="DA1359" s="40"/>
      <c r="DB1359" s="40"/>
      <c r="DC1359" s="40"/>
      <c r="DD1359" s="40"/>
      <c r="DE1359" s="40"/>
      <c r="DF1359" s="40"/>
      <c r="DG1359" s="40"/>
      <c r="DH1359" s="40"/>
      <c r="DI1359" s="40"/>
      <c r="DJ1359" s="40"/>
      <c r="DK1359" s="40"/>
      <c r="DL1359" s="40"/>
      <c r="DM1359" s="40"/>
      <c r="DN1359" s="40"/>
      <c r="DO1359" s="40"/>
      <c r="DP1359" s="40"/>
      <c r="DQ1359" s="41"/>
      <c r="DR1359" s="40"/>
      <c r="DS1359" s="40"/>
      <c r="DT1359" s="40"/>
      <c r="DU1359" s="40"/>
      <c r="DV1359" s="42"/>
      <c r="DW1359" s="40"/>
      <c r="DX1359" s="40"/>
      <c r="DY1359" s="40"/>
      <c r="DZ1359" s="40"/>
      <c r="EA1359" s="40"/>
      <c r="EB1359" s="40"/>
      <c r="EC1359" s="40"/>
      <c r="ED1359" s="41"/>
      <c r="EE1359" s="40"/>
      <c r="EF1359" s="40"/>
      <c r="EG1359" s="41"/>
      <c r="EH1359" s="40"/>
      <c r="EI1359" s="40"/>
      <c r="EJ1359" s="40"/>
      <c r="EK1359" s="40"/>
      <c r="EL1359" s="42"/>
      <c r="EM1359" s="40"/>
      <c r="EN1359" s="40"/>
      <c r="EO1359" s="40"/>
      <c r="EP1359" s="40"/>
      <c r="EQ1359" s="40"/>
      <c r="ER1359" s="40"/>
      <c r="ES1359" s="40"/>
      <c r="ET1359" s="40"/>
      <c r="EU1359" s="40"/>
      <c r="EV1359" s="40"/>
      <c r="EW1359" s="42"/>
      <c r="EX1359" s="42"/>
      <c r="EY1359" s="42"/>
      <c r="EZ1359" s="42"/>
      <c r="FA1359" s="42"/>
      <c r="FB1359" s="42"/>
      <c r="FC1359" s="42"/>
      <c r="FD1359" s="42"/>
      <c r="FE1359" s="42"/>
      <c r="FF1359" s="42"/>
      <c r="FG1359" s="42"/>
      <c r="FH1359" s="42"/>
      <c r="FI1359" s="42"/>
      <c r="FJ1359" s="42"/>
      <c r="FK1359" s="42"/>
      <c r="FL1359" s="42"/>
      <c r="FM1359" s="42"/>
      <c r="FN1359" s="42"/>
      <c r="FO1359" s="42"/>
      <c r="FP1359" s="42"/>
      <c r="FQ1359" s="42"/>
      <c r="FR1359" s="42"/>
      <c r="FS1359" s="29">
        <f t="shared" si="159"/>
        <v>594</v>
      </c>
      <c r="FT1359" s="29">
        <f t="shared" ref="FT1359:FT1368" si="169">FS1359</f>
        <v>594</v>
      </c>
      <c r="FU1359" s="8">
        <f t="shared" si="162"/>
        <v>5.5</v>
      </c>
      <c r="FV1359" s="29">
        <f t="shared" ref="FV1359:FV1368" si="170">FU1359</f>
        <v>5.5</v>
      </c>
      <c r="GJ1359" s="275" t="s">
        <v>2224</v>
      </c>
      <c r="GK1359" s="275">
        <v>7</v>
      </c>
      <c r="GL1359" s="275" t="s">
        <v>43</v>
      </c>
      <c r="GM1359" s="275" t="s">
        <v>2208</v>
      </c>
      <c r="GN1359" s="275">
        <f>SUM(AZ140:AZ141)+SUM(BG140:BG141)+SUM(BM140:BM141)+SUM(BT140:BT141)+SUM(BU140:BU141)+SUM(BZ140:BZ141)+SUM(CG140:CG141)</f>
        <v>182</v>
      </c>
      <c r="GO1359" s="275">
        <f>SUM(CP140:CP141)+SUM(CX140:CX141)+SUM(DD140:DD141)+SUM(DE140:DE141)+SUM(DG140:DG141)+SUM(DJ140:DJ141)+SUM(DK140:DK141)+SUM(DU140:DU141)</f>
        <v>0</v>
      </c>
      <c r="GP1359" s="275">
        <f>SUM(EC140:EC141)+SUM(EF140:EF141)+SUM(EL140:EL141)+SUM(EP140:EP141)+SUM(EW140:EW141)+SUM(FC140:FC141)+SUM(FI140:FI141)+SUM(FL140:FL141)+SUM(FO140:FO141)+SUM(FQ140:FQ141)</f>
        <v>4920</v>
      </c>
      <c r="GQ1359" s="275">
        <f>SUM(G140:G141)</f>
        <v>1268</v>
      </c>
      <c r="GR1359" s="275">
        <v>0</v>
      </c>
      <c r="GS1359" s="275">
        <f t="shared" si="168"/>
        <v>6370</v>
      </c>
      <c r="GT1359" s="275">
        <f>SUM(CI140:CI141)</f>
        <v>0</v>
      </c>
    </row>
    <row r="1360" spans="1:202">
      <c r="A1360" s="8">
        <v>17196</v>
      </c>
      <c r="B1360" s="27" t="s">
        <v>853</v>
      </c>
      <c r="C1360" s="40">
        <v>147</v>
      </c>
      <c r="D1360" s="40" t="s">
        <v>1448</v>
      </c>
      <c r="E1360" s="40" t="s">
        <v>1450</v>
      </c>
      <c r="F1360" s="40" t="s">
        <v>261</v>
      </c>
      <c r="G1360" s="40">
        <v>600</v>
      </c>
      <c r="H1360" s="8" t="str">
        <f>VLOOKUP(F1360, 'Meslek Grupları'!$E$6:$G$152, 3, FALSE)</f>
        <v>Esnaf</v>
      </c>
      <c r="I1360" s="40"/>
      <c r="J1360" s="40"/>
      <c r="K1360" s="40"/>
      <c r="L1360" s="40"/>
      <c r="M1360" s="40"/>
      <c r="N1360" s="40"/>
      <c r="O1360" s="40"/>
      <c r="P1360" s="40"/>
      <c r="Q1360" s="40" t="s">
        <v>576</v>
      </c>
      <c r="R1360" s="40">
        <v>65</v>
      </c>
      <c r="S1360" s="40">
        <v>1.5</v>
      </c>
      <c r="T1360" s="40">
        <v>6.75</v>
      </c>
      <c r="U1360" s="40"/>
      <c r="V1360" s="40"/>
      <c r="W1360" s="40"/>
      <c r="X1360" s="40"/>
      <c r="Y1360" s="40"/>
      <c r="Z1360" s="41"/>
      <c r="AA1360" s="40"/>
      <c r="AB1360" s="40"/>
      <c r="AC1360" s="40"/>
      <c r="AD1360" s="40"/>
      <c r="AE1360" s="40"/>
      <c r="AF1360" s="40"/>
      <c r="AG1360" s="40"/>
      <c r="AH1360" s="40"/>
      <c r="AI1360" s="40"/>
      <c r="AJ1360" s="40"/>
      <c r="AK1360" s="40"/>
      <c r="AL1360" s="40"/>
      <c r="AM1360" s="40"/>
      <c r="AN1360" s="40"/>
      <c r="AO1360" s="40"/>
      <c r="AP1360" s="40"/>
      <c r="AQ1360" s="40"/>
      <c r="AR1360" s="40"/>
      <c r="AS1360" s="42"/>
      <c r="AT1360" s="42"/>
      <c r="AU1360" s="43"/>
      <c r="AV1360" s="40"/>
      <c r="AW1360" s="40"/>
      <c r="AX1360" s="40"/>
      <c r="AY1360" s="40"/>
      <c r="AZ1360" s="40"/>
      <c r="BA1360" s="42"/>
      <c r="BB1360" s="41"/>
      <c r="BC1360" s="40"/>
      <c r="BD1360" s="40"/>
      <c r="BE1360" s="40"/>
      <c r="BF1360" s="40"/>
      <c r="BG1360" s="40"/>
      <c r="BH1360" s="42"/>
      <c r="BI1360" s="40"/>
      <c r="BJ1360" s="40"/>
      <c r="BK1360" s="40"/>
      <c r="BL1360" s="40"/>
      <c r="BM1360" s="40"/>
      <c r="BN1360" s="40"/>
      <c r="BO1360" s="41"/>
      <c r="BP1360" s="40"/>
      <c r="BQ1360" s="40"/>
      <c r="BR1360" s="40"/>
      <c r="BS1360" s="40"/>
      <c r="BT1360" s="40"/>
      <c r="BU1360" s="42"/>
      <c r="BV1360" s="40"/>
      <c r="BW1360" s="41">
        <v>1.5</v>
      </c>
      <c r="BX1360" s="40"/>
      <c r="BY1360" s="40"/>
      <c r="BZ1360" s="40">
        <v>18</v>
      </c>
      <c r="CA1360" s="42">
        <v>18</v>
      </c>
      <c r="CB1360" s="41"/>
      <c r="CC1360" s="40"/>
      <c r="CD1360" s="40"/>
      <c r="CE1360" s="40"/>
      <c r="CF1360" s="40"/>
      <c r="CG1360" s="40"/>
      <c r="CH1360" s="42"/>
      <c r="CI1360" s="43"/>
      <c r="CJ1360" s="41"/>
      <c r="CK1360" s="40"/>
      <c r="CL1360" s="40"/>
      <c r="CM1360" s="40"/>
      <c r="CN1360" s="40"/>
      <c r="CO1360" s="40"/>
      <c r="CP1360" s="40"/>
      <c r="CQ1360" s="40"/>
      <c r="CR1360" s="40"/>
      <c r="CS1360" s="40"/>
      <c r="CT1360" s="40"/>
      <c r="CU1360" s="40"/>
      <c r="CV1360" s="40"/>
      <c r="CW1360" s="40"/>
      <c r="CX1360" s="40"/>
      <c r="CY1360" s="40"/>
      <c r="CZ1360" s="40"/>
      <c r="DA1360" s="40"/>
      <c r="DB1360" s="40"/>
      <c r="DC1360" s="40"/>
      <c r="DD1360" s="40"/>
      <c r="DE1360" s="40"/>
      <c r="DF1360" s="40"/>
      <c r="DG1360" s="40"/>
      <c r="DH1360" s="40"/>
      <c r="DI1360" s="40"/>
      <c r="DJ1360" s="40"/>
      <c r="DK1360" s="40"/>
      <c r="DL1360" s="40"/>
      <c r="DM1360" s="40"/>
      <c r="DN1360" s="40"/>
      <c r="DO1360" s="40"/>
      <c r="DP1360" s="40"/>
      <c r="DQ1360" s="41"/>
      <c r="DR1360" s="40"/>
      <c r="DS1360" s="40"/>
      <c r="DT1360" s="40"/>
      <c r="DU1360" s="40"/>
      <c r="DV1360" s="42"/>
      <c r="DW1360" s="40"/>
      <c r="DX1360" s="40"/>
      <c r="DY1360" s="40"/>
      <c r="DZ1360" s="40"/>
      <c r="EA1360" s="40"/>
      <c r="EB1360" s="40"/>
      <c r="EC1360" s="40"/>
      <c r="ED1360" s="41"/>
      <c r="EE1360" s="40"/>
      <c r="EF1360" s="40"/>
      <c r="EG1360" s="41"/>
      <c r="EH1360" s="40"/>
      <c r="EI1360" s="40"/>
      <c r="EJ1360" s="40"/>
      <c r="EK1360" s="40"/>
      <c r="EL1360" s="42"/>
      <c r="EM1360" s="40"/>
      <c r="EN1360" s="40"/>
      <c r="EO1360" s="40"/>
      <c r="EP1360" s="40"/>
      <c r="EQ1360" s="40"/>
      <c r="ER1360" s="40"/>
      <c r="ES1360" s="40"/>
      <c r="ET1360" s="40"/>
      <c r="EU1360" s="40"/>
      <c r="EV1360" s="40"/>
      <c r="EW1360" s="42"/>
      <c r="EX1360" s="42"/>
      <c r="EY1360" s="42"/>
      <c r="EZ1360" s="42"/>
      <c r="FA1360" s="42"/>
      <c r="FB1360" s="42"/>
      <c r="FC1360" s="42"/>
      <c r="FD1360" s="42"/>
      <c r="FE1360" s="42"/>
      <c r="FF1360" s="42"/>
      <c r="FG1360" s="42"/>
      <c r="FH1360" s="42"/>
      <c r="FI1360" s="42"/>
      <c r="FJ1360" s="42"/>
      <c r="FK1360" s="42"/>
      <c r="FL1360" s="42"/>
      <c r="FM1360" s="42"/>
      <c r="FN1360" s="42"/>
      <c r="FO1360" s="42"/>
      <c r="FP1360" s="42"/>
      <c r="FQ1360" s="42"/>
      <c r="FR1360" s="42"/>
      <c r="FS1360" s="29">
        <f t="shared" si="159"/>
        <v>618</v>
      </c>
      <c r="FT1360" s="29">
        <f t="shared" si="169"/>
        <v>618</v>
      </c>
      <c r="FU1360" s="8">
        <f t="shared" si="162"/>
        <v>1.5</v>
      </c>
      <c r="FV1360" s="29">
        <f t="shared" si="170"/>
        <v>1.5</v>
      </c>
      <c r="GJ1360" s="275" t="s">
        <v>2225</v>
      </c>
      <c r="GK1360" s="275">
        <v>156</v>
      </c>
      <c r="GL1360" s="275" t="s">
        <v>75</v>
      </c>
      <c r="GM1360" s="275" t="s">
        <v>191</v>
      </c>
      <c r="GN1360" s="275">
        <f>SUM(AZ1369:AZ1375)+SUM(BG1369:BG1375)+SUM(BM1369:BM1375)+SUM(BT1369:BT1375)+SUM(BU1369:BU1375)+SUM(BZ1369:BZ1375)+SUM(CG1369:CG1375)</f>
        <v>445.5</v>
      </c>
      <c r="GO1360" s="275">
        <f>SUM(CP1369:CP1375)+SUM(CX1369:CX1375)+SUM(DD1369:DD1375)+SUM(DE1369:DE1375)+SUM(DG1369:DG1375)+SUM(DJ1369:DJ1375)+SUM(DK1369:DK1375)+SUM(DU1369:DU1375)</f>
        <v>0</v>
      </c>
      <c r="GP1360" s="275">
        <f>SUM(EC1369:EC1375)+SUM(EF1369:EF1375)+SUM(EL1369:EL1375)+SUM(EP1369:EP1375)+SUM(EW1369:EW1375)+SUM(FC1369:FC1375)+SUM(FI1369:FI1375)+SUM(FL1369:FL1375)+SUM(FO1369:FO1375)+SUM(FQ1369:FQ1375)</f>
        <v>1260</v>
      </c>
      <c r="GQ1360" s="275">
        <f>SUM(G1369:G1375)</f>
        <v>4500</v>
      </c>
      <c r="GR1360" s="275">
        <v>0</v>
      </c>
      <c r="GS1360" s="275">
        <f t="shared" si="168"/>
        <v>6205.5</v>
      </c>
      <c r="GT1360" s="275">
        <f>SUM(CI1369:CI1375)</f>
        <v>0</v>
      </c>
    </row>
    <row r="1361" spans="1:202">
      <c r="A1361" s="8">
        <v>17196</v>
      </c>
      <c r="B1361" s="27" t="s">
        <v>853</v>
      </c>
      <c r="C1361" s="40">
        <v>148</v>
      </c>
      <c r="D1361" s="40" t="s">
        <v>1478</v>
      </c>
      <c r="E1361" s="40" t="s">
        <v>1434</v>
      </c>
      <c r="F1361" s="40" t="s">
        <v>191</v>
      </c>
      <c r="G1361" s="40">
        <v>400</v>
      </c>
      <c r="H1361" s="8" t="str">
        <f>VLOOKUP(F1361, 'Meslek Grupları'!$E$6:$G$152, 3, FALSE)</f>
        <v>Esnaf</v>
      </c>
      <c r="I1361" s="40"/>
      <c r="J1361" s="40"/>
      <c r="K1361" s="40"/>
      <c r="L1361" s="40"/>
      <c r="M1361" s="40"/>
      <c r="N1361" s="40"/>
      <c r="O1361" s="40"/>
      <c r="P1361" s="40"/>
      <c r="Q1361" s="40" t="s">
        <v>576</v>
      </c>
      <c r="R1361" s="40">
        <v>40</v>
      </c>
      <c r="S1361" s="40">
        <v>4</v>
      </c>
      <c r="T1361" s="40">
        <v>18</v>
      </c>
      <c r="U1361" s="40"/>
      <c r="V1361" s="40"/>
      <c r="W1361" s="40"/>
      <c r="X1361" s="40"/>
      <c r="Y1361" s="40"/>
      <c r="Z1361" s="41"/>
      <c r="AA1361" s="40"/>
      <c r="AB1361" s="40"/>
      <c r="AC1361" s="40"/>
      <c r="AD1361" s="40"/>
      <c r="AE1361" s="40"/>
      <c r="AF1361" s="40"/>
      <c r="AG1361" s="40"/>
      <c r="AH1361" s="40"/>
      <c r="AI1361" s="40"/>
      <c r="AJ1361" s="40"/>
      <c r="AK1361" s="40"/>
      <c r="AL1361" s="40"/>
      <c r="AM1361" s="40"/>
      <c r="AN1361" s="40"/>
      <c r="AO1361" s="40"/>
      <c r="AP1361" s="40"/>
      <c r="AQ1361" s="40"/>
      <c r="AR1361" s="40"/>
      <c r="AS1361" s="42"/>
      <c r="AT1361" s="42"/>
      <c r="AU1361" s="43"/>
      <c r="AV1361" s="40"/>
      <c r="AW1361" s="40"/>
      <c r="AX1361" s="40"/>
      <c r="AY1361" s="40"/>
      <c r="AZ1361" s="40"/>
      <c r="BA1361" s="42"/>
      <c r="BB1361" s="41"/>
      <c r="BC1361" s="40"/>
      <c r="BD1361" s="40"/>
      <c r="BE1361" s="40"/>
      <c r="BF1361" s="40"/>
      <c r="BG1361" s="40"/>
      <c r="BH1361" s="42"/>
      <c r="BI1361" s="40"/>
      <c r="BJ1361" s="40"/>
      <c r="BK1361" s="40"/>
      <c r="BL1361" s="40"/>
      <c r="BM1361" s="40"/>
      <c r="BN1361" s="40"/>
      <c r="BO1361" s="41"/>
      <c r="BP1361" s="40"/>
      <c r="BQ1361" s="40"/>
      <c r="BR1361" s="40"/>
      <c r="BS1361" s="40"/>
      <c r="BT1361" s="40"/>
      <c r="BU1361" s="42"/>
      <c r="BV1361" s="40"/>
      <c r="BW1361" s="41">
        <v>4</v>
      </c>
      <c r="BX1361" s="40"/>
      <c r="BY1361" s="40"/>
      <c r="BZ1361" s="40">
        <v>48</v>
      </c>
      <c r="CA1361" s="42">
        <v>48</v>
      </c>
      <c r="CB1361" s="41"/>
      <c r="CC1361" s="40"/>
      <c r="CD1361" s="40"/>
      <c r="CE1361" s="40"/>
      <c r="CF1361" s="40"/>
      <c r="CG1361" s="40"/>
      <c r="CH1361" s="42"/>
      <c r="CI1361" s="43"/>
      <c r="CJ1361" s="41"/>
      <c r="CK1361" s="40"/>
      <c r="CL1361" s="40"/>
      <c r="CM1361" s="40"/>
      <c r="CN1361" s="40"/>
      <c r="CO1361" s="40"/>
      <c r="CP1361" s="40"/>
      <c r="CQ1361" s="40"/>
      <c r="CR1361" s="40"/>
      <c r="CS1361" s="40"/>
      <c r="CT1361" s="40"/>
      <c r="CU1361" s="40"/>
      <c r="CV1361" s="40"/>
      <c r="CW1361" s="40"/>
      <c r="CX1361" s="40"/>
      <c r="CY1361" s="40"/>
      <c r="CZ1361" s="40"/>
      <c r="DA1361" s="40"/>
      <c r="DB1361" s="40"/>
      <c r="DC1361" s="40"/>
      <c r="DD1361" s="40"/>
      <c r="DE1361" s="40"/>
      <c r="DF1361" s="40"/>
      <c r="DG1361" s="40"/>
      <c r="DH1361" s="40"/>
      <c r="DI1361" s="40"/>
      <c r="DJ1361" s="40"/>
      <c r="DK1361" s="40"/>
      <c r="DL1361" s="40"/>
      <c r="DM1361" s="40"/>
      <c r="DN1361" s="40"/>
      <c r="DO1361" s="40"/>
      <c r="DP1361" s="40"/>
      <c r="DQ1361" s="41"/>
      <c r="DR1361" s="40"/>
      <c r="DS1361" s="40"/>
      <c r="DT1361" s="40"/>
      <c r="DU1361" s="40"/>
      <c r="DV1361" s="42"/>
      <c r="DW1361" s="40"/>
      <c r="DX1361" s="40"/>
      <c r="DY1361" s="40"/>
      <c r="DZ1361" s="40"/>
      <c r="EA1361" s="40"/>
      <c r="EB1361" s="40"/>
      <c r="EC1361" s="40"/>
      <c r="ED1361" s="41"/>
      <c r="EE1361" s="40"/>
      <c r="EF1361" s="40"/>
      <c r="EG1361" s="41"/>
      <c r="EH1361" s="40"/>
      <c r="EI1361" s="40"/>
      <c r="EJ1361" s="40"/>
      <c r="EK1361" s="40"/>
      <c r="EL1361" s="42"/>
      <c r="EM1361" s="40"/>
      <c r="EN1361" s="40"/>
      <c r="EO1361" s="40"/>
      <c r="EP1361" s="40"/>
      <c r="EQ1361" s="40"/>
      <c r="ER1361" s="40"/>
      <c r="ES1361" s="40"/>
      <c r="ET1361" s="40"/>
      <c r="EU1361" s="40"/>
      <c r="EV1361" s="40"/>
      <c r="EW1361" s="42"/>
      <c r="EX1361" s="42"/>
      <c r="EY1361" s="42"/>
      <c r="EZ1361" s="42"/>
      <c r="FA1361" s="42"/>
      <c r="FB1361" s="42"/>
      <c r="FC1361" s="42"/>
      <c r="FD1361" s="42"/>
      <c r="FE1361" s="42"/>
      <c r="FF1361" s="42"/>
      <c r="FG1361" s="42"/>
      <c r="FH1361" s="42"/>
      <c r="FI1361" s="42"/>
      <c r="FJ1361" s="42"/>
      <c r="FK1361" s="42"/>
      <c r="FL1361" s="42"/>
      <c r="FM1361" s="42"/>
      <c r="FN1361" s="42"/>
      <c r="FO1361" s="42"/>
      <c r="FP1361" s="42"/>
      <c r="FQ1361" s="42"/>
      <c r="FR1361" s="42"/>
      <c r="FS1361" s="29">
        <f t="shared" si="159"/>
        <v>448</v>
      </c>
      <c r="FT1361" s="29">
        <f t="shared" si="169"/>
        <v>448</v>
      </c>
      <c r="FU1361" s="8">
        <f t="shared" si="162"/>
        <v>4</v>
      </c>
      <c r="FV1361" s="29">
        <f t="shared" si="170"/>
        <v>4</v>
      </c>
      <c r="GJ1361" s="275">
        <v>346</v>
      </c>
      <c r="GK1361" s="275">
        <v>6</v>
      </c>
      <c r="GL1361" s="275" t="s">
        <v>46</v>
      </c>
      <c r="GM1361" s="275" t="s">
        <v>178</v>
      </c>
      <c r="GN1361" s="275">
        <f>AZ346+BG346+BM346+BT346+BU346+BZ346+CG346</f>
        <v>3097</v>
      </c>
      <c r="GO1361" s="275">
        <f>CP346+CX346+DD346+DE346+DG346+DJ346+DK346+DU346</f>
        <v>70</v>
      </c>
      <c r="GP1361" s="275">
        <f>EC346+EF346+EL346+EP346+EW346+FC346+FI346+FL346+FO346+FQ346</f>
        <v>2931</v>
      </c>
      <c r="GQ1361" s="275">
        <f>G346</f>
        <v>0</v>
      </c>
      <c r="GR1361" s="275">
        <v>0</v>
      </c>
      <c r="GS1361" s="275">
        <f t="shared" si="168"/>
        <v>6098</v>
      </c>
      <c r="GT1361" s="275">
        <f>CI346</f>
        <v>3</v>
      </c>
    </row>
    <row r="1362" spans="1:202">
      <c r="A1362" s="8">
        <v>17196</v>
      </c>
      <c r="B1362" s="27" t="s">
        <v>853</v>
      </c>
      <c r="C1362" s="40">
        <v>149</v>
      </c>
      <c r="D1362" s="40" t="s">
        <v>2078</v>
      </c>
      <c r="E1362" s="40" t="s">
        <v>527</v>
      </c>
      <c r="F1362" s="40" t="s">
        <v>191</v>
      </c>
      <c r="G1362" s="40">
        <v>120</v>
      </c>
      <c r="H1362" s="8" t="str">
        <f>VLOOKUP(F1362, 'Meslek Grupları'!$E$6:$G$152, 3, FALSE)</f>
        <v>Esnaf</v>
      </c>
      <c r="I1362" s="40"/>
      <c r="J1362" s="40"/>
      <c r="K1362" s="40"/>
      <c r="L1362" s="40"/>
      <c r="M1362" s="40"/>
      <c r="N1362" s="40"/>
      <c r="O1362" s="40"/>
      <c r="P1362" s="40"/>
      <c r="Q1362" s="40" t="s">
        <v>575</v>
      </c>
      <c r="R1362" s="40">
        <v>15</v>
      </c>
      <c r="S1362" s="40">
        <v>5</v>
      </c>
      <c r="T1362" s="40">
        <v>22.5</v>
      </c>
      <c r="U1362" s="40"/>
      <c r="V1362" s="40"/>
      <c r="W1362" s="40"/>
      <c r="X1362" s="40"/>
      <c r="Y1362" s="40"/>
      <c r="Z1362" s="41">
        <v>30</v>
      </c>
      <c r="AA1362" s="40">
        <v>7.5</v>
      </c>
      <c r="AB1362" s="40"/>
      <c r="AC1362" s="40"/>
      <c r="AD1362" s="40"/>
      <c r="AE1362" s="40"/>
      <c r="AF1362" s="40"/>
      <c r="AG1362" s="40"/>
      <c r="AH1362" s="40"/>
      <c r="AI1362" s="40"/>
      <c r="AJ1362" s="40"/>
      <c r="AK1362" s="40"/>
      <c r="AL1362" s="40"/>
      <c r="AM1362" s="40"/>
      <c r="AN1362" s="40"/>
      <c r="AO1362" s="40"/>
      <c r="AP1362" s="40"/>
      <c r="AQ1362" s="40"/>
      <c r="AR1362" s="40">
        <v>40</v>
      </c>
      <c r="AS1362" s="42">
        <v>8</v>
      </c>
      <c r="AT1362" s="42">
        <v>15.5</v>
      </c>
      <c r="AU1362" s="43"/>
      <c r="AV1362" s="40">
        <v>6</v>
      </c>
      <c r="AW1362" s="40"/>
      <c r="AX1362" s="40">
        <v>15.5</v>
      </c>
      <c r="AY1362" s="40"/>
      <c r="AZ1362" s="40">
        <v>139.5</v>
      </c>
      <c r="BA1362" s="42">
        <v>139</v>
      </c>
      <c r="BB1362" s="41"/>
      <c r="BC1362" s="40"/>
      <c r="BD1362" s="40"/>
      <c r="BE1362" s="40"/>
      <c r="BF1362" s="40"/>
      <c r="BG1362" s="40"/>
      <c r="BH1362" s="42"/>
      <c r="BI1362" s="40"/>
      <c r="BJ1362" s="40"/>
      <c r="BK1362" s="40"/>
      <c r="BL1362" s="40"/>
      <c r="BM1362" s="40"/>
      <c r="BN1362" s="40"/>
      <c r="BO1362" s="41"/>
      <c r="BP1362" s="40"/>
      <c r="BQ1362" s="40"/>
      <c r="BR1362" s="40"/>
      <c r="BS1362" s="40"/>
      <c r="BT1362" s="40"/>
      <c r="BU1362" s="42"/>
      <c r="BV1362" s="40"/>
      <c r="BW1362" s="41">
        <v>5</v>
      </c>
      <c r="BX1362" s="40">
        <v>2</v>
      </c>
      <c r="BY1362" s="40"/>
      <c r="BZ1362" s="40">
        <v>60</v>
      </c>
      <c r="CA1362" s="42">
        <v>60</v>
      </c>
      <c r="CB1362" s="41"/>
      <c r="CC1362" s="40"/>
      <c r="CD1362" s="40"/>
      <c r="CE1362" s="40"/>
      <c r="CF1362" s="40"/>
      <c r="CG1362" s="40"/>
      <c r="CH1362" s="42"/>
      <c r="CI1362" s="43"/>
      <c r="CJ1362" s="41"/>
      <c r="CK1362" s="40"/>
      <c r="CL1362" s="40"/>
      <c r="CM1362" s="40"/>
      <c r="CN1362" s="40"/>
      <c r="CO1362" s="40"/>
      <c r="CP1362" s="40"/>
      <c r="CQ1362" s="40"/>
      <c r="CR1362" s="40"/>
      <c r="CS1362" s="40"/>
      <c r="CT1362" s="40"/>
      <c r="CU1362" s="40"/>
      <c r="CV1362" s="40"/>
      <c r="CW1362" s="40"/>
      <c r="CX1362" s="40"/>
      <c r="CY1362" s="40"/>
      <c r="CZ1362" s="40"/>
      <c r="DA1362" s="40"/>
      <c r="DB1362" s="40"/>
      <c r="DC1362" s="40"/>
      <c r="DD1362" s="40"/>
      <c r="DE1362" s="40"/>
      <c r="DF1362" s="40"/>
      <c r="DG1362" s="40"/>
      <c r="DH1362" s="40"/>
      <c r="DI1362" s="40"/>
      <c r="DJ1362" s="40"/>
      <c r="DK1362" s="40"/>
      <c r="DL1362" s="40"/>
      <c r="DM1362" s="40"/>
      <c r="DN1362" s="40"/>
      <c r="DO1362" s="40"/>
      <c r="DP1362" s="40"/>
      <c r="DQ1362" s="41"/>
      <c r="DR1362" s="40"/>
      <c r="DS1362" s="40"/>
      <c r="DT1362" s="40"/>
      <c r="DU1362" s="40"/>
      <c r="DV1362" s="42"/>
      <c r="DW1362" s="40"/>
      <c r="DX1362" s="40"/>
      <c r="DY1362" s="40"/>
      <c r="DZ1362" s="40"/>
      <c r="EA1362" s="40"/>
      <c r="EB1362" s="40"/>
      <c r="EC1362" s="40"/>
      <c r="ED1362" s="41"/>
      <c r="EE1362" s="40"/>
      <c r="EF1362" s="40"/>
      <c r="EG1362" s="41">
        <v>1</v>
      </c>
      <c r="EH1362" s="40"/>
      <c r="EI1362" s="40"/>
      <c r="EJ1362" s="40"/>
      <c r="EK1362" s="40" t="s">
        <v>960</v>
      </c>
      <c r="EL1362" s="42">
        <v>100</v>
      </c>
      <c r="EM1362" s="40"/>
      <c r="EN1362" s="40"/>
      <c r="EO1362" s="40"/>
      <c r="EP1362" s="40"/>
      <c r="EQ1362" s="40"/>
      <c r="ER1362" s="124">
        <v>1</v>
      </c>
      <c r="ES1362" s="40"/>
      <c r="ET1362" s="40"/>
      <c r="EU1362" s="40"/>
      <c r="EV1362" s="40"/>
      <c r="EW1362" s="42">
        <v>50</v>
      </c>
      <c r="EX1362" s="42"/>
      <c r="EY1362" s="42"/>
      <c r="EZ1362" s="42"/>
      <c r="FA1362" s="42"/>
      <c r="FB1362" s="42"/>
      <c r="FC1362" s="42"/>
      <c r="FD1362" s="42"/>
      <c r="FE1362" s="42"/>
      <c r="FF1362" s="42"/>
      <c r="FG1362" s="42"/>
      <c r="FH1362" s="42"/>
      <c r="FI1362" s="42"/>
      <c r="FJ1362" s="42"/>
      <c r="FK1362" s="42"/>
      <c r="FL1362" s="42"/>
      <c r="FM1362" s="42"/>
      <c r="FN1362" s="42"/>
      <c r="FO1362" s="42"/>
      <c r="FP1362" s="42"/>
      <c r="FQ1362" s="42"/>
      <c r="FR1362" s="42"/>
      <c r="FS1362" s="29">
        <f t="shared" si="159"/>
        <v>469.5</v>
      </c>
      <c r="FT1362" s="29">
        <f t="shared" si="169"/>
        <v>469.5</v>
      </c>
      <c r="FU1362" s="8">
        <f t="shared" si="162"/>
        <v>11</v>
      </c>
      <c r="FV1362" s="29">
        <f t="shared" si="170"/>
        <v>11</v>
      </c>
      <c r="GJ1362" s="275" t="s">
        <v>2226</v>
      </c>
      <c r="GK1362" s="275">
        <v>12</v>
      </c>
      <c r="GL1362" s="275" t="s">
        <v>47</v>
      </c>
      <c r="GM1362" s="275" t="s">
        <v>378</v>
      </c>
      <c r="GN1362" s="275">
        <f>SUM(AZ805:AZ815)+SUM(BG805:BG815)+SUM(BM805:BM815)+SUM(BT805:BT815)+SUM(BU805:BU815)+SUM(BZ805:BZ815)+SUM(CG805:CG815)</f>
        <v>3374</v>
      </c>
      <c r="GO1362" s="275">
        <f>SUM(CP805:CP815)+SUM(CX805:CX815)+SUM(DD805:DD815)+SUM(DE805:DE815)+SUM(DG805:DG815)+SUM(DJ805:DJ815)+SUM(DK805:DK815)+SUM(DU805:DU815)</f>
        <v>72</v>
      </c>
      <c r="GP1362" s="275">
        <f>SUM(EC805:EC815)+SUM(EF805:EF815)+SUM(EL805:EL815)+SUM(EP805:EP815)+SUM(EW805:EW815)+SUM(FC805:FC815)+SUM(FI805:FI815)+SUM(FL805:FL815)+SUM(FO805:FO815)+SUM(FQ805:FQ815)</f>
        <v>2335</v>
      </c>
      <c r="GQ1362" s="275">
        <f>SUM(G805:G815)</f>
        <v>0</v>
      </c>
      <c r="GR1362" s="275">
        <v>0</v>
      </c>
      <c r="GS1362" s="275">
        <f t="shared" si="168"/>
        <v>5781</v>
      </c>
      <c r="GT1362" s="275">
        <f>SUM(CI805:CI815)</f>
        <v>3</v>
      </c>
    </row>
    <row r="1363" spans="1:202">
      <c r="A1363" s="8">
        <v>17196</v>
      </c>
      <c r="B1363" s="27" t="s">
        <v>853</v>
      </c>
      <c r="C1363" s="40">
        <v>150</v>
      </c>
      <c r="D1363" s="40" t="s">
        <v>1737</v>
      </c>
      <c r="E1363" s="40" t="s">
        <v>1628</v>
      </c>
      <c r="F1363" s="40" t="s">
        <v>191</v>
      </c>
      <c r="G1363" s="40">
        <v>300</v>
      </c>
      <c r="H1363" s="8" t="str">
        <f>VLOOKUP(F1363, 'Meslek Grupları'!$E$6:$G$152, 3, FALSE)</f>
        <v>Esnaf</v>
      </c>
      <c r="I1363" s="40" t="s">
        <v>1758</v>
      </c>
      <c r="J1363" s="40"/>
      <c r="K1363" s="40"/>
      <c r="L1363" s="40"/>
      <c r="M1363" s="40"/>
      <c r="N1363" s="40"/>
      <c r="O1363" s="40"/>
      <c r="P1363" s="40"/>
      <c r="Q1363" s="40" t="s">
        <v>576</v>
      </c>
      <c r="R1363" s="40"/>
      <c r="S1363" s="40"/>
      <c r="T1363" s="40"/>
      <c r="U1363" s="40"/>
      <c r="V1363" s="40"/>
      <c r="W1363" s="40"/>
      <c r="X1363" s="40"/>
      <c r="Y1363" s="40"/>
      <c r="Z1363" s="41"/>
      <c r="AA1363" s="40"/>
      <c r="AB1363" s="40"/>
      <c r="AC1363" s="40"/>
      <c r="AD1363" s="40"/>
      <c r="AE1363" s="40"/>
      <c r="AF1363" s="40"/>
      <c r="AG1363" s="40"/>
      <c r="AH1363" s="40"/>
      <c r="AI1363" s="40"/>
      <c r="AJ1363" s="40"/>
      <c r="AK1363" s="40"/>
      <c r="AL1363" s="40"/>
      <c r="AM1363" s="40"/>
      <c r="AN1363" s="40"/>
      <c r="AO1363" s="40"/>
      <c r="AP1363" s="40"/>
      <c r="AQ1363" s="40"/>
      <c r="AR1363" s="40"/>
      <c r="AS1363" s="42"/>
      <c r="AT1363" s="42"/>
      <c r="AU1363" s="43"/>
      <c r="AV1363" s="40"/>
      <c r="AW1363" s="40"/>
      <c r="AX1363" s="40"/>
      <c r="AY1363" s="40"/>
      <c r="AZ1363" s="40"/>
      <c r="BA1363" s="42"/>
      <c r="BB1363" s="41"/>
      <c r="BC1363" s="40"/>
      <c r="BD1363" s="40"/>
      <c r="BE1363" s="40"/>
      <c r="BF1363" s="40"/>
      <c r="BG1363" s="40"/>
      <c r="BH1363" s="42"/>
      <c r="BI1363" s="40"/>
      <c r="BJ1363" s="40"/>
      <c r="BK1363" s="40"/>
      <c r="BL1363" s="40"/>
      <c r="BM1363" s="40"/>
      <c r="BN1363" s="40"/>
      <c r="BO1363" s="41"/>
      <c r="BP1363" s="40"/>
      <c r="BQ1363" s="40"/>
      <c r="BR1363" s="40"/>
      <c r="BS1363" s="40"/>
      <c r="BT1363" s="40"/>
      <c r="BU1363" s="42"/>
      <c r="BV1363" s="40"/>
      <c r="BW1363" s="41"/>
      <c r="BX1363" s="40"/>
      <c r="BY1363" s="40"/>
      <c r="BZ1363" s="40"/>
      <c r="CA1363" s="42"/>
      <c r="CB1363" s="41"/>
      <c r="CC1363" s="40"/>
      <c r="CD1363" s="40"/>
      <c r="CE1363" s="40"/>
      <c r="CF1363" s="40"/>
      <c r="CG1363" s="40"/>
      <c r="CH1363" s="42"/>
      <c r="CI1363" s="43"/>
      <c r="CJ1363" s="41"/>
      <c r="CK1363" s="40"/>
      <c r="CL1363" s="40"/>
      <c r="CM1363" s="40"/>
      <c r="CN1363" s="40"/>
      <c r="CO1363" s="40"/>
      <c r="CP1363" s="40"/>
      <c r="CQ1363" s="40"/>
      <c r="CR1363" s="40"/>
      <c r="CS1363" s="40"/>
      <c r="CT1363" s="40"/>
      <c r="CU1363" s="40"/>
      <c r="CV1363" s="40"/>
      <c r="CW1363" s="40"/>
      <c r="CX1363" s="40"/>
      <c r="CY1363" s="40"/>
      <c r="CZ1363" s="40"/>
      <c r="DA1363" s="40"/>
      <c r="DB1363" s="40"/>
      <c r="DC1363" s="40"/>
      <c r="DD1363" s="40"/>
      <c r="DE1363" s="40"/>
      <c r="DF1363" s="40"/>
      <c r="DG1363" s="40"/>
      <c r="DH1363" s="40"/>
      <c r="DI1363" s="40"/>
      <c r="DJ1363" s="40"/>
      <c r="DK1363" s="40"/>
      <c r="DL1363" s="40"/>
      <c r="DM1363" s="40"/>
      <c r="DN1363" s="40"/>
      <c r="DO1363" s="40"/>
      <c r="DP1363" s="40"/>
      <c r="DQ1363" s="41"/>
      <c r="DR1363" s="40"/>
      <c r="DS1363" s="40"/>
      <c r="DT1363" s="40"/>
      <c r="DU1363" s="40"/>
      <c r="DV1363" s="42"/>
      <c r="DW1363" s="40"/>
      <c r="DX1363" s="40"/>
      <c r="DY1363" s="40"/>
      <c r="DZ1363" s="40"/>
      <c r="EA1363" s="40"/>
      <c r="EB1363" s="40"/>
      <c r="EC1363" s="40"/>
      <c r="ED1363" s="41"/>
      <c r="EE1363" s="40"/>
      <c r="EF1363" s="40"/>
      <c r="EG1363" s="41"/>
      <c r="EH1363" s="40"/>
      <c r="EI1363" s="40"/>
      <c r="EJ1363" s="40"/>
      <c r="EK1363" s="40"/>
      <c r="EL1363" s="42"/>
      <c r="EM1363" s="40"/>
      <c r="EN1363" s="40"/>
      <c r="EO1363" s="40"/>
      <c r="EP1363" s="40"/>
      <c r="EQ1363" s="40"/>
      <c r="ER1363" s="40"/>
      <c r="ES1363" s="40"/>
      <c r="ET1363" s="40"/>
      <c r="EU1363" s="40"/>
      <c r="EV1363" s="40"/>
      <c r="EW1363" s="42"/>
      <c r="EX1363" s="42"/>
      <c r="EY1363" s="42"/>
      <c r="EZ1363" s="42"/>
      <c r="FA1363" s="42"/>
      <c r="FB1363" s="42"/>
      <c r="FC1363" s="42"/>
      <c r="FD1363" s="42"/>
      <c r="FE1363" s="42"/>
      <c r="FF1363" s="42"/>
      <c r="FG1363" s="42"/>
      <c r="FH1363" s="42"/>
      <c r="FI1363" s="42"/>
      <c r="FJ1363" s="42"/>
      <c r="FK1363" s="42"/>
      <c r="FL1363" s="42"/>
      <c r="FM1363" s="42"/>
      <c r="FN1363" s="42"/>
      <c r="FO1363" s="42"/>
      <c r="FP1363" s="42"/>
      <c r="FQ1363" s="42"/>
      <c r="FR1363" s="42"/>
      <c r="FS1363" s="29">
        <f t="shared" si="159"/>
        <v>300</v>
      </c>
      <c r="FT1363" s="29">
        <f t="shared" si="169"/>
        <v>300</v>
      </c>
      <c r="FU1363" s="8">
        <f t="shared" si="162"/>
        <v>0</v>
      </c>
      <c r="FV1363" s="29">
        <f t="shared" si="170"/>
        <v>0</v>
      </c>
      <c r="GJ1363" s="275">
        <v>347</v>
      </c>
      <c r="GK1363" s="275">
        <v>7</v>
      </c>
      <c r="GL1363" s="275" t="s">
        <v>46</v>
      </c>
      <c r="GM1363" s="275" t="s">
        <v>316</v>
      </c>
      <c r="GN1363" s="275">
        <f>AZ347+BG347+BM347+BT347+BU347+BZ347+CG347</f>
        <v>1320</v>
      </c>
      <c r="GO1363" s="275">
        <f>CP347+CX347+DD347+DE347+DG347+DJ347+DK347+DU347</f>
        <v>16</v>
      </c>
      <c r="GP1363" s="275">
        <f>EC347+EF347+EL347+EP347+EW347+FC347+FI347+FL347+FO347+FQ347</f>
        <v>4340</v>
      </c>
      <c r="GQ1363" s="275">
        <f>G347</f>
        <v>0</v>
      </c>
      <c r="GR1363" s="275">
        <v>0</v>
      </c>
      <c r="GS1363" s="275">
        <f t="shared" si="168"/>
        <v>5676</v>
      </c>
      <c r="GT1363" s="275">
        <f>CI347</f>
        <v>2</v>
      </c>
    </row>
    <row r="1364" spans="1:202">
      <c r="A1364" s="8">
        <v>17196</v>
      </c>
      <c r="B1364" s="27" t="s">
        <v>853</v>
      </c>
      <c r="C1364" s="40">
        <v>151</v>
      </c>
      <c r="D1364" s="40" t="s">
        <v>1554</v>
      </c>
      <c r="E1364" s="40" t="s">
        <v>1478</v>
      </c>
      <c r="F1364" s="40" t="s">
        <v>266</v>
      </c>
      <c r="G1364" s="40">
        <v>100</v>
      </c>
      <c r="H1364" s="8" t="str">
        <f>VLOOKUP(F1364, 'Meslek Grupları'!$E$6:$G$152, 3, FALSE)</f>
        <v>Esnaf</v>
      </c>
      <c r="I1364" s="40" t="s">
        <v>1758</v>
      </c>
      <c r="J1364" s="40"/>
      <c r="K1364" s="40"/>
      <c r="L1364" s="40"/>
      <c r="M1364" s="40"/>
      <c r="N1364" s="40"/>
      <c r="O1364" s="40"/>
      <c r="P1364" s="40"/>
      <c r="Q1364" s="40" t="s">
        <v>575</v>
      </c>
      <c r="R1364" s="40"/>
      <c r="S1364" s="40"/>
      <c r="T1364" s="40"/>
      <c r="U1364" s="40"/>
      <c r="V1364" s="40"/>
      <c r="W1364" s="40"/>
      <c r="X1364" s="40"/>
      <c r="Y1364" s="40"/>
      <c r="Z1364" s="41"/>
      <c r="AA1364" s="40"/>
      <c r="AB1364" s="40"/>
      <c r="AC1364" s="40"/>
      <c r="AD1364" s="40"/>
      <c r="AE1364" s="40"/>
      <c r="AF1364" s="40"/>
      <c r="AG1364" s="40"/>
      <c r="AH1364" s="40"/>
      <c r="AI1364" s="40"/>
      <c r="AJ1364" s="40"/>
      <c r="AK1364" s="40"/>
      <c r="AL1364" s="40"/>
      <c r="AM1364" s="40"/>
      <c r="AN1364" s="40"/>
      <c r="AO1364" s="40"/>
      <c r="AP1364" s="40"/>
      <c r="AQ1364" s="40"/>
      <c r="AR1364" s="40"/>
      <c r="AS1364" s="42"/>
      <c r="AT1364" s="42"/>
      <c r="AU1364" s="43"/>
      <c r="AV1364" s="40"/>
      <c r="AW1364" s="40"/>
      <c r="AX1364" s="40"/>
      <c r="AY1364" s="40"/>
      <c r="AZ1364" s="40"/>
      <c r="BA1364" s="42"/>
      <c r="BB1364" s="41"/>
      <c r="BC1364" s="40"/>
      <c r="BD1364" s="40"/>
      <c r="BE1364" s="40"/>
      <c r="BF1364" s="40"/>
      <c r="BG1364" s="40"/>
      <c r="BH1364" s="42"/>
      <c r="BI1364" s="40"/>
      <c r="BJ1364" s="40"/>
      <c r="BK1364" s="40"/>
      <c r="BL1364" s="40"/>
      <c r="BM1364" s="40"/>
      <c r="BN1364" s="40"/>
      <c r="BO1364" s="41"/>
      <c r="BP1364" s="40"/>
      <c r="BQ1364" s="40"/>
      <c r="BR1364" s="40"/>
      <c r="BS1364" s="40"/>
      <c r="BT1364" s="40"/>
      <c r="BU1364" s="42"/>
      <c r="BV1364" s="40"/>
      <c r="BW1364" s="41"/>
      <c r="BX1364" s="40"/>
      <c r="BY1364" s="40"/>
      <c r="BZ1364" s="40"/>
      <c r="CA1364" s="42"/>
      <c r="CB1364" s="41"/>
      <c r="CC1364" s="40"/>
      <c r="CD1364" s="40"/>
      <c r="CE1364" s="40"/>
      <c r="CF1364" s="40"/>
      <c r="CG1364" s="40"/>
      <c r="CH1364" s="42"/>
      <c r="CI1364" s="43"/>
      <c r="CJ1364" s="41"/>
      <c r="CK1364" s="40"/>
      <c r="CL1364" s="40"/>
      <c r="CM1364" s="40"/>
      <c r="CN1364" s="40"/>
      <c r="CO1364" s="40"/>
      <c r="CP1364" s="40"/>
      <c r="CQ1364" s="40"/>
      <c r="CR1364" s="40"/>
      <c r="CS1364" s="40"/>
      <c r="CT1364" s="40"/>
      <c r="CU1364" s="40"/>
      <c r="CV1364" s="40"/>
      <c r="CW1364" s="40"/>
      <c r="CX1364" s="40"/>
      <c r="CY1364" s="40"/>
      <c r="CZ1364" s="40"/>
      <c r="DA1364" s="40"/>
      <c r="DB1364" s="40"/>
      <c r="DC1364" s="40"/>
      <c r="DD1364" s="40"/>
      <c r="DE1364" s="40"/>
      <c r="DF1364" s="40"/>
      <c r="DG1364" s="40"/>
      <c r="DH1364" s="40"/>
      <c r="DI1364" s="40"/>
      <c r="DJ1364" s="40"/>
      <c r="DK1364" s="40"/>
      <c r="DL1364" s="40"/>
      <c r="DM1364" s="40"/>
      <c r="DN1364" s="40"/>
      <c r="DO1364" s="40"/>
      <c r="DP1364" s="40"/>
      <c r="DQ1364" s="41"/>
      <c r="DR1364" s="40"/>
      <c r="DS1364" s="40"/>
      <c r="DT1364" s="40"/>
      <c r="DU1364" s="40"/>
      <c r="DV1364" s="42"/>
      <c r="DW1364" s="40"/>
      <c r="DX1364" s="40"/>
      <c r="DY1364" s="40"/>
      <c r="DZ1364" s="40"/>
      <c r="EA1364" s="40"/>
      <c r="EB1364" s="40"/>
      <c r="EC1364" s="40"/>
      <c r="ED1364" s="41"/>
      <c r="EE1364" s="40"/>
      <c r="EF1364" s="40"/>
      <c r="EG1364" s="41"/>
      <c r="EH1364" s="40"/>
      <c r="EI1364" s="40"/>
      <c r="EJ1364" s="40"/>
      <c r="EK1364" s="40"/>
      <c r="EL1364" s="42"/>
      <c r="EM1364" s="40"/>
      <c r="EN1364" s="40"/>
      <c r="EO1364" s="40"/>
      <c r="EP1364" s="40"/>
      <c r="EQ1364" s="40"/>
      <c r="ER1364" s="40"/>
      <c r="ES1364" s="40"/>
      <c r="ET1364" s="40"/>
      <c r="EU1364" s="40"/>
      <c r="EV1364" s="40"/>
      <c r="EW1364" s="42"/>
      <c r="EX1364" s="42"/>
      <c r="EY1364" s="42"/>
      <c r="EZ1364" s="42"/>
      <c r="FA1364" s="42"/>
      <c r="FB1364" s="42"/>
      <c r="FC1364" s="42"/>
      <c r="FD1364" s="42"/>
      <c r="FE1364" s="42"/>
      <c r="FF1364" s="42"/>
      <c r="FG1364" s="42"/>
      <c r="FH1364" s="42"/>
      <c r="FI1364" s="42"/>
      <c r="FJ1364" s="42"/>
      <c r="FK1364" s="42"/>
      <c r="FL1364" s="42"/>
      <c r="FM1364" s="42"/>
      <c r="FN1364" s="42"/>
      <c r="FO1364" s="42"/>
      <c r="FP1364" s="42"/>
      <c r="FQ1364" s="42"/>
      <c r="FR1364" s="42"/>
      <c r="FS1364" s="29">
        <f t="shared" si="159"/>
        <v>100</v>
      </c>
      <c r="FT1364" s="29">
        <f t="shared" si="169"/>
        <v>100</v>
      </c>
      <c r="FU1364" s="8">
        <f t="shared" si="162"/>
        <v>0</v>
      </c>
      <c r="FV1364" s="29">
        <f t="shared" si="170"/>
        <v>0</v>
      </c>
    </row>
    <row r="1365" spans="1:202">
      <c r="A1365" s="8">
        <v>17196</v>
      </c>
      <c r="B1365" s="27" t="s">
        <v>853</v>
      </c>
      <c r="C1365" s="40">
        <v>152</v>
      </c>
      <c r="D1365" s="40" t="s">
        <v>1472</v>
      </c>
      <c r="E1365" s="40" t="s">
        <v>1434</v>
      </c>
      <c r="F1365" s="40" t="s">
        <v>215</v>
      </c>
      <c r="G1365" s="40">
        <v>400</v>
      </c>
      <c r="H1365" s="8" t="str">
        <f>VLOOKUP(F1365, 'Meslek Grupları'!$E$6:$G$152, 3, FALSE)</f>
        <v>Esnaf</v>
      </c>
      <c r="I1365" s="40"/>
      <c r="J1365" s="40"/>
      <c r="K1365" s="40"/>
      <c r="L1365" s="40"/>
      <c r="M1365" s="40"/>
      <c r="N1365" s="40"/>
      <c r="O1365" s="40"/>
      <c r="P1365" s="40"/>
      <c r="Q1365" s="40" t="s">
        <v>576</v>
      </c>
      <c r="R1365" s="40"/>
      <c r="S1365" s="40"/>
      <c r="T1365" s="40"/>
      <c r="U1365" s="40"/>
      <c r="V1365" s="40"/>
      <c r="W1365" s="40"/>
      <c r="X1365" s="40"/>
      <c r="Y1365" s="40"/>
      <c r="Z1365" s="41"/>
      <c r="AA1365" s="40"/>
      <c r="AB1365" s="40"/>
      <c r="AC1365" s="40"/>
      <c r="AD1365" s="40"/>
      <c r="AE1365" s="40"/>
      <c r="AF1365" s="40"/>
      <c r="AG1365" s="40"/>
      <c r="AH1365" s="40"/>
      <c r="AI1365" s="40"/>
      <c r="AJ1365" s="40"/>
      <c r="AK1365" s="40"/>
      <c r="AL1365" s="40"/>
      <c r="AM1365" s="40"/>
      <c r="AN1365" s="40"/>
      <c r="AO1365" s="40"/>
      <c r="AP1365" s="40"/>
      <c r="AQ1365" s="40"/>
      <c r="AR1365" s="40"/>
      <c r="AS1365" s="42"/>
      <c r="AT1365" s="42"/>
      <c r="AU1365" s="43"/>
      <c r="AV1365" s="40"/>
      <c r="AW1365" s="40"/>
      <c r="AX1365" s="40"/>
      <c r="AY1365" s="40"/>
      <c r="AZ1365" s="40"/>
      <c r="BA1365" s="42"/>
      <c r="BB1365" s="41"/>
      <c r="BC1365" s="40"/>
      <c r="BD1365" s="40"/>
      <c r="BE1365" s="40"/>
      <c r="BF1365" s="40"/>
      <c r="BG1365" s="40"/>
      <c r="BH1365" s="42"/>
      <c r="BI1365" s="40"/>
      <c r="BJ1365" s="40"/>
      <c r="BK1365" s="40"/>
      <c r="BL1365" s="40"/>
      <c r="BM1365" s="40"/>
      <c r="BN1365" s="40"/>
      <c r="BO1365" s="41"/>
      <c r="BP1365" s="40"/>
      <c r="BQ1365" s="40"/>
      <c r="BR1365" s="40"/>
      <c r="BS1365" s="40"/>
      <c r="BT1365" s="40"/>
      <c r="BU1365" s="42"/>
      <c r="BV1365" s="40"/>
      <c r="BW1365" s="41"/>
      <c r="BX1365" s="40"/>
      <c r="BY1365" s="40"/>
      <c r="BZ1365" s="40"/>
      <c r="CA1365" s="42"/>
      <c r="CB1365" s="41"/>
      <c r="CC1365" s="40"/>
      <c r="CD1365" s="40"/>
      <c r="CE1365" s="40"/>
      <c r="CF1365" s="40"/>
      <c r="CG1365" s="40"/>
      <c r="CH1365" s="42"/>
      <c r="CI1365" s="43"/>
      <c r="CJ1365" s="41"/>
      <c r="CK1365" s="40"/>
      <c r="CL1365" s="40"/>
      <c r="CM1365" s="40"/>
      <c r="CN1365" s="40"/>
      <c r="CO1365" s="40"/>
      <c r="CP1365" s="40"/>
      <c r="CQ1365" s="40"/>
      <c r="CR1365" s="40"/>
      <c r="CS1365" s="40"/>
      <c r="CT1365" s="40"/>
      <c r="CU1365" s="40"/>
      <c r="CV1365" s="40"/>
      <c r="CW1365" s="40"/>
      <c r="CX1365" s="40"/>
      <c r="CY1365" s="40"/>
      <c r="CZ1365" s="40"/>
      <c r="DA1365" s="40"/>
      <c r="DB1365" s="40"/>
      <c r="DC1365" s="40"/>
      <c r="DD1365" s="40"/>
      <c r="DE1365" s="40"/>
      <c r="DF1365" s="40"/>
      <c r="DG1365" s="40"/>
      <c r="DH1365" s="40"/>
      <c r="DI1365" s="40"/>
      <c r="DJ1365" s="40"/>
      <c r="DK1365" s="40"/>
      <c r="DL1365" s="40"/>
      <c r="DM1365" s="40"/>
      <c r="DN1365" s="40"/>
      <c r="DO1365" s="40"/>
      <c r="DP1365" s="40"/>
      <c r="DQ1365" s="41"/>
      <c r="DR1365" s="40"/>
      <c r="DS1365" s="40"/>
      <c r="DT1365" s="40"/>
      <c r="DU1365" s="40"/>
      <c r="DV1365" s="42"/>
      <c r="DW1365" s="40"/>
      <c r="DX1365" s="40"/>
      <c r="DY1365" s="40"/>
      <c r="DZ1365" s="40"/>
      <c r="EA1365" s="40"/>
      <c r="EB1365" s="40"/>
      <c r="EC1365" s="40"/>
      <c r="ED1365" s="41"/>
      <c r="EE1365" s="40"/>
      <c r="EF1365" s="40"/>
      <c r="EG1365" s="41"/>
      <c r="EH1365" s="40"/>
      <c r="EI1365" s="40"/>
      <c r="EJ1365" s="40"/>
      <c r="EK1365" s="40"/>
      <c r="EL1365" s="42"/>
      <c r="EM1365" s="40"/>
      <c r="EN1365" s="40"/>
      <c r="EO1365" s="40"/>
      <c r="EP1365" s="40"/>
      <c r="EQ1365" s="40"/>
      <c r="ER1365" s="40"/>
      <c r="ES1365" s="40"/>
      <c r="ET1365" s="40"/>
      <c r="EU1365" s="40"/>
      <c r="EV1365" s="40"/>
      <c r="EW1365" s="42"/>
      <c r="EX1365" s="42"/>
      <c r="EY1365" s="42"/>
      <c r="EZ1365" s="42"/>
      <c r="FA1365" s="42"/>
      <c r="FB1365" s="42"/>
      <c r="FC1365" s="42"/>
      <c r="FD1365" s="42"/>
      <c r="FE1365" s="42"/>
      <c r="FF1365" s="42"/>
      <c r="FG1365" s="42"/>
      <c r="FH1365" s="42"/>
      <c r="FI1365" s="42"/>
      <c r="FJ1365" s="42"/>
      <c r="FK1365" s="42"/>
      <c r="FL1365" s="42"/>
      <c r="FM1365" s="42"/>
      <c r="FN1365" s="42"/>
      <c r="FO1365" s="42"/>
      <c r="FP1365" s="42"/>
      <c r="FQ1365" s="42"/>
      <c r="FR1365" s="42"/>
      <c r="FS1365" s="29">
        <f t="shared" si="159"/>
        <v>400</v>
      </c>
      <c r="FT1365" s="29">
        <f t="shared" si="169"/>
        <v>400</v>
      </c>
      <c r="FU1365" s="8">
        <f t="shared" si="162"/>
        <v>0</v>
      </c>
      <c r="FV1365" s="29">
        <f t="shared" si="170"/>
        <v>0</v>
      </c>
    </row>
    <row r="1366" spans="1:202">
      <c r="A1366" s="8">
        <v>17196</v>
      </c>
      <c r="B1366" s="27" t="s">
        <v>853</v>
      </c>
      <c r="C1366" s="40">
        <v>153</v>
      </c>
      <c r="D1366" s="40" t="s">
        <v>1499</v>
      </c>
      <c r="E1366" s="40" t="s">
        <v>1453</v>
      </c>
      <c r="F1366" s="40" t="s">
        <v>191</v>
      </c>
      <c r="G1366" s="40">
        <v>1000</v>
      </c>
      <c r="H1366" s="8" t="str">
        <f>VLOOKUP(F1366, 'Meslek Grupları'!$E$6:$G$152, 3, FALSE)</f>
        <v>Esnaf</v>
      </c>
      <c r="I1366" s="40"/>
      <c r="J1366" s="40"/>
      <c r="K1366" s="40"/>
      <c r="L1366" s="40"/>
      <c r="M1366" s="40"/>
      <c r="N1366" s="40"/>
      <c r="O1366" s="40"/>
      <c r="P1366" s="40"/>
      <c r="Q1366" s="40" t="s">
        <v>576</v>
      </c>
      <c r="R1366" s="40"/>
      <c r="S1366" s="40">
        <v>8</v>
      </c>
      <c r="T1366" s="40">
        <v>36</v>
      </c>
      <c r="U1366" s="40"/>
      <c r="V1366" s="40"/>
      <c r="W1366" s="40"/>
      <c r="X1366" s="40"/>
      <c r="Y1366" s="40"/>
      <c r="Z1366" s="41"/>
      <c r="AA1366" s="40"/>
      <c r="AB1366" s="40"/>
      <c r="AC1366" s="40"/>
      <c r="AD1366" s="40"/>
      <c r="AE1366" s="40"/>
      <c r="AF1366" s="40"/>
      <c r="AG1366" s="40"/>
      <c r="AH1366" s="40"/>
      <c r="AI1366" s="40"/>
      <c r="AJ1366" s="40"/>
      <c r="AK1366" s="40"/>
      <c r="AL1366" s="40"/>
      <c r="AM1366" s="40"/>
      <c r="AN1366" s="40"/>
      <c r="AO1366" s="40"/>
      <c r="AP1366" s="40"/>
      <c r="AQ1366" s="40"/>
      <c r="AR1366" s="40"/>
      <c r="AS1366" s="42"/>
      <c r="AT1366" s="42"/>
      <c r="AU1366" s="43"/>
      <c r="AV1366" s="40"/>
      <c r="AW1366" s="40"/>
      <c r="AX1366" s="40"/>
      <c r="AY1366" s="40"/>
      <c r="AZ1366" s="40"/>
      <c r="BA1366" s="42"/>
      <c r="BB1366" s="41"/>
      <c r="BC1366" s="40"/>
      <c r="BD1366" s="40"/>
      <c r="BE1366" s="40"/>
      <c r="BF1366" s="40"/>
      <c r="BG1366" s="40"/>
      <c r="BH1366" s="42"/>
      <c r="BI1366" s="40"/>
      <c r="BJ1366" s="40"/>
      <c r="BK1366" s="40"/>
      <c r="BL1366" s="40"/>
      <c r="BM1366" s="40"/>
      <c r="BN1366" s="40"/>
      <c r="BO1366" s="41"/>
      <c r="BP1366" s="40"/>
      <c r="BQ1366" s="40"/>
      <c r="BR1366" s="40"/>
      <c r="BS1366" s="40"/>
      <c r="BT1366" s="40"/>
      <c r="BU1366" s="42"/>
      <c r="BV1366" s="40"/>
      <c r="BW1366" s="41">
        <v>8</v>
      </c>
      <c r="BX1366" s="40">
        <v>1</v>
      </c>
      <c r="BY1366" s="40"/>
      <c r="BZ1366" s="40">
        <v>144</v>
      </c>
      <c r="CA1366" s="42">
        <v>144</v>
      </c>
      <c r="CB1366" s="41"/>
      <c r="CC1366" s="40"/>
      <c r="CD1366" s="40"/>
      <c r="CE1366" s="40"/>
      <c r="CF1366" s="40"/>
      <c r="CG1366" s="40"/>
      <c r="CH1366" s="42"/>
      <c r="CI1366" s="43"/>
      <c r="CJ1366" s="41">
        <v>1</v>
      </c>
      <c r="CK1366" s="40"/>
      <c r="CL1366" s="40"/>
      <c r="CM1366" s="40"/>
      <c r="CN1366" s="40"/>
      <c r="CO1366" s="40"/>
      <c r="CP1366" s="40"/>
      <c r="CQ1366" s="40"/>
      <c r="CR1366" s="40"/>
      <c r="CS1366" s="40"/>
      <c r="CT1366" s="40"/>
      <c r="CU1366" s="40"/>
      <c r="CV1366" s="40"/>
      <c r="CW1366" s="40"/>
      <c r="CX1366" s="40"/>
      <c r="CY1366" s="40"/>
      <c r="CZ1366" s="40"/>
      <c r="DA1366" s="40"/>
      <c r="DB1366" s="40"/>
      <c r="DC1366" s="40"/>
      <c r="DD1366" s="40"/>
      <c r="DE1366" s="40"/>
      <c r="DF1366" s="40"/>
      <c r="DG1366" s="40"/>
      <c r="DH1366" s="40"/>
      <c r="DI1366" s="40"/>
      <c r="DJ1366" s="40"/>
      <c r="DK1366" s="40"/>
      <c r="DL1366" s="40"/>
      <c r="DM1366" s="40"/>
      <c r="DN1366" s="40"/>
      <c r="DO1366" s="40"/>
      <c r="DP1366" s="40"/>
      <c r="DQ1366" s="41"/>
      <c r="DR1366" s="40"/>
      <c r="DS1366" s="40"/>
      <c r="DT1366" s="40"/>
      <c r="DU1366" s="40"/>
      <c r="DV1366" s="42"/>
      <c r="DW1366" s="40"/>
      <c r="DX1366" s="40"/>
      <c r="DY1366" s="40"/>
      <c r="DZ1366" s="40"/>
      <c r="EA1366" s="40"/>
      <c r="EB1366" s="40"/>
      <c r="EC1366" s="40"/>
      <c r="ED1366" s="41"/>
      <c r="EE1366" s="40"/>
      <c r="EF1366" s="40"/>
      <c r="EG1366" s="41"/>
      <c r="EH1366" s="40"/>
      <c r="EI1366" s="40"/>
      <c r="EJ1366" s="40"/>
      <c r="EK1366" s="40"/>
      <c r="EL1366" s="42"/>
      <c r="EM1366" s="40"/>
      <c r="EN1366" s="40"/>
      <c r="EO1366" s="40"/>
      <c r="EP1366" s="40"/>
      <c r="EQ1366" s="40"/>
      <c r="ER1366" s="40"/>
      <c r="ES1366" s="40"/>
      <c r="ET1366" s="40"/>
      <c r="EU1366" s="40"/>
      <c r="EV1366" s="40"/>
      <c r="EW1366" s="42"/>
      <c r="EX1366" s="42"/>
      <c r="EY1366" s="42"/>
      <c r="EZ1366" s="42"/>
      <c r="FA1366" s="42"/>
      <c r="FB1366" s="42"/>
      <c r="FC1366" s="42"/>
      <c r="FD1366" s="42"/>
      <c r="FE1366" s="42"/>
      <c r="FF1366" s="42"/>
      <c r="FG1366" s="42"/>
      <c r="FH1366" s="42"/>
      <c r="FI1366" s="42"/>
      <c r="FJ1366" s="42"/>
      <c r="FK1366" s="42"/>
      <c r="FL1366" s="42"/>
      <c r="FM1366" s="42"/>
      <c r="FN1366" s="42"/>
      <c r="FO1366" s="42"/>
      <c r="FP1366" s="42"/>
      <c r="FQ1366" s="42"/>
      <c r="FR1366" s="42"/>
      <c r="FS1366" s="29">
        <f t="shared" si="159"/>
        <v>1144</v>
      </c>
      <c r="FT1366" s="29">
        <f t="shared" si="169"/>
        <v>1144</v>
      </c>
      <c r="FU1366" s="8">
        <f t="shared" si="162"/>
        <v>8</v>
      </c>
      <c r="FV1366" s="29">
        <f t="shared" si="170"/>
        <v>8</v>
      </c>
    </row>
    <row r="1367" spans="1:202">
      <c r="A1367" s="8">
        <v>17196</v>
      </c>
      <c r="B1367" s="27" t="s">
        <v>853</v>
      </c>
      <c r="C1367" s="40">
        <v>154</v>
      </c>
      <c r="D1367" s="40" t="s">
        <v>1476</v>
      </c>
      <c r="E1367" s="40" t="s">
        <v>1462</v>
      </c>
      <c r="F1367" s="40" t="s">
        <v>191</v>
      </c>
      <c r="G1367" s="40">
        <v>200</v>
      </c>
      <c r="H1367" s="8" t="str">
        <f>VLOOKUP(F1367, 'Meslek Grupları'!$E$6:$G$152, 3, FALSE)</f>
        <v>Esnaf</v>
      </c>
      <c r="I1367" s="40"/>
      <c r="J1367" s="40"/>
      <c r="K1367" s="40"/>
      <c r="L1367" s="40"/>
      <c r="M1367" s="40"/>
      <c r="N1367" s="40"/>
      <c r="O1367" s="40"/>
      <c r="P1367" s="40"/>
      <c r="Q1367" s="40" t="s">
        <v>575</v>
      </c>
      <c r="R1367" s="40"/>
      <c r="S1367" s="40">
        <v>4</v>
      </c>
      <c r="T1367" s="40">
        <v>18</v>
      </c>
      <c r="U1367" s="40"/>
      <c r="V1367" s="40"/>
      <c r="W1367" s="40"/>
      <c r="X1367" s="40"/>
      <c r="Y1367" s="40"/>
      <c r="Z1367" s="41">
        <v>20</v>
      </c>
      <c r="AA1367" s="40">
        <v>5</v>
      </c>
      <c r="AB1367" s="40"/>
      <c r="AC1367" s="40"/>
      <c r="AD1367" s="40">
        <v>10</v>
      </c>
      <c r="AE1367" s="40">
        <v>5</v>
      </c>
      <c r="AF1367" s="40"/>
      <c r="AG1367" s="40"/>
      <c r="AH1367" s="40"/>
      <c r="AI1367" s="40"/>
      <c r="AJ1367" s="40"/>
      <c r="AK1367" s="40"/>
      <c r="AL1367" s="40"/>
      <c r="AM1367" s="40"/>
      <c r="AN1367" s="40"/>
      <c r="AO1367" s="40"/>
      <c r="AP1367" s="40"/>
      <c r="AQ1367" s="40"/>
      <c r="AR1367" s="40"/>
      <c r="AS1367" s="42"/>
      <c r="AT1367" s="42">
        <v>10</v>
      </c>
      <c r="AU1367" s="43"/>
      <c r="AV1367" s="40">
        <v>2</v>
      </c>
      <c r="AW1367" s="40"/>
      <c r="AX1367" s="40">
        <v>10</v>
      </c>
      <c r="AY1367" s="40"/>
      <c r="AZ1367" s="40">
        <v>90</v>
      </c>
      <c r="BA1367" s="42">
        <v>90</v>
      </c>
      <c r="BB1367" s="41"/>
      <c r="BC1367" s="40"/>
      <c r="BD1367" s="40"/>
      <c r="BE1367" s="40"/>
      <c r="BF1367" s="40"/>
      <c r="BG1367" s="40"/>
      <c r="BH1367" s="42"/>
      <c r="BI1367" s="40"/>
      <c r="BJ1367" s="40"/>
      <c r="BK1367" s="40"/>
      <c r="BL1367" s="40"/>
      <c r="BM1367" s="40"/>
      <c r="BN1367" s="40"/>
      <c r="BO1367" s="41"/>
      <c r="BP1367" s="40"/>
      <c r="BQ1367" s="40"/>
      <c r="BR1367" s="40"/>
      <c r="BS1367" s="40"/>
      <c r="BT1367" s="40"/>
      <c r="BU1367" s="42"/>
      <c r="BV1367" s="40"/>
      <c r="BW1367" s="41">
        <v>4</v>
      </c>
      <c r="BX1367" s="40"/>
      <c r="BY1367" s="40" t="s">
        <v>1759</v>
      </c>
      <c r="BZ1367" s="40">
        <v>36</v>
      </c>
      <c r="CA1367" s="42">
        <v>36</v>
      </c>
      <c r="CB1367" s="41"/>
      <c r="CC1367" s="40"/>
      <c r="CD1367" s="40"/>
      <c r="CE1367" s="40"/>
      <c r="CF1367" s="40"/>
      <c r="CG1367" s="40"/>
      <c r="CH1367" s="42"/>
      <c r="CI1367" s="43"/>
      <c r="CJ1367" s="41"/>
      <c r="CK1367" s="40"/>
      <c r="CL1367" s="40"/>
      <c r="CM1367" s="40"/>
      <c r="CN1367" s="40"/>
      <c r="CO1367" s="40"/>
      <c r="CP1367" s="40"/>
      <c r="CQ1367" s="40"/>
      <c r="CR1367" s="40"/>
      <c r="CS1367" s="40"/>
      <c r="CT1367" s="40"/>
      <c r="CU1367" s="40"/>
      <c r="CV1367" s="40"/>
      <c r="CW1367" s="40"/>
      <c r="CX1367" s="40"/>
      <c r="CY1367" s="40"/>
      <c r="CZ1367" s="40"/>
      <c r="DA1367" s="40"/>
      <c r="DB1367" s="40"/>
      <c r="DC1367" s="40"/>
      <c r="DD1367" s="40"/>
      <c r="DE1367" s="40"/>
      <c r="DF1367" s="40"/>
      <c r="DG1367" s="40"/>
      <c r="DH1367" s="40"/>
      <c r="DI1367" s="40"/>
      <c r="DJ1367" s="40"/>
      <c r="DK1367" s="40"/>
      <c r="DL1367" s="40"/>
      <c r="DM1367" s="40"/>
      <c r="DN1367" s="40"/>
      <c r="DO1367" s="40"/>
      <c r="DP1367" s="40"/>
      <c r="DQ1367" s="41"/>
      <c r="DR1367" s="40"/>
      <c r="DS1367" s="40"/>
      <c r="DT1367" s="40"/>
      <c r="DU1367" s="40"/>
      <c r="DV1367" s="42"/>
      <c r="DW1367" s="40"/>
      <c r="DX1367" s="40"/>
      <c r="DY1367" s="40"/>
      <c r="DZ1367" s="40"/>
      <c r="EA1367" s="40"/>
      <c r="EB1367" s="40"/>
      <c r="EC1367" s="40"/>
      <c r="ED1367" s="41"/>
      <c r="EE1367" s="40"/>
      <c r="EF1367" s="40"/>
      <c r="EG1367" s="41"/>
      <c r="EH1367" s="40"/>
      <c r="EI1367" s="40"/>
      <c r="EJ1367" s="40"/>
      <c r="EK1367" s="40"/>
      <c r="EL1367" s="42"/>
      <c r="EM1367" s="40"/>
      <c r="EN1367" s="40"/>
      <c r="EO1367" s="40"/>
      <c r="EP1367" s="40"/>
      <c r="EQ1367" s="40"/>
      <c r="ER1367" s="40"/>
      <c r="ES1367" s="40"/>
      <c r="ET1367" s="40"/>
      <c r="EU1367" s="40"/>
      <c r="EV1367" s="40"/>
      <c r="EW1367" s="42"/>
      <c r="EX1367" s="42"/>
      <c r="EY1367" s="42"/>
      <c r="EZ1367" s="42"/>
      <c r="FA1367" s="42"/>
      <c r="FB1367" s="42"/>
      <c r="FC1367" s="42"/>
      <c r="FD1367" s="42"/>
      <c r="FE1367" s="42"/>
      <c r="FF1367" s="42"/>
      <c r="FG1367" s="42"/>
      <c r="FH1367" s="42"/>
      <c r="FI1367" s="42"/>
      <c r="FJ1367" s="42"/>
      <c r="FK1367" s="42"/>
      <c r="FL1367" s="42"/>
      <c r="FM1367" s="42"/>
      <c r="FN1367" s="42"/>
      <c r="FO1367" s="42"/>
      <c r="FP1367" s="42"/>
      <c r="FQ1367" s="42"/>
      <c r="FR1367" s="42"/>
      <c r="FS1367" s="29">
        <f t="shared" si="159"/>
        <v>326</v>
      </c>
      <c r="FT1367" s="29">
        <f t="shared" si="169"/>
        <v>326</v>
      </c>
      <c r="FU1367" s="8">
        <f t="shared" si="162"/>
        <v>6</v>
      </c>
      <c r="FV1367" s="29">
        <f t="shared" si="170"/>
        <v>6</v>
      </c>
    </row>
    <row r="1368" spans="1:202">
      <c r="A1368" s="8">
        <v>17196</v>
      </c>
      <c r="B1368" s="27" t="s">
        <v>853</v>
      </c>
      <c r="C1368" s="40">
        <v>155</v>
      </c>
      <c r="D1368" s="40" t="s">
        <v>533</v>
      </c>
      <c r="E1368" s="40" t="s">
        <v>1448</v>
      </c>
      <c r="F1368" s="40" t="s">
        <v>191</v>
      </c>
      <c r="G1368" s="40">
        <v>100</v>
      </c>
      <c r="H1368" s="8" t="str">
        <f>VLOOKUP(F1368, 'Meslek Grupları'!$E$6:$G$152, 3, FALSE)</f>
        <v>Esnaf</v>
      </c>
      <c r="I1368" s="40"/>
      <c r="J1368" s="40"/>
      <c r="K1368" s="40"/>
      <c r="L1368" s="40"/>
      <c r="M1368" s="40"/>
      <c r="N1368" s="40"/>
      <c r="O1368" s="40"/>
      <c r="P1368" s="40"/>
      <c r="Q1368" s="40" t="s">
        <v>575</v>
      </c>
      <c r="R1368" s="40">
        <v>15</v>
      </c>
      <c r="S1368" s="40">
        <v>5</v>
      </c>
      <c r="T1368" s="40">
        <v>22.5</v>
      </c>
      <c r="U1368" s="40"/>
      <c r="V1368" s="40"/>
      <c r="W1368" s="40"/>
      <c r="X1368" s="40"/>
      <c r="Y1368" s="40"/>
      <c r="Z1368" s="41"/>
      <c r="AA1368" s="40"/>
      <c r="AB1368" s="40"/>
      <c r="AC1368" s="40"/>
      <c r="AD1368" s="40"/>
      <c r="AE1368" s="40"/>
      <c r="AF1368" s="40"/>
      <c r="AG1368" s="40"/>
      <c r="AH1368" s="40"/>
      <c r="AI1368" s="40"/>
      <c r="AJ1368" s="40"/>
      <c r="AK1368" s="40"/>
      <c r="AL1368" s="40"/>
      <c r="AM1368" s="40"/>
      <c r="AN1368" s="40"/>
      <c r="AO1368" s="40"/>
      <c r="AP1368" s="40"/>
      <c r="AQ1368" s="40"/>
      <c r="AR1368" s="40"/>
      <c r="AS1368" s="42"/>
      <c r="AT1368" s="42"/>
      <c r="AU1368" s="43"/>
      <c r="AV1368" s="40"/>
      <c r="AW1368" s="40"/>
      <c r="AX1368" s="40"/>
      <c r="AY1368" s="40"/>
      <c r="AZ1368" s="40"/>
      <c r="BA1368" s="42"/>
      <c r="BB1368" s="41"/>
      <c r="BC1368" s="40"/>
      <c r="BD1368" s="40"/>
      <c r="BE1368" s="40"/>
      <c r="BF1368" s="40"/>
      <c r="BG1368" s="40"/>
      <c r="BH1368" s="42"/>
      <c r="BI1368" s="40"/>
      <c r="BJ1368" s="40"/>
      <c r="BK1368" s="40"/>
      <c r="BL1368" s="40"/>
      <c r="BM1368" s="40"/>
      <c r="BN1368" s="40"/>
      <c r="BO1368" s="41"/>
      <c r="BP1368" s="40"/>
      <c r="BQ1368" s="40"/>
      <c r="BR1368" s="40"/>
      <c r="BS1368" s="40"/>
      <c r="BT1368" s="40"/>
      <c r="BU1368" s="42"/>
      <c r="BV1368" s="40"/>
      <c r="BW1368" s="41">
        <v>5</v>
      </c>
      <c r="BX1368" s="40">
        <v>1</v>
      </c>
      <c r="BY1368" s="40"/>
      <c r="BZ1368" s="40">
        <v>48</v>
      </c>
      <c r="CA1368" s="42">
        <v>48</v>
      </c>
      <c r="CB1368" s="41"/>
      <c r="CC1368" s="40"/>
      <c r="CD1368" s="40"/>
      <c r="CE1368" s="40"/>
      <c r="CF1368" s="40"/>
      <c r="CG1368" s="40"/>
      <c r="CH1368" s="42"/>
      <c r="CI1368" s="43"/>
      <c r="CJ1368" s="41"/>
      <c r="CK1368" s="40"/>
      <c r="CL1368" s="40"/>
      <c r="CM1368" s="40"/>
      <c r="CN1368" s="40"/>
      <c r="CO1368" s="40"/>
      <c r="CP1368" s="40"/>
      <c r="CQ1368" s="40"/>
      <c r="CR1368" s="40"/>
      <c r="CS1368" s="40"/>
      <c r="CT1368" s="40"/>
      <c r="CU1368" s="40"/>
      <c r="CV1368" s="40"/>
      <c r="CW1368" s="40"/>
      <c r="CX1368" s="40"/>
      <c r="CY1368" s="40"/>
      <c r="CZ1368" s="40"/>
      <c r="DA1368" s="40"/>
      <c r="DB1368" s="40"/>
      <c r="DC1368" s="40"/>
      <c r="DD1368" s="40"/>
      <c r="DE1368" s="40"/>
      <c r="DF1368" s="40"/>
      <c r="DG1368" s="40"/>
      <c r="DH1368" s="40"/>
      <c r="DI1368" s="40"/>
      <c r="DJ1368" s="40"/>
      <c r="DK1368" s="40"/>
      <c r="DL1368" s="40"/>
      <c r="DM1368" s="40"/>
      <c r="DN1368" s="40"/>
      <c r="DO1368" s="40"/>
      <c r="DP1368" s="40"/>
      <c r="DQ1368" s="41"/>
      <c r="DR1368" s="40"/>
      <c r="DS1368" s="40"/>
      <c r="DT1368" s="40"/>
      <c r="DU1368" s="40"/>
      <c r="DV1368" s="42"/>
      <c r="DW1368" s="40"/>
      <c r="DX1368" s="40"/>
      <c r="DY1368" s="40"/>
      <c r="DZ1368" s="40"/>
      <c r="EA1368" s="40"/>
      <c r="EB1368" s="40"/>
      <c r="EC1368" s="40"/>
      <c r="ED1368" s="41"/>
      <c r="EE1368" s="40"/>
      <c r="EF1368" s="40"/>
      <c r="EG1368" s="41"/>
      <c r="EH1368" s="40"/>
      <c r="EI1368" s="40"/>
      <c r="EJ1368" s="40"/>
      <c r="EK1368" s="40"/>
      <c r="EL1368" s="42"/>
      <c r="EM1368" s="40"/>
      <c r="EN1368" s="40"/>
      <c r="EO1368" s="40"/>
      <c r="EP1368" s="40"/>
      <c r="EQ1368" s="40"/>
      <c r="ER1368" s="40"/>
      <c r="ES1368" s="40"/>
      <c r="ET1368" s="40"/>
      <c r="EU1368" s="40"/>
      <c r="EV1368" s="40"/>
      <c r="EW1368" s="42"/>
      <c r="EX1368" s="42"/>
      <c r="EY1368" s="42"/>
      <c r="EZ1368" s="42"/>
      <c r="FA1368" s="42"/>
      <c r="FB1368" s="42"/>
      <c r="FC1368" s="42"/>
      <c r="FD1368" s="42"/>
      <c r="FE1368" s="42"/>
      <c r="FF1368" s="42"/>
      <c r="FG1368" s="42"/>
      <c r="FH1368" s="42"/>
      <c r="FI1368" s="42"/>
      <c r="FJ1368" s="42"/>
      <c r="FK1368" s="42"/>
      <c r="FL1368" s="42"/>
      <c r="FM1368" s="42"/>
      <c r="FN1368" s="42"/>
      <c r="FO1368" s="42"/>
      <c r="FP1368" s="42"/>
      <c r="FQ1368" s="42"/>
      <c r="FR1368" s="42"/>
      <c r="FS1368" s="29">
        <f t="shared" si="159"/>
        <v>148</v>
      </c>
      <c r="FT1368" s="29">
        <f t="shared" si="169"/>
        <v>148</v>
      </c>
      <c r="FU1368" s="8">
        <f t="shared" si="162"/>
        <v>5</v>
      </c>
      <c r="FV1368" s="29">
        <f t="shared" si="170"/>
        <v>5</v>
      </c>
    </row>
    <row r="1369" spans="1:202">
      <c r="A1369" s="8">
        <v>17196</v>
      </c>
      <c r="B1369" s="27" t="s">
        <v>853</v>
      </c>
      <c r="C1369" s="8">
        <v>156</v>
      </c>
      <c r="D1369" s="8" t="s">
        <v>1479</v>
      </c>
      <c r="E1369" s="8" t="s">
        <v>1445</v>
      </c>
      <c r="F1369" s="8" t="s">
        <v>191</v>
      </c>
      <c r="G1369" s="8">
        <v>4500</v>
      </c>
      <c r="H1369" s="8" t="str">
        <f>VLOOKUP(F1369, 'Meslek Grupları'!$E$6:$G$152, 3, FALSE)</f>
        <v>Esnaf</v>
      </c>
      <c r="I1369" s="8" t="s">
        <v>1760</v>
      </c>
      <c r="J1369" s="8"/>
      <c r="K1369" s="8"/>
      <c r="M1369" s="8"/>
      <c r="O1369" s="8"/>
      <c r="P1369" s="8"/>
      <c r="Q1369" s="8" t="s">
        <v>577</v>
      </c>
      <c r="R1369">
        <v>490</v>
      </c>
      <c r="S1369" s="8">
        <v>4</v>
      </c>
      <c r="T1369" s="8">
        <v>18</v>
      </c>
      <c r="U1369" s="8"/>
      <c r="V1369" s="8"/>
      <c r="W1369" s="8"/>
      <c r="Z1369" s="28">
        <v>150</v>
      </c>
      <c r="AA1369" s="8">
        <v>37.5</v>
      </c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27"/>
      <c r="AT1369" s="27">
        <v>37.5</v>
      </c>
      <c r="AU1369" s="29"/>
      <c r="AV1369" s="8">
        <v>20</v>
      </c>
      <c r="AW1369" s="8"/>
      <c r="AX1369" s="8">
        <v>37.5</v>
      </c>
      <c r="AY1369" s="8"/>
      <c r="AZ1369" s="8">
        <v>337.5</v>
      </c>
      <c r="BA1369" s="27">
        <v>337</v>
      </c>
      <c r="BB1369" s="28">
        <v>15</v>
      </c>
      <c r="BC1369" s="8"/>
      <c r="BD1369" s="8"/>
      <c r="BE1369" s="8"/>
      <c r="BF1369" s="8"/>
      <c r="BG1369" s="8">
        <v>60</v>
      </c>
      <c r="BH1369" s="27">
        <v>60</v>
      </c>
      <c r="BI1369" s="8"/>
      <c r="BJ1369" s="8"/>
      <c r="BK1369" s="8"/>
      <c r="BL1369" s="8"/>
      <c r="BM1369" s="8"/>
      <c r="BN1369" s="8"/>
      <c r="BO1369" s="28"/>
      <c r="BP1369" s="8"/>
      <c r="BQ1369" s="8"/>
      <c r="BR1369" s="8"/>
      <c r="BS1369" s="8"/>
      <c r="BT1369" s="8"/>
      <c r="BU1369" s="27"/>
      <c r="BV1369" s="8"/>
      <c r="BW1369" s="28">
        <v>4</v>
      </c>
      <c r="BX1369" s="8"/>
      <c r="BY1369" s="8"/>
      <c r="BZ1369" s="8">
        <v>48</v>
      </c>
      <c r="CA1369" s="27">
        <v>48</v>
      </c>
      <c r="CB1369" s="28"/>
      <c r="CC1369" s="8"/>
      <c r="CD1369" s="8"/>
      <c r="CE1369" s="8"/>
      <c r="CF1369" s="8"/>
      <c r="CG1369" s="8"/>
      <c r="CH1369" s="27"/>
      <c r="CI1369" s="29"/>
      <c r="CJ1369" s="28">
        <v>1</v>
      </c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28"/>
      <c r="DR1369" s="8"/>
      <c r="DS1369" s="8"/>
      <c r="DT1369" s="8"/>
      <c r="DU1369" s="8"/>
      <c r="DV1369" s="27"/>
      <c r="DW1369" s="8"/>
      <c r="DX1369" s="8"/>
      <c r="DY1369" s="8"/>
      <c r="DZ1369" s="8"/>
      <c r="EA1369" s="8"/>
      <c r="EB1369" s="8"/>
      <c r="EC1369" s="8"/>
      <c r="ED1369" s="28"/>
      <c r="EE1369" s="8"/>
      <c r="EF1369" s="8"/>
      <c r="EG1369" s="28">
        <v>1</v>
      </c>
      <c r="EH1369" s="8"/>
      <c r="EI1369" s="8"/>
      <c r="EJ1369" s="8"/>
      <c r="EK1369" s="8" t="s">
        <v>876</v>
      </c>
      <c r="EL1369" s="27">
        <v>150</v>
      </c>
      <c r="EM1369" s="8"/>
      <c r="EN1369" s="8"/>
      <c r="EO1369" s="8"/>
      <c r="EP1369" s="8"/>
      <c r="EQ1369" s="8"/>
      <c r="ER1369" s="8">
        <v>2</v>
      </c>
      <c r="ES1369" s="8"/>
      <c r="ET1369" s="8"/>
      <c r="EU1369" s="8" t="s">
        <v>1761</v>
      </c>
      <c r="EV1369" s="8" t="s">
        <v>527</v>
      </c>
      <c r="EW1369" s="27"/>
      <c r="EX1369" s="27"/>
      <c r="EY1369" s="27"/>
      <c r="EZ1369" s="27"/>
      <c r="FA1369" s="27"/>
      <c r="FB1369" s="27"/>
      <c r="FC1369" s="27"/>
      <c r="FD1369" s="27"/>
      <c r="FE1369" s="27"/>
      <c r="FF1369" s="27"/>
      <c r="FG1369" s="27"/>
      <c r="FH1369" s="27"/>
      <c r="FI1369" s="27"/>
      <c r="FJ1369" s="27"/>
      <c r="FK1369" s="27"/>
      <c r="FL1369" s="27"/>
      <c r="FM1369" s="27"/>
      <c r="FN1369" s="27"/>
      <c r="FO1369" s="27"/>
      <c r="FP1369" s="27"/>
      <c r="FQ1369" s="27"/>
      <c r="FR1369" s="27"/>
      <c r="FS1369" s="29">
        <f t="shared" si="159"/>
        <v>5095.5</v>
      </c>
      <c r="FT1369" s="29">
        <f>SUM(FS1369:FS1375)</f>
        <v>6205.5</v>
      </c>
      <c r="FU1369" s="8">
        <f t="shared" si="162"/>
        <v>39</v>
      </c>
      <c r="FV1369" s="29">
        <f>SUM(FU1369:FU1375)</f>
        <v>39</v>
      </c>
    </row>
    <row r="1370" spans="1:202">
      <c r="A1370" s="8">
        <v>17196</v>
      </c>
      <c r="B1370" s="27" t="s">
        <v>853</v>
      </c>
      <c r="D1370" s="8"/>
      <c r="E1370" s="8" t="s">
        <v>1071</v>
      </c>
      <c r="F1370" s="8"/>
      <c r="H1370" s="8">
        <f>VLOOKUP(F1370, 'Meslek Grupları'!$E$6:$G$152, 3, FALSE)</f>
        <v>0</v>
      </c>
      <c r="I1370" s="8"/>
      <c r="J1370" s="8"/>
      <c r="K1370" s="8"/>
      <c r="M1370" s="8"/>
      <c r="O1370" s="8"/>
      <c r="P1370" s="8"/>
      <c r="Q1370" s="8" t="s">
        <v>1071</v>
      </c>
      <c r="U1370" s="8"/>
      <c r="V1370" s="8"/>
      <c r="W1370" s="8"/>
      <c r="Z1370" s="2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27"/>
      <c r="AT1370" s="27"/>
      <c r="AU1370" s="29"/>
      <c r="AV1370" s="8"/>
      <c r="AW1370" s="8"/>
      <c r="AX1370" s="8"/>
      <c r="AY1370" s="8"/>
      <c r="AZ1370" s="8"/>
      <c r="BA1370" s="27"/>
      <c r="BB1370" s="28"/>
      <c r="BC1370" s="8"/>
      <c r="BD1370" s="8"/>
      <c r="BE1370" s="8"/>
      <c r="BF1370" s="8"/>
      <c r="BG1370" s="8"/>
      <c r="BH1370" s="27"/>
      <c r="BI1370" s="8"/>
      <c r="BJ1370" s="8"/>
      <c r="BK1370" s="8"/>
      <c r="BL1370" s="8"/>
      <c r="BM1370" s="8"/>
      <c r="BN1370" s="8"/>
      <c r="BO1370" s="28"/>
      <c r="BP1370" s="8"/>
      <c r="BQ1370" s="8"/>
      <c r="BR1370" s="8"/>
      <c r="BS1370" s="8"/>
      <c r="BT1370" s="8"/>
      <c r="BU1370" s="27"/>
      <c r="BV1370" s="8"/>
      <c r="BW1370" s="28"/>
      <c r="BX1370" s="8"/>
      <c r="BY1370" s="8"/>
      <c r="BZ1370" s="8"/>
      <c r="CA1370" s="27"/>
      <c r="CB1370" s="28"/>
      <c r="CC1370" s="8"/>
      <c r="CD1370" s="8"/>
      <c r="CE1370" s="8"/>
      <c r="CF1370" s="8"/>
      <c r="CG1370" s="8"/>
      <c r="CH1370" s="27"/>
      <c r="CI1370" s="29"/>
      <c r="CJ1370" s="2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28"/>
      <c r="DR1370" s="8"/>
      <c r="DS1370" s="8"/>
      <c r="DT1370" s="8"/>
      <c r="DU1370" s="8"/>
      <c r="DV1370" s="27"/>
      <c r="DW1370" s="8"/>
      <c r="DX1370" s="8"/>
      <c r="DY1370" s="8"/>
      <c r="DZ1370" s="8"/>
      <c r="EA1370" s="8"/>
      <c r="EB1370" s="8"/>
      <c r="EC1370" s="8"/>
      <c r="ED1370" s="28"/>
      <c r="EE1370" s="8"/>
      <c r="EF1370" s="8"/>
      <c r="EG1370" s="28">
        <v>2</v>
      </c>
      <c r="EH1370" s="8" t="s">
        <v>527</v>
      </c>
      <c r="EI1370" s="8"/>
      <c r="EJ1370" s="8"/>
      <c r="EK1370" s="8"/>
      <c r="EL1370" s="27">
        <v>300</v>
      </c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27"/>
      <c r="EX1370" s="27"/>
      <c r="EY1370" s="27"/>
      <c r="EZ1370" s="27"/>
      <c r="FA1370" s="27"/>
      <c r="FB1370" s="27"/>
      <c r="FC1370" s="27"/>
      <c r="FD1370" s="27"/>
      <c r="FE1370" s="27"/>
      <c r="FF1370" s="27"/>
      <c r="FG1370" s="27"/>
      <c r="FH1370" s="27"/>
      <c r="FI1370" s="27"/>
      <c r="FJ1370" s="27"/>
      <c r="FK1370" s="27"/>
      <c r="FL1370" s="27"/>
      <c r="FM1370" s="27"/>
      <c r="FN1370" s="27"/>
      <c r="FO1370" s="27"/>
      <c r="FP1370" s="27"/>
      <c r="FQ1370" s="27"/>
      <c r="FR1370" s="27"/>
      <c r="FS1370" s="29">
        <f t="shared" ref="FS1370:FS1433" si="171">FQ1370+FO1370+FL1370+FI1370+FC1370+EW1370+EP1370+EL1370+EF1370+EC1370+DX1370+DU1370+DK1370+DJ1370+DG1370+DE1370+DD1370+CX1370+CP1370+CG1370+BZ1370+BU1370+BM1370+BG1370+AZ1370+P1370+O1370+N1370+L1370+J1370+G1370+BT1370</f>
        <v>300</v>
      </c>
      <c r="FT1370" s="29"/>
      <c r="FU1370" s="8">
        <f t="shared" si="162"/>
        <v>0</v>
      </c>
      <c r="FV1370" s="29"/>
    </row>
    <row r="1371" spans="1:202">
      <c r="A1371" s="8">
        <v>17196</v>
      </c>
      <c r="B1371" s="27" t="s">
        <v>853</v>
      </c>
      <c r="D1371" s="8"/>
      <c r="E1371" s="8" t="s">
        <v>1071</v>
      </c>
      <c r="F1371" s="8"/>
      <c r="H1371" s="8">
        <f>VLOOKUP(F1371, 'Meslek Grupları'!$E$6:$G$152, 3, FALSE)</f>
        <v>0</v>
      </c>
      <c r="I1371" s="8"/>
      <c r="J1371" s="8"/>
      <c r="K1371" s="8"/>
      <c r="M1371" s="8"/>
      <c r="O1371" s="8"/>
      <c r="P1371" s="8"/>
      <c r="Q1371" s="8" t="s">
        <v>1071</v>
      </c>
      <c r="U1371" s="8"/>
      <c r="V1371" s="8"/>
      <c r="W1371" s="8"/>
      <c r="Z1371" s="2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27"/>
      <c r="AT1371" s="27"/>
      <c r="AU1371" s="29"/>
      <c r="AV1371" s="8"/>
      <c r="AW1371" s="8"/>
      <c r="AX1371" s="8"/>
      <c r="AY1371" s="8"/>
      <c r="AZ1371" s="8"/>
      <c r="BA1371" s="27"/>
      <c r="BB1371" s="28"/>
      <c r="BC1371" s="8"/>
      <c r="BD1371" s="8"/>
      <c r="BE1371" s="8"/>
      <c r="BF1371" s="8"/>
      <c r="BG1371" s="8"/>
      <c r="BH1371" s="27"/>
      <c r="BI1371" s="8"/>
      <c r="BJ1371" s="8"/>
      <c r="BK1371" s="8"/>
      <c r="BL1371" s="8"/>
      <c r="BM1371" s="8"/>
      <c r="BN1371" s="8"/>
      <c r="BO1371" s="28"/>
      <c r="BP1371" s="8"/>
      <c r="BQ1371" s="8"/>
      <c r="BR1371" s="8"/>
      <c r="BS1371" s="8"/>
      <c r="BT1371" s="8"/>
      <c r="BU1371" s="27"/>
      <c r="BV1371" s="8"/>
      <c r="BW1371" s="28"/>
      <c r="BX1371" s="8"/>
      <c r="BY1371" s="8"/>
      <c r="BZ1371" s="8"/>
      <c r="CA1371" s="27"/>
      <c r="CB1371" s="28"/>
      <c r="CC1371" s="8"/>
      <c r="CD1371" s="8"/>
      <c r="CE1371" s="8"/>
      <c r="CF1371" s="8"/>
      <c r="CG1371" s="8"/>
      <c r="CH1371" s="27"/>
      <c r="CI1371" s="29"/>
      <c r="CJ1371" s="2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28"/>
      <c r="DR1371" s="8"/>
      <c r="DS1371" s="8"/>
      <c r="DT1371" s="8"/>
      <c r="DU1371" s="8"/>
      <c r="DV1371" s="27"/>
      <c r="DW1371" s="8"/>
      <c r="DX1371" s="8"/>
      <c r="DY1371" s="8"/>
      <c r="DZ1371" s="8"/>
      <c r="EA1371" s="8"/>
      <c r="EB1371" s="8"/>
      <c r="EC1371" s="8"/>
      <c r="ED1371" s="28"/>
      <c r="EE1371" s="8"/>
      <c r="EF1371" s="8"/>
      <c r="EG1371" s="28">
        <v>1</v>
      </c>
      <c r="EH1371" s="8" t="s">
        <v>261</v>
      </c>
      <c r="EI1371" s="8"/>
      <c r="EJ1371" s="8"/>
      <c r="EK1371" s="8" t="s">
        <v>876</v>
      </c>
      <c r="EL1371" s="27">
        <v>300</v>
      </c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27"/>
      <c r="EX1371" s="27"/>
      <c r="EY1371" s="27"/>
      <c r="EZ1371" s="27"/>
      <c r="FA1371" s="27"/>
      <c r="FB1371" s="27"/>
      <c r="FC1371" s="27"/>
      <c r="FD1371" s="27"/>
      <c r="FE1371" s="27"/>
      <c r="FF1371" s="27"/>
      <c r="FG1371" s="27"/>
      <c r="FH1371" s="27"/>
      <c r="FI1371" s="27"/>
      <c r="FJ1371" s="27"/>
      <c r="FK1371" s="27"/>
      <c r="FL1371" s="27"/>
      <c r="FM1371" s="27"/>
      <c r="FN1371" s="27"/>
      <c r="FO1371" s="27"/>
      <c r="FP1371" s="27"/>
      <c r="FQ1371" s="27"/>
      <c r="FR1371" s="27"/>
      <c r="FS1371" s="29">
        <f t="shared" si="171"/>
        <v>300</v>
      </c>
      <c r="FT1371" s="29"/>
      <c r="FU1371" s="8">
        <f t="shared" si="162"/>
        <v>0</v>
      </c>
      <c r="FV1371" s="29"/>
    </row>
    <row r="1372" spans="1:202">
      <c r="A1372" s="8">
        <v>17196</v>
      </c>
      <c r="B1372" s="27" t="s">
        <v>853</v>
      </c>
      <c r="D1372" s="8"/>
      <c r="E1372" s="8" t="s">
        <v>1071</v>
      </c>
      <c r="F1372" s="8"/>
      <c r="H1372" s="8">
        <f>VLOOKUP(F1372, 'Meslek Grupları'!$E$6:$G$152, 3, FALSE)</f>
        <v>0</v>
      </c>
      <c r="I1372" s="8"/>
      <c r="J1372" s="8"/>
      <c r="K1372" s="8"/>
      <c r="M1372" s="8"/>
      <c r="O1372" s="8"/>
      <c r="P1372" s="8"/>
      <c r="Q1372" s="8" t="s">
        <v>1071</v>
      </c>
      <c r="U1372" s="8"/>
      <c r="V1372" s="8"/>
      <c r="W1372" s="8"/>
      <c r="Z1372" s="2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27"/>
      <c r="AT1372" s="27"/>
      <c r="AU1372" s="29"/>
      <c r="AV1372" s="8"/>
      <c r="AW1372" s="8"/>
      <c r="AX1372" s="8"/>
      <c r="AY1372" s="8"/>
      <c r="AZ1372" s="8"/>
      <c r="BA1372" s="27"/>
      <c r="BB1372" s="28"/>
      <c r="BC1372" s="8"/>
      <c r="BD1372" s="8"/>
      <c r="BE1372" s="8"/>
      <c r="BF1372" s="8"/>
      <c r="BG1372" s="8"/>
      <c r="BH1372" s="27"/>
      <c r="BI1372" s="8"/>
      <c r="BJ1372" s="8"/>
      <c r="BK1372" s="8"/>
      <c r="BL1372" s="8"/>
      <c r="BM1372" s="8"/>
      <c r="BN1372" s="8"/>
      <c r="BO1372" s="28"/>
      <c r="BP1372" s="8"/>
      <c r="BQ1372" s="8"/>
      <c r="BR1372" s="8"/>
      <c r="BS1372" s="8"/>
      <c r="BT1372" s="8"/>
      <c r="BU1372" s="27"/>
      <c r="BV1372" s="8"/>
      <c r="BW1372" s="28"/>
      <c r="BX1372" s="8"/>
      <c r="BY1372" s="8"/>
      <c r="BZ1372" s="8"/>
      <c r="CA1372" s="27"/>
      <c r="CB1372" s="28"/>
      <c r="CC1372" s="8"/>
      <c r="CD1372" s="8"/>
      <c r="CE1372" s="8"/>
      <c r="CF1372" s="8"/>
      <c r="CG1372" s="8"/>
      <c r="CH1372" s="27"/>
      <c r="CI1372" s="29"/>
      <c r="CJ1372" s="2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28"/>
      <c r="DR1372" s="8"/>
      <c r="DS1372" s="8"/>
      <c r="DT1372" s="8"/>
      <c r="DU1372" s="8"/>
      <c r="DV1372" s="27"/>
      <c r="DW1372" s="8"/>
      <c r="DX1372" s="8"/>
      <c r="DY1372" s="8"/>
      <c r="DZ1372" s="8"/>
      <c r="EA1372" s="8"/>
      <c r="EB1372" s="8"/>
      <c r="EC1372" s="8"/>
      <c r="ED1372" s="28"/>
      <c r="EE1372" s="8"/>
      <c r="EF1372" s="8"/>
      <c r="EG1372" s="28">
        <v>1</v>
      </c>
      <c r="EH1372" s="8" t="s">
        <v>191</v>
      </c>
      <c r="EI1372" s="8" t="s">
        <v>45</v>
      </c>
      <c r="EJ1372" s="8"/>
      <c r="EK1372" s="8" t="s">
        <v>1762</v>
      </c>
      <c r="EL1372" s="27">
        <v>150</v>
      </c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27"/>
      <c r="EX1372" s="27"/>
      <c r="EY1372" s="27"/>
      <c r="EZ1372" s="27"/>
      <c r="FA1372" s="27"/>
      <c r="FB1372" s="27"/>
      <c r="FC1372" s="27"/>
      <c r="FD1372" s="27"/>
      <c r="FE1372" s="27"/>
      <c r="FF1372" s="27"/>
      <c r="FG1372" s="27"/>
      <c r="FH1372" s="27"/>
      <c r="FI1372" s="27"/>
      <c r="FJ1372" s="27"/>
      <c r="FK1372" s="27"/>
      <c r="FL1372" s="27"/>
      <c r="FM1372" s="27"/>
      <c r="FN1372" s="27"/>
      <c r="FO1372" s="27"/>
      <c r="FP1372" s="27"/>
      <c r="FQ1372" s="27"/>
      <c r="FR1372" s="27"/>
      <c r="FS1372" s="29">
        <f t="shared" si="171"/>
        <v>150</v>
      </c>
      <c r="FT1372" s="29"/>
      <c r="FU1372" s="8">
        <f t="shared" si="162"/>
        <v>0</v>
      </c>
      <c r="FV1372" s="29"/>
    </row>
    <row r="1373" spans="1:202">
      <c r="A1373" s="8">
        <v>17196</v>
      </c>
      <c r="B1373" s="27" t="s">
        <v>853</v>
      </c>
      <c r="D1373" s="8"/>
      <c r="E1373" s="8" t="s">
        <v>1071</v>
      </c>
      <c r="F1373" s="8"/>
      <c r="H1373" s="8">
        <f>VLOOKUP(F1373, 'Meslek Grupları'!$E$6:$G$152, 3, FALSE)</f>
        <v>0</v>
      </c>
      <c r="I1373" s="8"/>
      <c r="J1373" s="8"/>
      <c r="K1373" s="8"/>
      <c r="M1373" s="8"/>
      <c r="O1373" s="8"/>
      <c r="P1373" s="8"/>
      <c r="Q1373" s="8" t="s">
        <v>1071</v>
      </c>
      <c r="U1373" s="8"/>
      <c r="V1373" s="8"/>
      <c r="W1373" s="8"/>
      <c r="Z1373" s="2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27"/>
      <c r="AT1373" s="27"/>
      <c r="AU1373" s="29"/>
      <c r="AV1373" s="8"/>
      <c r="AW1373" s="8"/>
      <c r="AX1373" s="8"/>
      <c r="AY1373" s="8"/>
      <c r="AZ1373" s="8"/>
      <c r="BA1373" s="27"/>
      <c r="BB1373" s="28"/>
      <c r="BC1373" s="8"/>
      <c r="BD1373" s="8"/>
      <c r="BE1373" s="8"/>
      <c r="BF1373" s="8"/>
      <c r="BG1373" s="8"/>
      <c r="BH1373" s="27"/>
      <c r="BI1373" s="8"/>
      <c r="BJ1373" s="8"/>
      <c r="BK1373" s="8"/>
      <c r="BL1373" s="8"/>
      <c r="BM1373" s="8"/>
      <c r="BN1373" s="8"/>
      <c r="BO1373" s="28"/>
      <c r="BP1373" s="8"/>
      <c r="BQ1373" s="8"/>
      <c r="BR1373" s="8"/>
      <c r="BS1373" s="8"/>
      <c r="BT1373" s="8"/>
      <c r="BU1373" s="27"/>
      <c r="BV1373" s="8"/>
      <c r="BW1373" s="28"/>
      <c r="BX1373" s="8"/>
      <c r="BY1373" s="8"/>
      <c r="BZ1373" s="8"/>
      <c r="CA1373" s="27"/>
      <c r="CB1373" s="28"/>
      <c r="CC1373" s="8"/>
      <c r="CD1373" s="8"/>
      <c r="CE1373" s="8"/>
      <c r="CF1373" s="8"/>
      <c r="CG1373" s="8"/>
      <c r="CH1373" s="27"/>
      <c r="CI1373" s="29"/>
      <c r="CJ1373" s="2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28"/>
      <c r="DR1373" s="8"/>
      <c r="DS1373" s="8"/>
      <c r="DT1373" s="8"/>
      <c r="DU1373" s="8"/>
      <c r="DV1373" s="27"/>
      <c r="DW1373" s="8"/>
      <c r="DX1373" s="8"/>
      <c r="DY1373" s="8"/>
      <c r="DZ1373" s="8"/>
      <c r="EA1373" s="8"/>
      <c r="EB1373" s="8"/>
      <c r="EC1373" s="8"/>
      <c r="ED1373" s="28"/>
      <c r="EE1373" s="8"/>
      <c r="EF1373" s="8"/>
      <c r="EG1373" s="28">
        <v>2</v>
      </c>
      <c r="EH1373" s="8"/>
      <c r="EI1373" s="8"/>
      <c r="EJ1373" s="8"/>
      <c r="EK1373" s="8" t="s">
        <v>1263</v>
      </c>
      <c r="EL1373" s="27">
        <v>300</v>
      </c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27"/>
      <c r="EX1373" s="27"/>
      <c r="EY1373" s="27"/>
      <c r="EZ1373" s="27"/>
      <c r="FA1373" s="27"/>
      <c r="FB1373" s="27"/>
      <c r="FC1373" s="27"/>
      <c r="FD1373" s="27"/>
      <c r="FE1373" s="27"/>
      <c r="FF1373" s="27"/>
      <c r="FG1373" s="27"/>
      <c r="FH1373" s="27"/>
      <c r="FI1373" s="27"/>
      <c r="FJ1373" s="27"/>
      <c r="FK1373" s="27"/>
      <c r="FL1373" s="27"/>
      <c r="FM1373" s="27"/>
      <c r="FN1373" s="27"/>
      <c r="FO1373" s="27"/>
      <c r="FP1373" s="27"/>
      <c r="FQ1373" s="27"/>
      <c r="FR1373" s="27"/>
      <c r="FS1373" s="29">
        <f t="shared" si="171"/>
        <v>300</v>
      </c>
      <c r="FT1373" s="29"/>
      <c r="FU1373" s="8">
        <f t="shared" si="162"/>
        <v>0</v>
      </c>
      <c r="FV1373" s="29"/>
    </row>
    <row r="1374" spans="1:202">
      <c r="A1374" s="8">
        <v>17196</v>
      </c>
      <c r="B1374" s="27" t="s">
        <v>853</v>
      </c>
      <c r="D1374" s="8"/>
      <c r="E1374" s="8" t="s">
        <v>1071</v>
      </c>
      <c r="F1374" s="8"/>
      <c r="H1374" s="8">
        <f>VLOOKUP(F1374, 'Meslek Grupları'!$E$6:$G$152, 3, FALSE)</f>
        <v>0</v>
      </c>
      <c r="I1374" s="8"/>
      <c r="J1374" s="8"/>
      <c r="K1374" s="8"/>
      <c r="M1374" s="8"/>
      <c r="O1374" s="8"/>
      <c r="P1374" s="8"/>
      <c r="Q1374" s="8" t="s">
        <v>1071</v>
      </c>
      <c r="U1374" s="8"/>
      <c r="V1374" s="8"/>
      <c r="W1374" s="8"/>
      <c r="Z1374" s="2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27"/>
      <c r="AT1374" s="27"/>
      <c r="AU1374" s="29"/>
      <c r="AV1374" s="8"/>
      <c r="AW1374" s="8"/>
      <c r="AX1374" s="8"/>
      <c r="AY1374" s="8"/>
      <c r="AZ1374" s="8"/>
      <c r="BA1374" s="27"/>
      <c r="BB1374" s="28"/>
      <c r="BC1374" s="8"/>
      <c r="BD1374" s="8"/>
      <c r="BE1374" s="8"/>
      <c r="BF1374" s="8"/>
      <c r="BG1374" s="8"/>
      <c r="BH1374" s="27"/>
      <c r="BI1374" s="8"/>
      <c r="BJ1374" s="8"/>
      <c r="BK1374" s="8"/>
      <c r="BL1374" s="8"/>
      <c r="BM1374" s="8"/>
      <c r="BN1374" s="8"/>
      <c r="BO1374" s="28"/>
      <c r="BP1374" s="8"/>
      <c r="BQ1374" s="8"/>
      <c r="BR1374" s="8"/>
      <c r="BS1374" s="8"/>
      <c r="BT1374" s="8"/>
      <c r="BU1374" s="27"/>
      <c r="BV1374" s="8"/>
      <c r="BW1374" s="28"/>
      <c r="BX1374" s="8"/>
      <c r="BY1374" s="8"/>
      <c r="BZ1374" s="8"/>
      <c r="CA1374" s="27"/>
      <c r="CB1374" s="28"/>
      <c r="CC1374" s="8"/>
      <c r="CD1374" s="8"/>
      <c r="CE1374" s="8"/>
      <c r="CF1374" s="8"/>
      <c r="CG1374" s="8"/>
      <c r="CH1374" s="27"/>
      <c r="CI1374" s="29"/>
      <c r="CJ1374" s="2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28"/>
      <c r="DR1374" s="8"/>
      <c r="DS1374" s="8"/>
      <c r="DT1374" s="8"/>
      <c r="DU1374" s="8"/>
      <c r="DV1374" s="27"/>
      <c r="DW1374" s="8"/>
      <c r="DX1374" s="8"/>
      <c r="DY1374" s="8"/>
      <c r="DZ1374" s="8"/>
      <c r="EA1374" s="8"/>
      <c r="EB1374" s="8"/>
      <c r="EC1374" s="8"/>
      <c r="ED1374" s="28"/>
      <c r="EE1374" s="8"/>
      <c r="EF1374" s="8"/>
      <c r="EG1374" s="28">
        <v>1</v>
      </c>
      <c r="EH1374" s="8" t="s">
        <v>290</v>
      </c>
      <c r="EI1374" s="8"/>
      <c r="EJ1374" s="8"/>
      <c r="EK1374" s="8"/>
      <c r="EL1374" s="27">
        <v>60</v>
      </c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27"/>
      <c r="EX1374" s="27"/>
      <c r="EY1374" s="27"/>
      <c r="EZ1374" s="27"/>
      <c r="FA1374" s="27"/>
      <c r="FB1374" s="27"/>
      <c r="FC1374" s="27"/>
      <c r="FD1374" s="27"/>
      <c r="FE1374" s="27"/>
      <c r="FF1374" s="27"/>
      <c r="FG1374" s="27"/>
      <c r="FH1374" s="27"/>
      <c r="FI1374" s="27"/>
      <c r="FJ1374" s="27"/>
      <c r="FK1374" s="27"/>
      <c r="FL1374" s="27"/>
      <c r="FM1374" s="27"/>
      <c r="FN1374" s="27"/>
      <c r="FO1374" s="27"/>
      <c r="FP1374" s="27"/>
      <c r="FQ1374" s="27"/>
      <c r="FR1374" s="27"/>
      <c r="FS1374" s="29">
        <f t="shared" si="171"/>
        <v>60</v>
      </c>
      <c r="FT1374" s="29"/>
      <c r="FU1374" s="8">
        <f t="shared" si="162"/>
        <v>0</v>
      </c>
      <c r="FV1374" s="29"/>
    </row>
    <row r="1375" spans="1:202">
      <c r="A1375" s="8">
        <v>17196</v>
      </c>
      <c r="B1375" s="27" t="s">
        <v>853</v>
      </c>
      <c r="C1375" s="31"/>
      <c r="D1375" s="31"/>
      <c r="E1375" s="31" t="s">
        <v>1071</v>
      </c>
      <c r="F1375" s="31"/>
      <c r="G1375" s="31"/>
      <c r="H1375" s="8">
        <f>VLOOKUP(F1375, 'Meslek Grupları'!$E$6:$G$152, 3, FALSE)</f>
        <v>0</v>
      </c>
      <c r="I1375" s="31"/>
      <c r="J1375" s="31"/>
      <c r="K1375" s="31"/>
      <c r="L1375" s="31"/>
      <c r="M1375" s="31"/>
      <c r="N1375" s="31"/>
      <c r="O1375" s="31"/>
      <c r="P1375" s="31"/>
      <c r="Q1375" s="31" t="s">
        <v>1071</v>
      </c>
      <c r="R1375" s="31"/>
      <c r="S1375" s="31"/>
      <c r="T1375" s="31"/>
      <c r="U1375" s="31"/>
      <c r="V1375" s="31"/>
      <c r="W1375" s="31"/>
      <c r="X1375" s="31"/>
      <c r="Y1375" s="31"/>
      <c r="Z1375" s="38"/>
      <c r="AA1375" s="31"/>
      <c r="AB1375" s="31"/>
      <c r="AC1375" s="31"/>
      <c r="AD1375" s="31"/>
      <c r="AE1375" s="31"/>
      <c r="AF1375" s="31"/>
      <c r="AG1375" s="31"/>
      <c r="AH1375" s="31"/>
      <c r="AI1375" s="31"/>
      <c r="AJ1375" s="31"/>
      <c r="AK1375" s="31"/>
      <c r="AL1375" s="31"/>
      <c r="AM1375" s="31"/>
      <c r="AN1375" s="31"/>
      <c r="AO1375" s="31"/>
      <c r="AP1375" s="31"/>
      <c r="AQ1375" s="31"/>
      <c r="AR1375" s="31"/>
      <c r="AS1375" s="37"/>
      <c r="AT1375" s="37"/>
      <c r="AU1375" s="39"/>
      <c r="AV1375" s="31"/>
      <c r="AW1375" s="31"/>
      <c r="AX1375" s="31"/>
      <c r="AY1375" s="31"/>
      <c r="AZ1375" s="31"/>
      <c r="BA1375" s="37"/>
      <c r="BB1375" s="38"/>
      <c r="BC1375" s="31"/>
      <c r="BD1375" s="31"/>
      <c r="BE1375" s="31"/>
      <c r="BF1375" s="31"/>
      <c r="BG1375" s="31"/>
      <c r="BH1375" s="37"/>
      <c r="BI1375" s="31"/>
      <c r="BJ1375" s="31"/>
      <c r="BK1375" s="31"/>
      <c r="BL1375" s="31"/>
      <c r="BM1375" s="31"/>
      <c r="BN1375" s="31"/>
      <c r="BO1375" s="38"/>
      <c r="BP1375" s="31"/>
      <c r="BQ1375" s="31"/>
      <c r="BR1375" s="31"/>
      <c r="BS1375" s="31"/>
      <c r="BT1375" s="31"/>
      <c r="BU1375" s="37"/>
      <c r="BV1375" s="31"/>
      <c r="BW1375" s="38"/>
      <c r="BX1375" s="31"/>
      <c r="BY1375" s="31"/>
      <c r="BZ1375" s="31"/>
      <c r="CA1375" s="37"/>
      <c r="CB1375" s="38"/>
      <c r="CC1375" s="31"/>
      <c r="CD1375" s="31"/>
      <c r="CE1375" s="31"/>
      <c r="CF1375" s="31"/>
      <c r="CG1375" s="31"/>
      <c r="CH1375" s="37"/>
      <c r="CI1375" s="39"/>
      <c r="CJ1375" s="38"/>
      <c r="CK1375" s="31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  <c r="DH1375" s="31"/>
      <c r="DI1375" s="31"/>
      <c r="DJ1375" s="31"/>
      <c r="DK1375" s="31"/>
      <c r="DL1375" s="31"/>
      <c r="DM1375" s="31"/>
      <c r="DN1375" s="31"/>
      <c r="DO1375" s="31"/>
      <c r="DP1375" s="31"/>
      <c r="DQ1375" s="38"/>
      <c r="DR1375" s="31"/>
      <c r="DS1375" s="31"/>
      <c r="DT1375" s="31"/>
      <c r="DU1375" s="31"/>
      <c r="DV1375" s="37"/>
      <c r="DW1375" s="31"/>
      <c r="DX1375" s="31"/>
      <c r="DY1375" s="31"/>
      <c r="DZ1375" s="31"/>
      <c r="EA1375" s="31"/>
      <c r="EB1375" s="31"/>
      <c r="EC1375" s="31"/>
      <c r="ED1375" s="38"/>
      <c r="EE1375" s="31"/>
      <c r="EF1375" s="31"/>
      <c r="EG1375" s="38">
        <v>1</v>
      </c>
      <c r="EH1375" s="31" t="s">
        <v>1763</v>
      </c>
      <c r="EI1375" s="31"/>
      <c r="EJ1375" s="31"/>
      <c r="EK1375" s="31" t="s">
        <v>1263</v>
      </c>
      <c r="EL1375" s="37"/>
      <c r="EM1375" s="31"/>
      <c r="EN1375" s="31"/>
      <c r="EO1375" s="31"/>
      <c r="EP1375" s="31"/>
      <c r="EQ1375" s="31"/>
      <c r="ER1375" s="31"/>
      <c r="ES1375" s="31"/>
      <c r="ET1375" s="31"/>
      <c r="EU1375" s="31"/>
      <c r="EV1375" s="31"/>
      <c r="EW1375" s="37"/>
      <c r="EX1375" s="37"/>
      <c r="EY1375" s="37"/>
      <c r="EZ1375" s="37"/>
      <c r="FA1375" s="37"/>
      <c r="FB1375" s="37"/>
      <c r="FC1375" s="37"/>
      <c r="FD1375" s="37"/>
      <c r="FE1375" s="37"/>
      <c r="FF1375" s="37"/>
      <c r="FG1375" s="37"/>
      <c r="FH1375" s="37"/>
      <c r="FI1375" s="37"/>
      <c r="FJ1375" s="37"/>
      <c r="FK1375" s="37"/>
      <c r="FL1375" s="37"/>
      <c r="FM1375" s="37"/>
      <c r="FN1375" s="37"/>
      <c r="FO1375" s="37"/>
      <c r="FP1375" s="37"/>
      <c r="FQ1375" s="37"/>
      <c r="FR1375" s="37"/>
      <c r="FS1375" s="29">
        <f t="shared" si="171"/>
        <v>0</v>
      </c>
      <c r="FT1375" s="29"/>
      <c r="FU1375" s="8">
        <f t="shared" si="162"/>
        <v>0</v>
      </c>
      <c r="FV1375" s="29"/>
    </row>
    <row r="1376" spans="1:202">
      <c r="A1376" s="8">
        <v>17196</v>
      </c>
      <c r="B1376" s="27" t="s">
        <v>853</v>
      </c>
      <c r="C1376" s="40">
        <v>157</v>
      </c>
      <c r="D1376" s="40" t="s">
        <v>1565</v>
      </c>
      <c r="E1376" s="40" t="s">
        <v>1594</v>
      </c>
      <c r="F1376" s="40" t="s">
        <v>633</v>
      </c>
      <c r="G1376" s="40">
        <v>150</v>
      </c>
      <c r="H1376" s="8" t="str">
        <f>VLOOKUP(F1376, 'Meslek Grupları'!$E$6:$G$152, 3, FALSE)</f>
        <v>Esnaf</v>
      </c>
      <c r="I1376" s="40"/>
      <c r="J1376" s="40"/>
      <c r="K1376" s="40"/>
      <c r="L1376" s="40"/>
      <c r="M1376" s="40"/>
      <c r="N1376" s="40"/>
      <c r="O1376" s="40"/>
      <c r="P1376" s="40"/>
      <c r="Q1376" s="40" t="s">
        <v>575</v>
      </c>
      <c r="R1376" s="40">
        <v>11</v>
      </c>
      <c r="S1376" s="40">
        <v>4.5</v>
      </c>
      <c r="T1376" s="40">
        <v>20.25</v>
      </c>
      <c r="U1376" s="40"/>
      <c r="V1376" s="40"/>
      <c r="W1376" s="40"/>
      <c r="X1376" s="40"/>
      <c r="Y1376" s="40"/>
      <c r="Z1376" s="41"/>
      <c r="AA1376" s="40"/>
      <c r="AB1376" s="40"/>
      <c r="AC1376" s="40"/>
      <c r="AD1376" s="40"/>
      <c r="AE1376" s="40"/>
      <c r="AF1376" s="40"/>
      <c r="AG1376" s="40"/>
      <c r="AH1376" s="40"/>
      <c r="AI1376" s="40"/>
      <c r="AJ1376" s="40"/>
      <c r="AK1376" s="40"/>
      <c r="AL1376" s="40"/>
      <c r="AM1376" s="40"/>
      <c r="AN1376" s="40"/>
      <c r="AO1376" s="40"/>
      <c r="AP1376" s="40"/>
      <c r="AQ1376" s="40"/>
      <c r="AR1376" s="40"/>
      <c r="AS1376" s="42"/>
      <c r="AT1376" s="42"/>
      <c r="AU1376" s="43"/>
      <c r="AV1376" s="40"/>
      <c r="AW1376" s="40"/>
      <c r="AX1376" s="40"/>
      <c r="AY1376" s="40"/>
      <c r="AZ1376" s="40"/>
      <c r="BA1376" s="42"/>
      <c r="BB1376" s="41"/>
      <c r="BC1376" s="40"/>
      <c r="BD1376" s="40"/>
      <c r="BE1376" s="40"/>
      <c r="BF1376" s="40"/>
      <c r="BG1376" s="40"/>
      <c r="BH1376" s="42"/>
      <c r="BI1376" s="40"/>
      <c r="BJ1376" s="40"/>
      <c r="BK1376" s="40"/>
      <c r="BL1376" s="40"/>
      <c r="BM1376" s="40"/>
      <c r="BN1376" s="40"/>
      <c r="BO1376" s="41"/>
      <c r="BP1376" s="40"/>
      <c r="BQ1376" s="40"/>
      <c r="BR1376" s="40"/>
      <c r="BS1376" s="40"/>
      <c r="BT1376" s="40"/>
      <c r="BU1376" s="42"/>
      <c r="BV1376" s="40"/>
      <c r="BW1376" s="41">
        <v>4.5</v>
      </c>
      <c r="BX1376" s="40">
        <v>2</v>
      </c>
      <c r="BY1376" s="40" t="s">
        <v>1764</v>
      </c>
      <c r="BZ1376" s="40">
        <v>60</v>
      </c>
      <c r="CA1376" s="42"/>
      <c r="CB1376" s="41"/>
      <c r="CC1376" s="40"/>
      <c r="CD1376" s="40"/>
      <c r="CE1376" s="40"/>
      <c r="CF1376" s="40"/>
      <c r="CG1376" s="40"/>
      <c r="CH1376" s="42"/>
      <c r="CI1376" s="43"/>
      <c r="CJ1376" s="41"/>
      <c r="CK1376" s="40"/>
      <c r="CL1376" s="40"/>
      <c r="CM1376" s="40"/>
      <c r="CN1376" s="40"/>
      <c r="CO1376" s="40"/>
      <c r="CP1376" s="40"/>
      <c r="CQ1376" s="40"/>
      <c r="CR1376" s="40"/>
      <c r="CS1376" s="40"/>
      <c r="CT1376" s="40"/>
      <c r="CU1376" s="40"/>
      <c r="CV1376" s="40"/>
      <c r="CW1376" s="40"/>
      <c r="CX1376" s="40"/>
      <c r="CY1376" s="40"/>
      <c r="CZ1376" s="40"/>
      <c r="DA1376" s="40"/>
      <c r="DB1376" s="40"/>
      <c r="DC1376" s="40"/>
      <c r="DD1376" s="40"/>
      <c r="DE1376" s="40"/>
      <c r="DF1376" s="40"/>
      <c r="DG1376" s="40"/>
      <c r="DH1376" s="40"/>
      <c r="DI1376" s="40"/>
      <c r="DJ1376" s="40"/>
      <c r="DK1376" s="40"/>
      <c r="DL1376" s="40"/>
      <c r="DM1376" s="40"/>
      <c r="DN1376" s="40"/>
      <c r="DO1376" s="40"/>
      <c r="DP1376" s="40"/>
      <c r="DQ1376" s="41"/>
      <c r="DR1376" s="40"/>
      <c r="DS1376" s="40"/>
      <c r="DT1376" s="40"/>
      <c r="DU1376" s="40"/>
      <c r="DV1376" s="42"/>
      <c r="DW1376" s="40"/>
      <c r="DX1376" s="40"/>
      <c r="DY1376" s="40"/>
      <c r="DZ1376" s="40"/>
      <c r="EA1376" s="40"/>
      <c r="EB1376" s="40"/>
      <c r="EC1376" s="40"/>
      <c r="ED1376" s="41"/>
      <c r="EE1376" s="40"/>
      <c r="EF1376" s="40"/>
      <c r="EG1376" s="41"/>
      <c r="EH1376" s="40"/>
      <c r="EI1376" s="40"/>
      <c r="EJ1376" s="40"/>
      <c r="EK1376" s="40"/>
      <c r="EL1376" s="42"/>
      <c r="EM1376" s="40"/>
      <c r="EN1376" s="40"/>
      <c r="EO1376" s="40"/>
      <c r="EP1376" s="40"/>
      <c r="EQ1376" s="40"/>
      <c r="ER1376" s="40"/>
      <c r="ES1376" s="40"/>
      <c r="ET1376" s="40"/>
      <c r="EU1376" s="40"/>
      <c r="EV1376" s="40"/>
      <c r="EW1376" s="42"/>
      <c r="EX1376" s="42"/>
      <c r="EY1376" s="42"/>
      <c r="EZ1376" s="42"/>
      <c r="FA1376" s="42"/>
      <c r="FB1376" s="42"/>
      <c r="FC1376" s="42"/>
      <c r="FD1376" s="42"/>
      <c r="FE1376" s="42"/>
      <c r="FF1376" s="42"/>
      <c r="FG1376" s="42"/>
      <c r="FH1376" s="42"/>
      <c r="FI1376" s="42"/>
      <c r="FJ1376" s="42"/>
      <c r="FK1376" s="42"/>
      <c r="FL1376" s="42"/>
      <c r="FM1376" s="42"/>
      <c r="FN1376" s="42"/>
      <c r="FO1376" s="42"/>
      <c r="FP1376" s="42"/>
      <c r="FQ1376" s="42"/>
      <c r="FR1376" s="42"/>
      <c r="FS1376" s="29">
        <f t="shared" si="171"/>
        <v>210</v>
      </c>
      <c r="FT1376" s="29">
        <f t="shared" ref="FT1376:FT1398" si="172">FS1376</f>
        <v>210</v>
      </c>
      <c r="FU1376" s="8">
        <f t="shared" si="162"/>
        <v>4.5</v>
      </c>
      <c r="FV1376" s="29">
        <f t="shared" ref="FV1376:FV1398" si="173">FU1376</f>
        <v>4.5</v>
      </c>
    </row>
    <row r="1377" spans="1:178">
      <c r="A1377" s="8">
        <v>17196</v>
      </c>
      <c r="B1377" s="27" t="s">
        <v>853</v>
      </c>
      <c r="C1377" s="40">
        <v>158</v>
      </c>
      <c r="D1377" s="40" t="s">
        <v>1765</v>
      </c>
      <c r="E1377" s="40" t="s">
        <v>1766</v>
      </c>
      <c r="F1377" s="40" t="s">
        <v>190</v>
      </c>
      <c r="G1377" s="40">
        <v>300</v>
      </c>
      <c r="H1377" s="8" t="str">
        <f>VLOOKUP(F1377, 'Meslek Grupları'!$E$6:$G$152, 3, FALSE)</f>
        <v>Esnaf</v>
      </c>
      <c r="I1377" s="40"/>
      <c r="J1377" s="40"/>
      <c r="K1377" s="40"/>
      <c r="L1377" s="40"/>
      <c r="M1377" s="40"/>
      <c r="N1377" s="40"/>
      <c r="O1377" s="40"/>
      <c r="P1377" s="40"/>
      <c r="Q1377" s="40" t="s">
        <v>575</v>
      </c>
      <c r="R1377" s="40">
        <v>25</v>
      </c>
      <c r="S1377" s="40">
        <v>4</v>
      </c>
      <c r="T1377" s="40">
        <v>18</v>
      </c>
      <c r="U1377" s="40"/>
      <c r="V1377" s="40"/>
      <c r="W1377" s="40"/>
      <c r="X1377" s="40"/>
      <c r="Y1377" s="40"/>
      <c r="Z1377" s="41"/>
      <c r="AA1377" s="40"/>
      <c r="AB1377" s="40"/>
      <c r="AC1377" s="40"/>
      <c r="AD1377" s="40"/>
      <c r="AE1377" s="40"/>
      <c r="AF1377" s="40"/>
      <c r="AG1377" s="40"/>
      <c r="AH1377" s="40"/>
      <c r="AI1377" s="40"/>
      <c r="AJ1377" s="40"/>
      <c r="AK1377" s="40"/>
      <c r="AL1377" s="40"/>
      <c r="AM1377" s="40"/>
      <c r="AN1377" s="40"/>
      <c r="AO1377" s="40"/>
      <c r="AP1377" s="40"/>
      <c r="AQ1377" s="40"/>
      <c r="AR1377" s="40"/>
      <c r="AS1377" s="42"/>
      <c r="AT1377" s="42"/>
      <c r="AU1377" s="43"/>
      <c r="AV1377" s="40"/>
      <c r="AW1377" s="40"/>
      <c r="AX1377" s="40"/>
      <c r="AY1377" s="40"/>
      <c r="AZ1377" s="40"/>
      <c r="BA1377" s="42"/>
      <c r="BB1377" s="41"/>
      <c r="BC1377" s="40"/>
      <c r="BD1377" s="40"/>
      <c r="BE1377" s="40"/>
      <c r="BF1377" s="40"/>
      <c r="BG1377" s="40"/>
      <c r="BH1377" s="42"/>
      <c r="BI1377" s="40"/>
      <c r="BJ1377" s="40"/>
      <c r="BK1377" s="40"/>
      <c r="BL1377" s="40"/>
      <c r="BM1377" s="40"/>
      <c r="BN1377" s="40"/>
      <c r="BO1377" s="41"/>
      <c r="BP1377" s="40"/>
      <c r="BQ1377" s="40"/>
      <c r="BR1377" s="40"/>
      <c r="BS1377" s="40"/>
      <c r="BT1377" s="40"/>
      <c r="BU1377" s="42"/>
      <c r="BV1377" s="40"/>
      <c r="BW1377" s="41">
        <v>4</v>
      </c>
      <c r="BX1377" s="40">
        <v>1</v>
      </c>
      <c r="BY1377" s="40"/>
      <c r="BZ1377" s="40">
        <v>72</v>
      </c>
      <c r="CA1377" s="42">
        <v>72</v>
      </c>
      <c r="CB1377" s="41"/>
      <c r="CC1377" s="40"/>
      <c r="CD1377" s="40"/>
      <c r="CE1377" s="40"/>
      <c r="CF1377" s="40"/>
      <c r="CG1377" s="40"/>
      <c r="CH1377" s="42"/>
      <c r="CI1377" s="43"/>
      <c r="CJ1377" s="41"/>
      <c r="CK1377" s="40"/>
      <c r="CL1377" s="40"/>
      <c r="CM1377" s="40"/>
      <c r="CN1377" s="40"/>
      <c r="CO1377" s="40"/>
      <c r="CP1377" s="40"/>
      <c r="CQ1377" s="40"/>
      <c r="CR1377" s="40"/>
      <c r="CS1377" s="40"/>
      <c r="CT1377" s="40"/>
      <c r="CU1377" s="40"/>
      <c r="CV1377" s="40"/>
      <c r="CW1377" s="40"/>
      <c r="CX1377" s="40"/>
      <c r="CY1377" s="40"/>
      <c r="CZ1377" s="40"/>
      <c r="DA1377" s="40"/>
      <c r="DB1377" s="40"/>
      <c r="DC1377" s="40"/>
      <c r="DD1377" s="40"/>
      <c r="DE1377" s="40"/>
      <c r="DF1377" s="40"/>
      <c r="DG1377" s="40"/>
      <c r="DH1377" s="40"/>
      <c r="DI1377" s="40"/>
      <c r="DJ1377" s="40"/>
      <c r="DK1377" s="40"/>
      <c r="DL1377" s="40"/>
      <c r="DM1377" s="40"/>
      <c r="DN1377" s="40"/>
      <c r="DO1377" s="40"/>
      <c r="DP1377" s="40"/>
      <c r="DQ1377" s="41"/>
      <c r="DR1377" s="40"/>
      <c r="DS1377" s="40"/>
      <c r="DT1377" s="40"/>
      <c r="DU1377" s="40"/>
      <c r="DV1377" s="42"/>
      <c r="DW1377" s="40"/>
      <c r="DX1377" s="40"/>
      <c r="DY1377" s="40"/>
      <c r="DZ1377" s="40"/>
      <c r="EA1377" s="40"/>
      <c r="EB1377" s="40"/>
      <c r="EC1377" s="40"/>
      <c r="ED1377" s="41"/>
      <c r="EE1377" s="40"/>
      <c r="EF1377" s="40"/>
      <c r="EG1377" s="41"/>
      <c r="EH1377" s="40"/>
      <c r="EI1377" s="40"/>
      <c r="EJ1377" s="40"/>
      <c r="EK1377" s="40"/>
      <c r="EL1377" s="42"/>
      <c r="EM1377" s="40"/>
      <c r="EN1377" s="40"/>
      <c r="EO1377" s="40"/>
      <c r="EP1377" s="40"/>
      <c r="EQ1377" s="40"/>
      <c r="ER1377" s="40"/>
      <c r="ES1377" s="40"/>
      <c r="ET1377" s="40"/>
      <c r="EU1377" s="40"/>
      <c r="EV1377" s="40"/>
      <c r="EW1377" s="42"/>
      <c r="EX1377" s="42"/>
      <c r="EY1377" s="42"/>
      <c r="EZ1377" s="42"/>
      <c r="FA1377" s="42"/>
      <c r="FB1377" s="42"/>
      <c r="FC1377" s="42"/>
      <c r="FD1377" s="42"/>
      <c r="FE1377" s="42"/>
      <c r="FF1377" s="42"/>
      <c r="FG1377" s="42"/>
      <c r="FH1377" s="42"/>
      <c r="FI1377" s="42"/>
      <c r="FJ1377" s="42"/>
      <c r="FK1377" s="42"/>
      <c r="FL1377" s="42"/>
      <c r="FM1377" s="42"/>
      <c r="FN1377" s="42"/>
      <c r="FO1377" s="42"/>
      <c r="FP1377" s="42"/>
      <c r="FQ1377" s="42"/>
      <c r="FR1377" s="42"/>
      <c r="FS1377" s="29">
        <f t="shared" si="171"/>
        <v>372</v>
      </c>
      <c r="FT1377" s="29">
        <f t="shared" si="172"/>
        <v>372</v>
      </c>
      <c r="FU1377" s="8">
        <f t="shared" si="162"/>
        <v>4</v>
      </c>
      <c r="FV1377" s="29">
        <f t="shared" si="173"/>
        <v>4</v>
      </c>
    </row>
    <row r="1378" spans="1:178">
      <c r="A1378" s="8">
        <v>17196</v>
      </c>
      <c r="B1378" s="27" t="s">
        <v>853</v>
      </c>
      <c r="C1378" s="40">
        <v>159</v>
      </c>
      <c r="D1378" s="40" t="s">
        <v>1494</v>
      </c>
      <c r="E1378" s="40" t="s">
        <v>1496</v>
      </c>
      <c r="F1378" s="40" t="s">
        <v>191</v>
      </c>
      <c r="G1378" s="40">
        <v>200</v>
      </c>
      <c r="H1378" s="8" t="str">
        <f>VLOOKUP(F1378, 'Meslek Grupları'!$E$6:$G$152, 3, FALSE)</f>
        <v>Esnaf</v>
      </c>
      <c r="I1378" s="40"/>
      <c r="J1378" s="40"/>
      <c r="K1378" s="40"/>
      <c r="L1378" s="40"/>
      <c r="M1378" s="40"/>
      <c r="N1378" s="40"/>
      <c r="O1378" s="40"/>
      <c r="P1378" s="40"/>
      <c r="Q1378" s="40" t="s">
        <v>575</v>
      </c>
      <c r="R1378" s="40">
        <v>25</v>
      </c>
      <c r="S1378" s="40">
        <v>8</v>
      </c>
      <c r="T1378" s="40">
        <v>36</v>
      </c>
      <c r="U1378" s="40"/>
      <c r="V1378" s="40"/>
      <c r="W1378" s="40"/>
      <c r="X1378" s="40"/>
      <c r="Y1378" s="40"/>
      <c r="Z1378" s="41"/>
      <c r="AA1378" s="40"/>
      <c r="AB1378" s="40"/>
      <c r="AC1378" s="40"/>
      <c r="AD1378" s="40"/>
      <c r="AE1378" s="40"/>
      <c r="AF1378" s="40"/>
      <c r="AG1378" s="40"/>
      <c r="AH1378" s="40"/>
      <c r="AI1378" s="40"/>
      <c r="AJ1378" s="40"/>
      <c r="AK1378" s="40"/>
      <c r="AL1378" s="40"/>
      <c r="AM1378" s="40"/>
      <c r="AN1378" s="40"/>
      <c r="AO1378" s="40"/>
      <c r="AP1378" s="40"/>
      <c r="AQ1378" s="40"/>
      <c r="AR1378" s="40"/>
      <c r="AS1378" s="42"/>
      <c r="AT1378" s="42"/>
      <c r="AU1378" s="43"/>
      <c r="AV1378" s="40"/>
      <c r="AW1378" s="40"/>
      <c r="AX1378" s="40"/>
      <c r="AY1378" s="40"/>
      <c r="AZ1378" s="40"/>
      <c r="BA1378" s="42"/>
      <c r="BB1378" s="41"/>
      <c r="BC1378" s="40"/>
      <c r="BD1378" s="40"/>
      <c r="BE1378" s="40"/>
      <c r="BF1378" s="40"/>
      <c r="BG1378" s="40"/>
      <c r="BH1378" s="42"/>
      <c r="BI1378" s="40"/>
      <c r="BJ1378" s="40"/>
      <c r="BK1378" s="40"/>
      <c r="BL1378" s="40"/>
      <c r="BM1378" s="40"/>
      <c r="BN1378" s="40"/>
      <c r="BO1378" s="41"/>
      <c r="BP1378" s="40"/>
      <c r="BQ1378" s="40"/>
      <c r="BR1378" s="40"/>
      <c r="BS1378" s="40"/>
      <c r="BT1378" s="40"/>
      <c r="BU1378" s="42"/>
      <c r="BV1378" s="40"/>
      <c r="BW1378" s="41">
        <v>8</v>
      </c>
      <c r="BX1378" s="40">
        <v>2</v>
      </c>
      <c r="BY1378" s="40" t="s">
        <v>1767</v>
      </c>
      <c r="BZ1378" s="40">
        <v>140</v>
      </c>
      <c r="CA1378" s="42">
        <v>140</v>
      </c>
      <c r="CB1378" s="41"/>
      <c r="CC1378" s="40"/>
      <c r="CD1378" s="40"/>
      <c r="CE1378" s="40"/>
      <c r="CF1378" s="40"/>
      <c r="CG1378" s="40"/>
      <c r="CH1378" s="42"/>
      <c r="CI1378" s="43"/>
      <c r="CJ1378" s="41"/>
      <c r="CK1378" s="40"/>
      <c r="CL1378" s="40"/>
      <c r="CM1378" s="40"/>
      <c r="CN1378" s="40"/>
      <c r="CO1378" s="40"/>
      <c r="CP1378" s="40"/>
      <c r="CQ1378" s="40"/>
      <c r="CR1378" s="40"/>
      <c r="CS1378" s="40"/>
      <c r="CT1378" s="40"/>
      <c r="CU1378" s="40"/>
      <c r="CV1378" s="40"/>
      <c r="CW1378" s="40"/>
      <c r="CX1378" s="40"/>
      <c r="CY1378" s="40"/>
      <c r="CZ1378" s="40"/>
      <c r="DA1378" s="40"/>
      <c r="DB1378" s="40"/>
      <c r="DC1378" s="40"/>
      <c r="DD1378" s="40"/>
      <c r="DE1378" s="40"/>
      <c r="DF1378" s="40"/>
      <c r="DG1378" s="40"/>
      <c r="DH1378" s="40"/>
      <c r="DI1378" s="40"/>
      <c r="DJ1378" s="40"/>
      <c r="DK1378" s="40"/>
      <c r="DL1378" s="40"/>
      <c r="DM1378" s="40"/>
      <c r="DN1378" s="40"/>
      <c r="DO1378" s="40"/>
      <c r="DP1378" s="40"/>
      <c r="DQ1378" s="41"/>
      <c r="DR1378" s="40"/>
      <c r="DS1378" s="40"/>
      <c r="DT1378" s="40"/>
      <c r="DU1378" s="40"/>
      <c r="DV1378" s="42"/>
      <c r="DW1378" s="40"/>
      <c r="DX1378" s="40"/>
      <c r="DY1378" s="40"/>
      <c r="DZ1378" s="40"/>
      <c r="EA1378" s="40"/>
      <c r="EB1378" s="40"/>
      <c r="EC1378" s="40"/>
      <c r="ED1378" s="41"/>
      <c r="EE1378" s="40"/>
      <c r="EF1378" s="40"/>
      <c r="EG1378" s="41"/>
      <c r="EH1378" s="40"/>
      <c r="EI1378" s="40"/>
      <c r="EJ1378" s="40"/>
      <c r="EK1378" s="40"/>
      <c r="EL1378" s="42"/>
      <c r="EM1378" s="40"/>
      <c r="EN1378" s="40"/>
      <c r="EO1378" s="40"/>
      <c r="EP1378" s="40"/>
      <c r="EQ1378" s="40"/>
      <c r="ER1378" s="40"/>
      <c r="ES1378" s="40"/>
      <c r="ET1378" s="40"/>
      <c r="EU1378" s="40"/>
      <c r="EV1378" s="40"/>
      <c r="EW1378" s="42"/>
      <c r="EX1378" s="42"/>
      <c r="EY1378" s="42"/>
      <c r="EZ1378" s="42"/>
      <c r="FA1378" s="42"/>
      <c r="FB1378" s="42"/>
      <c r="FC1378" s="42"/>
      <c r="FD1378" s="42"/>
      <c r="FE1378" s="42"/>
      <c r="FF1378" s="42"/>
      <c r="FG1378" s="42"/>
      <c r="FH1378" s="42"/>
      <c r="FI1378" s="42"/>
      <c r="FJ1378" s="42"/>
      <c r="FK1378" s="42"/>
      <c r="FL1378" s="42"/>
      <c r="FM1378" s="42"/>
      <c r="FN1378" s="42"/>
      <c r="FO1378" s="42"/>
      <c r="FP1378" s="42"/>
      <c r="FQ1378" s="42"/>
      <c r="FR1378" s="42"/>
      <c r="FS1378" s="29">
        <f t="shared" si="171"/>
        <v>340</v>
      </c>
      <c r="FT1378" s="29">
        <f t="shared" si="172"/>
        <v>340</v>
      </c>
      <c r="FU1378" s="8">
        <f t="shared" si="162"/>
        <v>8</v>
      </c>
      <c r="FV1378" s="29">
        <f t="shared" si="173"/>
        <v>8</v>
      </c>
    </row>
    <row r="1379" spans="1:178">
      <c r="A1379" s="8">
        <v>17196</v>
      </c>
      <c r="B1379" s="27" t="s">
        <v>853</v>
      </c>
      <c r="C1379" s="40">
        <v>160</v>
      </c>
      <c r="D1379" s="40" t="s">
        <v>1627</v>
      </c>
      <c r="E1379" s="40" t="s">
        <v>1631</v>
      </c>
      <c r="F1379" s="40" t="s">
        <v>310</v>
      </c>
      <c r="G1379" s="40"/>
      <c r="H1379" s="8" t="str">
        <f>VLOOKUP(F1379, 'Meslek Grupları'!$E$6:$G$152, 3, FALSE)</f>
        <v>Görevli</v>
      </c>
      <c r="I1379" s="40" t="s">
        <v>1768</v>
      </c>
      <c r="J1379" s="40"/>
      <c r="K1379" s="40"/>
      <c r="L1379" s="40"/>
      <c r="M1379" s="40"/>
      <c r="N1379" s="40"/>
      <c r="O1379" s="40"/>
      <c r="P1379" s="40"/>
      <c r="Q1379" s="40" t="s">
        <v>1621</v>
      </c>
      <c r="R1379" s="40"/>
      <c r="S1379" s="40"/>
      <c r="T1379" s="40"/>
      <c r="U1379" s="40"/>
      <c r="V1379" s="40"/>
      <c r="W1379" s="40"/>
      <c r="X1379" s="40"/>
      <c r="Y1379" s="40"/>
      <c r="Z1379" s="41"/>
      <c r="AA1379" s="40"/>
      <c r="AB1379" s="40"/>
      <c r="AC1379" s="40"/>
      <c r="AD1379" s="40"/>
      <c r="AE1379" s="40"/>
      <c r="AF1379" s="40"/>
      <c r="AG1379" s="40"/>
      <c r="AH1379" s="40"/>
      <c r="AI1379" s="40"/>
      <c r="AJ1379" s="40"/>
      <c r="AK1379" s="40"/>
      <c r="AL1379" s="40"/>
      <c r="AM1379" s="40"/>
      <c r="AN1379" s="40"/>
      <c r="AO1379" s="40"/>
      <c r="AP1379" s="40"/>
      <c r="AQ1379" s="40"/>
      <c r="AR1379" s="40"/>
      <c r="AS1379" s="42"/>
      <c r="AT1379" s="42"/>
      <c r="AU1379" s="43"/>
      <c r="AV1379" s="40"/>
      <c r="AW1379" s="40"/>
      <c r="AX1379" s="40"/>
      <c r="AY1379" s="40"/>
      <c r="AZ1379" s="40"/>
      <c r="BA1379" s="42"/>
      <c r="BB1379" s="41"/>
      <c r="BC1379" s="40"/>
      <c r="BD1379" s="40"/>
      <c r="BE1379" s="40"/>
      <c r="BF1379" s="40"/>
      <c r="BG1379" s="40"/>
      <c r="BH1379" s="42"/>
      <c r="BI1379" s="40"/>
      <c r="BJ1379" s="40"/>
      <c r="BK1379" s="40"/>
      <c r="BL1379" s="40"/>
      <c r="BM1379" s="40"/>
      <c r="BN1379" s="40"/>
      <c r="BO1379" s="41"/>
      <c r="BP1379" s="40"/>
      <c r="BQ1379" s="40"/>
      <c r="BR1379" s="40"/>
      <c r="BS1379" s="40"/>
      <c r="BT1379" s="40"/>
      <c r="BU1379" s="42"/>
      <c r="BV1379" s="40"/>
      <c r="BW1379" s="41"/>
      <c r="BX1379" s="40"/>
      <c r="BY1379" s="40"/>
      <c r="BZ1379" s="40"/>
      <c r="CA1379" s="42"/>
      <c r="CB1379" s="41"/>
      <c r="CC1379" s="40"/>
      <c r="CD1379" s="40"/>
      <c r="CE1379" s="40"/>
      <c r="CF1379" s="40"/>
      <c r="CG1379" s="40"/>
      <c r="CH1379" s="42"/>
      <c r="CI1379" s="43"/>
      <c r="CJ1379" s="41"/>
      <c r="CK1379" s="40"/>
      <c r="CL1379" s="40"/>
      <c r="CM1379" s="40"/>
      <c r="CN1379" s="40"/>
      <c r="CO1379" s="40"/>
      <c r="CP1379" s="40"/>
      <c r="CQ1379" s="40"/>
      <c r="CR1379" s="40"/>
      <c r="CS1379" s="40"/>
      <c r="CT1379" s="40"/>
      <c r="CU1379" s="40"/>
      <c r="CV1379" s="40"/>
      <c r="CW1379" s="40"/>
      <c r="CX1379" s="40"/>
      <c r="CY1379" s="40"/>
      <c r="CZ1379" s="40"/>
      <c r="DA1379" s="40"/>
      <c r="DB1379" s="40"/>
      <c r="DC1379" s="40"/>
      <c r="DD1379" s="40"/>
      <c r="DE1379" s="40"/>
      <c r="DF1379" s="40"/>
      <c r="DG1379" s="40"/>
      <c r="DH1379" s="40"/>
      <c r="DI1379" s="40"/>
      <c r="DJ1379" s="40"/>
      <c r="DK1379" s="40"/>
      <c r="DL1379" s="40"/>
      <c r="DM1379" s="40"/>
      <c r="DN1379" s="40"/>
      <c r="DO1379" s="40"/>
      <c r="DP1379" s="40"/>
      <c r="DQ1379" s="41"/>
      <c r="DR1379" s="40"/>
      <c r="DS1379" s="40"/>
      <c r="DT1379" s="40"/>
      <c r="DU1379" s="40"/>
      <c r="DV1379" s="42"/>
      <c r="DW1379" s="40"/>
      <c r="DX1379" s="40"/>
      <c r="DY1379" s="40"/>
      <c r="DZ1379" s="40"/>
      <c r="EA1379" s="40"/>
      <c r="EB1379" s="40"/>
      <c r="EC1379" s="40"/>
      <c r="ED1379" s="41"/>
      <c r="EE1379" s="40"/>
      <c r="EF1379" s="40"/>
      <c r="EG1379" s="41"/>
      <c r="EH1379" s="40"/>
      <c r="EI1379" s="40"/>
      <c r="EJ1379" s="40"/>
      <c r="EK1379" s="40"/>
      <c r="EL1379" s="42"/>
      <c r="EM1379" s="40"/>
      <c r="EN1379" s="40"/>
      <c r="EO1379" s="40"/>
      <c r="EP1379" s="40"/>
      <c r="EQ1379" s="40"/>
      <c r="ER1379" s="40"/>
      <c r="ES1379" s="40"/>
      <c r="ET1379" s="40"/>
      <c r="EU1379" s="40"/>
      <c r="EV1379" s="40"/>
      <c r="EW1379" s="42"/>
      <c r="EX1379" s="42"/>
      <c r="EY1379" s="42"/>
      <c r="EZ1379" s="42"/>
      <c r="FA1379" s="42"/>
      <c r="FB1379" s="42"/>
      <c r="FC1379" s="42"/>
      <c r="FD1379" s="42"/>
      <c r="FE1379" s="42"/>
      <c r="FF1379" s="42"/>
      <c r="FG1379" s="42"/>
      <c r="FH1379" s="42"/>
      <c r="FI1379" s="42"/>
      <c r="FJ1379" s="42"/>
      <c r="FK1379" s="42"/>
      <c r="FL1379" s="42"/>
      <c r="FM1379" s="42"/>
      <c r="FN1379" s="42"/>
      <c r="FO1379" s="42"/>
      <c r="FP1379" s="42"/>
      <c r="FQ1379" s="42"/>
      <c r="FR1379" s="42"/>
      <c r="FS1379" s="29">
        <f t="shared" si="171"/>
        <v>0</v>
      </c>
      <c r="FT1379" s="29">
        <f t="shared" si="172"/>
        <v>0</v>
      </c>
      <c r="FU1379" s="8">
        <f t="shared" si="162"/>
        <v>0</v>
      </c>
      <c r="FV1379" s="29">
        <f t="shared" si="173"/>
        <v>0</v>
      </c>
    </row>
    <row r="1380" spans="1:178">
      <c r="A1380" s="8">
        <v>17196</v>
      </c>
      <c r="B1380" s="27" t="s">
        <v>853</v>
      </c>
      <c r="C1380" s="40">
        <v>161</v>
      </c>
      <c r="D1380" s="40" t="s">
        <v>1769</v>
      </c>
      <c r="E1380" s="40" t="s">
        <v>1770</v>
      </c>
      <c r="F1380" s="40" t="s">
        <v>487</v>
      </c>
      <c r="G1380" s="40"/>
      <c r="H1380" s="8" t="str">
        <f>VLOOKUP(F1380, 'Meslek Grupları'!$E$6:$G$152, 3, FALSE)</f>
        <v>Mesleksiz</v>
      </c>
      <c r="I1380" s="40"/>
      <c r="J1380" s="40"/>
      <c r="K1380" s="40"/>
      <c r="L1380" s="40"/>
      <c r="M1380" s="40"/>
      <c r="N1380" s="40"/>
      <c r="O1380" s="40"/>
      <c r="P1380" s="40"/>
      <c r="Q1380" s="40" t="s">
        <v>575</v>
      </c>
      <c r="R1380" s="40"/>
      <c r="S1380" s="40"/>
      <c r="T1380" s="40"/>
      <c r="U1380" s="40"/>
      <c r="V1380" s="40"/>
      <c r="W1380" s="40"/>
      <c r="X1380" s="40"/>
      <c r="Y1380" s="40"/>
      <c r="Z1380" s="41"/>
      <c r="AA1380" s="40"/>
      <c r="AB1380" s="40"/>
      <c r="AC1380" s="40"/>
      <c r="AD1380" s="40"/>
      <c r="AE1380" s="40"/>
      <c r="AF1380" s="40"/>
      <c r="AG1380" s="40"/>
      <c r="AH1380" s="40"/>
      <c r="AI1380" s="40"/>
      <c r="AJ1380" s="40"/>
      <c r="AK1380" s="40"/>
      <c r="AL1380" s="40"/>
      <c r="AM1380" s="40"/>
      <c r="AN1380" s="40"/>
      <c r="AO1380" s="40"/>
      <c r="AP1380" s="40"/>
      <c r="AQ1380" s="40"/>
      <c r="AR1380" s="40"/>
      <c r="AS1380" s="42"/>
      <c r="AT1380" s="42"/>
      <c r="AU1380" s="43"/>
      <c r="AV1380" s="40"/>
      <c r="AW1380" s="40"/>
      <c r="AX1380" s="40"/>
      <c r="AY1380" s="40"/>
      <c r="AZ1380" s="40"/>
      <c r="BA1380" s="42"/>
      <c r="BB1380" s="41"/>
      <c r="BC1380" s="40"/>
      <c r="BD1380" s="40"/>
      <c r="BE1380" s="40"/>
      <c r="BF1380" s="40"/>
      <c r="BG1380" s="40"/>
      <c r="BH1380" s="42"/>
      <c r="BI1380" s="40"/>
      <c r="BJ1380" s="40"/>
      <c r="BK1380" s="40"/>
      <c r="BL1380" s="40"/>
      <c r="BM1380" s="40"/>
      <c r="BN1380" s="40"/>
      <c r="BO1380" s="41"/>
      <c r="BP1380" s="40"/>
      <c r="BQ1380" s="40"/>
      <c r="BR1380" s="40"/>
      <c r="BS1380" s="40"/>
      <c r="BT1380" s="40"/>
      <c r="BU1380" s="42"/>
      <c r="BV1380" s="40"/>
      <c r="BW1380" s="41"/>
      <c r="BX1380" s="40"/>
      <c r="BY1380" s="40"/>
      <c r="BZ1380" s="40"/>
      <c r="CA1380" s="42"/>
      <c r="CB1380" s="41"/>
      <c r="CC1380" s="40"/>
      <c r="CD1380" s="40"/>
      <c r="CE1380" s="40"/>
      <c r="CF1380" s="40"/>
      <c r="CG1380" s="40"/>
      <c r="CH1380" s="42"/>
      <c r="CI1380" s="43"/>
      <c r="CJ1380" s="41"/>
      <c r="CK1380" s="40"/>
      <c r="CL1380" s="40"/>
      <c r="CM1380" s="40"/>
      <c r="CN1380" s="40"/>
      <c r="CO1380" s="40"/>
      <c r="CP1380" s="40"/>
      <c r="CQ1380" s="40"/>
      <c r="CR1380" s="40"/>
      <c r="CS1380" s="40"/>
      <c r="CT1380" s="40"/>
      <c r="CU1380" s="40"/>
      <c r="CV1380" s="40"/>
      <c r="CW1380" s="40"/>
      <c r="CX1380" s="40"/>
      <c r="CY1380" s="40"/>
      <c r="CZ1380" s="40"/>
      <c r="DA1380" s="40"/>
      <c r="DB1380" s="40"/>
      <c r="DC1380" s="40"/>
      <c r="DD1380" s="40"/>
      <c r="DE1380" s="40"/>
      <c r="DF1380" s="40"/>
      <c r="DG1380" s="40"/>
      <c r="DH1380" s="40"/>
      <c r="DI1380" s="40"/>
      <c r="DJ1380" s="40"/>
      <c r="DK1380" s="40"/>
      <c r="DL1380" s="40"/>
      <c r="DM1380" s="40"/>
      <c r="DN1380" s="40"/>
      <c r="DO1380" s="40"/>
      <c r="DP1380" s="40"/>
      <c r="DQ1380" s="41"/>
      <c r="DR1380" s="40"/>
      <c r="DS1380" s="40"/>
      <c r="DT1380" s="40"/>
      <c r="DU1380" s="40"/>
      <c r="DV1380" s="42"/>
      <c r="DW1380" s="40"/>
      <c r="DX1380" s="40"/>
      <c r="DY1380" s="40"/>
      <c r="DZ1380" s="40"/>
      <c r="EA1380" s="40"/>
      <c r="EB1380" s="40"/>
      <c r="EC1380" s="40"/>
      <c r="ED1380" s="41"/>
      <c r="EE1380" s="40"/>
      <c r="EF1380" s="40"/>
      <c r="EG1380" s="41"/>
      <c r="EH1380" s="40"/>
      <c r="EI1380" s="40"/>
      <c r="EJ1380" s="40"/>
      <c r="EK1380" s="40"/>
      <c r="EL1380" s="42"/>
      <c r="EM1380" s="40"/>
      <c r="EN1380" s="40"/>
      <c r="EO1380" s="40"/>
      <c r="EP1380" s="40"/>
      <c r="EQ1380" s="40"/>
      <c r="ER1380" s="40"/>
      <c r="ES1380" s="40"/>
      <c r="ET1380" s="40"/>
      <c r="EU1380" s="40"/>
      <c r="EV1380" s="40"/>
      <c r="EW1380" s="42"/>
      <c r="EX1380" s="42"/>
      <c r="EY1380" s="42"/>
      <c r="EZ1380" s="42"/>
      <c r="FA1380" s="42"/>
      <c r="FB1380" s="42"/>
      <c r="FC1380" s="42"/>
      <c r="FD1380" s="42"/>
      <c r="FE1380" s="42"/>
      <c r="FF1380" s="42"/>
      <c r="FG1380" s="42"/>
      <c r="FH1380" s="42"/>
      <c r="FI1380" s="42"/>
      <c r="FJ1380" s="42"/>
      <c r="FK1380" s="42"/>
      <c r="FL1380" s="42"/>
      <c r="FM1380" s="42"/>
      <c r="FN1380" s="42"/>
      <c r="FO1380" s="42"/>
      <c r="FP1380" s="42"/>
      <c r="FQ1380" s="42"/>
      <c r="FR1380" s="42"/>
      <c r="FS1380" s="29">
        <f t="shared" si="171"/>
        <v>0</v>
      </c>
      <c r="FT1380" s="29">
        <f t="shared" si="172"/>
        <v>0</v>
      </c>
      <c r="FU1380" s="8">
        <f t="shared" si="162"/>
        <v>0</v>
      </c>
      <c r="FV1380" s="29">
        <f t="shared" si="173"/>
        <v>0</v>
      </c>
    </row>
    <row r="1381" spans="1:178">
      <c r="A1381" s="8">
        <v>17196</v>
      </c>
      <c r="B1381" s="27" t="s">
        <v>853</v>
      </c>
      <c r="C1381" s="40">
        <v>162</v>
      </c>
      <c r="D1381" s="40" t="s">
        <v>1771</v>
      </c>
      <c r="E1381" s="40" t="s">
        <v>1455</v>
      </c>
      <c r="F1381" s="40" t="s">
        <v>191</v>
      </c>
      <c r="G1381" s="40">
        <v>200</v>
      </c>
      <c r="H1381" s="8" t="str">
        <f>VLOOKUP(F1381, 'Meslek Grupları'!$E$6:$G$152, 3, FALSE)</f>
        <v>Esnaf</v>
      </c>
      <c r="I1381" s="40"/>
      <c r="J1381" s="40"/>
      <c r="K1381" s="40"/>
      <c r="L1381" s="40"/>
      <c r="M1381" s="40"/>
      <c r="N1381" s="40"/>
      <c r="O1381" s="40"/>
      <c r="P1381" s="40"/>
      <c r="Q1381" s="40" t="s">
        <v>576</v>
      </c>
      <c r="R1381" s="40">
        <v>40</v>
      </c>
      <c r="S1381" s="40">
        <v>6</v>
      </c>
      <c r="T1381" s="40">
        <v>27</v>
      </c>
      <c r="U1381" s="40"/>
      <c r="V1381" s="40"/>
      <c r="W1381" s="40"/>
      <c r="X1381" s="40"/>
      <c r="Y1381" s="40"/>
      <c r="Z1381" s="41"/>
      <c r="AA1381" s="40"/>
      <c r="AB1381" s="40"/>
      <c r="AC1381" s="40"/>
      <c r="AD1381" s="40"/>
      <c r="AE1381" s="40"/>
      <c r="AF1381" s="40"/>
      <c r="AG1381" s="40"/>
      <c r="AH1381" s="40"/>
      <c r="AI1381" s="40"/>
      <c r="AJ1381" s="40"/>
      <c r="AK1381" s="40"/>
      <c r="AL1381" s="40"/>
      <c r="AM1381" s="40"/>
      <c r="AN1381" s="40"/>
      <c r="AO1381" s="40"/>
      <c r="AP1381" s="40"/>
      <c r="AQ1381" s="40"/>
      <c r="AR1381" s="40"/>
      <c r="AS1381" s="42"/>
      <c r="AT1381" s="42"/>
      <c r="AU1381" s="43"/>
      <c r="AV1381" s="40"/>
      <c r="AW1381" s="40"/>
      <c r="AX1381" s="40"/>
      <c r="AY1381" s="40"/>
      <c r="AZ1381" s="40"/>
      <c r="BA1381" s="42"/>
      <c r="BB1381" s="41"/>
      <c r="BC1381" s="40"/>
      <c r="BD1381" s="40"/>
      <c r="BE1381" s="40"/>
      <c r="BF1381" s="40"/>
      <c r="BG1381" s="40"/>
      <c r="BH1381" s="42"/>
      <c r="BI1381" s="40"/>
      <c r="BJ1381" s="40"/>
      <c r="BK1381" s="40"/>
      <c r="BL1381" s="40"/>
      <c r="BM1381" s="40"/>
      <c r="BN1381" s="40"/>
      <c r="BO1381" s="41"/>
      <c r="BP1381" s="40"/>
      <c r="BQ1381" s="40"/>
      <c r="BR1381" s="40"/>
      <c r="BS1381" s="40"/>
      <c r="BT1381" s="40"/>
      <c r="BU1381" s="42"/>
      <c r="BV1381" s="40"/>
      <c r="BW1381" s="41">
        <v>6</v>
      </c>
      <c r="BX1381" s="40">
        <v>1</v>
      </c>
      <c r="BY1381" s="40"/>
      <c r="BZ1381" s="40">
        <v>72</v>
      </c>
      <c r="CA1381" s="42"/>
      <c r="CB1381" s="41"/>
      <c r="CC1381" s="40"/>
      <c r="CD1381" s="40"/>
      <c r="CE1381" s="40"/>
      <c r="CF1381" s="40"/>
      <c r="CG1381" s="40"/>
      <c r="CH1381" s="42"/>
      <c r="CI1381" s="43"/>
      <c r="CJ1381" s="41"/>
      <c r="CK1381" s="40"/>
      <c r="CL1381" s="40"/>
      <c r="CM1381" s="40"/>
      <c r="CN1381" s="40"/>
      <c r="CO1381" s="40"/>
      <c r="CP1381" s="40"/>
      <c r="CQ1381" s="40"/>
      <c r="CR1381" s="40"/>
      <c r="CS1381" s="40"/>
      <c r="CT1381" s="40"/>
      <c r="CU1381" s="40"/>
      <c r="CV1381" s="40"/>
      <c r="CW1381" s="40"/>
      <c r="CX1381" s="40"/>
      <c r="CY1381" s="40"/>
      <c r="CZ1381" s="40"/>
      <c r="DA1381" s="40"/>
      <c r="DB1381" s="40"/>
      <c r="DC1381" s="40"/>
      <c r="DD1381" s="40"/>
      <c r="DE1381" s="40"/>
      <c r="DF1381" s="40"/>
      <c r="DG1381" s="40"/>
      <c r="DH1381" s="40"/>
      <c r="DI1381" s="40"/>
      <c r="DJ1381" s="40"/>
      <c r="DK1381" s="40"/>
      <c r="DL1381" s="40"/>
      <c r="DM1381" s="40"/>
      <c r="DN1381" s="40"/>
      <c r="DO1381" s="40"/>
      <c r="DP1381" s="40"/>
      <c r="DQ1381" s="41"/>
      <c r="DR1381" s="40"/>
      <c r="DS1381" s="40"/>
      <c r="DT1381" s="40"/>
      <c r="DU1381" s="40"/>
      <c r="DV1381" s="42"/>
      <c r="DW1381" s="40"/>
      <c r="DX1381" s="40"/>
      <c r="DY1381" s="40"/>
      <c r="DZ1381" s="40"/>
      <c r="EA1381" s="40"/>
      <c r="EB1381" s="40"/>
      <c r="EC1381" s="40"/>
      <c r="ED1381" s="41"/>
      <c r="EE1381" s="40"/>
      <c r="EF1381" s="40"/>
      <c r="EG1381" s="41"/>
      <c r="EH1381" s="40"/>
      <c r="EI1381" s="40"/>
      <c r="EJ1381" s="40"/>
      <c r="EK1381" s="40"/>
      <c r="EL1381" s="42"/>
      <c r="EM1381" s="40"/>
      <c r="EN1381" s="40"/>
      <c r="EO1381" s="40"/>
      <c r="EP1381" s="40"/>
      <c r="EQ1381" s="40"/>
      <c r="ER1381" s="40"/>
      <c r="ES1381" s="40"/>
      <c r="ET1381" s="40"/>
      <c r="EU1381" s="40"/>
      <c r="EV1381" s="40"/>
      <c r="EW1381" s="42"/>
      <c r="EX1381" s="42"/>
      <c r="EY1381" s="42"/>
      <c r="EZ1381" s="42"/>
      <c r="FA1381" s="42"/>
      <c r="FB1381" s="42"/>
      <c r="FC1381" s="42"/>
      <c r="FD1381" s="42"/>
      <c r="FE1381" s="42"/>
      <c r="FF1381" s="42"/>
      <c r="FG1381" s="42"/>
      <c r="FH1381" s="42"/>
      <c r="FI1381" s="42"/>
      <c r="FJ1381" s="42"/>
      <c r="FK1381" s="42"/>
      <c r="FL1381" s="42"/>
      <c r="FM1381" s="42"/>
      <c r="FN1381" s="42"/>
      <c r="FO1381" s="42"/>
      <c r="FP1381" s="42"/>
      <c r="FQ1381" s="42"/>
      <c r="FR1381" s="42"/>
      <c r="FS1381" s="29">
        <f t="shared" si="171"/>
        <v>272</v>
      </c>
      <c r="FT1381" s="29">
        <f t="shared" si="172"/>
        <v>272</v>
      </c>
      <c r="FU1381" s="8">
        <f t="shared" ref="FU1381:FU1444" si="174">CB1381+BW1381+BO1381+BI1381+BB1381+AV1381+AU1381</f>
        <v>6</v>
      </c>
      <c r="FV1381" s="29">
        <f t="shared" si="173"/>
        <v>6</v>
      </c>
    </row>
    <row r="1382" spans="1:178">
      <c r="A1382" s="8">
        <v>17196</v>
      </c>
      <c r="B1382" s="27" t="s">
        <v>853</v>
      </c>
      <c r="C1382" s="40">
        <v>163</v>
      </c>
      <c r="D1382" s="40" t="s">
        <v>1577</v>
      </c>
      <c r="E1382" s="40" t="s">
        <v>1735</v>
      </c>
      <c r="F1382" s="40" t="s">
        <v>288</v>
      </c>
      <c r="G1382" s="40">
        <v>1000</v>
      </c>
      <c r="H1382" s="8" t="str">
        <f>VLOOKUP(F1382, 'Meslek Grupları'!$E$6:$G$152, 3, FALSE)</f>
        <v>Ticaret</v>
      </c>
      <c r="I1382" s="40" t="s">
        <v>1772</v>
      </c>
      <c r="J1382" s="40"/>
      <c r="K1382" s="40"/>
      <c r="L1382" s="40"/>
      <c r="M1382" s="40"/>
      <c r="N1382" s="40"/>
      <c r="O1382" s="40"/>
      <c r="P1382" s="40"/>
      <c r="Q1382" s="40" t="s">
        <v>577</v>
      </c>
      <c r="R1382" s="40" t="s">
        <v>1773</v>
      </c>
      <c r="S1382" s="40"/>
      <c r="T1382" s="40"/>
      <c r="U1382" s="40"/>
      <c r="V1382" s="40"/>
      <c r="W1382" s="40"/>
      <c r="X1382" s="40"/>
      <c r="Y1382" s="40"/>
      <c r="Z1382" s="41"/>
      <c r="AA1382" s="40"/>
      <c r="AB1382" s="40"/>
      <c r="AC1382" s="40"/>
      <c r="AD1382" s="40"/>
      <c r="AE1382" s="40"/>
      <c r="AF1382" s="40"/>
      <c r="AG1382" s="40"/>
      <c r="AH1382" s="40"/>
      <c r="AI1382" s="40"/>
      <c r="AJ1382" s="40"/>
      <c r="AK1382" s="40"/>
      <c r="AL1382" s="40"/>
      <c r="AM1382" s="40"/>
      <c r="AN1382" s="40"/>
      <c r="AO1382" s="40"/>
      <c r="AP1382" s="40"/>
      <c r="AQ1382" s="40"/>
      <c r="AR1382" s="40"/>
      <c r="AS1382" s="42"/>
      <c r="AT1382" s="42"/>
      <c r="AU1382" s="43"/>
      <c r="AV1382" s="40"/>
      <c r="AW1382" s="40"/>
      <c r="AX1382" s="40"/>
      <c r="AY1382" s="40"/>
      <c r="AZ1382" s="40"/>
      <c r="BA1382" s="42"/>
      <c r="BB1382" s="41"/>
      <c r="BC1382" s="40"/>
      <c r="BD1382" s="40"/>
      <c r="BE1382" s="40"/>
      <c r="BF1382" s="40"/>
      <c r="BG1382" s="40"/>
      <c r="BH1382" s="42"/>
      <c r="BI1382" s="40"/>
      <c r="BJ1382" s="40"/>
      <c r="BK1382" s="40"/>
      <c r="BL1382" s="40"/>
      <c r="BM1382" s="40"/>
      <c r="BN1382" s="40"/>
      <c r="BO1382" s="41"/>
      <c r="BP1382" s="40"/>
      <c r="BQ1382" s="40"/>
      <c r="BR1382" s="40"/>
      <c r="BS1382" s="40"/>
      <c r="BT1382" s="40"/>
      <c r="BU1382" s="42"/>
      <c r="BV1382" s="40"/>
      <c r="BW1382" s="41"/>
      <c r="BX1382" s="40"/>
      <c r="BY1382" s="40"/>
      <c r="BZ1382" s="40"/>
      <c r="CA1382" s="42"/>
      <c r="CB1382" s="41"/>
      <c r="CC1382" s="40"/>
      <c r="CD1382" s="40"/>
      <c r="CE1382" s="40"/>
      <c r="CF1382" s="40"/>
      <c r="CG1382" s="40"/>
      <c r="CH1382" s="42"/>
      <c r="CI1382" s="43"/>
      <c r="CJ1382" s="41"/>
      <c r="CK1382" s="40"/>
      <c r="CL1382" s="40"/>
      <c r="CM1382" s="40"/>
      <c r="CN1382" s="40"/>
      <c r="CO1382" s="40"/>
      <c r="CP1382" s="40"/>
      <c r="CQ1382" s="40"/>
      <c r="CR1382" s="40"/>
      <c r="CS1382" s="40"/>
      <c r="CT1382" s="40"/>
      <c r="CU1382" s="40"/>
      <c r="CV1382" s="40"/>
      <c r="CW1382" s="40"/>
      <c r="CX1382" s="40"/>
      <c r="CY1382" s="40"/>
      <c r="CZ1382" s="40"/>
      <c r="DA1382" s="40"/>
      <c r="DB1382" s="40"/>
      <c r="DC1382" s="40"/>
      <c r="DD1382" s="40"/>
      <c r="DE1382" s="40"/>
      <c r="DF1382" s="40"/>
      <c r="DG1382" s="40"/>
      <c r="DH1382" s="40"/>
      <c r="DI1382" s="40"/>
      <c r="DJ1382" s="40"/>
      <c r="DK1382" s="40"/>
      <c r="DL1382" s="40"/>
      <c r="DM1382" s="40"/>
      <c r="DN1382" s="40"/>
      <c r="DO1382" s="40"/>
      <c r="DP1382" s="40"/>
      <c r="DQ1382" s="41"/>
      <c r="DR1382" s="40"/>
      <c r="DS1382" s="40"/>
      <c r="DT1382" s="40"/>
      <c r="DU1382" s="40"/>
      <c r="DV1382" s="42"/>
      <c r="DW1382" s="40"/>
      <c r="DX1382" s="40"/>
      <c r="DY1382" s="40"/>
      <c r="DZ1382" s="40"/>
      <c r="EA1382" s="40"/>
      <c r="EB1382" s="40"/>
      <c r="EC1382" s="40"/>
      <c r="ED1382" s="41"/>
      <c r="EE1382" s="40"/>
      <c r="EF1382" s="40"/>
      <c r="EG1382" s="41"/>
      <c r="EH1382" s="40"/>
      <c r="EI1382" s="40"/>
      <c r="EJ1382" s="40"/>
      <c r="EK1382" s="40"/>
      <c r="EL1382" s="42"/>
      <c r="EM1382" s="40"/>
      <c r="EN1382" s="40"/>
      <c r="EO1382" s="40"/>
      <c r="EP1382" s="40"/>
      <c r="EQ1382" s="40"/>
      <c r="ER1382" s="40"/>
      <c r="ES1382" s="40"/>
      <c r="ET1382" s="40"/>
      <c r="EU1382" s="40"/>
      <c r="EV1382" s="40"/>
      <c r="EW1382" s="42"/>
      <c r="EX1382" s="42"/>
      <c r="EY1382" s="42"/>
      <c r="EZ1382" s="42"/>
      <c r="FA1382" s="42"/>
      <c r="FB1382" s="42"/>
      <c r="FC1382" s="42"/>
      <c r="FD1382" s="42"/>
      <c r="FE1382" s="42"/>
      <c r="FF1382" s="42"/>
      <c r="FG1382" s="42"/>
      <c r="FH1382" s="42"/>
      <c r="FI1382" s="42"/>
      <c r="FJ1382" s="42"/>
      <c r="FK1382" s="42"/>
      <c r="FL1382" s="42"/>
      <c r="FM1382" s="42"/>
      <c r="FN1382" s="42"/>
      <c r="FO1382" s="42"/>
      <c r="FP1382" s="42"/>
      <c r="FQ1382" s="42"/>
      <c r="FR1382" s="42"/>
      <c r="FS1382" s="29">
        <f t="shared" si="171"/>
        <v>1000</v>
      </c>
      <c r="FT1382" s="29">
        <f t="shared" si="172"/>
        <v>1000</v>
      </c>
      <c r="FU1382" s="8">
        <f t="shared" si="174"/>
        <v>0</v>
      </c>
      <c r="FV1382" s="29">
        <f t="shared" si="173"/>
        <v>0</v>
      </c>
    </row>
    <row r="1383" spans="1:178">
      <c r="A1383" s="8">
        <v>17196</v>
      </c>
      <c r="B1383" s="27" t="s">
        <v>853</v>
      </c>
      <c r="C1383" s="40">
        <v>164</v>
      </c>
      <c r="D1383" s="40" t="s">
        <v>1462</v>
      </c>
      <c r="E1383" s="40" t="s">
        <v>1468</v>
      </c>
      <c r="F1383" s="40" t="s">
        <v>310</v>
      </c>
      <c r="G1383" s="40">
        <v>3500</v>
      </c>
      <c r="H1383" s="8" t="str">
        <f>VLOOKUP(F1383, 'Meslek Grupları'!$E$6:$G$152, 3, FALSE)</f>
        <v>Görevli</v>
      </c>
      <c r="I1383" s="40"/>
      <c r="J1383" s="40"/>
      <c r="K1383" s="40"/>
      <c r="L1383" s="40"/>
      <c r="M1383" s="40"/>
      <c r="N1383" s="40"/>
      <c r="O1383" s="40"/>
      <c r="P1383" s="40"/>
      <c r="Q1383" s="40" t="s">
        <v>576</v>
      </c>
      <c r="R1383" s="40">
        <v>5</v>
      </c>
      <c r="S1383" s="40">
        <v>22.5</v>
      </c>
      <c r="T1383" s="40"/>
      <c r="U1383" s="40"/>
      <c r="V1383" s="40"/>
      <c r="W1383" s="40"/>
      <c r="X1383" s="40"/>
      <c r="Y1383" s="40"/>
      <c r="Z1383" s="41"/>
      <c r="AA1383" s="40"/>
      <c r="AB1383" s="40"/>
      <c r="AC1383" s="40"/>
      <c r="AD1383" s="40"/>
      <c r="AE1383" s="40"/>
      <c r="AF1383" s="40"/>
      <c r="AG1383" s="40"/>
      <c r="AH1383" s="40"/>
      <c r="AI1383" s="40"/>
      <c r="AJ1383" s="40"/>
      <c r="AK1383" s="40"/>
      <c r="AL1383" s="40"/>
      <c r="AM1383" s="40"/>
      <c r="AN1383" s="40"/>
      <c r="AO1383" s="40"/>
      <c r="AP1383" s="40"/>
      <c r="AQ1383" s="40"/>
      <c r="AR1383" s="40"/>
      <c r="AS1383" s="42"/>
      <c r="AT1383" s="42"/>
      <c r="AU1383" s="43"/>
      <c r="AV1383" s="40"/>
      <c r="AW1383" s="40"/>
      <c r="AX1383" s="40"/>
      <c r="AY1383" s="40"/>
      <c r="AZ1383" s="40"/>
      <c r="BA1383" s="42"/>
      <c r="BB1383" s="41">
        <v>24</v>
      </c>
      <c r="BC1383" s="40"/>
      <c r="BD1383" s="40"/>
      <c r="BE1383" s="40"/>
      <c r="BF1383" s="40"/>
      <c r="BG1383" s="40">
        <v>50</v>
      </c>
      <c r="BH1383" s="42">
        <v>50</v>
      </c>
      <c r="BI1383" s="40"/>
      <c r="BJ1383" s="40"/>
      <c r="BK1383" s="40"/>
      <c r="BL1383" s="40"/>
      <c r="BM1383" s="40"/>
      <c r="BN1383" s="40"/>
      <c r="BO1383" s="41"/>
      <c r="BP1383" s="40"/>
      <c r="BQ1383" s="40"/>
      <c r="BR1383" s="40"/>
      <c r="BS1383" s="40"/>
      <c r="BT1383" s="40"/>
      <c r="BU1383" s="42"/>
      <c r="BV1383" s="40"/>
      <c r="BW1383" s="41">
        <v>5</v>
      </c>
      <c r="BX1383" s="40" t="s">
        <v>159</v>
      </c>
      <c r="BY1383" s="40"/>
      <c r="BZ1383" s="40">
        <v>72</v>
      </c>
      <c r="CA1383" s="42">
        <v>72</v>
      </c>
      <c r="CB1383" s="41"/>
      <c r="CC1383" s="40"/>
      <c r="CD1383" s="40"/>
      <c r="CE1383" s="40"/>
      <c r="CF1383" s="40"/>
      <c r="CG1383" s="40"/>
      <c r="CH1383" s="42"/>
      <c r="CI1383" s="43"/>
      <c r="CJ1383" s="41"/>
      <c r="CK1383" s="40"/>
      <c r="CL1383" s="40"/>
      <c r="CM1383" s="40"/>
      <c r="CN1383" s="40"/>
      <c r="CO1383" s="40"/>
      <c r="CP1383" s="40"/>
      <c r="CQ1383" s="40"/>
      <c r="CR1383" s="40"/>
      <c r="CS1383" s="40"/>
      <c r="CT1383" s="40"/>
      <c r="CU1383" s="40"/>
      <c r="CV1383" s="40"/>
      <c r="CW1383" s="40"/>
      <c r="CX1383" s="40"/>
      <c r="CY1383" s="40"/>
      <c r="CZ1383" s="40"/>
      <c r="DA1383" s="40"/>
      <c r="DB1383" s="40"/>
      <c r="DC1383" s="40"/>
      <c r="DD1383" s="40"/>
      <c r="DE1383" s="40"/>
      <c r="DF1383" s="40"/>
      <c r="DG1383" s="40"/>
      <c r="DH1383" s="40"/>
      <c r="DI1383" s="40"/>
      <c r="DJ1383" s="40"/>
      <c r="DK1383" s="40"/>
      <c r="DL1383" s="40"/>
      <c r="DM1383" s="40"/>
      <c r="DN1383" s="40"/>
      <c r="DO1383" s="40"/>
      <c r="DP1383" s="40"/>
      <c r="DQ1383" s="41"/>
      <c r="DR1383" s="40"/>
      <c r="DS1383" s="40"/>
      <c r="DT1383" s="40"/>
      <c r="DU1383" s="40"/>
      <c r="DV1383" s="42"/>
      <c r="DW1383" s="40"/>
      <c r="DX1383" s="40"/>
      <c r="DY1383" s="40"/>
      <c r="DZ1383" s="40"/>
      <c r="EA1383" s="40"/>
      <c r="EB1383" s="40"/>
      <c r="EC1383" s="40"/>
      <c r="ED1383" s="41"/>
      <c r="EE1383" s="40"/>
      <c r="EF1383" s="40"/>
      <c r="EG1383" s="41"/>
      <c r="EH1383" s="40"/>
      <c r="EI1383" s="40"/>
      <c r="EJ1383" s="40"/>
      <c r="EK1383" s="40"/>
      <c r="EL1383" s="42"/>
      <c r="EM1383" s="40"/>
      <c r="EN1383" s="40"/>
      <c r="EO1383" s="40"/>
      <c r="EP1383" s="40"/>
      <c r="EQ1383" s="40"/>
      <c r="ER1383" s="40">
        <v>1</v>
      </c>
      <c r="ES1383" s="40"/>
      <c r="ET1383" s="40"/>
      <c r="EU1383" s="40"/>
      <c r="EV1383" s="40"/>
      <c r="EW1383" s="42">
        <v>100</v>
      </c>
      <c r="EX1383" s="42"/>
      <c r="EY1383" s="42"/>
      <c r="EZ1383" s="42"/>
      <c r="FA1383" s="42"/>
      <c r="FB1383" s="42"/>
      <c r="FC1383" s="42"/>
      <c r="FD1383" s="42"/>
      <c r="FE1383" s="42"/>
      <c r="FF1383" s="42"/>
      <c r="FG1383" s="42"/>
      <c r="FH1383" s="42"/>
      <c r="FI1383" s="42"/>
      <c r="FJ1383" s="42"/>
      <c r="FK1383" s="42"/>
      <c r="FL1383" s="42"/>
      <c r="FM1383" s="42"/>
      <c r="FN1383" s="42"/>
      <c r="FO1383" s="42"/>
      <c r="FP1383" s="42"/>
      <c r="FQ1383" s="42"/>
      <c r="FR1383" s="42"/>
      <c r="FS1383" s="29">
        <f t="shared" si="171"/>
        <v>3722</v>
      </c>
      <c r="FT1383" s="29">
        <f t="shared" si="172"/>
        <v>3722</v>
      </c>
      <c r="FU1383" s="8">
        <f t="shared" si="174"/>
        <v>29</v>
      </c>
      <c r="FV1383" s="29">
        <f t="shared" si="173"/>
        <v>29</v>
      </c>
    </row>
    <row r="1384" spans="1:178">
      <c r="A1384" s="8">
        <v>17196</v>
      </c>
      <c r="B1384" s="27" t="s">
        <v>853</v>
      </c>
      <c r="C1384" s="40">
        <v>165</v>
      </c>
      <c r="D1384" s="40" t="s">
        <v>1503</v>
      </c>
      <c r="E1384" s="40" t="s">
        <v>527</v>
      </c>
      <c r="F1384" s="40" t="s">
        <v>636</v>
      </c>
      <c r="G1384" s="40"/>
      <c r="H1384" s="8" t="str">
        <f>VLOOKUP(F1384, 'Meslek Grupları'!$E$6:$G$152, 3, FALSE)</f>
        <v>Esnaf</v>
      </c>
      <c r="I1384" s="40"/>
      <c r="J1384" s="40"/>
      <c r="K1384" s="40"/>
      <c r="L1384" s="40"/>
      <c r="M1384" s="40"/>
      <c r="N1384" s="40"/>
      <c r="O1384" s="40"/>
      <c r="P1384" s="40"/>
      <c r="Q1384" s="40" t="s">
        <v>575</v>
      </c>
      <c r="R1384" s="40"/>
      <c r="S1384" s="40">
        <v>6</v>
      </c>
      <c r="T1384" s="40">
        <v>27</v>
      </c>
      <c r="U1384" s="40"/>
      <c r="V1384" s="40"/>
      <c r="W1384" s="40"/>
      <c r="X1384" s="40"/>
      <c r="Y1384" s="40"/>
      <c r="Z1384" s="41"/>
      <c r="AA1384" s="40"/>
      <c r="AB1384" s="40"/>
      <c r="AC1384" s="40"/>
      <c r="AD1384" s="40"/>
      <c r="AE1384" s="40"/>
      <c r="AF1384" s="40"/>
      <c r="AG1384" s="40"/>
      <c r="AH1384" s="40"/>
      <c r="AI1384" s="40"/>
      <c r="AJ1384" s="40"/>
      <c r="AK1384" s="40"/>
      <c r="AL1384" s="40"/>
      <c r="AM1384" s="40"/>
      <c r="AN1384" s="40"/>
      <c r="AO1384" s="40"/>
      <c r="AP1384" s="40"/>
      <c r="AQ1384" s="40"/>
      <c r="AR1384" s="40"/>
      <c r="AS1384" s="42"/>
      <c r="AT1384" s="42"/>
      <c r="AU1384" s="43"/>
      <c r="AV1384" s="40"/>
      <c r="AW1384" s="40"/>
      <c r="AX1384" s="40"/>
      <c r="AY1384" s="40"/>
      <c r="AZ1384" s="40"/>
      <c r="BA1384" s="42"/>
      <c r="BB1384" s="41">
        <v>4</v>
      </c>
      <c r="BC1384" s="40"/>
      <c r="BD1384" s="40"/>
      <c r="BE1384" s="40"/>
      <c r="BF1384" s="40"/>
      <c r="BG1384" s="40">
        <v>15</v>
      </c>
      <c r="BH1384" s="42">
        <v>15</v>
      </c>
      <c r="BI1384" s="40"/>
      <c r="BJ1384" s="40"/>
      <c r="BK1384" s="40"/>
      <c r="BL1384" s="40"/>
      <c r="BM1384" s="40"/>
      <c r="BN1384" s="40"/>
      <c r="BO1384" s="41"/>
      <c r="BP1384" s="40"/>
      <c r="BQ1384" s="40"/>
      <c r="BR1384" s="40"/>
      <c r="BS1384" s="40"/>
      <c r="BT1384" s="40"/>
      <c r="BU1384" s="42"/>
      <c r="BV1384" s="40"/>
      <c r="BW1384" s="41">
        <v>6</v>
      </c>
      <c r="BX1384" s="40"/>
      <c r="BY1384" s="40"/>
      <c r="BZ1384" s="40">
        <v>72</v>
      </c>
      <c r="CA1384" s="42"/>
      <c r="CB1384" s="41"/>
      <c r="CC1384" s="40"/>
      <c r="CD1384" s="40"/>
      <c r="CE1384" s="40"/>
      <c r="CF1384" s="40"/>
      <c r="CG1384" s="40"/>
      <c r="CH1384" s="42"/>
      <c r="CI1384" s="43"/>
      <c r="CJ1384" s="41"/>
      <c r="CK1384" s="40"/>
      <c r="CL1384" s="40"/>
      <c r="CM1384" s="40"/>
      <c r="CN1384" s="40"/>
      <c r="CO1384" s="40"/>
      <c r="CP1384" s="40"/>
      <c r="CQ1384" s="40"/>
      <c r="CR1384" s="40"/>
      <c r="CS1384" s="40"/>
      <c r="CT1384" s="40"/>
      <c r="CU1384" s="40"/>
      <c r="CV1384" s="40"/>
      <c r="CW1384" s="40"/>
      <c r="CX1384" s="40"/>
      <c r="CY1384" s="40"/>
      <c r="CZ1384" s="40"/>
      <c r="DA1384" s="40"/>
      <c r="DB1384" s="40"/>
      <c r="DC1384" s="40"/>
      <c r="DD1384" s="40"/>
      <c r="DE1384" s="40"/>
      <c r="DF1384" s="40"/>
      <c r="DG1384" s="40"/>
      <c r="DH1384" s="40"/>
      <c r="DI1384" s="40"/>
      <c r="DJ1384" s="40"/>
      <c r="DK1384" s="40"/>
      <c r="DL1384" s="40"/>
      <c r="DM1384" s="40"/>
      <c r="DN1384" s="40"/>
      <c r="DO1384" s="40"/>
      <c r="DP1384" s="40"/>
      <c r="DQ1384" s="41"/>
      <c r="DR1384" s="40"/>
      <c r="DS1384" s="40"/>
      <c r="DT1384" s="40"/>
      <c r="DU1384" s="40"/>
      <c r="DV1384" s="42"/>
      <c r="DW1384" s="40"/>
      <c r="DX1384" s="40"/>
      <c r="DY1384" s="40"/>
      <c r="DZ1384" s="40"/>
      <c r="EA1384" s="40"/>
      <c r="EB1384" s="40"/>
      <c r="EC1384" s="40"/>
      <c r="ED1384" s="41"/>
      <c r="EE1384" s="40"/>
      <c r="EF1384" s="40"/>
      <c r="EG1384" s="41">
        <v>1</v>
      </c>
      <c r="EH1384" s="40"/>
      <c r="EI1384" s="40"/>
      <c r="EJ1384" s="40"/>
      <c r="EK1384" s="40" t="s">
        <v>960</v>
      </c>
      <c r="EL1384" s="42">
        <v>50</v>
      </c>
      <c r="EM1384" s="40"/>
      <c r="EN1384" s="40"/>
      <c r="EO1384" s="40"/>
      <c r="EP1384" s="40"/>
      <c r="EQ1384" s="40"/>
      <c r="ER1384" s="40"/>
      <c r="ES1384" s="40"/>
      <c r="ET1384" s="40"/>
      <c r="EU1384" s="40"/>
      <c r="EV1384" s="40"/>
      <c r="EW1384" s="42"/>
      <c r="EX1384" s="42"/>
      <c r="EY1384" s="42"/>
      <c r="EZ1384" s="42"/>
      <c r="FA1384" s="42"/>
      <c r="FB1384" s="42"/>
      <c r="FC1384" s="42"/>
      <c r="FD1384" s="42"/>
      <c r="FE1384" s="42"/>
      <c r="FF1384" s="42"/>
      <c r="FG1384" s="42"/>
      <c r="FH1384" s="42"/>
      <c r="FI1384" s="42"/>
      <c r="FJ1384" s="42"/>
      <c r="FK1384" s="42"/>
      <c r="FL1384" s="42"/>
      <c r="FM1384" s="42"/>
      <c r="FN1384" s="42"/>
      <c r="FO1384" s="42"/>
      <c r="FP1384" s="42"/>
      <c r="FQ1384" s="42"/>
      <c r="FR1384" s="42"/>
      <c r="FS1384" s="29">
        <f t="shared" si="171"/>
        <v>137</v>
      </c>
      <c r="FT1384" s="29">
        <f t="shared" si="172"/>
        <v>137</v>
      </c>
      <c r="FU1384" s="8">
        <f t="shared" si="174"/>
        <v>10</v>
      </c>
      <c r="FV1384" s="29">
        <f t="shared" si="173"/>
        <v>10</v>
      </c>
    </row>
    <row r="1385" spans="1:178">
      <c r="A1385" s="8">
        <v>17196</v>
      </c>
      <c r="B1385" s="27" t="s">
        <v>853</v>
      </c>
      <c r="C1385" s="40">
        <v>166</v>
      </c>
      <c r="D1385" s="40" t="s">
        <v>1482</v>
      </c>
      <c r="E1385" s="40" t="s">
        <v>1774</v>
      </c>
      <c r="F1385" s="40" t="s">
        <v>20</v>
      </c>
      <c r="G1385" s="40">
        <v>800</v>
      </c>
      <c r="H1385" s="8" t="str">
        <f>VLOOKUP(F1385, 'Meslek Grupları'!$E$6:$G$152, 3, FALSE)</f>
        <v>Esnaf</v>
      </c>
      <c r="I1385" s="40"/>
      <c r="J1385" s="40"/>
      <c r="K1385" s="40"/>
      <c r="L1385" s="40"/>
      <c r="M1385" s="40"/>
      <c r="N1385" s="40"/>
      <c r="O1385" s="40"/>
      <c r="P1385" s="40"/>
      <c r="Q1385" s="40" t="s">
        <v>577</v>
      </c>
      <c r="R1385" s="40">
        <v>100</v>
      </c>
      <c r="S1385" s="40">
        <v>6</v>
      </c>
      <c r="T1385" s="40">
        <v>27</v>
      </c>
      <c r="U1385" s="40"/>
      <c r="V1385" s="40"/>
      <c r="W1385" s="40"/>
      <c r="X1385" s="40"/>
      <c r="Y1385" s="40"/>
      <c r="Z1385" s="41"/>
      <c r="AA1385" s="40"/>
      <c r="AB1385" s="40"/>
      <c r="AC1385" s="40"/>
      <c r="AD1385" s="40"/>
      <c r="AE1385" s="40"/>
      <c r="AF1385" s="40"/>
      <c r="AG1385" s="40"/>
      <c r="AH1385" s="40"/>
      <c r="AI1385" s="40"/>
      <c r="AJ1385" s="40"/>
      <c r="AK1385" s="40"/>
      <c r="AL1385" s="40"/>
      <c r="AM1385" s="40"/>
      <c r="AN1385" s="40"/>
      <c r="AO1385" s="40"/>
      <c r="AP1385" s="40"/>
      <c r="AQ1385" s="40"/>
      <c r="AR1385" s="40"/>
      <c r="AS1385" s="42"/>
      <c r="AT1385" s="42"/>
      <c r="AU1385" s="43"/>
      <c r="AV1385" s="40"/>
      <c r="AW1385" s="40"/>
      <c r="AX1385" s="40"/>
      <c r="AY1385" s="40"/>
      <c r="AZ1385" s="40"/>
      <c r="BA1385" s="42"/>
      <c r="BB1385" s="41"/>
      <c r="BC1385" s="40"/>
      <c r="BD1385" s="40"/>
      <c r="BE1385" s="40"/>
      <c r="BF1385" s="40"/>
      <c r="BG1385" s="40"/>
      <c r="BH1385" s="42"/>
      <c r="BI1385" s="40"/>
      <c r="BJ1385" s="40"/>
      <c r="BK1385" s="40"/>
      <c r="BL1385" s="40"/>
      <c r="BM1385" s="40"/>
      <c r="BN1385" s="40"/>
      <c r="BO1385" s="41"/>
      <c r="BP1385" s="40"/>
      <c r="BQ1385" s="40"/>
      <c r="BR1385" s="40"/>
      <c r="BS1385" s="40"/>
      <c r="BT1385" s="40"/>
      <c r="BU1385" s="42"/>
      <c r="BV1385" s="40"/>
      <c r="BW1385" s="41"/>
      <c r="BX1385" s="124" t="s">
        <v>1775</v>
      </c>
      <c r="BY1385" s="40" t="s">
        <v>1776</v>
      </c>
      <c r="BZ1385" s="40">
        <v>72</v>
      </c>
      <c r="CA1385" s="42">
        <v>72</v>
      </c>
      <c r="CB1385" s="41"/>
      <c r="CC1385" s="40"/>
      <c r="CD1385" s="40"/>
      <c r="CE1385" s="40"/>
      <c r="CF1385" s="40"/>
      <c r="CG1385" s="40"/>
      <c r="CH1385" s="42"/>
      <c r="CI1385" s="43"/>
      <c r="CJ1385" s="41">
        <v>1</v>
      </c>
      <c r="CK1385" s="40"/>
      <c r="CL1385" s="40"/>
      <c r="CM1385" s="40"/>
      <c r="CN1385" s="40"/>
      <c r="CO1385" s="40"/>
      <c r="CP1385" s="40"/>
      <c r="CQ1385" s="40"/>
      <c r="CR1385" s="40"/>
      <c r="CS1385" s="40"/>
      <c r="CT1385" s="40"/>
      <c r="CU1385" s="40"/>
      <c r="CV1385" s="40"/>
      <c r="CW1385" s="40"/>
      <c r="CX1385" s="40"/>
      <c r="CY1385" s="40"/>
      <c r="CZ1385" s="40"/>
      <c r="DA1385" s="40"/>
      <c r="DB1385" s="40"/>
      <c r="DC1385" s="40"/>
      <c r="DD1385" s="40"/>
      <c r="DE1385" s="40"/>
      <c r="DF1385" s="40"/>
      <c r="DG1385" s="40"/>
      <c r="DH1385" s="40"/>
      <c r="DI1385" s="40"/>
      <c r="DJ1385" s="40"/>
      <c r="DK1385" s="40"/>
      <c r="DL1385" s="40"/>
      <c r="DM1385" s="40"/>
      <c r="DN1385" s="40"/>
      <c r="DO1385" s="40"/>
      <c r="DP1385" s="40"/>
      <c r="DQ1385" s="41"/>
      <c r="DR1385" s="40"/>
      <c r="DS1385" s="40"/>
      <c r="DT1385" s="40"/>
      <c r="DU1385" s="40"/>
      <c r="DV1385" s="42"/>
      <c r="DW1385" s="40"/>
      <c r="DX1385" s="40"/>
      <c r="DY1385" s="40"/>
      <c r="DZ1385" s="40"/>
      <c r="EA1385" s="40"/>
      <c r="EB1385" s="40"/>
      <c r="EC1385" s="40"/>
      <c r="ED1385" s="41"/>
      <c r="EE1385" s="40"/>
      <c r="EF1385" s="40"/>
      <c r="EG1385" s="41"/>
      <c r="EH1385" s="40"/>
      <c r="EI1385" s="40"/>
      <c r="EJ1385" s="40"/>
      <c r="EK1385" s="40"/>
      <c r="EL1385" s="42"/>
      <c r="EM1385" s="40"/>
      <c r="EN1385" s="40"/>
      <c r="EO1385" s="40"/>
      <c r="EP1385" s="40"/>
      <c r="EQ1385" s="40"/>
      <c r="ER1385" s="40"/>
      <c r="ES1385" s="40"/>
      <c r="ET1385" s="40"/>
      <c r="EU1385" s="40"/>
      <c r="EV1385" s="40"/>
      <c r="EW1385" s="42"/>
      <c r="EX1385" s="42"/>
      <c r="EY1385" s="42"/>
      <c r="EZ1385" s="42"/>
      <c r="FA1385" s="42"/>
      <c r="FB1385" s="42"/>
      <c r="FC1385" s="42"/>
      <c r="FD1385" s="42"/>
      <c r="FE1385" s="42"/>
      <c r="FF1385" s="42"/>
      <c r="FG1385" s="42"/>
      <c r="FH1385" s="42"/>
      <c r="FI1385" s="42"/>
      <c r="FJ1385" s="42"/>
      <c r="FK1385" s="42"/>
      <c r="FL1385" s="42"/>
      <c r="FM1385" s="42"/>
      <c r="FN1385" s="42"/>
      <c r="FO1385" s="42"/>
      <c r="FP1385" s="42"/>
      <c r="FQ1385" s="42"/>
      <c r="FR1385" s="42"/>
      <c r="FS1385" s="29">
        <f t="shared" si="171"/>
        <v>872</v>
      </c>
      <c r="FT1385" s="29">
        <f t="shared" si="172"/>
        <v>872</v>
      </c>
      <c r="FU1385" s="8">
        <f t="shared" si="174"/>
        <v>0</v>
      </c>
      <c r="FV1385" s="29">
        <f t="shared" si="173"/>
        <v>0</v>
      </c>
    </row>
    <row r="1386" spans="1:178">
      <c r="A1386" s="8">
        <v>17196</v>
      </c>
      <c r="B1386" s="27" t="s">
        <v>853</v>
      </c>
      <c r="C1386" s="40">
        <v>167</v>
      </c>
      <c r="D1386" s="40" t="s">
        <v>1737</v>
      </c>
      <c r="E1386" s="40" t="s">
        <v>1445</v>
      </c>
      <c r="F1386" s="40" t="s">
        <v>290</v>
      </c>
      <c r="G1386" s="40">
        <v>120</v>
      </c>
      <c r="H1386" s="8" t="str">
        <f>VLOOKUP(F1386, 'Meslek Grupları'!$E$6:$G$152, 3, FALSE)</f>
        <v>Ticaret</v>
      </c>
      <c r="I1386" s="40" t="s">
        <v>1777</v>
      </c>
      <c r="J1386" s="40"/>
      <c r="K1386" s="40"/>
      <c r="L1386" s="40"/>
      <c r="M1386" s="40"/>
      <c r="N1386" s="40"/>
      <c r="O1386" s="40"/>
      <c r="P1386" s="40"/>
      <c r="Q1386" s="40" t="s">
        <v>575</v>
      </c>
      <c r="R1386" s="40">
        <v>8</v>
      </c>
      <c r="S1386" s="40"/>
      <c r="T1386" s="40"/>
      <c r="U1386" s="40"/>
      <c r="V1386" s="40"/>
      <c r="W1386" s="40"/>
      <c r="X1386" s="40"/>
      <c r="Y1386" s="40"/>
      <c r="Z1386" s="41"/>
      <c r="AA1386" s="40"/>
      <c r="AB1386" s="40"/>
      <c r="AC1386" s="40"/>
      <c r="AD1386" s="40"/>
      <c r="AE1386" s="40"/>
      <c r="AF1386" s="40"/>
      <c r="AG1386" s="40"/>
      <c r="AH1386" s="40"/>
      <c r="AI1386" s="40"/>
      <c r="AJ1386" s="40"/>
      <c r="AK1386" s="40"/>
      <c r="AL1386" s="40"/>
      <c r="AM1386" s="40"/>
      <c r="AN1386" s="40"/>
      <c r="AO1386" s="40"/>
      <c r="AP1386" s="40"/>
      <c r="AQ1386" s="40"/>
      <c r="AR1386" s="40"/>
      <c r="AS1386" s="42"/>
      <c r="AT1386" s="42"/>
      <c r="AU1386" s="43"/>
      <c r="AV1386" s="40"/>
      <c r="AW1386" s="40"/>
      <c r="AX1386" s="40"/>
      <c r="AY1386" s="40"/>
      <c r="AZ1386" s="40"/>
      <c r="BA1386" s="42"/>
      <c r="BB1386" s="41"/>
      <c r="BC1386" s="40"/>
      <c r="BD1386" s="40"/>
      <c r="BE1386" s="40"/>
      <c r="BF1386" s="40"/>
      <c r="BG1386" s="40"/>
      <c r="BH1386" s="42"/>
      <c r="BI1386" s="40"/>
      <c r="BJ1386" s="40"/>
      <c r="BK1386" s="40"/>
      <c r="BL1386" s="40"/>
      <c r="BM1386" s="40"/>
      <c r="BN1386" s="40"/>
      <c r="BO1386" s="41"/>
      <c r="BP1386" s="40"/>
      <c r="BQ1386" s="40"/>
      <c r="BR1386" s="40"/>
      <c r="BS1386" s="40"/>
      <c r="BT1386" s="40"/>
      <c r="BU1386" s="42"/>
      <c r="BV1386" s="40"/>
      <c r="BW1386" s="41"/>
      <c r="BX1386" s="40"/>
      <c r="BY1386" s="40"/>
      <c r="BZ1386" s="40"/>
      <c r="CA1386" s="42"/>
      <c r="CB1386" s="41"/>
      <c r="CC1386" s="40"/>
      <c r="CD1386" s="40"/>
      <c r="CE1386" s="40"/>
      <c r="CF1386" s="40"/>
      <c r="CG1386" s="40"/>
      <c r="CH1386" s="42"/>
      <c r="CI1386" s="43"/>
      <c r="CJ1386" s="41"/>
      <c r="CK1386" s="40"/>
      <c r="CL1386" s="40"/>
      <c r="CM1386" s="40"/>
      <c r="CN1386" s="40"/>
      <c r="CO1386" s="40"/>
      <c r="CP1386" s="40"/>
      <c r="CQ1386" s="40"/>
      <c r="CR1386" s="40"/>
      <c r="CS1386" s="40"/>
      <c r="CT1386" s="40"/>
      <c r="CU1386" s="40"/>
      <c r="CV1386" s="40"/>
      <c r="CW1386" s="40"/>
      <c r="CX1386" s="40"/>
      <c r="CY1386" s="40"/>
      <c r="CZ1386" s="40"/>
      <c r="DA1386" s="40"/>
      <c r="DB1386" s="40"/>
      <c r="DC1386" s="40"/>
      <c r="DD1386" s="40"/>
      <c r="DE1386" s="40"/>
      <c r="DF1386" s="40"/>
      <c r="DG1386" s="40"/>
      <c r="DH1386" s="40"/>
      <c r="DI1386" s="40"/>
      <c r="DJ1386" s="40"/>
      <c r="DK1386" s="40"/>
      <c r="DL1386" s="40"/>
      <c r="DM1386" s="40"/>
      <c r="DN1386" s="40"/>
      <c r="DO1386" s="40"/>
      <c r="DP1386" s="40"/>
      <c r="DQ1386" s="41"/>
      <c r="DR1386" s="40"/>
      <c r="DS1386" s="40"/>
      <c r="DT1386" s="40"/>
      <c r="DU1386" s="40"/>
      <c r="DV1386" s="42"/>
      <c r="DW1386" s="40"/>
      <c r="DX1386" s="40"/>
      <c r="DY1386" s="40"/>
      <c r="DZ1386" s="40"/>
      <c r="EA1386" s="40"/>
      <c r="EB1386" s="40"/>
      <c r="EC1386" s="40"/>
      <c r="ED1386" s="41"/>
      <c r="EE1386" s="40"/>
      <c r="EF1386" s="40"/>
      <c r="EG1386" s="41"/>
      <c r="EH1386" s="40"/>
      <c r="EI1386" s="40"/>
      <c r="EJ1386" s="40"/>
      <c r="EK1386" s="40"/>
      <c r="EL1386" s="42"/>
      <c r="EM1386" s="40"/>
      <c r="EN1386" s="40"/>
      <c r="EO1386" s="40"/>
      <c r="EP1386" s="40"/>
      <c r="EQ1386" s="40"/>
      <c r="ER1386" s="40"/>
      <c r="ES1386" s="40"/>
      <c r="ET1386" s="40"/>
      <c r="EU1386" s="40"/>
      <c r="EV1386" s="40"/>
      <c r="EW1386" s="42"/>
      <c r="EX1386" s="42"/>
      <c r="EY1386" s="42"/>
      <c r="EZ1386" s="42"/>
      <c r="FA1386" s="42"/>
      <c r="FB1386" s="42"/>
      <c r="FC1386" s="42"/>
      <c r="FD1386" s="42"/>
      <c r="FE1386" s="42"/>
      <c r="FF1386" s="42"/>
      <c r="FG1386" s="42"/>
      <c r="FH1386" s="42"/>
      <c r="FI1386" s="42"/>
      <c r="FJ1386" s="42"/>
      <c r="FK1386" s="42"/>
      <c r="FL1386" s="42"/>
      <c r="FM1386" s="42"/>
      <c r="FN1386" s="42"/>
      <c r="FO1386" s="42"/>
      <c r="FP1386" s="42"/>
      <c r="FQ1386" s="42"/>
      <c r="FR1386" s="42"/>
      <c r="FS1386" s="29">
        <f t="shared" si="171"/>
        <v>120</v>
      </c>
      <c r="FT1386" s="29">
        <f t="shared" si="172"/>
        <v>120</v>
      </c>
      <c r="FU1386" s="8">
        <f t="shared" si="174"/>
        <v>0</v>
      </c>
      <c r="FV1386" s="29">
        <f t="shared" si="173"/>
        <v>0</v>
      </c>
    </row>
    <row r="1387" spans="1:178">
      <c r="A1387" s="8">
        <v>17196</v>
      </c>
      <c r="B1387" s="27" t="s">
        <v>853</v>
      </c>
      <c r="C1387" s="40">
        <v>168</v>
      </c>
      <c r="D1387" s="40" t="s">
        <v>1496</v>
      </c>
      <c r="E1387" s="40" t="s">
        <v>1445</v>
      </c>
      <c r="F1387" s="40" t="s">
        <v>20</v>
      </c>
      <c r="G1387" s="40">
        <v>300</v>
      </c>
      <c r="H1387" s="8" t="str">
        <f>VLOOKUP(F1387, 'Meslek Grupları'!$E$6:$G$152, 3, FALSE)</f>
        <v>Esnaf</v>
      </c>
      <c r="I1387" s="40"/>
      <c r="J1387" s="40"/>
      <c r="K1387" s="40"/>
      <c r="L1387" s="40"/>
      <c r="M1387" s="40"/>
      <c r="N1387" s="40"/>
      <c r="O1387" s="40"/>
      <c r="P1387" s="40"/>
      <c r="Q1387" s="40" t="s">
        <v>576</v>
      </c>
      <c r="R1387" s="40">
        <v>20</v>
      </c>
      <c r="S1387" s="40">
        <v>2</v>
      </c>
      <c r="T1387" s="40">
        <v>9</v>
      </c>
      <c r="U1387" s="40"/>
      <c r="V1387" s="40"/>
      <c r="W1387" s="40"/>
      <c r="X1387" s="40"/>
      <c r="Y1387" s="40"/>
      <c r="Z1387" s="41"/>
      <c r="AA1387" s="40"/>
      <c r="AB1387" s="40"/>
      <c r="AC1387" s="40"/>
      <c r="AD1387" s="40"/>
      <c r="AE1387" s="40"/>
      <c r="AF1387" s="40"/>
      <c r="AG1387" s="40"/>
      <c r="AH1387" s="40"/>
      <c r="AI1387" s="40"/>
      <c r="AJ1387" s="40"/>
      <c r="AK1387" s="40"/>
      <c r="AL1387" s="40"/>
      <c r="AM1387" s="40"/>
      <c r="AN1387" s="40"/>
      <c r="AO1387" s="40"/>
      <c r="AP1387" s="40"/>
      <c r="AQ1387" s="40"/>
      <c r="AR1387" s="40"/>
      <c r="AS1387" s="42"/>
      <c r="AT1387" s="42"/>
      <c r="AU1387" s="43"/>
      <c r="AV1387" s="40"/>
      <c r="AW1387" s="40"/>
      <c r="AX1387" s="40"/>
      <c r="AY1387" s="40"/>
      <c r="AZ1387" s="40"/>
      <c r="BA1387" s="42"/>
      <c r="BB1387" s="41"/>
      <c r="BC1387" s="40"/>
      <c r="BD1387" s="40"/>
      <c r="BE1387" s="40"/>
      <c r="BF1387" s="40"/>
      <c r="BG1387" s="40"/>
      <c r="BH1387" s="42"/>
      <c r="BI1387" s="40"/>
      <c r="BJ1387" s="40"/>
      <c r="BK1387" s="40"/>
      <c r="BL1387" s="40"/>
      <c r="BM1387" s="40"/>
      <c r="BN1387" s="40"/>
      <c r="BO1387" s="41"/>
      <c r="BP1387" s="40"/>
      <c r="BQ1387" s="40"/>
      <c r="BR1387" s="40"/>
      <c r="BS1387" s="40"/>
      <c r="BT1387" s="40"/>
      <c r="BU1387" s="42"/>
      <c r="BV1387" s="40"/>
      <c r="BW1387" s="41">
        <v>2</v>
      </c>
      <c r="BX1387" s="40">
        <v>1</v>
      </c>
      <c r="BY1387" s="40" t="s">
        <v>1617</v>
      </c>
      <c r="BZ1387" s="40">
        <v>48</v>
      </c>
      <c r="CA1387" s="42">
        <v>48</v>
      </c>
      <c r="CB1387" s="41"/>
      <c r="CC1387" s="40"/>
      <c r="CD1387" s="40"/>
      <c r="CE1387" s="40"/>
      <c r="CF1387" s="40"/>
      <c r="CG1387" s="40"/>
      <c r="CH1387" s="42"/>
      <c r="CI1387" s="43"/>
      <c r="CJ1387" s="41"/>
      <c r="CK1387" s="40"/>
      <c r="CL1387" s="40"/>
      <c r="CM1387" s="40"/>
      <c r="CN1387" s="40"/>
      <c r="CO1387" s="40"/>
      <c r="CP1387" s="40"/>
      <c r="CQ1387" s="40"/>
      <c r="CR1387" s="40"/>
      <c r="CS1387" s="40"/>
      <c r="CT1387" s="40"/>
      <c r="CU1387" s="40"/>
      <c r="CV1387" s="40"/>
      <c r="CW1387" s="40"/>
      <c r="CX1387" s="40"/>
      <c r="CY1387" s="40"/>
      <c r="CZ1387" s="40"/>
      <c r="DA1387" s="40"/>
      <c r="DB1387" s="40"/>
      <c r="DC1387" s="40"/>
      <c r="DD1387" s="40"/>
      <c r="DE1387" s="40"/>
      <c r="DF1387" s="40"/>
      <c r="DG1387" s="40"/>
      <c r="DH1387" s="40"/>
      <c r="DI1387" s="40"/>
      <c r="DJ1387" s="40"/>
      <c r="DK1387" s="40"/>
      <c r="DL1387" s="40"/>
      <c r="DM1387" s="40"/>
      <c r="DN1387" s="40"/>
      <c r="DO1387" s="40"/>
      <c r="DP1387" s="40"/>
      <c r="DQ1387" s="41"/>
      <c r="DR1387" s="40"/>
      <c r="DS1387" s="40"/>
      <c r="DT1387" s="40"/>
      <c r="DU1387" s="40"/>
      <c r="DV1387" s="42"/>
      <c r="DW1387" s="40"/>
      <c r="DX1387" s="40"/>
      <c r="DY1387" s="40"/>
      <c r="DZ1387" s="40"/>
      <c r="EA1387" s="40"/>
      <c r="EB1387" s="40"/>
      <c r="EC1387" s="40"/>
      <c r="ED1387" s="41"/>
      <c r="EE1387" s="40"/>
      <c r="EF1387" s="40"/>
      <c r="EG1387" s="41"/>
      <c r="EH1387" s="40"/>
      <c r="EI1387" s="40"/>
      <c r="EJ1387" s="40"/>
      <c r="EK1387" s="40"/>
      <c r="EL1387" s="42"/>
      <c r="EM1387" s="40"/>
      <c r="EN1387" s="40"/>
      <c r="EO1387" s="40"/>
      <c r="EP1387" s="40"/>
      <c r="EQ1387" s="40"/>
      <c r="ER1387" s="40"/>
      <c r="ES1387" s="40"/>
      <c r="ET1387" s="40"/>
      <c r="EU1387" s="40"/>
      <c r="EV1387" s="40"/>
      <c r="EW1387" s="42"/>
      <c r="EX1387" s="42"/>
      <c r="EY1387" s="42"/>
      <c r="EZ1387" s="42"/>
      <c r="FA1387" s="42"/>
      <c r="FB1387" s="42"/>
      <c r="FC1387" s="42"/>
      <c r="FD1387" s="42"/>
      <c r="FE1387" s="42"/>
      <c r="FF1387" s="42"/>
      <c r="FG1387" s="42"/>
      <c r="FH1387" s="42"/>
      <c r="FI1387" s="42"/>
      <c r="FJ1387" s="42"/>
      <c r="FK1387" s="42"/>
      <c r="FL1387" s="42"/>
      <c r="FM1387" s="42"/>
      <c r="FN1387" s="42"/>
      <c r="FO1387" s="42"/>
      <c r="FP1387" s="42"/>
      <c r="FQ1387" s="42"/>
      <c r="FR1387" s="42"/>
      <c r="FS1387" s="29">
        <f t="shared" si="171"/>
        <v>348</v>
      </c>
      <c r="FT1387" s="29">
        <f t="shared" si="172"/>
        <v>348</v>
      </c>
      <c r="FU1387" s="8">
        <f t="shared" si="174"/>
        <v>2</v>
      </c>
      <c r="FV1387" s="29">
        <f t="shared" si="173"/>
        <v>2</v>
      </c>
    </row>
    <row r="1388" spans="1:178">
      <c r="A1388" s="8">
        <v>17196</v>
      </c>
      <c r="B1388" s="27" t="s">
        <v>853</v>
      </c>
      <c r="C1388" s="40">
        <v>169</v>
      </c>
      <c r="D1388" s="40" t="s">
        <v>1462</v>
      </c>
      <c r="E1388" s="40" t="s">
        <v>1778</v>
      </c>
      <c r="F1388" s="40" t="s">
        <v>633</v>
      </c>
      <c r="G1388" s="40">
        <v>200</v>
      </c>
      <c r="H1388" s="8" t="str">
        <f>VLOOKUP(F1388, 'Meslek Grupları'!$E$6:$G$152, 3, FALSE)</f>
        <v>Esnaf</v>
      </c>
      <c r="I1388" s="40"/>
      <c r="J1388" s="40"/>
      <c r="K1388" s="40"/>
      <c r="L1388" s="40"/>
      <c r="M1388" s="40"/>
      <c r="N1388" s="40"/>
      <c r="O1388" s="40"/>
      <c r="P1388" s="40"/>
      <c r="Q1388" s="40" t="s">
        <v>575</v>
      </c>
      <c r="R1388" s="40">
        <v>20</v>
      </c>
      <c r="S1388" s="124">
        <v>3.22</v>
      </c>
      <c r="T1388" s="40">
        <v>14.51</v>
      </c>
      <c r="U1388" s="40"/>
      <c r="V1388" s="40"/>
      <c r="W1388" s="40"/>
      <c r="X1388" s="40"/>
      <c r="Y1388" s="40"/>
      <c r="Z1388" s="41"/>
      <c r="AA1388" s="40"/>
      <c r="AB1388" s="40"/>
      <c r="AC1388" s="40"/>
      <c r="AD1388" s="40"/>
      <c r="AE1388" s="40"/>
      <c r="AF1388" s="40"/>
      <c r="AG1388" s="40"/>
      <c r="AH1388" s="40"/>
      <c r="AI1388" s="40"/>
      <c r="AJ1388" s="40"/>
      <c r="AK1388" s="40"/>
      <c r="AL1388" s="40"/>
      <c r="AM1388" s="40"/>
      <c r="AN1388" s="40"/>
      <c r="AO1388" s="40"/>
      <c r="AP1388" s="40"/>
      <c r="AQ1388" s="40"/>
      <c r="AR1388" s="40"/>
      <c r="AS1388" s="42"/>
      <c r="AT1388" s="42"/>
      <c r="AU1388" s="43"/>
      <c r="AV1388" s="40"/>
      <c r="AW1388" s="40"/>
      <c r="AX1388" s="40"/>
      <c r="AY1388" s="40"/>
      <c r="AZ1388" s="40"/>
      <c r="BA1388" s="42"/>
      <c r="BB1388" s="41"/>
      <c r="BC1388" s="40"/>
      <c r="BD1388" s="40"/>
      <c r="BE1388" s="40"/>
      <c r="BF1388" s="40"/>
      <c r="BG1388" s="40"/>
      <c r="BH1388" s="42"/>
      <c r="BI1388" s="40"/>
      <c r="BJ1388" s="40"/>
      <c r="BK1388" s="40"/>
      <c r="BL1388" s="40"/>
      <c r="BM1388" s="40"/>
      <c r="BN1388" s="40"/>
      <c r="BO1388" s="41"/>
      <c r="BP1388" s="40"/>
      <c r="BQ1388" s="40"/>
      <c r="BR1388" s="40"/>
      <c r="BS1388" s="40"/>
      <c r="BT1388" s="40"/>
      <c r="BU1388" s="42"/>
      <c r="BV1388" s="40"/>
      <c r="BW1388" s="133">
        <v>3.22</v>
      </c>
      <c r="BX1388" s="40">
        <v>1</v>
      </c>
      <c r="BY1388" s="40"/>
      <c r="BZ1388" s="40">
        <v>48</v>
      </c>
      <c r="CA1388" s="42">
        <v>48</v>
      </c>
      <c r="CB1388" s="41"/>
      <c r="CC1388" s="40"/>
      <c r="CD1388" s="40"/>
      <c r="CE1388" s="40"/>
      <c r="CF1388" s="40"/>
      <c r="CG1388" s="40"/>
      <c r="CH1388" s="42"/>
      <c r="CI1388" s="43"/>
      <c r="CJ1388" s="41"/>
      <c r="CK1388" s="40"/>
      <c r="CL1388" s="40"/>
      <c r="CM1388" s="40"/>
      <c r="CN1388" s="40"/>
      <c r="CO1388" s="40"/>
      <c r="CP1388" s="40"/>
      <c r="CQ1388" s="40"/>
      <c r="CR1388" s="40"/>
      <c r="CS1388" s="40"/>
      <c r="CT1388" s="40"/>
      <c r="CU1388" s="40"/>
      <c r="CV1388" s="40"/>
      <c r="CW1388" s="40"/>
      <c r="CX1388" s="40"/>
      <c r="CY1388" s="40"/>
      <c r="CZ1388" s="40"/>
      <c r="DA1388" s="40"/>
      <c r="DB1388" s="40"/>
      <c r="DC1388" s="40"/>
      <c r="DD1388" s="40"/>
      <c r="DE1388" s="40"/>
      <c r="DF1388" s="40"/>
      <c r="DG1388" s="40"/>
      <c r="DH1388" s="40"/>
      <c r="DI1388" s="40"/>
      <c r="DJ1388" s="40"/>
      <c r="DK1388" s="40"/>
      <c r="DL1388" s="40"/>
      <c r="DM1388" s="40"/>
      <c r="DN1388" s="40"/>
      <c r="DO1388" s="40"/>
      <c r="DP1388" s="40"/>
      <c r="DQ1388" s="41"/>
      <c r="DR1388" s="40"/>
      <c r="DS1388" s="40"/>
      <c r="DT1388" s="40"/>
      <c r="DU1388" s="40"/>
      <c r="DV1388" s="42"/>
      <c r="DW1388" s="40"/>
      <c r="DX1388" s="40"/>
      <c r="DY1388" s="40"/>
      <c r="DZ1388" s="40"/>
      <c r="EA1388" s="40"/>
      <c r="EB1388" s="40"/>
      <c r="EC1388" s="40"/>
      <c r="ED1388" s="41"/>
      <c r="EE1388" s="40"/>
      <c r="EF1388" s="40"/>
      <c r="EG1388" s="41"/>
      <c r="EH1388" s="40"/>
      <c r="EI1388" s="40"/>
      <c r="EJ1388" s="40"/>
      <c r="EK1388" s="40"/>
      <c r="EL1388" s="42"/>
      <c r="EM1388" s="40"/>
      <c r="EN1388" s="40"/>
      <c r="EO1388" s="40"/>
      <c r="EP1388" s="40"/>
      <c r="EQ1388" s="40"/>
      <c r="ER1388" s="40"/>
      <c r="ES1388" s="40"/>
      <c r="ET1388" s="40"/>
      <c r="EU1388" s="40"/>
      <c r="EV1388" s="40"/>
      <c r="EW1388" s="42"/>
      <c r="EX1388" s="42"/>
      <c r="EY1388" s="42"/>
      <c r="EZ1388" s="42"/>
      <c r="FA1388" s="42"/>
      <c r="FB1388" s="42"/>
      <c r="FC1388" s="42"/>
      <c r="FD1388" s="42"/>
      <c r="FE1388" s="42"/>
      <c r="FF1388" s="42"/>
      <c r="FG1388" s="42"/>
      <c r="FH1388" s="42"/>
      <c r="FI1388" s="42"/>
      <c r="FJ1388" s="42"/>
      <c r="FK1388" s="42"/>
      <c r="FL1388" s="42"/>
      <c r="FM1388" s="42"/>
      <c r="FN1388" s="42"/>
      <c r="FO1388" s="42"/>
      <c r="FP1388" s="42"/>
      <c r="FQ1388" s="42"/>
      <c r="FR1388" s="42"/>
      <c r="FS1388" s="29">
        <f t="shared" si="171"/>
        <v>248</v>
      </c>
      <c r="FT1388" s="29">
        <f t="shared" si="172"/>
        <v>248</v>
      </c>
      <c r="FU1388" s="8">
        <f t="shared" si="174"/>
        <v>3.22</v>
      </c>
      <c r="FV1388" s="29">
        <f t="shared" si="173"/>
        <v>3.22</v>
      </c>
    </row>
    <row r="1389" spans="1:178">
      <c r="A1389" s="8">
        <v>17196</v>
      </c>
      <c r="B1389" s="27" t="s">
        <v>853</v>
      </c>
      <c r="C1389" s="40">
        <v>170</v>
      </c>
      <c r="D1389" s="40" t="s">
        <v>1603</v>
      </c>
      <c r="E1389" s="40" t="s">
        <v>1779</v>
      </c>
      <c r="F1389" s="40" t="s">
        <v>633</v>
      </c>
      <c r="G1389" s="40">
        <v>200</v>
      </c>
      <c r="H1389" s="8" t="str">
        <f>VLOOKUP(F1389, 'Meslek Grupları'!$E$6:$G$152, 3, FALSE)</f>
        <v>Esnaf</v>
      </c>
      <c r="I1389" s="40"/>
      <c r="J1389" s="40"/>
      <c r="K1389" s="40"/>
      <c r="L1389" s="40"/>
      <c r="M1389" s="40"/>
      <c r="N1389" s="40"/>
      <c r="O1389" s="40"/>
      <c r="P1389" s="40"/>
      <c r="Q1389" s="40" t="s">
        <v>575</v>
      </c>
      <c r="R1389" s="40">
        <v>24</v>
      </c>
      <c r="S1389" s="40">
        <v>3</v>
      </c>
      <c r="T1389" s="40">
        <v>13.5</v>
      </c>
      <c r="U1389" s="40"/>
      <c r="V1389" s="40"/>
      <c r="W1389" s="40"/>
      <c r="X1389" s="40"/>
      <c r="Y1389" s="40"/>
      <c r="Z1389" s="41"/>
      <c r="AA1389" s="40"/>
      <c r="AB1389" s="40"/>
      <c r="AC1389" s="40"/>
      <c r="AD1389" s="40"/>
      <c r="AE1389" s="40"/>
      <c r="AF1389" s="40"/>
      <c r="AG1389" s="40"/>
      <c r="AH1389" s="40"/>
      <c r="AI1389" s="40"/>
      <c r="AJ1389" s="40"/>
      <c r="AK1389" s="40"/>
      <c r="AL1389" s="40"/>
      <c r="AM1389" s="40"/>
      <c r="AN1389" s="40"/>
      <c r="AO1389" s="40"/>
      <c r="AP1389" s="40"/>
      <c r="AQ1389" s="40"/>
      <c r="AR1389" s="40"/>
      <c r="AS1389" s="42"/>
      <c r="AT1389" s="42"/>
      <c r="AU1389" s="43"/>
      <c r="AV1389" s="40"/>
      <c r="AW1389" s="40"/>
      <c r="AX1389" s="40"/>
      <c r="AY1389" s="40"/>
      <c r="AZ1389" s="40"/>
      <c r="BA1389" s="42"/>
      <c r="BB1389" s="41"/>
      <c r="BC1389" s="40"/>
      <c r="BD1389" s="40"/>
      <c r="BE1389" s="40"/>
      <c r="BF1389" s="40"/>
      <c r="BG1389" s="40"/>
      <c r="BH1389" s="42"/>
      <c r="BI1389" s="40"/>
      <c r="BJ1389" s="40"/>
      <c r="BK1389" s="40"/>
      <c r="BL1389" s="40"/>
      <c r="BM1389" s="40"/>
      <c r="BN1389" s="40"/>
      <c r="BO1389" s="41"/>
      <c r="BP1389" s="40"/>
      <c r="BQ1389" s="40"/>
      <c r="BR1389" s="40"/>
      <c r="BS1389" s="40"/>
      <c r="BT1389" s="40"/>
      <c r="BU1389" s="42"/>
      <c r="BV1389" s="40"/>
      <c r="BW1389" s="41">
        <v>3</v>
      </c>
      <c r="BX1389" s="40"/>
      <c r="BY1389" s="40"/>
      <c r="BZ1389" s="40">
        <v>36</v>
      </c>
      <c r="CA1389" s="42">
        <v>36</v>
      </c>
      <c r="CB1389" s="41"/>
      <c r="CC1389" s="40"/>
      <c r="CD1389" s="40"/>
      <c r="CE1389" s="40"/>
      <c r="CF1389" s="40"/>
      <c r="CG1389" s="40"/>
      <c r="CH1389" s="42"/>
      <c r="CI1389" s="43"/>
      <c r="CJ1389" s="41"/>
      <c r="CK1389" s="40"/>
      <c r="CL1389" s="40"/>
      <c r="CM1389" s="40"/>
      <c r="CN1389" s="40"/>
      <c r="CO1389" s="40"/>
      <c r="CP1389" s="40"/>
      <c r="CQ1389" s="40"/>
      <c r="CR1389" s="40"/>
      <c r="CS1389" s="40"/>
      <c r="CT1389" s="40"/>
      <c r="CU1389" s="40"/>
      <c r="CV1389" s="40"/>
      <c r="CW1389" s="40"/>
      <c r="CX1389" s="40"/>
      <c r="CY1389" s="40"/>
      <c r="CZ1389" s="40"/>
      <c r="DA1389" s="40"/>
      <c r="DB1389" s="40"/>
      <c r="DC1389" s="40"/>
      <c r="DD1389" s="40"/>
      <c r="DE1389" s="40"/>
      <c r="DF1389" s="40"/>
      <c r="DG1389" s="40"/>
      <c r="DH1389" s="40"/>
      <c r="DI1389" s="40"/>
      <c r="DJ1389" s="40"/>
      <c r="DK1389" s="40"/>
      <c r="DL1389" s="40"/>
      <c r="DM1389" s="40"/>
      <c r="DN1389" s="40"/>
      <c r="DO1389" s="40"/>
      <c r="DP1389" s="40"/>
      <c r="DQ1389" s="41"/>
      <c r="DR1389" s="40"/>
      <c r="DS1389" s="40"/>
      <c r="DT1389" s="40"/>
      <c r="DU1389" s="40"/>
      <c r="DV1389" s="42"/>
      <c r="DW1389" s="40"/>
      <c r="DX1389" s="40"/>
      <c r="DY1389" s="40"/>
      <c r="DZ1389" s="40"/>
      <c r="EA1389" s="40"/>
      <c r="EB1389" s="40"/>
      <c r="EC1389" s="40"/>
      <c r="ED1389" s="41"/>
      <c r="EE1389" s="40"/>
      <c r="EF1389" s="40"/>
      <c r="EG1389" s="41"/>
      <c r="EH1389" s="40"/>
      <c r="EI1389" s="40"/>
      <c r="EJ1389" s="40"/>
      <c r="EK1389" s="40"/>
      <c r="EL1389" s="42"/>
      <c r="EM1389" s="40"/>
      <c r="EN1389" s="40"/>
      <c r="EO1389" s="40"/>
      <c r="EP1389" s="40"/>
      <c r="EQ1389" s="40"/>
      <c r="ER1389" s="40">
        <v>1</v>
      </c>
      <c r="ES1389" s="40"/>
      <c r="ET1389" s="40"/>
      <c r="EU1389" s="40"/>
      <c r="EV1389" s="40"/>
      <c r="EW1389" s="42">
        <v>30</v>
      </c>
      <c r="EX1389" s="42"/>
      <c r="EY1389" s="42"/>
      <c r="EZ1389" s="42"/>
      <c r="FA1389" s="42"/>
      <c r="FB1389" s="42"/>
      <c r="FC1389" s="42"/>
      <c r="FD1389" s="42"/>
      <c r="FE1389" s="42"/>
      <c r="FF1389" s="42"/>
      <c r="FG1389" s="42"/>
      <c r="FH1389" s="42"/>
      <c r="FI1389" s="42"/>
      <c r="FJ1389" s="42"/>
      <c r="FK1389" s="42"/>
      <c r="FL1389" s="42"/>
      <c r="FM1389" s="42"/>
      <c r="FN1389" s="42"/>
      <c r="FO1389" s="42"/>
      <c r="FP1389" s="42"/>
      <c r="FQ1389" s="42"/>
      <c r="FR1389" s="42"/>
      <c r="FS1389" s="29">
        <f t="shared" si="171"/>
        <v>266</v>
      </c>
      <c r="FT1389" s="29">
        <f t="shared" si="172"/>
        <v>266</v>
      </c>
      <c r="FU1389" s="8">
        <f t="shared" si="174"/>
        <v>3</v>
      </c>
      <c r="FV1389" s="29">
        <f t="shared" si="173"/>
        <v>3</v>
      </c>
    </row>
    <row r="1390" spans="1:178">
      <c r="A1390" s="8">
        <v>17196</v>
      </c>
      <c r="B1390" s="27" t="s">
        <v>853</v>
      </c>
      <c r="C1390" s="40">
        <v>171</v>
      </c>
      <c r="D1390" s="40" t="s">
        <v>1437</v>
      </c>
      <c r="E1390" s="40" t="s">
        <v>1478</v>
      </c>
      <c r="F1390" s="40" t="s">
        <v>805</v>
      </c>
      <c r="G1390" s="40">
        <v>100</v>
      </c>
      <c r="H1390" s="8" t="str">
        <f>VLOOKUP(F1390, 'Meslek Grupları'!$E$6:$G$152, 3, FALSE)</f>
        <v>İşçiler</v>
      </c>
      <c r="I1390" s="40"/>
      <c r="J1390" s="40"/>
      <c r="K1390" s="40"/>
      <c r="L1390" s="40"/>
      <c r="M1390" s="40"/>
      <c r="N1390" s="40"/>
      <c r="O1390" s="40"/>
      <c r="P1390" s="40"/>
      <c r="Q1390" s="40" t="s">
        <v>575</v>
      </c>
      <c r="R1390" s="40"/>
      <c r="S1390" s="40"/>
      <c r="T1390" s="40"/>
      <c r="U1390" s="40"/>
      <c r="V1390" s="40"/>
      <c r="W1390" s="40"/>
      <c r="X1390" s="40"/>
      <c r="Y1390" s="40"/>
      <c r="Z1390" s="41"/>
      <c r="AA1390" s="40"/>
      <c r="AB1390" s="40"/>
      <c r="AC1390" s="40"/>
      <c r="AD1390" s="40"/>
      <c r="AE1390" s="40"/>
      <c r="AF1390" s="40"/>
      <c r="AG1390" s="40"/>
      <c r="AH1390" s="40"/>
      <c r="AI1390" s="40"/>
      <c r="AJ1390" s="40"/>
      <c r="AK1390" s="40"/>
      <c r="AL1390" s="40"/>
      <c r="AM1390" s="40"/>
      <c r="AN1390" s="40"/>
      <c r="AO1390" s="40"/>
      <c r="AP1390" s="40"/>
      <c r="AQ1390" s="40"/>
      <c r="AR1390" s="40"/>
      <c r="AS1390" s="42"/>
      <c r="AT1390" s="42"/>
      <c r="AU1390" s="43"/>
      <c r="AV1390" s="40"/>
      <c r="AW1390" s="40"/>
      <c r="AX1390" s="40"/>
      <c r="AY1390" s="40"/>
      <c r="AZ1390" s="40"/>
      <c r="BA1390" s="42"/>
      <c r="BB1390" s="41"/>
      <c r="BC1390" s="40"/>
      <c r="BD1390" s="40"/>
      <c r="BE1390" s="40"/>
      <c r="BF1390" s="40"/>
      <c r="BG1390" s="40"/>
      <c r="BH1390" s="42"/>
      <c r="BI1390" s="40"/>
      <c r="BJ1390" s="40"/>
      <c r="BK1390" s="40"/>
      <c r="BL1390" s="40"/>
      <c r="BM1390" s="40"/>
      <c r="BN1390" s="40"/>
      <c r="BO1390" s="41"/>
      <c r="BP1390" s="40"/>
      <c r="BQ1390" s="40"/>
      <c r="BR1390" s="40"/>
      <c r="BS1390" s="40"/>
      <c r="BT1390" s="40"/>
      <c r="BU1390" s="42"/>
      <c r="BV1390" s="40"/>
      <c r="BW1390" s="41"/>
      <c r="BX1390" s="40"/>
      <c r="BY1390" s="40"/>
      <c r="BZ1390" s="40"/>
      <c r="CA1390" s="42"/>
      <c r="CB1390" s="41"/>
      <c r="CC1390" s="40"/>
      <c r="CD1390" s="40"/>
      <c r="CE1390" s="40"/>
      <c r="CF1390" s="40"/>
      <c r="CG1390" s="40"/>
      <c r="CH1390" s="42"/>
      <c r="CI1390" s="43"/>
      <c r="CJ1390" s="41"/>
      <c r="CK1390" s="40"/>
      <c r="CL1390" s="40"/>
      <c r="CM1390" s="40"/>
      <c r="CN1390" s="40"/>
      <c r="CO1390" s="40"/>
      <c r="CP1390" s="40"/>
      <c r="CQ1390" s="40"/>
      <c r="CR1390" s="40"/>
      <c r="CS1390" s="40"/>
      <c r="CT1390" s="40"/>
      <c r="CU1390" s="40"/>
      <c r="CV1390" s="40"/>
      <c r="CW1390" s="40"/>
      <c r="CX1390" s="40"/>
      <c r="CY1390" s="40"/>
      <c r="CZ1390" s="40"/>
      <c r="DA1390" s="40"/>
      <c r="DB1390" s="40"/>
      <c r="DC1390" s="40"/>
      <c r="DD1390" s="40"/>
      <c r="DE1390" s="40"/>
      <c r="DF1390" s="40"/>
      <c r="DG1390" s="40"/>
      <c r="DH1390" s="40"/>
      <c r="DI1390" s="40"/>
      <c r="DJ1390" s="40"/>
      <c r="DK1390" s="40"/>
      <c r="DL1390" s="40"/>
      <c r="DM1390" s="40"/>
      <c r="DN1390" s="40"/>
      <c r="DO1390" s="40"/>
      <c r="DP1390" s="40"/>
      <c r="DQ1390" s="41"/>
      <c r="DR1390" s="40"/>
      <c r="DS1390" s="40"/>
      <c r="DT1390" s="40"/>
      <c r="DU1390" s="40"/>
      <c r="DV1390" s="42"/>
      <c r="DW1390" s="40"/>
      <c r="DX1390" s="40"/>
      <c r="DY1390" s="40"/>
      <c r="DZ1390" s="40"/>
      <c r="EA1390" s="40"/>
      <c r="EB1390" s="40"/>
      <c r="EC1390" s="40"/>
      <c r="ED1390" s="41"/>
      <c r="EE1390" s="40"/>
      <c r="EF1390" s="40"/>
      <c r="EG1390" s="41"/>
      <c r="EH1390" s="40"/>
      <c r="EI1390" s="40"/>
      <c r="EJ1390" s="40"/>
      <c r="EK1390" s="40"/>
      <c r="EL1390" s="42"/>
      <c r="EM1390" s="40"/>
      <c r="EN1390" s="40"/>
      <c r="EO1390" s="40"/>
      <c r="EP1390" s="40"/>
      <c r="EQ1390" s="40"/>
      <c r="ER1390" s="40"/>
      <c r="ES1390" s="40"/>
      <c r="ET1390" s="40"/>
      <c r="EU1390" s="40"/>
      <c r="EV1390" s="40"/>
      <c r="EW1390" s="42"/>
      <c r="EX1390" s="42"/>
      <c r="EY1390" s="42"/>
      <c r="EZ1390" s="42"/>
      <c r="FA1390" s="42"/>
      <c r="FB1390" s="42"/>
      <c r="FC1390" s="42"/>
      <c r="FD1390" s="42"/>
      <c r="FE1390" s="42"/>
      <c r="FF1390" s="42"/>
      <c r="FG1390" s="42"/>
      <c r="FH1390" s="42"/>
      <c r="FI1390" s="42"/>
      <c r="FJ1390" s="42"/>
      <c r="FK1390" s="42"/>
      <c r="FL1390" s="42"/>
      <c r="FM1390" s="42"/>
      <c r="FN1390" s="42"/>
      <c r="FO1390" s="42"/>
      <c r="FP1390" s="42"/>
      <c r="FQ1390" s="42"/>
      <c r="FR1390" s="42"/>
      <c r="FS1390" s="29">
        <f t="shared" si="171"/>
        <v>100</v>
      </c>
      <c r="FT1390" s="29">
        <f t="shared" si="172"/>
        <v>100</v>
      </c>
      <c r="FU1390" s="8">
        <f t="shared" si="174"/>
        <v>0</v>
      </c>
      <c r="FV1390" s="29">
        <f t="shared" si="173"/>
        <v>0</v>
      </c>
    </row>
    <row r="1391" spans="1:178">
      <c r="A1391" s="8">
        <v>17196</v>
      </c>
      <c r="B1391" s="27" t="s">
        <v>853</v>
      </c>
      <c r="C1391" s="40">
        <v>172</v>
      </c>
      <c r="D1391" s="40" t="s">
        <v>1499</v>
      </c>
      <c r="E1391" s="40" t="s">
        <v>1735</v>
      </c>
      <c r="F1391" s="40" t="s">
        <v>633</v>
      </c>
      <c r="G1391" s="40">
        <v>150</v>
      </c>
      <c r="H1391" s="8" t="str">
        <f>VLOOKUP(F1391, 'Meslek Grupları'!$E$6:$G$152, 3, FALSE)</f>
        <v>Esnaf</v>
      </c>
      <c r="I1391" s="40"/>
      <c r="J1391" s="40"/>
      <c r="K1391" s="40"/>
      <c r="L1391" s="40"/>
      <c r="M1391" s="40"/>
      <c r="N1391" s="40"/>
      <c r="O1391" s="40"/>
      <c r="P1391" s="40"/>
      <c r="Q1391" s="40" t="s">
        <v>575</v>
      </c>
      <c r="R1391" s="40">
        <v>10</v>
      </c>
      <c r="S1391" s="124">
        <v>2.2200000000000002</v>
      </c>
      <c r="T1391" s="40">
        <v>10</v>
      </c>
      <c r="U1391" s="40"/>
      <c r="V1391" s="40"/>
      <c r="W1391" s="40"/>
      <c r="X1391" s="40"/>
      <c r="Y1391" s="40"/>
      <c r="Z1391" s="41"/>
      <c r="AA1391" s="40"/>
      <c r="AB1391" s="40"/>
      <c r="AC1391" s="40"/>
      <c r="AD1391" s="40"/>
      <c r="AE1391" s="40"/>
      <c r="AF1391" s="40"/>
      <c r="AG1391" s="40"/>
      <c r="AH1391" s="40"/>
      <c r="AI1391" s="40"/>
      <c r="AJ1391" s="40"/>
      <c r="AK1391" s="40"/>
      <c r="AL1391" s="40"/>
      <c r="AM1391" s="40"/>
      <c r="AN1391" s="40"/>
      <c r="AO1391" s="40"/>
      <c r="AP1391" s="40"/>
      <c r="AQ1391" s="40"/>
      <c r="AR1391" s="40"/>
      <c r="AS1391" s="42"/>
      <c r="AT1391" s="42"/>
      <c r="AU1391" s="43"/>
      <c r="AV1391" s="40"/>
      <c r="AW1391" s="40"/>
      <c r="AX1391" s="40"/>
      <c r="AY1391" s="40"/>
      <c r="AZ1391" s="40"/>
      <c r="BA1391" s="42"/>
      <c r="BB1391" s="41"/>
      <c r="BC1391" s="40"/>
      <c r="BD1391" s="40"/>
      <c r="BE1391" s="40"/>
      <c r="BF1391" s="40"/>
      <c r="BG1391" s="40"/>
      <c r="BH1391" s="42"/>
      <c r="BI1391" s="40"/>
      <c r="BJ1391" s="40"/>
      <c r="BK1391" s="40"/>
      <c r="BL1391" s="40"/>
      <c r="BM1391" s="40"/>
      <c r="BN1391" s="40"/>
      <c r="BO1391" s="41"/>
      <c r="BP1391" s="40"/>
      <c r="BQ1391" s="40"/>
      <c r="BR1391" s="40"/>
      <c r="BS1391" s="40"/>
      <c r="BT1391" s="40"/>
      <c r="BU1391" s="42"/>
      <c r="BV1391" s="40"/>
      <c r="BW1391" s="133">
        <v>2.2200000000000002</v>
      </c>
      <c r="BX1391" s="40"/>
      <c r="BY1391" s="40"/>
      <c r="BZ1391" s="40">
        <v>36</v>
      </c>
      <c r="CA1391" s="42">
        <v>36</v>
      </c>
      <c r="CB1391" s="41"/>
      <c r="CC1391" s="40"/>
      <c r="CD1391" s="40"/>
      <c r="CE1391" s="40"/>
      <c r="CF1391" s="40"/>
      <c r="CG1391" s="40"/>
      <c r="CH1391" s="42"/>
      <c r="CI1391" s="43"/>
      <c r="CJ1391" s="41"/>
      <c r="CK1391" s="40"/>
      <c r="CL1391" s="40"/>
      <c r="CM1391" s="40"/>
      <c r="CN1391" s="40"/>
      <c r="CO1391" s="40"/>
      <c r="CP1391" s="40"/>
      <c r="CQ1391" s="40"/>
      <c r="CR1391" s="40"/>
      <c r="CS1391" s="40"/>
      <c r="CT1391" s="40"/>
      <c r="CU1391" s="40"/>
      <c r="CV1391" s="40"/>
      <c r="CW1391" s="40"/>
      <c r="CX1391" s="40"/>
      <c r="CY1391" s="40"/>
      <c r="CZ1391" s="40"/>
      <c r="DA1391" s="40"/>
      <c r="DB1391" s="40"/>
      <c r="DC1391" s="40"/>
      <c r="DD1391" s="40"/>
      <c r="DE1391" s="40"/>
      <c r="DF1391" s="40"/>
      <c r="DG1391" s="40"/>
      <c r="DH1391" s="40"/>
      <c r="DI1391" s="40"/>
      <c r="DJ1391" s="40"/>
      <c r="DK1391" s="40"/>
      <c r="DL1391" s="40"/>
      <c r="DM1391" s="40"/>
      <c r="DN1391" s="40"/>
      <c r="DO1391" s="40"/>
      <c r="DP1391" s="40"/>
      <c r="DQ1391" s="41"/>
      <c r="DR1391" s="40"/>
      <c r="DS1391" s="40"/>
      <c r="DT1391" s="40"/>
      <c r="DU1391" s="40"/>
      <c r="DV1391" s="42"/>
      <c r="DW1391" s="40"/>
      <c r="DX1391" s="40"/>
      <c r="DY1391" s="40"/>
      <c r="DZ1391" s="40"/>
      <c r="EA1391" s="40"/>
      <c r="EB1391" s="40"/>
      <c r="EC1391" s="40"/>
      <c r="ED1391" s="41"/>
      <c r="EE1391" s="40"/>
      <c r="EF1391" s="40"/>
      <c r="EG1391" s="41"/>
      <c r="EH1391" s="40"/>
      <c r="EI1391" s="40"/>
      <c r="EJ1391" s="40"/>
      <c r="EK1391" s="40"/>
      <c r="EL1391" s="42"/>
      <c r="EM1391" s="40"/>
      <c r="EN1391" s="40"/>
      <c r="EO1391" s="40"/>
      <c r="EP1391" s="40"/>
      <c r="EQ1391" s="40"/>
      <c r="ER1391" s="40"/>
      <c r="ES1391" s="40"/>
      <c r="ET1391" s="40"/>
      <c r="EU1391" s="40"/>
      <c r="EV1391" s="40"/>
      <c r="EW1391" s="42"/>
      <c r="EX1391" s="42"/>
      <c r="EY1391" s="42"/>
      <c r="EZ1391" s="42"/>
      <c r="FA1391" s="42"/>
      <c r="FB1391" s="42"/>
      <c r="FC1391" s="42"/>
      <c r="FD1391" s="42"/>
      <c r="FE1391" s="42"/>
      <c r="FF1391" s="42"/>
      <c r="FG1391" s="42"/>
      <c r="FH1391" s="42"/>
      <c r="FI1391" s="42"/>
      <c r="FJ1391" s="42"/>
      <c r="FK1391" s="42"/>
      <c r="FL1391" s="42"/>
      <c r="FM1391" s="42"/>
      <c r="FN1391" s="42"/>
      <c r="FO1391" s="42"/>
      <c r="FP1391" s="42"/>
      <c r="FQ1391" s="42"/>
      <c r="FR1391" s="42"/>
      <c r="FS1391" s="29">
        <f t="shared" si="171"/>
        <v>186</v>
      </c>
      <c r="FT1391" s="29">
        <f t="shared" si="172"/>
        <v>186</v>
      </c>
      <c r="FU1391" s="8">
        <f t="shared" si="174"/>
        <v>2.2200000000000002</v>
      </c>
      <c r="FV1391" s="29">
        <f t="shared" si="173"/>
        <v>2.2200000000000002</v>
      </c>
    </row>
    <row r="1392" spans="1:178">
      <c r="A1392" s="8">
        <v>17196</v>
      </c>
      <c r="B1392" s="27" t="s">
        <v>853</v>
      </c>
      <c r="C1392" s="40">
        <v>173</v>
      </c>
      <c r="D1392" s="40" t="s">
        <v>1444</v>
      </c>
      <c r="E1392" s="40" t="s">
        <v>1780</v>
      </c>
      <c r="F1392" s="40" t="s">
        <v>166</v>
      </c>
      <c r="G1392" s="40">
        <v>200</v>
      </c>
      <c r="H1392" s="8" t="str">
        <f>VLOOKUP(F1392, 'Meslek Grupları'!$E$6:$G$152, 3, FALSE)</f>
        <v>Esnaf</v>
      </c>
      <c r="I1392" s="40" t="s">
        <v>1781</v>
      </c>
      <c r="J1392" s="40"/>
      <c r="K1392" s="40"/>
      <c r="L1392" s="40"/>
      <c r="M1392" s="40"/>
      <c r="N1392" s="40"/>
      <c r="O1392" s="40"/>
      <c r="P1392" s="40"/>
      <c r="Q1392" s="40" t="s">
        <v>575</v>
      </c>
      <c r="R1392" s="40">
        <v>16.5</v>
      </c>
      <c r="S1392" s="40">
        <v>2.5</v>
      </c>
      <c r="T1392" s="40">
        <v>11.25</v>
      </c>
      <c r="U1392" s="40"/>
      <c r="V1392" s="40"/>
      <c r="W1392" s="40"/>
      <c r="X1392" s="40"/>
      <c r="Y1392" s="40"/>
      <c r="Z1392" s="41">
        <v>30</v>
      </c>
      <c r="AA1392" s="40">
        <v>7.5</v>
      </c>
      <c r="AB1392" s="40"/>
      <c r="AC1392" s="40"/>
      <c r="AD1392" s="40"/>
      <c r="AE1392" s="40"/>
      <c r="AF1392" s="40"/>
      <c r="AG1392" s="40"/>
      <c r="AH1392" s="40"/>
      <c r="AI1392" s="40"/>
      <c r="AJ1392" s="40"/>
      <c r="AK1392" s="40"/>
      <c r="AL1392" s="40"/>
      <c r="AM1392" s="40"/>
      <c r="AN1392" s="40"/>
      <c r="AO1392" s="40"/>
      <c r="AP1392" s="40"/>
      <c r="AQ1392" s="40"/>
      <c r="AR1392" s="40">
        <v>30</v>
      </c>
      <c r="AS1392" s="42">
        <v>6</v>
      </c>
      <c r="AT1392" s="42">
        <v>13.5</v>
      </c>
      <c r="AU1392" s="43"/>
      <c r="AV1392" s="40"/>
      <c r="AW1392" s="40"/>
      <c r="AX1392" s="40"/>
      <c r="AY1392" s="40"/>
      <c r="AZ1392" s="40"/>
      <c r="BA1392" s="42"/>
      <c r="BB1392" s="41"/>
      <c r="BC1392" s="40"/>
      <c r="BD1392" s="40"/>
      <c r="BE1392" s="40"/>
      <c r="BF1392" s="40"/>
      <c r="BG1392" s="40"/>
      <c r="BH1392" s="42"/>
      <c r="BI1392" s="40">
        <v>6</v>
      </c>
      <c r="BJ1392" s="40">
        <v>13.5</v>
      </c>
      <c r="BK1392" s="40">
        <v>13.5</v>
      </c>
      <c r="BL1392" s="40"/>
      <c r="BM1392" s="40">
        <v>108</v>
      </c>
      <c r="BN1392" s="40">
        <v>108</v>
      </c>
      <c r="BO1392" s="41"/>
      <c r="BP1392" s="40"/>
      <c r="BQ1392" s="40"/>
      <c r="BR1392" s="40"/>
      <c r="BS1392" s="40"/>
      <c r="BT1392" s="40"/>
      <c r="BU1392" s="42"/>
      <c r="BV1392" s="40"/>
      <c r="BW1392" s="41">
        <v>2.5</v>
      </c>
      <c r="BX1392" s="40"/>
      <c r="BY1392" s="40"/>
      <c r="BZ1392" s="40">
        <v>30</v>
      </c>
      <c r="CA1392" s="42">
        <v>30</v>
      </c>
      <c r="CB1392" s="41"/>
      <c r="CC1392" s="40"/>
      <c r="CD1392" s="40"/>
      <c r="CE1392" s="40"/>
      <c r="CF1392" s="40"/>
      <c r="CG1392" s="40"/>
      <c r="CH1392" s="42"/>
      <c r="CI1392" s="43"/>
      <c r="CJ1392" s="41"/>
      <c r="CK1392" s="40"/>
      <c r="CL1392" s="40"/>
      <c r="CM1392" s="40"/>
      <c r="CN1392" s="40"/>
      <c r="CO1392" s="40"/>
      <c r="CP1392" s="40"/>
      <c r="CQ1392" s="40"/>
      <c r="CR1392" s="40"/>
      <c r="CS1392" s="40"/>
      <c r="CT1392" s="40"/>
      <c r="CU1392" s="40"/>
      <c r="CV1392" s="40"/>
      <c r="CW1392" s="40"/>
      <c r="CX1392" s="40"/>
      <c r="CY1392" s="40"/>
      <c r="CZ1392" s="40"/>
      <c r="DA1392" s="40"/>
      <c r="DB1392" s="40"/>
      <c r="DC1392" s="40"/>
      <c r="DD1392" s="40"/>
      <c r="DE1392" s="40"/>
      <c r="DF1392" s="40"/>
      <c r="DG1392" s="40"/>
      <c r="DH1392" s="40"/>
      <c r="DI1392" s="40"/>
      <c r="DJ1392" s="40"/>
      <c r="DK1392" s="40"/>
      <c r="DL1392" s="40"/>
      <c r="DM1392" s="40"/>
      <c r="DN1392" s="40"/>
      <c r="DO1392" s="40"/>
      <c r="DP1392" s="40"/>
      <c r="DQ1392" s="41"/>
      <c r="DR1392" s="40"/>
      <c r="DS1392" s="40"/>
      <c r="DT1392" s="40"/>
      <c r="DU1392" s="40"/>
      <c r="DV1392" s="42"/>
      <c r="DW1392" s="40"/>
      <c r="DX1392" s="40"/>
      <c r="DY1392" s="40"/>
      <c r="DZ1392" s="40"/>
      <c r="EA1392" s="40"/>
      <c r="EB1392" s="40"/>
      <c r="EC1392" s="40"/>
      <c r="ED1392" s="41"/>
      <c r="EE1392" s="40"/>
      <c r="EF1392" s="40"/>
      <c r="EG1392" s="41"/>
      <c r="EH1392" s="40"/>
      <c r="EI1392" s="40"/>
      <c r="EJ1392" s="40"/>
      <c r="EK1392" s="40"/>
      <c r="EL1392" s="42"/>
      <c r="EM1392" s="40"/>
      <c r="EN1392" s="40"/>
      <c r="EO1392" s="40"/>
      <c r="EP1392" s="40"/>
      <c r="EQ1392" s="40"/>
      <c r="ER1392" s="40"/>
      <c r="ES1392" s="40"/>
      <c r="ET1392" s="40"/>
      <c r="EU1392" s="40"/>
      <c r="EV1392" s="40"/>
      <c r="EW1392" s="42"/>
      <c r="EX1392" s="42"/>
      <c r="EY1392" s="42"/>
      <c r="EZ1392" s="42"/>
      <c r="FA1392" s="42"/>
      <c r="FB1392" s="42"/>
      <c r="FC1392" s="42"/>
      <c r="FD1392" s="42"/>
      <c r="FE1392" s="42"/>
      <c r="FF1392" s="42"/>
      <c r="FG1392" s="42"/>
      <c r="FH1392" s="42"/>
      <c r="FI1392" s="42"/>
      <c r="FJ1392" s="42"/>
      <c r="FK1392" s="42"/>
      <c r="FL1392" s="42"/>
      <c r="FM1392" s="42"/>
      <c r="FN1392" s="42"/>
      <c r="FO1392" s="42"/>
      <c r="FP1392" s="42"/>
      <c r="FQ1392" s="42"/>
      <c r="FR1392" s="42"/>
      <c r="FS1392" s="29">
        <f t="shared" si="171"/>
        <v>338</v>
      </c>
      <c r="FT1392" s="29">
        <f t="shared" si="172"/>
        <v>338</v>
      </c>
      <c r="FU1392" s="8">
        <f t="shared" si="174"/>
        <v>8.5</v>
      </c>
      <c r="FV1392" s="29">
        <f t="shared" si="173"/>
        <v>8.5</v>
      </c>
    </row>
    <row r="1393" spans="1:178">
      <c r="A1393" s="8">
        <v>17196</v>
      </c>
      <c r="B1393" s="27" t="s">
        <v>853</v>
      </c>
      <c r="C1393" s="40">
        <v>174</v>
      </c>
      <c r="D1393" s="40" t="s">
        <v>1782</v>
      </c>
      <c r="E1393" s="40" t="s">
        <v>1783</v>
      </c>
      <c r="F1393" s="40" t="s">
        <v>633</v>
      </c>
      <c r="G1393" s="40">
        <v>150</v>
      </c>
      <c r="H1393" s="8" t="str">
        <f>VLOOKUP(F1393, 'Meslek Grupları'!$E$6:$G$152, 3, FALSE)</f>
        <v>Esnaf</v>
      </c>
      <c r="I1393" s="40"/>
      <c r="J1393" s="40"/>
      <c r="K1393" s="40"/>
      <c r="L1393" s="40"/>
      <c r="M1393" s="40"/>
      <c r="N1393" s="40"/>
      <c r="O1393" s="40"/>
      <c r="P1393" s="40"/>
      <c r="Q1393" s="40" t="s">
        <v>575</v>
      </c>
      <c r="R1393" s="40">
        <v>12</v>
      </c>
      <c r="S1393" s="40">
        <v>2</v>
      </c>
      <c r="T1393" s="40">
        <v>9</v>
      </c>
      <c r="U1393" s="40"/>
      <c r="V1393" s="40"/>
      <c r="W1393" s="40"/>
      <c r="X1393" s="40"/>
      <c r="Y1393" s="40"/>
      <c r="Z1393" s="41"/>
      <c r="AA1393" s="40"/>
      <c r="AB1393" s="40"/>
      <c r="AC1393" s="40"/>
      <c r="AD1393" s="40"/>
      <c r="AE1393" s="40"/>
      <c r="AF1393" s="40"/>
      <c r="AG1393" s="40"/>
      <c r="AH1393" s="40"/>
      <c r="AI1393" s="40"/>
      <c r="AJ1393" s="40"/>
      <c r="AK1393" s="40"/>
      <c r="AL1393" s="40"/>
      <c r="AM1393" s="40"/>
      <c r="AN1393" s="40"/>
      <c r="AO1393" s="40"/>
      <c r="AP1393" s="40"/>
      <c r="AQ1393" s="40"/>
      <c r="AR1393" s="40"/>
      <c r="AS1393" s="42"/>
      <c r="AT1393" s="42"/>
      <c r="AU1393" s="43"/>
      <c r="AV1393" s="40"/>
      <c r="AW1393" s="40"/>
      <c r="AX1393" s="40"/>
      <c r="AY1393" s="40"/>
      <c r="AZ1393" s="40"/>
      <c r="BA1393" s="42"/>
      <c r="BB1393" s="41"/>
      <c r="BC1393" s="40"/>
      <c r="BD1393" s="40"/>
      <c r="BE1393" s="40"/>
      <c r="BF1393" s="40"/>
      <c r="BG1393" s="40"/>
      <c r="BH1393" s="42"/>
      <c r="BI1393" s="40"/>
      <c r="BJ1393" s="40"/>
      <c r="BK1393" s="40"/>
      <c r="BL1393" s="40"/>
      <c r="BM1393" s="40"/>
      <c r="BN1393" s="40"/>
      <c r="BO1393" s="41"/>
      <c r="BP1393" s="40"/>
      <c r="BQ1393" s="40"/>
      <c r="BR1393" s="40"/>
      <c r="BS1393" s="40"/>
      <c r="BT1393" s="40"/>
      <c r="BU1393" s="42"/>
      <c r="BV1393" s="40"/>
      <c r="BW1393" s="41">
        <v>2</v>
      </c>
      <c r="BX1393" s="40"/>
      <c r="BY1393" s="40"/>
      <c r="BZ1393" s="40">
        <v>24</v>
      </c>
      <c r="CA1393" s="42">
        <v>24</v>
      </c>
      <c r="CB1393" s="41"/>
      <c r="CC1393" s="40"/>
      <c r="CD1393" s="40"/>
      <c r="CE1393" s="40"/>
      <c r="CF1393" s="40"/>
      <c r="CG1393" s="40"/>
      <c r="CH1393" s="42"/>
      <c r="CI1393" s="43"/>
      <c r="CJ1393" s="41"/>
      <c r="CK1393" s="40"/>
      <c r="CL1393" s="40"/>
      <c r="CM1393" s="40"/>
      <c r="CN1393" s="40"/>
      <c r="CO1393" s="40"/>
      <c r="CP1393" s="40"/>
      <c r="CQ1393" s="40"/>
      <c r="CR1393" s="40"/>
      <c r="CS1393" s="40"/>
      <c r="CT1393" s="40"/>
      <c r="CU1393" s="40"/>
      <c r="CV1393" s="40"/>
      <c r="CW1393" s="40"/>
      <c r="CX1393" s="40"/>
      <c r="CY1393" s="40"/>
      <c r="CZ1393" s="40"/>
      <c r="DA1393" s="40"/>
      <c r="DB1393" s="40"/>
      <c r="DC1393" s="40"/>
      <c r="DD1393" s="40"/>
      <c r="DE1393" s="40"/>
      <c r="DF1393" s="40"/>
      <c r="DG1393" s="40"/>
      <c r="DH1393" s="40"/>
      <c r="DI1393" s="40"/>
      <c r="DJ1393" s="40"/>
      <c r="DK1393" s="40"/>
      <c r="DL1393" s="40"/>
      <c r="DM1393" s="40"/>
      <c r="DN1393" s="40"/>
      <c r="DO1393" s="40"/>
      <c r="DP1393" s="40"/>
      <c r="DQ1393" s="41"/>
      <c r="DR1393" s="40"/>
      <c r="DS1393" s="40"/>
      <c r="DT1393" s="40"/>
      <c r="DU1393" s="40"/>
      <c r="DV1393" s="42"/>
      <c r="DW1393" s="40"/>
      <c r="DX1393" s="40"/>
      <c r="DY1393" s="40"/>
      <c r="DZ1393" s="40"/>
      <c r="EA1393" s="40"/>
      <c r="EB1393" s="40"/>
      <c r="EC1393" s="40"/>
      <c r="ED1393" s="41"/>
      <c r="EE1393" s="40"/>
      <c r="EF1393" s="40"/>
      <c r="EG1393" s="41"/>
      <c r="EH1393" s="40"/>
      <c r="EI1393" s="40"/>
      <c r="EJ1393" s="40"/>
      <c r="EK1393" s="40"/>
      <c r="EL1393" s="42"/>
      <c r="EM1393" s="40"/>
      <c r="EN1393" s="40"/>
      <c r="EO1393" s="40"/>
      <c r="EP1393" s="40"/>
      <c r="EQ1393" s="40"/>
      <c r="ER1393" s="40"/>
      <c r="ES1393" s="40"/>
      <c r="ET1393" s="40"/>
      <c r="EU1393" s="40"/>
      <c r="EV1393" s="40"/>
      <c r="EW1393" s="42"/>
      <c r="EX1393" s="42"/>
      <c r="EY1393" s="42"/>
      <c r="EZ1393" s="42"/>
      <c r="FA1393" s="42"/>
      <c r="FB1393" s="42"/>
      <c r="FC1393" s="42"/>
      <c r="FD1393" s="42"/>
      <c r="FE1393" s="42"/>
      <c r="FF1393" s="42"/>
      <c r="FG1393" s="42"/>
      <c r="FH1393" s="42"/>
      <c r="FI1393" s="42"/>
      <c r="FJ1393" s="42"/>
      <c r="FK1393" s="42"/>
      <c r="FL1393" s="42"/>
      <c r="FM1393" s="42"/>
      <c r="FN1393" s="42"/>
      <c r="FO1393" s="42"/>
      <c r="FP1393" s="42"/>
      <c r="FQ1393" s="42"/>
      <c r="FR1393" s="42"/>
      <c r="FS1393" s="29">
        <f t="shared" si="171"/>
        <v>174</v>
      </c>
      <c r="FT1393" s="29">
        <f t="shared" si="172"/>
        <v>174</v>
      </c>
      <c r="FU1393" s="8">
        <f t="shared" si="174"/>
        <v>2</v>
      </c>
      <c r="FV1393" s="29">
        <f t="shared" si="173"/>
        <v>2</v>
      </c>
    </row>
    <row r="1394" spans="1:178">
      <c r="A1394" s="8">
        <v>17196</v>
      </c>
      <c r="B1394" s="27" t="s">
        <v>853</v>
      </c>
      <c r="C1394" s="40">
        <v>175</v>
      </c>
      <c r="D1394" s="40" t="s">
        <v>533</v>
      </c>
      <c r="E1394" s="40" t="s">
        <v>1444</v>
      </c>
      <c r="F1394" s="40" t="s">
        <v>310</v>
      </c>
      <c r="G1394" s="40">
        <v>300</v>
      </c>
      <c r="H1394" s="8" t="str">
        <f>VLOOKUP(F1394, 'Meslek Grupları'!$E$6:$G$152, 3, FALSE)</f>
        <v>Görevli</v>
      </c>
      <c r="I1394" s="40"/>
      <c r="J1394" s="40"/>
      <c r="K1394" s="40"/>
      <c r="L1394" s="40"/>
      <c r="M1394" s="40"/>
      <c r="N1394" s="40"/>
      <c r="O1394" s="40"/>
      <c r="P1394" s="40"/>
      <c r="Q1394" s="40" t="s">
        <v>576</v>
      </c>
      <c r="R1394" s="40"/>
      <c r="S1394" s="40">
        <v>7</v>
      </c>
      <c r="T1394" s="40">
        <v>31.5</v>
      </c>
      <c r="U1394" s="40"/>
      <c r="V1394" s="40"/>
      <c r="W1394" s="40"/>
      <c r="X1394" s="40"/>
      <c r="Y1394" s="40"/>
      <c r="Z1394" s="41"/>
      <c r="AA1394" s="40"/>
      <c r="AB1394" s="40"/>
      <c r="AC1394" s="40"/>
      <c r="AD1394" s="40"/>
      <c r="AE1394" s="40"/>
      <c r="AF1394" s="40"/>
      <c r="AG1394" s="40"/>
      <c r="AH1394" s="40"/>
      <c r="AI1394" s="40"/>
      <c r="AJ1394" s="40"/>
      <c r="AK1394" s="40"/>
      <c r="AL1394" s="40"/>
      <c r="AM1394" s="40"/>
      <c r="AN1394" s="40"/>
      <c r="AO1394" s="40"/>
      <c r="AP1394" s="40"/>
      <c r="AQ1394" s="40"/>
      <c r="AR1394" s="40"/>
      <c r="AS1394" s="42"/>
      <c r="AT1394" s="42"/>
      <c r="AU1394" s="43"/>
      <c r="AV1394" s="40"/>
      <c r="AW1394" s="40"/>
      <c r="AX1394" s="40"/>
      <c r="AY1394" s="40"/>
      <c r="AZ1394" s="40"/>
      <c r="BA1394" s="42"/>
      <c r="BB1394" s="41"/>
      <c r="BC1394" s="40"/>
      <c r="BD1394" s="40"/>
      <c r="BE1394" s="40"/>
      <c r="BF1394" s="40"/>
      <c r="BG1394" s="40"/>
      <c r="BH1394" s="42"/>
      <c r="BI1394" s="40"/>
      <c r="BJ1394" s="40"/>
      <c r="BK1394" s="40"/>
      <c r="BL1394" s="40"/>
      <c r="BM1394" s="40"/>
      <c r="BN1394" s="40"/>
      <c r="BO1394" s="41"/>
      <c r="BP1394" s="40"/>
      <c r="BQ1394" s="40"/>
      <c r="BR1394" s="40"/>
      <c r="BS1394" s="40"/>
      <c r="BT1394" s="40"/>
      <c r="BU1394" s="42"/>
      <c r="BV1394" s="40"/>
      <c r="BW1394" s="41">
        <v>7</v>
      </c>
      <c r="BX1394" s="40"/>
      <c r="BY1394" s="40"/>
      <c r="BZ1394" s="40">
        <v>84</v>
      </c>
      <c r="CA1394" s="42">
        <v>84</v>
      </c>
      <c r="CB1394" s="41"/>
      <c r="CC1394" s="40"/>
      <c r="CD1394" s="40"/>
      <c r="CE1394" s="40"/>
      <c r="CF1394" s="40"/>
      <c r="CG1394" s="40"/>
      <c r="CH1394" s="42"/>
      <c r="CI1394" s="43"/>
      <c r="CJ1394" s="41"/>
      <c r="CK1394" s="40"/>
      <c r="CL1394" s="40"/>
      <c r="CM1394" s="40"/>
      <c r="CN1394" s="40"/>
      <c r="CO1394" s="40"/>
      <c r="CP1394" s="40"/>
      <c r="CQ1394" s="40"/>
      <c r="CR1394" s="40"/>
      <c r="CS1394" s="40"/>
      <c r="CT1394" s="40"/>
      <c r="CU1394" s="40"/>
      <c r="CV1394" s="40"/>
      <c r="CW1394" s="40"/>
      <c r="CX1394" s="40"/>
      <c r="CY1394" s="40"/>
      <c r="CZ1394" s="40"/>
      <c r="DA1394" s="40"/>
      <c r="DB1394" s="40"/>
      <c r="DC1394" s="40"/>
      <c r="DD1394" s="40"/>
      <c r="DE1394" s="40"/>
      <c r="DF1394" s="40"/>
      <c r="DG1394" s="40"/>
      <c r="DH1394" s="40"/>
      <c r="DI1394" s="40"/>
      <c r="DJ1394" s="40"/>
      <c r="DK1394" s="40"/>
      <c r="DL1394" s="40"/>
      <c r="DM1394" s="40"/>
      <c r="DN1394" s="40"/>
      <c r="DO1394" s="40"/>
      <c r="DP1394" s="40"/>
      <c r="DQ1394" s="41"/>
      <c r="DR1394" s="40"/>
      <c r="DS1394" s="40"/>
      <c r="DT1394" s="40"/>
      <c r="DU1394" s="40"/>
      <c r="DV1394" s="42"/>
      <c r="DW1394" s="40"/>
      <c r="DX1394" s="40"/>
      <c r="DY1394" s="40"/>
      <c r="DZ1394" s="40"/>
      <c r="EA1394" s="40"/>
      <c r="EB1394" s="40"/>
      <c r="EC1394" s="40"/>
      <c r="ED1394" s="41"/>
      <c r="EE1394" s="40"/>
      <c r="EF1394" s="40"/>
      <c r="EG1394" s="41"/>
      <c r="EH1394" s="40"/>
      <c r="EI1394" s="40"/>
      <c r="EJ1394" s="40"/>
      <c r="EK1394" s="40"/>
      <c r="EL1394" s="42"/>
      <c r="EM1394" s="40"/>
      <c r="EN1394" s="40"/>
      <c r="EO1394" s="40"/>
      <c r="EP1394" s="40"/>
      <c r="EQ1394" s="40"/>
      <c r="ER1394" s="40"/>
      <c r="ES1394" s="40"/>
      <c r="ET1394" s="40"/>
      <c r="EU1394" s="40"/>
      <c r="EV1394" s="40"/>
      <c r="EW1394" s="42"/>
      <c r="EX1394" s="42"/>
      <c r="EY1394" s="42"/>
      <c r="EZ1394" s="42"/>
      <c r="FA1394" s="42"/>
      <c r="FB1394" s="42"/>
      <c r="FC1394" s="42"/>
      <c r="FD1394" s="42"/>
      <c r="FE1394" s="42"/>
      <c r="FF1394" s="42"/>
      <c r="FG1394" s="42"/>
      <c r="FH1394" s="42"/>
      <c r="FI1394" s="42"/>
      <c r="FJ1394" s="42"/>
      <c r="FK1394" s="42"/>
      <c r="FL1394" s="42"/>
      <c r="FM1394" s="42"/>
      <c r="FN1394" s="42"/>
      <c r="FO1394" s="42"/>
      <c r="FP1394" s="42"/>
      <c r="FQ1394" s="42"/>
      <c r="FR1394" s="42"/>
      <c r="FS1394" s="29">
        <f t="shared" si="171"/>
        <v>384</v>
      </c>
      <c r="FT1394" s="29">
        <f t="shared" si="172"/>
        <v>384</v>
      </c>
      <c r="FU1394" s="8">
        <f t="shared" si="174"/>
        <v>7</v>
      </c>
      <c r="FV1394" s="29">
        <f t="shared" si="173"/>
        <v>7</v>
      </c>
    </row>
    <row r="1395" spans="1:178">
      <c r="A1395" s="8">
        <v>17196</v>
      </c>
      <c r="B1395" s="27" t="s">
        <v>853</v>
      </c>
      <c r="C1395" s="40">
        <v>176</v>
      </c>
      <c r="D1395" s="40" t="s">
        <v>1628</v>
      </c>
      <c r="E1395" s="40" t="s">
        <v>1450</v>
      </c>
      <c r="F1395" s="40" t="s">
        <v>191</v>
      </c>
      <c r="G1395" s="40">
        <v>300</v>
      </c>
      <c r="H1395" s="8" t="str">
        <f>VLOOKUP(F1395, 'Meslek Grupları'!$E$6:$G$152, 3, FALSE)</f>
        <v>Esnaf</v>
      </c>
      <c r="I1395" s="40"/>
      <c r="J1395" s="40"/>
      <c r="K1395" s="40"/>
      <c r="L1395" s="40"/>
      <c r="M1395" s="40"/>
      <c r="N1395" s="40"/>
      <c r="O1395" s="40"/>
      <c r="P1395" s="40"/>
      <c r="Q1395" s="40" t="s">
        <v>576</v>
      </c>
      <c r="R1395" s="40">
        <v>50</v>
      </c>
      <c r="S1395" s="40">
        <v>5</v>
      </c>
      <c r="T1395" s="40">
        <v>22.5</v>
      </c>
      <c r="U1395" s="40"/>
      <c r="V1395" s="40"/>
      <c r="W1395" s="40"/>
      <c r="X1395" s="40"/>
      <c r="Y1395" s="40"/>
      <c r="Z1395" s="41"/>
      <c r="AA1395" s="40"/>
      <c r="AB1395" s="40"/>
      <c r="AC1395" s="40"/>
      <c r="AD1395" s="40"/>
      <c r="AE1395" s="40"/>
      <c r="AF1395" s="40"/>
      <c r="AG1395" s="40"/>
      <c r="AH1395" s="40"/>
      <c r="AI1395" s="40"/>
      <c r="AJ1395" s="40"/>
      <c r="AK1395" s="40"/>
      <c r="AL1395" s="40"/>
      <c r="AM1395" s="40"/>
      <c r="AN1395" s="40"/>
      <c r="AO1395" s="40"/>
      <c r="AP1395" s="40"/>
      <c r="AQ1395" s="40"/>
      <c r="AR1395" s="40"/>
      <c r="AS1395" s="42"/>
      <c r="AT1395" s="42"/>
      <c r="AU1395" s="43">
        <v>2</v>
      </c>
      <c r="AV1395" s="40"/>
      <c r="AW1395" s="40"/>
      <c r="AX1395" s="40"/>
      <c r="AY1395" s="40"/>
      <c r="AZ1395" s="40"/>
      <c r="BA1395" s="42"/>
      <c r="BB1395" s="133"/>
      <c r="BC1395" s="40"/>
      <c r="BD1395" s="40"/>
      <c r="BE1395" s="40"/>
      <c r="BF1395" s="40"/>
      <c r="BG1395" s="40">
        <v>20</v>
      </c>
      <c r="BH1395" s="42">
        <v>20</v>
      </c>
      <c r="BI1395" s="40"/>
      <c r="BJ1395" s="40"/>
      <c r="BK1395" s="40"/>
      <c r="BL1395" s="40"/>
      <c r="BM1395" s="40"/>
      <c r="BN1395" s="40"/>
      <c r="BO1395" s="41"/>
      <c r="BP1395" s="40"/>
      <c r="BQ1395" s="40"/>
      <c r="BR1395" s="40"/>
      <c r="BS1395" s="40"/>
      <c r="BT1395" s="40"/>
      <c r="BU1395" s="42"/>
      <c r="BV1395" s="40"/>
      <c r="BW1395" s="41">
        <v>3</v>
      </c>
      <c r="BX1395" s="40">
        <v>2</v>
      </c>
      <c r="BY1395" s="40" t="s">
        <v>1617</v>
      </c>
      <c r="BZ1395" s="40">
        <v>84</v>
      </c>
      <c r="CA1395" s="42">
        <v>84</v>
      </c>
      <c r="CB1395" s="41"/>
      <c r="CC1395" s="40"/>
      <c r="CD1395" s="40"/>
      <c r="CE1395" s="40"/>
      <c r="CF1395" s="40"/>
      <c r="CG1395" s="40"/>
      <c r="CH1395" s="42"/>
      <c r="CI1395" s="43"/>
      <c r="CJ1395" s="41"/>
      <c r="CK1395" s="40"/>
      <c r="CL1395" s="40"/>
      <c r="CM1395" s="40"/>
      <c r="CN1395" s="40"/>
      <c r="CO1395" s="40"/>
      <c r="CP1395" s="40"/>
      <c r="CQ1395" s="40"/>
      <c r="CR1395" s="40"/>
      <c r="CS1395" s="40"/>
      <c r="CT1395" s="40"/>
      <c r="CU1395" s="40"/>
      <c r="CV1395" s="40"/>
      <c r="CW1395" s="40"/>
      <c r="CX1395" s="40"/>
      <c r="CY1395" s="40"/>
      <c r="CZ1395" s="40"/>
      <c r="DA1395" s="40"/>
      <c r="DB1395" s="40"/>
      <c r="DC1395" s="40"/>
      <c r="DD1395" s="40"/>
      <c r="DE1395" s="40"/>
      <c r="DF1395" s="40"/>
      <c r="DG1395" s="40"/>
      <c r="DH1395" s="40"/>
      <c r="DI1395" s="40"/>
      <c r="DJ1395" s="40"/>
      <c r="DK1395" s="40"/>
      <c r="DL1395" s="40"/>
      <c r="DM1395" s="40"/>
      <c r="DN1395" s="40"/>
      <c r="DO1395" s="40"/>
      <c r="DP1395" s="40"/>
      <c r="DQ1395" s="41"/>
      <c r="DR1395" s="40"/>
      <c r="DS1395" s="40"/>
      <c r="DT1395" s="40"/>
      <c r="DU1395" s="40"/>
      <c r="DV1395" s="42"/>
      <c r="DW1395" s="40"/>
      <c r="DX1395" s="40"/>
      <c r="DY1395" s="40"/>
      <c r="DZ1395" s="40"/>
      <c r="EA1395" s="40"/>
      <c r="EB1395" s="40"/>
      <c r="EC1395" s="40"/>
      <c r="ED1395" s="41"/>
      <c r="EE1395" s="40"/>
      <c r="EF1395" s="40"/>
      <c r="EG1395" s="41"/>
      <c r="EH1395" s="40"/>
      <c r="EI1395" s="40"/>
      <c r="EJ1395" s="40"/>
      <c r="EK1395" s="40"/>
      <c r="EL1395" s="42"/>
      <c r="EM1395" s="40"/>
      <c r="EN1395" s="40"/>
      <c r="EO1395" s="40"/>
      <c r="EP1395" s="40"/>
      <c r="EQ1395" s="40"/>
      <c r="ER1395" s="40"/>
      <c r="ES1395" s="40"/>
      <c r="ET1395" s="40"/>
      <c r="EU1395" s="40"/>
      <c r="EV1395" s="40"/>
      <c r="EW1395" s="42"/>
      <c r="EX1395" s="42"/>
      <c r="EY1395" s="42"/>
      <c r="EZ1395" s="42"/>
      <c r="FA1395" s="42"/>
      <c r="FB1395" s="42"/>
      <c r="FC1395" s="42"/>
      <c r="FD1395" s="42"/>
      <c r="FE1395" s="42"/>
      <c r="FF1395" s="42"/>
      <c r="FG1395" s="42"/>
      <c r="FH1395" s="42"/>
      <c r="FI1395" s="42"/>
      <c r="FJ1395" s="42"/>
      <c r="FK1395" s="42"/>
      <c r="FL1395" s="42"/>
      <c r="FM1395" s="42"/>
      <c r="FN1395" s="42"/>
      <c r="FO1395" s="42"/>
      <c r="FP1395" s="42"/>
      <c r="FQ1395" s="42"/>
      <c r="FR1395" s="42"/>
      <c r="FS1395" s="29">
        <f t="shared" si="171"/>
        <v>404</v>
      </c>
      <c r="FT1395" s="29">
        <f t="shared" si="172"/>
        <v>404</v>
      </c>
      <c r="FU1395" s="8">
        <f t="shared" si="174"/>
        <v>5</v>
      </c>
      <c r="FV1395" s="29">
        <f t="shared" si="173"/>
        <v>5</v>
      </c>
    </row>
    <row r="1396" spans="1:178">
      <c r="A1396" s="8">
        <v>17196</v>
      </c>
      <c r="B1396" s="27" t="s">
        <v>853</v>
      </c>
      <c r="C1396" s="40">
        <v>177</v>
      </c>
      <c r="D1396" s="40" t="s">
        <v>1523</v>
      </c>
      <c r="E1396" s="40" t="s">
        <v>1556</v>
      </c>
      <c r="F1396" s="40" t="s">
        <v>633</v>
      </c>
      <c r="G1396" s="40">
        <v>150</v>
      </c>
      <c r="H1396" s="8" t="str">
        <f>VLOOKUP(F1396, 'Meslek Grupları'!$E$6:$G$152, 3, FALSE)</f>
        <v>Esnaf</v>
      </c>
      <c r="I1396" s="40"/>
      <c r="J1396" s="40"/>
      <c r="K1396" s="40"/>
      <c r="L1396" s="40"/>
      <c r="M1396" s="40"/>
      <c r="N1396" s="40"/>
      <c r="O1396" s="40"/>
      <c r="P1396" s="40"/>
      <c r="Q1396" s="40" t="s">
        <v>575</v>
      </c>
      <c r="R1396" s="40">
        <v>20</v>
      </c>
      <c r="S1396" s="40">
        <v>3</v>
      </c>
      <c r="T1396" s="40">
        <v>13.5</v>
      </c>
      <c r="U1396" s="40"/>
      <c r="V1396" s="40"/>
      <c r="W1396" s="40"/>
      <c r="X1396" s="40"/>
      <c r="Y1396" s="40"/>
      <c r="Z1396" s="41"/>
      <c r="AA1396" s="40"/>
      <c r="AB1396" s="40"/>
      <c r="AC1396" s="40"/>
      <c r="AD1396" s="40"/>
      <c r="AE1396" s="40"/>
      <c r="AF1396" s="40"/>
      <c r="AG1396" s="40"/>
      <c r="AH1396" s="40"/>
      <c r="AI1396" s="40"/>
      <c r="AJ1396" s="40"/>
      <c r="AK1396" s="40"/>
      <c r="AL1396" s="40"/>
      <c r="AM1396" s="40"/>
      <c r="AN1396" s="40"/>
      <c r="AO1396" s="40"/>
      <c r="AP1396" s="40"/>
      <c r="AQ1396" s="40"/>
      <c r="AR1396" s="40"/>
      <c r="AS1396" s="42"/>
      <c r="AT1396" s="42"/>
      <c r="AU1396" s="43"/>
      <c r="AV1396" s="40"/>
      <c r="AW1396" s="40"/>
      <c r="AX1396" s="40"/>
      <c r="AY1396" s="40"/>
      <c r="AZ1396" s="40"/>
      <c r="BA1396" s="42"/>
      <c r="BB1396" s="41"/>
      <c r="BC1396" s="40"/>
      <c r="BD1396" s="40"/>
      <c r="BE1396" s="40"/>
      <c r="BF1396" s="40"/>
      <c r="BG1396" s="40"/>
      <c r="BH1396" s="42"/>
      <c r="BI1396" s="40"/>
      <c r="BJ1396" s="40"/>
      <c r="BK1396" s="40"/>
      <c r="BL1396" s="40"/>
      <c r="BM1396" s="40"/>
      <c r="BN1396" s="40"/>
      <c r="BO1396" s="41"/>
      <c r="BP1396" s="40"/>
      <c r="BQ1396" s="40"/>
      <c r="BR1396" s="40"/>
      <c r="BS1396" s="40"/>
      <c r="BT1396" s="40"/>
      <c r="BU1396" s="42"/>
      <c r="BV1396" s="40"/>
      <c r="BW1396" s="41">
        <v>3</v>
      </c>
      <c r="BX1396" s="40"/>
      <c r="BY1396" s="40"/>
      <c r="BZ1396" s="40">
        <v>36</v>
      </c>
      <c r="CA1396" s="42">
        <v>36</v>
      </c>
      <c r="CB1396" s="41"/>
      <c r="CC1396" s="40"/>
      <c r="CD1396" s="40"/>
      <c r="CE1396" s="40"/>
      <c r="CF1396" s="40"/>
      <c r="CG1396" s="40"/>
      <c r="CH1396" s="42"/>
      <c r="CI1396" s="43"/>
      <c r="CJ1396" s="41"/>
      <c r="CK1396" s="40"/>
      <c r="CL1396" s="40"/>
      <c r="CM1396" s="40"/>
      <c r="CN1396" s="40"/>
      <c r="CO1396" s="40"/>
      <c r="CP1396" s="40"/>
      <c r="CQ1396" s="40"/>
      <c r="CR1396" s="40"/>
      <c r="CS1396" s="40"/>
      <c r="CT1396" s="40"/>
      <c r="CU1396" s="40"/>
      <c r="CV1396" s="40"/>
      <c r="CW1396" s="40"/>
      <c r="CX1396" s="40"/>
      <c r="CY1396" s="40"/>
      <c r="CZ1396" s="40"/>
      <c r="DA1396" s="40"/>
      <c r="DB1396" s="40"/>
      <c r="DC1396" s="40"/>
      <c r="DD1396" s="40"/>
      <c r="DE1396" s="40"/>
      <c r="DF1396" s="40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41"/>
      <c r="DR1396" s="40"/>
      <c r="DS1396" s="40"/>
      <c r="DT1396" s="40"/>
      <c r="DU1396" s="40"/>
      <c r="DV1396" s="42"/>
      <c r="DW1396" s="40"/>
      <c r="DX1396" s="40"/>
      <c r="DY1396" s="40"/>
      <c r="DZ1396" s="40"/>
      <c r="EA1396" s="40"/>
      <c r="EB1396" s="40"/>
      <c r="EC1396" s="40"/>
      <c r="ED1396" s="41"/>
      <c r="EE1396" s="40"/>
      <c r="EF1396" s="40"/>
      <c r="EG1396" s="41"/>
      <c r="EH1396" s="40"/>
      <c r="EI1396" s="40"/>
      <c r="EJ1396" s="40"/>
      <c r="EK1396" s="40"/>
      <c r="EL1396" s="42"/>
      <c r="EM1396" s="40"/>
      <c r="EN1396" s="40"/>
      <c r="EO1396" s="40"/>
      <c r="EP1396" s="40"/>
      <c r="EQ1396" s="40"/>
      <c r="ER1396" s="40">
        <v>1</v>
      </c>
      <c r="ES1396" s="40"/>
      <c r="ET1396" s="40"/>
      <c r="EU1396" s="40"/>
      <c r="EV1396" s="40"/>
      <c r="EW1396" s="42">
        <v>30</v>
      </c>
      <c r="EX1396" s="42"/>
      <c r="EY1396" s="42"/>
      <c r="EZ1396" s="42"/>
      <c r="FA1396" s="42"/>
      <c r="FB1396" s="42"/>
      <c r="FC1396" s="42"/>
      <c r="FD1396" s="42"/>
      <c r="FE1396" s="42"/>
      <c r="FF1396" s="42"/>
      <c r="FG1396" s="42"/>
      <c r="FH1396" s="42"/>
      <c r="FI1396" s="42"/>
      <c r="FJ1396" s="42"/>
      <c r="FK1396" s="42"/>
      <c r="FL1396" s="42"/>
      <c r="FM1396" s="42"/>
      <c r="FN1396" s="42"/>
      <c r="FO1396" s="42"/>
      <c r="FP1396" s="42"/>
      <c r="FQ1396" s="42"/>
      <c r="FR1396" s="42"/>
      <c r="FS1396" s="29">
        <f t="shared" si="171"/>
        <v>216</v>
      </c>
      <c r="FT1396" s="29">
        <f t="shared" si="172"/>
        <v>216</v>
      </c>
      <c r="FU1396" s="8">
        <f t="shared" si="174"/>
        <v>3</v>
      </c>
      <c r="FV1396" s="29">
        <f t="shared" si="173"/>
        <v>3</v>
      </c>
    </row>
    <row r="1397" spans="1:178">
      <c r="A1397" s="8">
        <v>17196</v>
      </c>
      <c r="B1397" s="27" t="s">
        <v>853</v>
      </c>
      <c r="C1397" s="40">
        <v>178</v>
      </c>
      <c r="D1397" s="40" t="s">
        <v>1730</v>
      </c>
      <c r="E1397" s="40" t="s">
        <v>1554</v>
      </c>
      <c r="F1397" s="40" t="s">
        <v>217</v>
      </c>
      <c r="G1397" s="40">
        <v>200</v>
      </c>
      <c r="H1397" s="8" t="str">
        <f>VLOOKUP(F1397, 'Meslek Grupları'!$E$6:$G$152, 3, FALSE)</f>
        <v>Esnaf</v>
      </c>
      <c r="I1397" s="40" t="s">
        <v>1784</v>
      </c>
      <c r="J1397" s="40"/>
      <c r="K1397" s="40"/>
      <c r="L1397" s="40"/>
      <c r="M1397" s="40"/>
      <c r="N1397" s="40"/>
      <c r="O1397" s="40"/>
      <c r="P1397" s="40"/>
      <c r="Q1397" s="40" t="s">
        <v>575</v>
      </c>
      <c r="R1397" s="40"/>
      <c r="S1397" s="40"/>
      <c r="T1397" s="40"/>
      <c r="U1397" s="40"/>
      <c r="V1397" s="40"/>
      <c r="W1397" s="40"/>
      <c r="X1397" s="40"/>
      <c r="Y1397" s="40"/>
      <c r="Z1397" s="41"/>
      <c r="AA1397" s="40"/>
      <c r="AB1397" s="40"/>
      <c r="AC1397" s="40"/>
      <c r="AD1397" s="40"/>
      <c r="AE1397" s="40"/>
      <c r="AF1397" s="40"/>
      <c r="AG1397" s="40"/>
      <c r="AH1397" s="40"/>
      <c r="AI1397" s="40"/>
      <c r="AJ1397" s="40"/>
      <c r="AK1397" s="40"/>
      <c r="AL1397" s="40"/>
      <c r="AM1397" s="40"/>
      <c r="AN1397" s="40"/>
      <c r="AO1397" s="40"/>
      <c r="AP1397" s="40"/>
      <c r="AQ1397" s="40"/>
      <c r="AR1397" s="40"/>
      <c r="AS1397" s="42"/>
      <c r="AT1397" s="42"/>
      <c r="AU1397" s="43"/>
      <c r="AV1397" s="40"/>
      <c r="AW1397" s="40"/>
      <c r="AX1397" s="40"/>
      <c r="AY1397" s="40"/>
      <c r="AZ1397" s="40"/>
      <c r="BA1397" s="42"/>
      <c r="BB1397" s="41"/>
      <c r="BC1397" s="40"/>
      <c r="BD1397" s="40"/>
      <c r="BE1397" s="40"/>
      <c r="BF1397" s="40"/>
      <c r="BG1397" s="40"/>
      <c r="BH1397" s="42"/>
      <c r="BI1397" s="40"/>
      <c r="BJ1397" s="40"/>
      <c r="BK1397" s="40"/>
      <c r="BL1397" s="40"/>
      <c r="BM1397" s="40"/>
      <c r="BN1397" s="40"/>
      <c r="BO1397" s="41"/>
      <c r="BP1397" s="40"/>
      <c r="BQ1397" s="40"/>
      <c r="BR1397" s="40"/>
      <c r="BS1397" s="40"/>
      <c r="BT1397" s="40"/>
      <c r="BU1397" s="42"/>
      <c r="BV1397" s="40"/>
      <c r="BW1397" s="41"/>
      <c r="BX1397" s="40"/>
      <c r="BY1397" s="40"/>
      <c r="BZ1397" s="40"/>
      <c r="CA1397" s="42"/>
      <c r="CB1397" s="41"/>
      <c r="CC1397" s="40"/>
      <c r="CD1397" s="40"/>
      <c r="CE1397" s="40"/>
      <c r="CF1397" s="40"/>
      <c r="CG1397" s="40"/>
      <c r="CH1397" s="42"/>
      <c r="CI1397" s="43"/>
      <c r="CJ1397" s="41"/>
      <c r="CK1397" s="40"/>
      <c r="CL1397" s="40"/>
      <c r="CM1397" s="40"/>
      <c r="CN1397" s="40"/>
      <c r="CO1397" s="40"/>
      <c r="CP1397" s="40"/>
      <c r="CQ1397" s="40"/>
      <c r="CR1397" s="40"/>
      <c r="CS1397" s="40"/>
      <c r="CT1397" s="40"/>
      <c r="CU1397" s="40"/>
      <c r="CV1397" s="40"/>
      <c r="CW1397" s="40"/>
      <c r="CX1397" s="40"/>
      <c r="CY1397" s="40"/>
      <c r="CZ1397" s="40"/>
      <c r="DA1397" s="40"/>
      <c r="DB1397" s="40"/>
      <c r="DC1397" s="40"/>
      <c r="DD1397" s="40"/>
      <c r="DE1397" s="40"/>
      <c r="DF1397" s="40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41"/>
      <c r="DR1397" s="40"/>
      <c r="DS1397" s="40"/>
      <c r="DT1397" s="40"/>
      <c r="DU1397" s="40"/>
      <c r="DV1397" s="42"/>
      <c r="DW1397" s="40"/>
      <c r="DX1397" s="40"/>
      <c r="DY1397" s="40"/>
      <c r="DZ1397" s="40"/>
      <c r="EA1397" s="40"/>
      <c r="EB1397" s="40"/>
      <c r="EC1397" s="40"/>
      <c r="ED1397" s="41"/>
      <c r="EE1397" s="40"/>
      <c r="EF1397" s="40"/>
      <c r="EG1397" s="41"/>
      <c r="EH1397" s="40"/>
      <c r="EI1397" s="40"/>
      <c r="EJ1397" s="40"/>
      <c r="EK1397" s="40"/>
      <c r="EL1397" s="42"/>
      <c r="EM1397" s="40"/>
      <c r="EN1397" s="40"/>
      <c r="EO1397" s="40"/>
      <c r="EP1397" s="40"/>
      <c r="EQ1397" s="40"/>
      <c r="ER1397" s="40"/>
      <c r="ES1397" s="40"/>
      <c r="ET1397" s="40"/>
      <c r="EU1397" s="40"/>
      <c r="EV1397" s="40"/>
      <c r="EW1397" s="42"/>
      <c r="EX1397" s="42"/>
      <c r="EY1397" s="42"/>
      <c r="EZ1397" s="42"/>
      <c r="FA1397" s="42"/>
      <c r="FB1397" s="42"/>
      <c r="FC1397" s="42"/>
      <c r="FD1397" s="42"/>
      <c r="FE1397" s="42"/>
      <c r="FF1397" s="42"/>
      <c r="FG1397" s="42"/>
      <c r="FH1397" s="42"/>
      <c r="FI1397" s="42"/>
      <c r="FJ1397" s="42"/>
      <c r="FK1397" s="42"/>
      <c r="FL1397" s="42"/>
      <c r="FM1397" s="42"/>
      <c r="FN1397" s="42"/>
      <c r="FO1397" s="42"/>
      <c r="FP1397" s="42"/>
      <c r="FQ1397" s="42"/>
      <c r="FR1397" s="42"/>
      <c r="FS1397" s="29">
        <f t="shared" si="171"/>
        <v>200</v>
      </c>
      <c r="FT1397" s="29">
        <f t="shared" si="172"/>
        <v>200</v>
      </c>
      <c r="FU1397" s="8">
        <f t="shared" si="174"/>
        <v>0</v>
      </c>
      <c r="FV1397" s="29">
        <f t="shared" si="173"/>
        <v>0</v>
      </c>
    </row>
    <row r="1398" spans="1:178">
      <c r="A1398" s="8">
        <v>17196</v>
      </c>
      <c r="B1398" s="27" t="s">
        <v>853</v>
      </c>
      <c r="C1398" s="40">
        <v>179</v>
      </c>
      <c r="D1398" s="40" t="s">
        <v>1448</v>
      </c>
      <c r="E1398" s="40" t="s">
        <v>1497</v>
      </c>
      <c r="F1398" s="221" t="s">
        <v>527</v>
      </c>
      <c r="G1398" s="40">
        <v>400</v>
      </c>
      <c r="H1398" s="286" t="s">
        <v>787</v>
      </c>
      <c r="I1398" s="40"/>
      <c r="J1398" s="40"/>
      <c r="K1398" s="40"/>
      <c r="L1398" s="40"/>
      <c r="M1398" s="40"/>
      <c r="N1398" s="40"/>
      <c r="O1398" s="40"/>
      <c r="P1398" s="40"/>
      <c r="Q1398" s="40" t="s">
        <v>576</v>
      </c>
      <c r="R1398" s="40">
        <v>25</v>
      </c>
      <c r="S1398" s="40">
        <v>2</v>
      </c>
      <c r="T1398" s="40">
        <v>9</v>
      </c>
      <c r="U1398" s="40"/>
      <c r="V1398" s="40"/>
      <c r="W1398" s="40"/>
      <c r="X1398" s="40"/>
      <c r="Y1398" s="40"/>
      <c r="Z1398" s="41"/>
      <c r="AA1398" s="40"/>
      <c r="AB1398" s="40"/>
      <c r="AC1398" s="40"/>
      <c r="AD1398" s="40"/>
      <c r="AE1398" s="40"/>
      <c r="AF1398" s="40"/>
      <c r="AG1398" s="40"/>
      <c r="AH1398" s="40"/>
      <c r="AI1398" s="40"/>
      <c r="AJ1398" s="40"/>
      <c r="AK1398" s="40"/>
      <c r="AL1398" s="40"/>
      <c r="AM1398" s="40"/>
      <c r="AN1398" s="40"/>
      <c r="AO1398" s="40"/>
      <c r="AP1398" s="40"/>
      <c r="AQ1398" s="40"/>
      <c r="AR1398" s="40"/>
      <c r="AS1398" s="42"/>
      <c r="AT1398" s="42"/>
      <c r="AU1398" s="43"/>
      <c r="AV1398" s="40"/>
      <c r="AW1398" s="40"/>
      <c r="AX1398" s="40"/>
      <c r="AY1398" s="40"/>
      <c r="AZ1398" s="40"/>
      <c r="BA1398" s="42"/>
      <c r="BB1398" s="41"/>
      <c r="BC1398" s="40"/>
      <c r="BD1398" s="40"/>
      <c r="BE1398" s="40"/>
      <c r="BF1398" s="40"/>
      <c r="BG1398" s="40"/>
      <c r="BH1398" s="42"/>
      <c r="BI1398" s="40"/>
      <c r="BJ1398" s="40"/>
      <c r="BK1398" s="40"/>
      <c r="BL1398" s="40"/>
      <c r="BM1398" s="40"/>
      <c r="BN1398" s="40"/>
      <c r="BO1398" s="41"/>
      <c r="BP1398" s="40"/>
      <c r="BQ1398" s="40"/>
      <c r="BR1398" s="40"/>
      <c r="BS1398" s="40"/>
      <c r="BT1398" s="40"/>
      <c r="BU1398" s="42"/>
      <c r="BV1398" s="40"/>
      <c r="BW1398" s="41">
        <v>2</v>
      </c>
      <c r="BX1398" s="40"/>
      <c r="BY1398" s="40"/>
      <c r="BZ1398" s="40">
        <v>24</v>
      </c>
      <c r="CA1398" s="42">
        <v>24</v>
      </c>
      <c r="CB1398" s="41"/>
      <c r="CC1398" s="40"/>
      <c r="CD1398" s="40"/>
      <c r="CE1398" s="40"/>
      <c r="CF1398" s="40"/>
      <c r="CG1398" s="40"/>
      <c r="CH1398" s="42"/>
      <c r="CI1398" s="43"/>
      <c r="CJ1398" s="41"/>
      <c r="CK1398" s="40"/>
      <c r="CL1398" s="40"/>
      <c r="CM1398" s="40"/>
      <c r="CN1398" s="40"/>
      <c r="CO1398" s="40"/>
      <c r="CP1398" s="40"/>
      <c r="CQ1398" s="40"/>
      <c r="CR1398" s="40"/>
      <c r="CS1398" s="40"/>
      <c r="CT1398" s="40"/>
      <c r="CU1398" s="40"/>
      <c r="CV1398" s="40"/>
      <c r="CW1398" s="40"/>
      <c r="CX1398" s="40"/>
      <c r="CY1398" s="40"/>
      <c r="CZ1398" s="40"/>
      <c r="DA1398" s="40"/>
      <c r="DB1398" s="40"/>
      <c r="DC1398" s="40"/>
      <c r="DD1398" s="40"/>
      <c r="DE1398" s="40"/>
      <c r="DF1398" s="40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41"/>
      <c r="DR1398" s="40"/>
      <c r="DS1398" s="40"/>
      <c r="DT1398" s="40"/>
      <c r="DU1398" s="40"/>
      <c r="DV1398" s="42"/>
      <c r="DW1398" s="40"/>
      <c r="DX1398" s="40"/>
      <c r="DY1398" s="40"/>
      <c r="DZ1398" s="40"/>
      <c r="EA1398" s="40"/>
      <c r="EB1398" s="40"/>
      <c r="EC1398" s="40"/>
      <c r="ED1398" s="41"/>
      <c r="EE1398" s="40"/>
      <c r="EF1398" s="40"/>
      <c r="EG1398" s="41"/>
      <c r="EH1398" s="40"/>
      <c r="EI1398" s="40"/>
      <c r="EJ1398" s="40"/>
      <c r="EK1398" s="40"/>
      <c r="EL1398" s="42"/>
      <c r="EM1398" s="40"/>
      <c r="EN1398" s="40"/>
      <c r="EO1398" s="40"/>
      <c r="EP1398" s="40"/>
      <c r="EQ1398" s="40"/>
      <c r="ER1398" s="40"/>
      <c r="ES1398" s="40"/>
      <c r="ET1398" s="40"/>
      <c r="EU1398" s="40"/>
      <c r="EV1398" s="40"/>
      <c r="EW1398" s="42"/>
      <c r="EX1398" s="42"/>
      <c r="EY1398" s="42"/>
      <c r="EZ1398" s="42"/>
      <c r="FA1398" s="42"/>
      <c r="FB1398" s="42"/>
      <c r="FC1398" s="42"/>
      <c r="FD1398" s="42"/>
      <c r="FE1398" s="42"/>
      <c r="FF1398" s="42"/>
      <c r="FG1398" s="42"/>
      <c r="FH1398" s="42"/>
      <c r="FI1398" s="42"/>
      <c r="FJ1398" s="42"/>
      <c r="FK1398" s="42"/>
      <c r="FL1398" s="42"/>
      <c r="FM1398" s="42"/>
      <c r="FN1398" s="42"/>
      <c r="FO1398" s="42"/>
      <c r="FP1398" s="42"/>
      <c r="FQ1398" s="42"/>
      <c r="FR1398" s="42"/>
      <c r="FS1398" s="29">
        <f t="shared" si="171"/>
        <v>424</v>
      </c>
      <c r="FT1398" s="29">
        <f t="shared" si="172"/>
        <v>424</v>
      </c>
      <c r="FU1398" s="8">
        <f t="shared" si="174"/>
        <v>2</v>
      </c>
      <c r="FV1398" s="29">
        <f t="shared" si="173"/>
        <v>2</v>
      </c>
    </row>
    <row r="1399" spans="1:178">
      <c r="A1399" s="8">
        <v>17196</v>
      </c>
      <c r="B1399" s="27" t="s">
        <v>853</v>
      </c>
      <c r="C1399" s="8">
        <v>180</v>
      </c>
      <c r="D1399" s="8" t="s">
        <v>1445</v>
      </c>
      <c r="E1399" s="8" t="s">
        <v>527</v>
      </c>
      <c r="F1399" s="8" t="s">
        <v>20</v>
      </c>
      <c r="G1399" s="8">
        <v>1500</v>
      </c>
      <c r="H1399" s="8" t="str">
        <f>VLOOKUP(F1399, 'Meslek Grupları'!$E$6:$G$152, 3, FALSE)</f>
        <v>Esnaf</v>
      </c>
      <c r="I1399" s="8" t="s">
        <v>2309</v>
      </c>
      <c r="J1399" s="8"/>
      <c r="K1399" s="8"/>
      <c r="M1399" s="8"/>
      <c r="O1399" s="8"/>
      <c r="P1399" s="8"/>
      <c r="Q1399" s="8" t="s">
        <v>1621</v>
      </c>
      <c r="S1399" s="8">
        <v>9</v>
      </c>
      <c r="T1399" s="8">
        <v>40.5</v>
      </c>
      <c r="U1399" s="8"/>
      <c r="V1399" s="8"/>
      <c r="W1399" s="8"/>
      <c r="Z1399" s="2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27"/>
      <c r="AT1399" s="27"/>
      <c r="AU1399" s="29"/>
      <c r="AV1399" s="8"/>
      <c r="AW1399" s="8"/>
      <c r="AX1399" s="8"/>
      <c r="AY1399" s="8"/>
      <c r="AZ1399" s="8"/>
      <c r="BA1399" s="27"/>
      <c r="BB1399" s="28"/>
      <c r="BC1399" s="8"/>
      <c r="BD1399" s="8"/>
      <c r="BE1399" s="8"/>
      <c r="BF1399" s="8"/>
      <c r="BG1399" s="8"/>
      <c r="BH1399" s="27"/>
      <c r="BI1399" s="8"/>
      <c r="BJ1399" s="8"/>
      <c r="BK1399" s="8"/>
      <c r="BL1399" s="8"/>
      <c r="BM1399" s="8"/>
      <c r="BN1399" s="8"/>
      <c r="BO1399" s="28"/>
      <c r="BP1399" s="8"/>
      <c r="BQ1399" s="8"/>
      <c r="BR1399" s="8"/>
      <c r="BS1399" s="8"/>
      <c r="BT1399" s="8"/>
      <c r="BU1399" s="27"/>
      <c r="BV1399" s="8"/>
      <c r="BW1399" s="28">
        <v>9</v>
      </c>
      <c r="BX1399" s="8"/>
      <c r="BY1399" s="8"/>
      <c r="BZ1399" s="8">
        <v>162</v>
      </c>
      <c r="CA1399" s="27">
        <v>162</v>
      </c>
      <c r="CB1399" s="28"/>
      <c r="CC1399" s="8"/>
      <c r="CD1399" s="8"/>
      <c r="CE1399" s="8"/>
      <c r="CF1399" s="8"/>
      <c r="CG1399" s="8"/>
      <c r="CH1399" s="27"/>
      <c r="CI1399" s="29"/>
      <c r="CJ1399" s="28">
        <v>1</v>
      </c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28"/>
      <c r="DR1399" s="8"/>
      <c r="DS1399" s="8"/>
      <c r="DT1399" s="8"/>
      <c r="DU1399" s="8"/>
      <c r="DV1399" s="27"/>
      <c r="DW1399" s="8"/>
      <c r="DX1399" s="8"/>
      <c r="DY1399" s="8"/>
      <c r="DZ1399" s="8"/>
      <c r="EA1399" s="8"/>
      <c r="EB1399" s="8"/>
      <c r="EC1399" s="8"/>
      <c r="ED1399" s="28"/>
      <c r="EE1399" s="8"/>
      <c r="EF1399" s="8"/>
      <c r="EG1399" s="28"/>
      <c r="EH1399" s="8"/>
      <c r="EI1399" s="8"/>
      <c r="EJ1399" s="8"/>
      <c r="EK1399" s="8"/>
      <c r="EL1399" s="27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27"/>
      <c r="EX1399" s="27"/>
      <c r="EY1399" s="27"/>
      <c r="EZ1399" s="27"/>
      <c r="FA1399" s="27"/>
      <c r="FB1399" s="27"/>
      <c r="FC1399" s="27"/>
      <c r="FD1399" s="27"/>
      <c r="FE1399" s="27"/>
      <c r="FF1399" s="27"/>
      <c r="FG1399" s="27"/>
      <c r="FH1399" s="27"/>
      <c r="FI1399" s="27"/>
      <c r="FJ1399" s="27"/>
      <c r="FK1399" s="27"/>
      <c r="FL1399" s="27"/>
      <c r="FM1399" s="27"/>
      <c r="FN1399" s="27"/>
      <c r="FO1399" s="27"/>
      <c r="FP1399" s="27"/>
      <c r="FQ1399" s="27"/>
      <c r="FR1399" s="27"/>
      <c r="FS1399" s="29">
        <f t="shared" si="171"/>
        <v>1662</v>
      </c>
      <c r="FT1399" s="29">
        <f>SUM(FS1399:FS1400)</f>
        <v>1662</v>
      </c>
      <c r="FU1399" s="8">
        <f t="shared" si="174"/>
        <v>9</v>
      </c>
      <c r="FV1399" s="29">
        <f>SUM(FU1399:FU1400)</f>
        <v>12</v>
      </c>
    </row>
    <row r="1400" spans="1:178">
      <c r="A1400" s="8">
        <v>17196</v>
      </c>
      <c r="B1400" s="27" t="s">
        <v>853</v>
      </c>
      <c r="C1400" s="31"/>
      <c r="D1400" s="31"/>
      <c r="E1400" s="31" t="s">
        <v>1071</v>
      </c>
      <c r="F1400" s="31"/>
      <c r="G1400" s="31"/>
      <c r="H1400" s="8">
        <f>VLOOKUP(F1400, 'Meslek Grupları'!$E$6:$G$152, 3, FALSE)</f>
        <v>0</v>
      </c>
      <c r="I1400" s="31"/>
      <c r="J1400" s="31"/>
      <c r="K1400" s="31"/>
      <c r="L1400" s="31"/>
      <c r="M1400" s="31"/>
      <c r="N1400" s="31"/>
      <c r="O1400" s="31"/>
      <c r="P1400" s="31"/>
      <c r="Q1400" s="31" t="s">
        <v>1071</v>
      </c>
      <c r="R1400" s="31"/>
      <c r="S1400" s="31"/>
      <c r="T1400" s="31"/>
      <c r="U1400" s="31"/>
      <c r="V1400" s="31"/>
      <c r="W1400" s="31"/>
      <c r="X1400" s="31"/>
      <c r="Y1400" s="31"/>
      <c r="Z1400" s="38"/>
      <c r="AA1400" s="31"/>
      <c r="AB1400" s="31"/>
      <c r="AC1400" s="31"/>
      <c r="AD1400" s="31"/>
      <c r="AE1400" s="31"/>
      <c r="AF1400" s="31"/>
      <c r="AG1400" s="31"/>
      <c r="AH1400" s="31"/>
      <c r="AI1400" s="31"/>
      <c r="AJ1400" s="31"/>
      <c r="AK1400" s="31"/>
      <c r="AL1400" s="31"/>
      <c r="AM1400" s="31"/>
      <c r="AN1400" s="31"/>
      <c r="AO1400" s="31"/>
      <c r="AP1400" s="31"/>
      <c r="AQ1400" s="31"/>
      <c r="AR1400" s="31"/>
      <c r="AS1400" s="37"/>
      <c r="AT1400" s="37"/>
      <c r="AU1400" s="39"/>
      <c r="AV1400" s="31"/>
      <c r="AW1400" s="31"/>
      <c r="AX1400" s="31"/>
      <c r="AY1400" s="31"/>
      <c r="AZ1400" s="31"/>
      <c r="BA1400" s="37"/>
      <c r="BB1400" s="38"/>
      <c r="BC1400" s="31"/>
      <c r="BD1400" s="31"/>
      <c r="BE1400" s="31"/>
      <c r="BF1400" s="31"/>
      <c r="BG1400" s="31"/>
      <c r="BH1400" s="37"/>
      <c r="BI1400" s="31"/>
      <c r="BJ1400" s="31"/>
      <c r="BK1400" s="31"/>
      <c r="BL1400" s="31"/>
      <c r="BM1400" s="31"/>
      <c r="BN1400" s="31"/>
      <c r="BO1400" s="38"/>
      <c r="BP1400" s="31"/>
      <c r="BQ1400" s="31"/>
      <c r="BR1400" s="31"/>
      <c r="BS1400" s="31"/>
      <c r="BT1400" s="31"/>
      <c r="BU1400" s="37"/>
      <c r="BV1400" s="31"/>
      <c r="BW1400" s="38">
        <v>3</v>
      </c>
      <c r="BX1400" s="31"/>
      <c r="BY1400" s="31" t="s">
        <v>186</v>
      </c>
      <c r="BZ1400" s="31"/>
      <c r="CA1400" s="37"/>
      <c r="CB1400" s="38"/>
      <c r="CC1400" s="31"/>
      <c r="CD1400" s="31"/>
      <c r="CE1400" s="31"/>
      <c r="CF1400" s="31"/>
      <c r="CG1400" s="31"/>
      <c r="CH1400" s="37"/>
      <c r="CI1400" s="39"/>
      <c r="CJ1400" s="38"/>
      <c r="CK1400" s="31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  <c r="DH1400" s="31"/>
      <c r="DI1400" s="31"/>
      <c r="DJ1400" s="31"/>
      <c r="DK1400" s="31"/>
      <c r="DL1400" s="31"/>
      <c r="DM1400" s="31"/>
      <c r="DN1400" s="31"/>
      <c r="DO1400" s="31"/>
      <c r="DP1400" s="31"/>
      <c r="DQ1400" s="38"/>
      <c r="DR1400" s="31"/>
      <c r="DS1400" s="31"/>
      <c r="DT1400" s="31"/>
      <c r="DU1400" s="31"/>
      <c r="DV1400" s="37"/>
      <c r="DW1400" s="31"/>
      <c r="DX1400" s="31"/>
      <c r="DY1400" s="31"/>
      <c r="DZ1400" s="31"/>
      <c r="EA1400" s="31"/>
      <c r="EB1400" s="31"/>
      <c r="EC1400" s="31"/>
      <c r="ED1400" s="38"/>
      <c r="EE1400" s="31"/>
      <c r="EF1400" s="31"/>
      <c r="EG1400" s="38"/>
      <c r="EH1400" s="31"/>
      <c r="EI1400" s="31"/>
      <c r="EJ1400" s="31"/>
      <c r="EK1400" s="31"/>
      <c r="EL1400" s="37"/>
      <c r="EM1400" s="31"/>
      <c r="EN1400" s="31"/>
      <c r="EO1400" s="31"/>
      <c r="EP1400" s="31"/>
      <c r="EQ1400" s="31"/>
      <c r="ER1400" s="31"/>
      <c r="ES1400" s="31"/>
      <c r="ET1400" s="31"/>
      <c r="EU1400" s="31"/>
      <c r="EV1400" s="31"/>
      <c r="EW1400" s="37"/>
      <c r="EX1400" s="37"/>
      <c r="EY1400" s="37"/>
      <c r="EZ1400" s="37"/>
      <c r="FA1400" s="37"/>
      <c r="FB1400" s="37"/>
      <c r="FC1400" s="37"/>
      <c r="FD1400" s="37"/>
      <c r="FE1400" s="37"/>
      <c r="FF1400" s="37"/>
      <c r="FG1400" s="37"/>
      <c r="FH1400" s="37"/>
      <c r="FI1400" s="37"/>
      <c r="FJ1400" s="37"/>
      <c r="FK1400" s="37"/>
      <c r="FL1400" s="37"/>
      <c r="FM1400" s="37"/>
      <c r="FN1400" s="37"/>
      <c r="FO1400" s="37"/>
      <c r="FP1400" s="37"/>
      <c r="FQ1400" s="37"/>
      <c r="FR1400" s="37"/>
      <c r="FS1400" s="29">
        <f t="shared" si="171"/>
        <v>0</v>
      </c>
      <c r="FT1400" s="29"/>
      <c r="FU1400" s="8">
        <f t="shared" si="174"/>
        <v>3</v>
      </c>
      <c r="FV1400" s="29"/>
    </row>
    <row r="1401" spans="1:178">
      <c r="A1401" s="8">
        <v>17196</v>
      </c>
      <c r="B1401" s="27" t="s">
        <v>853</v>
      </c>
      <c r="C1401" s="40">
        <v>181</v>
      </c>
      <c r="D1401" s="40" t="s">
        <v>1478</v>
      </c>
      <c r="E1401" s="40" t="s">
        <v>1434</v>
      </c>
      <c r="F1401" s="40" t="s">
        <v>20</v>
      </c>
      <c r="G1401" s="40">
        <v>400</v>
      </c>
      <c r="H1401" s="8" t="str">
        <f>VLOOKUP(F1401, 'Meslek Grupları'!$E$6:$G$152, 3, FALSE)</f>
        <v>Esnaf</v>
      </c>
      <c r="I1401" s="40"/>
      <c r="J1401" s="40"/>
      <c r="K1401" s="40"/>
      <c r="L1401" s="40"/>
      <c r="M1401" s="40"/>
      <c r="N1401" s="40"/>
      <c r="O1401" s="40"/>
      <c r="P1401" s="40"/>
      <c r="Q1401" s="40" t="s">
        <v>576</v>
      </c>
      <c r="R1401" s="40">
        <v>60</v>
      </c>
      <c r="S1401" s="40">
        <v>4</v>
      </c>
      <c r="T1401" s="40">
        <v>18</v>
      </c>
      <c r="U1401" s="40"/>
      <c r="V1401" s="40"/>
      <c r="W1401" s="40"/>
      <c r="X1401" s="40"/>
      <c r="Y1401" s="40"/>
      <c r="Z1401" s="41"/>
      <c r="AA1401" s="40"/>
      <c r="AB1401" s="40"/>
      <c r="AC1401" s="40"/>
      <c r="AD1401" s="40"/>
      <c r="AE1401" s="40"/>
      <c r="AF1401" s="40"/>
      <c r="AG1401" s="40"/>
      <c r="AH1401" s="40"/>
      <c r="AI1401" s="40"/>
      <c r="AJ1401" s="40"/>
      <c r="AK1401" s="40"/>
      <c r="AL1401" s="40"/>
      <c r="AM1401" s="40"/>
      <c r="AN1401" s="40"/>
      <c r="AO1401" s="40"/>
      <c r="AP1401" s="40"/>
      <c r="AQ1401" s="40"/>
      <c r="AR1401" s="40"/>
      <c r="AS1401" s="42"/>
      <c r="AT1401" s="42"/>
      <c r="AU1401" s="43"/>
      <c r="AV1401" s="40"/>
      <c r="AW1401" s="40"/>
      <c r="AX1401" s="40"/>
      <c r="AY1401" s="40"/>
      <c r="AZ1401" s="40"/>
      <c r="BA1401" s="42"/>
      <c r="BB1401" s="41"/>
      <c r="BC1401" s="40"/>
      <c r="BD1401" s="40"/>
      <c r="BE1401" s="40"/>
      <c r="BF1401" s="40"/>
      <c r="BG1401" s="40"/>
      <c r="BH1401" s="42"/>
      <c r="BI1401" s="40"/>
      <c r="BJ1401" s="40"/>
      <c r="BK1401" s="40"/>
      <c r="BL1401" s="40"/>
      <c r="BM1401" s="40"/>
      <c r="BN1401" s="40"/>
      <c r="BO1401" s="41"/>
      <c r="BP1401" s="40"/>
      <c r="BQ1401" s="40"/>
      <c r="BR1401" s="40"/>
      <c r="BS1401" s="40"/>
      <c r="BT1401" s="40"/>
      <c r="BU1401" s="42"/>
      <c r="BV1401" s="40"/>
      <c r="BW1401" s="41">
        <v>4</v>
      </c>
      <c r="BX1401" s="40"/>
      <c r="BY1401" s="40"/>
      <c r="BZ1401" s="40">
        <v>48</v>
      </c>
      <c r="CA1401" s="42">
        <v>48</v>
      </c>
      <c r="CB1401" s="41"/>
      <c r="CC1401" s="40"/>
      <c r="CD1401" s="40"/>
      <c r="CE1401" s="40"/>
      <c r="CF1401" s="40"/>
      <c r="CG1401" s="40"/>
      <c r="CH1401" s="42"/>
      <c r="CI1401" s="43"/>
      <c r="CJ1401" s="41"/>
      <c r="CK1401" s="40"/>
      <c r="CL1401" s="40"/>
      <c r="CM1401" s="40"/>
      <c r="CN1401" s="40"/>
      <c r="CO1401" s="40"/>
      <c r="CP1401" s="40"/>
      <c r="CQ1401" s="40"/>
      <c r="CR1401" s="40"/>
      <c r="CS1401" s="40"/>
      <c r="CT1401" s="40"/>
      <c r="CU1401" s="40"/>
      <c r="CV1401" s="40"/>
      <c r="CW1401" s="40"/>
      <c r="CX1401" s="40"/>
      <c r="CY1401" s="40"/>
      <c r="CZ1401" s="40"/>
      <c r="DA1401" s="40"/>
      <c r="DB1401" s="40"/>
      <c r="DC1401" s="40"/>
      <c r="DD1401" s="40"/>
      <c r="DE1401" s="40"/>
      <c r="DF1401" s="40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41"/>
      <c r="DR1401" s="40"/>
      <c r="DS1401" s="40"/>
      <c r="DT1401" s="40"/>
      <c r="DU1401" s="40"/>
      <c r="DV1401" s="42"/>
      <c r="DW1401" s="40"/>
      <c r="DX1401" s="40"/>
      <c r="DY1401" s="40"/>
      <c r="DZ1401" s="40"/>
      <c r="EA1401" s="40"/>
      <c r="EB1401" s="40"/>
      <c r="EC1401" s="40"/>
      <c r="ED1401" s="41"/>
      <c r="EE1401" s="40"/>
      <c r="EF1401" s="40"/>
      <c r="EG1401" s="41"/>
      <c r="EH1401" s="40"/>
      <c r="EI1401" s="40"/>
      <c r="EJ1401" s="40"/>
      <c r="EK1401" s="40"/>
      <c r="EL1401" s="42"/>
      <c r="EM1401" s="40"/>
      <c r="EN1401" s="40"/>
      <c r="EO1401" s="40"/>
      <c r="EP1401" s="40"/>
      <c r="EQ1401" s="40"/>
      <c r="ER1401" s="40"/>
      <c r="ES1401" s="40"/>
      <c r="ET1401" s="40"/>
      <c r="EU1401" s="40"/>
      <c r="EV1401" s="40"/>
      <c r="EW1401" s="42"/>
      <c r="EX1401" s="42"/>
      <c r="EY1401" s="42"/>
      <c r="EZ1401" s="42"/>
      <c r="FA1401" s="42"/>
      <c r="FB1401" s="42"/>
      <c r="FC1401" s="42"/>
      <c r="FD1401" s="42"/>
      <c r="FE1401" s="42"/>
      <c r="FF1401" s="42"/>
      <c r="FG1401" s="42"/>
      <c r="FH1401" s="42"/>
      <c r="FI1401" s="42"/>
      <c r="FJ1401" s="42"/>
      <c r="FK1401" s="42"/>
      <c r="FL1401" s="42"/>
      <c r="FM1401" s="42"/>
      <c r="FN1401" s="42"/>
      <c r="FO1401" s="42"/>
      <c r="FP1401" s="42"/>
      <c r="FQ1401" s="42"/>
      <c r="FR1401" s="42"/>
      <c r="FS1401" s="29">
        <f t="shared" si="171"/>
        <v>448</v>
      </c>
      <c r="FT1401" s="29">
        <f>FS1401</f>
        <v>448</v>
      </c>
      <c r="FU1401" s="8">
        <f t="shared" si="174"/>
        <v>4</v>
      </c>
      <c r="FV1401" s="29">
        <f>FU1401</f>
        <v>4</v>
      </c>
    </row>
    <row r="1402" spans="1:178">
      <c r="A1402" s="8">
        <v>17196</v>
      </c>
      <c r="B1402" s="27" t="s">
        <v>853</v>
      </c>
      <c r="C1402" s="40">
        <v>182</v>
      </c>
      <c r="D1402" s="40" t="s">
        <v>1785</v>
      </c>
      <c r="E1402" s="40" t="s">
        <v>1523</v>
      </c>
      <c r="F1402" s="40" t="s">
        <v>633</v>
      </c>
      <c r="G1402" s="40">
        <v>110</v>
      </c>
      <c r="H1402" s="8" t="str">
        <f>VLOOKUP(F1402, 'Meslek Grupları'!$E$6:$G$152, 3, FALSE)</f>
        <v>Esnaf</v>
      </c>
      <c r="I1402" s="40"/>
      <c r="J1402" s="40"/>
      <c r="K1402" s="40"/>
      <c r="L1402" s="40"/>
      <c r="M1402" s="40"/>
      <c r="N1402" s="40"/>
      <c r="O1402" s="40"/>
      <c r="P1402" s="40"/>
      <c r="Q1402" s="40" t="s">
        <v>575</v>
      </c>
      <c r="R1402" s="40"/>
      <c r="S1402" s="40">
        <v>4</v>
      </c>
      <c r="T1402" s="40">
        <v>18</v>
      </c>
      <c r="U1402" s="40"/>
      <c r="V1402" s="40"/>
      <c r="W1402" s="40"/>
      <c r="X1402" s="40"/>
      <c r="Y1402" s="40"/>
      <c r="Z1402" s="41"/>
      <c r="AA1402" s="40"/>
      <c r="AB1402" s="40"/>
      <c r="AC1402" s="40"/>
      <c r="AD1402" s="40"/>
      <c r="AE1402" s="40"/>
      <c r="AF1402" s="40"/>
      <c r="AG1402" s="40"/>
      <c r="AH1402" s="40"/>
      <c r="AI1402" s="40"/>
      <c r="AJ1402" s="40"/>
      <c r="AK1402" s="40"/>
      <c r="AL1402" s="40"/>
      <c r="AM1402" s="40"/>
      <c r="AN1402" s="40"/>
      <c r="AO1402" s="40"/>
      <c r="AP1402" s="40"/>
      <c r="AQ1402" s="40"/>
      <c r="AR1402" s="40"/>
      <c r="AS1402" s="42"/>
      <c r="AT1402" s="42"/>
      <c r="AU1402" s="43"/>
      <c r="AV1402" s="40"/>
      <c r="AW1402" s="40"/>
      <c r="AX1402" s="40"/>
      <c r="AY1402" s="40"/>
      <c r="AZ1402" s="40"/>
      <c r="BA1402" s="42"/>
      <c r="BB1402" s="41"/>
      <c r="BC1402" s="40"/>
      <c r="BD1402" s="40"/>
      <c r="BE1402" s="40"/>
      <c r="BF1402" s="40"/>
      <c r="BG1402" s="40"/>
      <c r="BH1402" s="42"/>
      <c r="BI1402" s="40"/>
      <c r="BJ1402" s="40"/>
      <c r="BK1402" s="40"/>
      <c r="BL1402" s="40"/>
      <c r="BM1402" s="40"/>
      <c r="BN1402" s="40"/>
      <c r="BO1402" s="41"/>
      <c r="BP1402" s="40"/>
      <c r="BQ1402" s="40"/>
      <c r="BR1402" s="40"/>
      <c r="BS1402" s="40"/>
      <c r="BT1402" s="40"/>
      <c r="BU1402" s="42"/>
      <c r="BV1402" s="40"/>
      <c r="BW1402" s="41">
        <v>4</v>
      </c>
      <c r="BX1402" s="40"/>
      <c r="BY1402" s="40"/>
      <c r="BZ1402" s="40">
        <v>120</v>
      </c>
      <c r="CA1402" s="42">
        <v>120</v>
      </c>
      <c r="CB1402" s="41"/>
      <c r="CC1402" s="40"/>
      <c r="CD1402" s="40"/>
      <c r="CE1402" s="40"/>
      <c r="CF1402" s="40"/>
      <c r="CG1402" s="40"/>
      <c r="CH1402" s="42"/>
      <c r="CI1402" s="43"/>
      <c r="CJ1402" s="41"/>
      <c r="CK1402" s="40"/>
      <c r="CL1402" s="40"/>
      <c r="CM1402" s="40"/>
      <c r="CN1402" s="40"/>
      <c r="CO1402" s="40"/>
      <c r="CP1402" s="40"/>
      <c r="CQ1402" s="40"/>
      <c r="CR1402" s="40"/>
      <c r="CS1402" s="40"/>
      <c r="CT1402" s="40"/>
      <c r="CU1402" s="40"/>
      <c r="CV1402" s="40"/>
      <c r="CW1402" s="40"/>
      <c r="CX1402" s="40"/>
      <c r="CY1402" s="40"/>
      <c r="CZ1402" s="40"/>
      <c r="DA1402" s="40"/>
      <c r="DB1402" s="40"/>
      <c r="DC1402" s="40"/>
      <c r="DD1402" s="40"/>
      <c r="DE1402" s="40"/>
      <c r="DF1402" s="40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41"/>
      <c r="DR1402" s="40"/>
      <c r="DS1402" s="40"/>
      <c r="DT1402" s="40"/>
      <c r="DU1402" s="40"/>
      <c r="DV1402" s="42"/>
      <c r="DW1402" s="40"/>
      <c r="DX1402" s="40"/>
      <c r="DY1402" s="40"/>
      <c r="DZ1402" s="40"/>
      <c r="EA1402" s="40"/>
      <c r="EB1402" s="40"/>
      <c r="EC1402" s="40"/>
      <c r="ED1402" s="41"/>
      <c r="EE1402" s="40"/>
      <c r="EF1402" s="40"/>
      <c r="EG1402" s="41"/>
      <c r="EH1402" s="40"/>
      <c r="EI1402" s="40"/>
      <c r="EJ1402" s="40"/>
      <c r="EK1402" s="40"/>
      <c r="EL1402" s="42"/>
      <c r="EM1402" s="40"/>
      <c r="EN1402" s="40"/>
      <c r="EO1402" s="40"/>
      <c r="EP1402" s="40"/>
      <c r="EQ1402" s="40"/>
      <c r="ER1402" s="40"/>
      <c r="ES1402" s="40"/>
      <c r="ET1402" s="40"/>
      <c r="EU1402" s="40"/>
      <c r="EV1402" s="40"/>
      <c r="EW1402" s="42"/>
      <c r="EX1402" s="42"/>
      <c r="EY1402" s="42"/>
      <c r="EZ1402" s="42"/>
      <c r="FA1402" s="42"/>
      <c r="FB1402" s="42"/>
      <c r="FC1402" s="42"/>
      <c r="FD1402" s="42"/>
      <c r="FE1402" s="42"/>
      <c r="FF1402" s="42"/>
      <c r="FG1402" s="42"/>
      <c r="FH1402" s="42"/>
      <c r="FI1402" s="42"/>
      <c r="FJ1402" s="42"/>
      <c r="FK1402" s="42"/>
      <c r="FL1402" s="42"/>
      <c r="FM1402" s="42"/>
      <c r="FN1402" s="42"/>
      <c r="FO1402" s="42"/>
      <c r="FP1402" s="42"/>
      <c r="FQ1402" s="42"/>
      <c r="FR1402" s="42"/>
      <c r="FS1402" s="29">
        <f t="shared" si="171"/>
        <v>230</v>
      </c>
      <c r="FT1402" s="29">
        <f>FS1402</f>
        <v>230</v>
      </c>
      <c r="FU1402" s="8">
        <f t="shared" si="174"/>
        <v>4</v>
      </c>
      <c r="FV1402" s="29">
        <f>FU1402</f>
        <v>4</v>
      </c>
    </row>
    <row r="1403" spans="1:178">
      <c r="A1403" s="8">
        <v>17196</v>
      </c>
      <c r="B1403" s="27" t="s">
        <v>853</v>
      </c>
      <c r="C1403" s="40">
        <v>183</v>
      </c>
      <c r="D1403" s="40" t="s">
        <v>1786</v>
      </c>
      <c r="E1403" s="40" t="s">
        <v>1787</v>
      </c>
      <c r="F1403" s="40" t="s">
        <v>236</v>
      </c>
      <c r="G1403" s="40">
        <v>300</v>
      </c>
      <c r="H1403" s="8" t="str">
        <f>VLOOKUP(F1403, 'Meslek Grupları'!$E$6:$G$152, 3, FALSE)</f>
        <v>Esnaf</v>
      </c>
      <c r="I1403" s="40"/>
      <c r="J1403" s="40"/>
      <c r="K1403" s="40"/>
      <c r="L1403" s="40"/>
      <c r="M1403" s="40"/>
      <c r="N1403" s="40"/>
      <c r="O1403" s="40"/>
      <c r="P1403" s="40"/>
      <c r="Q1403" s="40" t="s">
        <v>576</v>
      </c>
      <c r="R1403" s="40">
        <v>50</v>
      </c>
      <c r="S1403" s="40">
        <v>4</v>
      </c>
      <c r="T1403" s="40">
        <v>18</v>
      </c>
      <c r="U1403" s="40"/>
      <c r="V1403" s="40"/>
      <c r="W1403" s="40"/>
      <c r="X1403" s="40"/>
      <c r="Y1403" s="40"/>
      <c r="Z1403" s="41"/>
      <c r="AA1403" s="40"/>
      <c r="AB1403" s="40"/>
      <c r="AC1403" s="40"/>
      <c r="AD1403" s="40"/>
      <c r="AE1403" s="40"/>
      <c r="AF1403" s="40"/>
      <c r="AG1403" s="40"/>
      <c r="AH1403" s="40"/>
      <c r="AI1403" s="40"/>
      <c r="AJ1403" s="40"/>
      <c r="AK1403" s="40"/>
      <c r="AL1403" s="40"/>
      <c r="AM1403" s="40"/>
      <c r="AN1403" s="40"/>
      <c r="AO1403" s="40"/>
      <c r="AP1403" s="40"/>
      <c r="AQ1403" s="40"/>
      <c r="AR1403" s="40"/>
      <c r="AS1403" s="42"/>
      <c r="AT1403" s="42"/>
      <c r="AU1403" s="43"/>
      <c r="AV1403" s="40"/>
      <c r="AW1403" s="40"/>
      <c r="AX1403" s="40"/>
      <c r="AY1403" s="40"/>
      <c r="AZ1403" s="40"/>
      <c r="BA1403" s="42"/>
      <c r="BB1403" s="41">
        <v>20</v>
      </c>
      <c r="BC1403" s="40"/>
      <c r="BD1403" s="40"/>
      <c r="BE1403" s="40"/>
      <c r="BF1403" s="40"/>
      <c r="BG1403" s="40">
        <v>25</v>
      </c>
      <c r="BH1403" s="42">
        <v>25</v>
      </c>
      <c r="BI1403" s="40"/>
      <c r="BJ1403" s="40"/>
      <c r="BK1403" s="40"/>
      <c r="BL1403" s="40"/>
      <c r="BM1403" s="40"/>
      <c r="BN1403" s="40"/>
      <c r="BO1403" s="41"/>
      <c r="BP1403" s="40"/>
      <c r="BQ1403" s="40"/>
      <c r="BR1403" s="40"/>
      <c r="BS1403" s="40"/>
      <c r="BT1403" s="40"/>
      <c r="BU1403" s="42"/>
      <c r="BV1403" s="40"/>
      <c r="BW1403" s="41">
        <v>4</v>
      </c>
      <c r="BX1403" s="40"/>
      <c r="BY1403" s="40"/>
      <c r="BZ1403" s="40">
        <v>72</v>
      </c>
      <c r="CA1403" s="42">
        <v>72</v>
      </c>
      <c r="CB1403" s="41"/>
      <c r="CC1403" s="40"/>
      <c r="CD1403" s="40"/>
      <c r="CE1403" s="40"/>
      <c r="CF1403" s="40"/>
      <c r="CG1403" s="40"/>
      <c r="CH1403" s="42"/>
      <c r="CI1403" s="43"/>
      <c r="CJ1403" s="41"/>
      <c r="CK1403" s="40"/>
      <c r="CL1403" s="40"/>
      <c r="CM1403" s="40"/>
      <c r="CN1403" s="40"/>
      <c r="CO1403" s="40"/>
      <c r="CP1403" s="40"/>
      <c r="CQ1403" s="40"/>
      <c r="CR1403" s="40"/>
      <c r="CS1403" s="40"/>
      <c r="CT1403" s="40"/>
      <c r="CU1403" s="40"/>
      <c r="CV1403" s="40"/>
      <c r="CW1403" s="40"/>
      <c r="CX1403" s="40"/>
      <c r="CY1403" s="40"/>
      <c r="CZ1403" s="40"/>
      <c r="DA1403" s="40"/>
      <c r="DB1403" s="40"/>
      <c r="DC1403" s="40"/>
      <c r="DD1403" s="40"/>
      <c r="DE1403" s="40"/>
      <c r="DF1403" s="40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41"/>
      <c r="DR1403" s="40"/>
      <c r="DS1403" s="40"/>
      <c r="DT1403" s="40"/>
      <c r="DU1403" s="40"/>
      <c r="DV1403" s="42"/>
      <c r="DW1403" s="40"/>
      <c r="DX1403" s="40"/>
      <c r="DY1403" s="40"/>
      <c r="DZ1403" s="40"/>
      <c r="EA1403" s="40"/>
      <c r="EB1403" s="40"/>
      <c r="EC1403" s="40"/>
      <c r="ED1403" s="41"/>
      <c r="EE1403" s="40"/>
      <c r="EF1403" s="40"/>
      <c r="EG1403" s="41"/>
      <c r="EH1403" s="40"/>
      <c r="EI1403" s="40"/>
      <c r="EJ1403" s="40"/>
      <c r="EK1403" s="40"/>
      <c r="EL1403" s="42"/>
      <c r="EM1403" s="40"/>
      <c r="EN1403" s="40"/>
      <c r="EO1403" s="40"/>
      <c r="EP1403" s="40"/>
      <c r="EQ1403" s="40"/>
      <c r="ER1403" s="40"/>
      <c r="ES1403" s="40"/>
      <c r="ET1403" s="40"/>
      <c r="EU1403" s="40"/>
      <c r="EV1403" s="40"/>
      <c r="EW1403" s="42"/>
      <c r="EX1403" s="42"/>
      <c r="EY1403" s="42"/>
      <c r="EZ1403" s="42"/>
      <c r="FA1403" s="42"/>
      <c r="FB1403" s="42"/>
      <c r="FC1403" s="42"/>
      <c r="FD1403" s="42"/>
      <c r="FE1403" s="42"/>
      <c r="FF1403" s="42"/>
      <c r="FG1403" s="42"/>
      <c r="FH1403" s="42"/>
      <c r="FI1403" s="42"/>
      <c r="FJ1403" s="42"/>
      <c r="FK1403" s="42"/>
      <c r="FL1403" s="42"/>
      <c r="FM1403" s="42"/>
      <c r="FN1403" s="42"/>
      <c r="FO1403" s="42"/>
      <c r="FP1403" s="42"/>
      <c r="FQ1403" s="42"/>
      <c r="FR1403" s="42"/>
      <c r="FS1403" s="29">
        <f t="shared" si="171"/>
        <v>397</v>
      </c>
      <c r="FT1403" s="29">
        <f>FS1403</f>
        <v>397</v>
      </c>
      <c r="FU1403" s="8">
        <f t="shared" si="174"/>
        <v>24</v>
      </c>
      <c r="FV1403" s="29">
        <f>FU1403</f>
        <v>24</v>
      </c>
    </row>
    <row r="1404" spans="1:178">
      <c r="A1404" s="8">
        <v>17196</v>
      </c>
      <c r="B1404" s="27" t="s">
        <v>853</v>
      </c>
      <c r="C1404" s="8">
        <v>184</v>
      </c>
      <c r="D1404" s="8" t="s">
        <v>1737</v>
      </c>
      <c r="E1404" s="8" t="s">
        <v>1531</v>
      </c>
      <c r="F1404" s="8" t="s">
        <v>288</v>
      </c>
      <c r="G1404" s="8">
        <v>1500</v>
      </c>
      <c r="H1404" s="8" t="str">
        <f>VLOOKUP(F1404, 'Meslek Grupları'!$E$6:$G$152, 3, FALSE)</f>
        <v>Ticaret</v>
      </c>
      <c r="I1404" s="8" t="s">
        <v>1788</v>
      </c>
      <c r="J1404" s="8"/>
      <c r="K1404" s="8"/>
      <c r="M1404" s="8"/>
      <c r="O1404" s="8"/>
      <c r="P1404" s="8"/>
      <c r="Q1404" s="8" t="s">
        <v>577</v>
      </c>
      <c r="R1404">
        <v>200</v>
      </c>
      <c r="S1404" s="8">
        <v>5</v>
      </c>
      <c r="T1404" s="8">
        <v>22.5</v>
      </c>
      <c r="U1404" s="8">
        <v>41</v>
      </c>
      <c r="V1404" s="8">
        <v>6.15</v>
      </c>
      <c r="W1404" s="8"/>
      <c r="Z1404" s="2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27"/>
      <c r="AT1404" s="27"/>
      <c r="AU1404" s="29"/>
      <c r="AV1404" s="8"/>
      <c r="AW1404" s="8"/>
      <c r="AX1404" s="8"/>
      <c r="AY1404" s="8"/>
      <c r="AZ1404" s="8"/>
      <c r="BA1404" s="27"/>
      <c r="BB1404" s="28">
        <v>36</v>
      </c>
      <c r="BC1404" s="8"/>
      <c r="BD1404" s="8"/>
      <c r="BE1404" s="8"/>
      <c r="BF1404" s="8" t="s">
        <v>527</v>
      </c>
      <c r="BG1404" s="8">
        <v>50</v>
      </c>
      <c r="BH1404" s="27">
        <v>50</v>
      </c>
      <c r="BI1404" s="8"/>
      <c r="BJ1404" s="8"/>
      <c r="BK1404" s="8"/>
      <c r="BL1404" s="8"/>
      <c r="BM1404" s="8"/>
      <c r="BN1404" s="8"/>
      <c r="BO1404" s="28"/>
      <c r="BP1404" s="8"/>
      <c r="BQ1404" s="8"/>
      <c r="BR1404" s="8"/>
      <c r="BS1404" s="8"/>
      <c r="BT1404" s="8"/>
      <c r="BU1404" s="27"/>
      <c r="BV1404" s="8"/>
      <c r="BW1404" s="28">
        <v>5</v>
      </c>
      <c r="BX1404" s="8"/>
      <c r="BY1404" s="8"/>
      <c r="BZ1404" s="8">
        <v>95</v>
      </c>
      <c r="CA1404" s="27">
        <v>95</v>
      </c>
      <c r="CB1404" s="28"/>
      <c r="CC1404" s="8"/>
      <c r="CD1404" s="8"/>
      <c r="CE1404" s="8"/>
      <c r="CF1404" s="8"/>
      <c r="CG1404" s="8"/>
      <c r="CH1404" s="27"/>
      <c r="CI1404" s="29"/>
      <c r="CJ1404" s="28">
        <v>1</v>
      </c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>
        <v>18</v>
      </c>
      <c r="DD1404" s="8">
        <v>70</v>
      </c>
      <c r="DE1404" s="8">
        <v>108</v>
      </c>
      <c r="DF1404" s="8"/>
      <c r="DG1404" s="8"/>
      <c r="DH1404" s="8">
        <v>10</v>
      </c>
      <c r="DI1404" s="8">
        <v>23</v>
      </c>
      <c r="DJ1404" s="8">
        <v>40</v>
      </c>
      <c r="DK1404" s="8">
        <v>80.5</v>
      </c>
      <c r="DL1404" s="8"/>
      <c r="DM1404" s="8"/>
      <c r="DN1404" s="8"/>
      <c r="DO1404" s="8"/>
      <c r="DP1404" s="8">
        <v>15</v>
      </c>
      <c r="DQ1404" s="28"/>
      <c r="DR1404" s="8"/>
      <c r="DS1404" s="8"/>
      <c r="DT1404" s="8"/>
      <c r="DU1404" s="8"/>
      <c r="DV1404" s="27"/>
      <c r="DW1404" s="8"/>
      <c r="DX1404" s="8"/>
      <c r="DY1404" s="8"/>
      <c r="DZ1404" s="8"/>
      <c r="EA1404" s="8"/>
      <c r="EB1404" s="8"/>
      <c r="EC1404" s="8"/>
      <c r="ED1404" s="28"/>
      <c r="EE1404" s="8"/>
      <c r="EF1404" s="8"/>
      <c r="EG1404" s="28">
        <v>7</v>
      </c>
      <c r="EH1404" s="8"/>
      <c r="EI1404" s="8"/>
      <c r="EJ1404" s="8"/>
      <c r="EK1404" s="8"/>
      <c r="EL1404" s="27">
        <v>840</v>
      </c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27"/>
      <c r="EX1404" s="27"/>
      <c r="EY1404" s="27"/>
      <c r="EZ1404" s="27"/>
      <c r="FA1404" s="27"/>
      <c r="FB1404" s="27"/>
      <c r="FC1404" s="27"/>
      <c r="FD1404" s="27"/>
      <c r="FE1404" s="27"/>
      <c r="FF1404" s="27"/>
      <c r="FG1404" s="27"/>
      <c r="FH1404" s="27"/>
      <c r="FI1404" s="27"/>
      <c r="FJ1404" s="27"/>
      <c r="FK1404" s="27"/>
      <c r="FL1404" s="27"/>
      <c r="FM1404" s="27"/>
      <c r="FN1404" s="27"/>
      <c r="FO1404" s="27"/>
      <c r="FP1404" s="27"/>
      <c r="FQ1404" s="27"/>
      <c r="FR1404" s="27"/>
      <c r="FS1404" s="29">
        <f t="shared" si="171"/>
        <v>2783.5</v>
      </c>
      <c r="FT1404" s="29">
        <f>SUM(FS1404:FS1405)</f>
        <v>2808.5</v>
      </c>
      <c r="FU1404" s="8">
        <f t="shared" si="174"/>
        <v>41</v>
      </c>
      <c r="FV1404" s="29">
        <f>SUM(FU1404:FU1405)</f>
        <v>53</v>
      </c>
    </row>
    <row r="1405" spans="1:178">
      <c r="A1405" s="8">
        <v>17196</v>
      </c>
      <c r="B1405" s="27" t="s">
        <v>853</v>
      </c>
      <c r="C1405" s="31"/>
      <c r="D1405" s="31"/>
      <c r="E1405" s="31"/>
      <c r="F1405" s="31"/>
      <c r="G1405" s="31"/>
      <c r="H1405" s="8">
        <f>VLOOKUP(F1405, 'Meslek Grupları'!$E$6:$G$152, 3, FALSE)</f>
        <v>0</v>
      </c>
      <c r="I1405" s="31"/>
      <c r="J1405" s="31"/>
      <c r="K1405" s="31"/>
      <c r="L1405" s="31"/>
      <c r="M1405" s="31"/>
      <c r="N1405" s="31"/>
      <c r="O1405" s="31"/>
      <c r="P1405" s="31"/>
      <c r="Q1405" s="31" t="s">
        <v>1071</v>
      </c>
      <c r="R1405" s="31"/>
      <c r="S1405" s="31"/>
      <c r="T1405" s="31"/>
      <c r="U1405" s="31"/>
      <c r="V1405" s="31"/>
      <c r="W1405" s="31"/>
      <c r="X1405" s="31"/>
      <c r="Y1405" s="31"/>
      <c r="Z1405" s="38"/>
      <c r="AA1405" s="31"/>
      <c r="AB1405" s="31"/>
      <c r="AC1405" s="31"/>
      <c r="AD1405" s="31"/>
      <c r="AE1405" s="31"/>
      <c r="AF1405" s="31"/>
      <c r="AG1405" s="31"/>
      <c r="AH1405" s="31"/>
      <c r="AI1405" s="31"/>
      <c r="AJ1405" s="31"/>
      <c r="AK1405" s="31"/>
      <c r="AL1405" s="31"/>
      <c r="AM1405" s="31"/>
      <c r="AN1405" s="31"/>
      <c r="AO1405" s="31"/>
      <c r="AP1405" s="31"/>
      <c r="AQ1405" s="31"/>
      <c r="AR1405" s="31"/>
      <c r="AS1405" s="37"/>
      <c r="AT1405" s="37"/>
      <c r="AU1405" s="39"/>
      <c r="AV1405" s="31"/>
      <c r="AW1405" s="31"/>
      <c r="AX1405" s="31"/>
      <c r="AY1405" s="31"/>
      <c r="AZ1405" s="31"/>
      <c r="BA1405" s="37"/>
      <c r="BB1405" s="38">
        <v>12</v>
      </c>
      <c r="BC1405" s="31"/>
      <c r="BD1405" s="31"/>
      <c r="BE1405" s="31"/>
      <c r="BF1405" s="31" t="s">
        <v>1789</v>
      </c>
      <c r="BG1405" s="31">
        <v>25</v>
      </c>
      <c r="BH1405" s="37">
        <v>25</v>
      </c>
      <c r="BI1405" s="31"/>
      <c r="BJ1405" s="31"/>
      <c r="BK1405" s="31"/>
      <c r="BL1405" s="31"/>
      <c r="BM1405" s="31"/>
      <c r="BN1405" s="31"/>
      <c r="BO1405" s="38"/>
      <c r="BP1405" s="31"/>
      <c r="BQ1405" s="31"/>
      <c r="BR1405" s="31"/>
      <c r="BS1405" s="31"/>
      <c r="BT1405" s="31"/>
      <c r="BU1405" s="37"/>
      <c r="BV1405" s="31"/>
      <c r="BW1405" s="38"/>
      <c r="BX1405" s="31"/>
      <c r="BY1405" s="31"/>
      <c r="BZ1405" s="31"/>
      <c r="CA1405" s="37"/>
      <c r="CB1405" s="38"/>
      <c r="CC1405" s="31"/>
      <c r="CD1405" s="31"/>
      <c r="CE1405" s="31"/>
      <c r="CF1405" s="31"/>
      <c r="CG1405" s="31"/>
      <c r="CH1405" s="37"/>
      <c r="CI1405" s="39"/>
      <c r="CJ1405" s="38"/>
      <c r="CK1405" s="31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  <c r="DH1405" s="31"/>
      <c r="DI1405" s="31"/>
      <c r="DJ1405" s="31"/>
      <c r="DK1405" s="31"/>
      <c r="DL1405" s="31"/>
      <c r="DM1405" s="31"/>
      <c r="DN1405" s="31"/>
      <c r="DO1405" s="31"/>
      <c r="DP1405" s="31"/>
      <c r="DQ1405" s="38"/>
      <c r="DR1405" s="31"/>
      <c r="DS1405" s="31"/>
      <c r="DT1405" s="31"/>
      <c r="DU1405" s="31"/>
      <c r="DV1405" s="37"/>
      <c r="DW1405" s="31"/>
      <c r="DX1405" s="31"/>
      <c r="DY1405" s="31"/>
      <c r="DZ1405" s="31"/>
      <c r="EA1405" s="31"/>
      <c r="EB1405" s="31"/>
      <c r="EC1405" s="31"/>
      <c r="ED1405" s="38"/>
      <c r="EE1405" s="31"/>
      <c r="EF1405" s="31"/>
      <c r="EG1405" s="38"/>
      <c r="EH1405" s="31"/>
      <c r="EI1405" s="31"/>
      <c r="EJ1405" s="31"/>
      <c r="EK1405" s="31"/>
      <c r="EL1405" s="37"/>
      <c r="EM1405" s="31"/>
      <c r="EN1405" s="31"/>
      <c r="EO1405" s="31"/>
      <c r="EP1405" s="31"/>
      <c r="EQ1405" s="31"/>
      <c r="ER1405" s="31"/>
      <c r="ES1405" s="31"/>
      <c r="ET1405" s="31"/>
      <c r="EU1405" s="31"/>
      <c r="EV1405" s="31"/>
      <c r="EW1405" s="37"/>
      <c r="EX1405" s="37"/>
      <c r="EY1405" s="37"/>
      <c r="EZ1405" s="37"/>
      <c r="FA1405" s="37"/>
      <c r="FB1405" s="37"/>
      <c r="FC1405" s="37"/>
      <c r="FD1405" s="37"/>
      <c r="FE1405" s="37"/>
      <c r="FF1405" s="37"/>
      <c r="FG1405" s="37"/>
      <c r="FH1405" s="37"/>
      <c r="FI1405" s="37"/>
      <c r="FJ1405" s="37"/>
      <c r="FK1405" s="37"/>
      <c r="FL1405" s="37"/>
      <c r="FM1405" s="37"/>
      <c r="FN1405" s="37"/>
      <c r="FO1405" s="37"/>
      <c r="FP1405" s="37"/>
      <c r="FQ1405" s="37"/>
      <c r="FR1405" s="37"/>
      <c r="FS1405" s="29">
        <f t="shared" si="171"/>
        <v>25</v>
      </c>
      <c r="FT1405" s="29"/>
      <c r="FU1405" s="8">
        <f t="shared" si="174"/>
        <v>12</v>
      </c>
      <c r="FV1405" s="29"/>
    </row>
    <row r="1406" spans="1:178">
      <c r="A1406" s="8">
        <v>17196</v>
      </c>
      <c r="B1406" s="27" t="s">
        <v>853</v>
      </c>
      <c r="C1406" s="40"/>
      <c r="D1406" s="40" t="s">
        <v>1500</v>
      </c>
      <c r="E1406" s="40" t="s">
        <v>1434</v>
      </c>
      <c r="F1406" s="40" t="s">
        <v>261</v>
      </c>
      <c r="G1406" s="40">
        <v>450</v>
      </c>
      <c r="H1406" s="8" t="str">
        <f>VLOOKUP(F1406, 'Meslek Grupları'!$E$6:$G$152, 3, FALSE)</f>
        <v>Esnaf</v>
      </c>
      <c r="I1406" s="40"/>
      <c r="J1406" s="40"/>
      <c r="K1406" s="40"/>
      <c r="L1406" s="40"/>
      <c r="M1406" s="40"/>
      <c r="N1406" s="40"/>
      <c r="O1406" s="40"/>
      <c r="P1406" s="40"/>
      <c r="Q1406" s="40" t="s">
        <v>577</v>
      </c>
      <c r="R1406" s="40">
        <v>70</v>
      </c>
      <c r="S1406" s="40">
        <v>2</v>
      </c>
      <c r="T1406" s="40">
        <v>9</v>
      </c>
      <c r="U1406" s="40"/>
      <c r="V1406" s="40"/>
      <c r="W1406" s="40"/>
      <c r="X1406" s="40"/>
      <c r="Y1406" s="40"/>
      <c r="Z1406" s="41"/>
      <c r="AA1406" s="40"/>
      <c r="AB1406" s="40"/>
      <c r="AC1406" s="40"/>
      <c r="AD1406" s="40"/>
      <c r="AE1406" s="40"/>
      <c r="AF1406" s="40"/>
      <c r="AG1406" s="40"/>
      <c r="AH1406" s="40"/>
      <c r="AI1406" s="40"/>
      <c r="AJ1406" s="40"/>
      <c r="AK1406" s="40"/>
      <c r="AL1406" s="40"/>
      <c r="AM1406" s="40"/>
      <c r="AN1406" s="40"/>
      <c r="AO1406" s="40"/>
      <c r="AP1406" s="40"/>
      <c r="AQ1406" s="40"/>
      <c r="AR1406" s="40"/>
      <c r="AS1406" s="42"/>
      <c r="AT1406" s="42"/>
      <c r="AU1406" s="43"/>
      <c r="AV1406" s="40"/>
      <c r="AW1406" s="40"/>
      <c r="AX1406" s="40"/>
      <c r="AY1406" s="40"/>
      <c r="AZ1406" s="40"/>
      <c r="BA1406" s="42"/>
      <c r="BB1406" s="41"/>
      <c r="BC1406" s="40"/>
      <c r="BD1406" s="40"/>
      <c r="BE1406" s="40"/>
      <c r="BF1406" s="40"/>
      <c r="BG1406" s="40"/>
      <c r="BH1406" s="42"/>
      <c r="BI1406" s="40"/>
      <c r="BJ1406" s="40"/>
      <c r="BK1406" s="40"/>
      <c r="BL1406" s="40"/>
      <c r="BM1406" s="40"/>
      <c r="BN1406" s="40"/>
      <c r="BO1406" s="41"/>
      <c r="BP1406" s="40"/>
      <c r="BQ1406" s="40"/>
      <c r="BR1406" s="40"/>
      <c r="BS1406" s="40"/>
      <c r="BT1406" s="40"/>
      <c r="BU1406" s="42"/>
      <c r="BV1406" s="40"/>
      <c r="BW1406" s="41">
        <v>2</v>
      </c>
      <c r="BX1406" s="40"/>
      <c r="BY1406" s="40"/>
      <c r="BZ1406" s="40">
        <v>12</v>
      </c>
      <c r="CA1406" s="42">
        <v>12</v>
      </c>
      <c r="CB1406" s="41"/>
      <c r="CC1406" s="40"/>
      <c r="CD1406" s="40"/>
      <c r="CE1406" s="40"/>
      <c r="CF1406" s="40"/>
      <c r="CG1406" s="40"/>
      <c r="CH1406" s="42"/>
      <c r="CI1406" s="43"/>
      <c r="CJ1406" s="41"/>
      <c r="CK1406" s="40"/>
      <c r="CL1406" s="40"/>
      <c r="CM1406" s="40"/>
      <c r="CN1406" s="40"/>
      <c r="CO1406" s="40"/>
      <c r="CP1406" s="40"/>
      <c r="CQ1406" s="40"/>
      <c r="CR1406" s="40"/>
      <c r="CS1406" s="40"/>
      <c r="CT1406" s="40"/>
      <c r="CU1406" s="40"/>
      <c r="CV1406" s="40"/>
      <c r="CW1406" s="40"/>
      <c r="CX1406" s="40"/>
      <c r="CY1406" s="40"/>
      <c r="CZ1406" s="40"/>
      <c r="DA1406" s="40"/>
      <c r="DB1406" s="40"/>
      <c r="DC1406" s="40"/>
      <c r="DD1406" s="40"/>
      <c r="DE1406" s="40"/>
      <c r="DF1406" s="40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41"/>
      <c r="DR1406" s="40"/>
      <c r="DS1406" s="40"/>
      <c r="DT1406" s="40"/>
      <c r="DU1406" s="40"/>
      <c r="DV1406" s="42"/>
      <c r="DW1406" s="40"/>
      <c r="DX1406" s="40"/>
      <c r="DY1406" s="40"/>
      <c r="DZ1406" s="40"/>
      <c r="EA1406" s="40"/>
      <c r="EB1406" s="40"/>
      <c r="EC1406" s="40"/>
      <c r="ED1406" s="41"/>
      <c r="EE1406" s="40"/>
      <c r="EF1406" s="40"/>
      <c r="EG1406" s="41"/>
      <c r="EH1406" s="40"/>
      <c r="EI1406" s="40"/>
      <c r="EJ1406" s="40"/>
      <c r="EK1406" s="40"/>
      <c r="EL1406" s="42"/>
      <c r="EM1406" s="40"/>
      <c r="EN1406" s="40"/>
      <c r="EO1406" s="40"/>
      <c r="EP1406" s="40"/>
      <c r="EQ1406" s="40"/>
      <c r="ER1406" s="40"/>
      <c r="ES1406" s="40"/>
      <c r="ET1406" s="40"/>
      <c r="EU1406" s="40"/>
      <c r="EV1406" s="40"/>
      <c r="EW1406" s="42"/>
      <c r="EX1406" s="42"/>
      <c r="EY1406" s="42"/>
      <c r="EZ1406" s="42"/>
      <c r="FA1406" s="42"/>
      <c r="FB1406" s="42"/>
      <c r="FC1406" s="42"/>
      <c r="FD1406" s="42"/>
      <c r="FE1406" s="42"/>
      <c r="FF1406" s="42"/>
      <c r="FG1406" s="42"/>
      <c r="FH1406" s="42"/>
      <c r="FI1406" s="42"/>
      <c r="FJ1406" s="42"/>
      <c r="FK1406" s="42"/>
      <c r="FL1406" s="42"/>
      <c r="FM1406" s="42"/>
      <c r="FN1406" s="42"/>
      <c r="FO1406" s="42"/>
      <c r="FP1406" s="42"/>
      <c r="FQ1406" s="42"/>
      <c r="FR1406" s="42"/>
      <c r="FS1406" s="29">
        <f t="shared" si="171"/>
        <v>462</v>
      </c>
      <c r="FT1406" s="29">
        <f t="shared" ref="FT1406:FT1412" si="175">FS1406</f>
        <v>462</v>
      </c>
      <c r="FU1406" s="8">
        <f t="shared" si="174"/>
        <v>2</v>
      </c>
      <c r="FV1406" s="29">
        <f t="shared" ref="FV1406:FV1412" si="176">FU1406</f>
        <v>2</v>
      </c>
    </row>
    <row r="1407" spans="1:178">
      <c r="A1407" s="8">
        <v>17196</v>
      </c>
      <c r="B1407" s="27" t="s">
        <v>853</v>
      </c>
      <c r="C1407" s="40">
        <v>185</v>
      </c>
      <c r="D1407" s="40" t="s">
        <v>1434</v>
      </c>
      <c r="E1407" s="40" t="s">
        <v>1505</v>
      </c>
      <c r="F1407" s="40" t="s">
        <v>165</v>
      </c>
      <c r="G1407" s="40">
        <v>450</v>
      </c>
      <c r="H1407" s="8" t="str">
        <f>VLOOKUP(F1407, 'Meslek Grupları'!$E$6:$G$152, 3, FALSE)</f>
        <v>Esnaf</v>
      </c>
      <c r="I1407" s="40"/>
      <c r="J1407" s="40"/>
      <c r="K1407" s="40"/>
      <c r="L1407" s="40"/>
      <c r="M1407" s="40"/>
      <c r="N1407" s="40"/>
      <c r="O1407" s="40"/>
      <c r="P1407" s="40"/>
      <c r="Q1407" s="40" t="s">
        <v>577</v>
      </c>
      <c r="R1407" s="40">
        <v>80</v>
      </c>
      <c r="S1407" s="40">
        <v>6</v>
      </c>
      <c r="T1407" s="40">
        <v>27</v>
      </c>
      <c r="U1407" s="40"/>
      <c r="V1407" s="40"/>
      <c r="W1407" s="40"/>
      <c r="X1407" s="40"/>
      <c r="Y1407" s="40"/>
      <c r="Z1407" s="41">
        <v>20</v>
      </c>
      <c r="AA1407" s="40">
        <v>5</v>
      </c>
      <c r="AB1407" s="40"/>
      <c r="AC1407" s="40"/>
      <c r="AD1407" s="40"/>
      <c r="AE1407" s="40"/>
      <c r="AF1407" s="40"/>
      <c r="AG1407" s="40"/>
      <c r="AH1407" s="40"/>
      <c r="AI1407" s="40"/>
      <c r="AJ1407" s="40"/>
      <c r="AK1407" s="40"/>
      <c r="AL1407" s="40"/>
      <c r="AM1407" s="40"/>
      <c r="AN1407" s="40"/>
      <c r="AO1407" s="40"/>
      <c r="AP1407" s="40"/>
      <c r="AQ1407" s="40"/>
      <c r="AR1407" s="40"/>
      <c r="AS1407" s="42"/>
      <c r="AT1407" s="42">
        <v>5</v>
      </c>
      <c r="AU1407" s="43"/>
      <c r="AV1407" s="40"/>
      <c r="AW1407" s="40"/>
      <c r="AX1407" s="40"/>
      <c r="AY1407" s="40"/>
      <c r="AZ1407" s="40"/>
      <c r="BA1407" s="42"/>
      <c r="BB1407" s="41"/>
      <c r="BC1407" s="40"/>
      <c r="BD1407" s="40"/>
      <c r="BE1407" s="40"/>
      <c r="BF1407" s="40"/>
      <c r="BG1407" s="40"/>
      <c r="BH1407" s="42"/>
      <c r="BI1407" s="40">
        <v>2</v>
      </c>
      <c r="BJ1407" s="40">
        <v>5</v>
      </c>
      <c r="BK1407" s="40">
        <v>5</v>
      </c>
      <c r="BL1407" s="40"/>
      <c r="BM1407" s="40">
        <v>40</v>
      </c>
      <c r="BN1407" s="40">
        <v>40</v>
      </c>
      <c r="BO1407" s="41"/>
      <c r="BP1407" s="40"/>
      <c r="BQ1407" s="40"/>
      <c r="BR1407" s="40"/>
      <c r="BS1407" s="40"/>
      <c r="BT1407" s="40"/>
      <c r="BU1407" s="42"/>
      <c r="BV1407" s="40"/>
      <c r="BW1407" s="41">
        <v>6</v>
      </c>
      <c r="BX1407" s="40">
        <v>1</v>
      </c>
      <c r="BY1407" s="40" t="s">
        <v>1790</v>
      </c>
      <c r="BZ1407" s="40">
        <v>144</v>
      </c>
      <c r="CA1407" s="42">
        <v>144</v>
      </c>
      <c r="CB1407" s="41"/>
      <c r="CC1407" s="40"/>
      <c r="CD1407" s="40"/>
      <c r="CE1407" s="40"/>
      <c r="CF1407" s="40"/>
      <c r="CG1407" s="40"/>
      <c r="CH1407" s="42"/>
      <c r="CI1407" s="43"/>
      <c r="CJ1407" s="41"/>
      <c r="CK1407" s="40"/>
      <c r="CL1407" s="40"/>
      <c r="CM1407" s="40"/>
      <c r="CN1407" s="40"/>
      <c r="CO1407" s="40"/>
      <c r="CP1407" s="40"/>
      <c r="CQ1407" s="40"/>
      <c r="CR1407" s="40"/>
      <c r="CS1407" s="40"/>
      <c r="CT1407" s="40"/>
      <c r="CU1407" s="40"/>
      <c r="CV1407" s="40"/>
      <c r="CW1407" s="40"/>
      <c r="CX1407" s="40"/>
      <c r="CY1407" s="40"/>
      <c r="CZ1407" s="40"/>
      <c r="DA1407" s="40"/>
      <c r="DB1407" s="40"/>
      <c r="DC1407" s="40"/>
      <c r="DD1407" s="40"/>
      <c r="DE1407" s="40"/>
      <c r="DF1407" s="40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41"/>
      <c r="DR1407" s="40"/>
      <c r="DS1407" s="40"/>
      <c r="DT1407" s="40"/>
      <c r="DU1407" s="40"/>
      <c r="DV1407" s="42"/>
      <c r="DW1407" s="40"/>
      <c r="DX1407" s="40"/>
      <c r="DY1407" s="40"/>
      <c r="DZ1407" s="40"/>
      <c r="EA1407" s="40"/>
      <c r="EB1407" s="40"/>
      <c r="EC1407" s="40"/>
      <c r="ED1407" s="41"/>
      <c r="EE1407" s="40"/>
      <c r="EF1407" s="40"/>
      <c r="EG1407" s="41"/>
      <c r="EH1407" s="40"/>
      <c r="EI1407" s="40"/>
      <c r="EJ1407" s="40"/>
      <c r="EK1407" s="40"/>
      <c r="EL1407" s="42"/>
      <c r="EM1407" s="40"/>
      <c r="EN1407" s="40"/>
      <c r="EO1407" s="40"/>
      <c r="EP1407" s="40"/>
      <c r="EQ1407" s="40"/>
      <c r="ER1407" s="40"/>
      <c r="ES1407" s="40"/>
      <c r="ET1407" s="40"/>
      <c r="EU1407" s="40"/>
      <c r="EV1407" s="40"/>
      <c r="EW1407" s="42"/>
      <c r="EX1407" s="42"/>
      <c r="EY1407" s="42"/>
      <c r="EZ1407" s="42"/>
      <c r="FA1407" s="42"/>
      <c r="FB1407" s="42"/>
      <c r="FC1407" s="42"/>
      <c r="FD1407" s="42"/>
      <c r="FE1407" s="42"/>
      <c r="FF1407" s="42"/>
      <c r="FG1407" s="42"/>
      <c r="FH1407" s="42"/>
      <c r="FI1407" s="42"/>
      <c r="FJ1407" s="42"/>
      <c r="FK1407" s="42"/>
      <c r="FL1407" s="42"/>
      <c r="FM1407" s="42"/>
      <c r="FN1407" s="42"/>
      <c r="FO1407" s="42"/>
      <c r="FP1407" s="42"/>
      <c r="FQ1407" s="42"/>
      <c r="FR1407" s="42"/>
      <c r="FS1407" s="29">
        <f t="shared" si="171"/>
        <v>634</v>
      </c>
      <c r="FT1407" s="29">
        <f t="shared" si="175"/>
        <v>634</v>
      </c>
      <c r="FU1407" s="8">
        <f t="shared" si="174"/>
        <v>8</v>
      </c>
      <c r="FV1407" s="29">
        <f t="shared" si="176"/>
        <v>8</v>
      </c>
    </row>
    <row r="1408" spans="1:178">
      <c r="A1408" s="8">
        <v>17196</v>
      </c>
      <c r="B1408" s="27" t="s">
        <v>853</v>
      </c>
      <c r="C1408" s="40">
        <v>186</v>
      </c>
      <c r="D1408" s="40" t="s">
        <v>533</v>
      </c>
      <c r="E1408" s="40" t="s">
        <v>527</v>
      </c>
      <c r="F1408" s="40" t="s">
        <v>20</v>
      </c>
      <c r="G1408" s="40">
        <v>150</v>
      </c>
      <c r="H1408" s="8" t="str">
        <f>VLOOKUP(F1408, 'Meslek Grupları'!$E$6:$G$152, 3, FALSE)</f>
        <v>Esnaf</v>
      </c>
      <c r="I1408" s="40"/>
      <c r="J1408" s="40"/>
      <c r="K1408" s="40"/>
      <c r="L1408" s="40"/>
      <c r="M1408" s="40"/>
      <c r="N1408" s="40"/>
      <c r="O1408" s="40"/>
      <c r="P1408" s="40"/>
      <c r="Q1408" s="303" t="s">
        <v>576</v>
      </c>
      <c r="R1408" s="40"/>
      <c r="S1408" s="40">
        <v>2</v>
      </c>
      <c r="T1408" s="40">
        <v>9</v>
      </c>
      <c r="U1408" s="40"/>
      <c r="V1408" s="40"/>
      <c r="W1408" s="40"/>
      <c r="X1408" s="40"/>
      <c r="Y1408" s="40"/>
      <c r="Z1408" s="41"/>
      <c r="AA1408" s="40"/>
      <c r="AB1408" s="40"/>
      <c r="AC1408" s="40"/>
      <c r="AD1408" s="40"/>
      <c r="AE1408" s="40"/>
      <c r="AF1408" s="40"/>
      <c r="AG1408" s="40"/>
      <c r="AH1408" s="40"/>
      <c r="AI1408" s="40"/>
      <c r="AJ1408" s="40"/>
      <c r="AK1408" s="40"/>
      <c r="AL1408" s="40"/>
      <c r="AM1408" s="40"/>
      <c r="AN1408" s="40"/>
      <c r="AO1408" s="40"/>
      <c r="AP1408" s="40"/>
      <c r="AQ1408" s="40"/>
      <c r="AR1408" s="40"/>
      <c r="AS1408" s="42"/>
      <c r="AT1408" s="42"/>
      <c r="AU1408" s="43"/>
      <c r="AV1408" s="40"/>
      <c r="AW1408" s="40"/>
      <c r="AX1408" s="40"/>
      <c r="AY1408" s="40"/>
      <c r="AZ1408" s="40"/>
      <c r="BA1408" s="42"/>
      <c r="BB1408" s="41"/>
      <c r="BC1408" s="40"/>
      <c r="BD1408" s="40"/>
      <c r="BE1408" s="40"/>
      <c r="BF1408" s="40"/>
      <c r="BG1408" s="40"/>
      <c r="BH1408" s="42"/>
      <c r="BI1408" s="40"/>
      <c r="BJ1408" s="40"/>
      <c r="BK1408" s="40"/>
      <c r="BL1408" s="40"/>
      <c r="BM1408" s="40"/>
      <c r="BN1408" s="40"/>
      <c r="BO1408" s="41"/>
      <c r="BP1408" s="40"/>
      <c r="BQ1408" s="40"/>
      <c r="BR1408" s="40"/>
      <c r="BS1408" s="40"/>
      <c r="BT1408" s="40"/>
      <c r="BU1408" s="42"/>
      <c r="BV1408" s="40"/>
      <c r="BW1408" s="41">
        <v>2</v>
      </c>
      <c r="BX1408" s="40"/>
      <c r="BY1408" s="40"/>
      <c r="BZ1408" s="40">
        <v>24</v>
      </c>
      <c r="CA1408" s="42">
        <v>24</v>
      </c>
      <c r="CB1408" s="41"/>
      <c r="CC1408" s="40"/>
      <c r="CD1408" s="40"/>
      <c r="CE1408" s="40"/>
      <c r="CF1408" s="40"/>
      <c r="CG1408" s="40"/>
      <c r="CH1408" s="42"/>
      <c r="CI1408" s="43"/>
      <c r="CJ1408" s="41"/>
      <c r="CK1408" s="40"/>
      <c r="CL1408" s="40"/>
      <c r="CM1408" s="40"/>
      <c r="CN1408" s="40"/>
      <c r="CO1408" s="40"/>
      <c r="CP1408" s="40"/>
      <c r="CQ1408" s="40"/>
      <c r="CR1408" s="40"/>
      <c r="CS1408" s="40"/>
      <c r="CT1408" s="40"/>
      <c r="CU1408" s="40"/>
      <c r="CV1408" s="40"/>
      <c r="CW1408" s="40"/>
      <c r="CX1408" s="40"/>
      <c r="CY1408" s="40"/>
      <c r="CZ1408" s="40"/>
      <c r="DA1408" s="40"/>
      <c r="DB1408" s="40"/>
      <c r="DC1408" s="40"/>
      <c r="DD1408" s="40"/>
      <c r="DE1408" s="40"/>
      <c r="DF1408" s="40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41"/>
      <c r="DR1408" s="40"/>
      <c r="DS1408" s="40"/>
      <c r="DT1408" s="40"/>
      <c r="DU1408" s="40"/>
      <c r="DV1408" s="42"/>
      <c r="DW1408" s="40"/>
      <c r="DX1408" s="40"/>
      <c r="DY1408" s="40"/>
      <c r="DZ1408" s="40"/>
      <c r="EA1408" s="40"/>
      <c r="EB1408" s="40"/>
      <c r="EC1408" s="40"/>
      <c r="ED1408" s="41"/>
      <c r="EE1408" s="40"/>
      <c r="EF1408" s="40"/>
      <c r="EG1408" s="41"/>
      <c r="EH1408" s="40"/>
      <c r="EI1408" s="40"/>
      <c r="EJ1408" s="40"/>
      <c r="EK1408" s="40"/>
      <c r="EL1408" s="42"/>
      <c r="EM1408" s="40"/>
      <c r="EN1408" s="40"/>
      <c r="EO1408" s="40"/>
      <c r="EP1408" s="40"/>
      <c r="EQ1408" s="40"/>
      <c r="ER1408" s="40"/>
      <c r="ES1408" s="40"/>
      <c r="ET1408" s="40"/>
      <c r="EU1408" s="40"/>
      <c r="EV1408" s="40"/>
      <c r="EW1408" s="42"/>
      <c r="EX1408" s="42"/>
      <c r="EY1408" s="42"/>
      <c r="EZ1408" s="42"/>
      <c r="FA1408" s="42"/>
      <c r="FB1408" s="42"/>
      <c r="FC1408" s="42"/>
      <c r="FD1408" s="42"/>
      <c r="FE1408" s="42"/>
      <c r="FF1408" s="42"/>
      <c r="FG1408" s="42"/>
      <c r="FH1408" s="42"/>
      <c r="FI1408" s="42"/>
      <c r="FJ1408" s="42"/>
      <c r="FK1408" s="42"/>
      <c r="FL1408" s="42"/>
      <c r="FM1408" s="42"/>
      <c r="FN1408" s="42"/>
      <c r="FO1408" s="42"/>
      <c r="FP1408" s="42"/>
      <c r="FQ1408" s="42"/>
      <c r="FR1408" s="42"/>
      <c r="FS1408" s="29">
        <f t="shared" si="171"/>
        <v>174</v>
      </c>
      <c r="FT1408" s="29">
        <f t="shared" si="175"/>
        <v>174</v>
      </c>
      <c r="FU1408" s="8">
        <f t="shared" si="174"/>
        <v>2</v>
      </c>
      <c r="FV1408" s="29">
        <f t="shared" si="176"/>
        <v>2</v>
      </c>
    </row>
    <row r="1409" spans="1:178">
      <c r="A1409" s="8">
        <v>17196</v>
      </c>
      <c r="B1409" s="27" t="s">
        <v>853</v>
      </c>
      <c r="C1409" s="40">
        <v>187</v>
      </c>
      <c r="D1409" s="40" t="s">
        <v>1791</v>
      </c>
      <c r="E1409" s="40"/>
      <c r="F1409" s="40" t="s">
        <v>310</v>
      </c>
      <c r="G1409" s="40">
        <v>300</v>
      </c>
      <c r="H1409" s="8" t="str">
        <f>VLOOKUP(F1409, 'Meslek Grupları'!$E$6:$G$152, 3, FALSE)</f>
        <v>Görevli</v>
      </c>
      <c r="I1409" s="40"/>
      <c r="J1409" s="40"/>
      <c r="K1409" s="40"/>
      <c r="L1409" s="40"/>
      <c r="M1409" s="40"/>
      <c r="N1409" s="40"/>
      <c r="O1409" s="40"/>
      <c r="P1409" s="40"/>
      <c r="Q1409" s="40" t="s">
        <v>576</v>
      </c>
      <c r="R1409" s="40"/>
      <c r="S1409" s="40">
        <v>4</v>
      </c>
      <c r="T1409" s="40">
        <v>18</v>
      </c>
      <c r="U1409" s="40"/>
      <c r="V1409" s="40"/>
      <c r="W1409" s="40"/>
      <c r="X1409" s="40"/>
      <c r="Y1409" s="40"/>
      <c r="Z1409" s="41"/>
      <c r="AA1409" s="40"/>
      <c r="AB1409" s="40"/>
      <c r="AC1409" s="40"/>
      <c r="AD1409" s="40"/>
      <c r="AE1409" s="40"/>
      <c r="AF1409" s="40"/>
      <c r="AG1409" s="40"/>
      <c r="AH1409" s="40"/>
      <c r="AI1409" s="40"/>
      <c r="AJ1409" s="40"/>
      <c r="AK1409" s="40"/>
      <c r="AL1409" s="40"/>
      <c r="AM1409" s="40"/>
      <c r="AN1409" s="40"/>
      <c r="AO1409" s="40"/>
      <c r="AP1409" s="40"/>
      <c r="AQ1409" s="40"/>
      <c r="AR1409" s="40"/>
      <c r="AS1409" s="42"/>
      <c r="AT1409" s="42"/>
      <c r="AU1409" s="43"/>
      <c r="AV1409" s="40"/>
      <c r="AW1409" s="40"/>
      <c r="AX1409" s="40"/>
      <c r="AY1409" s="40"/>
      <c r="AZ1409" s="40"/>
      <c r="BA1409" s="42"/>
      <c r="BB1409" s="41"/>
      <c r="BC1409" s="40"/>
      <c r="BD1409" s="40"/>
      <c r="BE1409" s="40"/>
      <c r="BF1409" s="40"/>
      <c r="BG1409" s="40"/>
      <c r="BH1409" s="42"/>
      <c r="BI1409" s="40"/>
      <c r="BJ1409" s="40"/>
      <c r="BK1409" s="40"/>
      <c r="BL1409" s="40"/>
      <c r="BM1409" s="40"/>
      <c r="BN1409" s="40"/>
      <c r="BO1409" s="41"/>
      <c r="BP1409" s="40"/>
      <c r="BQ1409" s="40"/>
      <c r="BR1409" s="40"/>
      <c r="BS1409" s="40"/>
      <c r="BT1409" s="40"/>
      <c r="BU1409" s="42"/>
      <c r="BV1409" s="40"/>
      <c r="BW1409" s="41">
        <v>4</v>
      </c>
      <c r="BX1409" s="40"/>
      <c r="BY1409" s="40" t="s">
        <v>1749</v>
      </c>
      <c r="BZ1409" s="40">
        <v>120</v>
      </c>
      <c r="CA1409" s="42">
        <v>120</v>
      </c>
      <c r="CB1409" s="41"/>
      <c r="CC1409" s="40"/>
      <c r="CD1409" s="40"/>
      <c r="CE1409" s="40"/>
      <c r="CF1409" s="40"/>
      <c r="CG1409" s="40"/>
      <c r="CH1409" s="42"/>
      <c r="CI1409" s="43"/>
      <c r="CJ1409" s="41"/>
      <c r="CK1409" s="40"/>
      <c r="CL1409" s="40"/>
      <c r="CM1409" s="40"/>
      <c r="CN1409" s="40"/>
      <c r="CO1409" s="40"/>
      <c r="CP1409" s="40"/>
      <c r="CQ1409" s="40"/>
      <c r="CR1409" s="40"/>
      <c r="CS1409" s="40"/>
      <c r="CT1409" s="40"/>
      <c r="CU1409" s="40"/>
      <c r="CV1409" s="40"/>
      <c r="CW1409" s="40"/>
      <c r="CX1409" s="40"/>
      <c r="CY1409" s="40"/>
      <c r="CZ1409" s="40"/>
      <c r="DA1409" s="40"/>
      <c r="DB1409" s="40"/>
      <c r="DC1409" s="40"/>
      <c r="DD1409" s="40"/>
      <c r="DE1409" s="40"/>
      <c r="DF1409" s="40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41"/>
      <c r="DR1409" s="40"/>
      <c r="DS1409" s="40"/>
      <c r="DT1409" s="40"/>
      <c r="DU1409" s="40"/>
      <c r="DV1409" s="42"/>
      <c r="DW1409" s="40"/>
      <c r="DX1409" s="40"/>
      <c r="DY1409" s="40"/>
      <c r="DZ1409" s="40"/>
      <c r="EA1409" s="40"/>
      <c r="EB1409" s="40"/>
      <c r="EC1409" s="40"/>
      <c r="ED1409" s="41"/>
      <c r="EE1409" s="40"/>
      <c r="EF1409" s="40"/>
      <c r="EG1409" s="41"/>
      <c r="EH1409" s="40"/>
      <c r="EI1409" s="40"/>
      <c r="EJ1409" s="40"/>
      <c r="EK1409" s="40"/>
      <c r="EL1409" s="42"/>
      <c r="EM1409" s="40"/>
      <c r="EN1409" s="40"/>
      <c r="EO1409" s="40"/>
      <c r="EP1409" s="40"/>
      <c r="EQ1409" s="40"/>
      <c r="ER1409" s="40"/>
      <c r="ES1409" s="40"/>
      <c r="ET1409" s="40"/>
      <c r="EU1409" s="40"/>
      <c r="EV1409" s="40"/>
      <c r="EW1409" s="42"/>
      <c r="EX1409" s="42"/>
      <c r="EY1409" s="42"/>
      <c r="EZ1409" s="42"/>
      <c r="FA1409" s="42"/>
      <c r="FB1409" s="42"/>
      <c r="FC1409" s="42"/>
      <c r="FD1409" s="42"/>
      <c r="FE1409" s="42"/>
      <c r="FF1409" s="42"/>
      <c r="FG1409" s="42"/>
      <c r="FH1409" s="42"/>
      <c r="FI1409" s="42"/>
      <c r="FJ1409" s="42"/>
      <c r="FK1409" s="42"/>
      <c r="FL1409" s="42"/>
      <c r="FM1409" s="42"/>
      <c r="FN1409" s="42"/>
      <c r="FO1409" s="42"/>
      <c r="FP1409" s="42"/>
      <c r="FQ1409" s="42"/>
      <c r="FR1409" s="42"/>
      <c r="FS1409" s="29">
        <f t="shared" si="171"/>
        <v>420</v>
      </c>
      <c r="FT1409" s="29">
        <f t="shared" si="175"/>
        <v>420</v>
      </c>
      <c r="FU1409" s="8">
        <f t="shared" si="174"/>
        <v>4</v>
      </c>
      <c r="FV1409" s="29">
        <f t="shared" si="176"/>
        <v>4</v>
      </c>
    </row>
    <row r="1410" spans="1:178">
      <c r="A1410" s="8">
        <v>17196</v>
      </c>
      <c r="B1410" s="27" t="s">
        <v>853</v>
      </c>
      <c r="C1410" s="40">
        <v>190</v>
      </c>
      <c r="D1410" s="40" t="s">
        <v>1792</v>
      </c>
      <c r="E1410" s="40" t="s">
        <v>1497</v>
      </c>
      <c r="F1410" s="40" t="s">
        <v>310</v>
      </c>
      <c r="G1410" s="40">
        <v>300</v>
      </c>
      <c r="H1410" s="8" t="str">
        <f>VLOOKUP(F1410, 'Meslek Grupları'!$E$6:$G$152, 3, FALSE)</f>
        <v>Görevli</v>
      </c>
      <c r="I1410" s="40"/>
      <c r="J1410" s="40"/>
      <c r="K1410" s="40"/>
      <c r="L1410" s="40"/>
      <c r="M1410" s="40"/>
      <c r="N1410" s="40"/>
      <c r="O1410" s="40"/>
      <c r="P1410" s="40"/>
      <c r="Q1410" s="40" t="s">
        <v>576</v>
      </c>
      <c r="R1410" s="40"/>
      <c r="S1410" s="40"/>
      <c r="T1410" s="40"/>
      <c r="U1410" s="40"/>
      <c r="V1410" s="40"/>
      <c r="W1410" s="40"/>
      <c r="X1410" s="40"/>
      <c r="Y1410" s="40"/>
      <c r="Z1410" s="41"/>
      <c r="AA1410" s="40"/>
      <c r="AB1410" s="40"/>
      <c r="AC1410" s="40"/>
      <c r="AD1410" s="40"/>
      <c r="AE1410" s="40"/>
      <c r="AF1410" s="40"/>
      <c r="AG1410" s="40"/>
      <c r="AH1410" s="40"/>
      <c r="AI1410" s="40"/>
      <c r="AJ1410" s="40"/>
      <c r="AK1410" s="40"/>
      <c r="AL1410" s="40"/>
      <c r="AM1410" s="40"/>
      <c r="AN1410" s="40"/>
      <c r="AO1410" s="40"/>
      <c r="AP1410" s="40"/>
      <c r="AQ1410" s="40"/>
      <c r="AR1410" s="40"/>
      <c r="AS1410" s="42"/>
      <c r="AT1410" s="42"/>
      <c r="AU1410" s="43"/>
      <c r="AV1410" s="40"/>
      <c r="AW1410" s="40"/>
      <c r="AX1410" s="40"/>
      <c r="AY1410" s="40"/>
      <c r="AZ1410" s="40"/>
      <c r="BA1410" s="42"/>
      <c r="BB1410" s="41"/>
      <c r="BC1410" s="40"/>
      <c r="BD1410" s="40"/>
      <c r="BE1410" s="40"/>
      <c r="BF1410" s="40"/>
      <c r="BG1410" s="40"/>
      <c r="BH1410" s="42"/>
      <c r="BI1410" s="40"/>
      <c r="BJ1410" s="40"/>
      <c r="BK1410" s="40"/>
      <c r="BL1410" s="40"/>
      <c r="BM1410" s="40"/>
      <c r="BN1410" s="40"/>
      <c r="BO1410" s="41"/>
      <c r="BP1410" s="40"/>
      <c r="BQ1410" s="40"/>
      <c r="BR1410" s="40"/>
      <c r="BS1410" s="40"/>
      <c r="BT1410" s="40"/>
      <c r="BU1410" s="42"/>
      <c r="BV1410" s="40"/>
      <c r="BW1410" s="41"/>
      <c r="BX1410" s="40"/>
      <c r="BY1410" s="40"/>
      <c r="BZ1410" s="40"/>
      <c r="CA1410" s="42"/>
      <c r="CB1410" s="41"/>
      <c r="CC1410" s="40"/>
      <c r="CD1410" s="40"/>
      <c r="CE1410" s="40"/>
      <c r="CF1410" s="40"/>
      <c r="CG1410" s="40"/>
      <c r="CH1410" s="42"/>
      <c r="CI1410" s="43"/>
      <c r="CJ1410" s="41"/>
      <c r="CK1410" s="40"/>
      <c r="CL1410" s="40"/>
      <c r="CM1410" s="40"/>
      <c r="CN1410" s="40"/>
      <c r="CO1410" s="40"/>
      <c r="CP1410" s="40"/>
      <c r="CQ1410" s="40"/>
      <c r="CR1410" s="40"/>
      <c r="CS1410" s="40"/>
      <c r="CT1410" s="40"/>
      <c r="CU1410" s="40"/>
      <c r="CV1410" s="40"/>
      <c r="CW1410" s="40"/>
      <c r="CX1410" s="40"/>
      <c r="CY1410" s="40"/>
      <c r="CZ1410" s="40"/>
      <c r="DA1410" s="40"/>
      <c r="DB1410" s="40"/>
      <c r="DC1410" s="40"/>
      <c r="DD1410" s="40"/>
      <c r="DE1410" s="40"/>
      <c r="DF1410" s="40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41"/>
      <c r="DR1410" s="40"/>
      <c r="DS1410" s="40"/>
      <c r="DT1410" s="40"/>
      <c r="DU1410" s="40"/>
      <c r="DV1410" s="42"/>
      <c r="DW1410" s="40"/>
      <c r="DX1410" s="40"/>
      <c r="DY1410" s="40"/>
      <c r="DZ1410" s="40"/>
      <c r="EA1410" s="40"/>
      <c r="EB1410" s="40"/>
      <c r="EC1410" s="40"/>
      <c r="ED1410" s="41"/>
      <c r="EE1410" s="40"/>
      <c r="EF1410" s="40"/>
      <c r="EG1410" s="41"/>
      <c r="EH1410" s="40"/>
      <c r="EI1410" s="40"/>
      <c r="EJ1410" s="40"/>
      <c r="EK1410" s="40"/>
      <c r="EL1410" s="42"/>
      <c r="EM1410" s="40"/>
      <c r="EN1410" s="40"/>
      <c r="EO1410" s="40"/>
      <c r="EP1410" s="40"/>
      <c r="EQ1410" s="40"/>
      <c r="ER1410" s="40"/>
      <c r="ES1410" s="40"/>
      <c r="ET1410" s="40"/>
      <c r="EU1410" s="40"/>
      <c r="EV1410" s="40"/>
      <c r="EW1410" s="42"/>
      <c r="EX1410" s="42"/>
      <c r="EY1410" s="42"/>
      <c r="EZ1410" s="42"/>
      <c r="FA1410" s="42"/>
      <c r="FB1410" s="42"/>
      <c r="FC1410" s="42"/>
      <c r="FD1410" s="42"/>
      <c r="FE1410" s="42"/>
      <c r="FF1410" s="42"/>
      <c r="FG1410" s="42"/>
      <c r="FH1410" s="42"/>
      <c r="FI1410" s="42"/>
      <c r="FJ1410" s="42"/>
      <c r="FK1410" s="42"/>
      <c r="FL1410" s="42"/>
      <c r="FM1410" s="42"/>
      <c r="FN1410" s="42"/>
      <c r="FO1410" s="42"/>
      <c r="FP1410" s="42"/>
      <c r="FQ1410" s="42"/>
      <c r="FR1410" s="42"/>
      <c r="FS1410" s="29">
        <f t="shared" si="171"/>
        <v>300</v>
      </c>
      <c r="FT1410" s="29">
        <f t="shared" si="175"/>
        <v>300</v>
      </c>
      <c r="FU1410" s="8">
        <f t="shared" si="174"/>
        <v>0</v>
      </c>
      <c r="FV1410" s="29">
        <f t="shared" si="176"/>
        <v>0</v>
      </c>
    </row>
    <row r="1411" spans="1:178">
      <c r="A1411" s="8">
        <v>17196</v>
      </c>
      <c r="B1411" s="27" t="s">
        <v>853</v>
      </c>
      <c r="C1411" s="40">
        <v>191</v>
      </c>
      <c r="D1411" s="40" t="s">
        <v>1603</v>
      </c>
      <c r="E1411" s="40" t="s">
        <v>1445</v>
      </c>
      <c r="F1411" s="40" t="s">
        <v>191</v>
      </c>
      <c r="G1411" s="40">
        <v>800</v>
      </c>
      <c r="H1411" s="8" t="str">
        <f>VLOOKUP(F1411, 'Meslek Grupları'!$E$6:$G$152, 3, FALSE)</f>
        <v>Esnaf</v>
      </c>
      <c r="I1411" s="40"/>
      <c r="J1411" s="40"/>
      <c r="K1411" s="40"/>
      <c r="L1411" s="40"/>
      <c r="M1411" s="40"/>
      <c r="N1411" s="40"/>
      <c r="O1411" s="40"/>
      <c r="P1411" s="40"/>
      <c r="Q1411" s="40" t="s">
        <v>576</v>
      </c>
      <c r="R1411" s="40">
        <v>60</v>
      </c>
      <c r="S1411" s="40"/>
      <c r="T1411" s="40"/>
      <c r="U1411" s="40"/>
      <c r="V1411" s="40"/>
      <c r="W1411" s="40"/>
      <c r="X1411" s="40"/>
      <c r="Y1411" s="40"/>
      <c r="Z1411" s="41"/>
      <c r="AA1411" s="40"/>
      <c r="AB1411" s="40"/>
      <c r="AC1411" s="40"/>
      <c r="AD1411" s="40"/>
      <c r="AE1411" s="40"/>
      <c r="AF1411" s="40"/>
      <c r="AG1411" s="40"/>
      <c r="AH1411" s="40"/>
      <c r="AI1411" s="40"/>
      <c r="AJ1411" s="40"/>
      <c r="AK1411" s="40"/>
      <c r="AL1411" s="40"/>
      <c r="AM1411" s="40"/>
      <c r="AN1411" s="40"/>
      <c r="AO1411" s="40"/>
      <c r="AP1411" s="40"/>
      <c r="AQ1411" s="40"/>
      <c r="AR1411" s="40"/>
      <c r="AS1411" s="42"/>
      <c r="AT1411" s="42"/>
      <c r="AU1411" s="43"/>
      <c r="AV1411" s="40"/>
      <c r="AW1411" s="40"/>
      <c r="AX1411" s="40"/>
      <c r="AY1411" s="40"/>
      <c r="AZ1411" s="40"/>
      <c r="BA1411" s="42"/>
      <c r="BB1411" s="41"/>
      <c r="BC1411" s="40"/>
      <c r="BD1411" s="40"/>
      <c r="BE1411" s="40"/>
      <c r="BF1411" s="40"/>
      <c r="BG1411" s="40"/>
      <c r="BH1411" s="42"/>
      <c r="BI1411" s="40"/>
      <c r="BJ1411" s="40"/>
      <c r="BK1411" s="40"/>
      <c r="BL1411" s="40"/>
      <c r="BM1411" s="40"/>
      <c r="BN1411" s="40"/>
      <c r="BO1411" s="41"/>
      <c r="BP1411" s="40"/>
      <c r="BQ1411" s="40"/>
      <c r="BR1411" s="40"/>
      <c r="BS1411" s="40"/>
      <c r="BT1411" s="40"/>
      <c r="BU1411" s="42"/>
      <c r="BV1411" s="40"/>
      <c r="BW1411" s="41"/>
      <c r="BX1411" s="40"/>
      <c r="BY1411" s="40"/>
      <c r="BZ1411" s="40"/>
      <c r="CA1411" s="42"/>
      <c r="CB1411" s="41"/>
      <c r="CC1411" s="40"/>
      <c r="CD1411" s="40"/>
      <c r="CE1411" s="40"/>
      <c r="CF1411" s="40"/>
      <c r="CG1411" s="40"/>
      <c r="CH1411" s="42"/>
      <c r="CI1411" s="43"/>
      <c r="CJ1411" s="41"/>
      <c r="CK1411" s="40"/>
      <c r="CL1411" s="40"/>
      <c r="CM1411" s="40"/>
      <c r="CN1411" s="40"/>
      <c r="CO1411" s="40"/>
      <c r="CP1411" s="40"/>
      <c r="CQ1411" s="40"/>
      <c r="CR1411" s="40"/>
      <c r="CS1411" s="40"/>
      <c r="CT1411" s="40"/>
      <c r="CU1411" s="40"/>
      <c r="CV1411" s="40"/>
      <c r="CW1411" s="40"/>
      <c r="CX1411" s="40"/>
      <c r="CY1411" s="40"/>
      <c r="CZ1411" s="40"/>
      <c r="DA1411" s="40"/>
      <c r="DB1411" s="40"/>
      <c r="DC1411" s="40"/>
      <c r="DD1411" s="40"/>
      <c r="DE1411" s="40"/>
      <c r="DF1411" s="40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41"/>
      <c r="DR1411" s="40"/>
      <c r="DS1411" s="40"/>
      <c r="DT1411" s="40"/>
      <c r="DU1411" s="40"/>
      <c r="DV1411" s="42"/>
      <c r="DW1411" s="40"/>
      <c r="DX1411" s="40"/>
      <c r="DY1411" s="40"/>
      <c r="DZ1411" s="40"/>
      <c r="EA1411" s="40"/>
      <c r="EB1411" s="40"/>
      <c r="EC1411" s="40"/>
      <c r="ED1411" s="41"/>
      <c r="EE1411" s="40"/>
      <c r="EF1411" s="40"/>
      <c r="EG1411" s="41"/>
      <c r="EH1411" s="40"/>
      <c r="EI1411" s="40"/>
      <c r="EJ1411" s="40"/>
      <c r="EK1411" s="40"/>
      <c r="EL1411" s="42"/>
      <c r="EM1411" s="40"/>
      <c r="EN1411" s="40"/>
      <c r="EO1411" s="40"/>
      <c r="EP1411" s="40"/>
      <c r="EQ1411" s="40"/>
      <c r="ER1411" s="40"/>
      <c r="ES1411" s="40"/>
      <c r="ET1411" s="40"/>
      <c r="EU1411" s="40"/>
      <c r="EV1411" s="40"/>
      <c r="EW1411" s="42"/>
      <c r="EX1411" s="42"/>
      <c r="EY1411" s="42"/>
      <c r="EZ1411" s="42"/>
      <c r="FA1411" s="42"/>
      <c r="FB1411" s="42"/>
      <c r="FC1411" s="42"/>
      <c r="FD1411" s="42"/>
      <c r="FE1411" s="42"/>
      <c r="FF1411" s="42"/>
      <c r="FG1411" s="42"/>
      <c r="FH1411" s="42"/>
      <c r="FI1411" s="42"/>
      <c r="FJ1411" s="42"/>
      <c r="FK1411" s="42"/>
      <c r="FL1411" s="42"/>
      <c r="FM1411" s="42"/>
      <c r="FN1411" s="42"/>
      <c r="FO1411" s="42"/>
      <c r="FP1411" s="42"/>
      <c r="FQ1411" s="42"/>
      <c r="FR1411" s="42"/>
      <c r="FS1411" s="29">
        <f t="shared" si="171"/>
        <v>800</v>
      </c>
      <c r="FT1411" s="29">
        <f t="shared" si="175"/>
        <v>800</v>
      </c>
      <c r="FU1411" s="8">
        <f t="shared" si="174"/>
        <v>0</v>
      </c>
      <c r="FV1411" s="29">
        <f t="shared" si="176"/>
        <v>0</v>
      </c>
    </row>
    <row r="1412" spans="1:178">
      <c r="A1412" s="8">
        <v>17196</v>
      </c>
      <c r="B1412" s="27" t="s">
        <v>853</v>
      </c>
      <c r="C1412" s="40">
        <v>192</v>
      </c>
      <c r="D1412" s="40" t="s">
        <v>1793</v>
      </c>
      <c r="E1412" s="40" t="s">
        <v>1434</v>
      </c>
      <c r="F1412" s="40" t="s">
        <v>261</v>
      </c>
      <c r="G1412" s="40">
        <v>450</v>
      </c>
      <c r="H1412" s="8" t="str">
        <f>VLOOKUP(F1412, 'Meslek Grupları'!$E$6:$G$152, 3, FALSE)</f>
        <v>Esnaf</v>
      </c>
      <c r="I1412" s="40"/>
      <c r="J1412" s="40"/>
      <c r="K1412" s="40"/>
      <c r="L1412" s="40"/>
      <c r="M1412" s="40"/>
      <c r="N1412" s="40"/>
      <c r="O1412" s="40"/>
      <c r="P1412" s="40"/>
      <c r="Q1412" s="40" t="s">
        <v>580</v>
      </c>
      <c r="R1412" s="40">
        <v>70</v>
      </c>
      <c r="S1412" s="40">
        <v>2</v>
      </c>
      <c r="T1412" s="40">
        <v>9</v>
      </c>
      <c r="U1412" s="40"/>
      <c r="V1412" s="40"/>
      <c r="W1412" s="40"/>
      <c r="X1412" s="40"/>
      <c r="Y1412" s="40"/>
      <c r="Z1412" s="41"/>
      <c r="AA1412" s="40"/>
      <c r="AB1412" s="40"/>
      <c r="AC1412" s="40"/>
      <c r="AD1412" s="40"/>
      <c r="AE1412" s="40"/>
      <c r="AF1412" s="40"/>
      <c r="AG1412" s="40"/>
      <c r="AH1412" s="40"/>
      <c r="AI1412" s="40"/>
      <c r="AJ1412" s="40"/>
      <c r="AK1412" s="40"/>
      <c r="AL1412" s="40"/>
      <c r="AM1412" s="40"/>
      <c r="AN1412" s="40"/>
      <c r="AO1412" s="40"/>
      <c r="AP1412" s="40"/>
      <c r="AQ1412" s="40"/>
      <c r="AR1412" s="40"/>
      <c r="AS1412" s="42"/>
      <c r="AT1412" s="42"/>
      <c r="AU1412" s="43"/>
      <c r="AV1412" s="40"/>
      <c r="AW1412" s="40"/>
      <c r="AX1412" s="40"/>
      <c r="AY1412" s="40"/>
      <c r="AZ1412" s="40"/>
      <c r="BA1412" s="42"/>
      <c r="BB1412" s="41"/>
      <c r="BC1412" s="40"/>
      <c r="BD1412" s="40"/>
      <c r="BE1412" s="40"/>
      <c r="BF1412" s="40"/>
      <c r="BG1412" s="40"/>
      <c r="BH1412" s="42"/>
      <c r="BI1412" s="40"/>
      <c r="BJ1412" s="40"/>
      <c r="BK1412" s="40"/>
      <c r="BL1412" s="40"/>
      <c r="BM1412" s="40"/>
      <c r="BN1412" s="40"/>
      <c r="BO1412" s="41"/>
      <c r="BP1412" s="40"/>
      <c r="BQ1412" s="40"/>
      <c r="BR1412" s="40"/>
      <c r="BS1412" s="40"/>
      <c r="BT1412" s="40"/>
      <c r="BU1412" s="42"/>
      <c r="BV1412" s="40"/>
      <c r="BW1412" s="41">
        <v>2</v>
      </c>
      <c r="BX1412" s="40"/>
      <c r="BY1412" s="40"/>
      <c r="BZ1412" s="40">
        <v>12</v>
      </c>
      <c r="CA1412" s="42">
        <v>12</v>
      </c>
      <c r="CB1412" s="41"/>
      <c r="CC1412" s="40"/>
      <c r="CD1412" s="40"/>
      <c r="CE1412" s="40"/>
      <c r="CF1412" s="40"/>
      <c r="CG1412" s="40"/>
      <c r="CH1412" s="42"/>
      <c r="CI1412" s="43"/>
      <c r="CJ1412" s="41"/>
      <c r="CK1412" s="40"/>
      <c r="CL1412" s="40"/>
      <c r="CM1412" s="40"/>
      <c r="CN1412" s="40"/>
      <c r="CO1412" s="40"/>
      <c r="CP1412" s="40"/>
      <c r="CQ1412" s="40"/>
      <c r="CR1412" s="40"/>
      <c r="CS1412" s="40"/>
      <c r="CT1412" s="40"/>
      <c r="CU1412" s="40"/>
      <c r="CV1412" s="40"/>
      <c r="CW1412" s="40"/>
      <c r="CX1412" s="40"/>
      <c r="CY1412" s="40"/>
      <c r="CZ1412" s="40"/>
      <c r="DA1412" s="40"/>
      <c r="DB1412" s="40"/>
      <c r="DC1412" s="40"/>
      <c r="DD1412" s="40"/>
      <c r="DE1412" s="40"/>
      <c r="DF1412" s="40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41"/>
      <c r="DR1412" s="40"/>
      <c r="DS1412" s="40"/>
      <c r="DT1412" s="40"/>
      <c r="DU1412" s="40"/>
      <c r="DV1412" s="42"/>
      <c r="DW1412" s="40"/>
      <c r="DX1412" s="40"/>
      <c r="DY1412" s="40"/>
      <c r="DZ1412" s="40"/>
      <c r="EA1412" s="40"/>
      <c r="EB1412" s="40"/>
      <c r="EC1412" s="40"/>
      <c r="ED1412" s="41"/>
      <c r="EE1412" s="40"/>
      <c r="EF1412" s="40"/>
      <c r="EG1412" s="41"/>
      <c r="EH1412" s="40"/>
      <c r="EI1412" s="40"/>
      <c r="EJ1412" s="40"/>
      <c r="EK1412" s="40"/>
      <c r="EL1412" s="42"/>
      <c r="EM1412" s="40"/>
      <c r="EN1412" s="40"/>
      <c r="EO1412" s="40"/>
      <c r="EP1412" s="40"/>
      <c r="EQ1412" s="40"/>
      <c r="ER1412" s="40"/>
      <c r="ES1412" s="40"/>
      <c r="ET1412" s="40"/>
      <c r="EU1412" s="40"/>
      <c r="EV1412" s="40"/>
      <c r="EW1412" s="42"/>
      <c r="EX1412" s="42"/>
      <c r="EY1412" s="42"/>
      <c r="EZ1412" s="42"/>
      <c r="FA1412" s="42"/>
      <c r="FB1412" s="42"/>
      <c r="FC1412" s="42"/>
      <c r="FD1412" s="42"/>
      <c r="FE1412" s="42"/>
      <c r="FF1412" s="42"/>
      <c r="FG1412" s="42"/>
      <c r="FH1412" s="42"/>
      <c r="FI1412" s="42"/>
      <c r="FJ1412" s="42"/>
      <c r="FK1412" s="42"/>
      <c r="FL1412" s="42"/>
      <c r="FM1412" s="42"/>
      <c r="FN1412" s="42"/>
      <c r="FO1412" s="42"/>
      <c r="FP1412" s="42"/>
      <c r="FQ1412" s="42"/>
      <c r="FR1412" s="42"/>
      <c r="FS1412" s="29">
        <f t="shared" si="171"/>
        <v>462</v>
      </c>
      <c r="FT1412" s="29">
        <f t="shared" si="175"/>
        <v>462</v>
      </c>
      <c r="FU1412" s="8">
        <f t="shared" si="174"/>
        <v>2</v>
      </c>
      <c r="FV1412" s="29">
        <f t="shared" si="176"/>
        <v>2</v>
      </c>
    </row>
    <row r="1413" spans="1:178">
      <c r="A1413" s="8">
        <v>17196</v>
      </c>
      <c r="B1413" s="4" t="s">
        <v>855</v>
      </c>
      <c r="C1413">
        <v>1</v>
      </c>
      <c r="D1413" t="s">
        <v>1578</v>
      </c>
      <c r="E1413" s="8" t="s">
        <v>1455</v>
      </c>
      <c r="F1413" t="s">
        <v>105</v>
      </c>
      <c r="G1413">
        <v>500</v>
      </c>
      <c r="H1413" s="8" t="str">
        <f>VLOOKUP(F1413, 'Meslek Grupları'!$E$6:$G$152, 3, FALSE)</f>
        <v>Esnaf</v>
      </c>
      <c r="I1413" s="8"/>
      <c r="J1413" s="8"/>
      <c r="K1413" s="8"/>
      <c r="M1413" s="8"/>
      <c r="O1413" s="8"/>
      <c r="P1413" s="8"/>
      <c r="Q1413" t="s">
        <v>576</v>
      </c>
      <c r="R1413">
        <v>80</v>
      </c>
      <c r="S1413">
        <v>7</v>
      </c>
      <c r="T1413">
        <v>31.5</v>
      </c>
      <c r="U1413" s="8"/>
      <c r="V1413" s="8"/>
      <c r="W1413" s="8"/>
      <c r="Z1413" s="2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>
        <v>20</v>
      </c>
      <c r="AS1413" s="27">
        <v>4.5</v>
      </c>
      <c r="AT1413" s="27">
        <v>4.5</v>
      </c>
      <c r="AU1413" s="29"/>
      <c r="AV1413" s="8">
        <v>3</v>
      </c>
      <c r="AW1413" s="8"/>
      <c r="AX1413" s="3"/>
      <c r="AY1413" s="8"/>
      <c r="AZ1413" s="8">
        <v>20</v>
      </c>
      <c r="BA1413" s="27"/>
      <c r="BB1413" s="28"/>
      <c r="BC1413" s="8"/>
      <c r="BD1413" s="8"/>
      <c r="BE1413" s="8"/>
      <c r="BF1413" s="8"/>
      <c r="BG1413" s="8"/>
      <c r="BH1413" s="27"/>
      <c r="BI1413" s="8">
        <v>2</v>
      </c>
      <c r="BJ1413" s="8">
        <v>4</v>
      </c>
      <c r="BK1413" s="8">
        <v>4</v>
      </c>
      <c r="BL1413" s="8"/>
      <c r="BM1413" s="8">
        <v>32</v>
      </c>
      <c r="BN1413" s="8">
        <v>32</v>
      </c>
      <c r="BO1413" s="28"/>
      <c r="BP1413" s="8"/>
      <c r="BQ1413" s="8"/>
      <c r="BR1413" s="8"/>
      <c r="BS1413" s="8"/>
      <c r="BT1413" s="8"/>
      <c r="BU1413" s="27"/>
      <c r="BV1413" s="8"/>
      <c r="BW1413" s="28">
        <v>7</v>
      </c>
      <c r="BX1413" s="8"/>
      <c r="BY1413" s="8"/>
      <c r="BZ1413" s="8">
        <v>180</v>
      </c>
      <c r="CA1413" s="27">
        <v>180</v>
      </c>
      <c r="CB1413" s="28"/>
      <c r="CC1413" s="8"/>
      <c r="CD1413" s="8"/>
      <c r="CE1413" s="8"/>
      <c r="CF1413" s="8"/>
      <c r="CG1413" s="8"/>
      <c r="CH1413" s="27"/>
      <c r="CI1413" s="29"/>
      <c r="CJ1413" s="2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28"/>
      <c r="DR1413" s="8"/>
      <c r="DS1413" s="8"/>
      <c r="DT1413" s="8"/>
      <c r="DU1413" s="8"/>
      <c r="DV1413" s="27"/>
      <c r="DW1413" s="8"/>
      <c r="DX1413" s="8"/>
      <c r="DY1413" s="8"/>
      <c r="DZ1413" s="8"/>
      <c r="EA1413" s="8"/>
      <c r="EB1413" s="8"/>
      <c r="EC1413" s="8"/>
      <c r="ED1413" s="28"/>
      <c r="EE1413" s="8"/>
      <c r="EF1413" s="8"/>
      <c r="EG1413" s="28">
        <v>1</v>
      </c>
      <c r="EH1413" s="8"/>
      <c r="EI1413" s="8"/>
      <c r="EJ1413" s="8"/>
      <c r="EK1413" s="8" t="s">
        <v>960</v>
      </c>
      <c r="EL1413" s="27">
        <v>300</v>
      </c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27"/>
      <c r="EX1413" s="27"/>
      <c r="EY1413" s="27"/>
      <c r="EZ1413" s="27"/>
      <c r="FA1413" s="27"/>
      <c r="FB1413" s="27"/>
      <c r="FC1413" s="27"/>
      <c r="FD1413" s="27"/>
      <c r="FE1413" s="27"/>
      <c r="FF1413" s="27"/>
      <c r="FG1413" s="27"/>
      <c r="FH1413" s="27"/>
      <c r="FI1413" s="27"/>
      <c r="FJ1413" s="27"/>
      <c r="FK1413" s="27"/>
      <c r="FL1413" s="27"/>
      <c r="FM1413" s="27"/>
      <c r="FN1413" s="27"/>
      <c r="FO1413" s="27"/>
      <c r="FP1413" s="27"/>
      <c r="FQ1413" s="27"/>
      <c r="FR1413" s="27"/>
      <c r="FS1413" s="29">
        <f t="shared" si="171"/>
        <v>1032</v>
      </c>
      <c r="FT1413" s="29">
        <f>SUM(FS1413:FS1414)</f>
        <v>1132</v>
      </c>
      <c r="FU1413" s="8">
        <f t="shared" si="174"/>
        <v>12</v>
      </c>
      <c r="FV1413" s="29">
        <f>SUM(FU1413:FU1414)</f>
        <v>15</v>
      </c>
    </row>
    <row r="1414" spans="1:178">
      <c r="A1414" s="8">
        <v>17196</v>
      </c>
      <c r="B1414" s="4" t="s">
        <v>855</v>
      </c>
      <c r="C1414" s="31"/>
      <c r="D1414" s="31"/>
      <c r="E1414" s="31"/>
      <c r="F1414" s="31"/>
      <c r="G1414" s="31"/>
      <c r="H1414" s="8">
        <f>VLOOKUP(F1414, 'Meslek Grupları'!$E$6:$G$152, 3, FALSE)</f>
        <v>0</v>
      </c>
      <c r="I1414" s="31"/>
      <c r="J1414" s="31"/>
      <c r="K1414" s="31"/>
      <c r="L1414" s="31"/>
      <c r="M1414" s="31"/>
      <c r="N1414" s="31"/>
      <c r="O1414" s="31"/>
      <c r="P1414" s="31"/>
      <c r="Q1414" s="31" t="s">
        <v>1071</v>
      </c>
      <c r="R1414" s="31"/>
      <c r="S1414" s="31"/>
      <c r="T1414" s="31"/>
      <c r="U1414" s="31"/>
      <c r="V1414" s="31"/>
      <c r="W1414" s="31"/>
      <c r="X1414" s="31"/>
      <c r="Y1414" s="31"/>
      <c r="Z1414" s="38"/>
      <c r="AA1414" s="31"/>
      <c r="AB1414" s="31"/>
      <c r="AC1414" s="31"/>
      <c r="AD1414" s="31"/>
      <c r="AE1414" s="31"/>
      <c r="AF1414" s="31"/>
      <c r="AG1414" s="31"/>
      <c r="AH1414" s="31"/>
      <c r="AI1414" s="31"/>
      <c r="AJ1414" s="31"/>
      <c r="AK1414" s="31"/>
      <c r="AL1414" s="31"/>
      <c r="AM1414" s="31"/>
      <c r="AN1414" s="31"/>
      <c r="AO1414" s="31"/>
      <c r="AP1414" s="31"/>
      <c r="AQ1414" s="31"/>
      <c r="AR1414" s="31"/>
      <c r="AS1414" s="37"/>
      <c r="AT1414" s="37"/>
      <c r="AU1414" s="39"/>
      <c r="AV1414" s="31"/>
      <c r="AW1414" s="31"/>
      <c r="AX1414" s="31"/>
      <c r="AY1414" s="31"/>
      <c r="AZ1414" s="31"/>
      <c r="BA1414" s="37"/>
      <c r="BB1414" s="38"/>
      <c r="BC1414" s="31"/>
      <c r="BD1414" s="31"/>
      <c r="BE1414" s="31"/>
      <c r="BF1414" s="31"/>
      <c r="BG1414" s="31"/>
      <c r="BH1414" s="37"/>
      <c r="BI1414" s="31"/>
      <c r="BJ1414" s="31"/>
      <c r="BK1414" s="31"/>
      <c r="BL1414" s="31"/>
      <c r="BM1414" s="31"/>
      <c r="BN1414" s="31"/>
      <c r="BO1414" s="38"/>
      <c r="BP1414" s="31"/>
      <c r="BQ1414" s="31"/>
      <c r="BR1414" s="31"/>
      <c r="BS1414" s="31"/>
      <c r="BT1414" s="31"/>
      <c r="BU1414" s="37"/>
      <c r="BV1414" s="31"/>
      <c r="BW1414" s="38">
        <v>3</v>
      </c>
      <c r="BX1414" s="31"/>
      <c r="BY1414" s="31" t="s">
        <v>186</v>
      </c>
      <c r="BZ1414" s="31"/>
      <c r="CA1414" s="37"/>
      <c r="CB1414" s="38"/>
      <c r="CC1414" s="31"/>
      <c r="CD1414" s="31"/>
      <c r="CE1414" s="31"/>
      <c r="CF1414" s="31"/>
      <c r="CG1414" s="31"/>
      <c r="CH1414" s="37"/>
      <c r="CI1414" s="39"/>
      <c r="CJ1414" s="38"/>
      <c r="CK1414" s="31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  <c r="DH1414" s="31"/>
      <c r="DI1414" s="31"/>
      <c r="DJ1414" s="31"/>
      <c r="DK1414" s="31"/>
      <c r="DL1414" s="31"/>
      <c r="DM1414" s="31"/>
      <c r="DN1414" s="31"/>
      <c r="DO1414" s="31"/>
      <c r="DP1414" s="31"/>
      <c r="DQ1414" s="38"/>
      <c r="DR1414" s="31"/>
      <c r="DS1414" s="31"/>
      <c r="DT1414" s="31"/>
      <c r="DU1414" s="31"/>
      <c r="DV1414" s="37"/>
      <c r="DW1414" s="31"/>
      <c r="DX1414" s="31"/>
      <c r="DY1414" s="31"/>
      <c r="DZ1414" s="31"/>
      <c r="EA1414" s="31"/>
      <c r="EB1414" s="31"/>
      <c r="EC1414" s="31"/>
      <c r="ED1414" s="38"/>
      <c r="EE1414" s="31"/>
      <c r="EF1414" s="31"/>
      <c r="EG1414" s="38">
        <v>1</v>
      </c>
      <c r="EH1414" s="31" t="s">
        <v>405</v>
      </c>
      <c r="EI1414" s="31" t="s">
        <v>45</v>
      </c>
      <c r="EJ1414" s="31"/>
      <c r="EK1414" s="31"/>
      <c r="EL1414" s="37">
        <v>100</v>
      </c>
      <c r="EM1414" s="31"/>
      <c r="EN1414" s="31"/>
      <c r="EO1414" s="31"/>
      <c r="EP1414" s="31"/>
      <c r="EQ1414" s="31"/>
      <c r="ER1414" s="31"/>
      <c r="ES1414" s="31"/>
      <c r="ET1414" s="31"/>
      <c r="EU1414" s="31"/>
      <c r="EV1414" s="31"/>
      <c r="EW1414" s="37"/>
      <c r="EX1414" s="37"/>
      <c r="EY1414" s="37"/>
      <c r="EZ1414" s="37"/>
      <c r="FA1414" s="37"/>
      <c r="FB1414" s="37"/>
      <c r="FC1414" s="37"/>
      <c r="FD1414" s="37"/>
      <c r="FE1414" s="37"/>
      <c r="FF1414" s="37"/>
      <c r="FG1414" s="37"/>
      <c r="FH1414" s="37"/>
      <c r="FI1414" s="37"/>
      <c r="FJ1414" s="37"/>
      <c r="FK1414" s="37"/>
      <c r="FL1414" s="37"/>
      <c r="FM1414" s="37"/>
      <c r="FN1414" s="37"/>
      <c r="FO1414" s="37"/>
      <c r="FP1414" s="37"/>
      <c r="FQ1414" s="37"/>
      <c r="FR1414" s="37"/>
      <c r="FS1414" s="29">
        <f t="shared" si="171"/>
        <v>100</v>
      </c>
      <c r="FT1414" s="29"/>
      <c r="FU1414" s="8">
        <f t="shared" si="174"/>
        <v>3</v>
      </c>
      <c r="FV1414" s="29"/>
    </row>
    <row r="1415" spans="1:178">
      <c r="A1415" s="8">
        <v>17196</v>
      </c>
      <c r="B1415" s="4" t="s">
        <v>855</v>
      </c>
      <c r="C1415" s="40">
        <v>2</v>
      </c>
      <c r="D1415" s="40" t="s">
        <v>2253</v>
      </c>
      <c r="E1415" s="40" t="s">
        <v>1451</v>
      </c>
      <c r="F1415" s="40" t="s">
        <v>236</v>
      </c>
      <c r="G1415" s="40">
        <v>300</v>
      </c>
      <c r="H1415" s="8" t="str">
        <f>VLOOKUP(F1415, 'Meslek Grupları'!$E$6:$G$152, 3, FALSE)</f>
        <v>Esnaf</v>
      </c>
      <c r="I1415" s="40"/>
      <c r="J1415" s="40"/>
      <c r="K1415" s="40"/>
      <c r="L1415" s="40"/>
      <c r="M1415" s="40"/>
      <c r="N1415" s="40"/>
      <c r="O1415" s="40"/>
      <c r="P1415" s="40"/>
      <c r="Q1415" s="40" t="s">
        <v>575</v>
      </c>
      <c r="R1415" s="40">
        <v>20</v>
      </c>
      <c r="S1415" s="40">
        <v>6</v>
      </c>
      <c r="T1415" s="40">
        <v>27</v>
      </c>
      <c r="U1415" s="40"/>
      <c r="V1415" s="40"/>
      <c r="W1415" s="40"/>
      <c r="X1415" s="40"/>
      <c r="Y1415" s="40"/>
      <c r="Z1415" s="41"/>
      <c r="AA1415" s="40"/>
      <c r="AB1415" s="40"/>
      <c r="AC1415" s="40"/>
      <c r="AD1415" s="40"/>
      <c r="AE1415" s="40"/>
      <c r="AF1415" s="40"/>
      <c r="AG1415" s="40"/>
      <c r="AH1415" s="40"/>
      <c r="AI1415" s="40"/>
      <c r="AJ1415" s="40"/>
      <c r="AK1415" s="40"/>
      <c r="AL1415" s="40"/>
      <c r="AM1415" s="40"/>
      <c r="AN1415" s="40"/>
      <c r="AO1415" s="40"/>
      <c r="AP1415" s="40"/>
      <c r="AQ1415" s="40"/>
      <c r="AR1415" s="40"/>
      <c r="AS1415" s="42"/>
      <c r="AT1415" s="42"/>
      <c r="AU1415" s="43"/>
      <c r="AV1415" s="40"/>
      <c r="AW1415" s="40"/>
      <c r="AX1415" s="40"/>
      <c r="AY1415" s="40"/>
      <c r="AZ1415" s="40"/>
      <c r="BA1415" s="42"/>
      <c r="BB1415" s="41"/>
      <c r="BC1415" s="40"/>
      <c r="BD1415" s="40"/>
      <c r="BE1415" s="40"/>
      <c r="BF1415" s="40"/>
      <c r="BG1415" s="40"/>
      <c r="BH1415" s="42"/>
      <c r="BI1415" s="40"/>
      <c r="BJ1415" s="40"/>
      <c r="BK1415" s="40"/>
      <c r="BL1415" s="40"/>
      <c r="BM1415" s="40"/>
      <c r="BN1415" s="40"/>
      <c r="BO1415" s="41"/>
      <c r="BP1415" s="40"/>
      <c r="BQ1415" s="40"/>
      <c r="BR1415" s="40"/>
      <c r="BS1415" s="40"/>
      <c r="BT1415" s="40"/>
      <c r="BU1415" s="42"/>
      <c r="BV1415" s="40"/>
      <c r="BW1415" s="41">
        <v>6</v>
      </c>
      <c r="BX1415" s="40"/>
      <c r="BY1415" s="40"/>
      <c r="BZ1415" s="40">
        <v>108</v>
      </c>
      <c r="CA1415" s="42">
        <v>108</v>
      </c>
      <c r="CB1415" s="41"/>
      <c r="CC1415" s="40"/>
      <c r="CD1415" s="40"/>
      <c r="CE1415" s="40"/>
      <c r="CF1415" s="40"/>
      <c r="CG1415" s="40"/>
      <c r="CH1415" s="42"/>
      <c r="CI1415" s="43"/>
      <c r="CJ1415" s="41"/>
      <c r="CK1415" s="40"/>
      <c r="CL1415" s="40"/>
      <c r="CM1415" s="40"/>
      <c r="CN1415" s="40"/>
      <c r="CO1415" s="40"/>
      <c r="CP1415" s="40"/>
      <c r="CQ1415" s="40"/>
      <c r="CR1415" s="40"/>
      <c r="CS1415" s="40"/>
      <c r="CT1415" s="40"/>
      <c r="CU1415" s="40"/>
      <c r="CV1415" s="40"/>
      <c r="CW1415" s="40"/>
      <c r="CX1415" s="40"/>
      <c r="CY1415" s="40"/>
      <c r="CZ1415" s="40"/>
      <c r="DA1415" s="40"/>
      <c r="DB1415" s="40"/>
      <c r="DC1415" s="40"/>
      <c r="DD1415" s="40"/>
      <c r="DE1415" s="40"/>
      <c r="DF1415" s="40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41"/>
      <c r="DR1415" s="40"/>
      <c r="DS1415" s="40"/>
      <c r="DT1415" s="40"/>
      <c r="DU1415" s="40"/>
      <c r="DV1415" s="42"/>
      <c r="DW1415" s="40"/>
      <c r="DX1415" s="40"/>
      <c r="DY1415" s="40"/>
      <c r="DZ1415" s="40"/>
      <c r="EA1415" s="40"/>
      <c r="EB1415" s="40"/>
      <c r="EC1415" s="40"/>
      <c r="ED1415" s="41"/>
      <c r="EE1415" s="40"/>
      <c r="EF1415" s="40"/>
      <c r="EG1415" s="41"/>
      <c r="EH1415" s="40"/>
      <c r="EI1415" s="40"/>
      <c r="EJ1415" s="40"/>
      <c r="EK1415" s="40"/>
      <c r="EL1415" s="42"/>
      <c r="EM1415" s="40"/>
      <c r="EN1415" s="40"/>
      <c r="EO1415" s="40"/>
      <c r="EP1415" s="40"/>
      <c r="EQ1415" s="40"/>
      <c r="ER1415" s="40">
        <v>1</v>
      </c>
      <c r="ES1415" s="40"/>
      <c r="ET1415" s="40"/>
      <c r="EU1415" s="40"/>
      <c r="EV1415" s="40"/>
      <c r="EW1415" s="42">
        <v>80</v>
      </c>
      <c r="EX1415" s="42"/>
      <c r="EY1415" s="42"/>
      <c r="EZ1415" s="42"/>
      <c r="FA1415" s="42"/>
      <c r="FB1415" s="42"/>
      <c r="FC1415" s="42"/>
      <c r="FD1415" s="42"/>
      <c r="FE1415" s="42"/>
      <c r="FF1415" s="42"/>
      <c r="FG1415" s="42"/>
      <c r="FH1415" s="42"/>
      <c r="FI1415" s="42"/>
      <c r="FJ1415" s="42"/>
      <c r="FK1415" s="42"/>
      <c r="FL1415" s="42"/>
      <c r="FM1415" s="42"/>
      <c r="FN1415" s="42"/>
      <c r="FO1415" s="42"/>
      <c r="FP1415" s="42"/>
      <c r="FQ1415" s="42"/>
      <c r="FR1415" s="42"/>
      <c r="FS1415" s="29">
        <f t="shared" si="171"/>
        <v>488</v>
      </c>
      <c r="FT1415" s="29">
        <f t="shared" ref="FT1415:FT1448" si="177">FS1415</f>
        <v>488</v>
      </c>
      <c r="FU1415" s="8">
        <f t="shared" si="174"/>
        <v>6</v>
      </c>
      <c r="FV1415" s="29">
        <f t="shared" ref="FV1415:FV1448" si="178">FU1415</f>
        <v>6</v>
      </c>
    </row>
    <row r="1416" spans="1:178">
      <c r="A1416" s="8">
        <v>17196</v>
      </c>
      <c r="B1416" s="4" t="s">
        <v>855</v>
      </c>
      <c r="C1416" s="40">
        <v>3</v>
      </c>
      <c r="D1416" s="40" t="s">
        <v>1794</v>
      </c>
      <c r="E1416" s="40" t="s">
        <v>1455</v>
      </c>
      <c r="F1416" s="40" t="s">
        <v>334</v>
      </c>
      <c r="G1416" s="40">
        <v>500</v>
      </c>
      <c r="H1416" s="8" t="str">
        <f>VLOOKUP(F1416, 'Meslek Grupları'!$E$6:$G$152, 3, FALSE)</f>
        <v>Görevli</v>
      </c>
      <c r="I1416" s="40" t="s">
        <v>2257</v>
      </c>
      <c r="J1416" s="40"/>
      <c r="K1416" s="40"/>
      <c r="L1416" s="40"/>
      <c r="M1416" s="40"/>
      <c r="N1416" s="40"/>
      <c r="O1416" s="40"/>
      <c r="P1416" s="40"/>
      <c r="Q1416" s="40" t="s">
        <v>575</v>
      </c>
      <c r="R1416" s="40"/>
      <c r="S1416" s="40"/>
      <c r="T1416" s="40"/>
      <c r="U1416" s="40"/>
      <c r="V1416" s="40"/>
      <c r="W1416" s="40"/>
      <c r="X1416" s="40"/>
      <c r="Y1416" s="40"/>
      <c r="Z1416" s="41"/>
      <c r="AA1416" s="40"/>
      <c r="AB1416" s="40"/>
      <c r="AC1416" s="40"/>
      <c r="AD1416" s="40"/>
      <c r="AE1416" s="40"/>
      <c r="AF1416" s="40"/>
      <c r="AG1416" s="40"/>
      <c r="AH1416" s="40"/>
      <c r="AI1416" s="40"/>
      <c r="AJ1416" s="40"/>
      <c r="AK1416" s="40"/>
      <c r="AL1416" s="40"/>
      <c r="AM1416" s="40"/>
      <c r="AN1416" s="40"/>
      <c r="AO1416" s="40"/>
      <c r="AP1416" s="40"/>
      <c r="AQ1416" s="40"/>
      <c r="AR1416" s="40"/>
      <c r="AS1416" s="42"/>
      <c r="AT1416" s="42"/>
      <c r="AU1416" s="43"/>
      <c r="AV1416" s="40"/>
      <c r="AW1416" s="40"/>
      <c r="AX1416" s="40"/>
      <c r="AY1416" s="40"/>
      <c r="AZ1416" s="40"/>
      <c r="BA1416" s="42"/>
      <c r="BB1416" s="41"/>
      <c r="BC1416" s="40"/>
      <c r="BD1416" s="40"/>
      <c r="BE1416" s="40"/>
      <c r="BF1416" s="40"/>
      <c r="BG1416" s="40"/>
      <c r="BH1416" s="42"/>
      <c r="BI1416" s="40"/>
      <c r="BJ1416" s="40"/>
      <c r="BK1416" s="40"/>
      <c r="BL1416" s="40"/>
      <c r="BM1416" s="40"/>
      <c r="BN1416" s="40"/>
      <c r="BO1416" s="41"/>
      <c r="BP1416" s="40"/>
      <c r="BQ1416" s="40"/>
      <c r="BR1416" s="40"/>
      <c r="BS1416" s="40"/>
      <c r="BT1416" s="40"/>
      <c r="BU1416" s="42"/>
      <c r="BV1416" s="40"/>
      <c r="BW1416" s="41"/>
      <c r="BX1416" s="40"/>
      <c r="BY1416" s="40"/>
      <c r="BZ1416" s="40"/>
      <c r="CA1416" s="42"/>
      <c r="CB1416" s="41"/>
      <c r="CC1416" s="40"/>
      <c r="CD1416" s="40"/>
      <c r="CE1416" s="40"/>
      <c r="CF1416" s="40"/>
      <c r="CG1416" s="40"/>
      <c r="CH1416" s="42"/>
      <c r="CI1416" s="43"/>
      <c r="CJ1416" s="41"/>
      <c r="CK1416" s="40"/>
      <c r="CL1416" s="40"/>
      <c r="CM1416" s="40"/>
      <c r="CN1416" s="40"/>
      <c r="CO1416" s="40"/>
      <c r="CP1416" s="40"/>
      <c r="CQ1416" s="40"/>
      <c r="CR1416" s="40"/>
      <c r="CS1416" s="40"/>
      <c r="CT1416" s="40"/>
      <c r="CU1416" s="40"/>
      <c r="CV1416" s="40"/>
      <c r="CW1416" s="40"/>
      <c r="CX1416" s="40"/>
      <c r="CY1416" s="40"/>
      <c r="CZ1416" s="40"/>
      <c r="DA1416" s="40"/>
      <c r="DB1416" s="40"/>
      <c r="DC1416" s="40"/>
      <c r="DD1416" s="40"/>
      <c r="DE1416" s="40"/>
      <c r="DF1416" s="40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41"/>
      <c r="DR1416" s="40"/>
      <c r="DS1416" s="40"/>
      <c r="DT1416" s="40"/>
      <c r="DU1416" s="40"/>
      <c r="DV1416" s="42"/>
      <c r="DW1416" s="40"/>
      <c r="DX1416" s="40"/>
      <c r="DY1416" s="40"/>
      <c r="DZ1416" s="40"/>
      <c r="EA1416" s="40"/>
      <c r="EB1416" s="40"/>
      <c r="EC1416" s="40"/>
      <c r="ED1416" s="41"/>
      <c r="EE1416" s="40"/>
      <c r="EF1416" s="40"/>
      <c r="EG1416" s="41"/>
      <c r="EH1416" s="40"/>
      <c r="EI1416" s="40"/>
      <c r="EJ1416" s="40"/>
      <c r="EK1416" s="40"/>
      <c r="EL1416" s="42"/>
      <c r="EM1416" s="40"/>
      <c r="EN1416" s="40"/>
      <c r="EO1416" s="40"/>
      <c r="EP1416" s="40"/>
      <c r="EQ1416" s="40"/>
      <c r="ER1416" s="40"/>
      <c r="ES1416" s="40"/>
      <c r="ET1416" s="40"/>
      <c r="EU1416" s="40"/>
      <c r="EV1416" s="40"/>
      <c r="EW1416" s="42"/>
      <c r="EX1416" s="42"/>
      <c r="EY1416" s="42"/>
      <c r="EZ1416" s="42"/>
      <c r="FA1416" s="42"/>
      <c r="FB1416" s="42"/>
      <c r="FC1416" s="42"/>
      <c r="FD1416" s="42"/>
      <c r="FE1416" s="42"/>
      <c r="FF1416" s="42"/>
      <c r="FG1416" s="42"/>
      <c r="FH1416" s="42"/>
      <c r="FI1416" s="42"/>
      <c r="FJ1416" s="42"/>
      <c r="FK1416" s="42"/>
      <c r="FL1416" s="42"/>
      <c r="FM1416" s="42"/>
      <c r="FN1416" s="42"/>
      <c r="FO1416" s="42"/>
      <c r="FP1416" s="42"/>
      <c r="FQ1416" s="42"/>
      <c r="FR1416" s="42"/>
      <c r="FS1416" s="29">
        <f t="shared" si="171"/>
        <v>500</v>
      </c>
      <c r="FT1416" s="29">
        <f t="shared" si="177"/>
        <v>500</v>
      </c>
      <c r="FU1416" s="8">
        <f t="shared" si="174"/>
        <v>0</v>
      </c>
      <c r="FV1416" s="29">
        <f t="shared" si="178"/>
        <v>0</v>
      </c>
    </row>
    <row r="1417" spans="1:178">
      <c r="A1417" s="8">
        <v>17196</v>
      </c>
      <c r="B1417" s="4" t="s">
        <v>855</v>
      </c>
      <c r="C1417" s="40">
        <v>4</v>
      </c>
      <c r="D1417" s="40" t="s">
        <v>1455</v>
      </c>
      <c r="E1417" s="40" t="s">
        <v>1462</v>
      </c>
      <c r="F1417" s="40" t="s">
        <v>107</v>
      </c>
      <c r="G1417" s="40">
        <v>150</v>
      </c>
      <c r="H1417" s="8" t="str">
        <f>VLOOKUP(F1417, 'Meslek Grupları'!$E$6:$G$152, 3, FALSE)</f>
        <v>Esnaf</v>
      </c>
      <c r="I1417" s="40" t="s">
        <v>1795</v>
      </c>
      <c r="J1417" s="40"/>
      <c r="K1417" s="40"/>
      <c r="L1417" s="40"/>
      <c r="M1417" s="40"/>
      <c r="N1417" s="40"/>
      <c r="O1417" s="40"/>
      <c r="P1417" s="40"/>
      <c r="Q1417" s="40" t="s">
        <v>575</v>
      </c>
      <c r="R1417" s="40">
        <v>8</v>
      </c>
      <c r="S1417" s="40">
        <v>2</v>
      </c>
      <c r="T1417" s="40">
        <v>9</v>
      </c>
      <c r="U1417" s="40"/>
      <c r="V1417" s="40"/>
      <c r="W1417" s="40"/>
      <c r="X1417" s="40"/>
      <c r="Y1417" s="40"/>
      <c r="Z1417" s="41"/>
      <c r="AA1417" s="40"/>
      <c r="AB1417" s="40"/>
      <c r="AC1417" s="40"/>
      <c r="AD1417" s="40"/>
      <c r="AE1417" s="40"/>
      <c r="AF1417" s="40"/>
      <c r="AG1417" s="40"/>
      <c r="AH1417" s="40"/>
      <c r="AI1417" s="40"/>
      <c r="AJ1417" s="40"/>
      <c r="AK1417" s="40"/>
      <c r="AL1417" s="40"/>
      <c r="AM1417" s="40"/>
      <c r="AN1417" s="40"/>
      <c r="AO1417" s="40"/>
      <c r="AP1417" s="40"/>
      <c r="AQ1417" s="40"/>
      <c r="AR1417" s="40"/>
      <c r="AS1417" s="42"/>
      <c r="AT1417" s="42"/>
      <c r="AU1417" s="43"/>
      <c r="AV1417" s="40"/>
      <c r="AW1417" s="40"/>
      <c r="AX1417" s="40"/>
      <c r="AY1417" s="40"/>
      <c r="AZ1417" s="40"/>
      <c r="BA1417" s="42"/>
      <c r="BB1417" s="41"/>
      <c r="BC1417" s="40"/>
      <c r="BD1417" s="40"/>
      <c r="BE1417" s="40"/>
      <c r="BF1417" s="40"/>
      <c r="BG1417" s="40"/>
      <c r="BH1417" s="42"/>
      <c r="BI1417" s="40"/>
      <c r="BJ1417" s="40"/>
      <c r="BK1417" s="40"/>
      <c r="BL1417" s="40"/>
      <c r="BM1417" s="40"/>
      <c r="BN1417" s="40"/>
      <c r="BO1417" s="41"/>
      <c r="BP1417" s="40"/>
      <c r="BQ1417" s="40"/>
      <c r="BR1417" s="40"/>
      <c r="BS1417" s="40"/>
      <c r="BT1417" s="40"/>
      <c r="BU1417" s="42"/>
      <c r="BV1417" s="40"/>
      <c r="BW1417" s="41">
        <v>2</v>
      </c>
      <c r="BX1417" s="40"/>
      <c r="BY1417" s="40"/>
      <c r="BZ1417" s="40">
        <v>24</v>
      </c>
      <c r="CA1417" s="42">
        <v>24</v>
      </c>
      <c r="CB1417" s="41"/>
      <c r="CC1417" s="40"/>
      <c r="CD1417" s="40"/>
      <c r="CE1417" s="40"/>
      <c r="CF1417" s="40"/>
      <c r="CG1417" s="40"/>
      <c r="CH1417" s="42"/>
      <c r="CI1417" s="43"/>
      <c r="CJ1417" s="41"/>
      <c r="CK1417" s="40"/>
      <c r="CL1417" s="40"/>
      <c r="CM1417" s="40"/>
      <c r="CN1417" s="40"/>
      <c r="CO1417" s="40"/>
      <c r="CP1417" s="40"/>
      <c r="CQ1417" s="40"/>
      <c r="CR1417" s="40"/>
      <c r="CS1417" s="40"/>
      <c r="CT1417" s="40"/>
      <c r="CU1417" s="40"/>
      <c r="CV1417" s="40"/>
      <c r="CW1417" s="40"/>
      <c r="CX1417" s="40"/>
      <c r="CY1417" s="40"/>
      <c r="CZ1417" s="40"/>
      <c r="DA1417" s="40"/>
      <c r="DB1417" s="40"/>
      <c r="DC1417" s="40"/>
      <c r="DD1417" s="40"/>
      <c r="DE1417" s="40"/>
      <c r="DF1417" s="40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41"/>
      <c r="DR1417" s="40"/>
      <c r="DS1417" s="40"/>
      <c r="DT1417" s="40"/>
      <c r="DU1417" s="40"/>
      <c r="DV1417" s="42"/>
      <c r="DW1417" s="40"/>
      <c r="DX1417" s="40"/>
      <c r="DY1417" s="40"/>
      <c r="DZ1417" s="40"/>
      <c r="EA1417" s="40"/>
      <c r="EB1417" s="40"/>
      <c r="EC1417" s="40"/>
      <c r="ED1417" s="41"/>
      <c r="EE1417" s="40"/>
      <c r="EF1417" s="40"/>
      <c r="EG1417" s="41"/>
      <c r="EH1417" s="40"/>
      <c r="EI1417" s="40"/>
      <c r="EJ1417" s="40"/>
      <c r="EK1417" s="40"/>
      <c r="EL1417" s="42"/>
      <c r="EM1417" s="40"/>
      <c r="EN1417" s="40"/>
      <c r="EO1417" s="40"/>
      <c r="EP1417" s="40"/>
      <c r="EQ1417" s="40"/>
      <c r="ER1417" s="40"/>
      <c r="ES1417" s="40"/>
      <c r="ET1417" s="40"/>
      <c r="EU1417" s="40"/>
      <c r="EV1417" s="40"/>
      <c r="EW1417" s="42"/>
      <c r="EX1417" s="42"/>
      <c r="EY1417" s="42"/>
      <c r="EZ1417" s="42"/>
      <c r="FA1417" s="42"/>
      <c r="FB1417" s="42"/>
      <c r="FC1417" s="42"/>
      <c r="FD1417" s="42"/>
      <c r="FE1417" s="42"/>
      <c r="FF1417" s="42"/>
      <c r="FG1417" s="42"/>
      <c r="FH1417" s="42"/>
      <c r="FI1417" s="42"/>
      <c r="FJ1417" s="42"/>
      <c r="FK1417" s="42"/>
      <c r="FL1417" s="42"/>
      <c r="FM1417" s="42"/>
      <c r="FN1417" s="42"/>
      <c r="FO1417" s="42"/>
      <c r="FP1417" s="42"/>
      <c r="FQ1417" s="42"/>
      <c r="FR1417" s="42"/>
      <c r="FS1417" s="29">
        <f t="shared" si="171"/>
        <v>174</v>
      </c>
      <c r="FT1417" s="29">
        <f t="shared" si="177"/>
        <v>174</v>
      </c>
      <c r="FU1417" s="8">
        <f t="shared" si="174"/>
        <v>2</v>
      </c>
      <c r="FV1417" s="29">
        <f t="shared" si="178"/>
        <v>2</v>
      </c>
    </row>
    <row r="1418" spans="1:178">
      <c r="A1418" s="8">
        <v>17196</v>
      </c>
      <c r="B1418" s="4" t="s">
        <v>855</v>
      </c>
      <c r="C1418" s="40">
        <v>5</v>
      </c>
      <c r="D1418" s="40" t="s">
        <v>1540</v>
      </c>
      <c r="E1418" s="40" t="s">
        <v>1796</v>
      </c>
      <c r="F1418" s="40" t="s">
        <v>236</v>
      </c>
      <c r="G1418" s="40">
        <v>300</v>
      </c>
      <c r="H1418" s="8" t="str">
        <f>VLOOKUP(F1418, 'Meslek Grupları'!$E$6:$G$152, 3, FALSE)</f>
        <v>Esnaf</v>
      </c>
      <c r="I1418" s="40" t="s">
        <v>1797</v>
      </c>
      <c r="J1418" s="40"/>
      <c r="K1418" s="40"/>
      <c r="L1418" s="40"/>
      <c r="M1418" s="40"/>
      <c r="N1418" s="40"/>
      <c r="O1418" s="40"/>
      <c r="P1418" s="40"/>
      <c r="Q1418" s="40" t="s">
        <v>576</v>
      </c>
      <c r="R1418" s="40">
        <v>60</v>
      </c>
      <c r="S1418" s="40"/>
      <c r="T1418" s="40"/>
      <c r="U1418" s="40"/>
      <c r="V1418" s="40"/>
      <c r="W1418" s="40"/>
      <c r="X1418" s="40"/>
      <c r="Y1418" s="40"/>
      <c r="Z1418" s="41"/>
      <c r="AA1418" s="40"/>
      <c r="AB1418" s="40"/>
      <c r="AC1418" s="40"/>
      <c r="AD1418" s="40"/>
      <c r="AE1418" s="40"/>
      <c r="AF1418" s="40"/>
      <c r="AG1418" s="40"/>
      <c r="AH1418" s="40"/>
      <c r="AI1418" s="40"/>
      <c r="AJ1418" s="40"/>
      <c r="AK1418" s="40"/>
      <c r="AL1418" s="40"/>
      <c r="AM1418" s="40"/>
      <c r="AN1418" s="40"/>
      <c r="AO1418" s="40"/>
      <c r="AP1418" s="40"/>
      <c r="AQ1418" s="40"/>
      <c r="AR1418" s="40"/>
      <c r="AS1418" s="42"/>
      <c r="AT1418" s="42"/>
      <c r="AU1418" s="43"/>
      <c r="AV1418" s="40"/>
      <c r="AW1418" s="40"/>
      <c r="AX1418" s="40"/>
      <c r="AY1418" s="40"/>
      <c r="AZ1418" s="40"/>
      <c r="BA1418" s="42"/>
      <c r="BB1418" s="41"/>
      <c r="BC1418" s="40"/>
      <c r="BD1418" s="40"/>
      <c r="BE1418" s="40"/>
      <c r="BF1418" s="40"/>
      <c r="BG1418" s="40"/>
      <c r="BH1418" s="42"/>
      <c r="BI1418" s="40"/>
      <c r="BJ1418" s="40"/>
      <c r="BK1418" s="40"/>
      <c r="BL1418" s="40"/>
      <c r="BM1418" s="40"/>
      <c r="BN1418" s="40"/>
      <c r="BO1418" s="41"/>
      <c r="BP1418" s="40"/>
      <c r="BQ1418" s="40"/>
      <c r="BR1418" s="40"/>
      <c r="BS1418" s="40"/>
      <c r="BT1418" s="40"/>
      <c r="BU1418" s="42"/>
      <c r="BV1418" s="40"/>
      <c r="BW1418" s="41"/>
      <c r="BX1418" s="40"/>
      <c r="BY1418" s="40"/>
      <c r="BZ1418" s="40"/>
      <c r="CA1418" s="42"/>
      <c r="CB1418" s="41"/>
      <c r="CC1418" s="40"/>
      <c r="CD1418" s="40"/>
      <c r="CE1418" s="40"/>
      <c r="CF1418" s="40"/>
      <c r="CG1418" s="40"/>
      <c r="CH1418" s="42"/>
      <c r="CI1418" s="43"/>
      <c r="CJ1418" s="41"/>
      <c r="CK1418" s="40"/>
      <c r="CL1418" s="40"/>
      <c r="CM1418" s="40"/>
      <c r="CN1418" s="40"/>
      <c r="CO1418" s="40"/>
      <c r="CP1418" s="40"/>
      <c r="CQ1418" s="40"/>
      <c r="CR1418" s="40"/>
      <c r="CS1418" s="40"/>
      <c r="CT1418" s="40"/>
      <c r="CU1418" s="40"/>
      <c r="CV1418" s="40"/>
      <c r="CW1418" s="40"/>
      <c r="CX1418" s="40"/>
      <c r="CY1418" s="40"/>
      <c r="CZ1418" s="40"/>
      <c r="DA1418" s="40"/>
      <c r="DB1418" s="40"/>
      <c r="DC1418" s="40"/>
      <c r="DD1418" s="40"/>
      <c r="DE1418" s="40"/>
      <c r="DF1418" s="40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41"/>
      <c r="DR1418" s="40"/>
      <c r="DS1418" s="40"/>
      <c r="DT1418" s="40"/>
      <c r="DU1418" s="40"/>
      <c r="DV1418" s="42"/>
      <c r="DW1418" s="40"/>
      <c r="DX1418" s="40"/>
      <c r="DY1418" s="40"/>
      <c r="DZ1418" s="40"/>
      <c r="EA1418" s="40"/>
      <c r="EB1418" s="40"/>
      <c r="EC1418" s="40"/>
      <c r="ED1418" s="41"/>
      <c r="EE1418" s="40"/>
      <c r="EF1418" s="40"/>
      <c r="EG1418" s="41"/>
      <c r="EH1418" s="40"/>
      <c r="EI1418" s="40"/>
      <c r="EJ1418" s="40"/>
      <c r="EK1418" s="40"/>
      <c r="EL1418" s="42"/>
      <c r="EM1418" s="40"/>
      <c r="EN1418" s="40"/>
      <c r="EO1418" s="40"/>
      <c r="EP1418" s="40"/>
      <c r="EQ1418" s="40"/>
      <c r="ER1418" s="40"/>
      <c r="ES1418" s="40"/>
      <c r="ET1418" s="40"/>
      <c r="EU1418" s="40"/>
      <c r="EV1418" s="40"/>
      <c r="EW1418" s="42"/>
      <c r="EX1418" s="42"/>
      <c r="EY1418" s="42"/>
      <c r="EZ1418" s="42"/>
      <c r="FA1418" s="42"/>
      <c r="FB1418" s="42"/>
      <c r="FC1418" s="42"/>
      <c r="FD1418" s="42"/>
      <c r="FE1418" s="42"/>
      <c r="FF1418" s="42"/>
      <c r="FG1418" s="42"/>
      <c r="FH1418" s="42"/>
      <c r="FI1418" s="42"/>
      <c r="FJ1418" s="42"/>
      <c r="FK1418" s="42"/>
      <c r="FL1418" s="42"/>
      <c r="FM1418" s="42"/>
      <c r="FN1418" s="42"/>
      <c r="FO1418" s="42"/>
      <c r="FP1418" s="42"/>
      <c r="FQ1418" s="42"/>
      <c r="FR1418" s="42"/>
      <c r="FS1418" s="29">
        <f t="shared" si="171"/>
        <v>300</v>
      </c>
      <c r="FT1418" s="29">
        <f t="shared" si="177"/>
        <v>300</v>
      </c>
      <c r="FU1418" s="8">
        <f t="shared" si="174"/>
        <v>0</v>
      </c>
      <c r="FV1418" s="29">
        <f t="shared" si="178"/>
        <v>0</v>
      </c>
    </row>
    <row r="1419" spans="1:178">
      <c r="A1419" s="8">
        <v>17196</v>
      </c>
      <c r="B1419" s="4" t="s">
        <v>855</v>
      </c>
      <c r="C1419" s="40">
        <v>6</v>
      </c>
      <c r="D1419" s="40" t="s">
        <v>1476</v>
      </c>
      <c r="E1419" s="40" t="s">
        <v>1440</v>
      </c>
      <c r="F1419" s="40" t="s">
        <v>848</v>
      </c>
      <c r="G1419" s="40">
        <v>120</v>
      </c>
      <c r="H1419" s="8" t="str">
        <f>VLOOKUP(F1419, 'Meslek Grupları'!$E$6:$G$152, 3, FALSE)</f>
        <v>Esnaf</v>
      </c>
      <c r="I1419" s="40" t="s">
        <v>1798</v>
      </c>
      <c r="J1419" s="40"/>
      <c r="K1419" s="40"/>
      <c r="L1419" s="40"/>
      <c r="M1419" s="40"/>
      <c r="N1419" s="40"/>
      <c r="O1419" s="40"/>
      <c r="P1419" s="40"/>
      <c r="Q1419" s="40" t="s">
        <v>575</v>
      </c>
      <c r="R1419" s="40"/>
      <c r="S1419" s="40">
        <v>1</v>
      </c>
      <c r="T1419" s="40">
        <v>4.5</v>
      </c>
      <c r="U1419" s="40"/>
      <c r="V1419" s="40"/>
      <c r="W1419" s="40"/>
      <c r="X1419" s="40"/>
      <c r="Y1419" s="40"/>
      <c r="Z1419" s="41"/>
      <c r="AA1419" s="40"/>
      <c r="AB1419" s="40"/>
      <c r="AC1419" s="40"/>
      <c r="AD1419" s="40"/>
      <c r="AE1419" s="40"/>
      <c r="AF1419" s="40"/>
      <c r="AG1419" s="40"/>
      <c r="AH1419" s="40"/>
      <c r="AI1419" s="40"/>
      <c r="AJ1419" s="40"/>
      <c r="AK1419" s="40"/>
      <c r="AL1419" s="40"/>
      <c r="AM1419" s="40"/>
      <c r="AN1419" s="40"/>
      <c r="AO1419" s="40"/>
      <c r="AP1419" s="40"/>
      <c r="AQ1419" s="40"/>
      <c r="AR1419" s="40"/>
      <c r="AS1419" s="42"/>
      <c r="AT1419" s="134">
        <v>3.75</v>
      </c>
      <c r="AU1419" s="43"/>
      <c r="AV1419" s="40"/>
      <c r="AW1419" s="40"/>
      <c r="AX1419" s="40"/>
      <c r="AY1419" s="40"/>
      <c r="AZ1419" s="40"/>
      <c r="BA1419" s="42"/>
      <c r="BB1419" s="41"/>
      <c r="BC1419" s="40"/>
      <c r="BD1419" s="40"/>
      <c r="BE1419" s="40"/>
      <c r="BF1419" s="40"/>
      <c r="BG1419" s="40"/>
      <c r="BH1419" s="42"/>
      <c r="BI1419" s="40">
        <v>1</v>
      </c>
      <c r="BJ1419" s="124">
        <v>3.75</v>
      </c>
      <c r="BK1419" s="40">
        <v>3.75</v>
      </c>
      <c r="BL1419" s="40"/>
      <c r="BM1419" s="40">
        <v>30</v>
      </c>
      <c r="BN1419" s="40">
        <v>30</v>
      </c>
      <c r="BO1419" s="41"/>
      <c r="BP1419" s="40"/>
      <c r="BQ1419" s="40"/>
      <c r="BR1419" s="40"/>
      <c r="BS1419" s="40"/>
      <c r="BT1419" s="40"/>
      <c r="BU1419" s="42"/>
      <c r="BV1419" s="40"/>
      <c r="BW1419" s="41">
        <v>1</v>
      </c>
      <c r="BX1419" s="40"/>
      <c r="BY1419" s="40"/>
      <c r="BZ1419" s="40">
        <v>12</v>
      </c>
      <c r="CA1419" s="42">
        <v>12</v>
      </c>
      <c r="CB1419" s="41"/>
      <c r="CC1419" s="40"/>
      <c r="CD1419" s="40"/>
      <c r="CE1419" s="40"/>
      <c r="CF1419" s="40"/>
      <c r="CG1419" s="40"/>
      <c r="CH1419" s="42"/>
      <c r="CI1419" s="43"/>
      <c r="CJ1419" s="41"/>
      <c r="CK1419" s="40"/>
      <c r="CL1419" s="40"/>
      <c r="CM1419" s="40"/>
      <c r="CN1419" s="40"/>
      <c r="CO1419" s="40"/>
      <c r="CP1419" s="40"/>
      <c r="CQ1419" s="40"/>
      <c r="CR1419" s="40"/>
      <c r="CS1419" s="40"/>
      <c r="CT1419" s="40"/>
      <c r="CU1419" s="40"/>
      <c r="CV1419" s="40"/>
      <c r="CW1419" s="40"/>
      <c r="CX1419" s="40"/>
      <c r="CY1419" s="40"/>
      <c r="CZ1419" s="40"/>
      <c r="DA1419" s="40"/>
      <c r="DB1419" s="40"/>
      <c r="DC1419" s="40"/>
      <c r="DD1419" s="40"/>
      <c r="DE1419" s="40"/>
      <c r="DF1419" s="40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41"/>
      <c r="DR1419" s="40"/>
      <c r="DS1419" s="40"/>
      <c r="DT1419" s="40"/>
      <c r="DU1419" s="40"/>
      <c r="DV1419" s="42"/>
      <c r="DW1419" s="40"/>
      <c r="DX1419" s="40"/>
      <c r="DY1419" s="40"/>
      <c r="DZ1419" s="40"/>
      <c r="EA1419" s="40"/>
      <c r="EB1419" s="40"/>
      <c r="EC1419" s="40"/>
      <c r="ED1419" s="41"/>
      <c r="EE1419" s="40"/>
      <c r="EF1419" s="40"/>
      <c r="EG1419" s="41"/>
      <c r="EH1419" s="40"/>
      <c r="EI1419" s="40"/>
      <c r="EJ1419" s="40"/>
      <c r="EK1419" s="40"/>
      <c r="EL1419" s="42"/>
      <c r="EM1419" s="40"/>
      <c r="EN1419" s="40"/>
      <c r="EO1419" s="40"/>
      <c r="EP1419" s="40"/>
      <c r="EQ1419" s="40"/>
      <c r="ER1419" s="40"/>
      <c r="ES1419" s="40"/>
      <c r="ET1419" s="40"/>
      <c r="EU1419" s="40"/>
      <c r="EV1419" s="40"/>
      <c r="EW1419" s="42"/>
      <c r="EX1419" s="42"/>
      <c r="EY1419" s="42"/>
      <c r="EZ1419" s="42"/>
      <c r="FA1419" s="42"/>
      <c r="FB1419" s="42"/>
      <c r="FC1419" s="42"/>
      <c r="FD1419" s="42"/>
      <c r="FE1419" s="42"/>
      <c r="FF1419" s="42"/>
      <c r="FG1419" s="42"/>
      <c r="FH1419" s="42"/>
      <c r="FI1419" s="42"/>
      <c r="FJ1419" s="42"/>
      <c r="FK1419" s="42"/>
      <c r="FL1419" s="42"/>
      <c r="FM1419" s="42"/>
      <c r="FN1419" s="42"/>
      <c r="FO1419" s="42"/>
      <c r="FP1419" s="42"/>
      <c r="FQ1419" s="42"/>
      <c r="FR1419" s="42"/>
      <c r="FS1419" s="29">
        <f t="shared" si="171"/>
        <v>162</v>
      </c>
      <c r="FT1419" s="29">
        <f t="shared" si="177"/>
        <v>162</v>
      </c>
      <c r="FU1419" s="8">
        <f t="shared" si="174"/>
        <v>2</v>
      </c>
      <c r="FV1419" s="29">
        <f t="shared" si="178"/>
        <v>2</v>
      </c>
    </row>
    <row r="1420" spans="1:178">
      <c r="A1420" s="8">
        <v>17196</v>
      </c>
      <c r="B1420" s="4" t="s">
        <v>855</v>
      </c>
      <c r="C1420" s="40">
        <v>7</v>
      </c>
      <c r="D1420" s="40" t="s">
        <v>1459</v>
      </c>
      <c r="E1420" s="40" t="s">
        <v>1562</v>
      </c>
      <c r="F1420" s="40" t="s">
        <v>984</v>
      </c>
      <c r="G1420" s="40">
        <v>120</v>
      </c>
      <c r="H1420" s="8" t="str">
        <f>VLOOKUP(F1420, 'Meslek Grupları'!$E$6:$G$152, 3, FALSE)</f>
        <v>Esnaf</v>
      </c>
      <c r="I1420" s="40" t="s">
        <v>1799</v>
      </c>
      <c r="J1420" s="40"/>
      <c r="K1420" s="40"/>
      <c r="L1420" s="40"/>
      <c r="M1420" s="40"/>
      <c r="N1420" s="40"/>
      <c r="O1420" s="40"/>
      <c r="P1420" s="40"/>
      <c r="Q1420" s="40" t="s">
        <v>575</v>
      </c>
      <c r="R1420" s="40"/>
      <c r="S1420" s="40">
        <v>1</v>
      </c>
      <c r="T1420" s="40">
        <v>4.5</v>
      </c>
      <c r="U1420" s="40"/>
      <c r="V1420" s="40"/>
      <c r="W1420" s="40"/>
      <c r="X1420" s="40"/>
      <c r="Y1420" s="40"/>
      <c r="Z1420" s="41">
        <v>24</v>
      </c>
      <c r="AA1420" s="40">
        <v>6</v>
      </c>
      <c r="AB1420" s="40"/>
      <c r="AC1420" s="40"/>
      <c r="AD1420" s="40"/>
      <c r="AE1420" s="40"/>
      <c r="AF1420" s="40"/>
      <c r="AG1420" s="40"/>
      <c r="AH1420" s="40"/>
      <c r="AI1420" s="40"/>
      <c r="AJ1420" s="40"/>
      <c r="AK1420" s="40"/>
      <c r="AL1420" s="40"/>
      <c r="AM1420" s="40"/>
      <c r="AN1420" s="40"/>
      <c r="AO1420" s="40"/>
      <c r="AP1420" s="40"/>
      <c r="AQ1420" s="40"/>
      <c r="AR1420" s="40"/>
      <c r="AS1420" s="42"/>
      <c r="AT1420" s="42">
        <v>6</v>
      </c>
      <c r="AU1420" s="43"/>
      <c r="AV1420" s="40"/>
      <c r="AW1420" s="40"/>
      <c r="AX1420" s="40"/>
      <c r="AY1420" s="40"/>
      <c r="AZ1420" s="40"/>
      <c r="BA1420" s="42"/>
      <c r="BB1420" s="41"/>
      <c r="BC1420" s="40"/>
      <c r="BD1420" s="40"/>
      <c r="BE1420" s="40"/>
      <c r="BF1420" s="40"/>
      <c r="BG1420" s="40"/>
      <c r="BH1420" s="42"/>
      <c r="BI1420" s="40">
        <v>2</v>
      </c>
      <c r="BJ1420" s="40">
        <v>6</v>
      </c>
      <c r="BK1420" s="40">
        <v>6</v>
      </c>
      <c r="BL1420" s="40"/>
      <c r="BM1420" s="40">
        <v>48</v>
      </c>
      <c r="BN1420" s="40">
        <v>48</v>
      </c>
      <c r="BO1420" s="41"/>
      <c r="BP1420" s="40"/>
      <c r="BQ1420" s="40"/>
      <c r="BR1420" s="40"/>
      <c r="BS1420" s="40"/>
      <c r="BT1420" s="40"/>
      <c r="BU1420" s="42"/>
      <c r="BV1420" s="40"/>
      <c r="BW1420" s="41">
        <v>1</v>
      </c>
      <c r="BX1420" s="40"/>
      <c r="BY1420" s="40"/>
      <c r="BZ1420" s="40">
        <v>12</v>
      </c>
      <c r="CA1420" s="42">
        <v>12</v>
      </c>
      <c r="CB1420" s="41"/>
      <c r="CC1420" s="40"/>
      <c r="CD1420" s="40"/>
      <c r="CE1420" s="40"/>
      <c r="CF1420" s="40"/>
      <c r="CG1420" s="40"/>
      <c r="CH1420" s="42"/>
      <c r="CI1420" s="43"/>
      <c r="CJ1420" s="41"/>
      <c r="CK1420" s="40"/>
      <c r="CL1420" s="40"/>
      <c r="CM1420" s="40"/>
      <c r="CN1420" s="40"/>
      <c r="CO1420" s="40"/>
      <c r="CP1420" s="40"/>
      <c r="CQ1420" s="40"/>
      <c r="CR1420" s="40"/>
      <c r="CS1420" s="40"/>
      <c r="CT1420" s="40"/>
      <c r="CU1420" s="40"/>
      <c r="CV1420" s="40"/>
      <c r="CW1420" s="40"/>
      <c r="CX1420" s="40"/>
      <c r="CY1420" s="40"/>
      <c r="CZ1420" s="40"/>
      <c r="DA1420" s="40"/>
      <c r="DB1420" s="40"/>
      <c r="DC1420" s="40"/>
      <c r="DD1420" s="40"/>
      <c r="DE1420" s="40"/>
      <c r="DF1420" s="40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41"/>
      <c r="DR1420" s="40"/>
      <c r="DS1420" s="40"/>
      <c r="DT1420" s="40"/>
      <c r="DU1420" s="40"/>
      <c r="DV1420" s="42"/>
      <c r="DW1420" s="40"/>
      <c r="DX1420" s="40"/>
      <c r="DY1420" s="40"/>
      <c r="DZ1420" s="40"/>
      <c r="EA1420" s="40"/>
      <c r="EB1420" s="40"/>
      <c r="EC1420" s="40"/>
      <c r="ED1420" s="41"/>
      <c r="EE1420" s="40"/>
      <c r="EF1420" s="40"/>
      <c r="EG1420" s="41"/>
      <c r="EH1420" s="40"/>
      <c r="EI1420" s="40"/>
      <c r="EJ1420" s="40"/>
      <c r="EK1420" s="40"/>
      <c r="EL1420" s="42"/>
      <c r="EM1420" s="40"/>
      <c r="EN1420" s="40"/>
      <c r="EO1420" s="40"/>
      <c r="EP1420" s="40"/>
      <c r="EQ1420" s="40"/>
      <c r="ER1420" s="40"/>
      <c r="ES1420" s="40"/>
      <c r="ET1420" s="40"/>
      <c r="EU1420" s="40"/>
      <c r="EV1420" s="40"/>
      <c r="EW1420" s="42"/>
      <c r="EX1420" s="42"/>
      <c r="EY1420" s="42"/>
      <c r="EZ1420" s="42"/>
      <c r="FA1420" s="42"/>
      <c r="FB1420" s="42"/>
      <c r="FC1420" s="42"/>
      <c r="FD1420" s="42"/>
      <c r="FE1420" s="42"/>
      <c r="FF1420" s="42"/>
      <c r="FG1420" s="42"/>
      <c r="FH1420" s="42"/>
      <c r="FI1420" s="42"/>
      <c r="FJ1420" s="42"/>
      <c r="FK1420" s="42"/>
      <c r="FL1420" s="42"/>
      <c r="FM1420" s="42"/>
      <c r="FN1420" s="42"/>
      <c r="FO1420" s="42"/>
      <c r="FP1420" s="42"/>
      <c r="FQ1420" s="42"/>
      <c r="FR1420" s="42"/>
      <c r="FS1420" s="29">
        <f t="shared" si="171"/>
        <v>180</v>
      </c>
      <c r="FT1420" s="29">
        <f t="shared" si="177"/>
        <v>180</v>
      </c>
      <c r="FU1420" s="8">
        <f t="shared" si="174"/>
        <v>3</v>
      </c>
      <c r="FV1420" s="29">
        <f t="shared" si="178"/>
        <v>3</v>
      </c>
    </row>
    <row r="1421" spans="1:178">
      <c r="A1421" s="8">
        <v>17196</v>
      </c>
      <c r="B1421" s="4" t="s">
        <v>855</v>
      </c>
      <c r="C1421" s="40">
        <v>8</v>
      </c>
      <c r="D1421" s="40" t="s">
        <v>1445</v>
      </c>
      <c r="E1421" s="40" t="s">
        <v>1735</v>
      </c>
      <c r="F1421" s="40" t="s">
        <v>105</v>
      </c>
      <c r="G1421" s="40">
        <v>250</v>
      </c>
      <c r="H1421" s="8" t="str">
        <f>VLOOKUP(F1421, 'Meslek Grupları'!$E$6:$G$152, 3, FALSE)</f>
        <v>Esnaf</v>
      </c>
      <c r="I1421" s="40"/>
      <c r="J1421" s="40"/>
      <c r="K1421" s="40"/>
      <c r="L1421" s="40"/>
      <c r="M1421" s="40"/>
      <c r="N1421" s="40"/>
      <c r="O1421" s="40"/>
      <c r="P1421" s="40"/>
      <c r="Q1421" s="40" t="s">
        <v>576</v>
      </c>
      <c r="R1421" s="40">
        <v>20</v>
      </c>
      <c r="S1421" s="40">
        <v>5</v>
      </c>
      <c r="T1421" s="40">
        <v>22.5</v>
      </c>
      <c r="U1421" s="40"/>
      <c r="V1421" s="40"/>
      <c r="W1421" s="40"/>
      <c r="X1421" s="40"/>
      <c r="Y1421" s="40"/>
      <c r="Z1421" s="41"/>
      <c r="AA1421" s="40"/>
      <c r="AB1421" s="40"/>
      <c r="AC1421" s="40"/>
      <c r="AD1421" s="40"/>
      <c r="AE1421" s="40"/>
      <c r="AF1421" s="40"/>
      <c r="AG1421" s="40"/>
      <c r="AH1421" s="40"/>
      <c r="AI1421" s="40"/>
      <c r="AJ1421" s="40"/>
      <c r="AK1421" s="40"/>
      <c r="AL1421" s="40"/>
      <c r="AM1421" s="40"/>
      <c r="AN1421" s="40"/>
      <c r="AO1421" s="40"/>
      <c r="AP1421" s="40"/>
      <c r="AQ1421" s="40"/>
      <c r="AR1421" s="40"/>
      <c r="AS1421" s="42"/>
      <c r="AT1421" s="42"/>
      <c r="AU1421" s="43"/>
      <c r="AV1421" s="40"/>
      <c r="AW1421" s="40"/>
      <c r="AX1421" s="40"/>
      <c r="AY1421" s="40"/>
      <c r="AZ1421" s="40"/>
      <c r="BA1421" s="42"/>
      <c r="BB1421" s="41"/>
      <c r="BC1421" s="40"/>
      <c r="BD1421" s="40"/>
      <c r="BE1421" s="40"/>
      <c r="BF1421" s="40"/>
      <c r="BG1421" s="40"/>
      <c r="BH1421" s="42"/>
      <c r="BI1421" s="40"/>
      <c r="BJ1421" s="40"/>
      <c r="BK1421" s="40"/>
      <c r="BL1421" s="40"/>
      <c r="BM1421" s="40"/>
      <c r="BN1421" s="40"/>
      <c r="BO1421" s="41"/>
      <c r="BP1421" s="40"/>
      <c r="BQ1421" s="40"/>
      <c r="BR1421" s="40"/>
      <c r="BS1421" s="40"/>
      <c r="BT1421" s="40"/>
      <c r="BU1421" s="42"/>
      <c r="BV1421" s="40"/>
      <c r="BW1421" s="41">
        <v>5</v>
      </c>
      <c r="BX1421" s="40"/>
      <c r="BY1421" s="40" t="s">
        <v>1800</v>
      </c>
      <c r="BZ1421" s="40">
        <v>120</v>
      </c>
      <c r="CA1421" s="42">
        <v>120</v>
      </c>
      <c r="CB1421" s="41"/>
      <c r="CC1421" s="40"/>
      <c r="CD1421" s="40"/>
      <c r="CE1421" s="40"/>
      <c r="CF1421" s="40"/>
      <c r="CG1421" s="40"/>
      <c r="CH1421" s="42"/>
      <c r="CI1421" s="43"/>
      <c r="CJ1421" s="41"/>
      <c r="CK1421" s="40"/>
      <c r="CL1421" s="40"/>
      <c r="CM1421" s="40"/>
      <c r="CN1421" s="40"/>
      <c r="CO1421" s="40"/>
      <c r="CP1421" s="40"/>
      <c r="CQ1421" s="40"/>
      <c r="CR1421" s="40"/>
      <c r="CS1421" s="40"/>
      <c r="CT1421" s="40"/>
      <c r="CU1421" s="40"/>
      <c r="CV1421" s="40"/>
      <c r="CW1421" s="40"/>
      <c r="CX1421" s="40"/>
      <c r="CY1421" s="40"/>
      <c r="CZ1421" s="40"/>
      <c r="DA1421" s="40"/>
      <c r="DB1421" s="40"/>
      <c r="DC1421" s="40"/>
      <c r="DD1421" s="40"/>
      <c r="DE1421" s="40"/>
      <c r="DF1421" s="40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41"/>
      <c r="DR1421" s="40"/>
      <c r="DS1421" s="40"/>
      <c r="DT1421" s="40"/>
      <c r="DU1421" s="40"/>
      <c r="DV1421" s="42"/>
      <c r="DW1421" s="40"/>
      <c r="DX1421" s="40"/>
      <c r="DY1421" s="40"/>
      <c r="DZ1421" s="40"/>
      <c r="EA1421" s="40"/>
      <c r="EB1421" s="40"/>
      <c r="EC1421" s="40"/>
      <c r="ED1421" s="41"/>
      <c r="EE1421" s="40"/>
      <c r="EF1421" s="40"/>
      <c r="EG1421" s="41">
        <v>1</v>
      </c>
      <c r="EH1421" s="40" t="s">
        <v>405</v>
      </c>
      <c r="EI1421" s="40"/>
      <c r="EJ1421" s="40"/>
      <c r="EK1421" s="140" t="s">
        <v>1801</v>
      </c>
      <c r="EL1421" s="42">
        <v>60</v>
      </c>
      <c r="EM1421" s="40"/>
      <c r="EN1421" s="40"/>
      <c r="EO1421" s="40"/>
      <c r="EP1421" s="40"/>
      <c r="EQ1421" s="40"/>
      <c r="ER1421" s="40"/>
      <c r="ES1421" s="40"/>
      <c r="ET1421" s="40"/>
      <c r="EU1421" s="40"/>
      <c r="EV1421" s="40"/>
      <c r="EW1421" s="42"/>
      <c r="EX1421" s="42"/>
      <c r="EY1421" s="42"/>
      <c r="EZ1421" s="42"/>
      <c r="FA1421" s="42"/>
      <c r="FB1421" s="42"/>
      <c r="FC1421" s="42"/>
      <c r="FD1421" s="42"/>
      <c r="FE1421" s="42"/>
      <c r="FF1421" s="42"/>
      <c r="FG1421" s="42"/>
      <c r="FH1421" s="42"/>
      <c r="FI1421" s="42"/>
      <c r="FJ1421" s="42"/>
      <c r="FK1421" s="42"/>
      <c r="FL1421" s="42"/>
      <c r="FM1421" s="42"/>
      <c r="FN1421" s="42"/>
      <c r="FO1421" s="42"/>
      <c r="FP1421" s="42"/>
      <c r="FQ1421" s="42"/>
      <c r="FR1421" s="42"/>
      <c r="FS1421" s="29">
        <f t="shared" si="171"/>
        <v>430</v>
      </c>
      <c r="FT1421" s="29">
        <f t="shared" si="177"/>
        <v>430</v>
      </c>
      <c r="FU1421" s="8">
        <f t="shared" si="174"/>
        <v>5</v>
      </c>
      <c r="FV1421" s="29">
        <f t="shared" si="178"/>
        <v>5</v>
      </c>
    </row>
    <row r="1422" spans="1:178">
      <c r="A1422" s="8">
        <v>17196</v>
      </c>
      <c r="B1422" s="4" t="s">
        <v>855</v>
      </c>
      <c r="C1422" s="40">
        <v>9</v>
      </c>
      <c r="D1422" s="40" t="s">
        <v>1436</v>
      </c>
      <c r="E1422" s="40" t="s">
        <v>1465</v>
      </c>
      <c r="F1422" s="40" t="s">
        <v>809</v>
      </c>
      <c r="G1422" s="40">
        <v>100</v>
      </c>
      <c r="H1422" s="8" t="str">
        <f>VLOOKUP(F1422, 'Meslek Grupları'!$E$6:$G$152, 3, FALSE)</f>
        <v>Esnaf</v>
      </c>
      <c r="I1422" s="40"/>
      <c r="J1422" s="40"/>
      <c r="K1422" s="40"/>
      <c r="L1422" s="40"/>
      <c r="M1422" s="40"/>
      <c r="N1422" s="40"/>
      <c r="O1422" s="40"/>
      <c r="P1422" s="40"/>
      <c r="Q1422" s="40" t="s">
        <v>575</v>
      </c>
      <c r="R1422" s="40">
        <v>15</v>
      </c>
      <c r="S1422" s="40">
        <v>5</v>
      </c>
      <c r="T1422" s="40">
        <v>22.5</v>
      </c>
      <c r="U1422" s="40"/>
      <c r="V1422" s="40"/>
      <c r="W1422" s="40"/>
      <c r="X1422" s="40"/>
      <c r="Y1422" s="40"/>
      <c r="Z1422" s="41"/>
      <c r="AA1422" s="40"/>
      <c r="AB1422" s="40"/>
      <c r="AC1422" s="40"/>
      <c r="AD1422" s="40"/>
      <c r="AE1422" s="40"/>
      <c r="AF1422" s="40"/>
      <c r="AG1422" s="40"/>
      <c r="AH1422" s="40"/>
      <c r="AI1422" s="40"/>
      <c r="AJ1422" s="40"/>
      <c r="AK1422" s="40"/>
      <c r="AL1422" s="40"/>
      <c r="AM1422" s="40"/>
      <c r="AN1422" s="40"/>
      <c r="AO1422" s="40"/>
      <c r="AP1422" s="40"/>
      <c r="AQ1422" s="40"/>
      <c r="AR1422" s="40"/>
      <c r="AS1422" s="42"/>
      <c r="AT1422" s="42"/>
      <c r="AU1422" s="43"/>
      <c r="AV1422" s="40"/>
      <c r="AW1422" s="40"/>
      <c r="AX1422" s="40"/>
      <c r="AY1422" s="40"/>
      <c r="AZ1422" s="40"/>
      <c r="BA1422" s="42"/>
      <c r="BB1422" s="41"/>
      <c r="BC1422" s="40"/>
      <c r="BD1422" s="40"/>
      <c r="BE1422" s="40"/>
      <c r="BF1422" s="40"/>
      <c r="BG1422" s="40"/>
      <c r="BH1422" s="42"/>
      <c r="BI1422" s="40"/>
      <c r="BJ1422" s="40"/>
      <c r="BK1422" s="40"/>
      <c r="BL1422" s="40"/>
      <c r="BM1422" s="40"/>
      <c r="BN1422" s="40"/>
      <c r="BO1422" s="41"/>
      <c r="BP1422" s="40"/>
      <c r="BQ1422" s="40"/>
      <c r="BR1422" s="40"/>
      <c r="BS1422" s="40"/>
      <c r="BT1422" s="40"/>
      <c r="BU1422" s="42"/>
      <c r="BV1422" s="40"/>
      <c r="BW1422" s="41">
        <v>5</v>
      </c>
      <c r="BX1422" s="40">
        <v>1</v>
      </c>
      <c r="BY1422" s="40" t="s">
        <v>1802</v>
      </c>
      <c r="BZ1422" s="40">
        <v>96</v>
      </c>
      <c r="CA1422" s="42">
        <v>96</v>
      </c>
      <c r="CB1422" s="41"/>
      <c r="CC1422" s="40"/>
      <c r="CD1422" s="40"/>
      <c r="CE1422" s="40"/>
      <c r="CF1422" s="40"/>
      <c r="CG1422" s="40"/>
      <c r="CH1422" s="42"/>
      <c r="CI1422" s="43"/>
      <c r="CJ1422" s="41"/>
      <c r="CK1422" s="40"/>
      <c r="CL1422" s="40"/>
      <c r="CM1422" s="40"/>
      <c r="CN1422" s="40"/>
      <c r="CO1422" s="40"/>
      <c r="CP1422" s="40"/>
      <c r="CQ1422" s="40"/>
      <c r="CR1422" s="40"/>
      <c r="CS1422" s="40"/>
      <c r="CT1422" s="40"/>
      <c r="CU1422" s="40"/>
      <c r="CV1422" s="40"/>
      <c r="CW1422" s="40"/>
      <c r="CX1422" s="40"/>
      <c r="CY1422" s="40"/>
      <c r="CZ1422" s="40"/>
      <c r="DA1422" s="40"/>
      <c r="DB1422" s="40"/>
      <c r="DC1422" s="40"/>
      <c r="DD1422" s="40"/>
      <c r="DE1422" s="40"/>
      <c r="DF1422" s="40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41"/>
      <c r="DR1422" s="40"/>
      <c r="DS1422" s="40"/>
      <c r="DT1422" s="40"/>
      <c r="DU1422" s="40"/>
      <c r="DV1422" s="42"/>
      <c r="DW1422" s="40"/>
      <c r="DX1422" s="40"/>
      <c r="DY1422" s="40"/>
      <c r="DZ1422" s="40"/>
      <c r="EA1422" s="40"/>
      <c r="EB1422" s="40"/>
      <c r="EC1422" s="40"/>
      <c r="ED1422" s="41"/>
      <c r="EE1422" s="40"/>
      <c r="EF1422" s="40"/>
      <c r="EG1422" s="41"/>
      <c r="EH1422" s="40"/>
      <c r="EI1422" s="40"/>
      <c r="EJ1422" s="40"/>
      <c r="EK1422" s="40"/>
      <c r="EL1422" s="42"/>
      <c r="EM1422" s="40"/>
      <c r="EN1422" s="40"/>
      <c r="EO1422" s="40"/>
      <c r="EP1422" s="40"/>
      <c r="EQ1422" s="40"/>
      <c r="ER1422" s="40"/>
      <c r="ES1422" s="40"/>
      <c r="ET1422" s="40"/>
      <c r="EU1422" s="40"/>
      <c r="EV1422" s="40"/>
      <c r="EW1422" s="42"/>
      <c r="EX1422" s="42"/>
      <c r="EY1422" s="42"/>
      <c r="EZ1422" s="42"/>
      <c r="FA1422" s="42"/>
      <c r="FB1422" s="42"/>
      <c r="FC1422" s="42"/>
      <c r="FD1422" s="42"/>
      <c r="FE1422" s="42"/>
      <c r="FF1422" s="42"/>
      <c r="FG1422" s="42"/>
      <c r="FH1422" s="42"/>
      <c r="FI1422" s="42"/>
      <c r="FJ1422" s="42"/>
      <c r="FK1422" s="42"/>
      <c r="FL1422" s="42"/>
      <c r="FM1422" s="42"/>
      <c r="FN1422" s="42"/>
      <c r="FO1422" s="42"/>
      <c r="FP1422" s="42"/>
      <c r="FQ1422" s="42"/>
      <c r="FR1422" s="42"/>
      <c r="FS1422" s="29">
        <f t="shared" si="171"/>
        <v>196</v>
      </c>
      <c r="FT1422" s="29">
        <f t="shared" si="177"/>
        <v>196</v>
      </c>
      <c r="FU1422" s="8">
        <f t="shared" si="174"/>
        <v>5</v>
      </c>
      <c r="FV1422" s="29">
        <f t="shared" si="178"/>
        <v>5</v>
      </c>
    </row>
    <row r="1423" spans="1:178">
      <c r="A1423" s="8">
        <v>17196</v>
      </c>
      <c r="B1423" s="4" t="s">
        <v>855</v>
      </c>
      <c r="C1423" s="40">
        <v>10</v>
      </c>
      <c r="D1423" s="40" t="s">
        <v>1468</v>
      </c>
      <c r="E1423" s="40" t="s">
        <v>1540</v>
      </c>
      <c r="F1423" s="40" t="s">
        <v>633</v>
      </c>
      <c r="G1423" s="40">
        <v>100</v>
      </c>
      <c r="H1423" s="8" t="str">
        <f>VLOOKUP(F1423, 'Meslek Grupları'!$E$6:$G$152, 3, FALSE)</f>
        <v>Esnaf</v>
      </c>
      <c r="I1423" s="40"/>
      <c r="J1423" s="40"/>
      <c r="K1423" s="40"/>
      <c r="L1423" s="40"/>
      <c r="M1423" s="40"/>
      <c r="N1423" s="40"/>
      <c r="O1423" s="40"/>
      <c r="P1423" s="40"/>
      <c r="Q1423" s="40" t="s">
        <v>575</v>
      </c>
      <c r="R1423" s="40">
        <v>7</v>
      </c>
      <c r="S1423" s="40"/>
      <c r="T1423" s="40"/>
      <c r="U1423" s="40"/>
      <c r="V1423" s="40"/>
      <c r="W1423" s="40"/>
      <c r="X1423" s="40"/>
      <c r="Y1423" s="40"/>
      <c r="Z1423" s="41"/>
      <c r="AA1423" s="40"/>
      <c r="AB1423" s="40"/>
      <c r="AC1423" s="40"/>
      <c r="AD1423" s="40"/>
      <c r="AE1423" s="40"/>
      <c r="AF1423" s="40"/>
      <c r="AG1423" s="40"/>
      <c r="AH1423" s="40"/>
      <c r="AI1423" s="40"/>
      <c r="AJ1423" s="40"/>
      <c r="AK1423" s="40"/>
      <c r="AL1423" s="40"/>
      <c r="AM1423" s="40"/>
      <c r="AN1423" s="40"/>
      <c r="AO1423" s="40"/>
      <c r="AP1423" s="40"/>
      <c r="AQ1423" s="40"/>
      <c r="AR1423" s="40"/>
      <c r="AS1423" s="42"/>
      <c r="AT1423" s="42"/>
      <c r="AU1423" s="43"/>
      <c r="AV1423" s="40"/>
      <c r="AW1423" s="40"/>
      <c r="AX1423" s="40"/>
      <c r="AY1423" s="40"/>
      <c r="AZ1423" s="40"/>
      <c r="BA1423" s="42"/>
      <c r="BB1423" s="41"/>
      <c r="BC1423" s="40"/>
      <c r="BD1423" s="40"/>
      <c r="BE1423" s="40"/>
      <c r="BF1423" s="40"/>
      <c r="BG1423" s="40"/>
      <c r="BH1423" s="42"/>
      <c r="BI1423" s="40"/>
      <c r="BJ1423" s="40"/>
      <c r="BK1423" s="40"/>
      <c r="BL1423" s="40"/>
      <c r="BM1423" s="40"/>
      <c r="BN1423" s="40"/>
      <c r="BO1423" s="41"/>
      <c r="BP1423" s="40"/>
      <c r="BQ1423" s="40"/>
      <c r="BR1423" s="40"/>
      <c r="BS1423" s="40"/>
      <c r="BT1423" s="40"/>
      <c r="BU1423" s="42"/>
      <c r="BV1423" s="40"/>
      <c r="BW1423" s="41"/>
      <c r="BX1423" s="40"/>
      <c r="BY1423" s="40"/>
      <c r="BZ1423" s="40"/>
      <c r="CA1423" s="42"/>
      <c r="CB1423" s="41"/>
      <c r="CC1423" s="40"/>
      <c r="CD1423" s="40"/>
      <c r="CE1423" s="40"/>
      <c r="CF1423" s="40"/>
      <c r="CG1423" s="40"/>
      <c r="CH1423" s="42"/>
      <c r="CI1423" s="43"/>
      <c r="CJ1423" s="41"/>
      <c r="CK1423" s="40"/>
      <c r="CL1423" s="40"/>
      <c r="CM1423" s="40"/>
      <c r="CN1423" s="40"/>
      <c r="CO1423" s="40"/>
      <c r="CP1423" s="40"/>
      <c r="CQ1423" s="40"/>
      <c r="CR1423" s="40"/>
      <c r="CS1423" s="40"/>
      <c r="CT1423" s="40"/>
      <c r="CU1423" s="40"/>
      <c r="CV1423" s="40"/>
      <c r="CW1423" s="40"/>
      <c r="CX1423" s="40"/>
      <c r="CY1423" s="40"/>
      <c r="CZ1423" s="40"/>
      <c r="DA1423" s="40"/>
      <c r="DB1423" s="40"/>
      <c r="DC1423" s="40"/>
      <c r="DD1423" s="40"/>
      <c r="DE1423" s="40"/>
      <c r="DF1423" s="40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41"/>
      <c r="DR1423" s="40"/>
      <c r="DS1423" s="40"/>
      <c r="DT1423" s="40"/>
      <c r="DU1423" s="40"/>
      <c r="DV1423" s="42"/>
      <c r="DW1423" s="40"/>
      <c r="DX1423" s="40"/>
      <c r="DY1423" s="40"/>
      <c r="DZ1423" s="40"/>
      <c r="EA1423" s="40"/>
      <c r="EB1423" s="40"/>
      <c r="EC1423" s="40"/>
      <c r="ED1423" s="41"/>
      <c r="EE1423" s="40"/>
      <c r="EF1423" s="40"/>
      <c r="EG1423" s="41"/>
      <c r="EH1423" s="40"/>
      <c r="EI1423" s="40"/>
      <c r="EJ1423" s="40"/>
      <c r="EK1423" s="40"/>
      <c r="EL1423" s="42"/>
      <c r="EM1423" s="40"/>
      <c r="EN1423" s="40"/>
      <c r="EO1423" s="40"/>
      <c r="EP1423" s="40"/>
      <c r="EQ1423" s="40"/>
      <c r="ER1423" s="40"/>
      <c r="ES1423" s="40"/>
      <c r="ET1423" s="40"/>
      <c r="EU1423" s="40"/>
      <c r="EV1423" s="40"/>
      <c r="EW1423" s="42"/>
      <c r="EX1423" s="42"/>
      <c r="EY1423" s="42"/>
      <c r="EZ1423" s="42"/>
      <c r="FA1423" s="42"/>
      <c r="FB1423" s="42"/>
      <c r="FC1423" s="42"/>
      <c r="FD1423" s="42"/>
      <c r="FE1423" s="42"/>
      <c r="FF1423" s="42"/>
      <c r="FG1423" s="42"/>
      <c r="FH1423" s="42"/>
      <c r="FI1423" s="42"/>
      <c r="FJ1423" s="42"/>
      <c r="FK1423" s="42"/>
      <c r="FL1423" s="42"/>
      <c r="FM1423" s="42"/>
      <c r="FN1423" s="42"/>
      <c r="FO1423" s="42"/>
      <c r="FP1423" s="42"/>
      <c r="FQ1423" s="42"/>
      <c r="FR1423" s="42"/>
      <c r="FS1423" s="29">
        <f t="shared" si="171"/>
        <v>100</v>
      </c>
      <c r="FT1423" s="29">
        <f t="shared" si="177"/>
        <v>100</v>
      </c>
      <c r="FU1423" s="8">
        <f t="shared" si="174"/>
        <v>0</v>
      </c>
      <c r="FV1423" s="29">
        <f t="shared" si="178"/>
        <v>0</v>
      </c>
    </row>
    <row r="1424" spans="1:178">
      <c r="A1424" s="8">
        <v>17196</v>
      </c>
      <c r="B1424" s="4" t="s">
        <v>855</v>
      </c>
      <c r="C1424" s="40">
        <v>11</v>
      </c>
      <c r="D1424" s="40" t="s">
        <v>1667</v>
      </c>
      <c r="E1424" s="40" t="s">
        <v>1803</v>
      </c>
      <c r="F1424" s="40" t="s">
        <v>253</v>
      </c>
      <c r="G1424" s="40">
        <v>100</v>
      </c>
      <c r="H1424" s="8" t="str">
        <f>VLOOKUP(F1424, 'Meslek Grupları'!$E$6:$G$152, 3, FALSE)</f>
        <v>İşçiler</v>
      </c>
      <c r="I1424" s="40" t="s">
        <v>1804</v>
      </c>
      <c r="J1424" s="40"/>
      <c r="K1424" s="40"/>
      <c r="L1424" s="40"/>
      <c r="M1424" s="40"/>
      <c r="N1424" s="40"/>
      <c r="O1424" s="40"/>
      <c r="P1424" s="40"/>
      <c r="Q1424" s="40" t="s">
        <v>575</v>
      </c>
      <c r="R1424" s="40"/>
      <c r="S1424" s="40"/>
      <c r="T1424" s="40"/>
      <c r="U1424" s="40"/>
      <c r="V1424" s="40"/>
      <c r="W1424" s="40"/>
      <c r="X1424" s="40"/>
      <c r="Y1424" s="40"/>
      <c r="Z1424" s="41"/>
      <c r="AA1424" s="40"/>
      <c r="AB1424" s="40"/>
      <c r="AC1424" s="40"/>
      <c r="AD1424" s="40"/>
      <c r="AE1424" s="40"/>
      <c r="AF1424" s="40"/>
      <c r="AG1424" s="40"/>
      <c r="AH1424" s="40"/>
      <c r="AI1424" s="40"/>
      <c r="AJ1424" s="40"/>
      <c r="AK1424" s="40"/>
      <c r="AL1424" s="40"/>
      <c r="AM1424" s="40"/>
      <c r="AN1424" s="40"/>
      <c r="AO1424" s="40"/>
      <c r="AP1424" s="40"/>
      <c r="AQ1424" s="40"/>
      <c r="AR1424" s="40"/>
      <c r="AS1424" s="42"/>
      <c r="AT1424" s="42"/>
      <c r="AU1424" s="43"/>
      <c r="AV1424" s="40"/>
      <c r="AW1424" s="40"/>
      <c r="AX1424" s="40"/>
      <c r="AY1424" s="40"/>
      <c r="AZ1424" s="40"/>
      <c r="BA1424" s="42"/>
      <c r="BB1424" s="41"/>
      <c r="BC1424" s="40"/>
      <c r="BD1424" s="40"/>
      <c r="BE1424" s="40"/>
      <c r="BF1424" s="40"/>
      <c r="BG1424" s="40"/>
      <c r="BH1424" s="42"/>
      <c r="BI1424" s="40"/>
      <c r="BJ1424" s="40"/>
      <c r="BK1424" s="40"/>
      <c r="BL1424" s="40"/>
      <c r="BM1424" s="40"/>
      <c r="BN1424" s="40"/>
      <c r="BO1424" s="41"/>
      <c r="BP1424" s="40"/>
      <c r="BQ1424" s="40"/>
      <c r="BR1424" s="40"/>
      <c r="BS1424" s="40"/>
      <c r="BT1424" s="40"/>
      <c r="BU1424" s="42"/>
      <c r="BV1424" s="40"/>
      <c r="BW1424" s="41"/>
      <c r="BX1424" s="40"/>
      <c r="BY1424" s="40"/>
      <c r="BZ1424" s="40"/>
      <c r="CA1424" s="42"/>
      <c r="CB1424" s="41"/>
      <c r="CC1424" s="40"/>
      <c r="CD1424" s="40"/>
      <c r="CE1424" s="40"/>
      <c r="CF1424" s="40"/>
      <c r="CG1424" s="40"/>
      <c r="CH1424" s="42"/>
      <c r="CI1424" s="43"/>
      <c r="CJ1424" s="41"/>
      <c r="CK1424" s="40"/>
      <c r="CL1424" s="40"/>
      <c r="CM1424" s="40"/>
      <c r="CN1424" s="40"/>
      <c r="CO1424" s="40"/>
      <c r="CP1424" s="40"/>
      <c r="CQ1424" s="40"/>
      <c r="CR1424" s="40"/>
      <c r="CS1424" s="40"/>
      <c r="CT1424" s="40"/>
      <c r="CU1424" s="40"/>
      <c r="CV1424" s="40"/>
      <c r="CW1424" s="40"/>
      <c r="CX1424" s="40"/>
      <c r="CY1424" s="40"/>
      <c r="CZ1424" s="40"/>
      <c r="DA1424" s="40"/>
      <c r="DB1424" s="40"/>
      <c r="DC1424" s="40"/>
      <c r="DD1424" s="40"/>
      <c r="DE1424" s="40"/>
      <c r="DF1424" s="40"/>
      <c r="DG1424" s="40"/>
      <c r="DH1424" s="40"/>
      <c r="DI1424" s="40"/>
      <c r="DJ1424" s="40"/>
      <c r="DK1424" s="40"/>
      <c r="DL1424" s="40"/>
      <c r="DM1424" s="40"/>
      <c r="DN1424" s="40"/>
      <c r="DO1424" s="40"/>
      <c r="DP1424" s="40"/>
      <c r="DQ1424" s="41"/>
      <c r="DR1424" s="40"/>
      <c r="DS1424" s="40"/>
      <c r="DT1424" s="40"/>
      <c r="DU1424" s="40"/>
      <c r="DV1424" s="42"/>
      <c r="DW1424" s="40"/>
      <c r="DX1424" s="40"/>
      <c r="DY1424" s="40"/>
      <c r="DZ1424" s="40"/>
      <c r="EA1424" s="40"/>
      <c r="EB1424" s="40"/>
      <c r="EC1424" s="40"/>
      <c r="ED1424" s="41"/>
      <c r="EE1424" s="40"/>
      <c r="EF1424" s="40"/>
      <c r="EG1424" s="41"/>
      <c r="EH1424" s="40"/>
      <c r="EI1424" s="40"/>
      <c r="EJ1424" s="40"/>
      <c r="EK1424" s="40"/>
      <c r="EL1424" s="42"/>
      <c r="EM1424" s="40"/>
      <c r="EN1424" s="40"/>
      <c r="EO1424" s="40"/>
      <c r="EP1424" s="40"/>
      <c r="EQ1424" s="40"/>
      <c r="ER1424" s="40"/>
      <c r="ES1424" s="40"/>
      <c r="ET1424" s="40"/>
      <c r="EU1424" s="40"/>
      <c r="EV1424" s="40"/>
      <c r="EW1424" s="42"/>
      <c r="EX1424" s="42"/>
      <c r="EY1424" s="42"/>
      <c r="EZ1424" s="42"/>
      <c r="FA1424" s="42"/>
      <c r="FB1424" s="42"/>
      <c r="FC1424" s="42"/>
      <c r="FD1424" s="42"/>
      <c r="FE1424" s="42"/>
      <c r="FF1424" s="42"/>
      <c r="FG1424" s="42"/>
      <c r="FH1424" s="42"/>
      <c r="FI1424" s="42"/>
      <c r="FJ1424" s="42"/>
      <c r="FK1424" s="42"/>
      <c r="FL1424" s="42"/>
      <c r="FM1424" s="42"/>
      <c r="FN1424" s="42"/>
      <c r="FO1424" s="42"/>
      <c r="FP1424" s="42"/>
      <c r="FQ1424" s="42"/>
      <c r="FR1424" s="42"/>
      <c r="FS1424" s="29">
        <f t="shared" si="171"/>
        <v>100</v>
      </c>
      <c r="FT1424" s="29">
        <f t="shared" si="177"/>
        <v>100</v>
      </c>
      <c r="FU1424" s="8">
        <f t="shared" si="174"/>
        <v>0</v>
      </c>
      <c r="FV1424" s="29">
        <f t="shared" si="178"/>
        <v>0</v>
      </c>
    </row>
    <row r="1425" spans="1:178">
      <c r="A1425" s="8">
        <v>17196</v>
      </c>
      <c r="B1425" s="4" t="s">
        <v>855</v>
      </c>
      <c r="C1425" s="40">
        <v>12</v>
      </c>
      <c r="D1425" s="40" t="s">
        <v>1521</v>
      </c>
      <c r="E1425" s="40" t="s">
        <v>1448</v>
      </c>
      <c r="F1425" s="40" t="s">
        <v>212</v>
      </c>
      <c r="G1425" s="40">
        <v>150</v>
      </c>
      <c r="H1425" s="8" t="str">
        <f>VLOOKUP(F1425, 'Meslek Grupları'!$E$6:$G$152, 3, FALSE)</f>
        <v>Esnaf</v>
      </c>
      <c r="I1425" s="40"/>
      <c r="J1425" s="40"/>
      <c r="K1425" s="40"/>
      <c r="L1425" s="40"/>
      <c r="M1425" s="40"/>
      <c r="N1425" s="40"/>
      <c r="O1425" s="40"/>
      <c r="P1425" s="40"/>
      <c r="Q1425" s="40" t="s">
        <v>575</v>
      </c>
      <c r="R1425" s="40">
        <v>12</v>
      </c>
      <c r="S1425" s="40">
        <v>2</v>
      </c>
      <c r="T1425" s="40">
        <v>9</v>
      </c>
      <c r="U1425" s="40"/>
      <c r="V1425" s="40"/>
      <c r="W1425" s="40"/>
      <c r="X1425" s="40"/>
      <c r="Y1425" s="40"/>
      <c r="Z1425" s="41">
        <v>12</v>
      </c>
      <c r="AA1425" s="40">
        <v>3</v>
      </c>
      <c r="AB1425" s="40"/>
      <c r="AC1425" s="40"/>
      <c r="AD1425" s="40"/>
      <c r="AE1425" s="40"/>
      <c r="AF1425" s="40"/>
      <c r="AG1425" s="40"/>
      <c r="AH1425" s="40"/>
      <c r="AI1425" s="40"/>
      <c r="AJ1425" s="40"/>
      <c r="AK1425" s="40"/>
      <c r="AL1425" s="40"/>
      <c r="AM1425" s="40"/>
      <c r="AN1425" s="40"/>
      <c r="AO1425" s="40"/>
      <c r="AP1425" s="40"/>
      <c r="AQ1425" s="40"/>
      <c r="AR1425" s="40"/>
      <c r="AS1425" s="42"/>
      <c r="AT1425" s="42">
        <v>3</v>
      </c>
      <c r="AU1425" s="43"/>
      <c r="AV1425" s="40"/>
      <c r="AW1425" s="40"/>
      <c r="AX1425" s="40"/>
      <c r="AY1425" s="40"/>
      <c r="AZ1425" s="40"/>
      <c r="BA1425" s="42"/>
      <c r="BB1425" s="41"/>
      <c r="BC1425" s="40"/>
      <c r="BD1425" s="40"/>
      <c r="BE1425" s="40"/>
      <c r="BF1425" s="40"/>
      <c r="BG1425" s="40"/>
      <c r="BH1425" s="42"/>
      <c r="BI1425" s="40">
        <v>1.5</v>
      </c>
      <c r="BJ1425" s="40">
        <v>3</v>
      </c>
      <c r="BK1425" s="40">
        <v>3</v>
      </c>
      <c r="BL1425" s="40"/>
      <c r="BM1425" s="40">
        <v>24</v>
      </c>
      <c r="BN1425" s="40">
        <v>24</v>
      </c>
      <c r="BO1425" s="41"/>
      <c r="BP1425" s="40"/>
      <c r="BQ1425" s="40"/>
      <c r="BR1425" s="40"/>
      <c r="BS1425" s="40"/>
      <c r="BT1425" s="40"/>
      <c r="BU1425" s="42"/>
      <c r="BV1425" s="40"/>
      <c r="BW1425" s="41">
        <v>2</v>
      </c>
      <c r="BX1425" s="40"/>
      <c r="BY1425" s="40"/>
      <c r="BZ1425" s="40">
        <v>36</v>
      </c>
      <c r="CA1425" s="42">
        <v>36</v>
      </c>
      <c r="CB1425" s="41"/>
      <c r="CC1425" s="40"/>
      <c r="CD1425" s="40"/>
      <c r="CE1425" s="40"/>
      <c r="CF1425" s="40"/>
      <c r="CG1425" s="40"/>
      <c r="CH1425" s="42"/>
      <c r="CI1425" s="43"/>
      <c r="CJ1425" s="41"/>
      <c r="CK1425" s="40"/>
      <c r="CL1425" s="40"/>
      <c r="CM1425" s="40"/>
      <c r="CN1425" s="40"/>
      <c r="CO1425" s="40"/>
      <c r="CP1425" s="40"/>
      <c r="CQ1425" s="40"/>
      <c r="CR1425" s="40"/>
      <c r="CS1425" s="40"/>
      <c r="CT1425" s="40"/>
      <c r="CU1425" s="40"/>
      <c r="CV1425" s="40"/>
      <c r="CW1425" s="40"/>
      <c r="CX1425" s="40"/>
      <c r="CY1425" s="40"/>
      <c r="CZ1425" s="40"/>
      <c r="DA1425" s="40"/>
      <c r="DB1425" s="40"/>
      <c r="DC1425" s="40"/>
      <c r="DD1425" s="40"/>
      <c r="DE1425" s="40"/>
      <c r="DF1425" s="40"/>
      <c r="DG1425" s="40"/>
      <c r="DH1425" s="40"/>
      <c r="DI1425" s="40"/>
      <c r="DJ1425" s="40"/>
      <c r="DK1425" s="40"/>
      <c r="DL1425" s="40"/>
      <c r="DM1425" s="40"/>
      <c r="DN1425" s="40"/>
      <c r="DO1425" s="40"/>
      <c r="DP1425" s="40"/>
      <c r="DQ1425" s="41"/>
      <c r="DR1425" s="40"/>
      <c r="DS1425" s="40"/>
      <c r="DT1425" s="40"/>
      <c r="DU1425" s="40"/>
      <c r="DV1425" s="42"/>
      <c r="DW1425" s="40"/>
      <c r="DX1425" s="40"/>
      <c r="DY1425" s="40"/>
      <c r="DZ1425" s="40"/>
      <c r="EA1425" s="40"/>
      <c r="EB1425" s="40"/>
      <c r="EC1425" s="40"/>
      <c r="ED1425" s="41"/>
      <c r="EE1425" s="40"/>
      <c r="EF1425" s="40"/>
      <c r="EG1425" s="41"/>
      <c r="EH1425" s="40"/>
      <c r="EI1425" s="40"/>
      <c r="EJ1425" s="40"/>
      <c r="EK1425" s="40"/>
      <c r="EL1425" s="42"/>
      <c r="EM1425" s="40"/>
      <c r="EN1425" s="40"/>
      <c r="EO1425" s="40"/>
      <c r="EP1425" s="40"/>
      <c r="EQ1425" s="40"/>
      <c r="ER1425" s="40"/>
      <c r="ES1425" s="40"/>
      <c r="ET1425" s="40"/>
      <c r="EU1425" s="40"/>
      <c r="EV1425" s="40"/>
      <c r="EW1425" s="42"/>
      <c r="EX1425" s="42"/>
      <c r="EY1425" s="42"/>
      <c r="EZ1425" s="42"/>
      <c r="FA1425" s="42"/>
      <c r="FB1425" s="42"/>
      <c r="FC1425" s="42"/>
      <c r="FD1425" s="42"/>
      <c r="FE1425" s="42"/>
      <c r="FF1425" s="42"/>
      <c r="FG1425" s="42"/>
      <c r="FH1425" s="42"/>
      <c r="FI1425" s="42"/>
      <c r="FJ1425" s="42"/>
      <c r="FK1425" s="42"/>
      <c r="FL1425" s="42"/>
      <c r="FM1425" s="42"/>
      <c r="FN1425" s="42"/>
      <c r="FO1425" s="42"/>
      <c r="FP1425" s="42"/>
      <c r="FQ1425" s="42"/>
      <c r="FR1425" s="42"/>
      <c r="FS1425" s="29">
        <f t="shared" si="171"/>
        <v>210</v>
      </c>
      <c r="FT1425" s="29">
        <f t="shared" si="177"/>
        <v>210</v>
      </c>
      <c r="FU1425" s="8">
        <f t="shared" si="174"/>
        <v>3.5</v>
      </c>
      <c r="FV1425" s="29">
        <f t="shared" si="178"/>
        <v>3.5</v>
      </c>
    </row>
    <row r="1426" spans="1:178">
      <c r="A1426" s="8">
        <v>17196</v>
      </c>
      <c r="B1426" s="4" t="s">
        <v>855</v>
      </c>
      <c r="C1426" s="40">
        <v>13</v>
      </c>
      <c r="D1426" s="40" t="s">
        <v>1805</v>
      </c>
      <c r="E1426" s="40" t="s">
        <v>527</v>
      </c>
      <c r="F1426" s="40" t="s">
        <v>191</v>
      </c>
      <c r="G1426" s="40">
        <v>300</v>
      </c>
      <c r="H1426" s="8" t="str">
        <f>VLOOKUP(F1426, 'Meslek Grupları'!$E$6:$G$152, 3, FALSE)</f>
        <v>Esnaf</v>
      </c>
      <c r="I1426" s="40"/>
      <c r="J1426" s="40"/>
      <c r="K1426" s="40"/>
      <c r="L1426" s="40"/>
      <c r="M1426" s="40"/>
      <c r="N1426" s="40"/>
      <c r="O1426" s="40"/>
      <c r="P1426" s="40"/>
      <c r="Q1426" s="40" t="s">
        <v>576</v>
      </c>
      <c r="R1426" s="40">
        <v>50</v>
      </c>
      <c r="S1426" s="40"/>
      <c r="T1426" s="40"/>
      <c r="U1426" s="40"/>
      <c r="V1426" s="40"/>
      <c r="W1426" s="40"/>
      <c r="X1426" s="40"/>
      <c r="Y1426" s="40"/>
      <c r="Z1426" s="41"/>
      <c r="AA1426" s="40"/>
      <c r="AB1426" s="40"/>
      <c r="AC1426" s="40"/>
      <c r="AD1426" s="40"/>
      <c r="AE1426" s="40"/>
      <c r="AF1426" s="40"/>
      <c r="AG1426" s="40"/>
      <c r="AH1426" s="40"/>
      <c r="AI1426" s="40"/>
      <c r="AJ1426" s="40"/>
      <c r="AK1426" s="40"/>
      <c r="AL1426" s="40"/>
      <c r="AM1426" s="40"/>
      <c r="AN1426" s="40"/>
      <c r="AO1426" s="40"/>
      <c r="AP1426" s="40"/>
      <c r="AQ1426" s="40"/>
      <c r="AR1426" s="40"/>
      <c r="AS1426" s="42"/>
      <c r="AT1426" s="42"/>
      <c r="AU1426" s="43"/>
      <c r="AV1426" s="40"/>
      <c r="AW1426" s="40"/>
      <c r="AX1426" s="40"/>
      <c r="AY1426" s="40"/>
      <c r="AZ1426" s="40"/>
      <c r="BA1426" s="42"/>
      <c r="BB1426" s="41"/>
      <c r="BC1426" s="40"/>
      <c r="BD1426" s="40"/>
      <c r="BE1426" s="40"/>
      <c r="BF1426" s="40"/>
      <c r="BG1426" s="40"/>
      <c r="BH1426" s="42"/>
      <c r="BI1426" s="40"/>
      <c r="BJ1426" s="40"/>
      <c r="BK1426" s="40"/>
      <c r="BL1426" s="40"/>
      <c r="BM1426" s="40"/>
      <c r="BN1426" s="40"/>
      <c r="BO1426" s="41"/>
      <c r="BP1426" s="40"/>
      <c r="BQ1426" s="40"/>
      <c r="BR1426" s="40"/>
      <c r="BS1426" s="40"/>
      <c r="BT1426" s="40"/>
      <c r="BU1426" s="42"/>
      <c r="BV1426" s="40"/>
      <c r="BW1426" s="41"/>
      <c r="BX1426" s="40"/>
      <c r="BY1426" s="40"/>
      <c r="BZ1426" s="40"/>
      <c r="CA1426" s="42"/>
      <c r="CB1426" s="41"/>
      <c r="CC1426" s="40"/>
      <c r="CD1426" s="40"/>
      <c r="CE1426" s="40"/>
      <c r="CF1426" s="40"/>
      <c r="CG1426" s="40"/>
      <c r="CH1426" s="42"/>
      <c r="CI1426" s="43"/>
      <c r="CJ1426" s="41"/>
      <c r="CK1426" s="40"/>
      <c r="CL1426" s="40"/>
      <c r="CM1426" s="40"/>
      <c r="CN1426" s="40"/>
      <c r="CO1426" s="40"/>
      <c r="CP1426" s="40"/>
      <c r="CQ1426" s="40"/>
      <c r="CR1426" s="40"/>
      <c r="CS1426" s="40"/>
      <c r="CT1426" s="40"/>
      <c r="CU1426" s="40"/>
      <c r="CV1426" s="40"/>
      <c r="CW1426" s="40"/>
      <c r="CX1426" s="40"/>
      <c r="CY1426" s="40"/>
      <c r="CZ1426" s="40"/>
      <c r="DA1426" s="40"/>
      <c r="DB1426" s="40"/>
      <c r="DC1426" s="40"/>
      <c r="DD1426" s="40"/>
      <c r="DE1426" s="40"/>
      <c r="DF1426" s="40"/>
      <c r="DG1426" s="40"/>
      <c r="DH1426" s="40"/>
      <c r="DI1426" s="40"/>
      <c r="DJ1426" s="40"/>
      <c r="DK1426" s="40"/>
      <c r="DL1426" s="40"/>
      <c r="DM1426" s="40"/>
      <c r="DN1426" s="40"/>
      <c r="DO1426" s="40"/>
      <c r="DP1426" s="40"/>
      <c r="DQ1426" s="41"/>
      <c r="DR1426" s="40"/>
      <c r="DS1426" s="40"/>
      <c r="DT1426" s="40"/>
      <c r="DU1426" s="40"/>
      <c r="DV1426" s="42"/>
      <c r="DW1426" s="40"/>
      <c r="DX1426" s="40"/>
      <c r="DY1426" s="40"/>
      <c r="DZ1426" s="40"/>
      <c r="EA1426" s="40"/>
      <c r="EB1426" s="40"/>
      <c r="EC1426" s="40"/>
      <c r="ED1426" s="41"/>
      <c r="EE1426" s="40"/>
      <c r="EF1426" s="40"/>
      <c r="EG1426" s="41"/>
      <c r="EH1426" s="40"/>
      <c r="EI1426" s="40"/>
      <c r="EJ1426" s="40"/>
      <c r="EK1426" s="40"/>
      <c r="EL1426" s="42"/>
      <c r="EM1426" s="40"/>
      <c r="EN1426" s="40"/>
      <c r="EO1426" s="40"/>
      <c r="EP1426" s="40"/>
      <c r="EQ1426" s="40"/>
      <c r="ER1426" s="40"/>
      <c r="ES1426" s="40"/>
      <c r="ET1426" s="40"/>
      <c r="EU1426" s="40"/>
      <c r="EV1426" s="40"/>
      <c r="EW1426" s="42"/>
      <c r="EX1426" s="42"/>
      <c r="EY1426" s="42"/>
      <c r="EZ1426" s="42"/>
      <c r="FA1426" s="42"/>
      <c r="FB1426" s="42"/>
      <c r="FC1426" s="42"/>
      <c r="FD1426" s="42"/>
      <c r="FE1426" s="42"/>
      <c r="FF1426" s="42"/>
      <c r="FG1426" s="42"/>
      <c r="FH1426" s="42"/>
      <c r="FI1426" s="42"/>
      <c r="FJ1426" s="42"/>
      <c r="FK1426" s="42"/>
      <c r="FL1426" s="42"/>
      <c r="FM1426" s="42"/>
      <c r="FN1426" s="42"/>
      <c r="FO1426" s="42"/>
      <c r="FP1426" s="42"/>
      <c r="FQ1426" s="42"/>
      <c r="FR1426" s="42"/>
      <c r="FS1426" s="29">
        <f t="shared" si="171"/>
        <v>300</v>
      </c>
      <c r="FT1426" s="29">
        <f t="shared" si="177"/>
        <v>300</v>
      </c>
      <c r="FU1426" s="8">
        <f t="shared" si="174"/>
        <v>0</v>
      </c>
      <c r="FV1426" s="29">
        <f t="shared" si="178"/>
        <v>0</v>
      </c>
    </row>
    <row r="1427" spans="1:178">
      <c r="A1427" s="8">
        <v>17196</v>
      </c>
      <c r="B1427" s="4" t="s">
        <v>855</v>
      </c>
      <c r="C1427" s="40">
        <v>14</v>
      </c>
      <c r="D1427" s="40" t="s">
        <v>1494</v>
      </c>
      <c r="E1427" s="40" t="s">
        <v>1806</v>
      </c>
      <c r="F1427" s="40" t="s">
        <v>191</v>
      </c>
      <c r="G1427" s="40">
        <v>650</v>
      </c>
      <c r="H1427" s="8" t="str">
        <f>VLOOKUP(F1427, 'Meslek Grupları'!$E$6:$G$152, 3, FALSE)</f>
        <v>Esnaf</v>
      </c>
      <c r="I1427" s="40"/>
      <c r="J1427" s="40"/>
      <c r="K1427" s="40"/>
      <c r="L1427" s="40"/>
      <c r="M1427" s="40"/>
      <c r="N1427" s="40"/>
      <c r="O1427" s="40"/>
      <c r="P1427" s="40"/>
      <c r="Q1427" s="40" t="s">
        <v>577</v>
      </c>
      <c r="R1427" s="40">
        <v>80</v>
      </c>
      <c r="S1427" s="40">
        <v>10</v>
      </c>
      <c r="T1427" s="40">
        <v>45</v>
      </c>
      <c r="U1427" s="40"/>
      <c r="V1427" s="40"/>
      <c r="W1427" s="40"/>
      <c r="X1427" s="40"/>
      <c r="Y1427" s="40"/>
      <c r="Z1427" s="41"/>
      <c r="AA1427" s="40"/>
      <c r="AB1427" s="40"/>
      <c r="AC1427" s="40"/>
      <c r="AD1427" s="40"/>
      <c r="AE1427" s="40"/>
      <c r="AF1427" s="40"/>
      <c r="AG1427" s="40"/>
      <c r="AH1427" s="40"/>
      <c r="AI1427" s="40"/>
      <c r="AJ1427" s="40"/>
      <c r="AK1427" s="40"/>
      <c r="AL1427" s="40"/>
      <c r="AM1427" s="40"/>
      <c r="AN1427" s="40"/>
      <c r="AO1427" s="40"/>
      <c r="AP1427" s="40"/>
      <c r="AQ1427" s="40"/>
      <c r="AR1427" s="40"/>
      <c r="AS1427" s="42"/>
      <c r="AT1427" s="42"/>
      <c r="AU1427" s="43"/>
      <c r="AV1427" s="40"/>
      <c r="AW1427" s="40"/>
      <c r="AX1427" s="40"/>
      <c r="AY1427" s="40"/>
      <c r="AZ1427" s="40"/>
      <c r="BA1427" s="42"/>
      <c r="BB1427" s="41"/>
      <c r="BC1427" s="40"/>
      <c r="BD1427" s="40"/>
      <c r="BE1427" s="40"/>
      <c r="BF1427" s="40"/>
      <c r="BG1427" s="40"/>
      <c r="BH1427" s="42"/>
      <c r="BI1427" s="40"/>
      <c r="BJ1427" s="40"/>
      <c r="BK1427" s="40"/>
      <c r="BL1427" s="40"/>
      <c r="BM1427" s="40"/>
      <c r="BN1427" s="40"/>
      <c r="BO1427" s="41"/>
      <c r="BP1427" s="40"/>
      <c r="BQ1427" s="40"/>
      <c r="BR1427" s="40"/>
      <c r="BS1427" s="40"/>
      <c r="BT1427" s="40"/>
      <c r="BU1427" s="42"/>
      <c r="BV1427" s="40"/>
      <c r="BW1427" s="41">
        <v>10</v>
      </c>
      <c r="BX1427" s="40"/>
      <c r="BY1427" s="40"/>
      <c r="BZ1427" s="40">
        <v>148</v>
      </c>
      <c r="CA1427" s="42">
        <v>148</v>
      </c>
      <c r="CB1427" s="41"/>
      <c r="CC1427" s="40"/>
      <c r="CD1427" s="40"/>
      <c r="CE1427" s="40"/>
      <c r="CF1427" s="40"/>
      <c r="CG1427" s="40"/>
      <c r="CH1427" s="42"/>
      <c r="CI1427" s="43"/>
      <c r="CJ1427" s="41"/>
      <c r="CK1427" s="40"/>
      <c r="CL1427" s="40"/>
      <c r="CM1427" s="40"/>
      <c r="CN1427" s="40"/>
      <c r="CO1427" s="40"/>
      <c r="CP1427" s="40"/>
      <c r="CQ1427" s="40"/>
      <c r="CR1427" s="40"/>
      <c r="CS1427" s="40"/>
      <c r="CT1427" s="40"/>
      <c r="CU1427" s="40"/>
      <c r="CV1427" s="40"/>
      <c r="CW1427" s="40"/>
      <c r="CX1427" s="40"/>
      <c r="CY1427" s="40"/>
      <c r="CZ1427" s="40"/>
      <c r="DA1427" s="40"/>
      <c r="DB1427" s="40"/>
      <c r="DC1427" s="40"/>
      <c r="DD1427" s="40"/>
      <c r="DE1427" s="40"/>
      <c r="DF1427" s="40"/>
      <c r="DG1427" s="40"/>
      <c r="DH1427" s="40"/>
      <c r="DI1427" s="40"/>
      <c r="DJ1427" s="40"/>
      <c r="DK1427" s="40"/>
      <c r="DL1427" s="40"/>
      <c r="DM1427" s="40"/>
      <c r="DN1427" s="40"/>
      <c r="DO1427" s="40"/>
      <c r="DP1427" s="40"/>
      <c r="DQ1427" s="41"/>
      <c r="DR1427" s="40"/>
      <c r="DS1427" s="40"/>
      <c r="DT1427" s="40"/>
      <c r="DU1427" s="40"/>
      <c r="DV1427" s="42"/>
      <c r="DW1427" s="40"/>
      <c r="DX1427" s="40"/>
      <c r="DY1427" s="40"/>
      <c r="DZ1427" s="40"/>
      <c r="EA1427" s="40"/>
      <c r="EB1427" s="40"/>
      <c r="EC1427" s="40"/>
      <c r="ED1427" s="41"/>
      <c r="EE1427" s="40"/>
      <c r="EF1427" s="40"/>
      <c r="EG1427" s="41"/>
      <c r="EH1427" s="40"/>
      <c r="EI1427" s="40"/>
      <c r="EJ1427" s="40"/>
      <c r="EK1427" s="40"/>
      <c r="EL1427" s="42"/>
      <c r="EM1427" s="40"/>
      <c r="EN1427" s="40"/>
      <c r="EO1427" s="40"/>
      <c r="EP1427" s="40"/>
      <c r="EQ1427" s="40"/>
      <c r="ER1427" s="40"/>
      <c r="ES1427" s="40"/>
      <c r="ET1427" s="40"/>
      <c r="EU1427" s="40"/>
      <c r="EV1427" s="40"/>
      <c r="EW1427" s="42"/>
      <c r="EX1427" s="42"/>
      <c r="EY1427" s="42"/>
      <c r="EZ1427" s="42"/>
      <c r="FA1427" s="42"/>
      <c r="FB1427" s="42"/>
      <c r="FC1427" s="42"/>
      <c r="FD1427" s="42"/>
      <c r="FE1427" s="42"/>
      <c r="FF1427" s="42"/>
      <c r="FG1427" s="42"/>
      <c r="FH1427" s="42"/>
      <c r="FI1427" s="42"/>
      <c r="FJ1427" s="42"/>
      <c r="FK1427" s="42"/>
      <c r="FL1427" s="42"/>
      <c r="FM1427" s="42"/>
      <c r="FN1427" s="42"/>
      <c r="FO1427" s="42"/>
      <c r="FP1427" s="42"/>
      <c r="FQ1427" s="42"/>
      <c r="FR1427" s="42"/>
      <c r="FS1427" s="29">
        <f t="shared" si="171"/>
        <v>798</v>
      </c>
      <c r="FT1427" s="29">
        <f t="shared" si="177"/>
        <v>798</v>
      </c>
      <c r="FU1427" s="8">
        <f t="shared" si="174"/>
        <v>10</v>
      </c>
      <c r="FV1427" s="29">
        <f t="shared" si="178"/>
        <v>10</v>
      </c>
    </row>
    <row r="1428" spans="1:178">
      <c r="A1428" s="8">
        <v>17196</v>
      </c>
      <c r="B1428" s="4" t="s">
        <v>855</v>
      </c>
      <c r="C1428" s="40">
        <v>15</v>
      </c>
      <c r="D1428" s="40" t="s">
        <v>1520</v>
      </c>
      <c r="E1428" s="40" t="s">
        <v>1478</v>
      </c>
      <c r="F1428" s="40" t="s">
        <v>109</v>
      </c>
      <c r="G1428" s="40">
        <v>400</v>
      </c>
      <c r="H1428" s="8" t="str">
        <f>VLOOKUP(F1428, 'Meslek Grupları'!$E$6:$G$152, 3, FALSE)</f>
        <v>Esnaf</v>
      </c>
      <c r="I1428" s="40"/>
      <c r="J1428" s="40"/>
      <c r="K1428" s="40"/>
      <c r="L1428" s="40"/>
      <c r="M1428" s="40"/>
      <c r="N1428" s="40"/>
      <c r="O1428" s="40"/>
      <c r="P1428" s="40"/>
      <c r="Q1428" s="40" t="s">
        <v>577</v>
      </c>
      <c r="R1428" s="40">
        <v>75</v>
      </c>
      <c r="S1428" s="40">
        <v>3</v>
      </c>
      <c r="T1428" s="40">
        <v>18</v>
      </c>
      <c r="U1428" s="40"/>
      <c r="V1428" s="40"/>
      <c r="W1428" s="40"/>
      <c r="X1428" s="40"/>
      <c r="Y1428" s="40"/>
      <c r="Z1428" s="41"/>
      <c r="AA1428" s="40"/>
      <c r="AB1428" s="40"/>
      <c r="AC1428" s="40"/>
      <c r="AD1428" s="40"/>
      <c r="AE1428" s="40"/>
      <c r="AF1428" s="40"/>
      <c r="AG1428" s="40"/>
      <c r="AH1428" s="40"/>
      <c r="AI1428" s="40"/>
      <c r="AJ1428" s="40"/>
      <c r="AK1428" s="40"/>
      <c r="AL1428" s="40"/>
      <c r="AM1428" s="40"/>
      <c r="AN1428" s="40"/>
      <c r="AO1428" s="40"/>
      <c r="AP1428" s="40"/>
      <c r="AQ1428" s="40"/>
      <c r="AR1428" s="40"/>
      <c r="AS1428" s="42"/>
      <c r="AT1428" s="42"/>
      <c r="AU1428" s="43"/>
      <c r="AV1428" s="40"/>
      <c r="AW1428" s="40"/>
      <c r="AX1428" s="40"/>
      <c r="AY1428" s="40"/>
      <c r="AZ1428" s="40"/>
      <c r="BA1428" s="42"/>
      <c r="BB1428" s="41"/>
      <c r="BC1428" s="40"/>
      <c r="BD1428" s="40"/>
      <c r="BE1428" s="40"/>
      <c r="BF1428" s="40"/>
      <c r="BG1428" s="40"/>
      <c r="BH1428" s="42"/>
      <c r="BI1428" s="40"/>
      <c r="BJ1428" s="40"/>
      <c r="BK1428" s="40"/>
      <c r="BL1428" s="40"/>
      <c r="BM1428" s="40"/>
      <c r="BN1428" s="40"/>
      <c r="BO1428" s="41"/>
      <c r="BP1428" s="40"/>
      <c r="BQ1428" s="40"/>
      <c r="BR1428" s="40"/>
      <c r="BS1428" s="40"/>
      <c r="BT1428" s="40"/>
      <c r="BU1428" s="42"/>
      <c r="BV1428" s="40"/>
      <c r="BW1428" s="41">
        <v>4</v>
      </c>
      <c r="BX1428" s="40"/>
      <c r="BY1428" s="40"/>
      <c r="BZ1428" s="40">
        <v>72</v>
      </c>
      <c r="CA1428" s="42"/>
      <c r="CB1428" s="41"/>
      <c r="CC1428" s="40"/>
      <c r="CD1428" s="40"/>
      <c r="CE1428" s="40"/>
      <c r="CF1428" s="40"/>
      <c r="CG1428" s="40"/>
      <c r="CH1428" s="42"/>
      <c r="CI1428" s="43"/>
      <c r="CJ1428" s="41"/>
      <c r="CK1428" s="40"/>
      <c r="CL1428" s="40"/>
      <c r="CM1428" s="40"/>
      <c r="CN1428" s="40"/>
      <c r="CO1428" s="40"/>
      <c r="CP1428" s="40"/>
      <c r="CQ1428" s="40"/>
      <c r="CR1428" s="40"/>
      <c r="CS1428" s="40"/>
      <c r="CT1428" s="40"/>
      <c r="CU1428" s="40"/>
      <c r="CV1428" s="40"/>
      <c r="CW1428" s="40"/>
      <c r="CX1428" s="40"/>
      <c r="CY1428" s="40"/>
      <c r="CZ1428" s="40"/>
      <c r="DA1428" s="40"/>
      <c r="DB1428" s="40"/>
      <c r="DC1428" s="40"/>
      <c r="DD1428" s="40"/>
      <c r="DE1428" s="40"/>
      <c r="DF1428" s="40"/>
      <c r="DG1428" s="40"/>
      <c r="DH1428" s="40"/>
      <c r="DI1428" s="40"/>
      <c r="DJ1428" s="40"/>
      <c r="DK1428" s="40"/>
      <c r="DL1428" s="40"/>
      <c r="DM1428" s="40"/>
      <c r="DN1428" s="40"/>
      <c r="DO1428" s="40"/>
      <c r="DP1428" s="40"/>
      <c r="DQ1428" s="41"/>
      <c r="DR1428" s="40"/>
      <c r="DS1428" s="40"/>
      <c r="DT1428" s="40"/>
      <c r="DU1428" s="40"/>
      <c r="DV1428" s="42"/>
      <c r="DW1428" s="40"/>
      <c r="DX1428" s="40"/>
      <c r="DY1428" s="40"/>
      <c r="DZ1428" s="40"/>
      <c r="EA1428" s="40"/>
      <c r="EB1428" s="40"/>
      <c r="EC1428" s="40"/>
      <c r="ED1428" s="41"/>
      <c r="EE1428" s="40"/>
      <c r="EF1428" s="40"/>
      <c r="EG1428" s="41"/>
      <c r="EH1428" s="40"/>
      <c r="EI1428" s="40"/>
      <c r="EJ1428" s="40"/>
      <c r="EK1428" s="40"/>
      <c r="EL1428" s="42"/>
      <c r="EM1428" s="40"/>
      <c r="EN1428" s="40"/>
      <c r="EO1428" s="40"/>
      <c r="EP1428" s="40"/>
      <c r="EQ1428" s="40"/>
      <c r="ER1428" s="40">
        <v>1</v>
      </c>
      <c r="ES1428" s="40"/>
      <c r="ET1428" s="40"/>
      <c r="EU1428" s="40"/>
      <c r="EV1428" s="40"/>
      <c r="EW1428" s="42">
        <v>40</v>
      </c>
      <c r="EX1428" s="42"/>
      <c r="EY1428" s="42"/>
      <c r="EZ1428" s="42"/>
      <c r="FA1428" s="42"/>
      <c r="FB1428" s="42"/>
      <c r="FC1428" s="42"/>
      <c r="FD1428" s="42"/>
      <c r="FE1428" s="42"/>
      <c r="FF1428" s="42"/>
      <c r="FG1428" s="42"/>
      <c r="FH1428" s="42"/>
      <c r="FI1428" s="42"/>
      <c r="FJ1428" s="42"/>
      <c r="FK1428" s="42"/>
      <c r="FL1428" s="42"/>
      <c r="FM1428" s="42"/>
      <c r="FN1428" s="42"/>
      <c r="FO1428" s="42"/>
      <c r="FP1428" s="42"/>
      <c r="FQ1428" s="42"/>
      <c r="FR1428" s="42"/>
      <c r="FS1428" s="29">
        <f t="shared" si="171"/>
        <v>512</v>
      </c>
      <c r="FT1428" s="29">
        <f t="shared" si="177"/>
        <v>512</v>
      </c>
      <c r="FU1428" s="8">
        <f t="shared" si="174"/>
        <v>4</v>
      </c>
      <c r="FV1428" s="29">
        <f t="shared" si="178"/>
        <v>4</v>
      </c>
    </row>
    <row r="1429" spans="1:178">
      <c r="A1429" s="8">
        <v>17196</v>
      </c>
      <c r="B1429" s="4" t="s">
        <v>855</v>
      </c>
      <c r="C1429" s="40">
        <v>16</v>
      </c>
      <c r="D1429" s="40" t="s">
        <v>1699</v>
      </c>
      <c r="E1429" s="40" t="s">
        <v>1445</v>
      </c>
      <c r="F1429" s="40" t="s">
        <v>193</v>
      </c>
      <c r="G1429" s="40">
        <v>100</v>
      </c>
      <c r="H1429" s="8" t="str">
        <f>VLOOKUP(F1429, 'Meslek Grupları'!$E$6:$G$152, 3, FALSE)</f>
        <v>Esnaf</v>
      </c>
      <c r="I1429" s="40" t="s">
        <v>1807</v>
      </c>
      <c r="J1429" s="40"/>
      <c r="K1429" s="40"/>
      <c r="L1429" s="40"/>
      <c r="M1429" s="40"/>
      <c r="N1429" s="40"/>
      <c r="O1429" s="40"/>
      <c r="P1429" s="40"/>
      <c r="Q1429" s="40" t="s">
        <v>575</v>
      </c>
      <c r="R1429" s="40">
        <v>30</v>
      </c>
      <c r="S1429" s="40">
        <v>2</v>
      </c>
      <c r="T1429" s="40">
        <v>9</v>
      </c>
      <c r="U1429" s="40"/>
      <c r="V1429" s="40"/>
      <c r="W1429" s="40"/>
      <c r="X1429" s="40"/>
      <c r="Y1429" s="40"/>
      <c r="Z1429" s="41"/>
      <c r="AA1429" s="40"/>
      <c r="AB1429" s="40"/>
      <c r="AC1429" s="40"/>
      <c r="AD1429" s="40"/>
      <c r="AE1429" s="40"/>
      <c r="AF1429" s="40"/>
      <c r="AG1429" s="40"/>
      <c r="AH1429" s="40"/>
      <c r="AI1429" s="40"/>
      <c r="AJ1429" s="40"/>
      <c r="AK1429" s="40"/>
      <c r="AL1429" s="40"/>
      <c r="AM1429" s="40"/>
      <c r="AN1429" s="40"/>
      <c r="AO1429" s="40"/>
      <c r="AP1429" s="40"/>
      <c r="AQ1429" s="40"/>
      <c r="AR1429" s="40"/>
      <c r="AS1429" s="42"/>
      <c r="AT1429" s="42"/>
      <c r="AU1429" s="43"/>
      <c r="AV1429" s="40"/>
      <c r="AW1429" s="40"/>
      <c r="AX1429" s="40"/>
      <c r="AY1429" s="40"/>
      <c r="AZ1429" s="40"/>
      <c r="BA1429" s="42"/>
      <c r="BB1429" s="41"/>
      <c r="BC1429" s="40"/>
      <c r="BD1429" s="40"/>
      <c r="BE1429" s="40"/>
      <c r="BF1429" s="40"/>
      <c r="BG1429" s="40"/>
      <c r="BH1429" s="42"/>
      <c r="BI1429" s="40"/>
      <c r="BJ1429" s="40"/>
      <c r="BK1429" s="40"/>
      <c r="BL1429" s="40"/>
      <c r="BM1429" s="40"/>
      <c r="BN1429" s="40"/>
      <c r="BO1429" s="41"/>
      <c r="BP1429" s="40"/>
      <c r="BQ1429" s="40"/>
      <c r="BR1429" s="40"/>
      <c r="BS1429" s="40"/>
      <c r="BT1429" s="40"/>
      <c r="BU1429" s="42"/>
      <c r="BV1429" s="40"/>
      <c r="BW1429" s="41">
        <v>2</v>
      </c>
      <c r="BX1429" s="40"/>
      <c r="BY1429" s="40"/>
      <c r="BZ1429" s="40">
        <v>24</v>
      </c>
      <c r="CA1429" s="42"/>
      <c r="CB1429" s="41"/>
      <c r="CC1429" s="40"/>
      <c r="CD1429" s="40"/>
      <c r="CE1429" s="40"/>
      <c r="CF1429" s="40"/>
      <c r="CG1429" s="40"/>
      <c r="CH1429" s="42"/>
      <c r="CI1429" s="43"/>
      <c r="CJ1429" s="41"/>
      <c r="CK1429" s="40"/>
      <c r="CL1429" s="40"/>
      <c r="CM1429" s="40"/>
      <c r="CN1429" s="40"/>
      <c r="CO1429" s="40"/>
      <c r="CP1429" s="40"/>
      <c r="CQ1429" s="40"/>
      <c r="CR1429" s="40"/>
      <c r="CS1429" s="40"/>
      <c r="CT1429" s="40"/>
      <c r="CU1429" s="40"/>
      <c r="CV1429" s="40"/>
      <c r="CW1429" s="40"/>
      <c r="CX1429" s="40"/>
      <c r="CY1429" s="40"/>
      <c r="CZ1429" s="40"/>
      <c r="DA1429" s="40"/>
      <c r="DB1429" s="40"/>
      <c r="DC1429" s="40"/>
      <c r="DD1429" s="40"/>
      <c r="DE1429" s="40"/>
      <c r="DF1429" s="40"/>
      <c r="DG1429" s="40"/>
      <c r="DH1429" s="40"/>
      <c r="DI1429" s="40"/>
      <c r="DJ1429" s="40"/>
      <c r="DK1429" s="40"/>
      <c r="DL1429" s="40"/>
      <c r="DM1429" s="40"/>
      <c r="DN1429" s="40"/>
      <c r="DO1429" s="40"/>
      <c r="DP1429" s="40"/>
      <c r="DQ1429" s="41"/>
      <c r="DR1429" s="40"/>
      <c r="DS1429" s="40"/>
      <c r="DT1429" s="40"/>
      <c r="DU1429" s="40"/>
      <c r="DV1429" s="42"/>
      <c r="DW1429" s="40"/>
      <c r="DX1429" s="40"/>
      <c r="DY1429" s="40"/>
      <c r="DZ1429" s="40"/>
      <c r="EA1429" s="40"/>
      <c r="EB1429" s="40"/>
      <c r="EC1429" s="40"/>
      <c r="ED1429" s="41"/>
      <c r="EE1429" s="40"/>
      <c r="EF1429" s="40"/>
      <c r="EG1429" s="41"/>
      <c r="EH1429" s="40"/>
      <c r="EI1429" s="40"/>
      <c r="EJ1429" s="40"/>
      <c r="EK1429" s="40"/>
      <c r="EL1429" s="42"/>
      <c r="EM1429" s="40"/>
      <c r="EN1429" s="40"/>
      <c r="EO1429" s="40"/>
      <c r="EP1429" s="40"/>
      <c r="EQ1429" s="40"/>
      <c r="ER1429" s="40"/>
      <c r="ES1429" s="40"/>
      <c r="ET1429" s="40"/>
      <c r="EU1429" s="40"/>
      <c r="EV1429" s="40"/>
      <c r="EW1429" s="42"/>
      <c r="EX1429" s="42"/>
      <c r="EY1429" s="42"/>
      <c r="EZ1429" s="42"/>
      <c r="FA1429" s="42"/>
      <c r="FB1429" s="42"/>
      <c r="FC1429" s="42"/>
      <c r="FD1429" s="42"/>
      <c r="FE1429" s="42"/>
      <c r="FF1429" s="42"/>
      <c r="FG1429" s="42"/>
      <c r="FH1429" s="42"/>
      <c r="FI1429" s="42"/>
      <c r="FJ1429" s="42"/>
      <c r="FK1429" s="42"/>
      <c r="FL1429" s="42"/>
      <c r="FM1429" s="42"/>
      <c r="FN1429" s="42"/>
      <c r="FO1429" s="42"/>
      <c r="FP1429" s="42"/>
      <c r="FQ1429" s="42"/>
      <c r="FR1429" s="42"/>
      <c r="FS1429" s="29">
        <f t="shared" si="171"/>
        <v>124</v>
      </c>
      <c r="FT1429" s="29">
        <f t="shared" si="177"/>
        <v>124</v>
      </c>
      <c r="FU1429" s="8">
        <f t="shared" si="174"/>
        <v>2</v>
      </c>
      <c r="FV1429" s="29">
        <f t="shared" si="178"/>
        <v>2</v>
      </c>
    </row>
    <row r="1430" spans="1:178">
      <c r="A1430" s="8">
        <v>17196</v>
      </c>
      <c r="B1430" s="4" t="s">
        <v>855</v>
      </c>
      <c r="C1430" s="40"/>
      <c r="D1430" s="40" t="s">
        <v>1808</v>
      </c>
      <c r="E1430" s="40" t="s">
        <v>1487</v>
      </c>
      <c r="F1430" s="40" t="s">
        <v>191</v>
      </c>
      <c r="G1430" s="40">
        <v>250</v>
      </c>
      <c r="H1430" s="8" t="str">
        <f>VLOOKUP(F1430, 'Meslek Grupları'!$E$6:$G$152, 3, FALSE)</f>
        <v>Esnaf</v>
      </c>
      <c r="I1430" s="40"/>
      <c r="J1430" s="40"/>
      <c r="K1430" s="40"/>
      <c r="L1430" s="40"/>
      <c r="M1430" s="40"/>
      <c r="N1430" s="40"/>
      <c r="O1430" s="40"/>
      <c r="P1430" s="40"/>
      <c r="Q1430" s="40" t="s">
        <v>575</v>
      </c>
      <c r="R1430" s="40">
        <v>25</v>
      </c>
      <c r="S1430" s="40"/>
      <c r="T1430" s="40"/>
      <c r="U1430" s="40"/>
      <c r="V1430" s="40"/>
      <c r="W1430" s="40"/>
      <c r="X1430" s="40"/>
      <c r="Y1430" s="40"/>
      <c r="Z1430" s="41"/>
      <c r="AA1430" s="40"/>
      <c r="AB1430" s="40"/>
      <c r="AC1430" s="40"/>
      <c r="AD1430" s="40"/>
      <c r="AE1430" s="40"/>
      <c r="AF1430" s="40"/>
      <c r="AG1430" s="40"/>
      <c r="AH1430" s="40"/>
      <c r="AI1430" s="40"/>
      <c r="AJ1430" s="40"/>
      <c r="AK1430" s="40"/>
      <c r="AL1430" s="40"/>
      <c r="AM1430" s="40"/>
      <c r="AN1430" s="40"/>
      <c r="AO1430" s="40"/>
      <c r="AP1430" s="40"/>
      <c r="AQ1430" s="40"/>
      <c r="AR1430" s="40"/>
      <c r="AS1430" s="42"/>
      <c r="AT1430" s="42"/>
      <c r="AU1430" s="43"/>
      <c r="AV1430" s="40"/>
      <c r="AW1430" s="40"/>
      <c r="AX1430" s="40"/>
      <c r="AY1430" s="40"/>
      <c r="AZ1430" s="40"/>
      <c r="BA1430" s="42"/>
      <c r="BB1430" s="41"/>
      <c r="BC1430" s="40"/>
      <c r="BD1430" s="40"/>
      <c r="BE1430" s="40"/>
      <c r="BF1430" s="40"/>
      <c r="BG1430" s="40"/>
      <c r="BH1430" s="42"/>
      <c r="BI1430" s="40"/>
      <c r="BJ1430" s="40"/>
      <c r="BK1430" s="40"/>
      <c r="BL1430" s="40"/>
      <c r="BM1430" s="40"/>
      <c r="BN1430" s="40"/>
      <c r="BO1430" s="41"/>
      <c r="BP1430" s="40"/>
      <c r="BQ1430" s="40"/>
      <c r="BR1430" s="40"/>
      <c r="BS1430" s="40"/>
      <c r="BT1430" s="40"/>
      <c r="BU1430" s="42"/>
      <c r="BV1430" s="40"/>
      <c r="BW1430" s="41"/>
      <c r="BX1430" s="40"/>
      <c r="BY1430" s="40"/>
      <c r="BZ1430" s="40"/>
      <c r="CA1430" s="42"/>
      <c r="CB1430" s="41"/>
      <c r="CC1430" s="40"/>
      <c r="CD1430" s="40"/>
      <c r="CE1430" s="40"/>
      <c r="CF1430" s="40"/>
      <c r="CG1430" s="40"/>
      <c r="CH1430" s="42"/>
      <c r="CI1430" s="43"/>
      <c r="CJ1430" s="41"/>
      <c r="CK1430" s="40"/>
      <c r="CL1430" s="40"/>
      <c r="CM1430" s="40"/>
      <c r="CN1430" s="40"/>
      <c r="CO1430" s="40"/>
      <c r="CP1430" s="40"/>
      <c r="CQ1430" s="40"/>
      <c r="CR1430" s="40"/>
      <c r="CS1430" s="40"/>
      <c r="CT1430" s="40"/>
      <c r="CU1430" s="40"/>
      <c r="CV1430" s="40"/>
      <c r="CW1430" s="40"/>
      <c r="CX1430" s="40"/>
      <c r="CY1430" s="40"/>
      <c r="CZ1430" s="40"/>
      <c r="DA1430" s="40"/>
      <c r="DB1430" s="40"/>
      <c r="DC1430" s="40"/>
      <c r="DD1430" s="40"/>
      <c r="DE1430" s="40"/>
      <c r="DF1430" s="40"/>
      <c r="DG1430" s="40"/>
      <c r="DH1430" s="40"/>
      <c r="DI1430" s="40"/>
      <c r="DJ1430" s="40"/>
      <c r="DK1430" s="40"/>
      <c r="DL1430" s="40"/>
      <c r="DM1430" s="40"/>
      <c r="DN1430" s="40"/>
      <c r="DO1430" s="40"/>
      <c r="DP1430" s="40"/>
      <c r="DQ1430" s="41"/>
      <c r="DR1430" s="40"/>
      <c r="DS1430" s="40"/>
      <c r="DT1430" s="40"/>
      <c r="DU1430" s="40"/>
      <c r="DV1430" s="42"/>
      <c r="DW1430" s="40"/>
      <c r="DX1430" s="40"/>
      <c r="DY1430" s="40"/>
      <c r="DZ1430" s="40"/>
      <c r="EA1430" s="40"/>
      <c r="EB1430" s="40"/>
      <c r="EC1430" s="40"/>
      <c r="ED1430" s="41"/>
      <c r="EE1430" s="40"/>
      <c r="EF1430" s="40"/>
      <c r="EG1430" s="41">
        <v>1</v>
      </c>
      <c r="EH1430" s="40" t="s">
        <v>405</v>
      </c>
      <c r="EI1430" s="40"/>
      <c r="EJ1430" s="40"/>
      <c r="EK1430" s="40" t="s">
        <v>183</v>
      </c>
      <c r="EL1430" s="42">
        <v>120</v>
      </c>
      <c r="EM1430" s="40"/>
      <c r="EN1430" s="40"/>
      <c r="EO1430" s="40"/>
      <c r="EP1430" s="40"/>
      <c r="EQ1430" s="40"/>
      <c r="ER1430" s="40">
        <v>1</v>
      </c>
      <c r="ES1430" s="40"/>
      <c r="ET1430" s="40"/>
      <c r="EU1430" s="40"/>
      <c r="EV1430" s="40"/>
      <c r="EW1430" s="42">
        <v>70</v>
      </c>
      <c r="EX1430" s="42"/>
      <c r="EY1430" s="42"/>
      <c r="EZ1430" s="42"/>
      <c r="FA1430" s="42"/>
      <c r="FB1430" s="42"/>
      <c r="FC1430" s="42"/>
      <c r="FD1430" s="42"/>
      <c r="FE1430" s="42"/>
      <c r="FF1430" s="42"/>
      <c r="FG1430" s="42"/>
      <c r="FH1430" s="42"/>
      <c r="FI1430" s="42"/>
      <c r="FJ1430" s="42"/>
      <c r="FK1430" s="42"/>
      <c r="FL1430" s="42"/>
      <c r="FM1430" s="42"/>
      <c r="FN1430" s="42"/>
      <c r="FO1430" s="42"/>
      <c r="FP1430" s="42"/>
      <c r="FQ1430" s="42"/>
      <c r="FR1430" s="42"/>
      <c r="FS1430" s="29">
        <f t="shared" si="171"/>
        <v>440</v>
      </c>
      <c r="FT1430" s="29">
        <f t="shared" si="177"/>
        <v>440</v>
      </c>
      <c r="FU1430" s="8">
        <f t="shared" si="174"/>
        <v>0</v>
      </c>
      <c r="FV1430" s="29">
        <f t="shared" si="178"/>
        <v>0</v>
      </c>
    </row>
    <row r="1431" spans="1:178">
      <c r="A1431" s="8">
        <v>17196</v>
      </c>
      <c r="B1431" s="4" t="s">
        <v>1809</v>
      </c>
      <c r="C1431" s="31">
        <v>1</v>
      </c>
      <c r="D1431" s="31" t="s">
        <v>1444</v>
      </c>
      <c r="E1431" s="31" t="s">
        <v>1467</v>
      </c>
      <c r="F1431" s="31" t="s">
        <v>227</v>
      </c>
      <c r="G1431" s="31"/>
      <c r="H1431" s="8" t="str">
        <f>VLOOKUP(F1431, 'Meslek Grupları'!$E$6:$G$152, 3, FALSE)</f>
        <v>Ziraat</v>
      </c>
      <c r="I1431" s="31"/>
      <c r="J1431" s="31">
        <v>150</v>
      </c>
      <c r="K1431" s="31"/>
      <c r="L1431" s="31"/>
      <c r="M1431" s="31"/>
      <c r="N1431" s="31"/>
      <c r="O1431" s="31"/>
      <c r="P1431" s="31"/>
      <c r="Q1431" s="31" t="s">
        <v>575</v>
      </c>
      <c r="R1431" s="31">
        <v>40</v>
      </c>
      <c r="S1431" s="31"/>
      <c r="T1431" s="31"/>
      <c r="U1431" s="31"/>
      <c r="V1431" s="31"/>
      <c r="W1431" s="31"/>
      <c r="X1431" s="31"/>
      <c r="Y1431" s="31"/>
      <c r="Z1431" s="38">
        <v>120</v>
      </c>
      <c r="AA1431" s="31">
        <v>30</v>
      </c>
      <c r="AB1431" s="31"/>
      <c r="AC1431" s="31"/>
      <c r="AD1431" s="31"/>
      <c r="AE1431" s="31"/>
      <c r="AF1431" s="31"/>
      <c r="AG1431" s="31"/>
      <c r="AH1431" s="31"/>
      <c r="AI1431" s="31"/>
      <c r="AJ1431" s="31"/>
      <c r="AK1431" s="31"/>
      <c r="AL1431" s="31"/>
      <c r="AM1431" s="31"/>
      <c r="AN1431" s="31"/>
      <c r="AO1431" s="31"/>
      <c r="AP1431" s="31"/>
      <c r="AQ1431" s="31"/>
      <c r="AR1431" s="31">
        <v>60</v>
      </c>
      <c r="AS1431" s="37">
        <v>12</v>
      </c>
      <c r="AT1431" s="37">
        <v>42</v>
      </c>
      <c r="AU1431" s="39"/>
      <c r="AV1431" s="31"/>
      <c r="AW1431" s="31"/>
      <c r="AX1431" s="31"/>
      <c r="AY1431" s="31"/>
      <c r="AZ1431" s="31"/>
      <c r="BA1431" s="37"/>
      <c r="BB1431" s="38">
        <v>6</v>
      </c>
      <c r="BC1431" s="31"/>
      <c r="BD1431" s="31"/>
      <c r="BE1431" s="31"/>
      <c r="BF1431" s="31"/>
      <c r="BG1431" s="31">
        <v>15</v>
      </c>
      <c r="BH1431" s="37"/>
      <c r="BI1431" s="31">
        <v>14</v>
      </c>
      <c r="BJ1431" s="31">
        <v>42</v>
      </c>
      <c r="BK1431" s="31">
        <v>42</v>
      </c>
      <c r="BL1431" s="31"/>
      <c r="BM1431" s="31">
        <v>336</v>
      </c>
      <c r="BN1431" s="31"/>
      <c r="BO1431" s="38"/>
      <c r="BP1431" s="31"/>
      <c r="BQ1431" s="31"/>
      <c r="BR1431" s="31"/>
      <c r="BS1431" s="31"/>
      <c r="BT1431" s="31"/>
      <c r="BU1431" s="37"/>
      <c r="BV1431" s="31"/>
      <c r="BW1431" s="38">
        <v>2</v>
      </c>
      <c r="BX1431" s="31"/>
      <c r="BY1431" s="31" t="s">
        <v>275</v>
      </c>
      <c r="BZ1431" s="31"/>
      <c r="CA1431" s="37"/>
      <c r="CB1431" s="38"/>
      <c r="CC1431" s="31"/>
      <c r="CD1431" s="31"/>
      <c r="CE1431" s="31"/>
      <c r="CF1431" s="31"/>
      <c r="CG1431" s="31"/>
      <c r="CH1431" s="37"/>
      <c r="CI1431" s="39"/>
      <c r="CJ1431" s="38"/>
      <c r="CK1431" s="31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  <c r="DH1431" s="31"/>
      <c r="DI1431" s="31"/>
      <c r="DJ1431" s="31"/>
      <c r="DK1431" s="31"/>
      <c r="DL1431" s="31"/>
      <c r="DM1431" s="31"/>
      <c r="DN1431" s="31"/>
      <c r="DO1431" s="31">
        <v>2</v>
      </c>
      <c r="DP1431" s="31"/>
      <c r="DQ1431" s="38"/>
      <c r="DR1431" s="31"/>
      <c r="DS1431" s="31"/>
      <c r="DT1431" s="31"/>
      <c r="DU1431" s="31"/>
      <c r="DV1431" s="37"/>
      <c r="DW1431" s="31"/>
      <c r="DX1431" s="31"/>
      <c r="DY1431" s="31"/>
      <c r="DZ1431" s="31"/>
      <c r="EA1431" s="31"/>
      <c r="EB1431" s="31"/>
      <c r="EC1431" s="31"/>
      <c r="ED1431" s="38"/>
      <c r="EE1431" s="31"/>
      <c r="EF1431" s="31"/>
      <c r="EG1431" s="38"/>
      <c r="EH1431" s="31"/>
      <c r="EI1431" s="31"/>
      <c r="EJ1431" s="31"/>
      <c r="EK1431" s="31"/>
      <c r="EL1431" s="37"/>
      <c r="EM1431" s="31"/>
      <c r="EN1431" s="31"/>
      <c r="EO1431" s="31"/>
      <c r="EP1431" s="31"/>
      <c r="EQ1431" s="31"/>
      <c r="ER1431" s="31"/>
      <c r="ES1431" s="31"/>
      <c r="ET1431" s="31"/>
      <c r="EU1431" s="31"/>
      <c r="EV1431" s="31"/>
      <c r="EW1431" s="37"/>
      <c r="EX1431" s="37"/>
      <c r="EY1431" s="37"/>
      <c r="EZ1431" s="37"/>
      <c r="FA1431" s="37"/>
      <c r="FB1431" s="37"/>
      <c r="FC1431" s="37"/>
      <c r="FD1431" s="37"/>
      <c r="FE1431" s="37"/>
      <c r="FF1431" s="37"/>
      <c r="FG1431" s="37"/>
      <c r="FH1431" s="37"/>
      <c r="FI1431" s="37"/>
      <c r="FJ1431" s="37"/>
      <c r="FK1431" s="37"/>
      <c r="FL1431" s="37"/>
      <c r="FM1431" s="37"/>
      <c r="FN1431" s="37"/>
      <c r="FO1431" s="37"/>
      <c r="FP1431" s="37"/>
      <c r="FQ1431" s="37"/>
      <c r="FR1431" s="37"/>
      <c r="FS1431" s="29">
        <f t="shared" si="171"/>
        <v>501</v>
      </c>
      <c r="FT1431" s="29">
        <f t="shared" si="177"/>
        <v>501</v>
      </c>
      <c r="FU1431" s="8">
        <f t="shared" si="174"/>
        <v>22</v>
      </c>
      <c r="FV1431" s="29">
        <f t="shared" si="178"/>
        <v>22</v>
      </c>
    </row>
    <row r="1432" spans="1:178">
      <c r="A1432" s="8">
        <v>17196</v>
      </c>
      <c r="B1432" s="4" t="s">
        <v>1809</v>
      </c>
      <c r="C1432" s="40">
        <v>2</v>
      </c>
      <c r="D1432" s="40" t="s">
        <v>1810</v>
      </c>
      <c r="E1432" s="40" t="s">
        <v>1811</v>
      </c>
      <c r="F1432" s="40" t="s">
        <v>227</v>
      </c>
      <c r="G1432" s="40"/>
      <c r="H1432" s="8" t="str">
        <f>VLOOKUP(F1432, 'Meslek Grupları'!$E$6:$G$152, 3, FALSE)</f>
        <v>Ziraat</v>
      </c>
      <c r="I1432" s="40"/>
      <c r="J1432" s="40">
        <v>150</v>
      </c>
      <c r="K1432" s="40"/>
      <c r="L1432" s="40"/>
      <c r="M1432" s="40"/>
      <c r="N1432" s="40"/>
      <c r="O1432" s="40"/>
      <c r="P1432" s="40"/>
      <c r="Q1432" s="40" t="s">
        <v>575</v>
      </c>
      <c r="R1432" s="40">
        <v>15</v>
      </c>
      <c r="S1432" s="40">
        <v>1.5</v>
      </c>
      <c r="T1432" s="40">
        <v>6.75</v>
      </c>
      <c r="U1432" s="40"/>
      <c r="V1432" s="40"/>
      <c r="W1432" s="40"/>
      <c r="X1432" s="40"/>
      <c r="Y1432" s="40"/>
      <c r="Z1432" s="41">
        <v>50</v>
      </c>
      <c r="AA1432" s="40">
        <v>12.5</v>
      </c>
      <c r="AB1432" s="40"/>
      <c r="AC1432" s="40"/>
      <c r="AD1432" s="40"/>
      <c r="AE1432" s="40"/>
      <c r="AF1432" s="40"/>
      <c r="AG1432" s="40"/>
      <c r="AH1432" s="40"/>
      <c r="AI1432" s="40"/>
      <c r="AJ1432" s="40"/>
      <c r="AK1432" s="40"/>
      <c r="AL1432" s="40"/>
      <c r="AM1432" s="40"/>
      <c r="AN1432" s="40"/>
      <c r="AO1432" s="40"/>
      <c r="AP1432" s="40"/>
      <c r="AQ1432" s="40"/>
      <c r="AR1432" s="40">
        <v>60</v>
      </c>
      <c r="AS1432" s="42">
        <v>12</v>
      </c>
      <c r="AT1432" s="42">
        <v>24.5</v>
      </c>
      <c r="AU1432" s="43"/>
      <c r="AV1432" s="40"/>
      <c r="AW1432" s="40"/>
      <c r="AX1432" s="40"/>
      <c r="AY1432" s="40"/>
      <c r="AZ1432" s="40"/>
      <c r="BA1432" s="42"/>
      <c r="BB1432" s="41"/>
      <c r="BC1432" s="40"/>
      <c r="BD1432" s="40"/>
      <c r="BE1432" s="40"/>
      <c r="BF1432" s="40"/>
      <c r="BG1432" s="40"/>
      <c r="BH1432" s="42"/>
      <c r="BI1432" s="40">
        <v>13</v>
      </c>
      <c r="BJ1432" s="40">
        <v>24.5</v>
      </c>
      <c r="BK1432" s="40">
        <v>24.5</v>
      </c>
      <c r="BL1432" s="40"/>
      <c r="BM1432" s="40">
        <v>186</v>
      </c>
      <c r="BN1432" s="40"/>
      <c r="BO1432" s="41"/>
      <c r="BP1432" s="40"/>
      <c r="BQ1432" s="40"/>
      <c r="BR1432" s="40"/>
      <c r="BS1432" s="40"/>
      <c r="BT1432" s="40"/>
      <c r="BU1432" s="42"/>
      <c r="BV1432" s="40"/>
      <c r="BW1432" s="41">
        <v>1.5</v>
      </c>
      <c r="BX1432" s="40"/>
      <c r="BY1432" s="40"/>
      <c r="BZ1432" s="40">
        <v>36</v>
      </c>
      <c r="CA1432" s="42"/>
      <c r="CB1432" s="41"/>
      <c r="CC1432" s="40"/>
      <c r="CD1432" s="40"/>
      <c r="CE1432" s="40"/>
      <c r="CF1432" s="40"/>
      <c r="CG1432" s="40"/>
      <c r="CH1432" s="42"/>
      <c r="CI1432" s="43"/>
      <c r="CJ1432" s="41"/>
      <c r="CK1432" s="40"/>
      <c r="CL1432" s="40"/>
      <c r="CM1432" s="40"/>
      <c r="CN1432" s="40"/>
      <c r="CO1432" s="40"/>
      <c r="CP1432" s="40"/>
      <c r="CQ1432" s="40"/>
      <c r="CR1432" s="40"/>
      <c r="CS1432" s="40"/>
      <c r="CT1432" s="40"/>
      <c r="CU1432" s="40"/>
      <c r="CV1432" s="40"/>
      <c r="CW1432" s="40"/>
      <c r="CX1432" s="40"/>
      <c r="CY1432" s="40"/>
      <c r="CZ1432" s="40"/>
      <c r="DA1432" s="40"/>
      <c r="DB1432" s="40"/>
      <c r="DC1432" s="40"/>
      <c r="DD1432" s="40"/>
      <c r="DE1432" s="40"/>
      <c r="DF1432" s="40"/>
      <c r="DG1432" s="40"/>
      <c r="DH1432" s="40"/>
      <c r="DI1432" s="40"/>
      <c r="DJ1432" s="40"/>
      <c r="DK1432" s="40"/>
      <c r="DL1432" s="40"/>
      <c r="DM1432" s="40"/>
      <c r="DN1432" s="40"/>
      <c r="DO1432" s="40">
        <v>2</v>
      </c>
      <c r="DP1432" s="40"/>
      <c r="DQ1432" s="41"/>
      <c r="DR1432" s="40"/>
      <c r="DS1432" s="40"/>
      <c r="DT1432" s="40"/>
      <c r="DU1432" s="40"/>
      <c r="DV1432" s="42"/>
      <c r="DW1432" s="40"/>
      <c r="DX1432" s="40"/>
      <c r="DY1432" s="40"/>
      <c r="DZ1432" s="40"/>
      <c r="EA1432" s="40"/>
      <c r="EB1432" s="40"/>
      <c r="EC1432" s="40"/>
      <c r="ED1432" s="41"/>
      <c r="EE1432" s="40"/>
      <c r="EF1432" s="40"/>
      <c r="EG1432" s="41"/>
      <c r="EH1432" s="40"/>
      <c r="EI1432" s="40"/>
      <c r="EJ1432" s="40"/>
      <c r="EK1432" s="40"/>
      <c r="EL1432" s="42"/>
      <c r="EM1432" s="40"/>
      <c r="EN1432" s="40"/>
      <c r="EO1432" s="40"/>
      <c r="EP1432" s="40"/>
      <c r="EQ1432" s="40"/>
      <c r="ER1432" s="40"/>
      <c r="ES1432" s="40"/>
      <c r="ET1432" s="40"/>
      <c r="EU1432" s="40"/>
      <c r="EV1432" s="40"/>
      <c r="EW1432" s="42"/>
      <c r="EX1432" s="42"/>
      <c r="EY1432" s="42"/>
      <c r="EZ1432" s="42"/>
      <c r="FA1432" s="42"/>
      <c r="FB1432" s="42"/>
      <c r="FC1432" s="42"/>
      <c r="FD1432" s="42"/>
      <c r="FE1432" s="42"/>
      <c r="FF1432" s="42"/>
      <c r="FG1432" s="42"/>
      <c r="FH1432" s="42"/>
      <c r="FI1432" s="42"/>
      <c r="FJ1432" s="42"/>
      <c r="FK1432" s="42"/>
      <c r="FL1432" s="42"/>
      <c r="FM1432" s="42"/>
      <c r="FN1432" s="42"/>
      <c r="FO1432" s="42"/>
      <c r="FP1432" s="42"/>
      <c r="FQ1432" s="42"/>
      <c r="FR1432" s="42"/>
      <c r="FS1432" s="29">
        <f t="shared" si="171"/>
        <v>372</v>
      </c>
      <c r="FT1432" s="29">
        <f t="shared" si="177"/>
        <v>372</v>
      </c>
      <c r="FU1432" s="8">
        <f t="shared" si="174"/>
        <v>14.5</v>
      </c>
      <c r="FV1432" s="29">
        <f t="shared" si="178"/>
        <v>14.5</v>
      </c>
    </row>
    <row r="1433" spans="1:178">
      <c r="A1433" s="8">
        <v>17196</v>
      </c>
      <c r="B1433" s="4" t="s">
        <v>1809</v>
      </c>
      <c r="C1433" s="40">
        <v>3</v>
      </c>
      <c r="D1433" s="40" t="s">
        <v>1575</v>
      </c>
      <c r="E1433" s="40" t="s">
        <v>1463</v>
      </c>
      <c r="F1433" s="40" t="s">
        <v>227</v>
      </c>
      <c r="G1433" s="40"/>
      <c r="H1433" s="8" t="str">
        <f>VLOOKUP(F1433, 'Meslek Grupları'!$E$6:$G$152, 3, FALSE)</f>
        <v>Ziraat</v>
      </c>
      <c r="I1433" s="40"/>
      <c r="J1433" s="40">
        <v>150</v>
      </c>
      <c r="K1433" s="40"/>
      <c r="L1433" s="40"/>
      <c r="M1433" s="40"/>
      <c r="N1433" s="40"/>
      <c r="O1433" s="40"/>
      <c r="P1433" s="40"/>
      <c r="Q1433" s="40" t="s">
        <v>575</v>
      </c>
      <c r="R1433" s="40">
        <v>15</v>
      </c>
      <c r="S1433" s="40">
        <v>1</v>
      </c>
      <c r="T1433" s="40">
        <v>4.5</v>
      </c>
      <c r="U1433" s="40"/>
      <c r="V1433" s="40"/>
      <c r="W1433" s="40"/>
      <c r="X1433" s="40"/>
      <c r="Y1433" s="40"/>
      <c r="Z1433" s="41">
        <v>50</v>
      </c>
      <c r="AA1433" s="40">
        <v>12.5</v>
      </c>
      <c r="AB1433" s="40"/>
      <c r="AC1433" s="40"/>
      <c r="AD1433" s="40"/>
      <c r="AE1433" s="40"/>
      <c r="AF1433" s="40"/>
      <c r="AG1433" s="40"/>
      <c r="AH1433" s="40"/>
      <c r="AI1433" s="40"/>
      <c r="AJ1433" s="40"/>
      <c r="AK1433" s="40"/>
      <c r="AL1433" s="40"/>
      <c r="AM1433" s="40"/>
      <c r="AN1433" s="40"/>
      <c r="AO1433" s="40"/>
      <c r="AP1433" s="40"/>
      <c r="AQ1433" s="40"/>
      <c r="AR1433" s="40">
        <v>60</v>
      </c>
      <c r="AS1433" s="42">
        <v>12</v>
      </c>
      <c r="AT1433" s="42">
        <v>24.5</v>
      </c>
      <c r="AU1433" s="43"/>
      <c r="AV1433" s="40"/>
      <c r="AW1433" s="40"/>
      <c r="AX1433" s="40"/>
      <c r="AY1433" s="40"/>
      <c r="AZ1433" s="40"/>
      <c r="BA1433" s="42"/>
      <c r="BB1433" s="41"/>
      <c r="BC1433" s="40"/>
      <c r="BD1433" s="40"/>
      <c r="BE1433" s="40"/>
      <c r="BF1433" s="40"/>
      <c r="BG1433" s="40"/>
      <c r="BH1433" s="42"/>
      <c r="BI1433" s="40">
        <v>13</v>
      </c>
      <c r="BJ1433" s="40">
        <v>24.5</v>
      </c>
      <c r="BK1433" s="40">
        <v>24.5</v>
      </c>
      <c r="BL1433" s="40"/>
      <c r="BM1433" s="40">
        <v>186</v>
      </c>
      <c r="BN1433" s="40">
        <v>186</v>
      </c>
      <c r="BO1433" s="41"/>
      <c r="BP1433" s="40"/>
      <c r="BQ1433" s="40"/>
      <c r="BR1433" s="40"/>
      <c r="BS1433" s="40"/>
      <c r="BT1433" s="40"/>
      <c r="BU1433" s="42"/>
      <c r="BV1433" s="40"/>
      <c r="BW1433" s="41">
        <v>1</v>
      </c>
      <c r="BX1433" s="40">
        <v>1</v>
      </c>
      <c r="BY1433" s="40"/>
      <c r="BZ1433" s="40">
        <v>12</v>
      </c>
      <c r="CA1433" s="42">
        <v>12</v>
      </c>
      <c r="CB1433" s="41"/>
      <c r="CC1433" s="40"/>
      <c r="CD1433" s="40"/>
      <c r="CE1433" s="40"/>
      <c r="CF1433" s="40"/>
      <c r="CG1433" s="40"/>
      <c r="CH1433" s="42"/>
      <c r="CI1433" s="43"/>
      <c r="CJ1433" s="41"/>
      <c r="CK1433" s="40"/>
      <c r="CL1433" s="40"/>
      <c r="CM1433" s="40"/>
      <c r="CN1433" s="40"/>
      <c r="CO1433" s="40"/>
      <c r="CP1433" s="40"/>
      <c r="CQ1433" s="40"/>
      <c r="CR1433" s="40"/>
      <c r="CS1433" s="40"/>
      <c r="CT1433" s="40"/>
      <c r="CU1433" s="40"/>
      <c r="CV1433" s="40"/>
      <c r="CW1433" s="40"/>
      <c r="CX1433" s="40"/>
      <c r="CY1433" s="40"/>
      <c r="CZ1433" s="40"/>
      <c r="DA1433" s="40"/>
      <c r="DB1433" s="40"/>
      <c r="DC1433" s="40"/>
      <c r="DD1433" s="40"/>
      <c r="DE1433" s="40"/>
      <c r="DF1433" s="40"/>
      <c r="DG1433" s="40"/>
      <c r="DH1433" s="40"/>
      <c r="DI1433" s="40"/>
      <c r="DJ1433" s="40"/>
      <c r="DK1433" s="40"/>
      <c r="DL1433" s="40"/>
      <c r="DM1433" s="40"/>
      <c r="DN1433" s="40"/>
      <c r="DO1433" s="40">
        <v>2</v>
      </c>
      <c r="DP1433" s="40"/>
      <c r="DQ1433" s="41"/>
      <c r="DR1433" s="40"/>
      <c r="DS1433" s="40"/>
      <c r="DT1433" s="40"/>
      <c r="DU1433" s="40"/>
      <c r="DV1433" s="42"/>
      <c r="DW1433" s="40"/>
      <c r="DX1433" s="40"/>
      <c r="DY1433" s="40"/>
      <c r="DZ1433" s="40"/>
      <c r="EA1433" s="40"/>
      <c r="EB1433" s="40"/>
      <c r="EC1433" s="40"/>
      <c r="ED1433" s="41"/>
      <c r="EE1433" s="40"/>
      <c r="EF1433" s="40"/>
      <c r="EG1433" s="41"/>
      <c r="EH1433" s="40"/>
      <c r="EI1433" s="40"/>
      <c r="EJ1433" s="40"/>
      <c r="EK1433" s="40"/>
      <c r="EL1433" s="42"/>
      <c r="EM1433" s="40"/>
      <c r="EN1433" s="40"/>
      <c r="EO1433" s="40"/>
      <c r="EP1433" s="40"/>
      <c r="EQ1433" s="40"/>
      <c r="ER1433" s="40"/>
      <c r="ES1433" s="40"/>
      <c r="ET1433" s="40"/>
      <c r="EU1433" s="40"/>
      <c r="EV1433" s="40"/>
      <c r="EW1433" s="42"/>
      <c r="EX1433" s="42"/>
      <c r="EY1433" s="42"/>
      <c r="EZ1433" s="42"/>
      <c r="FA1433" s="42"/>
      <c r="FB1433" s="42"/>
      <c r="FC1433" s="42"/>
      <c r="FD1433" s="42"/>
      <c r="FE1433" s="42"/>
      <c r="FF1433" s="42"/>
      <c r="FG1433" s="42"/>
      <c r="FH1433" s="42"/>
      <c r="FI1433" s="42"/>
      <c r="FJ1433" s="42"/>
      <c r="FK1433" s="42"/>
      <c r="FL1433" s="42"/>
      <c r="FM1433" s="42"/>
      <c r="FN1433" s="42"/>
      <c r="FO1433" s="42"/>
      <c r="FP1433" s="42"/>
      <c r="FQ1433" s="42"/>
      <c r="FR1433" s="42"/>
      <c r="FS1433" s="29">
        <f t="shared" si="171"/>
        <v>348</v>
      </c>
      <c r="FT1433" s="29">
        <f t="shared" si="177"/>
        <v>348</v>
      </c>
      <c r="FU1433" s="8">
        <f t="shared" si="174"/>
        <v>14</v>
      </c>
      <c r="FV1433" s="29">
        <f t="shared" si="178"/>
        <v>14</v>
      </c>
    </row>
    <row r="1434" spans="1:178">
      <c r="A1434" s="8">
        <v>17196</v>
      </c>
      <c r="B1434" s="4" t="s">
        <v>1812</v>
      </c>
      <c r="C1434" s="31">
        <v>1</v>
      </c>
      <c r="D1434" s="31" t="s">
        <v>1813</v>
      </c>
      <c r="E1434" s="31" t="s">
        <v>1578</v>
      </c>
      <c r="F1434" s="31" t="s">
        <v>805</v>
      </c>
      <c r="G1434" s="31">
        <v>100</v>
      </c>
      <c r="H1434" s="8" t="str">
        <f>VLOOKUP(F1434, 'Meslek Grupları'!$E$6:$G$152, 3, FALSE)</f>
        <v>İşçiler</v>
      </c>
      <c r="I1434" s="31"/>
      <c r="J1434" s="31"/>
      <c r="K1434" s="31"/>
      <c r="L1434" s="31"/>
      <c r="M1434" s="31"/>
      <c r="N1434" s="31"/>
      <c r="O1434" s="31"/>
      <c r="P1434" s="31"/>
      <c r="Q1434" s="31" t="s">
        <v>575</v>
      </c>
      <c r="R1434" s="31">
        <v>10</v>
      </c>
      <c r="S1434" s="31"/>
      <c r="T1434" s="31"/>
      <c r="U1434" s="31"/>
      <c r="V1434" s="31"/>
      <c r="W1434" s="31"/>
      <c r="X1434" s="31"/>
      <c r="Y1434" s="31"/>
      <c r="Z1434" s="38"/>
      <c r="AA1434" s="31"/>
      <c r="AB1434" s="31"/>
      <c r="AC1434" s="31"/>
      <c r="AD1434" s="31"/>
      <c r="AE1434" s="31"/>
      <c r="AF1434" s="31"/>
      <c r="AG1434" s="31"/>
      <c r="AH1434" s="31"/>
      <c r="AI1434" s="31"/>
      <c r="AJ1434" s="31"/>
      <c r="AK1434" s="31"/>
      <c r="AL1434" s="31"/>
      <c r="AM1434" s="31"/>
      <c r="AN1434" s="31"/>
      <c r="AO1434" s="31"/>
      <c r="AP1434" s="31"/>
      <c r="AQ1434" s="31"/>
      <c r="AR1434" s="31"/>
      <c r="AS1434" s="37"/>
      <c r="AT1434" s="37"/>
      <c r="AU1434" s="39"/>
      <c r="AV1434" s="31"/>
      <c r="AW1434" s="31"/>
      <c r="AX1434" s="31"/>
      <c r="AY1434" s="31"/>
      <c r="AZ1434" s="31"/>
      <c r="BA1434" s="37"/>
      <c r="BB1434" s="38"/>
      <c r="BC1434" s="31"/>
      <c r="BD1434" s="31"/>
      <c r="BE1434" s="31"/>
      <c r="BF1434" s="31"/>
      <c r="BG1434" s="31"/>
      <c r="BH1434" s="37"/>
      <c r="BI1434" s="31"/>
      <c r="BJ1434" s="31"/>
      <c r="BK1434" s="31"/>
      <c r="BL1434" s="31"/>
      <c r="BM1434" s="31"/>
      <c r="BN1434" s="31"/>
      <c r="BO1434" s="38"/>
      <c r="BP1434" s="31"/>
      <c r="BQ1434" s="31"/>
      <c r="BR1434" s="31"/>
      <c r="BS1434" s="31"/>
      <c r="BT1434" s="31"/>
      <c r="BU1434" s="37"/>
      <c r="BV1434" s="31"/>
      <c r="BW1434" s="38"/>
      <c r="BX1434" s="31"/>
      <c r="BY1434" s="31"/>
      <c r="BZ1434" s="31"/>
      <c r="CA1434" s="37"/>
      <c r="CB1434" s="38"/>
      <c r="CC1434" s="31"/>
      <c r="CD1434" s="31"/>
      <c r="CE1434" s="31"/>
      <c r="CF1434" s="31"/>
      <c r="CG1434" s="31"/>
      <c r="CH1434" s="37"/>
      <c r="CI1434" s="39"/>
      <c r="CJ1434" s="38"/>
      <c r="CK1434" s="31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  <c r="DH1434" s="31"/>
      <c r="DI1434" s="31"/>
      <c r="DJ1434" s="31"/>
      <c r="DK1434" s="31"/>
      <c r="DL1434" s="31"/>
      <c r="DM1434" s="31"/>
      <c r="DN1434" s="31"/>
      <c r="DO1434" s="31"/>
      <c r="DP1434" s="31"/>
      <c r="DQ1434" s="38"/>
      <c r="DR1434" s="31"/>
      <c r="DS1434" s="31"/>
      <c r="DT1434" s="31"/>
      <c r="DU1434" s="31"/>
      <c r="DV1434" s="37"/>
      <c r="DW1434" s="31"/>
      <c r="DX1434" s="31"/>
      <c r="DY1434" s="31"/>
      <c r="DZ1434" s="31"/>
      <c r="EA1434" s="31"/>
      <c r="EB1434" s="31"/>
      <c r="EC1434" s="31"/>
      <c r="ED1434" s="38"/>
      <c r="EE1434" s="31"/>
      <c r="EF1434" s="31"/>
      <c r="EG1434" s="38"/>
      <c r="EH1434" s="31"/>
      <c r="EI1434" s="31"/>
      <c r="EJ1434" s="31"/>
      <c r="EK1434" s="31"/>
      <c r="EL1434" s="37"/>
      <c r="EM1434" s="31"/>
      <c r="EN1434" s="31"/>
      <c r="EO1434" s="31"/>
      <c r="EP1434" s="31"/>
      <c r="EQ1434" s="31"/>
      <c r="ER1434" s="31"/>
      <c r="ES1434" s="31"/>
      <c r="ET1434" s="31"/>
      <c r="EU1434" s="31"/>
      <c r="EV1434" s="31"/>
      <c r="EW1434" s="37"/>
      <c r="EX1434" s="37"/>
      <c r="EY1434" s="37"/>
      <c r="EZ1434" s="37"/>
      <c r="FA1434" s="37"/>
      <c r="FB1434" s="37"/>
      <c r="FC1434" s="37"/>
      <c r="FD1434" s="37"/>
      <c r="FE1434" s="37"/>
      <c r="FF1434" s="37"/>
      <c r="FG1434" s="37"/>
      <c r="FH1434" s="37"/>
      <c r="FI1434" s="37"/>
      <c r="FJ1434" s="37"/>
      <c r="FK1434" s="37"/>
      <c r="FL1434" s="37"/>
      <c r="FM1434" s="37"/>
      <c r="FN1434" s="37"/>
      <c r="FO1434" s="37"/>
      <c r="FP1434" s="37"/>
      <c r="FQ1434" s="37"/>
      <c r="FR1434" s="37"/>
      <c r="FS1434" s="29">
        <f t="shared" ref="FS1434:FS1497" si="179">FQ1434+FO1434+FL1434+FI1434+FC1434+EW1434+EP1434+EL1434+EF1434+EC1434+DX1434+DU1434+DK1434+DJ1434+DG1434+DE1434+DD1434+CX1434+CP1434+CG1434+BZ1434+BU1434+BM1434+BG1434+AZ1434+P1434+O1434+N1434+L1434+J1434+G1434+BT1434</f>
        <v>100</v>
      </c>
      <c r="FT1434" s="29">
        <f t="shared" si="177"/>
        <v>100</v>
      </c>
      <c r="FU1434" s="8">
        <f t="shared" si="174"/>
        <v>0</v>
      </c>
      <c r="FV1434" s="29">
        <f t="shared" si="178"/>
        <v>0</v>
      </c>
    </row>
    <row r="1435" spans="1:178">
      <c r="A1435" s="8">
        <v>17196</v>
      </c>
      <c r="B1435" s="4" t="s">
        <v>1812</v>
      </c>
      <c r="C1435" s="40">
        <v>2</v>
      </c>
      <c r="D1435" s="40" t="s">
        <v>1459</v>
      </c>
      <c r="E1435" s="40" t="s">
        <v>1467</v>
      </c>
      <c r="F1435" s="40" t="s">
        <v>805</v>
      </c>
      <c r="G1435" s="40">
        <v>100</v>
      </c>
      <c r="H1435" s="8" t="str">
        <f>VLOOKUP(F1435, 'Meslek Grupları'!$E$6:$G$152, 3, FALSE)</f>
        <v>İşçiler</v>
      </c>
      <c r="I1435" s="40"/>
      <c r="J1435" s="40"/>
      <c r="K1435" s="40"/>
      <c r="L1435" s="40"/>
      <c r="M1435" s="40"/>
      <c r="N1435" s="40"/>
      <c r="O1435" s="40"/>
      <c r="P1435" s="40"/>
      <c r="Q1435" s="40" t="s">
        <v>575</v>
      </c>
      <c r="R1435" s="40">
        <v>4</v>
      </c>
      <c r="S1435" s="40"/>
      <c r="T1435" s="40"/>
      <c r="U1435" s="40"/>
      <c r="V1435" s="40"/>
      <c r="W1435" s="40"/>
      <c r="X1435" s="40"/>
      <c r="Y1435" s="40"/>
      <c r="Z1435" s="41"/>
      <c r="AA1435" s="40"/>
      <c r="AB1435" s="40"/>
      <c r="AC1435" s="40"/>
      <c r="AD1435" s="40"/>
      <c r="AE1435" s="40"/>
      <c r="AF1435" s="40"/>
      <c r="AG1435" s="40"/>
      <c r="AH1435" s="40"/>
      <c r="AI1435" s="40"/>
      <c r="AJ1435" s="40"/>
      <c r="AK1435" s="40"/>
      <c r="AL1435" s="40"/>
      <c r="AM1435" s="40"/>
      <c r="AN1435" s="40"/>
      <c r="AO1435" s="40"/>
      <c r="AP1435" s="40"/>
      <c r="AQ1435" s="40"/>
      <c r="AR1435" s="40"/>
      <c r="AS1435" s="42"/>
      <c r="AT1435" s="42"/>
      <c r="AU1435" s="43"/>
      <c r="AV1435" s="40"/>
      <c r="AW1435" s="40"/>
      <c r="AX1435" s="40"/>
      <c r="AY1435" s="40"/>
      <c r="AZ1435" s="40"/>
      <c r="BA1435" s="42"/>
      <c r="BB1435" s="41"/>
      <c r="BC1435" s="40"/>
      <c r="BD1435" s="40"/>
      <c r="BE1435" s="40"/>
      <c r="BF1435" s="40"/>
      <c r="BG1435" s="40"/>
      <c r="BH1435" s="42"/>
      <c r="BI1435" s="40"/>
      <c r="BJ1435" s="40"/>
      <c r="BK1435" s="40"/>
      <c r="BL1435" s="40"/>
      <c r="BM1435" s="40"/>
      <c r="BN1435" s="40"/>
      <c r="BO1435" s="41"/>
      <c r="BP1435" s="40"/>
      <c r="BQ1435" s="40"/>
      <c r="BR1435" s="40"/>
      <c r="BS1435" s="40"/>
      <c r="BT1435" s="40"/>
      <c r="BU1435" s="42"/>
      <c r="BV1435" s="40"/>
      <c r="BW1435" s="41"/>
      <c r="BX1435" s="40"/>
      <c r="BY1435" s="40"/>
      <c r="BZ1435" s="40"/>
      <c r="CA1435" s="42"/>
      <c r="CB1435" s="41"/>
      <c r="CC1435" s="40"/>
      <c r="CD1435" s="40"/>
      <c r="CE1435" s="40"/>
      <c r="CF1435" s="40"/>
      <c r="CG1435" s="40"/>
      <c r="CH1435" s="42"/>
      <c r="CI1435" s="43"/>
      <c r="CJ1435" s="41"/>
      <c r="CK1435" s="40"/>
      <c r="CL1435" s="40"/>
      <c r="CM1435" s="40"/>
      <c r="CN1435" s="40"/>
      <c r="CO1435" s="40"/>
      <c r="CP1435" s="40"/>
      <c r="CQ1435" s="40"/>
      <c r="CR1435" s="40"/>
      <c r="CS1435" s="40"/>
      <c r="CT1435" s="40"/>
      <c r="CU1435" s="40"/>
      <c r="CV1435" s="40"/>
      <c r="CW1435" s="40"/>
      <c r="CX1435" s="40"/>
      <c r="CY1435" s="40"/>
      <c r="CZ1435" s="40"/>
      <c r="DA1435" s="40"/>
      <c r="DB1435" s="40"/>
      <c r="DC1435" s="40"/>
      <c r="DD1435" s="40"/>
      <c r="DE1435" s="40"/>
      <c r="DF1435" s="40"/>
      <c r="DG1435" s="40"/>
      <c r="DH1435" s="40"/>
      <c r="DI1435" s="40"/>
      <c r="DJ1435" s="40"/>
      <c r="DK1435" s="40"/>
      <c r="DL1435" s="40"/>
      <c r="DM1435" s="40"/>
      <c r="DN1435" s="40"/>
      <c r="DO1435" s="40"/>
      <c r="DP1435" s="40"/>
      <c r="DQ1435" s="41"/>
      <c r="DR1435" s="40"/>
      <c r="DS1435" s="40"/>
      <c r="DT1435" s="40"/>
      <c r="DU1435" s="40"/>
      <c r="DV1435" s="42"/>
      <c r="DW1435" s="40"/>
      <c r="DX1435" s="40"/>
      <c r="DY1435" s="40"/>
      <c r="DZ1435" s="40"/>
      <c r="EA1435" s="40"/>
      <c r="EB1435" s="40"/>
      <c r="EC1435" s="40"/>
      <c r="ED1435" s="41"/>
      <c r="EE1435" s="40"/>
      <c r="EF1435" s="40"/>
      <c r="EG1435" s="41"/>
      <c r="EH1435" s="40"/>
      <c r="EI1435" s="40"/>
      <c r="EJ1435" s="40"/>
      <c r="EK1435" s="40"/>
      <c r="EL1435" s="42"/>
      <c r="EM1435" s="40"/>
      <c r="EN1435" s="40"/>
      <c r="EO1435" s="40"/>
      <c r="EP1435" s="40"/>
      <c r="EQ1435" s="40"/>
      <c r="ER1435" s="40"/>
      <c r="ES1435" s="40"/>
      <c r="ET1435" s="40"/>
      <c r="EU1435" s="40"/>
      <c r="EV1435" s="40"/>
      <c r="EW1435" s="42"/>
      <c r="EX1435" s="42"/>
      <c r="EY1435" s="42"/>
      <c r="EZ1435" s="42"/>
      <c r="FA1435" s="42"/>
      <c r="FB1435" s="42"/>
      <c r="FC1435" s="42"/>
      <c r="FD1435" s="42"/>
      <c r="FE1435" s="42"/>
      <c r="FF1435" s="42"/>
      <c r="FG1435" s="42"/>
      <c r="FH1435" s="42"/>
      <c r="FI1435" s="42"/>
      <c r="FJ1435" s="42"/>
      <c r="FK1435" s="42"/>
      <c r="FL1435" s="42"/>
      <c r="FM1435" s="42"/>
      <c r="FN1435" s="42"/>
      <c r="FO1435" s="42"/>
      <c r="FP1435" s="42"/>
      <c r="FQ1435" s="42"/>
      <c r="FR1435" s="42"/>
      <c r="FS1435" s="29">
        <f t="shared" si="179"/>
        <v>100</v>
      </c>
      <c r="FT1435" s="29">
        <f t="shared" si="177"/>
        <v>100</v>
      </c>
      <c r="FU1435" s="8">
        <f t="shared" si="174"/>
        <v>0</v>
      </c>
      <c r="FV1435" s="29">
        <f t="shared" si="178"/>
        <v>0</v>
      </c>
    </row>
    <row r="1436" spans="1:178">
      <c r="A1436" s="8">
        <v>17196</v>
      </c>
      <c r="B1436" s="4" t="s">
        <v>1814</v>
      </c>
      <c r="C1436" s="31">
        <v>1</v>
      </c>
      <c r="D1436" s="31" t="s">
        <v>1451</v>
      </c>
      <c r="E1436" s="31" t="s">
        <v>1578</v>
      </c>
      <c r="F1436" s="31" t="s">
        <v>174</v>
      </c>
      <c r="G1436" s="31">
        <v>200</v>
      </c>
      <c r="H1436" s="8" t="str">
        <f>VLOOKUP(F1436, 'Meslek Grupları'!$E$6:$G$152, 3, FALSE)</f>
        <v>Esnaf</v>
      </c>
      <c r="I1436" s="31"/>
      <c r="J1436" s="31"/>
      <c r="K1436" s="31"/>
      <c r="L1436" s="31"/>
      <c r="M1436" s="31"/>
      <c r="N1436" s="31"/>
      <c r="O1436" s="31"/>
      <c r="P1436" s="31"/>
      <c r="Q1436" s="31" t="s">
        <v>575</v>
      </c>
      <c r="R1436" s="31">
        <v>15</v>
      </c>
      <c r="S1436" s="31">
        <v>3</v>
      </c>
      <c r="T1436" s="31">
        <v>13.5</v>
      </c>
      <c r="U1436" s="31"/>
      <c r="V1436" s="31"/>
      <c r="W1436" s="31"/>
      <c r="X1436" s="31"/>
      <c r="Y1436" s="31"/>
      <c r="Z1436" s="38"/>
      <c r="AA1436" s="31"/>
      <c r="AB1436" s="31">
        <v>40</v>
      </c>
      <c r="AC1436" s="31">
        <v>8</v>
      </c>
      <c r="AD1436" s="31"/>
      <c r="AE1436" s="31"/>
      <c r="AF1436" s="31"/>
      <c r="AG1436" s="31"/>
      <c r="AH1436" s="31"/>
      <c r="AI1436" s="31"/>
      <c r="AJ1436" s="31"/>
      <c r="AK1436" s="31"/>
      <c r="AL1436" s="31"/>
      <c r="AM1436" s="31"/>
      <c r="AN1436" s="31"/>
      <c r="AO1436" s="31"/>
      <c r="AP1436" s="31"/>
      <c r="AQ1436" s="31"/>
      <c r="AR1436" s="31"/>
      <c r="AS1436" s="37"/>
      <c r="AT1436" s="37">
        <v>8</v>
      </c>
      <c r="AU1436" s="39"/>
      <c r="AV1436" s="31"/>
      <c r="AW1436" s="31"/>
      <c r="AX1436" s="31"/>
      <c r="AY1436" s="31"/>
      <c r="AZ1436" s="31"/>
      <c r="BA1436" s="37"/>
      <c r="BB1436" s="38"/>
      <c r="BC1436" s="31"/>
      <c r="BD1436" s="31"/>
      <c r="BE1436" s="31"/>
      <c r="BF1436" s="31"/>
      <c r="BG1436" s="31"/>
      <c r="BH1436" s="37"/>
      <c r="BI1436" s="31">
        <v>2</v>
      </c>
      <c r="BJ1436" s="31">
        <v>8</v>
      </c>
      <c r="BK1436" s="31">
        <v>8</v>
      </c>
      <c r="BL1436" s="31"/>
      <c r="BM1436" s="31">
        <v>64</v>
      </c>
      <c r="BN1436" s="31">
        <v>64</v>
      </c>
      <c r="BO1436" s="38"/>
      <c r="BP1436" s="31"/>
      <c r="BQ1436" s="31"/>
      <c r="BR1436" s="31"/>
      <c r="BS1436" s="31"/>
      <c r="BT1436" s="31"/>
      <c r="BU1436" s="37"/>
      <c r="BV1436" s="31"/>
      <c r="BW1436" s="38">
        <v>3</v>
      </c>
      <c r="BX1436" s="31">
        <v>2</v>
      </c>
      <c r="BY1436" s="31"/>
      <c r="BZ1436" s="31">
        <v>94</v>
      </c>
      <c r="CA1436" s="37">
        <v>94</v>
      </c>
      <c r="CB1436" s="38"/>
      <c r="CC1436" s="31"/>
      <c r="CD1436" s="31"/>
      <c r="CE1436" s="31"/>
      <c r="CF1436" s="31"/>
      <c r="CG1436" s="31"/>
      <c r="CH1436" s="37"/>
      <c r="CI1436" s="39"/>
      <c r="CJ1436" s="38"/>
      <c r="CK1436" s="31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  <c r="DH1436" s="31"/>
      <c r="DI1436" s="31"/>
      <c r="DJ1436" s="31"/>
      <c r="DK1436" s="31"/>
      <c r="DL1436" s="31"/>
      <c r="DM1436" s="31"/>
      <c r="DN1436" s="31"/>
      <c r="DO1436" s="31"/>
      <c r="DP1436" s="31"/>
      <c r="DQ1436" s="38"/>
      <c r="DR1436" s="31"/>
      <c r="DS1436" s="31"/>
      <c r="DT1436" s="31"/>
      <c r="DU1436" s="31"/>
      <c r="DV1436" s="37"/>
      <c r="DW1436" s="31"/>
      <c r="DX1436" s="31"/>
      <c r="DY1436" s="31"/>
      <c r="DZ1436" s="31"/>
      <c r="EA1436" s="31"/>
      <c r="EB1436" s="31"/>
      <c r="EC1436" s="31"/>
      <c r="ED1436" s="38"/>
      <c r="EE1436" s="31"/>
      <c r="EF1436" s="31"/>
      <c r="EG1436" s="38"/>
      <c r="EH1436" s="31"/>
      <c r="EI1436" s="31"/>
      <c r="EJ1436" s="31"/>
      <c r="EK1436" s="31"/>
      <c r="EL1436" s="37"/>
      <c r="EM1436" s="31"/>
      <c r="EN1436" s="31"/>
      <c r="EO1436" s="31"/>
      <c r="EP1436" s="31"/>
      <c r="EQ1436" s="31"/>
      <c r="ER1436" s="31"/>
      <c r="ES1436" s="31"/>
      <c r="ET1436" s="31"/>
      <c r="EU1436" s="31"/>
      <c r="EV1436" s="31"/>
      <c r="EW1436" s="37"/>
      <c r="EX1436" s="37"/>
      <c r="EY1436" s="37"/>
      <c r="EZ1436" s="37"/>
      <c r="FA1436" s="37"/>
      <c r="FB1436" s="37"/>
      <c r="FC1436" s="37"/>
      <c r="FD1436" s="37"/>
      <c r="FE1436" s="37"/>
      <c r="FF1436" s="37"/>
      <c r="FG1436" s="37"/>
      <c r="FH1436" s="37"/>
      <c r="FI1436" s="37"/>
      <c r="FJ1436" s="37"/>
      <c r="FK1436" s="37"/>
      <c r="FL1436" s="37"/>
      <c r="FM1436" s="37"/>
      <c r="FN1436" s="37"/>
      <c r="FO1436" s="37"/>
      <c r="FP1436" s="37"/>
      <c r="FQ1436" s="37"/>
      <c r="FR1436" s="37"/>
      <c r="FS1436" s="29">
        <f t="shared" si="179"/>
        <v>358</v>
      </c>
      <c r="FT1436" s="29">
        <f t="shared" si="177"/>
        <v>358</v>
      </c>
      <c r="FU1436" s="8">
        <f t="shared" si="174"/>
        <v>5</v>
      </c>
      <c r="FV1436" s="29">
        <f t="shared" si="178"/>
        <v>5</v>
      </c>
    </row>
    <row r="1437" spans="1:178">
      <c r="A1437" s="8">
        <v>17196</v>
      </c>
      <c r="B1437" s="4" t="s">
        <v>1814</v>
      </c>
      <c r="C1437" s="40">
        <v>2</v>
      </c>
      <c r="D1437" s="40" t="s">
        <v>1447</v>
      </c>
      <c r="E1437" s="40" t="s">
        <v>1578</v>
      </c>
      <c r="F1437" s="40" t="s">
        <v>174</v>
      </c>
      <c r="G1437" s="40">
        <v>200</v>
      </c>
      <c r="H1437" s="8" t="str">
        <f>VLOOKUP(F1437, 'Meslek Grupları'!$E$6:$G$152, 3, FALSE)</f>
        <v>Esnaf</v>
      </c>
      <c r="I1437" s="40"/>
      <c r="J1437" s="40"/>
      <c r="K1437" s="40"/>
      <c r="L1437" s="40"/>
      <c r="M1437" s="40"/>
      <c r="N1437" s="40"/>
      <c r="O1437" s="40"/>
      <c r="P1437" s="40"/>
      <c r="Q1437" s="40" t="s">
        <v>575</v>
      </c>
      <c r="R1437" s="40">
        <v>8</v>
      </c>
      <c r="S1437" s="40"/>
      <c r="T1437" s="40"/>
      <c r="U1437" s="40"/>
      <c r="V1437" s="40"/>
      <c r="W1437" s="40"/>
      <c r="X1437" s="40"/>
      <c r="Y1437" s="40"/>
      <c r="Z1437" s="41">
        <v>30</v>
      </c>
      <c r="AA1437" s="40">
        <v>7.5</v>
      </c>
      <c r="AB1437" s="40"/>
      <c r="AC1437" s="40"/>
      <c r="AD1437" s="40"/>
      <c r="AE1437" s="40"/>
      <c r="AF1437" s="40"/>
      <c r="AG1437" s="40"/>
      <c r="AH1437" s="40"/>
      <c r="AI1437" s="40"/>
      <c r="AJ1437" s="40"/>
      <c r="AK1437" s="40"/>
      <c r="AL1437" s="40"/>
      <c r="AM1437" s="40"/>
      <c r="AN1437" s="40"/>
      <c r="AO1437" s="40"/>
      <c r="AP1437" s="40"/>
      <c r="AQ1437" s="40"/>
      <c r="AR1437" s="40">
        <v>30</v>
      </c>
      <c r="AS1437" s="42">
        <v>6</v>
      </c>
      <c r="AT1437" s="42">
        <v>13.5</v>
      </c>
      <c r="AU1437" s="43"/>
      <c r="AV1437" s="40"/>
      <c r="AW1437" s="40"/>
      <c r="AX1437" s="40"/>
      <c r="AY1437" s="40"/>
      <c r="AZ1437" s="40"/>
      <c r="BA1437" s="42"/>
      <c r="BB1437" s="41"/>
      <c r="BC1437" s="40"/>
      <c r="BD1437" s="40"/>
      <c r="BE1437" s="40"/>
      <c r="BF1437" s="40"/>
      <c r="BG1437" s="40"/>
      <c r="BH1437" s="42"/>
      <c r="BI1437" s="40">
        <v>4</v>
      </c>
      <c r="BJ1437" s="40">
        <v>13.5</v>
      </c>
      <c r="BK1437" s="40">
        <v>13.5</v>
      </c>
      <c r="BL1437" s="40"/>
      <c r="BM1437" s="40">
        <v>108</v>
      </c>
      <c r="BN1437" s="40">
        <v>108</v>
      </c>
      <c r="BO1437" s="41"/>
      <c r="BP1437" s="40"/>
      <c r="BQ1437" s="40"/>
      <c r="BR1437" s="40"/>
      <c r="BS1437" s="40"/>
      <c r="BT1437" s="40"/>
      <c r="BU1437" s="42"/>
      <c r="BV1437" s="40"/>
      <c r="BW1437" s="41"/>
      <c r="BX1437" s="40"/>
      <c r="BY1437" s="40"/>
      <c r="BZ1437" s="40"/>
      <c r="CA1437" s="42"/>
      <c r="CB1437" s="41"/>
      <c r="CC1437" s="40"/>
      <c r="CD1437" s="40"/>
      <c r="CE1437" s="40"/>
      <c r="CF1437" s="40"/>
      <c r="CG1437" s="40"/>
      <c r="CH1437" s="42"/>
      <c r="CI1437" s="43"/>
      <c r="CJ1437" s="41"/>
      <c r="CK1437" s="40"/>
      <c r="CL1437" s="40"/>
      <c r="CM1437" s="40"/>
      <c r="CN1437" s="40"/>
      <c r="CO1437" s="40"/>
      <c r="CP1437" s="40"/>
      <c r="CQ1437" s="40"/>
      <c r="CR1437" s="40"/>
      <c r="CS1437" s="40"/>
      <c r="CT1437" s="40"/>
      <c r="CU1437" s="40"/>
      <c r="CV1437" s="40"/>
      <c r="CW1437" s="40"/>
      <c r="CX1437" s="40"/>
      <c r="CY1437" s="40"/>
      <c r="CZ1437" s="40"/>
      <c r="DA1437" s="40"/>
      <c r="DB1437" s="40"/>
      <c r="DC1437" s="40"/>
      <c r="DD1437" s="40"/>
      <c r="DE1437" s="40"/>
      <c r="DF1437" s="40"/>
      <c r="DG1437" s="40"/>
      <c r="DH1437" s="40"/>
      <c r="DI1437" s="40"/>
      <c r="DJ1437" s="40"/>
      <c r="DK1437" s="40"/>
      <c r="DL1437" s="40"/>
      <c r="DM1437" s="40"/>
      <c r="DN1437" s="40"/>
      <c r="DO1437" s="40"/>
      <c r="DP1437" s="40"/>
      <c r="DQ1437" s="41"/>
      <c r="DR1437" s="40"/>
      <c r="DS1437" s="40"/>
      <c r="DT1437" s="40"/>
      <c r="DU1437" s="40"/>
      <c r="DV1437" s="42"/>
      <c r="DW1437" s="40"/>
      <c r="DX1437" s="40"/>
      <c r="DY1437" s="40"/>
      <c r="DZ1437" s="40"/>
      <c r="EA1437" s="40"/>
      <c r="EB1437" s="40"/>
      <c r="EC1437" s="40"/>
      <c r="ED1437" s="41"/>
      <c r="EE1437" s="40"/>
      <c r="EF1437" s="40"/>
      <c r="EG1437" s="41"/>
      <c r="EH1437" s="40"/>
      <c r="EI1437" s="40"/>
      <c r="EJ1437" s="40"/>
      <c r="EK1437" s="40"/>
      <c r="EL1437" s="42"/>
      <c r="EM1437" s="40"/>
      <c r="EN1437" s="40"/>
      <c r="EO1437" s="40"/>
      <c r="EP1437" s="40"/>
      <c r="EQ1437" s="40"/>
      <c r="ER1437" s="40"/>
      <c r="ES1437" s="40"/>
      <c r="ET1437" s="40"/>
      <c r="EU1437" s="40"/>
      <c r="EV1437" s="40"/>
      <c r="EW1437" s="42"/>
      <c r="EX1437" s="42"/>
      <c r="EY1437" s="42"/>
      <c r="EZ1437" s="42"/>
      <c r="FA1437" s="42"/>
      <c r="FB1437" s="42"/>
      <c r="FC1437" s="42"/>
      <c r="FD1437" s="42"/>
      <c r="FE1437" s="42"/>
      <c r="FF1437" s="42"/>
      <c r="FG1437" s="42"/>
      <c r="FH1437" s="42"/>
      <c r="FI1437" s="42"/>
      <c r="FJ1437" s="42"/>
      <c r="FK1437" s="42"/>
      <c r="FL1437" s="42"/>
      <c r="FM1437" s="42"/>
      <c r="FN1437" s="42"/>
      <c r="FO1437" s="42"/>
      <c r="FP1437" s="42"/>
      <c r="FQ1437" s="42"/>
      <c r="FR1437" s="42"/>
      <c r="FS1437" s="29">
        <f t="shared" si="179"/>
        <v>308</v>
      </c>
      <c r="FT1437" s="29">
        <f t="shared" si="177"/>
        <v>308</v>
      </c>
      <c r="FU1437" s="8">
        <f t="shared" si="174"/>
        <v>4</v>
      </c>
      <c r="FV1437" s="29">
        <f t="shared" si="178"/>
        <v>4</v>
      </c>
    </row>
    <row r="1438" spans="1:178">
      <c r="A1438" s="8">
        <v>17196</v>
      </c>
      <c r="B1438" s="4" t="s">
        <v>1814</v>
      </c>
      <c r="C1438" s="40">
        <v>3</v>
      </c>
      <c r="D1438" s="40" t="s">
        <v>1448</v>
      </c>
      <c r="E1438" s="40" t="s">
        <v>1815</v>
      </c>
      <c r="F1438" s="40" t="s">
        <v>174</v>
      </c>
      <c r="G1438" s="40">
        <v>200</v>
      </c>
      <c r="H1438" s="8" t="str">
        <f>VLOOKUP(F1438, 'Meslek Grupları'!$E$6:$G$152, 3, FALSE)</f>
        <v>Esnaf</v>
      </c>
      <c r="I1438" s="40"/>
      <c r="J1438" s="40"/>
      <c r="K1438" s="40"/>
      <c r="L1438" s="40"/>
      <c r="M1438" s="40"/>
      <c r="N1438" s="40"/>
      <c r="O1438" s="40"/>
      <c r="P1438" s="40"/>
      <c r="Q1438" s="40" t="s">
        <v>575</v>
      </c>
      <c r="R1438" s="40">
        <v>10</v>
      </c>
      <c r="S1438" s="40">
        <v>4.5</v>
      </c>
      <c r="T1438" s="40">
        <v>20.25</v>
      </c>
      <c r="U1438" s="40"/>
      <c r="V1438" s="40"/>
      <c r="W1438" s="40"/>
      <c r="X1438" s="40"/>
      <c r="Y1438" s="40"/>
      <c r="Z1438" s="41"/>
      <c r="AA1438" s="40"/>
      <c r="AB1438" s="40"/>
      <c r="AC1438" s="40"/>
      <c r="AD1438" s="40"/>
      <c r="AE1438" s="40"/>
      <c r="AF1438" s="40"/>
      <c r="AG1438" s="40"/>
      <c r="AH1438" s="40"/>
      <c r="AI1438" s="40"/>
      <c r="AJ1438" s="40"/>
      <c r="AK1438" s="40"/>
      <c r="AL1438" s="40"/>
      <c r="AM1438" s="40"/>
      <c r="AN1438" s="40"/>
      <c r="AO1438" s="40"/>
      <c r="AP1438" s="40"/>
      <c r="AQ1438" s="40"/>
      <c r="AR1438" s="40"/>
      <c r="AS1438" s="42"/>
      <c r="AT1438" s="42"/>
      <c r="AU1438" s="43"/>
      <c r="AV1438" s="40"/>
      <c r="AW1438" s="40"/>
      <c r="AX1438" s="40"/>
      <c r="AY1438" s="40"/>
      <c r="AZ1438" s="40"/>
      <c r="BA1438" s="42"/>
      <c r="BB1438" s="41"/>
      <c r="BC1438" s="40"/>
      <c r="BD1438" s="40"/>
      <c r="BE1438" s="40"/>
      <c r="BF1438" s="40"/>
      <c r="BG1438" s="40"/>
      <c r="BH1438" s="42"/>
      <c r="BI1438" s="40"/>
      <c r="BJ1438" s="40"/>
      <c r="BK1438" s="40"/>
      <c r="BL1438" s="40"/>
      <c r="BM1438" s="40"/>
      <c r="BN1438" s="40"/>
      <c r="BO1438" s="41"/>
      <c r="BP1438" s="40"/>
      <c r="BQ1438" s="40"/>
      <c r="BR1438" s="40"/>
      <c r="BS1438" s="40"/>
      <c r="BT1438" s="40"/>
      <c r="BU1438" s="42"/>
      <c r="BV1438" s="40"/>
      <c r="BW1438" s="41">
        <v>4.5</v>
      </c>
      <c r="BX1438" s="40">
        <v>2</v>
      </c>
      <c r="BY1438" s="40" t="s">
        <v>1816</v>
      </c>
      <c r="BZ1438" s="40">
        <v>96</v>
      </c>
      <c r="CA1438" s="42">
        <v>99</v>
      </c>
      <c r="CB1438" s="41"/>
      <c r="CC1438" s="40"/>
      <c r="CD1438" s="40"/>
      <c r="CE1438" s="40"/>
      <c r="CF1438" s="40"/>
      <c r="CG1438" s="40"/>
      <c r="CH1438" s="42"/>
      <c r="CI1438" s="43"/>
      <c r="CJ1438" s="41"/>
      <c r="CK1438" s="40"/>
      <c r="CL1438" s="40"/>
      <c r="CM1438" s="40"/>
      <c r="CN1438" s="40"/>
      <c r="CO1438" s="40"/>
      <c r="CP1438" s="40"/>
      <c r="CQ1438" s="40"/>
      <c r="CR1438" s="40"/>
      <c r="CS1438" s="40"/>
      <c r="CT1438" s="40"/>
      <c r="CU1438" s="40"/>
      <c r="CV1438" s="40"/>
      <c r="CW1438" s="40"/>
      <c r="CX1438" s="40"/>
      <c r="CY1438" s="40"/>
      <c r="CZ1438" s="40"/>
      <c r="DA1438" s="40"/>
      <c r="DB1438" s="40"/>
      <c r="DC1438" s="40"/>
      <c r="DD1438" s="40"/>
      <c r="DE1438" s="40"/>
      <c r="DF1438" s="40"/>
      <c r="DG1438" s="40"/>
      <c r="DH1438" s="40"/>
      <c r="DI1438" s="40"/>
      <c r="DJ1438" s="40"/>
      <c r="DK1438" s="40"/>
      <c r="DL1438" s="40"/>
      <c r="DM1438" s="40"/>
      <c r="DN1438" s="40"/>
      <c r="DO1438" s="40"/>
      <c r="DP1438" s="40"/>
      <c r="DQ1438" s="41"/>
      <c r="DR1438" s="40"/>
      <c r="DS1438" s="40"/>
      <c r="DT1438" s="40"/>
      <c r="DU1438" s="40"/>
      <c r="DV1438" s="42"/>
      <c r="DW1438" s="40"/>
      <c r="DX1438" s="40"/>
      <c r="DY1438" s="40"/>
      <c r="DZ1438" s="40"/>
      <c r="EA1438" s="40"/>
      <c r="EB1438" s="40"/>
      <c r="EC1438" s="40"/>
      <c r="ED1438" s="41"/>
      <c r="EE1438" s="40"/>
      <c r="EF1438" s="40"/>
      <c r="EG1438" s="41"/>
      <c r="EH1438" s="40"/>
      <c r="EI1438" s="40"/>
      <c r="EJ1438" s="40"/>
      <c r="EK1438" s="40"/>
      <c r="EL1438" s="42"/>
      <c r="EM1438" s="40"/>
      <c r="EN1438" s="40"/>
      <c r="EO1438" s="40"/>
      <c r="EP1438" s="40"/>
      <c r="EQ1438" s="40"/>
      <c r="ER1438" s="40"/>
      <c r="ES1438" s="40"/>
      <c r="ET1438" s="40"/>
      <c r="EU1438" s="40"/>
      <c r="EV1438" s="40"/>
      <c r="EW1438" s="42"/>
      <c r="EX1438" s="42"/>
      <c r="EY1438" s="42"/>
      <c r="EZ1438" s="42"/>
      <c r="FA1438" s="42"/>
      <c r="FB1438" s="42"/>
      <c r="FC1438" s="42"/>
      <c r="FD1438" s="42"/>
      <c r="FE1438" s="42"/>
      <c r="FF1438" s="42"/>
      <c r="FG1438" s="42"/>
      <c r="FH1438" s="42"/>
      <c r="FI1438" s="42"/>
      <c r="FJ1438" s="42"/>
      <c r="FK1438" s="42"/>
      <c r="FL1438" s="42"/>
      <c r="FM1438" s="42"/>
      <c r="FN1438" s="42"/>
      <c r="FO1438" s="42"/>
      <c r="FP1438" s="42"/>
      <c r="FQ1438" s="42"/>
      <c r="FR1438" s="42"/>
      <c r="FS1438" s="29">
        <f t="shared" si="179"/>
        <v>296</v>
      </c>
      <c r="FT1438" s="29">
        <f t="shared" si="177"/>
        <v>296</v>
      </c>
      <c r="FU1438" s="8">
        <f t="shared" si="174"/>
        <v>4.5</v>
      </c>
      <c r="FV1438" s="29">
        <f t="shared" si="178"/>
        <v>4.5</v>
      </c>
    </row>
    <row r="1439" spans="1:178">
      <c r="A1439" s="8">
        <v>17196</v>
      </c>
      <c r="B1439" s="4" t="s">
        <v>1814</v>
      </c>
      <c r="C1439" s="40">
        <v>4</v>
      </c>
      <c r="D1439" s="40" t="s">
        <v>1505</v>
      </c>
      <c r="E1439" s="40" t="s">
        <v>1521</v>
      </c>
      <c r="F1439" s="40" t="s">
        <v>984</v>
      </c>
      <c r="G1439" s="40">
        <v>120</v>
      </c>
      <c r="H1439" s="8" t="str">
        <f>VLOOKUP(F1439, 'Meslek Grupları'!$E$6:$G$152, 3, FALSE)</f>
        <v>Esnaf</v>
      </c>
      <c r="I1439" s="40"/>
      <c r="J1439" s="40"/>
      <c r="K1439" s="40"/>
      <c r="L1439" s="40"/>
      <c r="M1439" s="40"/>
      <c r="N1439" s="40"/>
      <c r="O1439" s="40"/>
      <c r="P1439" s="40"/>
      <c r="Q1439" s="40" t="s">
        <v>575</v>
      </c>
      <c r="R1439" s="40">
        <v>15</v>
      </c>
      <c r="S1439" s="124" t="s">
        <v>1817</v>
      </c>
      <c r="T1439" s="40">
        <v>11.25</v>
      </c>
      <c r="U1439" s="40"/>
      <c r="V1439" s="40"/>
      <c r="W1439" s="40"/>
      <c r="X1439" s="40"/>
      <c r="Y1439" s="40"/>
      <c r="Z1439" s="41"/>
      <c r="AA1439" s="40"/>
      <c r="AB1439" s="40"/>
      <c r="AC1439" s="40"/>
      <c r="AD1439" s="40"/>
      <c r="AE1439" s="40"/>
      <c r="AF1439" s="40"/>
      <c r="AG1439" s="40"/>
      <c r="AH1439" s="40"/>
      <c r="AI1439" s="40"/>
      <c r="AJ1439" s="40"/>
      <c r="AK1439" s="40"/>
      <c r="AL1439" s="40"/>
      <c r="AM1439" s="40"/>
      <c r="AN1439" s="40"/>
      <c r="AO1439" s="40"/>
      <c r="AP1439" s="40"/>
      <c r="AQ1439" s="40"/>
      <c r="AR1439" s="40">
        <v>11</v>
      </c>
      <c r="AS1439" s="42">
        <v>2</v>
      </c>
      <c r="AT1439" s="42">
        <v>2</v>
      </c>
      <c r="AU1439" s="43"/>
      <c r="AV1439" s="40"/>
      <c r="AW1439" s="40"/>
      <c r="AX1439" s="40"/>
      <c r="AY1439" s="40"/>
      <c r="AZ1439" s="40"/>
      <c r="BA1439" s="42"/>
      <c r="BB1439" s="41"/>
      <c r="BC1439" s="40"/>
      <c r="BD1439" s="40"/>
      <c r="BE1439" s="40"/>
      <c r="BF1439" s="40"/>
      <c r="BG1439" s="40"/>
      <c r="BH1439" s="42"/>
      <c r="BI1439" s="40">
        <v>1</v>
      </c>
      <c r="BJ1439" s="40">
        <v>2</v>
      </c>
      <c r="BK1439" s="40">
        <v>2</v>
      </c>
      <c r="BL1439" s="40"/>
      <c r="BM1439" s="40">
        <v>16</v>
      </c>
      <c r="BN1439" s="40">
        <v>16</v>
      </c>
      <c r="BO1439" s="41"/>
      <c r="BP1439" s="40"/>
      <c r="BQ1439" s="40"/>
      <c r="BR1439" s="40"/>
      <c r="BS1439" s="40"/>
      <c r="BT1439" s="40"/>
      <c r="BU1439" s="42"/>
      <c r="BV1439" s="40"/>
      <c r="BW1439" s="41">
        <v>12</v>
      </c>
      <c r="BX1439" s="40"/>
      <c r="BY1439" s="40"/>
      <c r="BZ1439" s="40">
        <v>360</v>
      </c>
      <c r="CA1439" s="42">
        <v>360</v>
      </c>
      <c r="CB1439" s="41"/>
      <c r="CC1439" s="40"/>
      <c r="CD1439" s="40"/>
      <c r="CE1439" s="40"/>
      <c r="CF1439" s="40"/>
      <c r="CG1439" s="40"/>
      <c r="CH1439" s="42"/>
      <c r="CI1439" s="43"/>
      <c r="CJ1439" s="41"/>
      <c r="CK1439" s="40"/>
      <c r="CL1439" s="40"/>
      <c r="CM1439" s="40"/>
      <c r="CN1439" s="40"/>
      <c r="CO1439" s="40"/>
      <c r="CP1439" s="40"/>
      <c r="CQ1439" s="40"/>
      <c r="CR1439" s="40"/>
      <c r="CS1439" s="40"/>
      <c r="CT1439" s="40"/>
      <c r="CU1439" s="40"/>
      <c r="CV1439" s="40"/>
      <c r="CW1439" s="40"/>
      <c r="CX1439" s="40"/>
      <c r="CY1439" s="40"/>
      <c r="CZ1439" s="40"/>
      <c r="DA1439" s="40"/>
      <c r="DB1439" s="40"/>
      <c r="DC1439" s="40"/>
      <c r="DD1439" s="40"/>
      <c r="DE1439" s="40"/>
      <c r="DF1439" s="40"/>
      <c r="DG1439" s="40"/>
      <c r="DH1439" s="40"/>
      <c r="DI1439" s="40"/>
      <c r="DJ1439" s="40"/>
      <c r="DK1439" s="40"/>
      <c r="DL1439" s="40"/>
      <c r="DM1439" s="40"/>
      <c r="DN1439" s="40"/>
      <c r="DO1439" s="40"/>
      <c r="DP1439" s="40"/>
      <c r="DQ1439" s="41"/>
      <c r="DR1439" s="40"/>
      <c r="DS1439" s="40"/>
      <c r="DT1439" s="40"/>
      <c r="DU1439" s="40"/>
      <c r="DV1439" s="42"/>
      <c r="DW1439" s="40"/>
      <c r="DX1439" s="40"/>
      <c r="DY1439" s="40"/>
      <c r="DZ1439" s="40"/>
      <c r="EA1439" s="40"/>
      <c r="EB1439" s="40"/>
      <c r="EC1439" s="40"/>
      <c r="ED1439" s="41"/>
      <c r="EE1439" s="40"/>
      <c r="EF1439" s="40"/>
      <c r="EG1439" s="41"/>
      <c r="EH1439" s="40"/>
      <c r="EI1439" s="40"/>
      <c r="EJ1439" s="40"/>
      <c r="EK1439" s="40"/>
      <c r="EL1439" s="42"/>
      <c r="EM1439" s="40"/>
      <c r="EN1439" s="40"/>
      <c r="EO1439" s="40"/>
      <c r="EP1439" s="40"/>
      <c r="EQ1439" s="40"/>
      <c r="ER1439" s="40"/>
      <c r="ES1439" s="40"/>
      <c r="ET1439" s="40"/>
      <c r="EU1439" s="40"/>
      <c r="EV1439" s="40"/>
      <c r="EW1439" s="42"/>
      <c r="EX1439" s="42"/>
      <c r="EY1439" s="42"/>
      <c r="EZ1439" s="42"/>
      <c r="FA1439" s="42"/>
      <c r="FB1439" s="42"/>
      <c r="FC1439" s="42"/>
      <c r="FD1439" s="42"/>
      <c r="FE1439" s="42"/>
      <c r="FF1439" s="42"/>
      <c r="FG1439" s="42"/>
      <c r="FH1439" s="42"/>
      <c r="FI1439" s="42"/>
      <c r="FJ1439" s="42"/>
      <c r="FK1439" s="42"/>
      <c r="FL1439" s="42"/>
      <c r="FM1439" s="42"/>
      <c r="FN1439" s="42"/>
      <c r="FO1439" s="42"/>
      <c r="FP1439" s="42"/>
      <c r="FQ1439" s="42"/>
      <c r="FR1439" s="42"/>
      <c r="FS1439" s="29">
        <f t="shared" si="179"/>
        <v>496</v>
      </c>
      <c r="FT1439" s="29">
        <f t="shared" si="177"/>
        <v>496</v>
      </c>
      <c r="FU1439" s="8">
        <f t="shared" si="174"/>
        <v>13</v>
      </c>
      <c r="FV1439" s="29">
        <f t="shared" si="178"/>
        <v>13</v>
      </c>
    </row>
    <row r="1440" spans="1:178">
      <c r="A1440" s="8">
        <v>11025</v>
      </c>
      <c r="B1440" s="27" t="s">
        <v>73</v>
      </c>
      <c r="C1440" s="31">
        <v>1</v>
      </c>
      <c r="D1440" s="31" t="s">
        <v>1472</v>
      </c>
      <c r="E1440" s="31" t="s">
        <v>558</v>
      </c>
      <c r="F1440" s="31" t="s">
        <v>206</v>
      </c>
      <c r="G1440" s="31">
        <v>250</v>
      </c>
      <c r="H1440" s="8" t="str">
        <f>VLOOKUP(F1440, 'Meslek Grupları'!$E$6:$G$152, 3, FALSE)</f>
        <v>Esnaf</v>
      </c>
      <c r="I1440" s="31"/>
      <c r="J1440" s="31"/>
      <c r="K1440" s="31"/>
      <c r="L1440" s="31"/>
      <c r="M1440" s="31"/>
      <c r="N1440" s="31"/>
      <c r="O1440" s="31"/>
      <c r="P1440" s="31"/>
      <c r="Q1440" s="31" t="s">
        <v>575</v>
      </c>
      <c r="R1440" s="31">
        <v>20</v>
      </c>
      <c r="S1440" s="31"/>
      <c r="T1440" s="31"/>
      <c r="U1440" s="31"/>
      <c r="V1440" s="31"/>
      <c r="W1440" s="31"/>
      <c r="X1440" s="31"/>
      <c r="Y1440" s="31"/>
      <c r="Z1440" s="38"/>
      <c r="AA1440" s="31"/>
      <c r="AB1440" s="31"/>
      <c r="AC1440" s="31"/>
      <c r="AD1440" s="31"/>
      <c r="AE1440" s="31"/>
      <c r="AF1440" s="31"/>
      <c r="AG1440" s="31"/>
      <c r="AH1440" s="31"/>
      <c r="AI1440" s="31"/>
      <c r="AJ1440" s="31"/>
      <c r="AK1440" s="31"/>
      <c r="AL1440" s="31"/>
      <c r="AM1440" s="31"/>
      <c r="AN1440" s="31"/>
      <c r="AO1440" s="31"/>
      <c r="AP1440" s="31"/>
      <c r="AQ1440" s="31"/>
      <c r="AR1440" s="31"/>
      <c r="AS1440" s="37"/>
      <c r="AT1440" s="37"/>
      <c r="AU1440" s="39"/>
      <c r="AV1440" s="31"/>
      <c r="AW1440" s="31"/>
      <c r="AX1440" s="31"/>
      <c r="AY1440" s="31"/>
      <c r="AZ1440" s="31"/>
      <c r="BA1440" s="37"/>
      <c r="BB1440" s="38"/>
      <c r="BC1440" s="31"/>
      <c r="BD1440" s="31"/>
      <c r="BE1440" s="31"/>
      <c r="BF1440" s="31"/>
      <c r="BG1440" s="31"/>
      <c r="BH1440" s="37"/>
      <c r="BI1440" s="31">
        <v>0.5</v>
      </c>
      <c r="BJ1440" s="31"/>
      <c r="BK1440" s="31"/>
      <c r="BL1440" s="31"/>
      <c r="BM1440" s="31"/>
      <c r="BN1440" s="31">
        <v>140</v>
      </c>
      <c r="BO1440" s="38"/>
      <c r="BP1440" s="31"/>
      <c r="BQ1440" s="31"/>
      <c r="BR1440" s="31"/>
      <c r="BS1440" s="31"/>
      <c r="BT1440" s="31"/>
      <c r="BU1440" s="37"/>
      <c r="BV1440" s="31"/>
      <c r="BW1440" s="38">
        <v>3</v>
      </c>
      <c r="BX1440" s="31"/>
      <c r="BY1440" s="31"/>
      <c r="BZ1440" s="31">
        <v>60</v>
      </c>
      <c r="CA1440" s="37">
        <v>60</v>
      </c>
      <c r="CB1440" s="38"/>
      <c r="CC1440" s="31"/>
      <c r="CD1440" s="31"/>
      <c r="CE1440" s="31"/>
      <c r="CF1440" s="31"/>
      <c r="CG1440" s="31"/>
      <c r="CH1440" s="37"/>
      <c r="CI1440" s="39"/>
      <c r="CJ1440" s="38"/>
      <c r="CK1440" s="31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  <c r="DH1440" s="31"/>
      <c r="DI1440" s="31"/>
      <c r="DJ1440" s="31"/>
      <c r="DK1440" s="31"/>
      <c r="DL1440" s="31"/>
      <c r="DM1440" s="31"/>
      <c r="DN1440" s="31"/>
      <c r="DO1440" s="31"/>
      <c r="DP1440" s="31"/>
      <c r="DQ1440" s="38"/>
      <c r="DR1440" s="31"/>
      <c r="DS1440" s="31"/>
      <c r="DT1440" s="31"/>
      <c r="DU1440" s="31"/>
      <c r="DV1440" s="37"/>
      <c r="DW1440" s="31"/>
      <c r="DX1440" s="31"/>
      <c r="DY1440" s="31"/>
      <c r="DZ1440" s="31"/>
      <c r="EA1440" s="31"/>
      <c r="EB1440" s="31"/>
      <c r="EC1440" s="31"/>
      <c r="ED1440" s="38"/>
      <c r="EE1440" s="31"/>
      <c r="EF1440" s="31"/>
      <c r="EG1440" s="38"/>
      <c r="EH1440" s="31"/>
      <c r="EI1440" s="31"/>
      <c r="EJ1440" s="31"/>
      <c r="EK1440" s="31"/>
      <c r="EL1440" s="37"/>
      <c r="EM1440" s="31"/>
      <c r="EN1440" s="31"/>
      <c r="EO1440" s="31"/>
      <c r="EP1440" s="31"/>
      <c r="EQ1440" s="31"/>
      <c r="ER1440" s="31"/>
      <c r="ES1440" s="31"/>
      <c r="ET1440" s="31"/>
      <c r="EU1440" s="31"/>
      <c r="EV1440" s="31"/>
      <c r="EW1440" s="37"/>
      <c r="EX1440" s="37"/>
      <c r="EY1440" s="37"/>
      <c r="EZ1440" s="37"/>
      <c r="FA1440" s="37"/>
      <c r="FB1440" s="37"/>
      <c r="FC1440" s="37"/>
      <c r="FD1440" s="37"/>
      <c r="FE1440" s="37"/>
      <c r="FF1440" s="37"/>
      <c r="FG1440" s="37"/>
      <c r="FH1440" s="37"/>
      <c r="FI1440" s="37"/>
      <c r="FJ1440" s="37"/>
      <c r="FK1440" s="37"/>
      <c r="FL1440" s="37"/>
      <c r="FM1440" s="37"/>
      <c r="FN1440" s="37"/>
      <c r="FO1440" s="37"/>
      <c r="FP1440" s="37"/>
      <c r="FQ1440" s="37"/>
      <c r="FR1440" s="37"/>
      <c r="FS1440" s="29">
        <f t="shared" si="179"/>
        <v>310</v>
      </c>
      <c r="FT1440" s="29">
        <f t="shared" si="177"/>
        <v>310</v>
      </c>
      <c r="FU1440" s="8">
        <f t="shared" si="174"/>
        <v>3.5</v>
      </c>
      <c r="FV1440" s="29">
        <f t="shared" si="178"/>
        <v>3.5</v>
      </c>
    </row>
    <row r="1441" spans="1:186">
      <c r="A1441" s="8">
        <v>11025</v>
      </c>
      <c r="B1441" s="27" t="s">
        <v>73</v>
      </c>
      <c r="C1441" s="40">
        <v>2</v>
      </c>
      <c r="D1441" s="40" t="s">
        <v>1470</v>
      </c>
      <c r="E1441" s="40" t="s">
        <v>1434</v>
      </c>
      <c r="F1441" s="40" t="s">
        <v>807</v>
      </c>
      <c r="G1441" s="40">
        <v>300</v>
      </c>
      <c r="H1441" s="8" t="str">
        <f>VLOOKUP(F1441, 'Meslek Grupları'!$E$6:$G$152, 3, FALSE)</f>
        <v>Esnaf</v>
      </c>
      <c r="I1441" s="40"/>
      <c r="J1441" s="40"/>
      <c r="K1441" s="40"/>
      <c r="L1441" s="40"/>
      <c r="M1441" s="40"/>
      <c r="N1441" s="40"/>
      <c r="O1441" s="40"/>
      <c r="P1441" s="40"/>
      <c r="Q1441" s="40" t="s">
        <v>575</v>
      </c>
      <c r="R1441" s="40">
        <v>60</v>
      </c>
      <c r="S1441" s="40">
        <v>12</v>
      </c>
      <c r="T1441" s="40">
        <v>60</v>
      </c>
      <c r="U1441" s="40">
        <v>6</v>
      </c>
      <c r="V1441" s="40">
        <v>12</v>
      </c>
      <c r="W1441" s="40"/>
      <c r="X1441" s="40"/>
      <c r="Y1441" s="40"/>
      <c r="Z1441" s="41">
        <v>50</v>
      </c>
      <c r="AA1441" s="40">
        <v>12.5</v>
      </c>
      <c r="AB1441" s="40">
        <v>10</v>
      </c>
      <c r="AC1441" s="40">
        <v>2</v>
      </c>
      <c r="AD1441" s="40"/>
      <c r="AE1441" s="40"/>
      <c r="AF1441" s="40"/>
      <c r="AG1441" s="40"/>
      <c r="AH1441" s="40"/>
      <c r="AI1441" s="40"/>
      <c r="AJ1441" s="40"/>
      <c r="AK1441" s="40"/>
      <c r="AL1441" s="40"/>
      <c r="AM1441" s="40"/>
      <c r="AN1441" s="40"/>
      <c r="AO1441" s="40"/>
      <c r="AP1441" s="40"/>
      <c r="AQ1441" s="40"/>
      <c r="AR1441" s="40">
        <v>15</v>
      </c>
      <c r="AS1441" s="42">
        <v>3</v>
      </c>
      <c r="AT1441" s="42">
        <v>17.5</v>
      </c>
      <c r="AU1441" s="43"/>
      <c r="AV1441" s="40">
        <v>7</v>
      </c>
      <c r="AW1441" s="40"/>
      <c r="AX1441" s="40">
        <v>14.5</v>
      </c>
      <c r="AY1441" s="40"/>
      <c r="AZ1441" s="40">
        <v>130.5</v>
      </c>
      <c r="BA1441" s="42">
        <v>180</v>
      </c>
      <c r="BB1441" s="41"/>
      <c r="BC1441" s="40"/>
      <c r="BD1441" s="40"/>
      <c r="BE1441" s="40"/>
      <c r="BF1441" s="40"/>
      <c r="BG1441" s="40"/>
      <c r="BH1441" s="42"/>
      <c r="BI1441" s="40">
        <v>2</v>
      </c>
      <c r="BJ1441" s="40">
        <v>3</v>
      </c>
      <c r="BK1441" s="40">
        <v>3</v>
      </c>
      <c r="BL1441" s="40"/>
      <c r="BM1441" s="40">
        <v>24</v>
      </c>
      <c r="BN1441" s="40">
        <v>60</v>
      </c>
      <c r="BO1441" s="41"/>
      <c r="BP1441" s="40"/>
      <c r="BQ1441" s="40"/>
      <c r="BR1441" s="40"/>
      <c r="BS1441" s="40"/>
      <c r="BT1441" s="40"/>
      <c r="BU1441" s="42"/>
      <c r="BV1441" s="40"/>
      <c r="BW1441" s="41">
        <v>12</v>
      </c>
      <c r="BX1441" s="40"/>
      <c r="BY1441" s="40"/>
      <c r="BZ1441" s="40">
        <v>360</v>
      </c>
      <c r="CA1441" s="42">
        <v>360</v>
      </c>
      <c r="CB1441" s="41">
        <v>3</v>
      </c>
      <c r="CC1441" s="40"/>
      <c r="CD1441" s="40"/>
      <c r="CE1441" s="40"/>
      <c r="CF1441" s="40"/>
      <c r="CG1441" s="40">
        <v>45</v>
      </c>
      <c r="CH1441" s="42">
        <v>45</v>
      </c>
      <c r="CI1441" s="43"/>
      <c r="CJ1441" s="41"/>
      <c r="CK1441" s="40"/>
      <c r="CL1441" s="40"/>
      <c r="CM1441" s="40"/>
      <c r="CN1441" s="40"/>
      <c r="CO1441" s="40"/>
      <c r="CP1441" s="40"/>
      <c r="CQ1441" s="40"/>
      <c r="CR1441" s="40">
        <v>1</v>
      </c>
      <c r="CS1441" s="40"/>
      <c r="CT1441" s="40"/>
      <c r="CU1441" s="40"/>
      <c r="CV1441" s="40"/>
      <c r="CW1441" s="40"/>
      <c r="CX1441" s="40"/>
      <c r="CY1441" s="40">
        <v>1</v>
      </c>
      <c r="CZ1441" s="40" t="s">
        <v>939</v>
      </c>
      <c r="DA1441" s="40" t="s">
        <v>1818</v>
      </c>
      <c r="DB1441" s="40"/>
      <c r="DC1441" s="40">
        <v>6</v>
      </c>
      <c r="DD1441" s="40"/>
      <c r="DE1441" s="40">
        <v>43</v>
      </c>
      <c r="DF1441" s="40"/>
      <c r="DG1441" s="40"/>
      <c r="DH1441" s="40">
        <v>4</v>
      </c>
      <c r="DI1441" s="40"/>
      <c r="DJ1441" s="40"/>
      <c r="DK1441" s="40"/>
      <c r="DL1441" s="40"/>
      <c r="DM1441" s="40"/>
      <c r="DN1441" s="40"/>
      <c r="DO1441" s="40">
        <v>2</v>
      </c>
      <c r="DP1441" s="40"/>
      <c r="DQ1441" s="41"/>
      <c r="DR1441" s="40"/>
      <c r="DS1441" s="40"/>
      <c r="DT1441" s="40"/>
      <c r="DU1441" s="40"/>
      <c r="DV1441" s="42"/>
      <c r="DW1441" s="40"/>
      <c r="DX1441" s="40"/>
      <c r="DY1441" s="40"/>
      <c r="DZ1441" s="40"/>
      <c r="EA1441" s="40"/>
      <c r="EB1441" s="40"/>
      <c r="EC1441" s="40"/>
      <c r="ED1441" s="41"/>
      <c r="EE1441" s="40"/>
      <c r="EF1441" s="40"/>
      <c r="EG1441" s="41"/>
      <c r="EH1441" s="40"/>
      <c r="EI1441" s="40"/>
      <c r="EJ1441" s="40"/>
      <c r="EK1441" s="40"/>
      <c r="EL1441" s="42"/>
      <c r="EM1441" s="40"/>
      <c r="EN1441" s="40"/>
      <c r="EO1441" s="40"/>
      <c r="EP1441" s="40"/>
      <c r="EQ1441" s="40"/>
      <c r="ER1441" s="40"/>
      <c r="ES1441" s="40"/>
      <c r="ET1441" s="40"/>
      <c r="EU1441" s="40"/>
      <c r="EV1441" s="40"/>
      <c r="EW1441" s="42"/>
      <c r="EX1441" s="42"/>
      <c r="EY1441" s="42"/>
      <c r="EZ1441" s="42"/>
      <c r="FA1441" s="42"/>
      <c r="FB1441" s="42"/>
      <c r="FC1441" s="42"/>
      <c r="FD1441" s="42"/>
      <c r="FE1441" s="42"/>
      <c r="FF1441" s="42"/>
      <c r="FG1441" s="42"/>
      <c r="FH1441" s="42"/>
      <c r="FI1441" s="42"/>
      <c r="FJ1441" s="42"/>
      <c r="FK1441" s="42"/>
      <c r="FL1441" s="42"/>
      <c r="FM1441" s="42"/>
      <c r="FN1441" s="42"/>
      <c r="FO1441" s="42"/>
      <c r="FP1441" s="42"/>
      <c r="FQ1441" s="42"/>
      <c r="FR1441" s="42"/>
      <c r="FS1441" s="29">
        <f t="shared" si="179"/>
        <v>902.5</v>
      </c>
      <c r="FT1441" s="29">
        <f t="shared" si="177"/>
        <v>902.5</v>
      </c>
      <c r="FU1441" s="8">
        <f t="shared" si="174"/>
        <v>24</v>
      </c>
      <c r="FV1441" s="29">
        <f t="shared" si="178"/>
        <v>24</v>
      </c>
    </row>
    <row r="1442" spans="1:186">
      <c r="A1442" s="8">
        <v>11025</v>
      </c>
      <c r="B1442" s="27" t="s">
        <v>73</v>
      </c>
      <c r="C1442" s="40">
        <v>3</v>
      </c>
      <c r="D1442" s="40" t="s">
        <v>1493</v>
      </c>
      <c r="E1442" s="40" t="s">
        <v>1819</v>
      </c>
      <c r="F1442" s="40" t="s">
        <v>997</v>
      </c>
      <c r="G1442" s="40">
        <v>150</v>
      </c>
      <c r="H1442" s="8" t="str">
        <f>VLOOKUP(F1442, 'Meslek Grupları'!$E$6:$G$152, 3, FALSE)</f>
        <v>Ziraat</v>
      </c>
      <c r="I1442" s="40"/>
      <c r="J1442" s="40"/>
      <c r="K1442" s="40"/>
      <c r="L1442" s="40"/>
      <c r="M1442" s="40"/>
      <c r="N1442" s="40"/>
      <c r="O1442" s="40"/>
      <c r="P1442" s="40"/>
      <c r="Q1442" s="40" t="s">
        <v>575</v>
      </c>
      <c r="R1442" s="40">
        <v>25</v>
      </c>
      <c r="S1442" s="40"/>
      <c r="T1442" s="40"/>
      <c r="U1442" s="40"/>
      <c r="V1442" s="40"/>
      <c r="W1442" s="40"/>
      <c r="X1442" s="40"/>
      <c r="Y1442" s="40"/>
      <c r="Z1442" s="41"/>
      <c r="AA1442" s="40"/>
      <c r="AB1442" s="40"/>
      <c r="AC1442" s="40"/>
      <c r="AD1442" s="40"/>
      <c r="AE1442" s="40"/>
      <c r="AF1442" s="40"/>
      <c r="AG1442" s="40"/>
      <c r="AH1442" s="40"/>
      <c r="AI1442" s="40"/>
      <c r="AJ1442" s="40"/>
      <c r="AK1442" s="40"/>
      <c r="AL1442" s="40"/>
      <c r="AM1442" s="40"/>
      <c r="AN1442" s="40"/>
      <c r="AO1442" s="40"/>
      <c r="AP1442" s="40"/>
      <c r="AQ1442" s="40"/>
      <c r="AR1442" s="40"/>
      <c r="AS1442" s="42"/>
      <c r="AT1442" s="42"/>
      <c r="AU1442" s="43"/>
      <c r="AV1442" s="40"/>
      <c r="AW1442" s="40"/>
      <c r="AX1442" s="40"/>
      <c r="AY1442" s="40"/>
      <c r="AZ1442" s="40"/>
      <c r="BA1442" s="42"/>
      <c r="BB1442" s="41"/>
      <c r="BC1442" s="40"/>
      <c r="BD1442" s="40"/>
      <c r="BE1442" s="40"/>
      <c r="BF1442" s="40"/>
      <c r="BG1442" s="40"/>
      <c r="BH1442" s="42"/>
      <c r="BI1442" s="40"/>
      <c r="BJ1442" s="40"/>
      <c r="BK1442" s="40"/>
      <c r="BL1442" s="40"/>
      <c r="BM1442" s="40"/>
      <c r="BN1442" s="40"/>
      <c r="BO1442" s="41"/>
      <c r="BP1442" s="40"/>
      <c r="BQ1442" s="40"/>
      <c r="BR1442" s="40"/>
      <c r="BS1442" s="40"/>
      <c r="BT1442" s="40"/>
      <c r="BU1442" s="42"/>
      <c r="BV1442" s="40"/>
      <c r="BW1442" s="41">
        <v>2</v>
      </c>
      <c r="BX1442" s="40"/>
      <c r="BY1442" s="40"/>
      <c r="BZ1442" s="40">
        <v>24</v>
      </c>
      <c r="CA1442" s="42">
        <v>24</v>
      </c>
      <c r="CB1442" s="41"/>
      <c r="CC1442" s="40"/>
      <c r="CD1442" s="40"/>
      <c r="CE1442" s="40"/>
      <c r="CF1442" s="40"/>
      <c r="CG1442" s="40"/>
      <c r="CH1442" s="42"/>
      <c r="CI1442" s="43"/>
      <c r="CJ1442" s="41"/>
      <c r="CK1442" s="40"/>
      <c r="CL1442" s="40"/>
      <c r="CM1442" s="40"/>
      <c r="CN1442" s="40"/>
      <c r="CO1442" s="40"/>
      <c r="CP1442" s="40"/>
      <c r="CQ1442" s="40"/>
      <c r="CR1442" s="40"/>
      <c r="CS1442" s="40"/>
      <c r="CT1442" s="40"/>
      <c r="CU1442" s="40"/>
      <c r="CV1442" s="40"/>
      <c r="CW1442" s="40"/>
      <c r="CX1442" s="40"/>
      <c r="CY1442" s="40"/>
      <c r="CZ1442" s="40"/>
      <c r="DA1442" s="40"/>
      <c r="DB1442" s="40"/>
      <c r="DC1442" s="40"/>
      <c r="DD1442" s="40"/>
      <c r="DE1442" s="40"/>
      <c r="DF1442" s="40"/>
      <c r="DG1442" s="40"/>
      <c r="DH1442" s="40"/>
      <c r="DI1442" s="40"/>
      <c r="DJ1442" s="40"/>
      <c r="DK1442" s="40"/>
      <c r="DL1442" s="40"/>
      <c r="DM1442" s="40"/>
      <c r="DN1442" s="40"/>
      <c r="DO1442" s="40"/>
      <c r="DP1442" s="40"/>
      <c r="DQ1442" s="41"/>
      <c r="DR1442" s="40"/>
      <c r="DS1442" s="40"/>
      <c r="DT1442" s="40"/>
      <c r="DU1442" s="40"/>
      <c r="DV1442" s="42"/>
      <c r="DW1442" s="40">
        <v>2</v>
      </c>
      <c r="DX1442" s="40">
        <v>200</v>
      </c>
      <c r="DY1442" s="40"/>
      <c r="DZ1442" s="40"/>
      <c r="EA1442" s="40"/>
      <c r="EB1442" s="40"/>
      <c r="EC1442" s="40"/>
      <c r="ED1442" s="41"/>
      <c r="EE1442" s="40"/>
      <c r="EF1442" s="40"/>
      <c r="EG1442" s="41">
        <v>1</v>
      </c>
      <c r="EH1442" s="40"/>
      <c r="EI1442" s="40"/>
      <c r="EJ1442" s="40"/>
      <c r="EK1442" s="40"/>
      <c r="EL1442" s="42">
        <v>50</v>
      </c>
      <c r="EM1442" s="40"/>
      <c r="EN1442" s="40"/>
      <c r="EO1442" s="40"/>
      <c r="EP1442" s="40"/>
      <c r="EQ1442" s="40"/>
      <c r="ER1442" s="40"/>
      <c r="ES1442" s="40"/>
      <c r="ET1442" s="40"/>
      <c r="EU1442" s="40"/>
      <c r="EV1442" s="40"/>
      <c r="EW1442" s="42"/>
      <c r="EX1442" s="42"/>
      <c r="EY1442" s="42"/>
      <c r="EZ1442" s="42"/>
      <c r="FA1442" s="42"/>
      <c r="FB1442" s="42"/>
      <c r="FC1442" s="42"/>
      <c r="FD1442" s="42"/>
      <c r="FE1442" s="42"/>
      <c r="FF1442" s="42"/>
      <c r="FG1442" s="42"/>
      <c r="FH1442" s="42"/>
      <c r="FI1442" s="42"/>
      <c r="FJ1442" s="42"/>
      <c r="FK1442" s="42"/>
      <c r="FL1442" s="42"/>
      <c r="FM1442" s="42"/>
      <c r="FN1442" s="42"/>
      <c r="FO1442" s="42"/>
      <c r="FP1442" s="42"/>
      <c r="FQ1442" s="42"/>
      <c r="FR1442" s="42"/>
      <c r="FS1442" s="29">
        <f t="shared" si="179"/>
        <v>424</v>
      </c>
      <c r="FT1442" s="29">
        <f t="shared" si="177"/>
        <v>424</v>
      </c>
      <c r="FU1442" s="8">
        <f t="shared" si="174"/>
        <v>2</v>
      </c>
      <c r="FV1442" s="29">
        <f t="shared" si="178"/>
        <v>2</v>
      </c>
    </row>
    <row r="1443" spans="1:186">
      <c r="A1443" s="8">
        <v>11025</v>
      </c>
      <c r="B1443" s="27" t="s">
        <v>73</v>
      </c>
      <c r="C1443" s="40">
        <v>4</v>
      </c>
      <c r="D1443" s="40" t="s">
        <v>1468</v>
      </c>
      <c r="E1443" s="40" t="s">
        <v>1475</v>
      </c>
      <c r="F1443" s="40" t="s">
        <v>805</v>
      </c>
      <c r="G1443" s="40">
        <v>104</v>
      </c>
      <c r="H1443" s="8" t="str">
        <f>VLOOKUP(F1443, 'Meslek Grupları'!$E$6:$G$152, 3, FALSE)</f>
        <v>İşçiler</v>
      </c>
      <c r="I1443" s="40"/>
      <c r="J1443" s="40"/>
      <c r="K1443" s="40"/>
      <c r="L1443" s="40"/>
      <c r="M1443" s="40"/>
      <c r="N1443" s="40"/>
      <c r="O1443" s="40"/>
      <c r="P1443" s="40"/>
      <c r="Q1443" s="40" t="s">
        <v>575</v>
      </c>
      <c r="R1443" s="40">
        <v>10</v>
      </c>
      <c r="S1443" s="40">
        <v>2</v>
      </c>
      <c r="T1443" s="40">
        <v>4</v>
      </c>
      <c r="U1443" s="40"/>
      <c r="V1443" s="40"/>
      <c r="W1443" s="40"/>
      <c r="X1443" s="40"/>
      <c r="Y1443" s="40"/>
      <c r="Z1443" s="41"/>
      <c r="AA1443" s="40"/>
      <c r="AB1443" s="40"/>
      <c r="AC1443" s="40"/>
      <c r="AD1443" s="40"/>
      <c r="AE1443" s="40"/>
      <c r="AF1443" s="40"/>
      <c r="AG1443" s="40"/>
      <c r="AH1443" s="40"/>
      <c r="AI1443" s="40"/>
      <c r="AJ1443" s="40"/>
      <c r="AK1443" s="40"/>
      <c r="AL1443" s="40"/>
      <c r="AM1443" s="40"/>
      <c r="AN1443" s="40"/>
      <c r="AO1443" s="40"/>
      <c r="AP1443" s="40"/>
      <c r="AQ1443" s="40"/>
      <c r="AR1443" s="40">
        <v>20</v>
      </c>
      <c r="AS1443" s="42">
        <v>4</v>
      </c>
      <c r="AT1443" s="42">
        <v>4</v>
      </c>
      <c r="AU1443" s="43"/>
      <c r="AV1443" s="40"/>
      <c r="AW1443" s="40"/>
      <c r="AX1443" s="40"/>
      <c r="AY1443" s="40"/>
      <c r="AZ1443" s="40"/>
      <c r="BA1443" s="42"/>
      <c r="BB1443" s="41"/>
      <c r="BC1443" s="40"/>
      <c r="BD1443" s="40"/>
      <c r="BE1443" s="40"/>
      <c r="BF1443" s="40"/>
      <c r="BG1443" s="40"/>
      <c r="BH1443" s="42"/>
      <c r="BI1443" s="40">
        <v>2</v>
      </c>
      <c r="BJ1443" s="40">
        <v>4</v>
      </c>
      <c r="BK1443" s="40">
        <v>4</v>
      </c>
      <c r="BL1443" s="40" t="s">
        <v>1820</v>
      </c>
      <c r="BM1443" s="40">
        <v>32</v>
      </c>
      <c r="BN1443" s="40">
        <v>40</v>
      </c>
      <c r="BO1443" s="41"/>
      <c r="BP1443" s="40"/>
      <c r="BQ1443" s="40"/>
      <c r="BR1443" s="40"/>
      <c r="BS1443" s="40"/>
      <c r="BT1443" s="40"/>
      <c r="BU1443" s="42"/>
      <c r="BV1443" s="40"/>
      <c r="BW1443" s="41">
        <v>2</v>
      </c>
      <c r="BX1443" s="40"/>
      <c r="BY1443" s="40"/>
      <c r="BZ1443" s="40">
        <v>72</v>
      </c>
      <c r="CA1443" s="42">
        <v>72</v>
      </c>
      <c r="CB1443" s="41"/>
      <c r="CC1443" s="40"/>
      <c r="CD1443" s="40"/>
      <c r="CE1443" s="40"/>
      <c r="CF1443" s="40"/>
      <c r="CG1443" s="40"/>
      <c r="CH1443" s="42"/>
      <c r="CI1443" s="43"/>
      <c r="CJ1443" s="41"/>
      <c r="CK1443" s="40"/>
      <c r="CL1443" s="40"/>
      <c r="CM1443" s="40"/>
      <c r="CN1443" s="40"/>
      <c r="CO1443" s="40"/>
      <c r="CP1443" s="40"/>
      <c r="CQ1443" s="40"/>
      <c r="CR1443" s="40"/>
      <c r="CS1443" s="40"/>
      <c r="CT1443" s="40"/>
      <c r="CU1443" s="40"/>
      <c r="CV1443" s="40"/>
      <c r="CW1443" s="40"/>
      <c r="CX1443" s="40"/>
      <c r="CY1443" s="40"/>
      <c r="CZ1443" s="40"/>
      <c r="DA1443" s="40"/>
      <c r="DB1443" s="40"/>
      <c r="DC1443" s="40"/>
      <c r="DD1443" s="40"/>
      <c r="DE1443" s="40"/>
      <c r="DF1443" s="40"/>
      <c r="DG1443" s="40"/>
      <c r="DH1443" s="40"/>
      <c r="DI1443" s="40"/>
      <c r="DJ1443" s="40"/>
      <c r="DK1443" s="40"/>
      <c r="DL1443" s="40"/>
      <c r="DM1443" s="40"/>
      <c r="DN1443" s="40"/>
      <c r="DO1443" s="40"/>
      <c r="DP1443" s="40"/>
      <c r="DQ1443" s="41"/>
      <c r="DR1443" s="40"/>
      <c r="DS1443" s="40"/>
      <c r="DT1443" s="40"/>
      <c r="DU1443" s="40"/>
      <c r="DV1443" s="42"/>
      <c r="DW1443" s="40"/>
      <c r="DX1443" s="40"/>
      <c r="DY1443" s="40"/>
      <c r="DZ1443" s="40"/>
      <c r="EA1443" s="40"/>
      <c r="EB1443" s="40"/>
      <c r="EC1443" s="40"/>
      <c r="ED1443" s="41"/>
      <c r="EE1443" s="40"/>
      <c r="EF1443" s="40"/>
      <c r="EG1443" s="41"/>
      <c r="EH1443" s="40"/>
      <c r="EI1443" s="40"/>
      <c r="EJ1443" s="40"/>
      <c r="EK1443" s="40"/>
      <c r="EL1443" s="42"/>
      <c r="EM1443" s="40"/>
      <c r="EN1443" s="40"/>
      <c r="EO1443" s="40"/>
      <c r="EP1443" s="40"/>
      <c r="EQ1443" s="40"/>
      <c r="ER1443" s="40"/>
      <c r="ES1443" s="40"/>
      <c r="ET1443" s="40"/>
      <c r="EU1443" s="40"/>
      <c r="EV1443" s="40"/>
      <c r="EW1443" s="42"/>
      <c r="EX1443" s="42"/>
      <c r="EY1443" s="42"/>
      <c r="EZ1443" s="42"/>
      <c r="FA1443" s="42"/>
      <c r="FB1443" s="42"/>
      <c r="FC1443" s="42"/>
      <c r="FD1443" s="42"/>
      <c r="FE1443" s="42"/>
      <c r="FF1443" s="42"/>
      <c r="FG1443" s="42"/>
      <c r="FH1443" s="42"/>
      <c r="FI1443" s="42"/>
      <c r="FJ1443" s="42"/>
      <c r="FK1443" s="42"/>
      <c r="FL1443" s="42"/>
      <c r="FM1443" s="42"/>
      <c r="FN1443" s="42"/>
      <c r="FO1443" s="42"/>
      <c r="FP1443" s="42"/>
      <c r="FQ1443" s="42"/>
      <c r="FR1443" s="42"/>
      <c r="FS1443" s="29">
        <f t="shared" si="179"/>
        <v>208</v>
      </c>
      <c r="FT1443" s="29">
        <f t="shared" si="177"/>
        <v>208</v>
      </c>
      <c r="FU1443" s="8">
        <f t="shared" si="174"/>
        <v>4</v>
      </c>
      <c r="FV1443" s="29">
        <f t="shared" si="178"/>
        <v>4</v>
      </c>
    </row>
    <row r="1444" spans="1:186">
      <c r="A1444" s="8">
        <v>11025</v>
      </c>
      <c r="B1444" s="27" t="s">
        <v>73</v>
      </c>
      <c r="C1444" s="40">
        <v>5</v>
      </c>
      <c r="D1444" s="40" t="s">
        <v>1779</v>
      </c>
      <c r="E1444" s="40" t="s">
        <v>1578</v>
      </c>
      <c r="F1444" s="40" t="s">
        <v>1042</v>
      </c>
      <c r="G1444" s="40">
        <v>150</v>
      </c>
      <c r="H1444" s="8" t="str">
        <f>VLOOKUP(F1444, 'Meslek Grupları'!$E$6:$G$152, 3, FALSE)</f>
        <v>Esnaf</v>
      </c>
      <c r="I1444" s="40"/>
      <c r="J1444" s="40"/>
      <c r="K1444" s="40"/>
      <c r="L1444" s="40"/>
      <c r="M1444" s="40"/>
      <c r="N1444" s="40"/>
      <c r="O1444" s="40"/>
      <c r="P1444" s="40"/>
      <c r="Q1444" s="40" t="s">
        <v>575</v>
      </c>
      <c r="R1444" s="40">
        <v>30</v>
      </c>
      <c r="S1444" s="40">
        <v>10</v>
      </c>
      <c r="T1444" s="40">
        <v>45</v>
      </c>
      <c r="U1444" s="40">
        <v>10</v>
      </c>
      <c r="V1444" s="40">
        <v>20</v>
      </c>
      <c r="W1444" s="40"/>
      <c r="X1444" s="40"/>
      <c r="Y1444" s="40"/>
      <c r="Z1444" s="41">
        <v>80</v>
      </c>
      <c r="AA1444" s="40">
        <v>20</v>
      </c>
      <c r="AB1444" s="40"/>
      <c r="AC1444" s="40"/>
      <c r="AD1444" s="40"/>
      <c r="AE1444" s="40"/>
      <c r="AF1444" s="40"/>
      <c r="AG1444" s="40"/>
      <c r="AH1444" s="40"/>
      <c r="AI1444" s="40"/>
      <c r="AJ1444" s="40"/>
      <c r="AK1444" s="40"/>
      <c r="AL1444" s="40"/>
      <c r="AM1444" s="40"/>
      <c r="AN1444" s="40"/>
      <c r="AO1444" s="40"/>
      <c r="AP1444" s="40">
        <v>1.5</v>
      </c>
      <c r="AQ1444" s="40">
        <v>0.75</v>
      </c>
      <c r="AR1444" s="40">
        <v>40</v>
      </c>
      <c r="AS1444" s="42">
        <v>8</v>
      </c>
      <c r="AT1444" s="42">
        <v>28.75</v>
      </c>
      <c r="AU1444" s="43"/>
      <c r="AV1444" s="40"/>
      <c r="AW1444" s="40"/>
      <c r="AX1444" s="40"/>
      <c r="AY1444" s="40"/>
      <c r="AZ1444" s="40"/>
      <c r="BA1444" s="42"/>
      <c r="BB1444" s="41"/>
      <c r="BC1444" s="40"/>
      <c r="BD1444" s="40"/>
      <c r="BE1444" s="40"/>
      <c r="BF1444" s="40"/>
      <c r="BG1444" s="40"/>
      <c r="BH1444" s="42"/>
      <c r="BI1444" s="40">
        <v>9</v>
      </c>
      <c r="BJ1444" s="40">
        <v>24.75</v>
      </c>
      <c r="BK1444" s="40">
        <v>24.75</v>
      </c>
      <c r="BL1444" s="40" t="s">
        <v>1821</v>
      </c>
      <c r="BM1444" s="40">
        <v>229</v>
      </c>
      <c r="BN1444" s="40">
        <v>560</v>
      </c>
      <c r="BO1444" s="41"/>
      <c r="BP1444" s="40"/>
      <c r="BQ1444" s="40"/>
      <c r="BR1444" s="40"/>
      <c r="BS1444" s="40"/>
      <c r="BT1444" s="40"/>
      <c r="BU1444" s="42"/>
      <c r="BV1444" s="40"/>
      <c r="BW1444" s="41">
        <v>10</v>
      </c>
      <c r="BX1444" s="40"/>
      <c r="BY1444" s="40"/>
      <c r="BZ1444" s="40">
        <v>240</v>
      </c>
      <c r="CA1444" s="42">
        <v>240</v>
      </c>
      <c r="CB1444" s="41"/>
      <c r="CC1444" s="40"/>
      <c r="CD1444" s="40"/>
      <c r="CE1444" s="40"/>
      <c r="CF1444" s="40"/>
      <c r="CG1444" s="40"/>
      <c r="CH1444" s="42"/>
      <c r="CI1444" s="43"/>
      <c r="CJ1444" s="41"/>
      <c r="CK1444" s="40"/>
      <c r="CL1444" s="40"/>
      <c r="CM1444" s="40"/>
      <c r="CN1444" s="40"/>
      <c r="CO1444" s="40"/>
      <c r="CP1444" s="40"/>
      <c r="CQ1444" s="40"/>
      <c r="CR1444" s="40"/>
      <c r="CS1444" s="40"/>
      <c r="CT1444" s="40"/>
      <c r="CU1444" s="40"/>
      <c r="CV1444" s="40"/>
      <c r="CW1444" s="40"/>
      <c r="CX1444" s="40"/>
      <c r="CY1444" s="40"/>
      <c r="CZ1444" s="40"/>
      <c r="DA1444" s="40"/>
      <c r="DB1444" s="40"/>
      <c r="DC1444" s="40">
        <v>10</v>
      </c>
      <c r="DD1444" s="40"/>
      <c r="DE1444" s="40">
        <v>60</v>
      </c>
      <c r="DF1444" s="40"/>
      <c r="DG1444" s="40"/>
      <c r="DH1444" s="40">
        <v>7</v>
      </c>
      <c r="DI1444" s="40"/>
      <c r="DJ1444" s="40"/>
      <c r="DK1444" s="40"/>
      <c r="DL1444" s="40"/>
      <c r="DM1444" s="40"/>
      <c r="DN1444" s="40"/>
      <c r="DO1444" s="40">
        <v>4</v>
      </c>
      <c r="DP1444" s="40"/>
      <c r="DQ1444" s="41"/>
      <c r="DR1444" s="40"/>
      <c r="DS1444" s="40"/>
      <c r="DT1444" s="40"/>
      <c r="DU1444" s="40"/>
      <c r="DV1444" s="42"/>
      <c r="DW1444" s="40"/>
      <c r="DX1444" s="40"/>
      <c r="DY1444" s="40"/>
      <c r="DZ1444" s="40"/>
      <c r="EA1444" s="40"/>
      <c r="EB1444" s="40"/>
      <c r="EC1444" s="40"/>
      <c r="ED1444" s="41"/>
      <c r="EE1444" s="40"/>
      <c r="EF1444" s="40"/>
      <c r="EG1444" s="41"/>
      <c r="EH1444" s="40"/>
      <c r="EI1444" s="40"/>
      <c r="EJ1444" s="40"/>
      <c r="EK1444" s="40"/>
      <c r="EL1444" s="42"/>
      <c r="EM1444" s="40"/>
      <c r="EN1444" s="40"/>
      <c r="EO1444" s="40"/>
      <c r="EP1444" s="40"/>
      <c r="EQ1444" s="40"/>
      <c r="ER1444" s="40"/>
      <c r="ES1444" s="40"/>
      <c r="ET1444" s="40"/>
      <c r="EU1444" s="40"/>
      <c r="EV1444" s="40"/>
      <c r="EW1444" s="42"/>
      <c r="EX1444" s="42"/>
      <c r="EY1444" s="42"/>
      <c r="EZ1444" s="42"/>
      <c r="FA1444" s="42"/>
      <c r="FB1444" s="42"/>
      <c r="FC1444" s="42"/>
      <c r="FD1444" s="42"/>
      <c r="FE1444" s="42"/>
      <c r="FF1444" s="42"/>
      <c r="FG1444" s="42"/>
      <c r="FH1444" s="42"/>
      <c r="FI1444" s="42"/>
      <c r="FJ1444" s="42"/>
      <c r="FK1444" s="42"/>
      <c r="FL1444" s="42"/>
      <c r="FM1444" s="42"/>
      <c r="FN1444" s="42"/>
      <c r="FO1444" s="42"/>
      <c r="FP1444" s="42"/>
      <c r="FQ1444" s="42"/>
      <c r="FR1444" s="42"/>
      <c r="FS1444" s="29">
        <f t="shared" si="179"/>
        <v>679</v>
      </c>
      <c r="FT1444" s="29">
        <f t="shared" si="177"/>
        <v>679</v>
      </c>
      <c r="FU1444" s="8">
        <f t="shared" si="174"/>
        <v>19</v>
      </c>
      <c r="FV1444" s="29">
        <f t="shared" si="178"/>
        <v>19</v>
      </c>
      <c r="GD1444" s="8" t="s">
        <v>1822</v>
      </c>
    </row>
    <row r="1445" spans="1:186">
      <c r="A1445" s="8">
        <v>11025</v>
      </c>
      <c r="B1445" s="27" t="s">
        <v>73</v>
      </c>
      <c r="C1445" s="40">
        <v>6</v>
      </c>
      <c r="D1445" s="40" t="s">
        <v>1479</v>
      </c>
      <c r="E1445" s="40" t="s">
        <v>1578</v>
      </c>
      <c r="F1445" s="40" t="s">
        <v>242</v>
      </c>
      <c r="G1445" s="40">
        <v>400</v>
      </c>
      <c r="H1445" s="8" t="str">
        <f>VLOOKUP(F1445, 'Meslek Grupları'!$E$6:$G$152, 3, FALSE)</f>
        <v>Esnaf</v>
      </c>
      <c r="I1445" s="40"/>
      <c r="J1445" s="40"/>
      <c r="K1445" s="40"/>
      <c r="L1445" s="40"/>
      <c r="M1445" s="40"/>
      <c r="N1445" s="40"/>
      <c r="O1445" s="40"/>
      <c r="P1445" s="40"/>
      <c r="Q1445" s="40" t="s">
        <v>575</v>
      </c>
      <c r="R1445" s="40">
        <v>20</v>
      </c>
      <c r="S1445" s="124">
        <v>6</v>
      </c>
      <c r="T1445" s="124" t="s">
        <v>1456</v>
      </c>
      <c r="U1445" s="40"/>
      <c r="V1445" s="40"/>
      <c r="W1445" s="40"/>
      <c r="X1445" s="40"/>
      <c r="Y1445" s="40"/>
      <c r="Z1445" s="41"/>
      <c r="AA1445" s="40"/>
      <c r="AB1445" s="40"/>
      <c r="AC1445" s="40"/>
      <c r="AD1445" s="40"/>
      <c r="AE1445" s="40"/>
      <c r="AF1445" s="40"/>
      <c r="AG1445" s="40"/>
      <c r="AH1445" s="40"/>
      <c r="AI1445" s="40"/>
      <c r="AJ1445" s="40"/>
      <c r="AK1445" s="40"/>
      <c r="AL1445" s="40"/>
      <c r="AM1445" s="40"/>
      <c r="AN1445" s="40"/>
      <c r="AO1445" s="40"/>
      <c r="AP1445" s="40"/>
      <c r="AQ1445" s="40"/>
      <c r="AR1445" s="40">
        <v>25</v>
      </c>
      <c r="AS1445" s="42">
        <v>5</v>
      </c>
      <c r="AT1445" s="42">
        <v>5</v>
      </c>
      <c r="AU1445" s="43">
        <v>5</v>
      </c>
      <c r="AV1445" s="40"/>
      <c r="AW1445" s="40"/>
      <c r="AX1445" s="40"/>
      <c r="AY1445" s="40"/>
      <c r="AZ1445" s="40"/>
      <c r="BA1445" s="42"/>
      <c r="BB1445" s="41"/>
      <c r="BC1445" s="40"/>
      <c r="BD1445" s="40"/>
      <c r="BE1445" s="40"/>
      <c r="BF1445" s="40"/>
      <c r="BG1445" s="40"/>
      <c r="BH1445" s="42"/>
      <c r="BI1445" s="40">
        <v>1.5</v>
      </c>
      <c r="BJ1445" s="40">
        <v>5</v>
      </c>
      <c r="BK1445" s="40">
        <v>5</v>
      </c>
      <c r="BL1445" s="40" t="s">
        <v>1823</v>
      </c>
      <c r="BM1445" s="40">
        <v>40</v>
      </c>
      <c r="BN1445" s="40">
        <v>120</v>
      </c>
      <c r="BO1445" s="41"/>
      <c r="BP1445" s="40"/>
      <c r="BQ1445" s="40"/>
      <c r="BR1445" s="40"/>
      <c r="BS1445" s="40"/>
      <c r="BT1445" s="40"/>
      <c r="BU1445" s="42"/>
      <c r="BV1445" s="40"/>
      <c r="BW1445" s="41">
        <v>3</v>
      </c>
      <c r="BX1445" s="40"/>
      <c r="BY1445" s="40" t="s">
        <v>577</v>
      </c>
      <c r="BZ1445" s="40">
        <v>120</v>
      </c>
      <c r="CA1445" s="42">
        <v>120</v>
      </c>
      <c r="CB1445" s="41"/>
      <c r="CC1445" s="40"/>
      <c r="CD1445" s="40"/>
      <c r="CE1445" s="40"/>
      <c r="CF1445" s="40"/>
      <c r="CG1445" s="40"/>
      <c r="CH1445" s="42"/>
      <c r="CI1445" s="43"/>
      <c r="CJ1445" s="41"/>
      <c r="CK1445" s="40"/>
      <c r="CL1445" s="40"/>
      <c r="CM1445" s="40"/>
      <c r="CN1445" s="40"/>
      <c r="CO1445" s="40"/>
      <c r="CP1445" s="40"/>
      <c r="CQ1445" s="40"/>
      <c r="CR1445" s="40"/>
      <c r="CS1445" s="40"/>
      <c r="CT1445" s="40"/>
      <c r="CU1445" s="40"/>
      <c r="CV1445" s="40"/>
      <c r="CW1445" s="40"/>
      <c r="CX1445" s="40"/>
      <c r="CY1445" s="40"/>
      <c r="CZ1445" s="40"/>
      <c r="DA1445" s="40"/>
      <c r="DB1445" s="40"/>
      <c r="DC1445" s="40"/>
      <c r="DD1445" s="40"/>
      <c r="DE1445" s="40"/>
      <c r="DF1445" s="40"/>
      <c r="DG1445" s="40"/>
      <c r="DH1445" s="40"/>
      <c r="DI1445" s="40"/>
      <c r="DJ1445" s="40"/>
      <c r="DK1445" s="40"/>
      <c r="DL1445" s="40"/>
      <c r="DM1445" s="40"/>
      <c r="DN1445" s="40"/>
      <c r="DO1445" s="40"/>
      <c r="DP1445" s="40"/>
      <c r="DQ1445" s="41"/>
      <c r="DR1445" s="40"/>
      <c r="DS1445" s="40"/>
      <c r="DT1445" s="40"/>
      <c r="DU1445" s="40"/>
      <c r="DV1445" s="42"/>
      <c r="DW1445" s="40"/>
      <c r="DX1445" s="40"/>
      <c r="DY1445" s="40"/>
      <c r="DZ1445" s="40"/>
      <c r="EA1445" s="40"/>
      <c r="EB1445" s="40"/>
      <c r="EC1445" s="40"/>
      <c r="ED1445" s="41"/>
      <c r="EE1445" s="40"/>
      <c r="EF1445" s="40"/>
      <c r="EG1445" s="41"/>
      <c r="EH1445" s="40"/>
      <c r="EI1445" s="40"/>
      <c r="EJ1445" s="40"/>
      <c r="EK1445" s="40"/>
      <c r="EL1445" s="42"/>
      <c r="EM1445" s="40"/>
      <c r="EN1445" s="40"/>
      <c r="EO1445" s="40"/>
      <c r="EP1445" s="40"/>
      <c r="EQ1445" s="40"/>
      <c r="ER1445" s="40"/>
      <c r="ES1445" s="40"/>
      <c r="ET1445" s="40"/>
      <c r="EU1445" s="40"/>
      <c r="EV1445" s="40"/>
      <c r="EW1445" s="42"/>
      <c r="EX1445" s="42"/>
      <c r="EY1445" s="42"/>
      <c r="EZ1445" s="42"/>
      <c r="FA1445" s="42"/>
      <c r="FB1445" s="42"/>
      <c r="FC1445" s="42"/>
      <c r="FD1445" s="42"/>
      <c r="FE1445" s="42"/>
      <c r="FF1445" s="42"/>
      <c r="FG1445" s="42"/>
      <c r="FH1445" s="42"/>
      <c r="FI1445" s="42"/>
      <c r="FJ1445" s="42"/>
      <c r="FK1445" s="42"/>
      <c r="FL1445" s="42"/>
      <c r="FM1445" s="42"/>
      <c r="FN1445" s="42"/>
      <c r="FO1445" s="42"/>
      <c r="FP1445" s="42"/>
      <c r="FQ1445" s="42"/>
      <c r="FR1445" s="42"/>
      <c r="FS1445" s="29">
        <f t="shared" si="179"/>
        <v>560</v>
      </c>
      <c r="FT1445" s="29">
        <f t="shared" si="177"/>
        <v>560</v>
      </c>
      <c r="FU1445" s="8">
        <f t="shared" ref="FU1445:FU1508" si="180">CB1445+BW1445+BO1445+BI1445+BB1445+AV1445+AU1445</f>
        <v>9.5</v>
      </c>
      <c r="FV1445" s="29">
        <f t="shared" si="178"/>
        <v>9.5</v>
      </c>
    </row>
    <row r="1446" spans="1:186">
      <c r="A1446" s="8">
        <v>11025</v>
      </c>
      <c r="B1446" s="27" t="s">
        <v>73</v>
      </c>
      <c r="C1446" s="40">
        <v>7</v>
      </c>
      <c r="D1446" s="40" t="s">
        <v>1824</v>
      </c>
      <c r="E1446" s="40" t="s">
        <v>1436</v>
      </c>
      <c r="F1446" s="40" t="s">
        <v>206</v>
      </c>
      <c r="G1446" s="40">
        <v>300</v>
      </c>
      <c r="H1446" s="8" t="str">
        <f>VLOOKUP(F1446, 'Meslek Grupları'!$E$6:$G$152, 3, FALSE)</f>
        <v>Esnaf</v>
      </c>
      <c r="I1446" s="40"/>
      <c r="J1446" s="40"/>
      <c r="K1446" s="40"/>
      <c r="L1446" s="40"/>
      <c r="M1446" s="40"/>
      <c r="N1446" s="40"/>
      <c r="O1446" s="40"/>
      <c r="P1446" s="40"/>
      <c r="Q1446" s="40" t="s">
        <v>575</v>
      </c>
      <c r="R1446" s="40">
        <v>20</v>
      </c>
      <c r="S1446" s="40"/>
      <c r="T1446" s="40"/>
      <c r="U1446" s="40"/>
      <c r="V1446" s="40"/>
      <c r="W1446" s="40"/>
      <c r="X1446" s="40"/>
      <c r="Y1446" s="40"/>
      <c r="Z1446" s="41"/>
      <c r="AA1446" s="40"/>
      <c r="AB1446" s="40"/>
      <c r="AC1446" s="40"/>
      <c r="AD1446" s="40"/>
      <c r="AE1446" s="40"/>
      <c r="AF1446" s="40"/>
      <c r="AG1446" s="40"/>
      <c r="AH1446" s="40"/>
      <c r="AI1446" s="40"/>
      <c r="AJ1446" s="40"/>
      <c r="AK1446" s="40"/>
      <c r="AL1446" s="40"/>
      <c r="AM1446" s="40"/>
      <c r="AN1446" s="40"/>
      <c r="AO1446" s="40"/>
      <c r="AP1446" s="40"/>
      <c r="AQ1446" s="40"/>
      <c r="AR1446" s="40">
        <v>25</v>
      </c>
      <c r="AS1446" s="42">
        <v>5</v>
      </c>
      <c r="AT1446" s="42">
        <v>5</v>
      </c>
      <c r="AU1446" s="43"/>
      <c r="AV1446" s="40"/>
      <c r="AW1446" s="40"/>
      <c r="AX1446" s="40"/>
      <c r="AY1446" s="40"/>
      <c r="AZ1446" s="40"/>
      <c r="BA1446" s="42"/>
      <c r="BB1446" s="41"/>
      <c r="BC1446" s="40"/>
      <c r="BD1446" s="40"/>
      <c r="BE1446" s="40"/>
      <c r="BF1446" s="40"/>
      <c r="BG1446" s="40"/>
      <c r="BH1446" s="42"/>
      <c r="BI1446" s="40">
        <v>2</v>
      </c>
      <c r="BJ1446" s="40">
        <v>5</v>
      </c>
      <c r="BK1446" s="40">
        <v>5</v>
      </c>
      <c r="BL1446" s="40" t="s">
        <v>527</v>
      </c>
      <c r="BM1446" s="40">
        <v>40</v>
      </c>
      <c r="BN1446" s="40">
        <v>540</v>
      </c>
      <c r="BO1446" s="41"/>
      <c r="BP1446" s="40"/>
      <c r="BQ1446" s="40"/>
      <c r="BR1446" s="40"/>
      <c r="BS1446" s="40"/>
      <c r="BT1446" s="40"/>
      <c r="BU1446" s="42"/>
      <c r="BV1446" s="40"/>
      <c r="BW1446" s="41"/>
      <c r="BX1446" s="40"/>
      <c r="BY1446" s="40"/>
      <c r="BZ1446" s="40"/>
      <c r="CA1446" s="42"/>
      <c r="CB1446" s="41"/>
      <c r="CC1446" s="40"/>
      <c r="CD1446" s="40"/>
      <c r="CE1446" s="40"/>
      <c r="CF1446" s="40"/>
      <c r="CG1446" s="40"/>
      <c r="CH1446" s="42"/>
      <c r="CI1446" s="43"/>
      <c r="CJ1446" s="41"/>
      <c r="CK1446" s="40"/>
      <c r="CL1446" s="40"/>
      <c r="CM1446" s="40"/>
      <c r="CN1446" s="40"/>
      <c r="CO1446" s="40"/>
      <c r="CP1446" s="40"/>
      <c r="CQ1446" s="40"/>
      <c r="CR1446" s="40"/>
      <c r="CS1446" s="40"/>
      <c r="CT1446" s="40"/>
      <c r="CU1446" s="40"/>
      <c r="CV1446" s="40"/>
      <c r="CW1446" s="40"/>
      <c r="CX1446" s="40"/>
      <c r="CY1446" s="40"/>
      <c r="CZ1446" s="40"/>
      <c r="DA1446" s="40"/>
      <c r="DB1446" s="40"/>
      <c r="DC1446" s="40"/>
      <c r="DD1446" s="40"/>
      <c r="DE1446" s="40"/>
      <c r="DF1446" s="40"/>
      <c r="DG1446" s="40"/>
      <c r="DH1446" s="40"/>
      <c r="DI1446" s="40"/>
      <c r="DJ1446" s="40"/>
      <c r="DK1446" s="40"/>
      <c r="DL1446" s="40"/>
      <c r="DM1446" s="40"/>
      <c r="DN1446" s="40"/>
      <c r="DO1446" s="40"/>
      <c r="DP1446" s="40"/>
      <c r="DQ1446" s="41"/>
      <c r="DR1446" s="40"/>
      <c r="DS1446" s="40"/>
      <c r="DT1446" s="40"/>
      <c r="DU1446" s="40"/>
      <c r="DV1446" s="42"/>
      <c r="DW1446" s="40"/>
      <c r="DX1446" s="40"/>
      <c r="DY1446" s="40"/>
      <c r="DZ1446" s="40"/>
      <c r="EA1446" s="40"/>
      <c r="EB1446" s="40"/>
      <c r="EC1446" s="40"/>
      <c r="ED1446" s="41"/>
      <c r="EE1446" s="40"/>
      <c r="EF1446" s="40"/>
      <c r="EG1446" s="41"/>
      <c r="EH1446" s="40"/>
      <c r="EI1446" s="40"/>
      <c r="EJ1446" s="40"/>
      <c r="EK1446" s="40"/>
      <c r="EL1446" s="42"/>
      <c r="EM1446" s="40"/>
      <c r="EN1446" s="40"/>
      <c r="EO1446" s="40"/>
      <c r="EP1446" s="40"/>
      <c r="EQ1446" s="40"/>
      <c r="ER1446" s="40"/>
      <c r="ES1446" s="40"/>
      <c r="ET1446" s="40"/>
      <c r="EU1446" s="40"/>
      <c r="EV1446" s="40"/>
      <c r="EW1446" s="42"/>
      <c r="EX1446" s="42"/>
      <c r="EY1446" s="42"/>
      <c r="EZ1446" s="42"/>
      <c r="FA1446" s="42"/>
      <c r="FB1446" s="42"/>
      <c r="FC1446" s="42"/>
      <c r="FD1446" s="42"/>
      <c r="FE1446" s="42"/>
      <c r="FF1446" s="42"/>
      <c r="FG1446" s="42"/>
      <c r="FH1446" s="42"/>
      <c r="FI1446" s="42"/>
      <c r="FJ1446" s="42"/>
      <c r="FK1446" s="42"/>
      <c r="FL1446" s="42"/>
      <c r="FM1446" s="42"/>
      <c r="FN1446" s="42"/>
      <c r="FO1446" s="42"/>
      <c r="FP1446" s="42"/>
      <c r="FQ1446" s="42"/>
      <c r="FR1446" s="42"/>
      <c r="FS1446" s="29">
        <f t="shared" si="179"/>
        <v>340</v>
      </c>
      <c r="FT1446" s="29">
        <f t="shared" si="177"/>
        <v>340</v>
      </c>
      <c r="FU1446" s="8">
        <f t="shared" si="180"/>
        <v>2</v>
      </c>
      <c r="FV1446" s="29">
        <f t="shared" si="178"/>
        <v>2</v>
      </c>
    </row>
    <row r="1447" spans="1:186">
      <c r="A1447" s="8">
        <v>11025</v>
      </c>
      <c r="B1447" s="27" t="s">
        <v>73</v>
      </c>
      <c r="C1447" s="40">
        <v>8</v>
      </c>
      <c r="D1447" s="40" t="s">
        <v>1468</v>
      </c>
      <c r="E1447" s="40" t="s">
        <v>1496</v>
      </c>
      <c r="F1447" s="40" t="s">
        <v>253</v>
      </c>
      <c r="G1447" s="40">
        <v>100</v>
      </c>
      <c r="H1447" s="8" t="str">
        <f>VLOOKUP(F1447, 'Meslek Grupları'!$E$6:$G$152, 3, FALSE)</f>
        <v>İşçiler</v>
      </c>
      <c r="I1447" s="40"/>
      <c r="J1447" s="40"/>
      <c r="K1447" s="40"/>
      <c r="L1447" s="40"/>
      <c r="M1447" s="40"/>
      <c r="N1447" s="40"/>
      <c r="O1447" s="40"/>
      <c r="P1447" s="40"/>
      <c r="Q1447" s="40" t="s">
        <v>575</v>
      </c>
      <c r="R1447" s="40"/>
      <c r="S1447" s="40"/>
      <c r="T1447" s="40"/>
      <c r="U1447" s="40"/>
      <c r="V1447" s="40"/>
      <c r="W1447" s="40"/>
      <c r="X1447" s="40"/>
      <c r="Y1447" s="40"/>
      <c r="Z1447" s="41"/>
      <c r="AA1447" s="40"/>
      <c r="AB1447" s="40"/>
      <c r="AC1447" s="40"/>
      <c r="AD1447" s="40"/>
      <c r="AE1447" s="40"/>
      <c r="AF1447" s="40"/>
      <c r="AG1447" s="40"/>
      <c r="AH1447" s="40"/>
      <c r="AI1447" s="40"/>
      <c r="AJ1447" s="40"/>
      <c r="AK1447" s="40"/>
      <c r="AL1447" s="40"/>
      <c r="AM1447" s="40"/>
      <c r="AN1447" s="40"/>
      <c r="AO1447" s="40"/>
      <c r="AP1447" s="40"/>
      <c r="AQ1447" s="40"/>
      <c r="AR1447" s="40"/>
      <c r="AS1447" s="42"/>
      <c r="AT1447" s="42"/>
      <c r="AU1447" s="43"/>
      <c r="AV1447" s="40"/>
      <c r="AW1447" s="40"/>
      <c r="AX1447" s="40"/>
      <c r="AY1447" s="40"/>
      <c r="AZ1447" s="40"/>
      <c r="BA1447" s="42"/>
      <c r="BB1447" s="41"/>
      <c r="BC1447" s="40"/>
      <c r="BD1447" s="40"/>
      <c r="BE1447" s="40"/>
      <c r="BF1447" s="40"/>
      <c r="BG1447" s="40"/>
      <c r="BH1447" s="42"/>
      <c r="BI1447" s="40"/>
      <c r="BJ1447" s="40"/>
      <c r="BK1447" s="40"/>
      <c r="BL1447" s="40"/>
      <c r="BM1447" s="40"/>
      <c r="BN1447" s="40"/>
      <c r="BO1447" s="41"/>
      <c r="BP1447" s="40"/>
      <c r="BQ1447" s="40"/>
      <c r="BR1447" s="40"/>
      <c r="BS1447" s="40"/>
      <c r="BT1447" s="40"/>
      <c r="BU1447" s="42"/>
      <c r="BV1447" s="40"/>
      <c r="BW1447" s="41"/>
      <c r="BX1447" s="40"/>
      <c r="BY1447" s="40"/>
      <c r="BZ1447" s="40"/>
      <c r="CA1447" s="42"/>
      <c r="CB1447" s="41"/>
      <c r="CC1447" s="40"/>
      <c r="CD1447" s="40"/>
      <c r="CE1447" s="40"/>
      <c r="CF1447" s="40"/>
      <c r="CG1447" s="40"/>
      <c r="CH1447" s="42"/>
      <c r="CI1447" s="43"/>
      <c r="CJ1447" s="41"/>
      <c r="CK1447" s="40"/>
      <c r="CL1447" s="40"/>
      <c r="CM1447" s="40"/>
      <c r="CN1447" s="40"/>
      <c r="CO1447" s="40"/>
      <c r="CP1447" s="40"/>
      <c r="CQ1447" s="40"/>
      <c r="CR1447" s="40"/>
      <c r="CS1447" s="40"/>
      <c r="CT1447" s="40"/>
      <c r="CU1447" s="40"/>
      <c r="CV1447" s="40"/>
      <c r="CW1447" s="40"/>
      <c r="CX1447" s="40"/>
      <c r="CY1447" s="40">
        <v>1</v>
      </c>
      <c r="CZ1447" s="40"/>
      <c r="DA1447" s="40">
        <v>1</v>
      </c>
      <c r="DB1447" s="40"/>
      <c r="DC1447" s="40"/>
      <c r="DD1447" s="40"/>
      <c r="DE1447" s="40"/>
      <c r="DF1447" s="40"/>
      <c r="DG1447" s="40"/>
      <c r="DH1447" s="40"/>
      <c r="DI1447" s="40"/>
      <c r="DJ1447" s="40"/>
      <c r="DK1447" s="40"/>
      <c r="DL1447" s="40"/>
      <c r="DM1447" s="40"/>
      <c r="DN1447" s="40"/>
      <c r="DO1447" s="40"/>
      <c r="DP1447" s="40"/>
      <c r="DQ1447" s="41"/>
      <c r="DR1447" s="40"/>
      <c r="DS1447" s="40"/>
      <c r="DT1447" s="40"/>
      <c r="DU1447" s="40"/>
      <c r="DV1447" s="42"/>
      <c r="DW1447" s="40"/>
      <c r="DX1447" s="40"/>
      <c r="DY1447" s="40"/>
      <c r="DZ1447" s="40"/>
      <c r="EA1447" s="40"/>
      <c r="EB1447" s="40"/>
      <c r="EC1447" s="40"/>
      <c r="ED1447" s="41"/>
      <c r="EE1447" s="40"/>
      <c r="EF1447" s="40"/>
      <c r="EG1447" s="41">
        <v>2</v>
      </c>
      <c r="EH1447" s="40"/>
      <c r="EI1447" s="40"/>
      <c r="EJ1447" s="40"/>
      <c r="EK1447" s="40"/>
      <c r="EL1447" s="42">
        <v>140</v>
      </c>
      <c r="EM1447" s="40"/>
      <c r="EN1447" s="40"/>
      <c r="EO1447" s="40"/>
      <c r="EP1447" s="40"/>
      <c r="EQ1447" s="40"/>
      <c r="ER1447" s="40"/>
      <c r="ES1447" s="40"/>
      <c r="ET1447" s="40"/>
      <c r="EU1447" s="40"/>
      <c r="EV1447" s="40"/>
      <c r="EW1447" s="42"/>
      <c r="EX1447" s="42"/>
      <c r="EY1447" s="42"/>
      <c r="EZ1447" s="42"/>
      <c r="FA1447" s="42"/>
      <c r="FB1447" s="42"/>
      <c r="FC1447" s="42"/>
      <c r="FD1447" s="42"/>
      <c r="FE1447" s="42"/>
      <c r="FF1447" s="42"/>
      <c r="FG1447" s="42"/>
      <c r="FH1447" s="42"/>
      <c r="FI1447" s="42"/>
      <c r="FJ1447" s="42"/>
      <c r="FK1447" s="42"/>
      <c r="FL1447" s="42"/>
      <c r="FM1447" s="42"/>
      <c r="FN1447" s="42"/>
      <c r="FO1447" s="42"/>
      <c r="FP1447" s="42"/>
      <c r="FQ1447" s="42"/>
      <c r="FR1447" s="42"/>
      <c r="FS1447" s="29">
        <f t="shared" si="179"/>
        <v>240</v>
      </c>
      <c r="FT1447" s="29">
        <f t="shared" si="177"/>
        <v>240</v>
      </c>
      <c r="FU1447" s="8">
        <f t="shared" si="180"/>
        <v>0</v>
      </c>
      <c r="FV1447" s="29">
        <f t="shared" si="178"/>
        <v>0</v>
      </c>
    </row>
    <row r="1448" spans="1:186">
      <c r="A1448" s="8">
        <v>11025</v>
      </c>
      <c r="B1448" s="27" t="s">
        <v>73</v>
      </c>
      <c r="C1448" s="40">
        <v>9</v>
      </c>
      <c r="D1448" s="40" t="s">
        <v>1478</v>
      </c>
      <c r="E1448" s="40" t="s">
        <v>1496</v>
      </c>
      <c r="F1448" s="40" t="s">
        <v>253</v>
      </c>
      <c r="G1448" s="40">
        <v>100</v>
      </c>
      <c r="H1448" s="8" t="str">
        <f>VLOOKUP(F1448, 'Meslek Grupları'!$E$6:$G$152, 3, FALSE)</f>
        <v>İşçiler</v>
      </c>
      <c r="I1448" s="40"/>
      <c r="J1448" s="40"/>
      <c r="K1448" s="40"/>
      <c r="L1448" s="40"/>
      <c r="M1448" s="40"/>
      <c r="N1448" s="40"/>
      <c r="O1448" s="40"/>
      <c r="P1448" s="40"/>
      <c r="Q1448" s="40" t="s">
        <v>575</v>
      </c>
      <c r="R1448" s="40">
        <v>10</v>
      </c>
      <c r="S1448" s="40">
        <v>4</v>
      </c>
      <c r="T1448" s="40">
        <v>18</v>
      </c>
      <c r="U1448" s="40"/>
      <c r="V1448" s="40"/>
      <c r="W1448" s="40"/>
      <c r="X1448" s="40"/>
      <c r="Y1448" s="40"/>
      <c r="Z1448" s="41"/>
      <c r="AA1448" s="40"/>
      <c r="AB1448" s="40"/>
      <c r="AC1448" s="40"/>
      <c r="AD1448" s="40"/>
      <c r="AE1448" s="40"/>
      <c r="AF1448" s="40"/>
      <c r="AG1448" s="40"/>
      <c r="AH1448" s="40"/>
      <c r="AI1448" s="40"/>
      <c r="AJ1448" s="40"/>
      <c r="AK1448" s="40"/>
      <c r="AL1448" s="40"/>
      <c r="AM1448" s="40"/>
      <c r="AN1448" s="40"/>
      <c r="AO1448" s="40"/>
      <c r="AP1448" s="40"/>
      <c r="AQ1448" s="40"/>
      <c r="AR1448" s="40" t="s">
        <v>1456</v>
      </c>
      <c r="AS1448" s="42" t="s">
        <v>1456</v>
      </c>
      <c r="AT1448" s="42"/>
      <c r="AU1448" s="43"/>
      <c r="AV1448" s="40"/>
      <c r="AW1448" s="40"/>
      <c r="AX1448" s="40"/>
      <c r="AY1448" s="40"/>
      <c r="AZ1448" s="40"/>
      <c r="BA1448" s="42"/>
      <c r="BB1448" s="41"/>
      <c r="BC1448" s="40"/>
      <c r="BD1448" s="40"/>
      <c r="BE1448" s="40"/>
      <c r="BF1448" s="40"/>
      <c r="BG1448" s="40"/>
      <c r="BH1448" s="42"/>
      <c r="BI1448" s="40">
        <v>1</v>
      </c>
      <c r="BJ1448" s="40"/>
      <c r="BK1448" s="40"/>
      <c r="BL1448" s="40"/>
      <c r="BM1448" s="40"/>
      <c r="BN1448" s="40">
        <v>120</v>
      </c>
      <c r="BO1448" s="41"/>
      <c r="BP1448" s="40"/>
      <c r="BQ1448" s="40"/>
      <c r="BR1448" s="40"/>
      <c r="BS1448" s="40"/>
      <c r="BT1448" s="40"/>
      <c r="BU1448" s="42"/>
      <c r="BV1448" s="40"/>
      <c r="BW1448" s="41">
        <v>4</v>
      </c>
      <c r="BX1448" s="40"/>
      <c r="BY1448" s="40"/>
      <c r="BZ1448" s="40">
        <v>72</v>
      </c>
      <c r="CA1448" s="42">
        <v>72</v>
      </c>
      <c r="CB1448" s="41"/>
      <c r="CC1448" s="40"/>
      <c r="CD1448" s="40"/>
      <c r="CE1448" s="40"/>
      <c r="CF1448" s="40"/>
      <c r="CG1448" s="40"/>
      <c r="CH1448" s="42"/>
      <c r="CI1448" s="43"/>
      <c r="CJ1448" s="41"/>
      <c r="CK1448" s="40"/>
      <c r="CL1448" s="40"/>
      <c r="CM1448" s="40"/>
      <c r="CN1448" s="40"/>
      <c r="CO1448" s="40"/>
      <c r="CP1448" s="40"/>
      <c r="CQ1448" s="40"/>
      <c r="CR1448" s="40"/>
      <c r="CS1448" s="40"/>
      <c r="CT1448" s="40"/>
      <c r="CU1448" s="40"/>
      <c r="CV1448" s="40"/>
      <c r="CW1448" s="40"/>
      <c r="CX1448" s="40"/>
      <c r="CY1448" s="40">
        <v>1</v>
      </c>
      <c r="CZ1448" s="40" t="s">
        <v>1825</v>
      </c>
      <c r="DA1448" s="40"/>
      <c r="DB1448" s="40"/>
      <c r="DC1448" s="40"/>
      <c r="DD1448" s="40"/>
      <c r="DE1448" s="40"/>
      <c r="DF1448" s="40"/>
      <c r="DG1448" s="40"/>
      <c r="DH1448" s="40"/>
      <c r="DI1448" s="40"/>
      <c r="DJ1448" s="40"/>
      <c r="DK1448" s="40"/>
      <c r="DL1448" s="40"/>
      <c r="DM1448" s="40"/>
      <c r="DN1448" s="40"/>
      <c r="DO1448" s="40"/>
      <c r="DP1448" s="40"/>
      <c r="DQ1448" s="41"/>
      <c r="DR1448" s="40"/>
      <c r="DS1448" s="40"/>
      <c r="DT1448" s="40"/>
      <c r="DU1448" s="40"/>
      <c r="DV1448" s="42"/>
      <c r="DW1448" s="40"/>
      <c r="DX1448" s="40"/>
      <c r="DY1448" s="40"/>
      <c r="DZ1448" s="40"/>
      <c r="EA1448" s="40"/>
      <c r="EB1448" s="40"/>
      <c r="EC1448" s="40"/>
      <c r="ED1448" s="41"/>
      <c r="EE1448" s="40"/>
      <c r="EF1448" s="40"/>
      <c r="EG1448" s="41">
        <v>1</v>
      </c>
      <c r="EH1448" s="40"/>
      <c r="EI1448" s="40"/>
      <c r="EJ1448" s="40"/>
      <c r="EK1448" s="40"/>
      <c r="EL1448" s="42">
        <v>100</v>
      </c>
      <c r="EM1448" s="40"/>
      <c r="EN1448" s="40"/>
      <c r="EO1448" s="40"/>
      <c r="EP1448" s="40"/>
      <c r="EQ1448" s="40"/>
      <c r="ER1448" s="40"/>
      <c r="ES1448" s="40"/>
      <c r="ET1448" s="40"/>
      <c r="EU1448" s="40"/>
      <c r="EV1448" s="40"/>
      <c r="EW1448" s="42"/>
      <c r="EX1448" s="42"/>
      <c r="EY1448" s="42"/>
      <c r="EZ1448" s="42"/>
      <c r="FA1448" s="42"/>
      <c r="FB1448" s="42"/>
      <c r="FC1448" s="42"/>
      <c r="FD1448" s="42"/>
      <c r="FE1448" s="42"/>
      <c r="FF1448" s="42"/>
      <c r="FG1448" s="42"/>
      <c r="FH1448" s="42"/>
      <c r="FI1448" s="42"/>
      <c r="FJ1448" s="42"/>
      <c r="FK1448" s="42"/>
      <c r="FL1448" s="42"/>
      <c r="FM1448" s="42"/>
      <c r="FN1448" s="42"/>
      <c r="FO1448" s="42"/>
      <c r="FP1448" s="42"/>
      <c r="FQ1448" s="42"/>
      <c r="FR1448" s="42"/>
      <c r="FS1448" s="29">
        <f t="shared" si="179"/>
        <v>272</v>
      </c>
      <c r="FT1448" s="29">
        <f t="shared" si="177"/>
        <v>272</v>
      </c>
      <c r="FU1448" s="8">
        <f t="shared" si="180"/>
        <v>5</v>
      </c>
      <c r="FV1448" s="29">
        <f t="shared" si="178"/>
        <v>5</v>
      </c>
    </row>
    <row r="1449" spans="1:186">
      <c r="A1449" s="8">
        <v>11025</v>
      </c>
      <c r="B1449" s="27" t="s">
        <v>73</v>
      </c>
      <c r="C1449" s="8">
        <v>10</v>
      </c>
      <c r="D1449" s="8" t="s">
        <v>1826</v>
      </c>
      <c r="E1449" s="8" t="s">
        <v>1811</v>
      </c>
      <c r="F1449" s="8" t="s">
        <v>310</v>
      </c>
      <c r="G1449" s="8">
        <v>200</v>
      </c>
      <c r="H1449" s="8" t="str">
        <f>VLOOKUP(F1449, 'Meslek Grupları'!$E$6:$G$152, 3, FALSE)</f>
        <v>Görevli</v>
      </c>
      <c r="I1449" s="8"/>
      <c r="J1449" s="8"/>
      <c r="K1449" s="8"/>
      <c r="M1449" s="8"/>
      <c r="O1449" s="8"/>
      <c r="P1449" s="8"/>
      <c r="Q1449" s="8" t="s">
        <v>575</v>
      </c>
      <c r="S1449" s="8">
        <v>7.5</v>
      </c>
      <c r="U1449" s="8"/>
      <c r="V1449" s="8"/>
      <c r="W1449" s="8"/>
      <c r="Z1449" s="2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27"/>
      <c r="AT1449" s="27"/>
      <c r="AU1449" s="29"/>
      <c r="AV1449" s="8"/>
      <c r="AW1449" s="8"/>
      <c r="AX1449" s="8"/>
      <c r="AY1449" s="8"/>
      <c r="AZ1449" s="8"/>
      <c r="BA1449" s="27"/>
      <c r="BB1449" s="28"/>
      <c r="BC1449" s="8"/>
      <c r="BD1449" s="8"/>
      <c r="BE1449" s="8"/>
      <c r="BF1449" s="8"/>
      <c r="BG1449" s="8"/>
      <c r="BH1449" s="27"/>
      <c r="BI1449" s="8">
        <v>1</v>
      </c>
      <c r="BJ1449" s="8">
        <v>5</v>
      </c>
      <c r="BK1449" s="8">
        <v>5</v>
      </c>
      <c r="BL1449" s="8" t="s">
        <v>1823</v>
      </c>
      <c r="BM1449" s="8">
        <v>40</v>
      </c>
      <c r="BN1449" s="8">
        <v>80</v>
      </c>
      <c r="BO1449" s="28"/>
      <c r="BP1449" s="8"/>
      <c r="BQ1449" s="8"/>
      <c r="BR1449" s="8"/>
      <c r="BS1449" s="8"/>
      <c r="BT1449" s="8"/>
      <c r="BU1449" s="27"/>
      <c r="BV1449" s="8"/>
      <c r="BW1449" s="28">
        <v>7.5</v>
      </c>
      <c r="BX1449" s="8"/>
      <c r="BY1449" s="8"/>
      <c r="BZ1449" s="8">
        <v>180</v>
      </c>
      <c r="CA1449" s="27">
        <v>180</v>
      </c>
      <c r="CB1449" s="28"/>
      <c r="CC1449" s="8"/>
      <c r="CD1449" s="8"/>
      <c r="CE1449" s="8"/>
      <c r="CF1449" s="8"/>
      <c r="CG1449" s="8"/>
      <c r="CH1449" s="27"/>
      <c r="CI1449" s="29"/>
      <c r="CJ1449" s="2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>
        <v>1</v>
      </c>
      <c r="CZ1449" s="8">
        <v>1</v>
      </c>
      <c r="DA1449" s="8"/>
      <c r="DB1449" s="8">
        <v>1</v>
      </c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>
        <v>1</v>
      </c>
      <c r="DO1449" s="8"/>
      <c r="DP1449" s="8"/>
      <c r="DQ1449" s="28"/>
      <c r="DR1449" s="8"/>
      <c r="DS1449" s="8"/>
      <c r="DT1449" s="8"/>
      <c r="DU1449" s="8"/>
      <c r="DV1449" s="27"/>
      <c r="DW1449" s="8"/>
      <c r="DX1449" s="8"/>
      <c r="DY1449" s="8"/>
      <c r="DZ1449" s="8"/>
      <c r="EA1449" s="8"/>
      <c r="EB1449" s="8"/>
      <c r="EC1449" s="8"/>
      <c r="ED1449" s="28"/>
      <c r="EE1449" s="8"/>
      <c r="EF1449" s="8"/>
      <c r="EG1449" s="28"/>
      <c r="EH1449" s="8"/>
      <c r="EI1449" s="8"/>
      <c r="EJ1449" s="8"/>
      <c r="EK1449" s="8"/>
      <c r="EL1449" s="27"/>
      <c r="EM1449" s="8"/>
      <c r="EN1449" s="8"/>
      <c r="EO1449" s="8"/>
      <c r="EP1449" s="8"/>
      <c r="EQ1449" s="8"/>
      <c r="ER1449" s="8">
        <v>1</v>
      </c>
      <c r="ES1449" s="8"/>
      <c r="ET1449" s="8"/>
      <c r="EU1449" s="8"/>
      <c r="EV1449" s="8"/>
      <c r="EW1449" s="27">
        <v>40</v>
      </c>
      <c r="EX1449" s="27"/>
      <c r="EY1449" s="27"/>
      <c r="EZ1449" s="27"/>
      <c r="FA1449" s="27"/>
      <c r="FB1449" s="27"/>
      <c r="FC1449" s="27"/>
      <c r="FD1449" s="27"/>
      <c r="FE1449" s="27"/>
      <c r="FF1449" s="27"/>
      <c r="FG1449" s="27"/>
      <c r="FH1449" s="27"/>
      <c r="FI1449" s="27"/>
      <c r="FJ1449" s="27"/>
      <c r="FK1449" s="27"/>
      <c r="FL1449" s="27"/>
      <c r="FM1449" s="27"/>
      <c r="FN1449" s="27"/>
      <c r="FO1449" s="27"/>
      <c r="FP1449" s="27"/>
      <c r="FQ1449" s="27"/>
      <c r="FR1449" s="27"/>
      <c r="FS1449" s="29">
        <f t="shared" si="179"/>
        <v>460</v>
      </c>
      <c r="FT1449" s="29">
        <f>SUM(FS1449:FS1450)</f>
        <v>710</v>
      </c>
      <c r="FU1449" s="8">
        <f t="shared" si="180"/>
        <v>8.5</v>
      </c>
      <c r="FV1449" s="29">
        <f>SUM(FU1449:FU1450)</f>
        <v>10.5</v>
      </c>
    </row>
    <row r="1450" spans="1:186">
      <c r="A1450" s="8">
        <v>11025</v>
      </c>
      <c r="B1450" s="27" t="s">
        <v>73</v>
      </c>
      <c r="C1450" s="31"/>
      <c r="D1450" s="31"/>
      <c r="E1450" s="31"/>
      <c r="F1450" s="31"/>
      <c r="G1450" s="31"/>
      <c r="H1450" s="8">
        <f>VLOOKUP(F1450, 'Meslek Grupları'!$E$6:$G$152, 3, FALSE)</f>
        <v>0</v>
      </c>
      <c r="I1450" s="31"/>
      <c r="J1450" s="31"/>
      <c r="K1450" s="31"/>
      <c r="L1450" s="31"/>
      <c r="M1450" s="31"/>
      <c r="N1450" s="31"/>
      <c r="O1450" s="31"/>
      <c r="P1450" s="31"/>
      <c r="Q1450" s="31" t="s">
        <v>1071</v>
      </c>
      <c r="R1450" s="31"/>
      <c r="S1450" s="31"/>
      <c r="T1450" s="31"/>
      <c r="U1450" s="31"/>
      <c r="V1450" s="31"/>
      <c r="W1450" s="31"/>
      <c r="X1450" s="31"/>
      <c r="Y1450" s="31"/>
      <c r="Z1450" s="38"/>
      <c r="AA1450" s="31"/>
      <c r="AB1450" s="31"/>
      <c r="AC1450" s="31"/>
      <c r="AD1450" s="31"/>
      <c r="AE1450" s="31"/>
      <c r="AF1450" s="31"/>
      <c r="AG1450" s="31"/>
      <c r="AH1450" s="31"/>
      <c r="AI1450" s="31"/>
      <c r="AJ1450" s="31"/>
      <c r="AK1450" s="31"/>
      <c r="AL1450" s="31"/>
      <c r="AM1450" s="31"/>
      <c r="AN1450" s="31"/>
      <c r="AO1450" s="31"/>
      <c r="AP1450" s="31"/>
      <c r="AQ1450" s="31"/>
      <c r="AR1450" s="31"/>
      <c r="AS1450" s="37"/>
      <c r="AT1450" s="37"/>
      <c r="AU1450" s="39"/>
      <c r="AV1450" s="31"/>
      <c r="AW1450" s="31"/>
      <c r="AX1450" s="31"/>
      <c r="AY1450" s="31"/>
      <c r="AZ1450" s="31"/>
      <c r="BA1450" s="37"/>
      <c r="BB1450" s="38"/>
      <c r="BC1450" s="31"/>
      <c r="BD1450" s="31"/>
      <c r="BE1450" s="31"/>
      <c r="BF1450" s="31"/>
      <c r="BG1450" s="31"/>
      <c r="BH1450" s="37"/>
      <c r="BI1450" s="137">
        <v>2</v>
      </c>
      <c r="BJ1450" s="137"/>
      <c r="BK1450" s="137"/>
      <c r="BL1450" s="137"/>
      <c r="BM1450" s="137">
        <v>250</v>
      </c>
      <c r="BN1450" s="137">
        <v>250</v>
      </c>
      <c r="BO1450" s="38"/>
      <c r="BP1450" s="31"/>
      <c r="BQ1450" s="31"/>
      <c r="BR1450" s="31"/>
      <c r="BS1450" s="31"/>
      <c r="BT1450" s="31"/>
      <c r="BU1450" s="37"/>
      <c r="BV1450" s="31"/>
      <c r="BW1450" s="38"/>
      <c r="BX1450" s="31"/>
      <c r="BY1450" s="31"/>
      <c r="BZ1450" s="31"/>
      <c r="CA1450" s="37"/>
      <c r="CB1450" s="38"/>
      <c r="CC1450" s="31"/>
      <c r="CD1450" s="31"/>
      <c r="CE1450" s="31"/>
      <c r="CF1450" s="31"/>
      <c r="CG1450" s="31"/>
      <c r="CH1450" s="37"/>
      <c r="CI1450" s="39"/>
      <c r="CJ1450" s="38"/>
      <c r="CK1450" s="31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  <c r="DH1450" s="31"/>
      <c r="DI1450" s="31"/>
      <c r="DJ1450" s="31"/>
      <c r="DK1450" s="31"/>
      <c r="DL1450" s="31"/>
      <c r="DM1450" s="31"/>
      <c r="DN1450" s="31"/>
      <c r="DO1450" s="31"/>
      <c r="DP1450" s="31"/>
      <c r="DQ1450" s="38"/>
      <c r="DR1450" s="31"/>
      <c r="DS1450" s="31"/>
      <c r="DT1450" s="31"/>
      <c r="DU1450" s="31"/>
      <c r="DV1450" s="37"/>
      <c r="DW1450" s="31"/>
      <c r="DX1450" s="31"/>
      <c r="DY1450" s="31"/>
      <c r="DZ1450" s="31"/>
      <c r="EA1450" s="31"/>
      <c r="EB1450" s="31"/>
      <c r="EC1450" s="31"/>
      <c r="ED1450" s="38"/>
      <c r="EE1450" s="31"/>
      <c r="EF1450" s="31"/>
      <c r="EG1450" s="38"/>
      <c r="EH1450" s="31"/>
      <c r="EI1450" s="31"/>
      <c r="EJ1450" s="31"/>
      <c r="EK1450" s="31"/>
      <c r="EL1450" s="37"/>
      <c r="EM1450" s="31"/>
      <c r="EN1450" s="31"/>
      <c r="EO1450" s="31"/>
      <c r="EP1450" s="31"/>
      <c r="EQ1450" s="31"/>
      <c r="ER1450" s="31"/>
      <c r="ES1450" s="31"/>
      <c r="ET1450" s="31"/>
      <c r="EU1450" s="31"/>
      <c r="EV1450" s="31"/>
      <c r="EW1450" s="37"/>
      <c r="EX1450" s="37"/>
      <c r="EY1450" s="37"/>
      <c r="EZ1450" s="37"/>
      <c r="FA1450" s="37"/>
      <c r="FB1450" s="37"/>
      <c r="FC1450" s="37"/>
      <c r="FD1450" s="37"/>
      <c r="FE1450" s="37"/>
      <c r="FF1450" s="37"/>
      <c r="FG1450" s="37"/>
      <c r="FH1450" s="37"/>
      <c r="FI1450" s="37"/>
      <c r="FJ1450" s="37"/>
      <c r="FK1450" s="37"/>
      <c r="FL1450" s="37"/>
      <c r="FM1450" s="37"/>
      <c r="FN1450" s="37"/>
      <c r="FO1450" s="37"/>
      <c r="FP1450" s="37"/>
      <c r="FQ1450" s="37"/>
      <c r="FR1450" s="37"/>
      <c r="FS1450" s="29">
        <f t="shared" si="179"/>
        <v>250</v>
      </c>
      <c r="FT1450" s="29"/>
      <c r="FU1450" s="8">
        <f t="shared" si="180"/>
        <v>2</v>
      </c>
      <c r="FV1450" s="29"/>
    </row>
    <row r="1451" spans="1:186">
      <c r="A1451" s="8">
        <v>11025</v>
      </c>
      <c r="B1451" s="27" t="s">
        <v>73</v>
      </c>
      <c r="C1451" s="40">
        <v>11</v>
      </c>
      <c r="D1451" s="40" t="s">
        <v>1577</v>
      </c>
      <c r="E1451" s="40" t="s">
        <v>1827</v>
      </c>
      <c r="F1451" s="40" t="s">
        <v>253</v>
      </c>
      <c r="G1451" s="40">
        <v>100</v>
      </c>
      <c r="H1451" s="8" t="str">
        <f>VLOOKUP(F1451, 'Meslek Grupları'!$E$6:$G$152, 3, FALSE)</f>
        <v>İşçiler</v>
      </c>
      <c r="I1451" s="40"/>
      <c r="J1451" s="40"/>
      <c r="K1451" s="40"/>
      <c r="L1451" s="40"/>
      <c r="M1451" s="40"/>
      <c r="N1451" s="40"/>
      <c r="O1451" s="40"/>
      <c r="P1451" s="40"/>
      <c r="Q1451" s="40" t="s">
        <v>575</v>
      </c>
      <c r="R1451" s="40">
        <v>20</v>
      </c>
      <c r="S1451" s="124">
        <v>6</v>
      </c>
      <c r="T1451" s="124"/>
      <c r="U1451" s="124">
        <v>5</v>
      </c>
      <c r="V1451" s="40"/>
      <c r="W1451" s="40"/>
      <c r="X1451" s="40"/>
      <c r="Y1451" s="40"/>
      <c r="Z1451" s="41"/>
      <c r="AA1451" s="40"/>
      <c r="AB1451" s="40"/>
      <c r="AC1451" s="40"/>
      <c r="AD1451" s="40"/>
      <c r="AE1451" s="40"/>
      <c r="AF1451" s="40"/>
      <c r="AG1451" s="40"/>
      <c r="AH1451" s="40"/>
      <c r="AI1451" s="40"/>
      <c r="AJ1451" s="40"/>
      <c r="AK1451" s="40"/>
      <c r="AL1451" s="40"/>
      <c r="AM1451" s="40"/>
      <c r="AN1451" s="40"/>
      <c r="AO1451" s="40"/>
      <c r="AP1451" s="40"/>
      <c r="AQ1451" s="40"/>
      <c r="AR1451" s="40">
        <v>20</v>
      </c>
      <c r="AS1451" s="42">
        <v>4</v>
      </c>
      <c r="AT1451" s="42">
        <v>4</v>
      </c>
      <c r="AU1451" s="43"/>
      <c r="AV1451" s="40"/>
      <c r="AW1451" s="40"/>
      <c r="AX1451" s="40"/>
      <c r="AY1451" s="40"/>
      <c r="AZ1451" s="40"/>
      <c r="BA1451" s="42"/>
      <c r="BB1451" s="41"/>
      <c r="BC1451" s="40"/>
      <c r="BD1451" s="40"/>
      <c r="BE1451" s="40"/>
      <c r="BF1451" s="40"/>
      <c r="BG1451" s="40"/>
      <c r="BH1451" s="42"/>
      <c r="BI1451" s="40">
        <v>1.5</v>
      </c>
      <c r="BJ1451" s="40">
        <v>4</v>
      </c>
      <c r="BK1451" s="40">
        <v>4</v>
      </c>
      <c r="BL1451" s="40" t="s">
        <v>1828</v>
      </c>
      <c r="BM1451" s="40">
        <v>32</v>
      </c>
      <c r="BN1451" s="40">
        <v>210</v>
      </c>
      <c r="BO1451" s="41"/>
      <c r="BP1451" s="40"/>
      <c r="BQ1451" s="40"/>
      <c r="BR1451" s="40"/>
      <c r="BS1451" s="40"/>
      <c r="BT1451" s="40"/>
      <c r="BU1451" s="42"/>
      <c r="BV1451" s="40"/>
      <c r="BW1451" s="41">
        <v>6</v>
      </c>
      <c r="BX1451" s="40"/>
      <c r="BY1451" s="40"/>
      <c r="BZ1451" s="40">
        <v>144</v>
      </c>
      <c r="CA1451" s="42">
        <v>144</v>
      </c>
      <c r="CB1451" s="41"/>
      <c r="CC1451" s="40"/>
      <c r="CD1451" s="40"/>
      <c r="CE1451" s="40"/>
      <c r="CF1451" s="40"/>
      <c r="CG1451" s="40"/>
      <c r="CH1451" s="42"/>
      <c r="CI1451" s="43"/>
      <c r="CJ1451" s="41"/>
      <c r="CK1451" s="40"/>
      <c r="CL1451" s="40"/>
      <c r="CM1451" s="40"/>
      <c r="CN1451" s="40"/>
      <c r="CO1451" s="40"/>
      <c r="CP1451" s="40"/>
      <c r="CQ1451" s="40"/>
      <c r="CR1451" s="40"/>
      <c r="CS1451" s="40"/>
      <c r="CT1451" s="40"/>
      <c r="CU1451" s="40"/>
      <c r="CV1451" s="40"/>
      <c r="CW1451" s="40"/>
      <c r="CX1451" s="40"/>
      <c r="CY1451" s="40"/>
      <c r="CZ1451" s="40"/>
      <c r="DA1451" s="40"/>
      <c r="DB1451" s="40"/>
      <c r="DC1451" s="40"/>
      <c r="DD1451" s="40"/>
      <c r="DE1451" s="40"/>
      <c r="DF1451" s="40"/>
      <c r="DG1451" s="40"/>
      <c r="DH1451" s="40"/>
      <c r="DI1451" s="40">
        <v>5</v>
      </c>
      <c r="DJ1451" s="40"/>
      <c r="DK1451" s="40">
        <v>15</v>
      </c>
      <c r="DL1451" s="40"/>
      <c r="DM1451" s="40"/>
      <c r="DN1451" s="40"/>
      <c r="DO1451" s="40"/>
      <c r="DP1451" s="40"/>
      <c r="DQ1451" s="41"/>
      <c r="DR1451" s="40"/>
      <c r="DS1451" s="40"/>
      <c r="DT1451" s="40"/>
      <c r="DU1451" s="40"/>
      <c r="DV1451" s="42"/>
      <c r="DW1451" s="40"/>
      <c r="DX1451" s="40"/>
      <c r="DY1451" s="40"/>
      <c r="DZ1451" s="40"/>
      <c r="EA1451" s="40"/>
      <c r="EB1451" s="40"/>
      <c r="EC1451" s="40"/>
      <c r="ED1451" s="41"/>
      <c r="EE1451" s="40"/>
      <c r="EF1451" s="40"/>
      <c r="EG1451" s="41"/>
      <c r="EH1451" s="40"/>
      <c r="EI1451" s="40"/>
      <c r="EJ1451" s="40"/>
      <c r="EK1451" s="40"/>
      <c r="EL1451" s="42"/>
      <c r="EM1451" s="40"/>
      <c r="EN1451" s="40"/>
      <c r="EO1451" s="40"/>
      <c r="EP1451" s="40"/>
      <c r="EQ1451" s="40"/>
      <c r="ER1451" s="40"/>
      <c r="ES1451" s="40"/>
      <c r="ET1451" s="40"/>
      <c r="EU1451" s="40"/>
      <c r="EV1451" s="40"/>
      <c r="EW1451" s="42"/>
      <c r="EX1451" s="42"/>
      <c r="EY1451" s="42"/>
      <c r="EZ1451" s="42"/>
      <c r="FA1451" s="42"/>
      <c r="FB1451" s="42"/>
      <c r="FC1451" s="42"/>
      <c r="FD1451" s="42"/>
      <c r="FE1451" s="42"/>
      <c r="FF1451" s="42"/>
      <c r="FG1451" s="42"/>
      <c r="FH1451" s="42"/>
      <c r="FI1451" s="42"/>
      <c r="FJ1451" s="42"/>
      <c r="FK1451" s="42"/>
      <c r="FL1451" s="42"/>
      <c r="FM1451" s="42"/>
      <c r="FN1451" s="42"/>
      <c r="FO1451" s="42"/>
      <c r="FP1451" s="42"/>
      <c r="FQ1451" s="42"/>
      <c r="FR1451" s="42"/>
      <c r="FS1451" s="29">
        <f t="shared" si="179"/>
        <v>291</v>
      </c>
      <c r="FT1451" s="29">
        <f t="shared" ref="FT1451:FT1526" si="181">FS1451</f>
        <v>291</v>
      </c>
      <c r="FU1451" s="8">
        <f t="shared" si="180"/>
        <v>7.5</v>
      </c>
      <c r="FV1451" s="29">
        <f t="shared" ref="FV1451:FV1526" si="182">FU1451</f>
        <v>7.5</v>
      </c>
      <c r="GD1451" t="s">
        <v>1829</v>
      </c>
    </row>
    <row r="1452" spans="1:186">
      <c r="A1452" s="8">
        <v>11025</v>
      </c>
      <c r="B1452" s="27" t="s">
        <v>73</v>
      </c>
      <c r="C1452" s="40">
        <v>12</v>
      </c>
      <c r="D1452" s="40" t="s">
        <v>1493</v>
      </c>
      <c r="E1452" s="40" t="s">
        <v>1497</v>
      </c>
      <c r="F1452" s="40" t="s">
        <v>216</v>
      </c>
      <c r="G1452" s="40">
        <v>200</v>
      </c>
      <c r="H1452" s="8" t="str">
        <f>VLOOKUP(F1452, 'Meslek Grupları'!$E$6:$G$152, 3, FALSE)</f>
        <v>Esnaf</v>
      </c>
      <c r="I1452" s="40" t="s">
        <v>1830</v>
      </c>
      <c r="J1452" s="40"/>
      <c r="K1452" s="40"/>
      <c r="L1452" s="40"/>
      <c r="M1452" s="40"/>
      <c r="N1452" s="40"/>
      <c r="O1452" s="40"/>
      <c r="P1452" s="40"/>
      <c r="Q1452" s="40" t="s">
        <v>575</v>
      </c>
      <c r="R1452" s="40">
        <v>60</v>
      </c>
      <c r="S1452" s="40">
        <v>7</v>
      </c>
      <c r="T1452" s="40">
        <v>33.5</v>
      </c>
      <c r="U1452" s="40">
        <v>5</v>
      </c>
      <c r="V1452" s="40">
        <v>10</v>
      </c>
      <c r="W1452" s="40"/>
      <c r="X1452" s="40"/>
      <c r="Y1452" s="40"/>
      <c r="Z1452" s="41">
        <v>55</v>
      </c>
      <c r="AA1452" s="40">
        <v>12.5</v>
      </c>
      <c r="AB1452" s="40"/>
      <c r="AC1452" s="40"/>
      <c r="AD1452" s="40"/>
      <c r="AE1452" s="40"/>
      <c r="AF1452" s="40"/>
      <c r="AG1452" s="40"/>
      <c r="AH1452" s="40"/>
      <c r="AI1452" s="40"/>
      <c r="AJ1452" s="40"/>
      <c r="AK1452" s="40"/>
      <c r="AL1452" s="40"/>
      <c r="AM1452" s="40"/>
      <c r="AN1452" s="40"/>
      <c r="AO1452" s="40"/>
      <c r="AP1452" s="40">
        <v>2</v>
      </c>
      <c r="AQ1452" s="40">
        <v>1</v>
      </c>
      <c r="AR1452" s="40">
        <v>60</v>
      </c>
      <c r="AS1452" s="42">
        <v>12</v>
      </c>
      <c r="AT1452" s="42">
        <v>25.5</v>
      </c>
      <c r="AU1452" s="43"/>
      <c r="AV1452" s="40"/>
      <c r="AW1452" s="40"/>
      <c r="AX1452" s="40"/>
      <c r="AY1452" s="40"/>
      <c r="AZ1452" s="40"/>
      <c r="BA1452" s="42"/>
      <c r="BB1452" s="41"/>
      <c r="BC1452" s="40"/>
      <c r="BD1452" s="40"/>
      <c r="BE1452" s="40"/>
      <c r="BF1452" s="40"/>
      <c r="BG1452" s="40"/>
      <c r="BH1452" s="42"/>
      <c r="BI1452" s="40">
        <v>7</v>
      </c>
      <c r="BJ1452" s="40">
        <v>25.5</v>
      </c>
      <c r="BK1452" s="40">
        <v>25.5</v>
      </c>
      <c r="BL1452" s="40" t="s">
        <v>1821</v>
      </c>
      <c r="BM1452" s="40">
        <v>204</v>
      </c>
      <c r="BN1452" s="40">
        <v>355</v>
      </c>
      <c r="BO1452" s="41"/>
      <c r="BP1452" s="40"/>
      <c r="BQ1452" s="40"/>
      <c r="BR1452" s="40"/>
      <c r="BS1452" s="40"/>
      <c r="BT1452" s="40"/>
      <c r="BU1452" s="42"/>
      <c r="BV1452" s="40"/>
      <c r="BW1452" s="41">
        <v>7</v>
      </c>
      <c r="BX1452" s="40"/>
      <c r="BY1452" s="40"/>
      <c r="BZ1452" s="40">
        <v>240</v>
      </c>
      <c r="CA1452" s="42">
        <v>240</v>
      </c>
      <c r="CB1452" s="41"/>
      <c r="CC1452" s="40"/>
      <c r="CD1452" s="40"/>
      <c r="CE1452" s="40"/>
      <c r="CF1452" s="40"/>
      <c r="CG1452" s="40"/>
      <c r="CH1452" s="42"/>
      <c r="CI1452" s="43"/>
      <c r="CJ1452" s="41"/>
      <c r="CK1452" s="40"/>
      <c r="CL1452" s="40"/>
      <c r="CM1452" s="40"/>
      <c r="CN1452" s="40"/>
      <c r="CO1452" s="40"/>
      <c r="CP1452" s="40"/>
      <c r="CQ1452" s="40"/>
      <c r="CR1452" s="40"/>
      <c r="CS1452" s="40"/>
      <c r="CT1452" s="40"/>
      <c r="CU1452" s="40"/>
      <c r="CV1452" s="40"/>
      <c r="CW1452" s="40"/>
      <c r="CX1452" s="40"/>
      <c r="CY1452" s="40"/>
      <c r="CZ1452" s="40"/>
      <c r="DA1452" s="40"/>
      <c r="DB1452" s="40"/>
      <c r="DC1452" s="40"/>
      <c r="DD1452" s="40"/>
      <c r="DE1452" s="40"/>
      <c r="DF1452" s="40"/>
      <c r="DG1452" s="40"/>
      <c r="DH1452" s="40"/>
      <c r="DI1452" s="40">
        <v>5</v>
      </c>
      <c r="DJ1452" s="40"/>
      <c r="DK1452" s="40">
        <v>15</v>
      </c>
      <c r="DL1452" s="40"/>
      <c r="DM1452" s="40"/>
      <c r="DN1452" s="40"/>
      <c r="DO1452" s="40">
        <v>2</v>
      </c>
      <c r="DP1452" s="40"/>
      <c r="DQ1452" s="41"/>
      <c r="DR1452" s="40"/>
      <c r="DS1452" s="40"/>
      <c r="DT1452" s="40"/>
      <c r="DU1452" s="40"/>
      <c r="DV1452" s="42"/>
      <c r="DW1452" s="40"/>
      <c r="DX1452" s="40"/>
      <c r="DY1452" s="40"/>
      <c r="DZ1452" s="40"/>
      <c r="EA1452" s="40"/>
      <c r="EB1452" s="40"/>
      <c r="EC1452" s="40"/>
      <c r="ED1452" s="41"/>
      <c r="EE1452" s="40"/>
      <c r="EF1452" s="40"/>
      <c r="EG1452" s="41"/>
      <c r="EH1452" s="40"/>
      <c r="EI1452" s="40"/>
      <c r="EJ1452" s="40"/>
      <c r="EK1452" s="40"/>
      <c r="EL1452" s="42"/>
      <c r="EM1452" s="40"/>
      <c r="EN1452" s="40"/>
      <c r="EO1452" s="40"/>
      <c r="EP1452" s="40"/>
      <c r="EQ1452" s="40"/>
      <c r="ER1452" s="40"/>
      <c r="ES1452" s="40"/>
      <c r="ET1452" s="40"/>
      <c r="EU1452" s="40"/>
      <c r="EV1452" s="40"/>
      <c r="EW1452" s="42"/>
      <c r="EX1452" s="42"/>
      <c r="EY1452" s="42"/>
      <c r="EZ1452" s="42"/>
      <c r="FA1452" s="42"/>
      <c r="FB1452" s="42"/>
      <c r="FC1452" s="42"/>
      <c r="FD1452" s="42"/>
      <c r="FE1452" s="42"/>
      <c r="FF1452" s="42"/>
      <c r="FG1452" s="42"/>
      <c r="FH1452" s="42"/>
      <c r="FI1452" s="42"/>
      <c r="FJ1452" s="42"/>
      <c r="FK1452" s="42"/>
      <c r="FL1452" s="42"/>
      <c r="FM1452" s="42"/>
      <c r="FN1452" s="42"/>
      <c r="FO1452" s="42"/>
      <c r="FP1452" s="42"/>
      <c r="FQ1452" s="42"/>
      <c r="FR1452" s="42"/>
      <c r="FS1452" s="29">
        <f t="shared" si="179"/>
        <v>659</v>
      </c>
      <c r="FT1452" s="29">
        <f t="shared" si="181"/>
        <v>659</v>
      </c>
      <c r="FU1452" s="8">
        <f t="shared" si="180"/>
        <v>14</v>
      </c>
      <c r="FV1452" s="29">
        <f t="shared" si="182"/>
        <v>14</v>
      </c>
    </row>
    <row r="1453" spans="1:186">
      <c r="A1453" s="8">
        <v>11025</v>
      </c>
      <c r="B1453" s="27" t="s">
        <v>73</v>
      </c>
      <c r="C1453" s="40">
        <v>13</v>
      </c>
      <c r="D1453" s="40" t="s">
        <v>1831</v>
      </c>
      <c r="E1453" s="40" t="s">
        <v>1497</v>
      </c>
      <c r="F1453" s="40" t="s">
        <v>242</v>
      </c>
      <c r="G1453" s="40">
        <v>350</v>
      </c>
      <c r="H1453" s="8" t="str">
        <f>VLOOKUP(F1453, 'Meslek Grupları'!$E$6:$G$152, 3, FALSE)</f>
        <v>Esnaf</v>
      </c>
      <c r="I1453" s="40"/>
      <c r="J1453" s="40"/>
      <c r="K1453" s="40"/>
      <c r="L1453" s="40"/>
      <c r="M1453" s="40"/>
      <c r="N1453" s="40"/>
      <c r="O1453" s="40"/>
      <c r="P1453" s="40"/>
      <c r="Q1453" s="40" t="s">
        <v>575</v>
      </c>
      <c r="R1453" s="40">
        <v>60</v>
      </c>
      <c r="S1453" s="40">
        <v>7</v>
      </c>
      <c r="T1453" s="40">
        <v>35</v>
      </c>
      <c r="U1453" s="40"/>
      <c r="V1453" s="40"/>
      <c r="W1453" s="40"/>
      <c r="X1453" s="40"/>
      <c r="Y1453" s="40"/>
      <c r="Z1453" s="41">
        <v>30</v>
      </c>
      <c r="AA1453" s="40">
        <v>7.5</v>
      </c>
      <c r="AB1453" s="40"/>
      <c r="AC1453" s="40"/>
      <c r="AD1453" s="40"/>
      <c r="AE1453" s="40"/>
      <c r="AF1453" s="40"/>
      <c r="AG1453" s="40"/>
      <c r="AH1453" s="40"/>
      <c r="AI1453" s="40"/>
      <c r="AJ1453" s="40"/>
      <c r="AK1453" s="40"/>
      <c r="AL1453" s="40"/>
      <c r="AM1453" s="40"/>
      <c r="AN1453" s="40"/>
      <c r="AO1453" s="40"/>
      <c r="AP1453" s="40"/>
      <c r="AQ1453" s="40"/>
      <c r="AR1453" s="40">
        <v>60</v>
      </c>
      <c r="AS1453" s="42">
        <v>12</v>
      </c>
      <c r="AT1453" s="42">
        <v>19.5</v>
      </c>
      <c r="AU1453" s="43"/>
      <c r="AV1453" s="40"/>
      <c r="AW1453" s="40"/>
      <c r="AX1453" s="40"/>
      <c r="AY1453" s="40"/>
      <c r="AZ1453" s="40"/>
      <c r="BA1453" s="42"/>
      <c r="BB1453" s="41"/>
      <c r="BC1453" s="40"/>
      <c r="BD1453" s="40"/>
      <c r="BE1453" s="40"/>
      <c r="BF1453" s="40"/>
      <c r="BG1453" s="40"/>
      <c r="BH1453" s="42"/>
      <c r="BI1453" s="40">
        <v>3</v>
      </c>
      <c r="BJ1453" s="40">
        <v>19.5</v>
      </c>
      <c r="BK1453" s="40">
        <v>19.5</v>
      </c>
      <c r="BL1453" s="40" t="s">
        <v>1821</v>
      </c>
      <c r="BM1453" s="40">
        <v>146</v>
      </c>
      <c r="BN1453" s="40">
        <v>330</v>
      </c>
      <c r="BO1453" s="41"/>
      <c r="BP1453" s="40"/>
      <c r="BQ1453" s="40"/>
      <c r="BR1453" s="40"/>
      <c r="BS1453" s="40"/>
      <c r="BT1453" s="40"/>
      <c r="BU1453" s="42"/>
      <c r="BV1453" s="40"/>
      <c r="BW1453" s="41">
        <v>6</v>
      </c>
      <c r="BX1453" s="40"/>
      <c r="BY1453" s="40" t="s">
        <v>577</v>
      </c>
      <c r="BZ1453" s="40">
        <v>180</v>
      </c>
      <c r="CA1453" s="42">
        <v>180</v>
      </c>
      <c r="CB1453" s="41"/>
      <c r="CC1453" s="40"/>
      <c r="CD1453" s="40"/>
      <c r="CE1453" s="40"/>
      <c r="CF1453" s="40"/>
      <c r="CG1453" s="40"/>
      <c r="CH1453" s="42"/>
      <c r="CI1453" s="43"/>
      <c r="CJ1453" s="41"/>
      <c r="CK1453" s="40"/>
      <c r="CL1453" s="40"/>
      <c r="CM1453" s="40"/>
      <c r="CN1453" s="40"/>
      <c r="CO1453" s="40"/>
      <c r="CP1453" s="40"/>
      <c r="CQ1453" s="40"/>
      <c r="CR1453" s="40"/>
      <c r="CS1453" s="40"/>
      <c r="CT1453" s="40"/>
      <c r="CU1453" s="40"/>
      <c r="CV1453" s="40"/>
      <c r="CW1453" s="40">
        <v>1</v>
      </c>
      <c r="CX1453" s="40">
        <v>12</v>
      </c>
      <c r="CY1453" s="40">
        <v>1</v>
      </c>
      <c r="CZ1453" s="40"/>
      <c r="DA1453" s="40"/>
      <c r="DB1453" s="40">
        <v>1</v>
      </c>
      <c r="DC1453" s="40"/>
      <c r="DD1453" s="40"/>
      <c r="DE1453" s="40"/>
      <c r="DF1453" s="40"/>
      <c r="DG1453" s="40"/>
      <c r="DH1453" s="40"/>
      <c r="DI1453" s="40"/>
      <c r="DJ1453" s="40"/>
      <c r="DK1453" s="40"/>
      <c r="DL1453" s="40"/>
      <c r="DM1453" s="40"/>
      <c r="DN1453" s="40"/>
      <c r="DO1453" s="40">
        <v>2</v>
      </c>
      <c r="DP1453" s="40"/>
      <c r="DQ1453" s="41"/>
      <c r="DR1453" s="40"/>
      <c r="DS1453" s="40"/>
      <c r="DT1453" s="40"/>
      <c r="DU1453" s="40"/>
      <c r="DV1453" s="42"/>
      <c r="DW1453" s="40"/>
      <c r="DX1453" s="40"/>
      <c r="DY1453" s="40"/>
      <c r="DZ1453" s="40"/>
      <c r="EA1453" s="40"/>
      <c r="EB1453" s="40"/>
      <c r="EC1453" s="40"/>
      <c r="ED1453" s="41"/>
      <c r="EE1453" s="40"/>
      <c r="EF1453" s="40"/>
      <c r="EG1453" s="41"/>
      <c r="EH1453" s="40"/>
      <c r="EI1453" s="40"/>
      <c r="EJ1453" s="40"/>
      <c r="EK1453" s="40"/>
      <c r="EL1453" s="42"/>
      <c r="EM1453" s="40"/>
      <c r="EN1453" s="40"/>
      <c r="EO1453" s="40"/>
      <c r="EP1453" s="40"/>
      <c r="EQ1453" s="40"/>
      <c r="ER1453" s="40"/>
      <c r="ES1453" s="40"/>
      <c r="ET1453" s="40"/>
      <c r="EU1453" s="40"/>
      <c r="EV1453" s="40"/>
      <c r="EW1453" s="42"/>
      <c r="EX1453" s="42"/>
      <c r="EY1453" s="42"/>
      <c r="EZ1453" s="42"/>
      <c r="FA1453" s="42"/>
      <c r="FB1453" s="42"/>
      <c r="FC1453" s="42"/>
      <c r="FD1453" s="42"/>
      <c r="FE1453" s="42"/>
      <c r="FF1453" s="42"/>
      <c r="FG1453" s="42"/>
      <c r="FH1453" s="42"/>
      <c r="FI1453" s="42"/>
      <c r="FJ1453" s="42"/>
      <c r="FK1453" s="42"/>
      <c r="FL1453" s="42"/>
      <c r="FM1453" s="42"/>
      <c r="FN1453" s="42"/>
      <c r="FO1453" s="42"/>
      <c r="FP1453" s="42"/>
      <c r="FQ1453" s="42"/>
      <c r="FR1453" s="42"/>
      <c r="FS1453" s="29">
        <f t="shared" si="179"/>
        <v>688</v>
      </c>
      <c r="FT1453" s="29">
        <f t="shared" si="181"/>
        <v>688</v>
      </c>
      <c r="FU1453" s="8">
        <f t="shared" si="180"/>
        <v>9</v>
      </c>
      <c r="FV1453" s="29">
        <f t="shared" si="182"/>
        <v>9</v>
      </c>
    </row>
    <row r="1454" spans="1:186">
      <c r="A1454" s="8">
        <v>11025</v>
      </c>
      <c r="B1454" s="27" t="s">
        <v>73</v>
      </c>
      <c r="C1454" s="40">
        <v>14</v>
      </c>
      <c r="D1454" s="40" t="s">
        <v>1448</v>
      </c>
      <c r="E1454" s="40" t="s">
        <v>1450</v>
      </c>
      <c r="F1454" s="40" t="s">
        <v>805</v>
      </c>
      <c r="G1454" s="40">
        <v>120</v>
      </c>
      <c r="H1454" s="8" t="str">
        <f>VLOOKUP(F1454, 'Meslek Grupları'!$E$6:$G$152, 3, FALSE)</f>
        <v>İşçiler</v>
      </c>
      <c r="I1454" s="40"/>
      <c r="J1454" s="40"/>
      <c r="K1454" s="40"/>
      <c r="L1454" s="40"/>
      <c r="M1454" s="40"/>
      <c r="N1454" s="40"/>
      <c r="O1454" s="40"/>
      <c r="P1454" s="40"/>
      <c r="Q1454" s="40" t="s">
        <v>575</v>
      </c>
      <c r="R1454" s="40">
        <v>20</v>
      </c>
      <c r="S1454" s="40">
        <v>4.5</v>
      </c>
      <c r="T1454" s="40">
        <v>20.25</v>
      </c>
      <c r="U1454" s="40"/>
      <c r="V1454" s="40"/>
      <c r="W1454" s="40"/>
      <c r="X1454" s="40"/>
      <c r="Y1454" s="40"/>
      <c r="Z1454" s="41"/>
      <c r="AA1454" s="40"/>
      <c r="AB1454" s="40"/>
      <c r="AC1454" s="40"/>
      <c r="AD1454" s="40"/>
      <c r="AE1454" s="40"/>
      <c r="AF1454" s="40"/>
      <c r="AG1454" s="40"/>
      <c r="AH1454" s="40"/>
      <c r="AI1454" s="40"/>
      <c r="AJ1454" s="40"/>
      <c r="AK1454" s="40"/>
      <c r="AL1454" s="40"/>
      <c r="AM1454" s="40"/>
      <c r="AN1454" s="40"/>
      <c r="AO1454" s="40"/>
      <c r="AP1454" s="40"/>
      <c r="AQ1454" s="40"/>
      <c r="AR1454" s="40">
        <v>80</v>
      </c>
      <c r="AS1454" s="42">
        <v>16</v>
      </c>
      <c r="AT1454" s="42">
        <v>16</v>
      </c>
      <c r="AU1454" s="43"/>
      <c r="AV1454" s="40"/>
      <c r="AW1454" s="40"/>
      <c r="AX1454" s="40"/>
      <c r="AY1454" s="40"/>
      <c r="AZ1454" s="40"/>
      <c r="BA1454" s="42"/>
      <c r="BB1454" s="41"/>
      <c r="BC1454" s="40"/>
      <c r="BD1454" s="40"/>
      <c r="BE1454" s="40"/>
      <c r="BF1454" s="40"/>
      <c r="BG1454" s="40"/>
      <c r="BH1454" s="42"/>
      <c r="BI1454" s="40">
        <v>1.5</v>
      </c>
      <c r="BJ1454" s="40">
        <v>16</v>
      </c>
      <c r="BK1454" s="40">
        <v>16</v>
      </c>
      <c r="BL1454" s="40" t="s">
        <v>1821</v>
      </c>
      <c r="BM1454" s="40">
        <v>128</v>
      </c>
      <c r="BN1454" s="40">
        <v>330</v>
      </c>
      <c r="BO1454" s="41"/>
      <c r="BP1454" s="40"/>
      <c r="BQ1454" s="40"/>
      <c r="BR1454" s="40"/>
      <c r="BS1454" s="40"/>
      <c r="BT1454" s="40"/>
      <c r="BU1454" s="42"/>
      <c r="BV1454" s="40"/>
      <c r="BW1454" s="41">
        <v>4.5</v>
      </c>
      <c r="BX1454" s="40"/>
      <c r="BY1454" s="40" t="s">
        <v>577</v>
      </c>
      <c r="BZ1454" s="40">
        <v>144</v>
      </c>
      <c r="CA1454" s="42">
        <v>144</v>
      </c>
      <c r="CB1454" s="41"/>
      <c r="CC1454" s="40"/>
      <c r="CD1454" s="40"/>
      <c r="CE1454" s="40"/>
      <c r="CF1454" s="40"/>
      <c r="CG1454" s="40"/>
      <c r="CH1454" s="42"/>
      <c r="CI1454" s="43"/>
      <c r="CJ1454" s="41"/>
      <c r="CK1454" s="40"/>
      <c r="CL1454" s="40"/>
      <c r="CM1454" s="40"/>
      <c r="CN1454" s="40"/>
      <c r="CO1454" s="40"/>
      <c r="CP1454" s="40"/>
      <c r="CQ1454" s="40"/>
      <c r="CR1454" s="40"/>
      <c r="CS1454" s="40"/>
      <c r="CT1454" s="40"/>
      <c r="CU1454" s="40"/>
      <c r="CV1454" s="40"/>
      <c r="CW1454" s="40"/>
      <c r="CX1454" s="40"/>
      <c r="CY1454" s="40"/>
      <c r="CZ1454" s="40"/>
      <c r="DA1454" s="40"/>
      <c r="DB1454" s="40"/>
      <c r="DC1454" s="40"/>
      <c r="DD1454" s="40"/>
      <c r="DE1454" s="40"/>
      <c r="DF1454" s="40"/>
      <c r="DG1454" s="40"/>
      <c r="DH1454" s="40"/>
      <c r="DI1454" s="40"/>
      <c r="DJ1454" s="40"/>
      <c r="DK1454" s="40"/>
      <c r="DL1454" s="40"/>
      <c r="DM1454" s="40"/>
      <c r="DN1454" s="40"/>
      <c r="DO1454" s="40"/>
      <c r="DP1454" s="40"/>
      <c r="DQ1454" s="41"/>
      <c r="DR1454" s="40"/>
      <c r="DS1454" s="40"/>
      <c r="DT1454" s="40"/>
      <c r="DU1454" s="40"/>
      <c r="DV1454" s="42"/>
      <c r="DW1454" s="40"/>
      <c r="DX1454" s="40"/>
      <c r="DY1454" s="40"/>
      <c r="DZ1454" s="40"/>
      <c r="EA1454" s="40"/>
      <c r="EB1454" s="40"/>
      <c r="EC1454" s="40"/>
      <c r="ED1454" s="41"/>
      <c r="EE1454" s="40"/>
      <c r="EF1454" s="40"/>
      <c r="EG1454" s="41">
        <v>3</v>
      </c>
      <c r="EH1454" s="40"/>
      <c r="EI1454" s="40"/>
      <c r="EJ1454" s="40"/>
      <c r="EK1454" s="40"/>
      <c r="EL1454" s="42">
        <v>150</v>
      </c>
      <c r="EM1454" s="40"/>
      <c r="EN1454" s="40"/>
      <c r="EO1454" s="40"/>
      <c r="EP1454" s="40"/>
      <c r="EQ1454" s="40"/>
      <c r="ER1454" s="40"/>
      <c r="ES1454" s="40"/>
      <c r="ET1454" s="40"/>
      <c r="EU1454" s="40"/>
      <c r="EV1454" s="40"/>
      <c r="EW1454" s="42"/>
      <c r="EX1454" s="42"/>
      <c r="EY1454" s="42"/>
      <c r="EZ1454" s="42"/>
      <c r="FA1454" s="42"/>
      <c r="FB1454" s="42"/>
      <c r="FC1454" s="42"/>
      <c r="FD1454" s="42"/>
      <c r="FE1454" s="42"/>
      <c r="FF1454" s="42"/>
      <c r="FG1454" s="42"/>
      <c r="FH1454" s="42"/>
      <c r="FI1454" s="42"/>
      <c r="FJ1454" s="42"/>
      <c r="FK1454" s="42"/>
      <c r="FL1454" s="42"/>
      <c r="FM1454" s="42"/>
      <c r="FN1454" s="42"/>
      <c r="FO1454" s="42"/>
      <c r="FP1454" s="42"/>
      <c r="FQ1454" s="42"/>
      <c r="FR1454" s="42"/>
      <c r="FS1454" s="29">
        <f t="shared" si="179"/>
        <v>542</v>
      </c>
      <c r="FT1454" s="29">
        <f t="shared" si="181"/>
        <v>542</v>
      </c>
      <c r="FU1454" s="8">
        <f t="shared" si="180"/>
        <v>6</v>
      </c>
      <c r="FV1454" s="29">
        <f t="shared" si="182"/>
        <v>6</v>
      </c>
    </row>
    <row r="1455" spans="1:186">
      <c r="A1455" s="8">
        <v>11025</v>
      </c>
      <c r="B1455" s="27" t="s">
        <v>73</v>
      </c>
      <c r="C1455" s="40">
        <v>15</v>
      </c>
      <c r="D1455" s="40" t="s">
        <v>1832</v>
      </c>
      <c r="E1455" s="40" t="s">
        <v>1439</v>
      </c>
      <c r="F1455" s="40" t="s">
        <v>253</v>
      </c>
      <c r="G1455" s="40">
        <v>200</v>
      </c>
      <c r="H1455" s="8" t="str">
        <f>VLOOKUP(F1455, 'Meslek Grupları'!$E$6:$G$152, 3, FALSE)</f>
        <v>İşçiler</v>
      </c>
      <c r="I1455" s="40"/>
      <c r="J1455" s="40"/>
      <c r="K1455" s="40"/>
      <c r="L1455" s="40"/>
      <c r="M1455" s="40"/>
      <c r="N1455" s="40"/>
      <c r="O1455" s="40"/>
      <c r="P1455" s="40"/>
      <c r="Q1455" s="40" t="s">
        <v>575</v>
      </c>
      <c r="R1455" s="40">
        <v>20</v>
      </c>
      <c r="S1455" s="40">
        <v>7</v>
      </c>
      <c r="T1455" s="40">
        <v>31.5</v>
      </c>
      <c r="U1455" s="40"/>
      <c r="V1455" s="40"/>
      <c r="W1455" s="40"/>
      <c r="X1455" s="40"/>
      <c r="Y1455" s="40"/>
      <c r="Z1455" s="41"/>
      <c r="AA1455" s="40"/>
      <c r="AB1455" s="40"/>
      <c r="AC1455" s="40"/>
      <c r="AD1455" s="40"/>
      <c r="AE1455" s="40"/>
      <c r="AF1455" s="40"/>
      <c r="AG1455" s="40"/>
      <c r="AH1455" s="40"/>
      <c r="AI1455" s="40"/>
      <c r="AJ1455" s="40"/>
      <c r="AK1455" s="40"/>
      <c r="AL1455" s="40"/>
      <c r="AM1455" s="40"/>
      <c r="AN1455" s="40"/>
      <c r="AO1455" s="40"/>
      <c r="AP1455" s="40"/>
      <c r="AQ1455" s="40"/>
      <c r="AR1455" s="40">
        <v>50</v>
      </c>
      <c r="AS1455" s="42">
        <v>10</v>
      </c>
      <c r="AT1455" s="42">
        <v>10</v>
      </c>
      <c r="AU1455" s="43"/>
      <c r="AV1455" s="40"/>
      <c r="AW1455" s="40"/>
      <c r="AX1455" s="40"/>
      <c r="AY1455" s="40"/>
      <c r="AZ1455" s="40"/>
      <c r="BA1455" s="42"/>
      <c r="BB1455" s="41"/>
      <c r="BC1455" s="40"/>
      <c r="BD1455" s="40"/>
      <c r="BE1455" s="40"/>
      <c r="BF1455" s="40"/>
      <c r="BG1455" s="40"/>
      <c r="BH1455" s="42"/>
      <c r="BI1455" s="40">
        <v>2</v>
      </c>
      <c r="BJ1455" s="40">
        <v>10</v>
      </c>
      <c r="BK1455" s="40">
        <v>10</v>
      </c>
      <c r="BL1455" s="40" t="s">
        <v>1828</v>
      </c>
      <c r="BM1455" s="40">
        <v>80</v>
      </c>
      <c r="BN1455" s="40">
        <v>320</v>
      </c>
      <c r="BO1455" s="41"/>
      <c r="BP1455" s="40"/>
      <c r="BQ1455" s="40"/>
      <c r="BR1455" s="40"/>
      <c r="BS1455" s="40"/>
      <c r="BT1455" s="40"/>
      <c r="BU1455" s="42"/>
      <c r="BV1455" s="40"/>
      <c r="BW1455" s="41">
        <v>7</v>
      </c>
      <c r="BX1455" s="40"/>
      <c r="BY1455" s="40"/>
      <c r="BZ1455" s="40">
        <v>180</v>
      </c>
      <c r="CA1455" s="42">
        <v>180</v>
      </c>
      <c r="CB1455" s="41"/>
      <c r="CC1455" s="40"/>
      <c r="CD1455" s="40"/>
      <c r="CE1455" s="40"/>
      <c r="CF1455" s="40"/>
      <c r="CG1455" s="40"/>
      <c r="CH1455" s="42"/>
      <c r="CI1455" s="43"/>
      <c r="CJ1455" s="41"/>
      <c r="CK1455" s="40"/>
      <c r="CL1455" s="40"/>
      <c r="CM1455" s="40"/>
      <c r="CN1455" s="40"/>
      <c r="CO1455" s="40"/>
      <c r="CP1455" s="40"/>
      <c r="CQ1455" s="40"/>
      <c r="CR1455" s="40"/>
      <c r="CS1455" s="40"/>
      <c r="CT1455" s="40"/>
      <c r="CU1455" s="40"/>
      <c r="CV1455" s="40"/>
      <c r="CW1455" s="40">
        <v>1</v>
      </c>
      <c r="CX1455" s="40">
        <v>12</v>
      </c>
      <c r="CY1455" s="40"/>
      <c r="CZ1455" s="40"/>
      <c r="DA1455" s="40"/>
      <c r="DB1455" s="40">
        <v>1</v>
      </c>
      <c r="DC1455" s="40"/>
      <c r="DD1455" s="40"/>
      <c r="DE1455" s="40"/>
      <c r="DF1455" s="40"/>
      <c r="DG1455" s="40"/>
      <c r="DH1455" s="40"/>
      <c r="DI1455" s="40"/>
      <c r="DJ1455" s="40"/>
      <c r="DK1455" s="40"/>
      <c r="DL1455" s="40"/>
      <c r="DM1455" s="40"/>
      <c r="DN1455" s="40"/>
      <c r="DO1455" s="40"/>
      <c r="DP1455" s="40"/>
      <c r="DQ1455" s="41"/>
      <c r="DR1455" s="40"/>
      <c r="DS1455" s="40"/>
      <c r="DT1455" s="40"/>
      <c r="DU1455" s="40"/>
      <c r="DV1455" s="42"/>
      <c r="DW1455" s="40"/>
      <c r="DX1455" s="40"/>
      <c r="DY1455" s="40"/>
      <c r="DZ1455" s="40"/>
      <c r="EA1455" s="40"/>
      <c r="EB1455" s="40"/>
      <c r="EC1455" s="40"/>
      <c r="ED1455" s="41"/>
      <c r="EE1455" s="40"/>
      <c r="EF1455" s="40"/>
      <c r="EG1455" s="41"/>
      <c r="EH1455" s="40"/>
      <c r="EI1455" s="40"/>
      <c r="EJ1455" s="40"/>
      <c r="EK1455" s="40"/>
      <c r="EL1455" s="42"/>
      <c r="EM1455" s="40"/>
      <c r="EN1455" s="40"/>
      <c r="EO1455" s="40"/>
      <c r="EP1455" s="40"/>
      <c r="EQ1455" s="40"/>
      <c r="ER1455" s="40"/>
      <c r="ES1455" s="40"/>
      <c r="ET1455" s="40"/>
      <c r="EU1455" s="40"/>
      <c r="EV1455" s="40"/>
      <c r="EW1455" s="42"/>
      <c r="EX1455" s="42"/>
      <c r="EY1455" s="42"/>
      <c r="EZ1455" s="42"/>
      <c r="FA1455" s="42"/>
      <c r="FB1455" s="42"/>
      <c r="FC1455" s="42"/>
      <c r="FD1455" s="42"/>
      <c r="FE1455" s="42"/>
      <c r="FF1455" s="42"/>
      <c r="FG1455" s="42"/>
      <c r="FH1455" s="42"/>
      <c r="FI1455" s="42"/>
      <c r="FJ1455" s="42"/>
      <c r="FK1455" s="42"/>
      <c r="FL1455" s="42"/>
      <c r="FM1455" s="42"/>
      <c r="FN1455" s="42"/>
      <c r="FO1455" s="42"/>
      <c r="FP1455" s="42"/>
      <c r="FQ1455" s="42"/>
      <c r="FR1455" s="42"/>
      <c r="FS1455" s="29">
        <f t="shared" si="179"/>
        <v>472</v>
      </c>
      <c r="FT1455" s="29">
        <f t="shared" si="181"/>
        <v>472</v>
      </c>
      <c r="FU1455" s="8">
        <f t="shared" si="180"/>
        <v>9</v>
      </c>
      <c r="FV1455" s="29">
        <f t="shared" si="182"/>
        <v>9</v>
      </c>
    </row>
    <row r="1456" spans="1:186">
      <c r="A1456" s="8">
        <v>11025</v>
      </c>
      <c r="B1456" s="27" t="s">
        <v>73</v>
      </c>
      <c r="C1456" s="40">
        <v>16</v>
      </c>
      <c r="D1456" s="40" t="s">
        <v>1478</v>
      </c>
      <c r="E1456" s="40" t="s">
        <v>1448</v>
      </c>
      <c r="F1456" s="40" t="s">
        <v>376</v>
      </c>
      <c r="G1456" s="40"/>
      <c r="H1456" s="8" t="str">
        <f>VLOOKUP(F1456, 'Meslek Grupları'!$E$6:$G$152, 3, FALSE)</f>
        <v>Mesleksiz</v>
      </c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1"/>
      <c r="AA1456" s="40"/>
      <c r="AB1456" s="40"/>
      <c r="AC1456" s="40"/>
      <c r="AD1456" s="40"/>
      <c r="AE1456" s="40"/>
      <c r="AF1456" s="40"/>
      <c r="AG1456" s="40"/>
      <c r="AH1456" s="40"/>
      <c r="AI1456" s="40"/>
      <c r="AJ1456" s="40"/>
      <c r="AK1456" s="40"/>
      <c r="AL1456" s="40"/>
      <c r="AM1456" s="40"/>
      <c r="AN1456" s="40"/>
      <c r="AO1456" s="40"/>
      <c r="AP1456" s="40"/>
      <c r="AQ1456" s="40"/>
      <c r="AR1456" s="40"/>
      <c r="AS1456" s="42"/>
      <c r="AT1456" s="42"/>
      <c r="AU1456" s="43"/>
      <c r="AV1456" s="40"/>
      <c r="AW1456" s="40"/>
      <c r="AX1456" s="40"/>
      <c r="AY1456" s="40"/>
      <c r="AZ1456" s="40"/>
      <c r="BA1456" s="42"/>
      <c r="BB1456" s="41"/>
      <c r="BC1456" s="40"/>
      <c r="BD1456" s="40"/>
      <c r="BE1456" s="40"/>
      <c r="BF1456" s="40"/>
      <c r="BG1456" s="40"/>
      <c r="BH1456" s="42"/>
      <c r="BI1456" s="40"/>
      <c r="BJ1456" s="40"/>
      <c r="BK1456" s="40"/>
      <c r="BL1456" s="40"/>
      <c r="BM1456" s="40"/>
      <c r="BN1456" s="40"/>
      <c r="BO1456" s="41"/>
      <c r="BP1456" s="40"/>
      <c r="BQ1456" s="40"/>
      <c r="BR1456" s="40"/>
      <c r="BS1456" s="40"/>
      <c r="BT1456" s="40"/>
      <c r="BU1456" s="42"/>
      <c r="BV1456" s="40"/>
      <c r="BW1456" s="41"/>
      <c r="BX1456" s="40"/>
      <c r="BY1456" s="40"/>
      <c r="BZ1456" s="40"/>
      <c r="CA1456" s="42"/>
      <c r="CB1456" s="41"/>
      <c r="CC1456" s="40"/>
      <c r="CD1456" s="40"/>
      <c r="CE1456" s="40"/>
      <c r="CF1456" s="40"/>
      <c r="CG1456" s="40"/>
      <c r="CH1456" s="42"/>
      <c r="CI1456" s="43"/>
      <c r="CJ1456" s="41"/>
      <c r="CK1456" s="40"/>
      <c r="CL1456" s="40"/>
      <c r="CM1456" s="40"/>
      <c r="CN1456" s="40"/>
      <c r="CO1456" s="40"/>
      <c r="CP1456" s="40"/>
      <c r="CQ1456" s="40"/>
      <c r="CR1456" s="40"/>
      <c r="CS1456" s="40"/>
      <c r="CT1456" s="40"/>
      <c r="CU1456" s="40"/>
      <c r="CV1456" s="40"/>
      <c r="CW1456" s="40"/>
      <c r="CX1456" s="40"/>
      <c r="CY1456" s="40"/>
      <c r="CZ1456" s="40"/>
      <c r="DA1456" s="40"/>
      <c r="DB1456" s="40"/>
      <c r="DC1456" s="40"/>
      <c r="DD1456" s="40"/>
      <c r="DE1456" s="40"/>
      <c r="DF1456" s="40"/>
      <c r="DG1456" s="40"/>
      <c r="DH1456" s="40"/>
      <c r="DI1456" s="40"/>
      <c r="DJ1456" s="40"/>
      <c r="DK1456" s="40"/>
      <c r="DL1456" s="40"/>
      <c r="DM1456" s="40"/>
      <c r="DN1456" s="40"/>
      <c r="DO1456" s="40"/>
      <c r="DP1456" s="40"/>
      <c r="DQ1456" s="41"/>
      <c r="DR1456" s="40"/>
      <c r="DS1456" s="40"/>
      <c r="DT1456" s="40"/>
      <c r="DU1456" s="40"/>
      <c r="DV1456" s="42"/>
      <c r="DW1456" s="40"/>
      <c r="DX1456" s="40"/>
      <c r="DY1456" s="40"/>
      <c r="DZ1456" s="40"/>
      <c r="EA1456" s="40"/>
      <c r="EB1456" s="40"/>
      <c r="EC1456" s="40"/>
      <c r="ED1456" s="41"/>
      <c r="EE1456" s="40"/>
      <c r="EF1456" s="40"/>
      <c r="EG1456" s="41"/>
      <c r="EH1456" s="40"/>
      <c r="EI1456" s="40"/>
      <c r="EJ1456" s="40"/>
      <c r="EK1456" s="40"/>
      <c r="EL1456" s="42"/>
      <c r="EM1456" s="40"/>
      <c r="EN1456" s="40"/>
      <c r="EO1456" s="40"/>
      <c r="EP1456" s="40"/>
      <c r="EQ1456" s="40"/>
      <c r="ER1456" s="40"/>
      <c r="ES1456" s="40"/>
      <c r="ET1456" s="40"/>
      <c r="EU1456" s="40"/>
      <c r="EV1456" s="40"/>
      <c r="EW1456" s="42"/>
      <c r="EX1456" s="42"/>
      <c r="EY1456" s="42"/>
      <c r="EZ1456" s="42"/>
      <c r="FA1456" s="42"/>
      <c r="FB1456" s="42"/>
      <c r="FC1456" s="42"/>
      <c r="FD1456" s="42"/>
      <c r="FE1456" s="42"/>
      <c r="FF1456" s="42"/>
      <c r="FG1456" s="42"/>
      <c r="FH1456" s="42"/>
      <c r="FI1456" s="42"/>
      <c r="FJ1456" s="42"/>
      <c r="FK1456" s="42"/>
      <c r="FL1456" s="42"/>
      <c r="FM1456" s="42"/>
      <c r="FN1456" s="42"/>
      <c r="FO1456" s="42"/>
      <c r="FP1456" s="42"/>
      <c r="FQ1456" s="42"/>
      <c r="FR1456" s="42"/>
      <c r="FS1456" s="29">
        <f t="shared" si="179"/>
        <v>0</v>
      </c>
      <c r="FT1456" s="29">
        <f t="shared" si="181"/>
        <v>0</v>
      </c>
      <c r="FU1456" s="8">
        <f t="shared" si="180"/>
        <v>0</v>
      </c>
      <c r="FV1456" s="29">
        <f t="shared" si="182"/>
        <v>0</v>
      </c>
    </row>
    <row r="1457" spans="1:179">
      <c r="A1457" s="8">
        <v>11025</v>
      </c>
      <c r="B1457" s="27" t="s">
        <v>73</v>
      </c>
      <c r="C1457" s="40">
        <v>17</v>
      </c>
      <c r="D1457" s="40" t="s">
        <v>1447</v>
      </c>
      <c r="E1457" s="40" t="s">
        <v>1833</v>
      </c>
      <c r="F1457" s="40" t="s">
        <v>807</v>
      </c>
      <c r="G1457" s="40">
        <v>150</v>
      </c>
      <c r="H1457" s="8" t="str">
        <f>VLOOKUP(F1457, 'Meslek Grupları'!$E$6:$G$152, 3, FALSE)</f>
        <v>Esnaf</v>
      </c>
      <c r="I1457" s="40"/>
      <c r="J1457" s="40"/>
      <c r="K1457" s="40"/>
      <c r="L1457" s="40"/>
      <c r="M1457" s="40"/>
      <c r="N1457" s="40"/>
      <c r="O1457" s="40"/>
      <c r="P1457" s="40"/>
      <c r="Q1457" s="40" t="s">
        <v>575</v>
      </c>
      <c r="R1457" s="40">
        <v>20</v>
      </c>
      <c r="S1457" s="40"/>
      <c r="T1457" s="40"/>
      <c r="U1457" s="40"/>
      <c r="V1457" s="40"/>
      <c r="W1457" s="40"/>
      <c r="X1457" s="40"/>
      <c r="Y1457" s="40"/>
      <c r="Z1457" s="41"/>
      <c r="AA1457" s="40"/>
      <c r="AB1457" s="40"/>
      <c r="AC1457" s="40"/>
      <c r="AD1457" s="40"/>
      <c r="AE1457" s="40"/>
      <c r="AF1457" s="40"/>
      <c r="AG1457" s="40"/>
      <c r="AH1457" s="40"/>
      <c r="AI1457" s="40"/>
      <c r="AJ1457" s="40"/>
      <c r="AK1457" s="40"/>
      <c r="AL1457" s="40"/>
      <c r="AM1457" s="40"/>
      <c r="AN1457" s="40"/>
      <c r="AO1457" s="40"/>
      <c r="AP1457" s="40"/>
      <c r="AQ1457" s="40"/>
      <c r="AR1457" s="40"/>
      <c r="AS1457" s="42"/>
      <c r="AT1457" s="42"/>
      <c r="AU1457" s="43"/>
      <c r="AV1457" s="40"/>
      <c r="AW1457" s="40"/>
      <c r="AX1457" s="40"/>
      <c r="AY1457" s="40"/>
      <c r="AZ1457" s="40"/>
      <c r="BA1457" s="42"/>
      <c r="BB1457" s="41"/>
      <c r="BC1457" s="40"/>
      <c r="BD1457" s="40"/>
      <c r="BE1457" s="40"/>
      <c r="BF1457" s="40"/>
      <c r="BG1457" s="40"/>
      <c r="BH1457" s="42"/>
      <c r="BI1457" s="40"/>
      <c r="BJ1457" s="40"/>
      <c r="BK1457" s="40"/>
      <c r="BL1457" s="40"/>
      <c r="BM1457" s="40"/>
      <c r="BN1457" s="40"/>
      <c r="BO1457" s="41"/>
      <c r="BP1457" s="40"/>
      <c r="BQ1457" s="40"/>
      <c r="BR1457" s="40"/>
      <c r="BS1457" s="40"/>
      <c r="BT1457" s="40"/>
      <c r="BU1457" s="42"/>
      <c r="BV1457" s="40"/>
      <c r="BW1457" s="41"/>
      <c r="BX1457" s="40"/>
      <c r="BY1457" s="40"/>
      <c r="BZ1457" s="40"/>
      <c r="CA1457" s="42"/>
      <c r="CB1457" s="41"/>
      <c r="CC1457" s="40"/>
      <c r="CD1457" s="40"/>
      <c r="CE1457" s="40"/>
      <c r="CF1457" s="40"/>
      <c r="CG1457" s="40"/>
      <c r="CH1457" s="42"/>
      <c r="CI1457" s="43"/>
      <c r="CJ1457" s="41"/>
      <c r="CK1457" s="40"/>
      <c r="CL1457" s="40"/>
      <c r="CM1457" s="40"/>
      <c r="CN1457" s="40"/>
      <c r="CO1457" s="40"/>
      <c r="CP1457" s="40"/>
      <c r="CQ1457" s="40"/>
      <c r="CR1457" s="40"/>
      <c r="CS1457" s="40"/>
      <c r="CT1457" s="40"/>
      <c r="CU1457" s="40"/>
      <c r="CV1457" s="40"/>
      <c r="CW1457" s="40"/>
      <c r="CX1457" s="40"/>
      <c r="CY1457" s="40"/>
      <c r="CZ1457" s="40"/>
      <c r="DA1457" s="40"/>
      <c r="DB1457" s="40"/>
      <c r="DC1457" s="40"/>
      <c r="DD1457" s="40"/>
      <c r="DE1457" s="40"/>
      <c r="DF1457" s="40"/>
      <c r="DG1457" s="40"/>
      <c r="DH1457" s="40"/>
      <c r="DI1457" s="40"/>
      <c r="DJ1457" s="40"/>
      <c r="DK1457" s="40"/>
      <c r="DL1457" s="40"/>
      <c r="DM1457" s="40"/>
      <c r="DN1457" s="40"/>
      <c r="DO1457" s="40"/>
      <c r="DP1457" s="40"/>
      <c r="DQ1457" s="41"/>
      <c r="DR1457" s="40"/>
      <c r="DS1457" s="40"/>
      <c r="DT1457" s="40"/>
      <c r="DU1457" s="40"/>
      <c r="DV1457" s="42"/>
      <c r="DW1457" s="40"/>
      <c r="DX1457" s="40"/>
      <c r="DY1457" s="40"/>
      <c r="DZ1457" s="40"/>
      <c r="EA1457" s="40"/>
      <c r="EB1457" s="40"/>
      <c r="EC1457" s="40"/>
      <c r="ED1457" s="41"/>
      <c r="EE1457" s="40"/>
      <c r="EF1457" s="40"/>
      <c r="EG1457" s="41"/>
      <c r="EH1457" s="40"/>
      <c r="EI1457" s="40"/>
      <c r="EJ1457" s="40"/>
      <c r="EK1457" s="40"/>
      <c r="EL1457" s="42"/>
      <c r="EM1457" s="40"/>
      <c r="EN1457" s="40"/>
      <c r="EO1457" s="40"/>
      <c r="EP1457" s="40"/>
      <c r="EQ1457" s="40"/>
      <c r="ER1457" s="40"/>
      <c r="ES1457" s="40"/>
      <c r="ET1457" s="40"/>
      <c r="EU1457" s="40"/>
      <c r="EV1457" s="40"/>
      <c r="EW1457" s="42"/>
      <c r="EX1457" s="42"/>
      <c r="EY1457" s="42"/>
      <c r="EZ1457" s="42"/>
      <c r="FA1457" s="42"/>
      <c r="FB1457" s="42"/>
      <c r="FC1457" s="42"/>
      <c r="FD1457" s="42"/>
      <c r="FE1457" s="42"/>
      <c r="FF1457" s="42"/>
      <c r="FG1457" s="42"/>
      <c r="FH1457" s="42"/>
      <c r="FI1457" s="42"/>
      <c r="FJ1457" s="42"/>
      <c r="FK1457" s="42"/>
      <c r="FL1457" s="42"/>
      <c r="FM1457" s="42"/>
      <c r="FN1457" s="42"/>
      <c r="FO1457" s="42"/>
      <c r="FP1457" s="42"/>
      <c r="FQ1457" s="42"/>
      <c r="FR1457" s="42"/>
      <c r="FS1457" s="29">
        <f t="shared" si="179"/>
        <v>150</v>
      </c>
      <c r="FT1457" s="29">
        <f t="shared" si="181"/>
        <v>150</v>
      </c>
      <c r="FU1457" s="8">
        <f t="shared" si="180"/>
        <v>0</v>
      </c>
      <c r="FV1457" s="29">
        <f t="shared" si="182"/>
        <v>0</v>
      </c>
    </row>
    <row r="1458" spans="1:179">
      <c r="A1458" s="8">
        <v>11025</v>
      </c>
      <c r="B1458" s="27" t="s">
        <v>73</v>
      </c>
      <c r="C1458" s="40">
        <v>18</v>
      </c>
      <c r="D1458" s="40" t="s">
        <v>1834</v>
      </c>
      <c r="E1458" s="40" t="s">
        <v>1472</v>
      </c>
      <c r="F1458" s="40" t="s">
        <v>242</v>
      </c>
      <c r="G1458" s="40">
        <v>300</v>
      </c>
      <c r="H1458" s="8" t="str">
        <f>VLOOKUP(F1458, 'Meslek Grupları'!$E$6:$G$152, 3, FALSE)</f>
        <v>Esnaf</v>
      </c>
      <c r="I1458" s="40"/>
      <c r="J1458" s="40"/>
      <c r="K1458" s="40"/>
      <c r="L1458" s="40"/>
      <c r="M1458" s="40"/>
      <c r="N1458" s="40"/>
      <c r="O1458" s="40"/>
      <c r="P1458" s="40"/>
      <c r="Q1458" s="40" t="s">
        <v>575</v>
      </c>
      <c r="R1458" s="40">
        <v>40</v>
      </c>
      <c r="S1458" s="40">
        <v>9</v>
      </c>
      <c r="T1458" s="40">
        <v>45</v>
      </c>
      <c r="U1458" s="40"/>
      <c r="V1458" s="40"/>
      <c r="W1458" s="40"/>
      <c r="X1458" s="40"/>
      <c r="Y1458" s="40"/>
      <c r="Z1458" s="41"/>
      <c r="AA1458" s="40"/>
      <c r="AB1458" s="40"/>
      <c r="AC1458" s="40"/>
      <c r="AD1458" s="40"/>
      <c r="AE1458" s="40"/>
      <c r="AF1458" s="40"/>
      <c r="AG1458" s="40"/>
      <c r="AH1458" s="40"/>
      <c r="AI1458" s="40"/>
      <c r="AJ1458" s="40"/>
      <c r="AK1458" s="40"/>
      <c r="AL1458" s="40"/>
      <c r="AM1458" s="40"/>
      <c r="AN1458" s="40"/>
      <c r="AO1458" s="40"/>
      <c r="AP1458" s="40"/>
      <c r="AQ1458" s="40"/>
      <c r="AR1458" s="40">
        <v>25</v>
      </c>
      <c r="AS1458" s="42">
        <v>5</v>
      </c>
      <c r="AT1458" s="42">
        <v>5</v>
      </c>
      <c r="AU1458" s="43"/>
      <c r="AV1458" s="40"/>
      <c r="AW1458" s="40"/>
      <c r="AX1458" s="40"/>
      <c r="AY1458" s="40"/>
      <c r="AZ1458" s="40"/>
      <c r="BA1458" s="42"/>
      <c r="BB1458" s="41"/>
      <c r="BC1458" s="40"/>
      <c r="BD1458" s="40"/>
      <c r="BE1458" s="40"/>
      <c r="BF1458" s="40"/>
      <c r="BG1458" s="40"/>
      <c r="BH1458" s="42"/>
      <c r="BI1458" s="40">
        <v>4</v>
      </c>
      <c r="BJ1458" s="40">
        <v>5</v>
      </c>
      <c r="BK1458" s="40">
        <v>5</v>
      </c>
      <c r="BL1458" s="40" t="s">
        <v>1835</v>
      </c>
      <c r="BM1458" s="40">
        <v>40</v>
      </c>
      <c r="BN1458" s="40">
        <v>340</v>
      </c>
      <c r="BO1458" s="41"/>
      <c r="BP1458" s="40"/>
      <c r="BQ1458" s="40"/>
      <c r="BR1458" s="40"/>
      <c r="BS1458" s="40"/>
      <c r="BT1458" s="40"/>
      <c r="BU1458" s="42"/>
      <c r="BV1458" s="40"/>
      <c r="BW1458" s="41">
        <v>9</v>
      </c>
      <c r="BX1458" s="40"/>
      <c r="BY1458" s="40"/>
      <c r="BZ1458" s="40">
        <v>180</v>
      </c>
      <c r="CA1458" s="42">
        <v>180</v>
      </c>
      <c r="CB1458" s="41"/>
      <c r="CC1458" s="40"/>
      <c r="CD1458" s="40"/>
      <c r="CE1458" s="40"/>
      <c r="CF1458" s="40"/>
      <c r="CG1458" s="40"/>
      <c r="CH1458" s="42"/>
      <c r="CI1458" s="43"/>
      <c r="CJ1458" s="41"/>
      <c r="CK1458" s="40"/>
      <c r="CL1458" s="40"/>
      <c r="CM1458" s="40"/>
      <c r="CN1458" s="40"/>
      <c r="CO1458" s="40"/>
      <c r="CP1458" s="40"/>
      <c r="CQ1458" s="40"/>
      <c r="CR1458" s="40"/>
      <c r="CS1458" s="40"/>
      <c r="CT1458" s="40"/>
      <c r="CU1458" s="40"/>
      <c r="CV1458" s="40"/>
      <c r="CW1458" s="40"/>
      <c r="CX1458" s="40"/>
      <c r="CY1458" s="40">
        <v>1</v>
      </c>
      <c r="CZ1458" s="40"/>
      <c r="DA1458" s="40"/>
      <c r="DB1458" s="40"/>
      <c r="DC1458" s="40"/>
      <c r="DD1458" s="40"/>
      <c r="DE1458" s="40"/>
      <c r="DF1458" s="40"/>
      <c r="DG1458" s="40"/>
      <c r="DH1458" s="40"/>
      <c r="DI1458" s="40"/>
      <c r="DJ1458" s="40"/>
      <c r="DK1458" s="40"/>
      <c r="DL1458" s="40"/>
      <c r="DM1458" s="40"/>
      <c r="DN1458" s="40"/>
      <c r="DO1458" s="40"/>
      <c r="DP1458" s="40"/>
      <c r="DQ1458" s="41"/>
      <c r="DR1458" s="40"/>
      <c r="DS1458" s="40"/>
      <c r="DT1458" s="40"/>
      <c r="DU1458" s="40"/>
      <c r="DV1458" s="42"/>
      <c r="DW1458" s="40"/>
      <c r="DX1458" s="40"/>
      <c r="DY1458" s="40"/>
      <c r="DZ1458" s="40"/>
      <c r="EA1458" s="40"/>
      <c r="EB1458" s="40"/>
      <c r="EC1458" s="40"/>
      <c r="ED1458" s="41"/>
      <c r="EE1458" s="40"/>
      <c r="EF1458" s="40"/>
      <c r="EG1458" s="41"/>
      <c r="EH1458" s="40"/>
      <c r="EI1458" s="40"/>
      <c r="EJ1458" s="40"/>
      <c r="EK1458" s="40"/>
      <c r="EL1458" s="42"/>
      <c r="EM1458" s="40"/>
      <c r="EN1458" s="40"/>
      <c r="EO1458" s="40"/>
      <c r="EP1458" s="40"/>
      <c r="EQ1458" s="40"/>
      <c r="ER1458" s="40"/>
      <c r="ES1458" s="40"/>
      <c r="ET1458" s="40"/>
      <c r="EU1458" s="40"/>
      <c r="EV1458" s="40"/>
      <c r="EW1458" s="42"/>
      <c r="EX1458" s="42"/>
      <c r="EY1458" s="42"/>
      <c r="EZ1458" s="42"/>
      <c r="FA1458" s="42"/>
      <c r="FB1458" s="42"/>
      <c r="FC1458" s="42"/>
      <c r="FD1458" s="42"/>
      <c r="FE1458" s="42"/>
      <c r="FF1458" s="42"/>
      <c r="FG1458" s="42"/>
      <c r="FH1458" s="42"/>
      <c r="FI1458" s="42"/>
      <c r="FJ1458" s="42"/>
      <c r="FK1458" s="42"/>
      <c r="FL1458" s="42"/>
      <c r="FM1458" s="42"/>
      <c r="FN1458" s="42"/>
      <c r="FO1458" s="42"/>
      <c r="FP1458" s="42"/>
      <c r="FQ1458" s="42"/>
      <c r="FR1458" s="42"/>
      <c r="FS1458" s="29">
        <f t="shared" si="179"/>
        <v>520</v>
      </c>
      <c r="FT1458" s="29">
        <f t="shared" si="181"/>
        <v>520</v>
      </c>
      <c r="FU1458" s="8">
        <f t="shared" si="180"/>
        <v>13</v>
      </c>
      <c r="FV1458" s="29">
        <f t="shared" si="182"/>
        <v>13</v>
      </c>
    </row>
    <row r="1459" spans="1:179">
      <c r="A1459" s="8">
        <v>11025</v>
      </c>
      <c r="B1459" s="27" t="s">
        <v>73</v>
      </c>
      <c r="C1459" s="40">
        <v>19</v>
      </c>
      <c r="D1459" s="40" t="s">
        <v>1836</v>
      </c>
      <c r="E1459" s="40" t="s">
        <v>1837</v>
      </c>
      <c r="F1459" s="40" t="s">
        <v>191</v>
      </c>
      <c r="G1459" s="40">
        <v>150</v>
      </c>
      <c r="H1459" s="8" t="str">
        <f>VLOOKUP(F1459, 'Meslek Grupları'!$E$6:$G$152, 3, FALSE)</f>
        <v>Esnaf</v>
      </c>
      <c r="I1459" s="40"/>
      <c r="J1459" s="40"/>
      <c r="K1459" s="40"/>
      <c r="L1459" s="40"/>
      <c r="M1459" s="40"/>
      <c r="N1459" s="40"/>
      <c r="O1459" s="40"/>
      <c r="P1459" s="40"/>
      <c r="Q1459" s="40" t="s">
        <v>575</v>
      </c>
      <c r="R1459" s="40">
        <v>86</v>
      </c>
      <c r="S1459" s="40">
        <v>8.5</v>
      </c>
      <c r="T1459" s="40">
        <v>38.25</v>
      </c>
      <c r="U1459" s="40"/>
      <c r="V1459" s="40"/>
      <c r="W1459" s="40"/>
      <c r="X1459" s="40"/>
      <c r="Y1459" s="40"/>
      <c r="Z1459" s="41">
        <v>25</v>
      </c>
      <c r="AA1459" s="40">
        <v>6.25</v>
      </c>
      <c r="AB1459" s="40"/>
      <c r="AC1459" s="40"/>
      <c r="AD1459" s="40"/>
      <c r="AE1459" s="40"/>
      <c r="AF1459" s="40"/>
      <c r="AG1459" s="40"/>
      <c r="AH1459" s="40"/>
      <c r="AI1459" s="40"/>
      <c r="AJ1459" s="40"/>
      <c r="AK1459" s="40"/>
      <c r="AL1459" s="40"/>
      <c r="AM1459" s="40"/>
      <c r="AN1459" s="40"/>
      <c r="AO1459" s="40"/>
      <c r="AP1459" s="124"/>
      <c r="AQ1459" s="124"/>
      <c r="AR1459" s="40">
        <v>30</v>
      </c>
      <c r="AS1459" s="42">
        <v>6</v>
      </c>
      <c r="AT1459" s="134">
        <v>13.75</v>
      </c>
      <c r="AU1459" s="43"/>
      <c r="AV1459" s="40"/>
      <c r="AW1459" s="40"/>
      <c r="AX1459" s="40"/>
      <c r="AY1459" s="40"/>
      <c r="AZ1459" s="40"/>
      <c r="BA1459" s="42"/>
      <c r="BB1459" s="41"/>
      <c r="BC1459" s="40"/>
      <c r="BD1459" s="40"/>
      <c r="BE1459" s="40"/>
      <c r="BF1459" s="40"/>
      <c r="BG1459" s="40"/>
      <c r="BH1459" s="42"/>
      <c r="BI1459" s="40">
        <v>3</v>
      </c>
      <c r="BJ1459" s="40">
        <v>13.75</v>
      </c>
      <c r="BK1459" s="40">
        <v>13.75</v>
      </c>
      <c r="BL1459" s="40" t="s">
        <v>1838</v>
      </c>
      <c r="BM1459" s="40">
        <v>110</v>
      </c>
      <c r="BN1459" s="40">
        <v>387</v>
      </c>
      <c r="BO1459" s="41"/>
      <c r="BP1459" s="40"/>
      <c r="BQ1459" s="40"/>
      <c r="BR1459" s="40"/>
      <c r="BS1459" s="40"/>
      <c r="BT1459" s="40"/>
      <c r="BU1459" s="42"/>
      <c r="BV1459" s="40"/>
      <c r="BW1459" s="41">
        <v>8.5</v>
      </c>
      <c r="BX1459" s="40"/>
      <c r="BY1459" s="40"/>
      <c r="BZ1459" s="40">
        <v>280</v>
      </c>
      <c r="CA1459" s="42">
        <v>280</v>
      </c>
      <c r="CB1459" s="41"/>
      <c r="CC1459" s="40"/>
      <c r="CD1459" s="40"/>
      <c r="CE1459" s="40"/>
      <c r="CF1459" s="40"/>
      <c r="CG1459" s="40"/>
      <c r="CH1459" s="42"/>
      <c r="CI1459" s="43"/>
      <c r="CJ1459" s="41"/>
      <c r="CK1459" s="40"/>
      <c r="CL1459" s="40"/>
      <c r="CM1459" s="40"/>
      <c r="CN1459" s="40"/>
      <c r="CO1459" s="40"/>
      <c r="CP1459" s="40"/>
      <c r="CQ1459" s="40"/>
      <c r="CR1459" s="40"/>
      <c r="CS1459" s="40"/>
      <c r="CT1459" s="40"/>
      <c r="CU1459" s="40"/>
      <c r="CV1459" s="40"/>
      <c r="CW1459" s="40">
        <v>1</v>
      </c>
      <c r="CX1459" s="40">
        <v>12</v>
      </c>
      <c r="CY1459" s="40">
        <v>1</v>
      </c>
      <c r="CZ1459" s="40"/>
      <c r="DA1459" s="40"/>
      <c r="DB1459" s="40">
        <v>1</v>
      </c>
      <c r="DC1459" s="40"/>
      <c r="DD1459" s="40"/>
      <c r="DE1459" s="40"/>
      <c r="DF1459" s="40"/>
      <c r="DG1459" s="40"/>
      <c r="DH1459" s="40"/>
      <c r="DI1459" s="40"/>
      <c r="DJ1459" s="40"/>
      <c r="DK1459" s="40"/>
      <c r="DL1459" s="40"/>
      <c r="DM1459" s="40"/>
      <c r="DN1459" s="40">
        <v>1</v>
      </c>
      <c r="DO1459" s="40">
        <v>4</v>
      </c>
      <c r="DP1459" s="40"/>
      <c r="DQ1459" s="41"/>
      <c r="DR1459" s="40"/>
      <c r="DS1459" s="40"/>
      <c r="DT1459" s="40"/>
      <c r="DU1459" s="40"/>
      <c r="DV1459" s="42"/>
      <c r="DW1459" s="40"/>
      <c r="DX1459" s="40"/>
      <c r="DY1459" s="40"/>
      <c r="DZ1459" s="40"/>
      <c r="EA1459" s="40"/>
      <c r="EB1459" s="40"/>
      <c r="EC1459" s="40"/>
      <c r="ED1459" s="41"/>
      <c r="EE1459" s="40"/>
      <c r="EF1459" s="40"/>
      <c r="EG1459" s="41">
        <v>3</v>
      </c>
      <c r="EH1459" s="40"/>
      <c r="EI1459" s="40"/>
      <c r="EJ1459" s="40"/>
      <c r="EK1459" s="40"/>
      <c r="EL1459" s="42">
        <v>280</v>
      </c>
      <c r="EM1459" s="40"/>
      <c r="EN1459" s="40"/>
      <c r="EO1459" s="40"/>
      <c r="EP1459" s="40"/>
      <c r="EQ1459" s="40"/>
      <c r="ER1459" s="40">
        <v>1</v>
      </c>
      <c r="ES1459" s="40"/>
      <c r="ET1459" s="40"/>
      <c r="EU1459" s="40"/>
      <c r="EV1459" s="40"/>
      <c r="EW1459" s="42">
        <v>30</v>
      </c>
      <c r="EX1459" s="42"/>
      <c r="EY1459" s="42"/>
      <c r="EZ1459" s="42"/>
      <c r="FA1459" s="42"/>
      <c r="FB1459" s="42"/>
      <c r="FC1459" s="42"/>
      <c r="FD1459" s="42"/>
      <c r="FE1459" s="42"/>
      <c r="FF1459" s="42"/>
      <c r="FG1459" s="42"/>
      <c r="FH1459" s="42"/>
      <c r="FI1459" s="42"/>
      <c r="FJ1459" s="42"/>
      <c r="FK1459" s="42"/>
      <c r="FL1459" s="42"/>
      <c r="FM1459" s="42"/>
      <c r="FN1459" s="42"/>
      <c r="FO1459" s="42"/>
      <c r="FP1459" s="42"/>
      <c r="FQ1459" s="42"/>
      <c r="FR1459" s="42"/>
      <c r="FS1459" s="29">
        <f t="shared" si="179"/>
        <v>862</v>
      </c>
      <c r="FT1459" s="29">
        <f t="shared" si="181"/>
        <v>862</v>
      </c>
      <c r="FU1459" s="8">
        <f t="shared" si="180"/>
        <v>11.5</v>
      </c>
      <c r="FV1459" s="29">
        <f t="shared" si="182"/>
        <v>11.5</v>
      </c>
    </row>
    <row r="1460" spans="1:179">
      <c r="A1460" s="8">
        <v>11025</v>
      </c>
      <c r="B1460" s="27" t="s">
        <v>73</v>
      </c>
      <c r="C1460" s="40">
        <v>20</v>
      </c>
      <c r="D1460" s="40" t="s">
        <v>1578</v>
      </c>
      <c r="E1460" s="40" t="s">
        <v>1837</v>
      </c>
      <c r="F1460" s="40" t="s">
        <v>253</v>
      </c>
      <c r="G1460" s="40">
        <v>100</v>
      </c>
      <c r="H1460" s="8" t="str">
        <f>VLOOKUP(F1460, 'Meslek Grupları'!$E$6:$G$152, 3, FALSE)</f>
        <v>İşçiler</v>
      </c>
      <c r="I1460" s="40"/>
      <c r="J1460" s="40"/>
      <c r="K1460" s="40"/>
      <c r="L1460" s="40"/>
      <c r="M1460" s="40"/>
      <c r="N1460" s="40"/>
      <c r="O1460" s="40"/>
      <c r="P1460" s="40"/>
      <c r="Q1460" s="40" t="s">
        <v>575</v>
      </c>
      <c r="R1460" s="40">
        <v>10</v>
      </c>
      <c r="S1460" s="40">
        <v>5</v>
      </c>
      <c r="T1460" s="40">
        <v>22.5</v>
      </c>
      <c r="U1460" s="40"/>
      <c r="V1460" s="40"/>
      <c r="W1460" s="40"/>
      <c r="X1460" s="40"/>
      <c r="Y1460" s="40"/>
      <c r="Z1460" s="41"/>
      <c r="AA1460" s="40"/>
      <c r="AB1460" s="40"/>
      <c r="AC1460" s="40"/>
      <c r="AD1460" s="40"/>
      <c r="AE1460" s="40"/>
      <c r="AF1460" s="40"/>
      <c r="AG1460" s="40"/>
      <c r="AH1460" s="40"/>
      <c r="AI1460" s="40"/>
      <c r="AJ1460" s="40"/>
      <c r="AK1460" s="40"/>
      <c r="AL1460" s="40"/>
      <c r="AM1460" s="40"/>
      <c r="AN1460" s="40"/>
      <c r="AO1460" s="40"/>
      <c r="AP1460" s="40"/>
      <c r="AQ1460" s="40"/>
      <c r="AR1460" s="40" t="s">
        <v>1456</v>
      </c>
      <c r="AS1460" s="42" t="s">
        <v>1456</v>
      </c>
      <c r="AT1460" s="42" t="s">
        <v>1456</v>
      </c>
      <c r="AU1460" s="43"/>
      <c r="AV1460" s="40"/>
      <c r="AW1460" s="40"/>
      <c r="AX1460" s="40"/>
      <c r="AY1460" s="40"/>
      <c r="AZ1460" s="40"/>
      <c r="BA1460" s="42"/>
      <c r="BB1460" s="41"/>
      <c r="BC1460" s="40"/>
      <c r="BD1460" s="40"/>
      <c r="BE1460" s="40"/>
      <c r="BF1460" s="40"/>
      <c r="BG1460" s="40"/>
      <c r="BH1460" s="42"/>
      <c r="BI1460" s="40">
        <v>3</v>
      </c>
      <c r="BJ1460" s="40"/>
      <c r="BK1460" s="40"/>
      <c r="BL1460" s="40"/>
      <c r="BM1460" s="40"/>
      <c r="BN1460" s="40">
        <v>60</v>
      </c>
      <c r="BO1460" s="41"/>
      <c r="BP1460" s="40"/>
      <c r="BQ1460" s="40"/>
      <c r="BR1460" s="40"/>
      <c r="BS1460" s="40"/>
      <c r="BT1460" s="40"/>
      <c r="BU1460" s="42"/>
      <c r="BV1460" s="40"/>
      <c r="BW1460" s="41">
        <v>5</v>
      </c>
      <c r="BX1460" s="40"/>
      <c r="BY1460" s="40"/>
      <c r="BZ1460" s="40">
        <v>180</v>
      </c>
      <c r="CA1460" s="42">
        <v>180</v>
      </c>
      <c r="CB1460" s="41"/>
      <c r="CC1460" s="40"/>
      <c r="CD1460" s="40"/>
      <c r="CE1460" s="40"/>
      <c r="CF1460" s="40"/>
      <c r="CG1460" s="40"/>
      <c r="CH1460" s="42"/>
      <c r="CI1460" s="43"/>
      <c r="CJ1460" s="41"/>
      <c r="CK1460" s="40"/>
      <c r="CL1460" s="40"/>
      <c r="CM1460" s="40"/>
      <c r="CN1460" s="40"/>
      <c r="CO1460" s="40"/>
      <c r="CP1460" s="40"/>
      <c r="CQ1460" s="40"/>
      <c r="CR1460" s="40"/>
      <c r="CS1460" s="40"/>
      <c r="CT1460" s="40"/>
      <c r="CU1460" s="40"/>
      <c r="CV1460" s="40"/>
      <c r="CW1460" s="40"/>
      <c r="CX1460" s="40"/>
      <c r="CY1460" s="40"/>
      <c r="CZ1460" s="40"/>
      <c r="DA1460" s="40"/>
      <c r="DB1460" s="40"/>
      <c r="DC1460" s="40"/>
      <c r="DD1460" s="40"/>
      <c r="DE1460" s="40"/>
      <c r="DF1460" s="40"/>
      <c r="DG1460" s="40"/>
      <c r="DH1460" s="40"/>
      <c r="DI1460" s="40"/>
      <c r="DJ1460" s="40"/>
      <c r="DK1460" s="40"/>
      <c r="DL1460" s="40"/>
      <c r="DM1460" s="40"/>
      <c r="DN1460" s="40"/>
      <c r="DO1460" s="40"/>
      <c r="DP1460" s="40"/>
      <c r="DQ1460" s="41"/>
      <c r="DR1460" s="40"/>
      <c r="DS1460" s="40"/>
      <c r="DT1460" s="40"/>
      <c r="DU1460" s="40"/>
      <c r="DV1460" s="42"/>
      <c r="DW1460" s="40"/>
      <c r="DX1460" s="40"/>
      <c r="DY1460" s="40"/>
      <c r="DZ1460" s="40"/>
      <c r="EA1460" s="40"/>
      <c r="EB1460" s="40"/>
      <c r="EC1460" s="40"/>
      <c r="ED1460" s="41"/>
      <c r="EE1460" s="40"/>
      <c r="EF1460" s="40"/>
      <c r="EG1460" s="41"/>
      <c r="EH1460" s="40"/>
      <c r="EI1460" s="40"/>
      <c r="EJ1460" s="40"/>
      <c r="EK1460" s="40"/>
      <c r="EL1460" s="42"/>
      <c r="EM1460" s="40"/>
      <c r="EN1460" s="40"/>
      <c r="EO1460" s="40"/>
      <c r="EP1460" s="40"/>
      <c r="EQ1460" s="40"/>
      <c r="ER1460" s="40"/>
      <c r="ES1460" s="40"/>
      <c r="ET1460" s="40"/>
      <c r="EU1460" s="40"/>
      <c r="EV1460" s="40"/>
      <c r="EW1460" s="42"/>
      <c r="EX1460" s="42"/>
      <c r="EY1460" s="42"/>
      <c r="EZ1460" s="42"/>
      <c r="FA1460" s="42"/>
      <c r="FB1460" s="42"/>
      <c r="FC1460" s="42"/>
      <c r="FD1460" s="42"/>
      <c r="FE1460" s="42"/>
      <c r="FF1460" s="42"/>
      <c r="FG1460" s="42"/>
      <c r="FH1460" s="42"/>
      <c r="FI1460" s="42"/>
      <c r="FJ1460" s="42"/>
      <c r="FK1460" s="42"/>
      <c r="FL1460" s="42"/>
      <c r="FM1460" s="42"/>
      <c r="FN1460" s="42"/>
      <c r="FO1460" s="42"/>
      <c r="FP1460" s="42"/>
      <c r="FQ1460" s="42"/>
      <c r="FR1460" s="42"/>
      <c r="FS1460" s="29">
        <f t="shared" si="179"/>
        <v>280</v>
      </c>
      <c r="FT1460" s="29">
        <f t="shared" si="181"/>
        <v>280</v>
      </c>
      <c r="FU1460" s="8">
        <f t="shared" si="180"/>
        <v>8</v>
      </c>
      <c r="FV1460" s="29">
        <f t="shared" si="182"/>
        <v>8</v>
      </c>
    </row>
    <row r="1461" spans="1:179">
      <c r="A1461" s="8">
        <v>11025</v>
      </c>
      <c r="B1461" s="27" t="s">
        <v>73</v>
      </c>
      <c r="C1461" s="40">
        <v>21</v>
      </c>
      <c r="D1461" s="40" t="s">
        <v>1735</v>
      </c>
      <c r="E1461" s="40" t="s">
        <v>1447</v>
      </c>
      <c r="F1461" s="40" t="s">
        <v>191</v>
      </c>
      <c r="G1461" s="40">
        <v>150</v>
      </c>
      <c r="H1461" s="8" t="str">
        <f>VLOOKUP(F1461, 'Meslek Grupları'!$E$6:$G$152, 3, FALSE)</f>
        <v>Esnaf</v>
      </c>
      <c r="I1461" s="40"/>
      <c r="J1461" s="40"/>
      <c r="K1461" s="40"/>
      <c r="L1461" s="40"/>
      <c r="M1461" s="40"/>
      <c r="N1461" s="40"/>
      <c r="O1461" s="40"/>
      <c r="P1461" s="40"/>
      <c r="Q1461" s="40" t="s">
        <v>575</v>
      </c>
      <c r="R1461" s="40">
        <v>28</v>
      </c>
      <c r="S1461" s="40">
        <v>8</v>
      </c>
      <c r="T1461" s="40">
        <v>40</v>
      </c>
      <c r="U1461" s="40"/>
      <c r="V1461" s="40"/>
      <c r="W1461" s="40"/>
      <c r="X1461" s="40"/>
      <c r="Y1461" s="40"/>
      <c r="Z1461" s="41"/>
      <c r="AA1461" s="40"/>
      <c r="AB1461" s="40"/>
      <c r="AC1461" s="40"/>
      <c r="AD1461" s="40"/>
      <c r="AE1461" s="40"/>
      <c r="AF1461" s="40"/>
      <c r="AG1461" s="40"/>
      <c r="AH1461" s="40"/>
      <c r="AI1461" s="40"/>
      <c r="AJ1461" s="40"/>
      <c r="AK1461" s="40"/>
      <c r="AL1461" s="40"/>
      <c r="AM1461" s="40"/>
      <c r="AN1461" s="40"/>
      <c r="AO1461" s="40"/>
      <c r="AP1461" s="40"/>
      <c r="AQ1461" s="40"/>
      <c r="AR1461" s="40">
        <v>35</v>
      </c>
      <c r="AS1461" s="42">
        <v>7</v>
      </c>
      <c r="AT1461" s="42">
        <v>7</v>
      </c>
      <c r="AU1461" s="43">
        <v>5</v>
      </c>
      <c r="AV1461" s="40"/>
      <c r="AW1461" s="40"/>
      <c r="AX1461" s="40"/>
      <c r="AY1461" s="40"/>
      <c r="AZ1461" s="40"/>
      <c r="BA1461" s="42"/>
      <c r="BB1461" s="41"/>
      <c r="BC1461" s="40"/>
      <c r="BD1461" s="40"/>
      <c r="BE1461" s="40"/>
      <c r="BF1461" s="40"/>
      <c r="BG1461" s="40"/>
      <c r="BH1461" s="42"/>
      <c r="BI1461" s="40">
        <v>2</v>
      </c>
      <c r="BJ1461" s="40">
        <v>7</v>
      </c>
      <c r="BK1461" s="40">
        <v>7</v>
      </c>
      <c r="BL1461" s="40" t="s">
        <v>1839</v>
      </c>
      <c r="BM1461" s="40">
        <v>56</v>
      </c>
      <c r="BN1461" s="40">
        <v>320</v>
      </c>
      <c r="BO1461" s="41"/>
      <c r="BP1461" s="40"/>
      <c r="BQ1461" s="40"/>
      <c r="BR1461" s="40"/>
      <c r="BS1461" s="40"/>
      <c r="BT1461" s="40"/>
      <c r="BU1461" s="42"/>
      <c r="BV1461" s="40"/>
      <c r="BW1461" s="41">
        <v>8</v>
      </c>
      <c r="BX1461" s="40"/>
      <c r="BY1461" s="40"/>
      <c r="BZ1461" s="40">
        <v>212</v>
      </c>
      <c r="CA1461" s="42">
        <v>212</v>
      </c>
      <c r="CB1461" s="41"/>
      <c r="CC1461" s="40"/>
      <c r="CD1461" s="40"/>
      <c r="CE1461" s="40"/>
      <c r="CF1461" s="40"/>
      <c r="CG1461" s="40"/>
      <c r="CH1461" s="42"/>
      <c r="CI1461" s="43"/>
      <c r="CJ1461" s="41"/>
      <c r="CK1461" s="40"/>
      <c r="CL1461" s="40"/>
      <c r="CM1461" s="40"/>
      <c r="CN1461" s="40"/>
      <c r="CO1461" s="40"/>
      <c r="CP1461" s="40"/>
      <c r="CQ1461" s="40"/>
      <c r="CR1461" s="40"/>
      <c r="CS1461" s="40"/>
      <c r="CT1461" s="40"/>
      <c r="CU1461" s="40"/>
      <c r="CV1461" s="40"/>
      <c r="CW1461" s="40"/>
      <c r="CX1461" s="40"/>
      <c r="CY1461" s="40"/>
      <c r="CZ1461" s="40"/>
      <c r="DA1461" s="40"/>
      <c r="DB1461" s="40"/>
      <c r="DC1461" s="40"/>
      <c r="DD1461" s="40"/>
      <c r="DE1461" s="40"/>
      <c r="DF1461" s="40"/>
      <c r="DG1461" s="40"/>
      <c r="DH1461" s="40"/>
      <c r="DI1461" s="40"/>
      <c r="DJ1461" s="40"/>
      <c r="DK1461" s="40"/>
      <c r="DL1461" s="40"/>
      <c r="DM1461" s="40"/>
      <c r="DN1461" s="40"/>
      <c r="DO1461" s="40">
        <v>2</v>
      </c>
      <c r="DP1461" s="40"/>
      <c r="DQ1461" s="41"/>
      <c r="DR1461" s="40"/>
      <c r="DS1461" s="40"/>
      <c r="DT1461" s="40"/>
      <c r="DU1461" s="40"/>
      <c r="DV1461" s="42"/>
      <c r="DW1461" s="40"/>
      <c r="DX1461" s="40"/>
      <c r="DY1461" s="40"/>
      <c r="DZ1461" s="40"/>
      <c r="EA1461" s="40"/>
      <c r="EB1461" s="40"/>
      <c r="EC1461" s="40"/>
      <c r="ED1461" s="41"/>
      <c r="EE1461" s="40"/>
      <c r="EF1461" s="40"/>
      <c r="EG1461" s="41"/>
      <c r="EH1461" s="40"/>
      <c r="EI1461" s="40"/>
      <c r="EJ1461" s="40"/>
      <c r="EK1461" s="40"/>
      <c r="EL1461" s="42"/>
      <c r="EM1461" s="40"/>
      <c r="EN1461" s="40"/>
      <c r="EO1461" s="40"/>
      <c r="EP1461" s="40"/>
      <c r="EQ1461" s="40"/>
      <c r="ER1461" s="40"/>
      <c r="ES1461" s="40"/>
      <c r="ET1461" s="40"/>
      <c r="EU1461" s="40"/>
      <c r="EV1461" s="40"/>
      <c r="EW1461" s="42"/>
      <c r="EX1461" s="42"/>
      <c r="EY1461" s="42"/>
      <c r="EZ1461" s="42"/>
      <c r="FA1461" s="42"/>
      <c r="FB1461" s="42"/>
      <c r="FC1461" s="42"/>
      <c r="FD1461" s="42"/>
      <c r="FE1461" s="42"/>
      <c r="FF1461" s="42"/>
      <c r="FG1461" s="42"/>
      <c r="FH1461" s="42"/>
      <c r="FI1461" s="42"/>
      <c r="FJ1461" s="42"/>
      <c r="FK1461" s="42"/>
      <c r="FL1461" s="42"/>
      <c r="FM1461" s="42"/>
      <c r="FN1461" s="42"/>
      <c r="FO1461" s="42"/>
      <c r="FP1461" s="42"/>
      <c r="FQ1461" s="42"/>
      <c r="FR1461" s="42"/>
      <c r="FS1461" s="29">
        <f t="shared" si="179"/>
        <v>418</v>
      </c>
      <c r="FT1461" s="29">
        <f t="shared" si="181"/>
        <v>418</v>
      </c>
      <c r="FU1461" s="8">
        <f t="shared" si="180"/>
        <v>15</v>
      </c>
      <c r="FV1461" s="29">
        <f t="shared" si="182"/>
        <v>15</v>
      </c>
    </row>
    <row r="1462" spans="1:179">
      <c r="A1462" s="8">
        <v>11025</v>
      </c>
      <c r="B1462" s="27" t="s">
        <v>73</v>
      </c>
      <c r="C1462" s="40">
        <v>22</v>
      </c>
      <c r="D1462" s="40" t="s">
        <v>1575</v>
      </c>
      <c r="E1462" s="40" t="s">
        <v>1497</v>
      </c>
      <c r="F1462" s="40" t="s">
        <v>191</v>
      </c>
      <c r="G1462" s="40">
        <v>650</v>
      </c>
      <c r="H1462" s="8" t="str">
        <f>VLOOKUP(F1462, 'Meslek Grupları'!$E$6:$G$152, 3, FALSE)</f>
        <v>Esnaf</v>
      </c>
      <c r="I1462" s="40"/>
      <c r="J1462" s="40"/>
      <c r="K1462" s="40"/>
      <c r="L1462" s="40"/>
      <c r="M1462" s="40"/>
      <c r="N1462" s="40"/>
      <c r="O1462" s="40"/>
      <c r="P1462" s="40"/>
      <c r="Q1462" s="40" t="s">
        <v>575</v>
      </c>
      <c r="R1462" s="40">
        <v>14</v>
      </c>
      <c r="S1462" s="40">
        <v>40</v>
      </c>
      <c r="T1462" s="40">
        <v>180</v>
      </c>
      <c r="U1462" s="40"/>
      <c r="V1462" s="40"/>
      <c r="W1462" s="40"/>
      <c r="X1462" s="40"/>
      <c r="Y1462" s="40"/>
      <c r="Z1462" s="41">
        <v>140</v>
      </c>
      <c r="AA1462" s="40">
        <v>35</v>
      </c>
      <c r="AB1462" s="40">
        <v>160</v>
      </c>
      <c r="AC1462" s="40">
        <v>32</v>
      </c>
      <c r="AD1462" s="40"/>
      <c r="AE1462" s="40"/>
      <c r="AF1462" s="40"/>
      <c r="AG1462" s="40"/>
      <c r="AH1462" s="40"/>
      <c r="AI1462" s="40"/>
      <c r="AJ1462" s="40"/>
      <c r="AK1462" s="40"/>
      <c r="AL1462" s="40"/>
      <c r="AM1462" s="40"/>
      <c r="AN1462" s="40"/>
      <c r="AO1462" s="40"/>
      <c r="AP1462" s="40"/>
      <c r="AQ1462" s="40"/>
      <c r="AR1462" s="40"/>
      <c r="AS1462" s="42"/>
      <c r="AT1462" s="42">
        <v>67</v>
      </c>
      <c r="AU1462" s="43">
        <v>50</v>
      </c>
      <c r="AV1462" s="40">
        <v>9</v>
      </c>
      <c r="AW1462" s="40"/>
      <c r="AX1462" s="40">
        <v>67</v>
      </c>
      <c r="AY1462" s="40"/>
      <c r="AZ1462" s="40">
        <v>603</v>
      </c>
      <c r="BA1462" s="42">
        <v>940</v>
      </c>
      <c r="BB1462" s="41"/>
      <c r="BC1462" s="40"/>
      <c r="BD1462" s="40"/>
      <c r="BE1462" s="40"/>
      <c r="BF1462" s="40"/>
      <c r="BG1462" s="40"/>
      <c r="BH1462" s="42"/>
      <c r="BI1462" s="40"/>
      <c r="BJ1462" s="40"/>
      <c r="BK1462" s="40"/>
      <c r="BL1462" s="40"/>
      <c r="BM1462" s="40"/>
      <c r="BN1462" s="40"/>
      <c r="BO1462" s="41">
        <v>2</v>
      </c>
      <c r="BP1462" s="40"/>
      <c r="BQ1462" s="40"/>
      <c r="BR1462" s="40"/>
      <c r="BS1462" s="40"/>
      <c r="BT1462" s="40">
        <v>200</v>
      </c>
      <c r="BU1462" s="42"/>
      <c r="BV1462" s="40"/>
      <c r="BW1462" s="41">
        <v>40</v>
      </c>
      <c r="BX1462" s="40"/>
      <c r="BY1462" s="40"/>
      <c r="BZ1462" s="40">
        <v>720</v>
      </c>
      <c r="CA1462" s="42">
        <v>720</v>
      </c>
      <c r="CB1462" s="41">
        <v>5</v>
      </c>
      <c r="CC1462" s="40"/>
      <c r="CD1462" s="40"/>
      <c r="CE1462" s="40"/>
      <c r="CF1462" s="40"/>
      <c r="CG1462" s="40">
        <v>75</v>
      </c>
      <c r="CH1462" s="42">
        <v>75</v>
      </c>
      <c r="CI1462" s="43"/>
      <c r="CJ1462" s="41">
        <v>1</v>
      </c>
      <c r="CK1462" s="40"/>
      <c r="CL1462" s="40"/>
      <c r="CM1462" s="40"/>
      <c r="CN1462" s="40"/>
      <c r="CO1462" s="40"/>
      <c r="CP1462" s="40"/>
      <c r="CQ1462" s="40"/>
      <c r="CR1462" s="40"/>
      <c r="CS1462" s="40"/>
      <c r="CT1462" s="40"/>
      <c r="CU1462" s="40"/>
      <c r="CV1462" s="40"/>
      <c r="CW1462" s="40">
        <v>2</v>
      </c>
      <c r="CX1462" s="40">
        <v>25</v>
      </c>
      <c r="CY1462" s="40">
        <v>2</v>
      </c>
      <c r="CZ1462" s="40">
        <v>1</v>
      </c>
      <c r="DA1462" s="40"/>
      <c r="DB1462" s="40">
        <v>1</v>
      </c>
      <c r="DC1462" s="40"/>
      <c r="DD1462" s="40"/>
      <c r="DE1462" s="40"/>
      <c r="DF1462" s="40"/>
      <c r="DG1462" s="40"/>
      <c r="DH1462" s="40"/>
      <c r="DI1462" s="40"/>
      <c r="DJ1462" s="40"/>
      <c r="DK1462" s="40"/>
      <c r="DL1462" s="40"/>
      <c r="DM1462" s="40">
        <v>1</v>
      </c>
      <c r="DN1462" s="40"/>
      <c r="DO1462" s="40">
        <v>6</v>
      </c>
      <c r="DP1462" s="40"/>
      <c r="DQ1462" s="41"/>
      <c r="DR1462" s="40"/>
      <c r="DS1462" s="40"/>
      <c r="DT1462" s="40"/>
      <c r="DU1462" s="40"/>
      <c r="DV1462" s="42"/>
      <c r="DW1462" s="40" t="s">
        <v>527</v>
      </c>
      <c r="DX1462" s="40">
        <v>1000</v>
      </c>
      <c r="DY1462" s="40">
        <v>1</v>
      </c>
      <c r="DZ1462" s="40">
        <v>1</v>
      </c>
      <c r="EA1462" s="40"/>
      <c r="EB1462" s="40"/>
      <c r="EC1462" s="40">
        <v>250</v>
      </c>
      <c r="ED1462" s="41"/>
      <c r="EE1462" s="40"/>
      <c r="EF1462" s="40"/>
      <c r="EG1462" s="41">
        <v>2</v>
      </c>
      <c r="EH1462" s="40" t="s">
        <v>1840</v>
      </c>
      <c r="EI1462" s="40"/>
      <c r="EJ1462" s="40"/>
      <c r="EK1462" s="40"/>
      <c r="EL1462" s="42">
        <v>300</v>
      </c>
      <c r="EM1462" s="40"/>
      <c r="EN1462" s="40"/>
      <c r="EO1462" s="40"/>
      <c r="EP1462" s="40"/>
      <c r="EQ1462" s="40"/>
      <c r="ER1462" s="40"/>
      <c r="ES1462" s="40"/>
      <c r="ET1462" s="40"/>
      <c r="EU1462" s="40"/>
      <c r="EV1462" s="40"/>
      <c r="EW1462" s="42"/>
      <c r="EX1462" s="42"/>
      <c r="EY1462" s="42"/>
      <c r="EZ1462" s="42"/>
      <c r="FA1462" s="42"/>
      <c r="FB1462" s="42"/>
      <c r="FC1462" s="42"/>
      <c r="FD1462" s="42"/>
      <c r="FE1462" s="42"/>
      <c r="FF1462" s="42"/>
      <c r="FG1462" s="42"/>
      <c r="FH1462" s="42"/>
      <c r="FI1462" s="42"/>
      <c r="FJ1462" s="42"/>
      <c r="FK1462" s="42"/>
      <c r="FL1462" s="42"/>
      <c r="FM1462" s="42">
        <v>1</v>
      </c>
      <c r="FN1462" s="42"/>
      <c r="FO1462" s="42">
        <v>200</v>
      </c>
      <c r="FP1462" s="42"/>
      <c r="FQ1462" s="42"/>
      <c r="FR1462" s="42"/>
      <c r="FS1462" s="29">
        <f t="shared" si="179"/>
        <v>4023</v>
      </c>
      <c r="FT1462" s="29">
        <f t="shared" si="181"/>
        <v>4023</v>
      </c>
      <c r="FU1462" s="8">
        <f t="shared" si="180"/>
        <v>106</v>
      </c>
      <c r="FV1462" s="29">
        <f t="shared" si="182"/>
        <v>106</v>
      </c>
      <c r="FW1462" t="s">
        <v>1841</v>
      </c>
    </row>
    <row r="1463" spans="1:179">
      <c r="A1463" s="8">
        <v>11025</v>
      </c>
      <c r="B1463" s="27" t="s">
        <v>73</v>
      </c>
      <c r="C1463" s="40">
        <v>23</v>
      </c>
      <c r="D1463" s="40" t="s">
        <v>1842</v>
      </c>
      <c r="E1463" s="40" t="s">
        <v>1455</v>
      </c>
      <c r="F1463" s="40" t="s">
        <v>261</v>
      </c>
      <c r="G1463" s="40">
        <v>150</v>
      </c>
      <c r="H1463" s="8" t="str">
        <f>VLOOKUP(F1463, 'Meslek Grupları'!$E$6:$G$152, 3, FALSE)</f>
        <v>Esnaf</v>
      </c>
      <c r="I1463" s="40"/>
      <c r="J1463" s="40"/>
      <c r="K1463" s="40"/>
      <c r="L1463" s="40"/>
      <c r="M1463" s="40"/>
      <c r="N1463" s="40"/>
      <c r="O1463" s="40"/>
      <c r="P1463" s="40"/>
      <c r="Q1463" s="40" t="s">
        <v>575</v>
      </c>
      <c r="R1463" s="40">
        <v>32</v>
      </c>
      <c r="S1463" s="40">
        <v>10</v>
      </c>
      <c r="T1463" s="40">
        <v>45</v>
      </c>
      <c r="U1463" s="40"/>
      <c r="V1463" s="40"/>
      <c r="W1463" s="40"/>
      <c r="X1463" s="40"/>
      <c r="Y1463" s="40"/>
      <c r="Z1463" s="41"/>
      <c r="AA1463" s="40"/>
      <c r="AB1463" s="40"/>
      <c r="AC1463" s="40"/>
      <c r="AD1463" s="40"/>
      <c r="AE1463" s="40"/>
      <c r="AF1463" s="40"/>
      <c r="AG1463" s="40"/>
      <c r="AH1463" s="40"/>
      <c r="AI1463" s="40"/>
      <c r="AJ1463" s="40"/>
      <c r="AK1463" s="40"/>
      <c r="AL1463" s="40"/>
      <c r="AM1463" s="40"/>
      <c r="AN1463" s="40"/>
      <c r="AO1463" s="40"/>
      <c r="AP1463" s="40"/>
      <c r="AQ1463" s="40"/>
      <c r="AR1463" s="40" t="s">
        <v>1456</v>
      </c>
      <c r="AS1463" s="42" t="s">
        <v>1456</v>
      </c>
      <c r="AT1463" s="42" t="s">
        <v>1456</v>
      </c>
      <c r="AU1463" s="43"/>
      <c r="AV1463" s="40"/>
      <c r="AW1463" s="40"/>
      <c r="AX1463" s="40"/>
      <c r="AY1463" s="40"/>
      <c r="AZ1463" s="40"/>
      <c r="BA1463" s="42"/>
      <c r="BB1463" s="41"/>
      <c r="BC1463" s="40"/>
      <c r="BD1463" s="40"/>
      <c r="BE1463" s="40"/>
      <c r="BF1463" s="40"/>
      <c r="BG1463" s="40"/>
      <c r="BH1463" s="42"/>
      <c r="BI1463" s="40">
        <v>1</v>
      </c>
      <c r="BJ1463" s="40"/>
      <c r="BK1463" s="40"/>
      <c r="BL1463" s="40"/>
      <c r="BM1463" s="40"/>
      <c r="BN1463" s="40">
        <v>280</v>
      </c>
      <c r="BO1463" s="41"/>
      <c r="BP1463" s="40"/>
      <c r="BQ1463" s="40"/>
      <c r="BR1463" s="40"/>
      <c r="BS1463" s="40"/>
      <c r="BT1463" s="40"/>
      <c r="BU1463" s="42"/>
      <c r="BV1463" s="40"/>
      <c r="BW1463" s="41">
        <v>10</v>
      </c>
      <c r="BX1463" s="40"/>
      <c r="BY1463" s="40"/>
      <c r="BZ1463" s="40">
        <v>240</v>
      </c>
      <c r="CA1463" s="42">
        <v>240</v>
      </c>
      <c r="CB1463" s="41"/>
      <c r="CC1463" s="40"/>
      <c r="CD1463" s="40"/>
      <c r="CE1463" s="40"/>
      <c r="CF1463" s="40"/>
      <c r="CG1463" s="40"/>
      <c r="CH1463" s="42"/>
      <c r="CI1463" s="43"/>
      <c r="CJ1463" s="41"/>
      <c r="CK1463" s="40"/>
      <c r="CL1463" s="40"/>
      <c r="CM1463" s="40"/>
      <c r="CN1463" s="40"/>
      <c r="CO1463" s="40"/>
      <c r="CP1463" s="40"/>
      <c r="CQ1463" s="40"/>
      <c r="CR1463" s="40"/>
      <c r="CS1463" s="40"/>
      <c r="CT1463" s="40"/>
      <c r="CU1463" s="40"/>
      <c r="CV1463" s="40"/>
      <c r="CW1463" s="40"/>
      <c r="CX1463" s="40"/>
      <c r="CY1463" s="40"/>
      <c r="CZ1463" s="40"/>
      <c r="DA1463" s="40"/>
      <c r="DB1463" s="40"/>
      <c r="DC1463" s="40"/>
      <c r="DD1463" s="40"/>
      <c r="DE1463" s="40"/>
      <c r="DF1463" s="40"/>
      <c r="DG1463" s="40"/>
      <c r="DH1463" s="40"/>
      <c r="DI1463" s="40"/>
      <c r="DJ1463" s="40"/>
      <c r="DK1463" s="40"/>
      <c r="DL1463" s="40"/>
      <c r="DM1463" s="40"/>
      <c r="DN1463" s="40"/>
      <c r="DO1463" s="40"/>
      <c r="DP1463" s="40"/>
      <c r="DQ1463" s="41"/>
      <c r="DR1463" s="40"/>
      <c r="DS1463" s="40"/>
      <c r="DT1463" s="40"/>
      <c r="DU1463" s="40"/>
      <c r="DV1463" s="42"/>
      <c r="DW1463" s="40"/>
      <c r="DX1463" s="40"/>
      <c r="DY1463" s="40"/>
      <c r="DZ1463" s="40"/>
      <c r="EA1463" s="40"/>
      <c r="EB1463" s="40"/>
      <c r="EC1463" s="40"/>
      <c r="ED1463" s="41"/>
      <c r="EE1463" s="40"/>
      <c r="EF1463" s="40"/>
      <c r="EG1463" s="41"/>
      <c r="EH1463" s="40"/>
      <c r="EI1463" s="40"/>
      <c r="EJ1463" s="40"/>
      <c r="EK1463" s="40"/>
      <c r="EL1463" s="42"/>
      <c r="EM1463" s="40"/>
      <c r="EN1463" s="40"/>
      <c r="EO1463" s="40"/>
      <c r="EP1463" s="40"/>
      <c r="EQ1463" s="40"/>
      <c r="ER1463" s="40"/>
      <c r="ES1463" s="40"/>
      <c r="ET1463" s="40"/>
      <c r="EU1463" s="40"/>
      <c r="EV1463" s="40"/>
      <c r="EW1463" s="42"/>
      <c r="EX1463" s="42"/>
      <c r="EY1463" s="42"/>
      <c r="EZ1463" s="42"/>
      <c r="FA1463" s="42"/>
      <c r="FB1463" s="42"/>
      <c r="FC1463" s="42"/>
      <c r="FD1463" s="42"/>
      <c r="FE1463" s="42"/>
      <c r="FF1463" s="42"/>
      <c r="FG1463" s="42"/>
      <c r="FH1463" s="42"/>
      <c r="FI1463" s="42"/>
      <c r="FJ1463" s="42"/>
      <c r="FK1463" s="42"/>
      <c r="FL1463" s="42"/>
      <c r="FM1463" s="42"/>
      <c r="FN1463" s="42"/>
      <c r="FO1463" s="42"/>
      <c r="FP1463" s="42"/>
      <c r="FQ1463" s="42"/>
      <c r="FR1463" s="42"/>
      <c r="FS1463" s="29">
        <f t="shared" si="179"/>
        <v>390</v>
      </c>
      <c r="FT1463" s="29">
        <f t="shared" si="181"/>
        <v>390</v>
      </c>
      <c r="FU1463" s="8">
        <f t="shared" si="180"/>
        <v>11</v>
      </c>
      <c r="FV1463" s="29">
        <f t="shared" si="182"/>
        <v>11</v>
      </c>
      <c r="FW1463" t="s">
        <v>1843</v>
      </c>
    </row>
    <row r="1464" spans="1:179">
      <c r="A1464" s="8">
        <v>11025</v>
      </c>
      <c r="B1464" s="27" t="s">
        <v>73</v>
      </c>
      <c r="C1464" s="40">
        <v>24</v>
      </c>
      <c r="D1464" s="40" t="s">
        <v>1844</v>
      </c>
      <c r="E1464" s="40" t="s">
        <v>1837</v>
      </c>
      <c r="F1464" s="40" t="s">
        <v>805</v>
      </c>
      <c r="G1464" s="40">
        <v>150</v>
      </c>
      <c r="H1464" s="8" t="str">
        <f>VLOOKUP(F1464, 'Meslek Grupları'!$E$6:$G$152, 3, FALSE)</f>
        <v>İşçiler</v>
      </c>
      <c r="I1464" s="40"/>
      <c r="J1464" s="40"/>
      <c r="K1464" s="40"/>
      <c r="L1464" s="40"/>
      <c r="M1464" s="40"/>
      <c r="N1464" s="40"/>
      <c r="O1464" s="40"/>
      <c r="P1464" s="40"/>
      <c r="Q1464" s="40" t="s">
        <v>575</v>
      </c>
      <c r="R1464" s="40">
        <v>24</v>
      </c>
      <c r="S1464" s="40">
        <v>3</v>
      </c>
      <c r="T1464" s="40">
        <v>13.5</v>
      </c>
      <c r="U1464" s="40"/>
      <c r="V1464" s="40"/>
      <c r="W1464" s="40"/>
      <c r="X1464" s="40"/>
      <c r="Y1464" s="40"/>
      <c r="Z1464" s="41"/>
      <c r="AA1464" s="40"/>
      <c r="AB1464" s="40"/>
      <c r="AC1464" s="40"/>
      <c r="AD1464" s="40"/>
      <c r="AE1464" s="40"/>
      <c r="AF1464" s="40"/>
      <c r="AG1464" s="40"/>
      <c r="AH1464" s="40"/>
      <c r="AI1464" s="40"/>
      <c r="AJ1464" s="40"/>
      <c r="AK1464" s="40"/>
      <c r="AL1464" s="40"/>
      <c r="AM1464" s="40"/>
      <c r="AN1464" s="40"/>
      <c r="AO1464" s="40"/>
      <c r="AP1464" s="40"/>
      <c r="AQ1464" s="40"/>
      <c r="AR1464" s="40">
        <v>10</v>
      </c>
      <c r="AS1464" s="42">
        <v>2</v>
      </c>
      <c r="AT1464" s="42">
        <v>2</v>
      </c>
      <c r="AU1464" s="43"/>
      <c r="AV1464" s="40"/>
      <c r="AW1464" s="40"/>
      <c r="AX1464" s="40"/>
      <c r="AY1464" s="40"/>
      <c r="AZ1464" s="40"/>
      <c r="BA1464" s="42"/>
      <c r="BB1464" s="41"/>
      <c r="BC1464" s="40"/>
      <c r="BD1464" s="40"/>
      <c r="BE1464" s="40"/>
      <c r="BF1464" s="40"/>
      <c r="BG1464" s="40"/>
      <c r="BH1464" s="42"/>
      <c r="BI1464" s="40">
        <v>1.5</v>
      </c>
      <c r="BJ1464" s="40">
        <v>2</v>
      </c>
      <c r="BK1464" s="40">
        <v>2</v>
      </c>
      <c r="BL1464" s="40" t="s">
        <v>1820</v>
      </c>
      <c r="BM1464" s="40">
        <v>16</v>
      </c>
      <c r="BN1464" s="40">
        <v>18</v>
      </c>
      <c r="BO1464" s="41"/>
      <c r="BP1464" s="40"/>
      <c r="BQ1464" s="40"/>
      <c r="BR1464" s="40"/>
      <c r="BS1464" s="40"/>
      <c r="BT1464" s="40"/>
      <c r="BU1464" s="42"/>
      <c r="BV1464" s="40"/>
      <c r="BW1464" s="41">
        <v>3</v>
      </c>
      <c r="BX1464" s="40"/>
      <c r="BY1464" s="40"/>
      <c r="BZ1464" s="40">
        <v>280</v>
      </c>
      <c r="CA1464" s="42">
        <v>280</v>
      </c>
      <c r="CB1464" s="41"/>
      <c r="CC1464" s="40"/>
      <c r="CD1464" s="40"/>
      <c r="CE1464" s="40"/>
      <c r="CF1464" s="40"/>
      <c r="CG1464" s="40"/>
      <c r="CH1464" s="42"/>
      <c r="CI1464" s="43"/>
      <c r="CJ1464" s="41"/>
      <c r="CK1464" s="40"/>
      <c r="CL1464" s="40"/>
      <c r="CM1464" s="40"/>
      <c r="CN1464" s="40"/>
      <c r="CO1464" s="40"/>
      <c r="CP1464" s="40"/>
      <c r="CQ1464" s="40"/>
      <c r="CR1464" s="40"/>
      <c r="CS1464" s="40"/>
      <c r="CT1464" s="40"/>
      <c r="CU1464" s="40"/>
      <c r="CV1464" s="40"/>
      <c r="CW1464" s="40"/>
      <c r="CX1464" s="40"/>
      <c r="CY1464" s="40"/>
      <c r="CZ1464" s="40"/>
      <c r="DA1464" s="40"/>
      <c r="DB1464" s="40"/>
      <c r="DC1464" s="40"/>
      <c r="DD1464" s="40"/>
      <c r="DE1464" s="40"/>
      <c r="DF1464" s="40"/>
      <c r="DG1464" s="40"/>
      <c r="DH1464" s="40"/>
      <c r="DI1464" s="40"/>
      <c r="DJ1464" s="40"/>
      <c r="DK1464" s="40"/>
      <c r="DL1464" s="40"/>
      <c r="DM1464" s="40"/>
      <c r="DN1464" s="40"/>
      <c r="DO1464" s="40"/>
      <c r="DP1464" s="40"/>
      <c r="DQ1464" s="41"/>
      <c r="DR1464" s="40"/>
      <c r="DS1464" s="40"/>
      <c r="DT1464" s="40"/>
      <c r="DU1464" s="40"/>
      <c r="DV1464" s="42"/>
      <c r="DW1464" s="40"/>
      <c r="DX1464" s="40"/>
      <c r="DY1464" s="40"/>
      <c r="DZ1464" s="40"/>
      <c r="EA1464" s="40"/>
      <c r="EB1464" s="40"/>
      <c r="EC1464" s="40"/>
      <c r="ED1464" s="41"/>
      <c r="EE1464" s="40"/>
      <c r="EF1464" s="40"/>
      <c r="EG1464" s="41"/>
      <c r="EH1464" s="40"/>
      <c r="EI1464" s="40"/>
      <c r="EJ1464" s="40"/>
      <c r="EK1464" s="40"/>
      <c r="EL1464" s="42"/>
      <c r="EM1464" s="40"/>
      <c r="EN1464" s="40"/>
      <c r="EO1464" s="40"/>
      <c r="EP1464" s="40"/>
      <c r="EQ1464" s="40"/>
      <c r="ER1464" s="40"/>
      <c r="ES1464" s="40"/>
      <c r="ET1464" s="40"/>
      <c r="EU1464" s="40"/>
      <c r="EV1464" s="40"/>
      <c r="EW1464" s="42"/>
      <c r="EX1464" s="42"/>
      <c r="EY1464" s="42"/>
      <c r="EZ1464" s="42"/>
      <c r="FA1464" s="42"/>
      <c r="FB1464" s="42"/>
      <c r="FC1464" s="42"/>
      <c r="FD1464" s="42"/>
      <c r="FE1464" s="42"/>
      <c r="FF1464" s="42"/>
      <c r="FG1464" s="42"/>
      <c r="FH1464" s="42"/>
      <c r="FI1464" s="42"/>
      <c r="FJ1464" s="42"/>
      <c r="FK1464" s="42"/>
      <c r="FL1464" s="42"/>
      <c r="FM1464" s="42"/>
      <c r="FN1464" s="42"/>
      <c r="FO1464" s="42"/>
      <c r="FP1464" s="42"/>
      <c r="FQ1464" s="42"/>
      <c r="FR1464" s="42"/>
      <c r="FS1464" s="29">
        <f t="shared" si="179"/>
        <v>446</v>
      </c>
      <c r="FT1464" s="29">
        <f t="shared" si="181"/>
        <v>446</v>
      </c>
      <c r="FU1464" s="8">
        <f t="shared" si="180"/>
        <v>4.5</v>
      </c>
      <c r="FV1464" s="29">
        <f t="shared" si="182"/>
        <v>4.5</v>
      </c>
    </row>
    <row r="1465" spans="1:179">
      <c r="A1465" s="8">
        <v>11025</v>
      </c>
      <c r="B1465" s="27" t="s">
        <v>73</v>
      </c>
      <c r="C1465" s="40">
        <v>25</v>
      </c>
      <c r="D1465" s="40" t="s">
        <v>1845</v>
      </c>
      <c r="E1465" s="40" t="s">
        <v>1455</v>
      </c>
      <c r="F1465" s="40" t="s">
        <v>191</v>
      </c>
      <c r="G1465" s="40">
        <v>200</v>
      </c>
      <c r="H1465" s="8" t="str">
        <f>VLOOKUP(F1465, 'Meslek Grupları'!$E$6:$G$152, 3, FALSE)</f>
        <v>Esnaf</v>
      </c>
      <c r="I1465" s="40"/>
      <c r="J1465" s="40"/>
      <c r="K1465" s="40"/>
      <c r="L1465" s="40"/>
      <c r="M1465" s="40"/>
      <c r="N1465" s="40"/>
      <c r="O1465" s="40"/>
      <c r="P1465" s="40"/>
      <c r="Q1465" s="40" t="s">
        <v>1846</v>
      </c>
      <c r="R1465" s="40">
        <v>42</v>
      </c>
      <c r="S1465" s="40">
        <v>3</v>
      </c>
      <c r="T1465" s="40">
        <v>13.5</v>
      </c>
      <c r="U1465" s="40"/>
      <c r="V1465" s="40"/>
      <c r="W1465" s="40"/>
      <c r="X1465" s="40"/>
      <c r="Y1465" s="40"/>
      <c r="Z1465" s="41"/>
      <c r="AA1465" s="40"/>
      <c r="AB1465" s="40"/>
      <c r="AC1465" s="40"/>
      <c r="AD1465" s="40"/>
      <c r="AE1465" s="40"/>
      <c r="AF1465" s="40"/>
      <c r="AG1465" s="40"/>
      <c r="AH1465" s="40"/>
      <c r="AI1465" s="40"/>
      <c r="AJ1465" s="40"/>
      <c r="AK1465" s="40"/>
      <c r="AL1465" s="40"/>
      <c r="AM1465" s="40"/>
      <c r="AN1465" s="40"/>
      <c r="AO1465" s="40"/>
      <c r="AP1465" s="40"/>
      <c r="AQ1465" s="40"/>
      <c r="AR1465" s="40">
        <v>10</v>
      </c>
      <c r="AS1465" s="42">
        <v>2</v>
      </c>
      <c r="AT1465" s="42">
        <v>2</v>
      </c>
      <c r="AU1465" s="43"/>
      <c r="AV1465" s="40"/>
      <c r="AW1465" s="40"/>
      <c r="AX1465" s="40"/>
      <c r="AY1465" s="40"/>
      <c r="AZ1465" s="40"/>
      <c r="BA1465" s="42"/>
      <c r="BB1465" s="41"/>
      <c r="BC1465" s="40"/>
      <c r="BD1465" s="40"/>
      <c r="BE1465" s="40"/>
      <c r="BF1465" s="40"/>
      <c r="BG1465" s="40"/>
      <c r="BH1465" s="42"/>
      <c r="BI1465" s="40">
        <v>2</v>
      </c>
      <c r="BJ1465" s="40">
        <v>2</v>
      </c>
      <c r="BK1465" s="40">
        <v>2</v>
      </c>
      <c r="BL1465" s="40" t="s">
        <v>1847</v>
      </c>
      <c r="BM1465" s="40">
        <v>16</v>
      </c>
      <c r="BN1465" s="40">
        <v>50</v>
      </c>
      <c r="BO1465" s="41"/>
      <c r="BP1465" s="40"/>
      <c r="BQ1465" s="40"/>
      <c r="BR1465" s="40"/>
      <c r="BS1465" s="40"/>
      <c r="BT1465" s="40"/>
      <c r="BU1465" s="42"/>
      <c r="BV1465" s="40"/>
      <c r="BW1465" s="41">
        <v>3</v>
      </c>
      <c r="BX1465" s="40"/>
      <c r="BY1465" s="40"/>
      <c r="BZ1465" s="40">
        <v>48</v>
      </c>
      <c r="CA1465" s="42">
        <v>48</v>
      </c>
      <c r="CB1465" s="41"/>
      <c r="CC1465" s="40"/>
      <c r="CD1465" s="40"/>
      <c r="CE1465" s="40"/>
      <c r="CF1465" s="40"/>
      <c r="CG1465" s="40"/>
      <c r="CH1465" s="42"/>
      <c r="CI1465" s="43"/>
      <c r="CJ1465" s="41"/>
      <c r="CK1465" s="40"/>
      <c r="CL1465" s="40"/>
      <c r="CM1465" s="40"/>
      <c r="CN1465" s="40"/>
      <c r="CO1465" s="40"/>
      <c r="CP1465" s="40"/>
      <c r="CQ1465" s="40"/>
      <c r="CR1465" s="40"/>
      <c r="CS1465" s="40"/>
      <c r="CT1465" s="40"/>
      <c r="CU1465" s="40"/>
      <c r="CV1465" s="40"/>
      <c r="CW1465" s="40"/>
      <c r="CX1465" s="40"/>
      <c r="CY1465" s="40"/>
      <c r="CZ1465" s="40"/>
      <c r="DA1465" s="40"/>
      <c r="DB1465" s="40"/>
      <c r="DC1465" s="40"/>
      <c r="DD1465" s="40"/>
      <c r="DE1465" s="40"/>
      <c r="DF1465" s="40"/>
      <c r="DG1465" s="40"/>
      <c r="DH1465" s="40"/>
      <c r="DI1465" s="40"/>
      <c r="DJ1465" s="40"/>
      <c r="DK1465" s="40"/>
      <c r="DL1465" s="40"/>
      <c r="DM1465" s="40"/>
      <c r="DN1465" s="40"/>
      <c r="DO1465" s="40"/>
      <c r="DP1465" s="40"/>
      <c r="DQ1465" s="41"/>
      <c r="DR1465" s="40"/>
      <c r="DS1465" s="40"/>
      <c r="DT1465" s="40"/>
      <c r="DU1465" s="40"/>
      <c r="DV1465" s="42"/>
      <c r="DW1465" s="40"/>
      <c r="DX1465" s="40"/>
      <c r="DY1465" s="40"/>
      <c r="DZ1465" s="40"/>
      <c r="EA1465" s="40"/>
      <c r="EB1465" s="40"/>
      <c r="EC1465" s="40"/>
      <c r="ED1465" s="41"/>
      <c r="EE1465" s="40"/>
      <c r="EF1465" s="40"/>
      <c r="EG1465" s="41"/>
      <c r="EH1465" s="40"/>
      <c r="EI1465" s="40"/>
      <c r="EJ1465" s="40"/>
      <c r="EK1465" s="40"/>
      <c r="EL1465" s="42"/>
      <c r="EM1465" s="40"/>
      <c r="EN1465" s="40"/>
      <c r="EO1465" s="40"/>
      <c r="EP1465" s="40"/>
      <c r="EQ1465" s="40"/>
      <c r="ER1465" s="40"/>
      <c r="ES1465" s="40"/>
      <c r="ET1465" s="40"/>
      <c r="EU1465" s="40"/>
      <c r="EV1465" s="40"/>
      <c r="EW1465" s="42"/>
      <c r="EX1465" s="42"/>
      <c r="EY1465" s="42"/>
      <c r="EZ1465" s="42"/>
      <c r="FA1465" s="42"/>
      <c r="FB1465" s="42"/>
      <c r="FC1465" s="42"/>
      <c r="FD1465" s="42"/>
      <c r="FE1465" s="42"/>
      <c r="FF1465" s="42"/>
      <c r="FG1465" s="42"/>
      <c r="FH1465" s="42"/>
      <c r="FI1465" s="42"/>
      <c r="FJ1465" s="42"/>
      <c r="FK1465" s="42"/>
      <c r="FL1465" s="42"/>
      <c r="FM1465" s="42"/>
      <c r="FN1465" s="42"/>
      <c r="FO1465" s="42"/>
      <c r="FP1465" s="42"/>
      <c r="FQ1465" s="42"/>
      <c r="FR1465" s="42"/>
      <c r="FS1465" s="29">
        <f t="shared" si="179"/>
        <v>264</v>
      </c>
      <c r="FT1465" s="29">
        <f t="shared" si="181"/>
        <v>264</v>
      </c>
      <c r="FU1465" s="8">
        <f t="shared" si="180"/>
        <v>5</v>
      </c>
      <c r="FV1465" s="29">
        <f t="shared" si="182"/>
        <v>5</v>
      </c>
    </row>
    <row r="1466" spans="1:179">
      <c r="A1466" s="8">
        <v>11025</v>
      </c>
      <c r="B1466" s="27" t="s">
        <v>73</v>
      </c>
      <c r="C1466" s="40">
        <v>26</v>
      </c>
      <c r="D1466" s="40" t="s">
        <v>1832</v>
      </c>
      <c r="E1466" s="40" t="s">
        <v>1848</v>
      </c>
      <c r="F1466" s="40" t="s">
        <v>376</v>
      </c>
      <c r="G1466" s="40"/>
      <c r="H1466" s="8" t="str">
        <f>VLOOKUP(F1466, 'Meslek Grupları'!$E$6:$G$152, 3, FALSE)</f>
        <v>Mesleksiz</v>
      </c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>
        <v>3</v>
      </c>
      <c r="T1466" s="40">
        <v>15</v>
      </c>
      <c r="U1466" s="40"/>
      <c r="V1466" s="40"/>
      <c r="W1466" s="40"/>
      <c r="X1466" s="40"/>
      <c r="Y1466" s="40"/>
      <c r="Z1466" s="41"/>
      <c r="AA1466" s="40"/>
      <c r="AB1466" s="40"/>
      <c r="AC1466" s="40"/>
      <c r="AD1466" s="40"/>
      <c r="AE1466" s="40"/>
      <c r="AF1466" s="40"/>
      <c r="AG1466" s="40"/>
      <c r="AH1466" s="40"/>
      <c r="AI1466" s="40"/>
      <c r="AJ1466" s="40"/>
      <c r="AK1466" s="40"/>
      <c r="AL1466" s="40"/>
      <c r="AM1466" s="40"/>
      <c r="AN1466" s="40"/>
      <c r="AO1466" s="40"/>
      <c r="AP1466" s="40"/>
      <c r="AQ1466" s="40"/>
      <c r="AR1466" s="40"/>
      <c r="AS1466" s="42"/>
      <c r="AT1466" s="42"/>
      <c r="AU1466" s="43"/>
      <c r="AV1466" s="40"/>
      <c r="AW1466" s="40"/>
      <c r="AX1466" s="40"/>
      <c r="AY1466" s="40"/>
      <c r="AZ1466" s="40"/>
      <c r="BA1466" s="42"/>
      <c r="BB1466" s="41"/>
      <c r="BC1466" s="40"/>
      <c r="BD1466" s="40"/>
      <c r="BE1466" s="40"/>
      <c r="BF1466" s="40"/>
      <c r="BG1466" s="40"/>
      <c r="BH1466" s="42"/>
      <c r="BI1466" s="40"/>
      <c r="BJ1466" s="40"/>
      <c r="BK1466" s="40"/>
      <c r="BL1466" s="40"/>
      <c r="BM1466" s="40"/>
      <c r="BN1466" s="40"/>
      <c r="BO1466" s="41"/>
      <c r="BP1466" s="40"/>
      <c r="BQ1466" s="40"/>
      <c r="BR1466" s="40"/>
      <c r="BS1466" s="40"/>
      <c r="BT1466" s="40"/>
      <c r="BU1466" s="42"/>
      <c r="BV1466" s="40"/>
      <c r="BW1466" s="41">
        <v>3</v>
      </c>
      <c r="BX1466" s="40"/>
      <c r="BY1466" s="40"/>
      <c r="BZ1466" s="40">
        <v>84</v>
      </c>
      <c r="CA1466" s="42">
        <v>84</v>
      </c>
      <c r="CB1466" s="41"/>
      <c r="CC1466" s="40"/>
      <c r="CD1466" s="40"/>
      <c r="CE1466" s="40"/>
      <c r="CF1466" s="40"/>
      <c r="CG1466" s="40"/>
      <c r="CH1466" s="42"/>
      <c r="CI1466" s="43"/>
      <c r="CJ1466" s="41"/>
      <c r="CK1466" s="40"/>
      <c r="CL1466" s="40"/>
      <c r="CM1466" s="40"/>
      <c r="CN1466" s="40"/>
      <c r="CO1466" s="40"/>
      <c r="CP1466" s="40"/>
      <c r="CQ1466" s="40"/>
      <c r="CR1466" s="40"/>
      <c r="CS1466" s="40"/>
      <c r="CT1466" s="40"/>
      <c r="CU1466" s="40"/>
      <c r="CV1466" s="40"/>
      <c r="CW1466" s="40"/>
      <c r="CX1466" s="40"/>
      <c r="CY1466" s="40"/>
      <c r="CZ1466" s="40"/>
      <c r="DA1466" s="40"/>
      <c r="DB1466" s="40"/>
      <c r="DC1466" s="40"/>
      <c r="DD1466" s="40"/>
      <c r="DE1466" s="40"/>
      <c r="DF1466" s="40"/>
      <c r="DG1466" s="40"/>
      <c r="DH1466" s="40"/>
      <c r="DI1466" s="40"/>
      <c r="DJ1466" s="40"/>
      <c r="DK1466" s="40"/>
      <c r="DL1466" s="40"/>
      <c r="DM1466" s="40"/>
      <c r="DN1466" s="40"/>
      <c r="DO1466" s="40"/>
      <c r="DP1466" s="40"/>
      <c r="DQ1466" s="41"/>
      <c r="DR1466" s="40"/>
      <c r="DS1466" s="40"/>
      <c r="DT1466" s="40"/>
      <c r="DU1466" s="40"/>
      <c r="DV1466" s="42"/>
      <c r="DW1466" s="40"/>
      <c r="DX1466" s="40"/>
      <c r="DY1466" s="40"/>
      <c r="DZ1466" s="40"/>
      <c r="EA1466" s="40"/>
      <c r="EB1466" s="40"/>
      <c r="EC1466" s="40"/>
      <c r="ED1466" s="41"/>
      <c r="EE1466" s="40"/>
      <c r="EF1466" s="40"/>
      <c r="EG1466" s="41"/>
      <c r="EH1466" s="40"/>
      <c r="EI1466" s="40"/>
      <c r="EJ1466" s="40"/>
      <c r="EK1466" s="40"/>
      <c r="EL1466" s="42"/>
      <c r="EM1466" s="40"/>
      <c r="EN1466" s="40"/>
      <c r="EO1466" s="40"/>
      <c r="EP1466" s="40"/>
      <c r="EQ1466" s="40"/>
      <c r="ER1466" s="40"/>
      <c r="ES1466" s="40"/>
      <c r="ET1466" s="40"/>
      <c r="EU1466" s="40"/>
      <c r="EV1466" s="40"/>
      <c r="EW1466" s="42"/>
      <c r="EX1466" s="42"/>
      <c r="EY1466" s="42"/>
      <c r="EZ1466" s="42"/>
      <c r="FA1466" s="42"/>
      <c r="FB1466" s="42"/>
      <c r="FC1466" s="42"/>
      <c r="FD1466" s="42"/>
      <c r="FE1466" s="42"/>
      <c r="FF1466" s="42"/>
      <c r="FG1466" s="42"/>
      <c r="FH1466" s="42"/>
      <c r="FI1466" s="42"/>
      <c r="FJ1466" s="42"/>
      <c r="FK1466" s="42"/>
      <c r="FL1466" s="42"/>
      <c r="FM1466" s="42"/>
      <c r="FN1466" s="42"/>
      <c r="FO1466" s="42"/>
      <c r="FP1466" s="42"/>
      <c r="FQ1466" s="42"/>
      <c r="FR1466" s="42"/>
      <c r="FS1466" s="29">
        <f t="shared" si="179"/>
        <v>84</v>
      </c>
      <c r="FT1466" s="29">
        <f t="shared" si="181"/>
        <v>84</v>
      </c>
      <c r="FU1466" s="8">
        <f t="shared" si="180"/>
        <v>3</v>
      </c>
      <c r="FV1466" s="29">
        <f t="shared" si="182"/>
        <v>3</v>
      </c>
    </row>
    <row r="1467" spans="1:179">
      <c r="A1467" s="8">
        <v>11025</v>
      </c>
      <c r="B1467" s="27" t="s">
        <v>73</v>
      </c>
      <c r="C1467" s="40">
        <v>27</v>
      </c>
      <c r="D1467" s="40" t="s">
        <v>1849</v>
      </c>
      <c r="E1467" s="40" t="s">
        <v>1735</v>
      </c>
      <c r="F1467" s="40" t="s">
        <v>805</v>
      </c>
      <c r="G1467" s="40">
        <v>120</v>
      </c>
      <c r="H1467" s="8" t="str">
        <f>VLOOKUP(F1467, 'Meslek Grupları'!$E$6:$G$152, 3, FALSE)</f>
        <v>İşçiler</v>
      </c>
      <c r="I1467" s="40"/>
      <c r="J1467" s="40"/>
      <c r="K1467" s="40"/>
      <c r="L1467" s="40"/>
      <c r="M1467" s="40"/>
      <c r="N1467" s="40"/>
      <c r="O1467" s="40"/>
      <c r="P1467" s="40"/>
      <c r="Q1467" s="40" t="s">
        <v>575</v>
      </c>
      <c r="R1467" s="40">
        <v>10</v>
      </c>
      <c r="S1467" s="40">
        <v>2</v>
      </c>
      <c r="T1467" s="40">
        <v>9</v>
      </c>
      <c r="U1467" s="40"/>
      <c r="V1467" s="40"/>
      <c r="W1467" s="40"/>
      <c r="X1467" s="40"/>
      <c r="Y1467" s="40"/>
      <c r="Z1467" s="41"/>
      <c r="AA1467" s="40"/>
      <c r="AB1467" s="40"/>
      <c r="AC1467" s="40"/>
      <c r="AD1467" s="40"/>
      <c r="AE1467" s="40"/>
      <c r="AF1467" s="40"/>
      <c r="AG1467" s="40"/>
      <c r="AH1467" s="40"/>
      <c r="AI1467" s="40"/>
      <c r="AJ1467" s="40"/>
      <c r="AK1467" s="40"/>
      <c r="AL1467" s="40"/>
      <c r="AM1467" s="40"/>
      <c r="AN1467" s="40"/>
      <c r="AO1467" s="40"/>
      <c r="AP1467" s="40"/>
      <c r="AQ1467" s="40"/>
      <c r="AR1467" s="40"/>
      <c r="AS1467" s="42"/>
      <c r="AT1467" s="42"/>
      <c r="AU1467" s="43"/>
      <c r="AV1467" s="40"/>
      <c r="AW1467" s="40"/>
      <c r="AX1467" s="40"/>
      <c r="AY1467" s="40"/>
      <c r="AZ1467" s="40"/>
      <c r="BA1467" s="42"/>
      <c r="BB1467" s="41"/>
      <c r="BC1467" s="40"/>
      <c r="BD1467" s="40"/>
      <c r="BE1467" s="40"/>
      <c r="BF1467" s="40"/>
      <c r="BG1467" s="40"/>
      <c r="BH1467" s="42"/>
      <c r="BI1467" s="40">
        <v>1.5</v>
      </c>
      <c r="BJ1467" s="40"/>
      <c r="BK1467" s="40"/>
      <c r="BL1467" s="40"/>
      <c r="BM1467" s="40"/>
      <c r="BN1467" s="40">
        <v>150</v>
      </c>
      <c r="BO1467" s="41"/>
      <c r="BP1467" s="40"/>
      <c r="BQ1467" s="40"/>
      <c r="BR1467" s="40"/>
      <c r="BS1467" s="40"/>
      <c r="BT1467" s="40"/>
      <c r="BU1467" s="42"/>
      <c r="BV1467" s="40"/>
      <c r="BW1467" s="41">
        <v>2</v>
      </c>
      <c r="BX1467" s="40"/>
      <c r="BY1467" s="40"/>
      <c r="BZ1467" s="40">
        <v>36</v>
      </c>
      <c r="CA1467" s="42">
        <v>36</v>
      </c>
      <c r="CB1467" s="41"/>
      <c r="CC1467" s="40"/>
      <c r="CD1467" s="40"/>
      <c r="CE1467" s="40"/>
      <c r="CF1467" s="40"/>
      <c r="CG1467" s="40"/>
      <c r="CH1467" s="42"/>
      <c r="CI1467" s="43"/>
      <c r="CJ1467" s="41">
        <v>1</v>
      </c>
      <c r="CK1467" s="40"/>
      <c r="CL1467" s="40"/>
      <c r="CM1467" s="40"/>
      <c r="CN1467" s="40"/>
      <c r="CO1467" s="40"/>
      <c r="CP1467" s="40"/>
      <c r="CQ1467" s="40"/>
      <c r="CR1467" s="40"/>
      <c r="CS1467" s="40"/>
      <c r="CT1467" s="40"/>
      <c r="CU1467" s="40"/>
      <c r="CV1467" s="40"/>
      <c r="CW1467" s="40"/>
      <c r="CX1467" s="40"/>
      <c r="CY1467" s="40"/>
      <c r="CZ1467" s="40"/>
      <c r="DA1467" s="40"/>
      <c r="DB1467" s="40"/>
      <c r="DC1467" s="40"/>
      <c r="DD1467" s="40"/>
      <c r="DE1467" s="40"/>
      <c r="DF1467" s="40"/>
      <c r="DG1467" s="40"/>
      <c r="DH1467" s="40"/>
      <c r="DI1467" s="40"/>
      <c r="DJ1467" s="40"/>
      <c r="DK1467" s="40"/>
      <c r="DL1467" s="40"/>
      <c r="DM1467" s="40"/>
      <c r="DN1467" s="40"/>
      <c r="DO1467" s="40"/>
      <c r="DP1467" s="40"/>
      <c r="DQ1467" s="41"/>
      <c r="DR1467" s="40"/>
      <c r="DS1467" s="40"/>
      <c r="DT1467" s="40"/>
      <c r="DU1467" s="40"/>
      <c r="DV1467" s="42"/>
      <c r="DW1467" s="40"/>
      <c r="DX1467" s="40"/>
      <c r="DY1467" s="40"/>
      <c r="DZ1467" s="40"/>
      <c r="EA1467" s="40"/>
      <c r="EB1467" s="40"/>
      <c r="EC1467" s="40"/>
      <c r="ED1467" s="41"/>
      <c r="EE1467" s="40"/>
      <c r="EF1467" s="40"/>
      <c r="EG1467" s="41"/>
      <c r="EH1467" s="40"/>
      <c r="EI1467" s="40"/>
      <c r="EJ1467" s="40"/>
      <c r="EK1467" s="40"/>
      <c r="EL1467" s="42"/>
      <c r="EM1467" s="40"/>
      <c r="EN1467" s="40"/>
      <c r="EO1467" s="40"/>
      <c r="EP1467" s="40"/>
      <c r="EQ1467" s="40"/>
      <c r="ER1467" s="40"/>
      <c r="ES1467" s="40"/>
      <c r="ET1467" s="40"/>
      <c r="EU1467" s="40"/>
      <c r="EV1467" s="40"/>
      <c r="EW1467" s="42"/>
      <c r="EX1467" s="42"/>
      <c r="EY1467" s="42"/>
      <c r="EZ1467" s="42"/>
      <c r="FA1467" s="42"/>
      <c r="FB1467" s="42"/>
      <c r="FC1467" s="42"/>
      <c r="FD1467" s="42"/>
      <c r="FE1467" s="42"/>
      <c r="FF1467" s="42"/>
      <c r="FG1467" s="42"/>
      <c r="FH1467" s="42"/>
      <c r="FI1467" s="42"/>
      <c r="FJ1467" s="42"/>
      <c r="FK1467" s="42"/>
      <c r="FL1467" s="42"/>
      <c r="FM1467" s="42"/>
      <c r="FN1467" s="42"/>
      <c r="FO1467" s="42"/>
      <c r="FP1467" s="42"/>
      <c r="FQ1467" s="42"/>
      <c r="FR1467" s="42"/>
      <c r="FS1467" s="29">
        <f t="shared" si="179"/>
        <v>156</v>
      </c>
      <c r="FT1467" s="29">
        <f t="shared" si="181"/>
        <v>156</v>
      </c>
      <c r="FU1467" s="8">
        <f t="shared" si="180"/>
        <v>3.5</v>
      </c>
      <c r="FV1467" s="29">
        <f t="shared" si="182"/>
        <v>3.5</v>
      </c>
    </row>
    <row r="1468" spans="1:179">
      <c r="A1468" s="8">
        <v>11025</v>
      </c>
      <c r="B1468" s="27" t="s">
        <v>73</v>
      </c>
      <c r="C1468" s="40">
        <v>28</v>
      </c>
      <c r="D1468" s="40" t="s">
        <v>1826</v>
      </c>
      <c r="E1468" s="40" t="s">
        <v>1448</v>
      </c>
      <c r="F1468" s="40" t="s">
        <v>242</v>
      </c>
      <c r="G1468" s="40">
        <v>500</v>
      </c>
      <c r="H1468" s="8" t="str">
        <f>VLOOKUP(F1468, 'Meslek Grupları'!$E$6:$G$152, 3, FALSE)</f>
        <v>Esnaf</v>
      </c>
      <c r="I1468" s="40"/>
      <c r="J1468" s="40"/>
      <c r="K1468" s="40"/>
      <c r="L1468" s="40"/>
      <c r="M1468" s="40"/>
      <c r="N1468" s="40"/>
      <c r="O1468" s="40"/>
      <c r="P1468" s="40"/>
      <c r="Q1468" s="40" t="s">
        <v>575</v>
      </c>
      <c r="R1468" s="40">
        <v>18</v>
      </c>
      <c r="S1468" s="40">
        <v>8</v>
      </c>
      <c r="T1468" s="40">
        <v>40</v>
      </c>
      <c r="U1468" s="40"/>
      <c r="V1468" s="40"/>
      <c r="W1468" s="40"/>
      <c r="X1468" s="40"/>
      <c r="Y1468" s="40"/>
      <c r="Z1468" s="41"/>
      <c r="AA1468" s="40"/>
      <c r="AB1468" s="40"/>
      <c r="AC1468" s="40"/>
      <c r="AD1468" s="40"/>
      <c r="AE1468" s="40"/>
      <c r="AF1468" s="40"/>
      <c r="AG1468" s="40"/>
      <c r="AH1468" s="40"/>
      <c r="AI1468" s="40"/>
      <c r="AJ1468" s="40"/>
      <c r="AK1468" s="40"/>
      <c r="AL1468" s="40"/>
      <c r="AM1468" s="40"/>
      <c r="AN1468" s="40"/>
      <c r="AO1468" s="40"/>
      <c r="AP1468" s="40"/>
      <c r="AQ1468" s="40"/>
      <c r="AR1468" s="40">
        <v>10</v>
      </c>
      <c r="AS1468" s="42">
        <v>2</v>
      </c>
      <c r="AT1468" s="42">
        <v>2</v>
      </c>
      <c r="AU1468" s="43"/>
      <c r="AV1468" s="40"/>
      <c r="AW1468" s="40"/>
      <c r="AX1468" s="40"/>
      <c r="AY1468" s="40"/>
      <c r="AZ1468" s="40"/>
      <c r="BA1468" s="42"/>
      <c r="BB1468" s="41"/>
      <c r="BC1468" s="40"/>
      <c r="BD1468" s="40"/>
      <c r="BE1468" s="40"/>
      <c r="BF1468" s="40"/>
      <c r="BG1468" s="40"/>
      <c r="BH1468" s="42"/>
      <c r="BI1468" s="40">
        <v>1</v>
      </c>
      <c r="BJ1468" s="40">
        <v>2</v>
      </c>
      <c r="BK1468" s="40">
        <v>2</v>
      </c>
      <c r="BL1468" s="40" t="s">
        <v>1850</v>
      </c>
      <c r="BM1468" s="40">
        <v>16</v>
      </c>
      <c r="BN1468" s="40">
        <v>420</v>
      </c>
      <c r="BO1468" s="41"/>
      <c r="BP1468" s="40"/>
      <c r="BQ1468" s="40"/>
      <c r="BR1468" s="40"/>
      <c r="BS1468" s="40"/>
      <c r="BT1468" s="40"/>
      <c r="BU1468" s="42"/>
      <c r="BV1468" s="40"/>
      <c r="BW1468" s="41">
        <v>8</v>
      </c>
      <c r="BX1468" s="40"/>
      <c r="BY1468" s="40"/>
      <c r="BZ1468" s="40">
        <v>120</v>
      </c>
      <c r="CA1468" s="42">
        <v>120</v>
      </c>
      <c r="CB1468" s="41"/>
      <c r="CC1468" s="40"/>
      <c r="CD1468" s="40"/>
      <c r="CE1468" s="40"/>
      <c r="CF1468" s="40"/>
      <c r="CG1468" s="40"/>
      <c r="CH1468" s="42"/>
      <c r="CI1468" s="43"/>
      <c r="CJ1468" s="41">
        <v>1</v>
      </c>
      <c r="CK1468" s="40"/>
      <c r="CL1468" s="40"/>
      <c r="CM1468" s="40"/>
      <c r="CN1468" s="40"/>
      <c r="CO1468" s="40"/>
      <c r="CP1468" s="40"/>
      <c r="CQ1468" s="40"/>
      <c r="CR1468" s="40"/>
      <c r="CS1468" s="40"/>
      <c r="CT1468" s="40"/>
      <c r="CU1468" s="40"/>
      <c r="CV1468" s="40"/>
      <c r="CW1468" s="40"/>
      <c r="CX1468" s="40"/>
      <c r="CY1468" s="40"/>
      <c r="CZ1468" s="40"/>
      <c r="DA1468" s="40"/>
      <c r="DB1468" s="40"/>
      <c r="DC1468" s="40"/>
      <c r="DD1468" s="40"/>
      <c r="DE1468" s="40"/>
      <c r="DF1468" s="40"/>
      <c r="DG1468" s="40"/>
      <c r="DH1468" s="40"/>
      <c r="DI1468" s="40"/>
      <c r="DJ1468" s="40"/>
      <c r="DK1468" s="40"/>
      <c r="DL1468" s="40"/>
      <c r="DM1468" s="40"/>
      <c r="DN1468" s="40"/>
      <c r="DO1468" s="40"/>
      <c r="DP1468" s="40"/>
      <c r="DQ1468" s="41"/>
      <c r="DR1468" s="40"/>
      <c r="DS1468" s="40"/>
      <c r="DT1468" s="40"/>
      <c r="DU1468" s="40"/>
      <c r="DV1468" s="42"/>
      <c r="DW1468" s="40"/>
      <c r="DX1468" s="40"/>
      <c r="DY1468" s="40"/>
      <c r="DZ1468" s="40"/>
      <c r="EA1468" s="40"/>
      <c r="EB1468" s="40"/>
      <c r="EC1468" s="40"/>
      <c r="ED1468" s="41"/>
      <c r="EE1468" s="40"/>
      <c r="EF1468" s="40"/>
      <c r="EG1468" s="41"/>
      <c r="EH1468" s="40"/>
      <c r="EI1468" s="40"/>
      <c r="EJ1468" s="40"/>
      <c r="EK1468" s="40"/>
      <c r="EL1468" s="42"/>
      <c r="EM1468" s="40"/>
      <c r="EN1468" s="40"/>
      <c r="EO1468" s="40"/>
      <c r="EP1468" s="40"/>
      <c r="EQ1468" s="40"/>
      <c r="ER1468" s="40"/>
      <c r="ES1468" s="40"/>
      <c r="ET1468" s="40"/>
      <c r="EU1468" s="40"/>
      <c r="EV1468" s="40"/>
      <c r="EW1468" s="42"/>
      <c r="EX1468" s="42"/>
      <c r="EY1468" s="42"/>
      <c r="EZ1468" s="42"/>
      <c r="FA1468" s="42"/>
      <c r="FB1468" s="42"/>
      <c r="FC1468" s="42"/>
      <c r="FD1468" s="42"/>
      <c r="FE1468" s="42"/>
      <c r="FF1468" s="42"/>
      <c r="FG1468" s="42"/>
      <c r="FH1468" s="42"/>
      <c r="FI1468" s="42"/>
      <c r="FJ1468" s="42"/>
      <c r="FK1468" s="42"/>
      <c r="FL1468" s="42"/>
      <c r="FM1468" s="42"/>
      <c r="FN1468" s="42"/>
      <c r="FO1468" s="42"/>
      <c r="FP1468" s="42"/>
      <c r="FQ1468" s="42"/>
      <c r="FR1468" s="42"/>
      <c r="FS1468" s="29">
        <f t="shared" si="179"/>
        <v>636</v>
      </c>
      <c r="FT1468" s="29">
        <f t="shared" si="181"/>
        <v>636</v>
      </c>
      <c r="FU1468" s="8">
        <f t="shared" si="180"/>
        <v>9</v>
      </c>
      <c r="FV1468" s="29">
        <f t="shared" si="182"/>
        <v>9</v>
      </c>
    </row>
    <row r="1469" spans="1:179">
      <c r="A1469" s="8">
        <v>11025</v>
      </c>
      <c r="B1469" s="27" t="s">
        <v>73</v>
      </c>
      <c r="C1469" s="40">
        <v>29</v>
      </c>
      <c r="D1469" s="40" t="s">
        <v>1526</v>
      </c>
      <c r="E1469" s="40" t="s">
        <v>1448</v>
      </c>
      <c r="F1469" s="40" t="s">
        <v>174</v>
      </c>
      <c r="G1469" s="40">
        <v>300</v>
      </c>
      <c r="H1469" s="8" t="str">
        <f>VLOOKUP(F1469, 'Meslek Grupları'!$E$6:$G$152, 3, FALSE)</f>
        <v>Esnaf</v>
      </c>
      <c r="I1469" s="40"/>
      <c r="J1469" s="40"/>
      <c r="K1469" s="40"/>
      <c r="L1469" s="40"/>
      <c r="M1469" s="40"/>
      <c r="N1469" s="40"/>
      <c r="O1469" s="40"/>
      <c r="P1469" s="40"/>
      <c r="Q1469" s="40" t="s">
        <v>575</v>
      </c>
      <c r="R1469" s="40">
        <v>30</v>
      </c>
      <c r="S1469" s="40">
        <v>5.5</v>
      </c>
      <c r="T1469" s="40">
        <v>24.25</v>
      </c>
      <c r="U1469" s="40"/>
      <c r="V1469" s="40"/>
      <c r="W1469" s="40"/>
      <c r="X1469" s="40"/>
      <c r="Y1469" s="40"/>
      <c r="Z1469" s="41"/>
      <c r="AA1469" s="40"/>
      <c r="AB1469" s="40"/>
      <c r="AC1469" s="40"/>
      <c r="AD1469" s="40"/>
      <c r="AE1469" s="40"/>
      <c r="AF1469" s="40"/>
      <c r="AG1469" s="40"/>
      <c r="AH1469" s="40"/>
      <c r="AI1469" s="40"/>
      <c r="AJ1469" s="40"/>
      <c r="AK1469" s="40"/>
      <c r="AL1469" s="40"/>
      <c r="AM1469" s="40"/>
      <c r="AN1469" s="40"/>
      <c r="AO1469" s="40"/>
      <c r="AP1469" s="40"/>
      <c r="AQ1469" s="40"/>
      <c r="AR1469" s="40">
        <v>30</v>
      </c>
      <c r="AS1469" s="42">
        <v>6</v>
      </c>
      <c r="AT1469" s="42">
        <v>6</v>
      </c>
      <c r="AU1469" s="43"/>
      <c r="AV1469" s="40"/>
      <c r="AW1469" s="40"/>
      <c r="AX1469" s="40"/>
      <c r="AY1469" s="40"/>
      <c r="AZ1469" s="40"/>
      <c r="BA1469" s="42"/>
      <c r="BB1469" s="41"/>
      <c r="BC1469" s="40"/>
      <c r="BD1469" s="40"/>
      <c r="BE1469" s="40"/>
      <c r="BF1469" s="40"/>
      <c r="BG1469" s="40"/>
      <c r="BH1469" s="42"/>
      <c r="BI1469" s="40">
        <v>1.5</v>
      </c>
      <c r="BJ1469" s="40">
        <v>6</v>
      </c>
      <c r="BK1469" s="40">
        <v>6</v>
      </c>
      <c r="BL1469" s="40" t="s">
        <v>1851</v>
      </c>
      <c r="BM1469" s="40">
        <v>48</v>
      </c>
      <c r="BN1469" s="40">
        <v>59</v>
      </c>
      <c r="BO1469" s="41"/>
      <c r="BP1469" s="40"/>
      <c r="BQ1469" s="40"/>
      <c r="BR1469" s="40"/>
      <c r="BS1469" s="40"/>
      <c r="BT1469" s="40"/>
      <c r="BU1469" s="42"/>
      <c r="BV1469" s="40"/>
      <c r="BW1469" s="41">
        <v>5.5</v>
      </c>
      <c r="BX1469" s="40"/>
      <c r="BY1469" s="40"/>
      <c r="BZ1469" s="40">
        <v>144</v>
      </c>
      <c r="CA1469" s="42">
        <v>144</v>
      </c>
      <c r="CB1469" s="41"/>
      <c r="CC1469" s="40"/>
      <c r="CD1469" s="40"/>
      <c r="CE1469" s="40"/>
      <c r="CF1469" s="40"/>
      <c r="CG1469" s="40"/>
      <c r="CH1469" s="42"/>
      <c r="CI1469" s="43"/>
      <c r="CJ1469" s="41"/>
      <c r="CK1469" s="40"/>
      <c r="CL1469" s="40"/>
      <c r="CM1469" s="40"/>
      <c r="CN1469" s="40"/>
      <c r="CO1469" s="40"/>
      <c r="CP1469" s="40"/>
      <c r="CQ1469" s="40"/>
      <c r="CR1469" s="40"/>
      <c r="CS1469" s="40"/>
      <c r="CT1469" s="40"/>
      <c r="CU1469" s="40"/>
      <c r="CV1469" s="40"/>
      <c r="CW1469" s="40"/>
      <c r="CX1469" s="40"/>
      <c r="CY1469" s="40"/>
      <c r="CZ1469" s="40"/>
      <c r="DA1469" s="40"/>
      <c r="DB1469" s="40"/>
      <c r="DC1469" s="40"/>
      <c r="DD1469" s="40"/>
      <c r="DE1469" s="40"/>
      <c r="DF1469" s="40"/>
      <c r="DG1469" s="40"/>
      <c r="DH1469" s="40"/>
      <c r="DI1469" s="40"/>
      <c r="DJ1469" s="40"/>
      <c r="DK1469" s="40"/>
      <c r="DL1469" s="40"/>
      <c r="DM1469" s="40"/>
      <c r="DN1469" s="40"/>
      <c r="DO1469" s="40"/>
      <c r="DP1469" s="40"/>
      <c r="DQ1469" s="41"/>
      <c r="DR1469" s="40"/>
      <c r="DS1469" s="40"/>
      <c r="DT1469" s="40"/>
      <c r="DU1469" s="40"/>
      <c r="DV1469" s="42"/>
      <c r="DW1469" s="40"/>
      <c r="DX1469" s="40"/>
      <c r="DY1469" s="40"/>
      <c r="DZ1469" s="40"/>
      <c r="EA1469" s="40"/>
      <c r="EB1469" s="40"/>
      <c r="EC1469" s="40"/>
      <c r="ED1469" s="41"/>
      <c r="EE1469" s="40"/>
      <c r="EF1469" s="40"/>
      <c r="EG1469" s="41"/>
      <c r="EH1469" s="40"/>
      <c r="EI1469" s="40"/>
      <c r="EJ1469" s="40"/>
      <c r="EK1469" s="40"/>
      <c r="EL1469" s="42"/>
      <c r="EM1469" s="40"/>
      <c r="EN1469" s="40"/>
      <c r="EO1469" s="40"/>
      <c r="EP1469" s="40"/>
      <c r="EQ1469" s="40"/>
      <c r="ER1469" s="40"/>
      <c r="ES1469" s="40"/>
      <c r="ET1469" s="40"/>
      <c r="EU1469" s="40"/>
      <c r="EV1469" s="40"/>
      <c r="EW1469" s="42"/>
      <c r="EX1469" s="42"/>
      <c r="EY1469" s="42"/>
      <c r="EZ1469" s="42"/>
      <c r="FA1469" s="42"/>
      <c r="FB1469" s="42"/>
      <c r="FC1469" s="42"/>
      <c r="FD1469" s="42"/>
      <c r="FE1469" s="42"/>
      <c r="FF1469" s="42"/>
      <c r="FG1469" s="42"/>
      <c r="FH1469" s="42"/>
      <c r="FI1469" s="42"/>
      <c r="FJ1469" s="42"/>
      <c r="FK1469" s="42"/>
      <c r="FL1469" s="42"/>
      <c r="FM1469" s="42"/>
      <c r="FN1469" s="42"/>
      <c r="FO1469" s="42"/>
      <c r="FP1469" s="42"/>
      <c r="FQ1469" s="42"/>
      <c r="FR1469" s="42"/>
      <c r="FS1469" s="29">
        <f t="shared" si="179"/>
        <v>492</v>
      </c>
      <c r="FT1469" s="29">
        <f t="shared" si="181"/>
        <v>492</v>
      </c>
      <c r="FU1469" s="8">
        <f t="shared" si="180"/>
        <v>7</v>
      </c>
      <c r="FV1469" s="29">
        <f t="shared" si="182"/>
        <v>7</v>
      </c>
    </row>
    <row r="1470" spans="1:179">
      <c r="A1470" s="8">
        <v>11025</v>
      </c>
      <c r="B1470" s="27" t="s">
        <v>73</v>
      </c>
      <c r="C1470" s="40">
        <v>30</v>
      </c>
      <c r="D1470" s="40" t="s">
        <v>1540</v>
      </c>
      <c r="E1470" s="40" t="s">
        <v>1445</v>
      </c>
      <c r="F1470" s="40" t="s">
        <v>191</v>
      </c>
      <c r="G1470" s="40">
        <v>120</v>
      </c>
      <c r="H1470" s="8" t="str">
        <f>VLOOKUP(F1470, 'Meslek Grupları'!$E$6:$G$152, 3, FALSE)</f>
        <v>Esnaf</v>
      </c>
      <c r="I1470" s="40"/>
      <c r="J1470" s="40"/>
      <c r="K1470" s="40"/>
      <c r="L1470" s="40"/>
      <c r="M1470" s="40"/>
      <c r="N1470" s="40"/>
      <c r="O1470" s="40"/>
      <c r="P1470" s="40"/>
      <c r="Q1470" s="40"/>
      <c r="R1470" s="40">
        <v>12</v>
      </c>
      <c r="S1470" s="40">
        <v>3.5</v>
      </c>
      <c r="T1470" s="40">
        <v>15.75</v>
      </c>
      <c r="U1470" s="40"/>
      <c r="V1470" s="40"/>
      <c r="W1470" s="40"/>
      <c r="X1470" s="40"/>
      <c r="Y1470" s="40"/>
      <c r="Z1470" s="41"/>
      <c r="AA1470" s="40"/>
      <c r="AB1470" s="40"/>
      <c r="AC1470" s="40"/>
      <c r="AD1470" s="40"/>
      <c r="AE1470" s="40"/>
      <c r="AF1470" s="40"/>
      <c r="AG1470" s="40"/>
      <c r="AH1470" s="40"/>
      <c r="AI1470" s="40"/>
      <c r="AJ1470" s="40"/>
      <c r="AK1470" s="40"/>
      <c r="AL1470" s="40"/>
      <c r="AM1470" s="40"/>
      <c r="AN1470" s="40"/>
      <c r="AO1470" s="40"/>
      <c r="AP1470" s="40"/>
      <c r="AQ1470" s="40"/>
      <c r="AR1470" s="40">
        <v>25</v>
      </c>
      <c r="AS1470" s="42">
        <v>5</v>
      </c>
      <c r="AT1470" s="42">
        <v>5</v>
      </c>
      <c r="AU1470" s="43"/>
      <c r="AV1470" s="40"/>
      <c r="AW1470" s="40"/>
      <c r="AX1470" s="40"/>
      <c r="AY1470" s="40"/>
      <c r="AZ1470" s="40"/>
      <c r="BA1470" s="42"/>
      <c r="BB1470" s="41"/>
      <c r="BC1470" s="40"/>
      <c r="BD1470" s="40"/>
      <c r="BE1470" s="40"/>
      <c r="BF1470" s="40"/>
      <c r="BG1470" s="40"/>
      <c r="BH1470" s="42"/>
      <c r="BI1470" s="40">
        <v>1</v>
      </c>
      <c r="BJ1470" s="40">
        <v>5</v>
      </c>
      <c r="BK1470" s="40">
        <v>5</v>
      </c>
      <c r="BL1470" s="40" t="s">
        <v>1852</v>
      </c>
      <c r="BM1470" s="40">
        <v>40</v>
      </c>
      <c r="BN1470" s="40">
        <v>108</v>
      </c>
      <c r="BO1470" s="41"/>
      <c r="BP1470" s="40"/>
      <c r="BQ1470" s="40"/>
      <c r="BR1470" s="40"/>
      <c r="BS1470" s="40"/>
      <c r="BT1470" s="40"/>
      <c r="BU1470" s="42"/>
      <c r="BV1470" s="40"/>
      <c r="BW1470" s="41">
        <v>3.5</v>
      </c>
      <c r="BX1470" s="40"/>
      <c r="BY1470" s="40"/>
      <c r="BZ1470" s="40">
        <v>100</v>
      </c>
      <c r="CA1470" s="42">
        <v>100</v>
      </c>
      <c r="CB1470" s="41"/>
      <c r="CC1470" s="40"/>
      <c r="CD1470" s="40"/>
      <c r="CE1470" s="40"/>
      <c r="CF1470" s="40"/>
      <c r="CG1470" s="40"/>
      <c r="CH1470" s="42"/>
      <c r="CI1470" s="43"/>
      <c r="CJ1470" s="41"/>
      <c r="CK1470" s="40"/>
      <c r="CL1470" s="40"/>
      <c r="CM1470" s="40"/>
      <c r="CN1470" s="40"/>
      <c r="CO1470" s="40"/>
      <c r="CP1470" s="40"/>
      <c r="CQ1470" s="40"/>
      <c r="CR1470" s="40"/>
      <c r="CS1470" s="40"/>
      <c r="CT1470" s="40"/>
      <c r="CU1470" s="40"/>
      <c r="CV1470" s="40"/>
      <c r="CW1470" s="40"/>
      <c r="CX1470" s="40"/>
      <c r="CY1470" s="40"/>
      <c r="CZ1470" s="40"/>
      <c r="DA1470" s="40"/>
      <c r="DB1470" s="40"/>
      <c r="DC1470" s="40"/>
      <c r="DD1470" s="40"/>
      <c r="DE1470" s="40"/>
      <c r="DF1470" s="40"/>
      <c r="DG1470" s="40"/>
      <c r="DH1470" s="40"/>
      <c r="DI1470" s="40"/>
      <c r="DJ1470" s="40"/>
      <c r="DK1470" s="40"/>
      <c r="DL1470" s="40"/>
      <c r="DM1470" s="40"/>
      <c r="DN1470" s="40"/>
      <c r="DO1470" s="40"/>
      <c r="DP1470" s="40"/>
      <c r="DQ1470" s="41"/>
      <c r="DR1470" s="40"/>
      <c r="DS1470" s="40"/>
      <c r="DT1470" s="40"/>
      <c r="DU1470" s="40"/>
      <c r="DV1470" s="42"/>
      <c r="DW1470" s="40"/>
      <c r="DX1470" s="40"/>
      <c r="DY1470" s="40"/>
      <c r="DZ1470" s="40"/>
      <c r="EA1470" s="40"/>
      <c r="EB1470" s="40"/>
      <c r="EC1470" s="40"/>
      <c r="ED1470" s="41"/>
      <c r="EE1470" s="40"/>
      <c r="EF1470" s="40"/>
      <c r="EG1470" s="41"/>
      <c r="EH1470" s="40"/>
      <c r="EI1470" s="40"/>
      <c r="EJ1470" s="40"/>
      <c r="EK1470" s="40"/>
      <c r="EL1470" s="42"/>
      <c r="EM1470" s="40"/>
      <c r="EN1470" s="40"/>
      <c r="EO1470" s="40"/>
      <c r="EP1470" s="40"/>
      <c r="EQ1470" s="40"/>
      <c r="ER1470" s="40"/>
      <c r="ES1470" s="40"/>
      <c r="ET1470" s="40"/>
      <c r="EU1470" s="40"/>
      <c r="EV1470" s="40"/>
      <c r="EW1470" s="42"/>
      <c r="EX1470" s="42"/>
      <c r="EY1470" s="42"/>
      <c r="EZ1470" s="42"/>
      <c r="FA1470" s="42"/>
      <c r="FB1470" s="42"/>
      <c r="FC1470" s="42"/>
      <c r="FD1470" s="42"/>
      <c r="FE1470" s="42"/>
      <c r="FF1470" s="42"/>
      <c r="FG1470" s="42"/>
      <c r="FH1470" s="42"/>
      <c r="FI1470" s="42"/>
      <c r="FJ1470" s="42"/>
      <c r="FK1470" s="42"/>
      <c r="FL1470" s="42"/>
      <c r="FM1470" s="42"/>
      <c r="FN1470" s="42"/>
      <c r="FO1470" s="42"/>
      <c r="FP1470" s="42"/>
      <c r="FQ1470" s="42"/>
      <c r="FR1470" s="42"/>
      <c r="FS1470" s="29">
        <f t="shared" si="179"/>
        <v>260</v>
      </c>
      <c r="FT1470" s="29">
        <f t="shared" si="181"/>
        <v>260</v>
      </c>
      <c r="FU1470" s="8">
        <f t="shared" si="180"/>
        <v>4.5</v>
      </c>
      <c r="FV1470" s="29">
        <f t="shared" si="182"/>
        <v>4.5</v>
      </c>
    </row>
    <row r="1471" spans="1:179">
      <c r="A1471" s="8">
        <v>11025</v>
      </c>
      <c r="B1471" s="27" t="s">
        <v>73</v>
      </c>
      <c r="C1471" s="40">
        <v>31</v>
      </c>
      <c r="D1471" s="40" t="s">
        <v>1853</v>
      </c>
      <c r="E1471" s="40" t="s">
        <v>527</v>
      </c>
      <c r="F1471" s="40" t="s">
        <v>253</v>
      </c>
      <c r="G1471" s="40">
        <v>120</v>
      </c>
      <c r="H1471" s="8" t="str">
        <f>VLOOKUP(F1471, 'Meslek Grupları'!$E$6:$G$152, 3, FALSE)</f>
        <v>İşçiler</v>
      </c>
      <c r="I1471" s="40"/>
      <c r="J1471" s="40"/>
      <c r="K1471" s="40"/>
      <c r="L1471" s="40"/>
      <c r="M1471" s="40"/>
      <c r="N1471" s="40"/>
      <c r="O1471" s="40"/>
      <c r="P1471" s="40"/>
      <c r="Q1471" s="40" t="s">
        <v>575</v>
      </c>
      <c r="R1471" s="40"/>
      <c r="S1471" s="40"/>
      <c r="T1471" s="40"/>
      <c r="U1471" s="40"/>
      <c r="V1471" s="40"/>
      <c r="W1471" s="40"/>
      <c r="X1471" s="40"/>
      <c r="Y1471" s="40"/>
      <c r="Z1471" s="41"/>
      <c r="AA1471" s="40"/>
      <c r="AB1471" s="40"/>
      <c r="AC1471" s="40"/>
      <c r="AD1471" s="40"/>
      <c r="AE1471" s="40"/>
      <c r="AF1471" s="40"/>
      <c r="AG1471" s="40"/>
      <c r="AH1471" s="40"/>
      <c r="AI1471" s="40"/>
      <c r="AJ1471" s="40"/>
      <c r="AK1471" s="40"/>
      <c r="AL1471" s="40"/>
      <c r="AM1471" s="40"/>
      <c r="AN1471" s="40"/>
      <c r="AO1471" s="40"/>
      <c r="AP1471" s="40"/>
      <c r="AQ1471" s="40"/>
      <c r="AR1471" s="40">
        <v>30</v>
      </c>
      <c r="AS1471" s="42">
        <v>6</v>
      </c>
      <c r="AT1471" s="42">
        <v>6</v>
      </c>
      <c r="AU1471" s="43"/>
      <c r="AV1471" s="40"/>
      <c r="AW1471" s="40"/>
      <c r="AX1471" s="40"/>
      <c r="AY1471" s="40"/>
      <c r="AZ1471" s="40"/>
      <c r="BA1471" s="42"/>
      <c r="BB1471" s="41"/>
      <c r="BC1471" s="40"/>
      <c r="BD1471" s="40"/>
      <c r="BE1471" s="40"/>
      <c r="BF1471" s="40"/>
      <c r="BG1471" s="40"/>
      <c r="BH1471" s="42"/>
      <c r="BI1471" s="40">
        <v>1</v>
      </c>
      <c r="BJ1471" s="40">
        <v>6</v>
      </c>
      <c r="BK1471" s="40">
        <v>6</v>
      </c>
      <c r="BL1471" s="40" t="s">
        <v>1854</v>
      </c>
      <c r="BM1471" s="40">
        <v>48</v>
      </c>
      <c r="BN1471" s="40">
        <v>50</v>
      </c>
      <c r="BO1471" s="41"/>
      <c r="BP1471" s="40"/>
      <c r="BQ1471" s="40"/>
      <c r="BR1471" s="40"/>
      <c r="BS1471" s="40"/>
      <c r="BT1471" s="40"/>
      <c r="BU1471" s="42"/>
      <c r="BV1471" s="40"/>
      <c r="BW1471" s="41"/>
      <c r="BX1471" s="40"/>
      <c r="BY1471" s="40"/>
      <c r="BZ1471" s="40"/>
      <c r="CA1471" s="42"/>
      <c r="CB1471" s="41"/>
      <c r="CC1471" s="40"/>
      <c r="CD1471" s="40"/>
      <c r="CE1471" s="40"/>
      <c r="CF1471" s="40"/>
      <c r="CG1471" s="40"/>
      <c r="CH1471" s="42"/>
      <c r="CI1471" s="43"/>
      <c r="CJ1471" s="41"/>
      <c r="CK1471" s="40"/>
      <c r="CL1471" s="40"/>
      <c r="CM1471" s="40"/>
      <c r="CN1471" s="40"/>
      <c r="CO1471" s="40"/>
      <c r="CP1471" s="40"/>
      <c r="CQ1471" s="40"/>
      <c r="CR1471" s="40"/>
      <c r="CS1471" s="40"/>
      <c r="CT1471" s="40"/>
      <c r="CU1471" s="40"/>
      <c r="CV1471" s="40"/>
      <c r="CW1471" s="40"/>
      <c r="CX1471" s="40"/>
      <c r="CY1471" s="40"/>
      <c r="CZ1471" s="40"/>
      <c r="DA1471" s="40"/>
      <c r="DB1471" s="40"/>
      <c r="DC1471" s="40"/>
      <c r="DD1471" s="40"/>
      <c r="DE1471" s="40"/>
      <c r="DF1471" s="40"/>
      <c r="DG1471" s="40"/>
      <c r="DH1471" s="40"/>
      <c r="DI1471" s="40"/>
      <c r="DJ1471" s="40"/>
      <c r="DK1471" s="40"/>
      <c r="DL1471" s="40"/>
      <c r="DM1471" s="40"/>
      <c r="DN1471" s="40"/>
      <c r="DO1471" s="40"/>
      <c r="DP1471" s="40"/>
      <c r="DQ1471" s="41"/>
      <c r="DR1471" s="40"/>
      <c r="DS1471" s="40"/>
      <c r="DT1471" s="40"/>
      <c r="DU1471" s="40"/>
      <c r="DV1471" s="42"/>
      <c r="DW1471" s="40"/>
      <c r="DX1471" s="40"/>
      <c r="DY1471" s="40"/>
      <c r="DZ1471" s="40"/>
      <c r="EA1471" s="40"/>
      <c r="EB1471" s="40"/>
      <c r="EC1471" s="40"/>
      <c r="ED1471" s="41"/>
      <c r="EE1471" s="40"/>
      <c r="EF1471" s="40"/>
      <c r="EG1471" s="41"/>
      <c r="EH1471" s="40"/>
      <c r="EI1471" s="40"/>
      <c r="EJ1471" s="40"/>
      <c r="EK1471" s="40"/>
      <c r="EL1471" s="42"/>
      <c r="EM1471" s="40"/>
      <c r="EN1471" s="40"/>
      <c r="EO1471" s="40"/>
      <c r="EP1471" s="40"/>
      <c r="EQ1471" s="40"/>
      <c r="ER1471" s="40"/>
      <c r="ES1471" s="40"/>
      <c r="ET1471" s="40"/>
      <c r="EU1471" s="40"/>
      <c r="EV1471" s="40"/>
      <c r="EW1471" s="42"/>
      <c r="EX1471" s="42"/>
      <c r="EY1471" s="42"/>
      <c r="EZ1471" s="42"/>
      <c r="FA1471" s="42"/>
      <c r="FB1471" s="42"/>
      <c r="FC1471" s="42"/>
      <c r="FD1471" s="42"/>
      <c r="FE1471" s="42"/>
      <c r="FF1471" s="42"/>
      <c r="FG1471" s="42"/>
      <c r="FH1471" s="42"/>
      <c r="FI1471" s="42"/>
      <c r="FJ1471" s="42"/>
      <c r="FK1471" s="42"/>
      <c r="FL1471" s="42"/>
      <c r="FM1471" s="42"/>
      <c r="FN1471" s="42"/>
      <c r="FO1471" s="42"/>
      <c r="FP1471" s="42"/>
      <c r="FQ1471" s="42"/>
      <c r="FR1471" s="42"/>
      <c r="FS1471" s="29">
        <f t="shared" si="179"/>
        <v>168</v>
      </c>
      <c r="FT1471" s="29">
        <f t="shared" si="181"/>
        <v>168</v>
      </c>
      <c r="FU1471" s="8">
        <f t="shared" si="180"/>
        <v>1</v>
      </c>
      <c r="FV1471" s="29">
        <f t="shared" si="182"/>
        <v>1</v>
      </c>
    </row>
    <row r="1472" spans="1:179">
      <c r="A1472" s="8">
        <v>11025</v>
      </c>
      <c r="B1472" s="27" t="s">
        <v>73</v>
      </c>
      <c r="C1472" s="40">
        <v>32</v>
      </c>
      <c r="D1472" s="40" t="s">
        <v>1444</v>
      </c>
      <c r="E1472" s="40" t="s">
        <v>1465</v>
      </c>
      <c r="F1472" s="8" t="s">
        <v>105</v>
      </c>
      <c r="G1472" s="40">
        <v>120</v>
      </c>
      <c r="H1472" s="8" t="str">
        <f>VLOOKUP(F1472, 'Meslek Grupları'!$E$6:$G$152, 3, FALSE)</f>
        <v>Esnaf</v>
      </c>
      <c r="I1472" s="40" t="s">
        <v>1855</v>
      </c>
      <c r="J1472" s="40"/>
      <c r="K1472" s="40"/>
      <c r="L1472" s="40"/>
      <c r="M1472" s="40"/>
      <c r="N1472" s="40"/>
      <c r="O1472" s="40"/>
      <c r="P1472" s="40"/>
      <c r="Q1472" s="40"/>
      <c r="R1472" s="40">
        <v>10</v>
      </c>
      <c r="S1472" s="40"/>
      <c r="T1472" s="40"/>
      <c r="U1472" s="40"/>
      <c r="V1472" s="40"/>
      <c r="W1472" s="40"/>
      <c r="X1472" s="40"/>
      <c r="Y1472" s="40"/>
      <c r="Z1472" s="41"/>
      <c r="AA1472" s="40"/>
      <c r="AB1472" s="40"/>
      <c r="AC1472" s="40"/>
      <c r="AD1472" s="40"/>
      <c r="AE1472" s="40"/>
      <c r="AF1472" s="40"/>
      <c r="AG1472" s="40"/>
      <c r="AH1472" s="40"/>
      <c r="AI1472" s="40"/>
      <c r="AJ1472" s="40"/>
      <c r="AK1472" s="40"/>
      <c r="AL1472" s="40"/>
      <c r="AM1472" s="40"/>
      <c r="AN1472" s="40"/>
      <c r="AO1472" s="40"/>
      <c r="AP1472" s="40"/>
      <c r="AQ1472" s="40"/>
      <c r="AR1472" s="40"/>
      <c r="AS1472" s="42"/>
      <c r="AT1472" s="42"/>
      <c r="AU1472" s="43"/>
      <c r="AV1472" s="40"/>
      <c r="AW1472" s="40"/>
      <c r="AX1472" s="40"/>
      <c r="AY1472" s="40"/>
      <c r="AZ1472" s="40"/>
      <c r="BA1472" s="42"/>
      <c r="BB1472" s="41"/>
      <c r="BC1472" s="40"/>
      <c r="BD1472" s="40"/>
      <c r="BE1472" s="40"/>
      <c r="BF1472" s="40"/>
      <c r="BG1472" s="40"/>
      <c r="BH1472" s="42"/>
      <c r="BI1472" s="40"/>
      <c r="BJ1472" s="40"/>
      <c r="BK1472" s="40"/>
      <c r="BL1472" s="40"/>
      <c r="BM1472" s="40"/>
      <c r="BN1472" s="40"/>
      <c r="BO1472" s="41"/>
      <c r="BP1472" s="40"/>
      <c r="BQ1472" s="40"/>
      <c r="BR1472" s="40"/>
      <c r="BS1472" s="40"/>
      <c r="BT1472" s="40"/>
      <c r="BU1472" s="42"/>
      <c r="BV1472" s="40"/>
      <c r="BW1472" s="41"/>
      <c r="BX1472" s="40"/>
      <c r="BY1472" s="40"/>
      <c r="BZ1472" s="40"/>
      <c r="CA1472" s="42"/>
      <c r="CB1472" s="41"/>
      <c r="CC1472" s="40"/>
      <c r="CD1472" s="40"/>
      <c r="CE1472" s="40"/>
      <c r="CF1472" s="40"/>
      <c r="CG1472" s="40"/>
      <c r="CH1472" s="42"/>
      <c r="CI1472" s="43"/>
      <c r="CJ1472" s="41">
        <v>1</v>
      </c>
      <c r="CK1472" s="40"/>
      <c r="CL1472" s="40"/>
      <c r="CM1472" s="40"/>
      <c r="CN1472" s="40"/>
      <c r="CO1472" s="40"/>
      <c r="CP1472" s="40"/>
      <c r="CQ1472" s="40"/>
      <c r="CR1472" s="40"/>
      <c r="CS1472" s="40"/>
      <c r="CT1472" s="40"/>
      <c r="CU1472" s="40"/>
      <c r="CV1472" s="40"/>
      <c r="CW1472" s="40"/>
      <c r="CX1472" s="40"/>
      <c r="CY1472" s="40"/>
      <c r="CZ1472" s="40"/>
      <c r="DA1472" s="40"/>
      <c r="DB1472" s="40"/>
      <c r="DC1472" s="40"/>
      <c r="DD1472" s="40"/>
      <c r="DE1472" s="40"/>
      <c r="DF1472" s="40"/>
      <c r="DG1472" s="40"/>
      <c r="DH1472" s="40"/>
      <c r="DI1472" s="40"/>
      <c r="DJ1472" s="40"/>
      <c r="DK1472" s="40"/>
      <c r="DL1472" s="40"/>
      <c r="DM1472" s="40"/>
      <c r="DN1472" s="40"/>
      <c r="DO1472" s="40"/>
      <c r="DP1472" s="40"/>
      <c r="DQ1472" s="41"/>
      <c r="DR1472" s="40"/>
      <c r="DS1472" s="40"/>
      <c r="DT1472" s="40"/>
      <c r="DU1472" s="40"/>
      <c r="DV1472" s="42"/>
      <c r="DW1472" s="40"/>
      <c r="DX1472" s="40"/>
      <c r="DY1472" s="40"/>
      <c r="DZ1472" s="40"/>
      <c r="EA1472" s="40"/>
      <c r="EB1472" s="40"/>
      <c r="EC1472" s="40"/>
      <c r="ED1472" s="41"/>
      <c r="EE1472" s="40"/>
      <c r="EF1472" s="40"/>
      <c r="EG1472" s="41"/>
      <c r="EH1472" s="40"/>
      <c r="EI1472" s="40"/>
      <c r="EJ1472" s="40"/>
      <c r="EK1472" s="40"/>
      <c r="EL1472" s="42"/>
      <c r="EM1472" s="40"/>
      <c r="EN1472" s="40"/>
      <c r="EO1472" s="40"/>
      <c r="EP1472" s="40"/>
      <c r="EQ1472" s="40"/>
      <c r="ER1472" s="40"/>
      <c r="ES1472" s="40"/>
      <c r="ET1472" s="40"/>
      <c r="EU1472" s="40"/>
      <c r="EV1472" s="40"/>
      <c r="EW1472" s="42"/>
      <c r="EX1472" s="42"/>
      <c r="EY1472" s="42"/>
      <c r="EZ1472" s="42"/>
      <c r="FA1472" s="42"/>
      <c r="FB1472" s="42"/>
      <c r="FC1472" s="42"/>
      <c r="FD1472" s="42"/>
      <c r="FE1472" s="42"/>
      <c r="FF1472" s="42"/>
      <c r="FG1472" s="42"/>
      <c r="FH1472" s="42"/>
      <c r="FI1472" s="42"/>
      <c r="FJ1472" s="42"/>
      <c r="FK1472" s="42"/>
      <c r="FL1472" s="42"/>
      <c r="FM1472" s="42"/>
      <c r="FN1472" s="42"/>
      <c r="FO1472" s="42"/>
      <c r="FP1472" s="42"/>
      <c r="FQ1472" s="42"/>
      <c r="FR1472" s="42"/>
      <c r="FS1472" s="29">
        <f t="shared" si="179"/>
        <v>120</v>
      </c>
      <c r="FT1472" s="29">
        <f t="shared" si="181"/>
        <v>120</v>
      </c>
      <c r="FU1472" s="8">
        <f t="shared" si="180"/>
        <v>0</v>
      </c>
      <c r="FV1472" s="29">
        <f t="shared" si="182"/>
        <v>0</v>
      </c>
    </row>
    <row r="1473" spans="1:179">
      <c r="A1473" s="8">
        <v>11025</v>
      </c>
      <c r="B1473" s="27" t="s">
        <v>73</v>
      </c>
      <c r="C1473" s="40">
        <v>33</v>
      </c>
      <c r="D1473" s="40" t="s">
        <v>1856</v>
      </c>
      <c r="E1473" s="40" t="s">
        <v>1826</v>
      </c>
      <c r="F1473" s="40" t="s">
        <v>805</v>
      </c>
      <c r="G1473" s="40">
        <v>120</v>
      </c>
      <c r="H1473" s="8" t="str">
        <f>VLOOKUP(F1473, 'Meslek Grupları'!$E$6:$G$152, 3, FALSE)</f>
        <v>İşçiler</v>
      </c>
      <c r="I1473" s="40"/>
      <c r="J1473" s="40"/>
      <c r="K1473" s="40"/>
      <c r="L1473" s="40"/>
      <c r="M1473" s="40"/>
      <c r="N1473" s="40"/>
      <c r="O1473" s="40"/>
      <c r="P1473" s="40"/>
      <c r="Q1473" s="40"/>
      <c r="R1473" s="40">
        <v>10</v>
      </c>
      <c r="S1473" s="40"/>
      <c r="T1473" s="40"/>
      <c r="U1473" s="40"/>
      <c r="V1473" s="40"/>
      <c r="W1473" s="40"/>
      <c r="X1473" s="40"/>
      <c r="Y1473" s="40"/>
      <c r="Z1473" s="41"/>
      <c r="AA1473" s="40"/>
      <c r="AB1473" s="40"/>
      <c r="AC1473" s="40"/>
      <c r="AD1473" s="40"/>
      <c r="AE1473" s="40"/>
      <c r="AF1473" s="40"/>
      <c r="AG1473" s="40"/>
      <c r="AH1473" s="40"/>
      <c r="AI1473" s="40"/>
      <c r="AJ1473" s="40"/>
      <c r="AK1473" s="40"/>
      <c r="AL1473" s="40"/>
      <c r="AM1473" s="40"/>
      <c r="AN1473" s="40"/>
      <c r="AO1473" s="40"/>
      <c r="AP1473" s="40"/>
      <c r="AQ1473" s="40"/>
      <c r="AR1473" s="40"/>
      <c r="AS1473" s="42"/>
      <c r="AT1473" s="42"/>
      <c r="AU1473" s="43"/>
      <c r="AV1473" s="40"/>
      <c r="AW1473" s="40"/>
      <c r="AX1473" s="40"/>
      <c r="AY1473" s="40"/>
      <c r="AZ1473" s="40"/>
      <c r="BA1473" s="42"/>
      <c r="BB1473" s="41"/>
      <c r="BC1473" s="40"/>
      <c r="BD1473" s="40"/>
      <c r="BE1473" s="40"/>
      <c r="BF1473" s="40"/>
      <c r="BG1473" s="40"/>
      <c r="BH1473" s="42"/>
      <c r="BI1473" s="40"/>
      <c r="BJ1473" s="40"/>
      <c r="BK1473" s="40"/>
      <c r="BL1473" s="40"/>
      <c r="BM1473" s="40"/>
      <c r="BN1473" s="40"/>
      <c r="BO1473" s="41"/>
      <c r="BP1473" s="40"/>
      <c r="BQ1473" s="40"/>
      <c r="BR1473" s="40"/>
      <c r="BS1473" s="40"/>
      <c r="BT1473" s="40"/>
      <c r="BU1473" s="42"/>
      <c r="BV1473" s="40"/>
      <c r="BW1473" s="41"/>
      <c r="BX1473" s="40"/>
      <c r="BY1473" s="40"/>
      <c r="BZ1473" s="40"/>
      <c r="CA1473" s="42"/>
      <c r="CB1473" s="41"/>
      <c r="CC1473" s="40"/>
      <c r="CD1473" s="40"/>
      <c r="CE1473" s="40"/>
      <c r="CF1473" s="40"/>
      <c r="CG1473" s="40"/>
      <c r="CH1473" s="42"/>
      <c r="CI1473" s="43"/>
      <c r="CJ1473" s="41"/>
      <c r="CK1473" s="40"/>
      <c r="CL1473" s="40"/>
      <c r="CM1473" s="40"/>
      <c r="CN1473" s="40"/>
      <c r="CO1473" s="40"/>
      <c r="CP1473" s="40"/>
      <c r="CQ1473" s="40"/>
      <c r="CR1473" s="40"/>
      <c r="CS1473" s="40"/>
      <c r="CT1473" s="40"/>
      <c r="CU1473" s="40"/>
      <c r="CV1473" s="40"/>
      <c r="CW1473" s="40"/>
      <c r="CX1473" s="40"/>
      <c r="CY1473" s="40"/>
      <c r="CZ1473" s="40"/>
      <c r="DA1473" s="40"/>
      <c r="DB1473" s="40"/>
      <c r="DC1473" s="40"/>
      <c r="DD1473" s="40"/>
      <c r="DE1473" s="40"/>
      <c r="DF1473" s="40"/>
      <c r="DG1473" s="40"/>
      <c r="DH1473" s="40"/>
      <c r="DI1473" s="40"/>
      <c r="DJ1473" s="40"/>
      <c r="DK1473" s="40"/>
      <c r="DL1473" s="40"/>
      <c r="DM1473" s="40"/>
      <c r="DN1473" s="40"/>
      <c r="DO1473" s="40"/>
      <c r="DP1473" s="40"/>
      <c r="DQ1473" s="41"/>
      <c r="DR1473" s="40"/>
      <c r="DS1473" s="40"/>
      <c r="DT1473" s="40"/>
      <c r="DU1473" s="40"/>
      <c r="DV1473" s="42"/>
      <c r="DW1473" s="40"/>
      <c r="DX1473" s="40"/>
      <c r="DY1473" s="40"/>
      <c r="DZ1473" s="40"/>
      <c r="EA1473" s="40"/>
      <c r="EB1473" s="40"/>
      <c r="EC1473" s="40"/>
      <c r="ED1473" s="41"/>
      <c r="EE1473" s="40"/>
      <c r="EF1473" s="40"/>
      <c r="EG1473" s="41"/>
      <c r="EH1473" s="40"/>
      <c r="EI1473" s="40"/>
      <c r="EJ1473" s="40"/>
      <c r="EK1473" s="40"/>
      <c r="EL1473" s="42"/>
      <c r="EM1473" s="40"/>
      <c r="EN1473" s="40"/>
      <c r="EO1473" s="40"/>
      <c r="EP1473" s="40"/>
      <c r="EQ1473" s="40"/>
      <c r="ER1473" s="40"/>
      <c r="ES1473" s="40"/>
      <c r="ET1473" s="40"/>
      <c r="EU1473" s="40"/>
      <c r="EV1473" s="40"/>
      <c r="EW1473" s="42"/>
      <c r="EX1473" s="42"/>
      <c r="EY1473" s="42"/>
      <c r="EZ1473" s="42"/>
      <c r="FA1473" s="42"/>
      <c r="FB1473" s="42"/>
      <c r="FC1473" s="42"/>
      <c r="FD1473" s="42"/>
      <c r="FE1473" s="42"/>
      <c r="FF1473" s="42"/>
      <c r="FG1473" s="42"/>
      <c r="FH1473" s="42"/>
      <c r="FI1473" s="42"/>
      <c r="FJ1473" s="42"/>
      <c r="FK1473" s="42"/>
      <c r="FL1473" s="42"/>
      <c r="FM1473" s="42"/>
      <c r="FN1473" s="42"/>
      <c r="FO1473" s="42"/>
      <c r="FP1473" s="42"/>
      <c r="FQ1473" s="42"/>
      <c r="FR1473" s="42"/>
      <c r="FS1473" s="29">
        <f t="shared" si="179"/>
        <v>120</v>
      </c>
      <c r="FT1473" s="29">
        <f t="shared" si="181"/>
        <v>120</v>
      </c>
      <c r="FU1473" s="8">
        <f t="shared" si="180"/>
        <v>0</v>
      </c>
      <c r="FV1473" s="29">
        <f t="shared" si="182"/>
        <v>0</v>
      </c>
    </row>
    <row r="1474" spans="1:179">
      <c r="A1474" s="8">
        <v>11025</v>
      </c>
      <c r="B1474" s="27" t="s">
        <v>73</v>
      </c>
      <c r="C1474" s="40">
        <v>34</v>
      </c>
      <c r="D1474" s="40" t="s">
        <v>1857</v>
      </c>
      <c r="E1474" s="40" t="s">
        <v>1475</v>
      </c>
      <c r="F1474" s="40" t="s">
        <v>804</v>
      </c>
      <c r="G1474" s="40">
        <v>250</v>
      </c>
      <c r="H1474" s="8" t="str">
        <f>VLOOKUP(F1474, 'Meslek Grupları'!$E$6:$G$152, 3, FALSE)</f>
        <v>İşçiler</v>
      </c>
      <c r="I1474" s="40"/>
      <c r="J1474" s="40"/>
      <c r="K1474" s="40"/>
      <c r="L1474" s="40"/>
      <c r="M1474" s="40"/>
      <c r="N1474" s="40"/>
      <c r="O1474" s="40"/>
      <c r="P1474" s="40"/>
      <c r="Q1474" s="40" t="s">
        <v>575</v>
      </c>
      <c r="R1474" s="40">
        <v>10</v>
      </c>
      <c r="S1474" s="40">
        <v>3</v>
      </c>
      <c r="T1474" s="40">
        <v>13.5</v>
      </c>
      <c r="U1474" s="40"/>
      <c r="V1474" s="40"/>
      <c r="W1474" s="40"/>
      <c r="X1474" s="40"/>
      <c r="Y1474" s="40"/>
      <c r="Z1474" s="41"/>
      <c r="AA1474" s="40"/>
      <c r="AB1474" s="40"/>
      <c r="AC1474" s="40"/>
      <c r="AD1474" s="40"/>
      <c r="AE1474" s="40"/>
      <c r="AF1474" s="40"/>
      <c r="AG1474" s="40"/>
      <c r="AH1474" s="40"/>
      <c r="AI1474" s="40"/>
      <c r="AJ1474" s="40"/>
      <c r="AK1474" s="40"/>
      <c r="AL1474" s="40"/>
      <c r="AM1474" s="40"/>
      <c r="AN1474" s="40"/>
      <c r="AO1474" s="40"/>
      <c r="AP1474" s="40"/>
      <c r="AQ1474" s="40"/>
      <c r="AR1474" s="40">
        <v>25</v>
      </c>
      <c r="AS1474" s="42">
        <v>5</v>
      </c>
      <c r="AT1474" s="42">
        <v>5</v>
      </c>
      <c r="AU1474" s="43"/>
      <c r="AV1474" s="40"/>
      <c r="AW1474" s="40"/>
      <c r="AX1474" s="40"/>
      <c r="AY1474" s="40"/>
      <c r="AZ1474" s="40"/>
      <c r="BA1474" s="42"/>
      <c r="BB1474" s="41"/>
      <c r="BC1474" s="40"/>
      <c r="BD1474" s="40"/>
      <c r="BE1474" s="40"/>
      <c r="BF1474" s="40"/>
      <c r="BG1474" s="40"/>
      <c r="BH1474" s="42"/>
      <c r="BI1474" s="40">
        <v>1.5</v>
      </c>
      <c r="BJ1474" s="40">
        <v>5</v>
      </c>
      <c r="BK1474" s="40">
        <v>5</v>
      </c>
      <c r="BL1474" s="40" t="s">
        <v>1858</v>
      </c>
      <c r="BM1474" s="40">
        <v>40</v>
      </c>
      <c r="BN1474" s="40">
        <v>160</v>
      </c>
      <c r="BO1474" s="41">
        <v>2.5</v>
      </c>
      <c r="BP1474" s="40"/>
      <c r="BQ1474" s="40"/>
      <c r="BR1474" s="40"/>
      <c r="BS1474" s="40"/>
      <c r="BT1474" s="40"/>
      <c r="BU1474" s="42">
        <v>500</v>
      </c>
      <c r="BV1474" s="40">
        <v>500</v>
      </c>
      <c r="BW1474" s="41">
        <v>3</v>
      </c>
      <c r="BX1474" s="40"/>
      <c r="BY1474" s="40"/>
      <c r="BZ1474" s="40">
        <v>72</v>
      </c>
      <c r="CA1474" s="42">
        <v>72</v>
      </c>
      <c r="CB1474" s="41"/>
      <c r="CC1474" s="40"/>
      <c r="CD1474" s="40"/>
      <c r="CE1474" s="40"/>
      <c r="CF1474" s="40"/>
      <c r="CG1474" s="40"/>
      <c r="CH1474" s="42"/>
      <c r="CI1474" s="43"/>
      <c r="CJ1474" s="41">
        <v>1</v>
      </c>
      <c r="CK1474" s="40"/>
      <c r="CL1474" s="40"/>
      <c r="CM1474" s="40"/>
      <c r="CN1474" s="40"/>
      <c r="CO1474" s="40"/>
      <c r="CP1474" s="40"/>
      <c r="CQ1474" s="40"/>
      <c r="CR1474" s="40"/>
      <c r="CS1474" s="40"/>
      <c r="CT1474" s="40"/>
      <c r="CU1474" s="40"/>
      <c r="CV1474" s="40"/>
      <c r="CW1474" s="40"/>
      <c r="CX1474" s="40"/>
      <c r="CY1474" s="40"/>
      <c r="CZ1474" s="40"/>
      <c r="DA1474" s="40"/>
      <c r="DB1474" s="40"/>
      <c r="DC1474" s="40"/>
      <c r="DD1474" s="40"/>
      <c r="DE1474" s="40"/>
      <c r="DF1474" s="40"/>
      <c r="DG1474" s="40"/>
      <c r="DH1474" s="40"/>
      <c r="DI1474" s="40"/>
      <c r="DJ1474" s="40"/>
      <c r="DK1474" s="40"/>
      <c r="DL1474" s="40"/>
      <c r="DM1474" s="40"/>
      <c r="DN1474" s="40"/>
      <c r="DO1474" s="40"/>
      <c r="DP1474" s="40"/>
      <c r="DQ1474" s="41"/>
      <c r="DR1474" s="40"/>
      <c r="DS1474" s="40"/>
      <c r="DT1474" s="40"/>
      <c r="DU1474" s="40"/>
      <c r="DV1474" s="42"/>
      <c r="DW1474" s="40"/>
      <c r="DX1474" s="40"/>
      <c r="DY1474" s="40"/>
      <c r="DZ1474" s="40"/>
      <c r="EA1474" s="40"/>
      <c r="EB1474" s="40"/>
      <c r="EC1474" s="40"/>
      <c r="ED1474" s="41"/>
      <c r="EE1474" s="40"/>
      <c r="EF1474" s="40"/>
      <c r="EG1474" s="41"/>
      <c r="EH1474" s="40"/>
      <c r="EI1474" s="40"/>
      <c r="EJ1474" s="40"/>
      <c r="EK1474" s="40"/>
      <c r="EL1474" s="42"/>
      <c r="EM1474" s="40"/>
      <c r="EN1474" s="40"/>
      <c r="EO1474" s="40"/>
      <c r="EP1474" s="40"/>
      <c r="EQ1474" s="40"/>
      <c r="ER1474" s="40"/>
      <c r="ES1474" s="40"/>
      <c r="ET1474" s="40"/>
      <c r="EU1474" s="40"/>
      <c r="EV1474" s="40"/>
      <c r="EW1474" s="42"/>
      <c r="EX1474" s="42"/>
      <c r="EY1474" s="42"/>
      <c r="EZ1474" s="42"/>
      <c r="FA1474" s="42"/>
      <c r="FB1474" s="42"/>
      <c r="FC1474" s="42"/>
      <c r="FD1474" s="42"/>
      <c r="FE1474" s="42"/>
      <c r="FF1474" s="42"/>
      <c r="FG1474" s="42"/>
      <c r="FH1474" s="42"/>
      <c r="FI1474" s="42"/>
      <c r="FJ1474" s="42"/>
      <c r="FK1474" s="42"/>
      <c r="FL1474" s="42"/>
      <c r="FM1474" s="42"/>
      <c r="FN1474" s="42"/>
      <c r="FO1474" s="42"/>
      <c r="FP1474" s="42"/>
      <c r="FQ1474" s="42"/>
      <c r="FR1474" s="42"/>
      <c r="FS1474" s="29">
        <f t="shared" si="179"/>
        <v>862</v>
      </c>
      <c r="FT1474" s="29">
        <f t="shared" si="181"/>
        <v>862</v>
      </c>
      <c r="FU1474" s="8">
        <f t="shared" si="180"/>
        <v>7</v>
      </c>
      <c r="FV1474" s="29">
        <f t="shared" si="182"/>
        <v>7</v>
      </c>
    </row>
    <row r="1475" spans="1:179">
      <c r="A1475" s="8">
        <v>11025</v>
      </c>
      <c r="B1475" s="27" t="s">
        <v>73</v>
      </c>
      <c r="C1475" s="40">
        <v>35</v>
      </c>
      <c r="D1475" s="40" t="s">
        <v>1467</v>
      </c>
      <c r="E1475" s="40" t="s">
        <v>1578</v>
      </c>
      <c r="F1475" s="40" t="s">
        <v>227</v>
      </c>
      <c r="G1475" s="40"/>
      <c r="H1475" s="8" t="str">
        <f>VLOOKUP(F1475, 'Meslek Grupları'!$E$6:$G$152, 3, FALSE)</f>
        <v>Ziraat</v>
      </c>
      <c r="I1475" s="40"/>
      <c r="J1475" s="40">
        <v>120</v>
      </c>
      <c r="K1475" s="40"/>
      <c r="L1475" s="40"/>
      <c r="M1475" s="40"/>
      <c r="N1475" s="40"/>
      <c r="O1475" s="40"/>
      <c r="P1475" s="40"/>
      <c r="Q1475" s="40" t="s">
        <v>575</v>
      </c>
      <c r="R1475" s="40">
        <v>20</v>
      </c>
      <c r="S1475" s="40">
        <v>8</v>
      </c>
      <c r="T1475" s="40">
        <v>36</v>
      </c>
      <c r="U1475" s="40"/>
      <c r="V1475" s="40"/>
      <c r="W1475" s="40"/>
      <c r="X1475" s="40"/>
      <c r="Y1475" s="40"/>
      <c r="Z1475" s="41" t="s">
        <v>1456</v>
      </c>
      <c r="AA1475" s="40" t="s">
        <v>1456</v>
      </c>
      <c r="AB1475" s="40"/>
      <c r="AC1475" s="40"/>
      <c r="AD1475" s="40"/>
      <c r="AE1475" s="40"/>
      <c r="AF1475" s="40"/>
      <c r="AG1475" s="40"/>
      <c r="AH1475" s="40"/>
      <c r="AI1475" s="40"/>
      <c r="AJ1475" s="40"/>
      <c r="AK1475" s="40"/>
      <c r="AL1475" s="40"/>
      <c r="AM1475" s="40"/>
      <c r="AN1475" s="40"/>
      <c r="AO1475" s="40"/>
      <c r="AP1475" s="40"/>
      <c r="AQ1475" s="40"/>
      <c r="AR1475" s="40">
        <v>30</v>
      </c>
      <c r="AS1475" s="42">
        <v>6</v>
      </c>
      <c r="AT1475" s="42">
        <v>6</v>
      </c>
      <c r="AU1475" s="43"/>
      <c r="AV1475" s="40"/>
      <c r="AW1475" s="40"/>
      <c r="AX1475" s="40"/>
      <c r="AY1475" s="40"/>
      <c r="AZ1475" s="40"/>
      <c r="BA1475" s="42"/>
      <c r="BB1475" s="41"/>
      <c r="BC1475" s="40"/>
      <c r="BD1475" s="40"/>
      <c r="BE1475" s="40"/>
      <c r="BF1475" s="40"/>
      <c r="BG1475" s="40"/>
      <c r="BH1475" s="42"/>
      <c r="BI1475" s="40">
        <v>2</v>
      </c>
      <c r="BJ1475" s="40">
        <v>6</v>
      </c>
      <c r="BK1475" s="40">
        <v>6</v>
      </c>
      <c r="BL1475" s="40" t="s">
        <v>1598</v>
      </c>
      <c r="BM1475" s="40">
        <v>48</v>
      </c>
      <c r="BN1475" s="40">
        <v>52</v>
      </c>
      <c r="BO1475" s="41"/>
      <c r="BP1475" s="40"/>
      <c r="BQ1475" s="40"/>
      <c r="BR1475" s="40"/>
      <c r="BS1475" s="40"/>
      <c r="BT1475" s="40"/>
      <c r="BU1475" s="42"/>
      <c r="BV1475" s="40"/>
      <c r="BW1475" s="41">
        <v>8</v>
      </c>
      <c r="BX1475" s="40"/>
      <c r="BY1475" s="40"/>
      <c r="BZ1475" s="40">
        <v>96</v>
      </c>
      <c r="CA1475" s="42">
        <v>96</v>
      </c>
      <c r="CB1475" s="41"/>
      <c r="CC1475" s="40"/>
      <c r="CD1475" s="40"/>
      <c r="CE1475" s="40"/>
      <c r="CF1475" s="40"/>
      <c r="CG1475" s="40"/>
      <c r="CH1475" s="42"/>
      <c r="CI1475" s="43"/>
      <c r="CJ1475" s="41"/>
      <c r="CK1475" s="40"/>
      <c r="CL1475" s="40"/>
      <c r="CM1475" s="40"/>
      <c r="CN1475" s="40"/>
      <c r="CO1475" s="40"/>
      <c r="CP1475" s="40"/>
      <c r="CQ1475" s="40"/>
      <c r="CR1475" s="40"/>
      <c r="CS1475" s="40"/>
      <c r="CT1475" s="40"/>
      <c r="CU1475" s="40"/>
      <c r="CV1475" s="40"/>
      <c r="CW1475" s="40"/>
      <c r="CX1475" s="40"/>
      <c r="CY1475" s="40"/>
      <c r="CZ1475" s="40"/>
      <c r="DA1475" s="40"/>
      <c r="DB1475" s="40"/>
      <c r="DC1475" s="40"/>
      <c r="DD1475" s="40"/>
      <c r="DE1475" s="40"/>
      <c r="DF1475" s="40"/>
      <c r="DG1475" s="40"/>
      <c r="DH1475" s="40"/>
      <c r="DI1475" s="40"/>
      <c r="DJ1475" s="40"/>
      <c r="DK1475" s="40"/>
      <c r="DL1475" s="40"/>
      <c r="DM1475" s="40"/>
      <c r="DN1475" s="40"/>
      <c r="DO1475" s="40">
        <v>2</v>
      </c>
      <c r="DP1475" s="40"/>
      <c r="DQ1475" s="41"/>
      <c r="DR1475" s="40"/>
      <c r="DS1475" s="40"/>
      <c r="DT1475" s="40"/>
      <c r="DU1475" s="40"/>
      <c r="DV1475" s="42"/>
      <c r="DW1475" s="40"/>
      <c r="DX1475" s="40"/>
      <c r="DY1475" s="40"/>
      <c r="DZ1475" s="40"/>
      <c r="EA1475" s="40"/>
      <c r="EB1475" s="40"/>
      <c r="EC1475" s="40"/>
      <c r="ED1475" s="41"/>
      <c r="EE1475" s="40"/>
      <c r="EF1475" s="40"/>
      <c r="EG1475" s="41"/>
      <c r="EH1475" s="40"/>
      <c r="EI1475" s="40"/>
      <c r="EJ1475" s="40"/>
      <c r="EK1475" s="40"/>
      <c r="EL1475" s="42"/>
      <c r="EM1475" s="40"/>
      <c r="EN1475" s="40"/>
      <c r="EO1475" s="40"/>
      <c r="EP1475" s="40"/>
      <c r="EQ1475" s="40"/>
      <c r="ER1475" s="40"/>
      <c r="ES1475" s="40"/>
      <c r="ET1475" s="40"/>
      <c r="EU1475" s="40"/>
      <c r="EV1475" s="40"/>
      <c r="EW1475" s="42"/>
      <c r="EX1475" s="42"/>
      <c r="EY1475" s="42"/>
      <c r="EZ1475" s="42"/>
      <c r="FA1475" s="42"/>
      <c r="FB1475" s="42"/>
      <c r="FC1475" s="42"/>
      <c r="FD1475" s="42"/>
      <c r="FE1475" s="42"/>
      <c r="FF1475" s="42"/>
      <c r="FG1475" s="42"/>
      <c r="FH1475" s="42"/>
      <c r="FI1475" s="42"/>
      <c r="FJ1475" s="42"/>
      <c r="FK1475" s="42"/>
      <c r="FL1475" s="42"/>
      <c r="FM1475" s="42"/>
      <c r="FN1475" s="42"/>
      <c r="FO1475" s="42"/>
      <c r="FP1475" s="42"/>
      <c r="FQ1475" s="42"/>
      <c r="FR1475" s="42"/>
      <c r="FS1475" s="29">
        <f t="shared" si="179"/>
        <v>264</v>
      </c>
      <c r="FT1475" s="29">
        <f t="shared" si="181"/>
        <v>264</v>
      </c>
      <c r="FU1475" s="8">
        <f t="shared" si="180"/>
        <v>10</v>
      </c>
      <c r="FV1475" s="29">
        <f t="shared" si="182"/>
        <v>10</v>
      </c>
    </row>
    <row r="1476" spans="1:179">
      <c r="A1476" s="8">
        <v>11025</v>
      </c>
      <c r="B1476" s="27" t="s">
        <v>73</v>
      </c>
      <c r="C1476" s="40">
        <v>36</v>
      </c>
      <c r="D1476" s="40" t="s">
        <v>1467</v>
      </c>
      <c r="E1476" s="40" t="s">
        <v>1475</v>
      </c>
      <c r="F1476" s="40" t="s">
        <v>253</v>
      </c>
      <c r="G1476" s="40"/>
      <c r="H1476" s="8" t="str">
        <f>VLOOKUP(F1476, 'Meslek Grupları'!$E$6:$G$152, 3, FALSE)</f>
        <v>İşçiler</v>
      </c>
      <c r="I1476" s="40"/>
      <c r="J1476" s="40"/>
      <c r="K1476" s="40"/>
      <c r="L1476" s="40"/>
      <c r="M1476" s="40"/>
      <c r="N1476" s="40"/>
      <c r="O1476" s="40"/>
      <c r="P1476" s="40"/>
      <c r="Q1476" s="40" t="s">
        <v>575</v>
      </c>
      <c r="R1476" s="40">
        <v>10</v>
      </c>
      <c r="S1476" s="40"/>
      <c r="T1476" s="40"/>
      <c r="U1476" s="40"/>
      <c r="V1476" s="40"/>
      <c r="W1476" s="40"/>
      <c r="X1476" s="40"/>
      <c r="Y1476" s="40"/>
      <c r="Z1476" s="41"/>
      <c r="AA1476" s="40"/>
      <c r="AB1476" s="40"/>
      <c r="AC1476" s="40"/>
      <c r="AD1476" s="40"/>
      <c r="AE1476" s="40"/>
      <c r="AF1476" s="40"/>
      <c r="AG1476" s="40"/>
      <c r="AH1476" s="40"/>
      <c r="AI1476" s="40"/>
      <c r="AJ1476" s="40"/>
      <c r="AK1476" s="40"/>
      <c r="AL1476" s="40"/>
      <c r="AM1476" s="40"/>
      <c r="AN1476" s="40"/>
      <c r="AO1476" s="40"/>
      <c r="AP1476" s="40"/>
      <c r="AQ1476" s="40"/>
      <c r="AR1476" s="40">
        <v>25</v>
      </c>
      <c r="AS1476" s="42">
        <v>5</v>
      </c>
      <c r="AT1476" s="42">
        <v>5</v>
      </c>
      <c r="AU1476" s="43"/>
      <c r="AV1476" s="40"/>
      <c r="AW1476" s="40"/>
      <c r="AX1476" s="40"/>
      <c r="AY1476" s="40"/>
      <c r="AZ1476" s="40"/>
      <c r="BA1476" s="42"/>
      <c r="BB1476" s="41"/>
      <c r="BC1476" s="40"/>
      <c r="BD1476" s="40"/>
      <c r="BE1476" s="40"/>
      <c r="BF1476" s="40"/>
      <c r="BG1476" s="40"/>
      <c r="BH1476" s="42"/>
      <c r="BI1476" s="40">
        <v>1</v>
      </c>
      <c r="BJ1476" s="40">
        <v>5</v>
      </c>
      <c r="BK1476" s="40">
        <v>5</v>
      </c>
      <c r="BL1476" s="40" t="s">
        <v>1859</v>
      </c>
      <c r="BM1476" s="40">
        <v>40</v>
      </c>
      <c r="BN1476" s="40">
        <v>164</v>
      </c>
      <c r="BO1476" s="41"/>
      <c r="BP1476" s="40"/>
      <c r="BQ1476" s="40"/>
      <c r="BR1476" s="40"/>
      <c r="BS1476" s="40"/>
      <c r="BT1476" s="40"/>
      <c r="BU1476" s="42"/>
      <c r="BV1476" s="40"/>
      <c r="BW1476" s="41"/>
      <c r="BX1476" s="40"/>
      <c r="BY1476" s="40"/>
      <c r="BZ1476" s="40"/>
      <c r="CA1476" s="42"/>
      <c r="CB1476" s="41"/>
      <c r="CC1476" s="40"/>
      <c r="CD1476" s="40"/>
      <c r="CE1476" s="40"/>
      <c r="CF1476" s="40"/>
      <c r="CG1476" s="40"/>
      <c r="CH1476" s="42"/>
      <c r="CI1476" s="43"/>
      <c r="CJ1476" s="41"/>
      <c r="CK1476" s="40"/>
      <c r="CL1476" s="40"/>
      <c r="CM1476" s="40"/>
      <c r="CN1476" s="40"/>
      <c r="CO1476" s="40"/>
      <c r="CP1476" s="40"/>
      <c r="CQ1476" s="40"/>
      <c r="CR1476" s="40"/>
      <c r="CS1476" s="40"/>
      <c r="CT1476" s="40"/>
      <c r="CU1476" s="40"/>
      <c r="CV1476" s="40"/>
      <c r="CW1476" s="40"/>
      <c r="CX1476" s="40"/>
      <c r="CY1476" s="40"/>
      <c r="CZ1476" s="40"/>
      <c r="DA1476" s="40"/>
      <c r="DB1476" s="40"/>
      <c r="DC1476" s="40"/>
      <c r="DD1476" s="40"/>
      <c r="DE1476" s="40"/>
      <c r="DF1476" s="40"/>
      <c r="DG1476" s="40"/>
      <c r="DH1476" s="40"/>
      <c r="DI1476" s="40"/>
      <c r="DJ1476" s="40"/>
      <c r="DK1476" s="40"/>
      <c r="DL1476" s="40"/>
      <c r="DM1476" s="40"/>
      <c r="DN1476" s="40"/>
      <c r="DO1476" s="40"/>
      <c r="DP1476" s="40"/>
      <c r="DQ1476" s="41"/>
      <c r="DR1476" s="40"/>
      <c r="DS1476" s="40"/>
      <c r="DT1476" s="40"/>
      <c r="DU1476" s="40"/>
      <c r="DV1476" s="42"/>
      <c r="DW1476" s="40"/>
      <c r="DX1476" s="40"/>
      <c r="DY1476" s="40"/>
      <c r="DZ1476" s="40"/>
      <c r="EA1476" s="40"/>
      <c r="EB1476" s="40"/>
      <c r="EC1476" s="40"/>
      <c r="ED1476" s="41"/>
      <c r="EE1476" s="40"/>
      <c r="EF1476" s="40"/>
      <c r="EG1476" s="41"/>
      <c r="EH1476" s="40"/>
      <c r="EI1476" s="40"/>
      <c r="EJ1476" s="40"/>
      <c r="EK1476" s="40"/>
      <c r="EL1476" s="42"/>
      <c r="EM1476" s="40"/>
      <c r="EN1476" s="40"/>
      <c r="EO1476" s="40"/>
      <c r="EP1476" s="40"/>
      <c r="EQ1476" s="40"/>
      <c r="ER1476" s="40"/>
      <c r="ES1476" s="40"/>
      <c r="ET1476" s="40"/>
      <c r="EU1476" s="40"/>
      <c r="EV1476" s="40"/>
      <c r="EW1476" s="42"/>
      <c r="EX1476" s="42"/>
      <c r="EY1476" s="42"/>
      <c r="EZ1476" s="42"/>
      <c r="FA1476" s="42"/>
      <c r="FB1476" s="42"/>
      <c r="FC1476" s="42"/>
      <c r="FD1476" s="42"/>
      <c r="FE1476" s="42"/>
      <c r="FF1476" s="42"/>
      <c r="FG1476" s="42"/>
      <c r="FH1476" s="42"/>
      <c r="FI1476" s="42"/>
      <c r="FJ1476" s="42"/>
      <c r="FK1476" s="42"/>
      <c r="FL1476" s="42"/>
      <c r="FM1476" s="42"/>
      <c r="FN1476" s="42"/>
      <c r="FO1476" s="42"/>
      <c r="FP1476" s="42"/>
      <c r="FQ1476" s="42"/>
      <c r="FR1476" s="42"/>
      <c r="FS1476" s="29">
        <f t="shared" si="179"/>
        <v>40</v>
      </c>
      <c r="FT1476" s="29">
        <f t="shared" si="181"/>
        <v>40</v>
      </c>
      <c r="FU1476" s="8">
        <f t="shared" si="180"/>
        <v>1</v>
      </c>
      <c r="FV1476" s="29">
        <f t="shared" si="182"/>
        <v>1</v>
      </c>
    </row>
    <row r="1477" spans="1:179">
      <c r="A1477" s="8">
        <v>11025</v>
      </c>
      <c r="B1477" s="27" t="s">
        <v>73</v>
      </c>
      <c r="C1477" s="40">
        <v>37</v>
      </c>
      <c r="D1477" s="40" t="s">
        <v>1505</v>
      </c>
      <c r="E1477" s="40" t="s">
        <v>1475</v>
      </c>
      <c r="F1477" s="40" t="s">
        <v>345</v>
      </c>
      <c r="G1477" s="40">
        <v>150</v>
      </c>
      <c r="H1477" s="8" t="str">
        <f>VLOOKUP(F1477, 'Meslek Grupları'!$E$6:$G$152, 3, FALSE)</f>
        <v>Esnaf</v>
      </c>
      <c r="I1477" s="40"/>
      <c r="J1477" s="40"/>
      <c r="K1477" s="40"/>
      <c r="L1477" s="40"/>
      <c r="M1477" s="40"/>
      <c r="N1477" s="40"/>
      <c r="O1477" s="40"/>
      <c r="P1477" s="40"/>
      <c r="Q1477" s="40" t="s">
        <v>575</v>
      </c>
      <c r="R1477" s="40">
        <v>24</v>
      </c>
      <c r="S1477" s="40">
        <v>5</v>
      </c>
      <c r="T1477" s="40">
        <v>22.5</v>
      </c>
      <c r="U1477" s="40"/>
      <c r="V1477" s="40"/>
      <c r="W1477" s="40"/>
      <c r="X1477" s="40"/>
      <c r="Y1477" s="40"/>
      <c r="Z1477" s="41"/>
      <c r="AA1477" s="40"/>
      <c r="AB1477" s="40"/>
      <c r="AC1477" s="40"/>
      <c r="AD1477" s="40"/>
      <c r="AE1477" s="40"/>
      <c r="AF1477" s="40"/>
      <c r="AG1477" s="40"/>
      <c r="AH1477" s="40"/>
      <c r="AI1477" s="40"/>
      <c r="AJ1477" s="40"/>
      <c r="AK1477" s="40"/>
      <c r="AL1477" s="40"/>
      <c r="AM1477" s="40"/>
      <c r="AN1477" s="40"/>
      <c r="AO1477" s="40"/>
      <c r="AP1477" s="40"/>
      <c r="AQ1477" s="40"/>
      <c r="AR1477" s="40">
        <v>50</v>
      </c>
      <c r="AS1477" s="42">
        <v>10</v>
      </c>
      <c r="AT1477" s="42">
        <v>10</v>
      </c>
      <c r="AU1477" s="43"/>
      <c r="AV1477" s="40"/>
      <c r="AW1477" s="40"/>
      <c r="AX1477" s="40"/>
      <c r="AY1477" s="40"/>
      <c r="AZ1477" s="40"/>
      <c r="BA1477" s="42"/>
      <c r="BB1477" s="41"/>
      <c r="BC1477" s="40"/>
      <c r="BD1477" s="40"/>
      <c r="BE1477" s="40"/>
      <c r="BF1477" s="40"/>
      <c r="BG1477" s="40"/>
      <c r="BH1477" s="42"/>
      <c r="BI1477" s="40">
        <v>2</v>
      </c>
      <c r="BJ1477" s="40">
        <v>10</v>
      </c>
      <c r="BK1477" s="40">
        <v>10</v>
      </c>
      <c r="BL1477" s="40" t="s">
        <v>1860</v>
      </c>
      <c r="BM1477" s="40">
        <v>80</v>
      </c>
      <c r="BN1477" s="40">
        <v>160</v>
      </c>
      <c r="BO1477" s="41"/>
      <c r="BP1477" s="40"/>
      <c r="BQ1477" s="40"/>
      <c r="BR1477" s="40"/>
      <c r="BS1477" s="40"/>
      <c r="BT1477" s="40"/>
      <c r="BU1477" s="42"/>
      <c r="BV1477" s="40"/>
      <c r="BW1477" s="41">
        <v>5</v>
      </c>
      <c r="BX1477" s="40"/>
      <c r="BY1477" s="40"/>
      <c r="BZ1477" s="40">
        <v>120</v>
      </c>
      <c r="CA1477" s="42">
        <v>120</v>
      </c>
      <c r="CB1477" s="41"/>
      <c r="CC1477" s="40"/>
      <c r="CD1477" s="40"/>
      <c r="CE1477" s="40"/>
      <c r="CF1477" s="40"/>
      <c r="CG1477" s="40"/>
      <c r="CH1477" s="42"/>
      <c r="CI1477" s="43"/>
      <c r="CJ1477" s="41"/>
      <c r="CK1477" s="40"/>
      <c r="CL1477" s="40"/>
      <c r="CM1477" s="40"/>
      <c r="CN1477" s="40"/>
      <c r="CO1477" s="40"/>
      <c r="CP1477" s="40"/>
      <c r="CQ1477" s="40"/>
      <c r="CR1477" s="40"/>
      <c r="CS1477" s="40"/>
      <c r="CT1477" s="40"/>
      <c r="CU1477" s="40"/>
      <c r="CV1477" s="40"/>
      <c r="CW1477" s="40"/>
      <c r="CX1477" s="40"/>
      <c r="CY1477" s="40"/>
      <c r="CZ1477" s="40"/>
      <c r="DA1477" s="40"/>
      <c r="DB1477" s="40"/>
      <c r="DC1477" s="40"/>
      <c r="DD1477" s="40"/>
      <c r="DE1477" s="40"/>
      <c r="DF1477" s="40"/>
      <c r="DG1477" s="40"/>
      <c r="DH1477" s="40"/>
      <c r="DI1477" s="40"/>
      <c r="DJ1477" s="40"/>
      <c r="DK1477" s="40"/>
      <c r="DL1477" s="40"/>
      <c r="DM1477" s="40"/>
      <c r="DN1477" s="40"/>
      <c r="DO1477" s="40"/>
      <c r="DP1477" s="40"/>
      <c r="DQ1477" s="41"/>
      <c r="DR1477" s="40"/>
      <c r="DS1477" s="40"/>
      <c r="DT1477" s="40"/>
      <c r="DU1477" s="40"/>
      <c r="DV1477" s="42"/>
      <c r="DW1477" s="40"/>
      <c r="DX1477" s="40"/>
      <c r="DY1477" s="40"/>
      <c r="DZ1477" s="40"/>
      <c r="EA1477" s="40"/>
      <c r="EB1477" s="40"/>
      <c r="EC1477" s="40"/>
      <c r="ED1477" s="41"/>
      <c r="EE1477" s="40"/>
      <c r="EF1477" s="40"/>
      <c r="EG1477" s="41"/>
      <c r="EH1477" s="40"/>
      <c r="EI1477" s="40"/>
      <c r="EJ1477" s="40"/>
      <c r="EK1477" s="40"/>
      <c r="EL1477" s="42"/>
      <c r="EM1477" s="40"/>
      <c r="EN1477" s="40"/>
      <c r="EO1477" s="40"/>
      <c r="EP1477" s="40"/>
      <c r="EQ1477" s="40"/>
      <c r="ER1477" s="40"/>
      <c r="ES1477" s="40"/>
      <c r="ET1477" s="40"/>
      <c r="EU1477" s="40"/>
      <c r="EV1477" s="40"/>
      <c r="EW1477" s="42"/>
      <c r="EX1477" s="42"/>
      <c r="EY1477" s="42"/>
      <c r="EZ1477" s="42"/>
      <c r="FA1477" s="42"/>
      <c r="FB1477" s="42"/>
      <c r="FC1477" s="42"/>
      <c r="FD1477" s="42"/>
      <c r="FE1477" s="42"/>
      <c r="FF1477" s="42"/>
      <c r="FG1477" s="42"/>
      <c r="FH1477" s="42"/>
      <c r="FI1477" s="42"/>
      <c r="FJ1477" s="42"/>
      <c r="FK1477" s="42"/>
      <c r="FL1477" s="42"/>
      <c r="FM1477" s="42"/>
      <c r="FN1477" s="42"/>
      <c r="FO1477" s="42"/>
      <c r="FP1477" s="42"/>
      <c r="FQ1477" s="42"/>
      <c r="FR1477" s="42"/>
      <c r="FS1477" s="29">
        <f t="shared" si="179"/>
        <v>350</v>
      </c>
      <c r="FT1477" s="29">
        <f t="shared" si="181"/>
        <v>350</v>
      </c>
      <c r="FU1477" s="8">
        <f t="shared" si="180"/>
        <v>7</v>
      </c>
      <c r="FV1477" s="29">
        <f t="shared" si="182"/>
        <v>7</v>
      </c>
    </row>
    <row r="1478" spans="1:179">
      <c r="A1478" s="8">
        <v>11025</v>
      </c>
      <c r="B1478" s="27" t="s">
        <v>73</v>
      </c>
      <c r="C1478" s="40">
        <v>38</v>
      </c>
      <c r="D1478" s="40" t="s">
        <v>1826</v>
      </c>
      <c r="E1478" s="40" t="s">
        <v>1448</v>
      </c>
      <c r="F1478" s="40" t="s">
        <v>805</v>
      </c>
      <c r="G1478" s="40">
        <v>120</v>
      </c>
      <c r="H1478" s="8" t="str">
        <f>VLOOKUP(F1478, 'Meslek Grupları'!$E$6:$G$152, 3, FALSE)</f>
        <v>İşçiler</v>
      </c>
      <c r="I1478" s="40"/>
      <c r="J1478" s="40"/>
      <c r="K1478" s="40"/>
      <c r="L1478" s="40"/>
      <c r="M1478" s="40"/>
      <c r="N1478" s="40"/>
      <c r="O1478" s="40"/>
      <c r="P1478" s="40"/>
      <c r="Q1478" s="40" t="s">
        <v>575</v>
      </c>
      <c r="R1478" s="40">
        <v>10</v>
      </c>
      <c r="S1478" s="40">
        <v>3.5</v>
      </c>
      <c r="T1478" s="40">
        <v>15.25</v>
      </c>
      <c r="U1478" s="40">
        <v>2</v>
      </c>
      <c r="V1478" s="40">
        <v>4</v>
      </c>
      <c r="W1478" s="40"/>
      <c r="X1478" s="40"/>
      <c r="Y1478" s="40"/>
      <c r="Z1478" s="41"/>
      <c r="AA1478" s="40"/>
      <c r="AB1478" s="40"/>
      <c r="AC1478" s="40"/>
      <c r="AD1478" s="40"/>
      <c r="AE1478" s="40"/>
      <c r="AF1478" s="40"/>
      <c r="AG1478" s="40"/>
      <c r="AH1478" s="40"/>
      <c r="AI1478" s="40"/>
      <c r="AJ1478" s="40"/>
      <c r="AK1478" s="40"/>
      <c r="AL1478" s="40"/>
      <c r="AM1478" s="40"/>
      <c r="AN1478" s="40"/>
      <c r="AO1478" s="40"/>
      <c r="AP1478" s="40"/>
      <c r="AQ1478" s="40"/>
      <c r="AR1478" s="40">
        <v>30</v>
      </c>
      <c r="AS1478" s="42">
        <v>6</v>
      </c>
      <c r="AT1478" s="42">
        <v>6</v>
      </c>
      <c r="AU1478" s="43"/>
      <c r="AV1478" s="40"/>
      <c r="AW1478" s="40"/>
      <c r="AX1478" s="40"/>
      <c r="AY1478" s="40"/>
      <c r="AZ1478" s="40"/>
      <c r="BA1478" s="42"/>
      <c r="BB1478" s="41"/>
      <c r="BC1478" s="40"/>
      <c r="BD1478" s="40"/>
      <c r="BE1478" s="40"/>
      <c r="BF1478" s="40"/>
      <c r="BG1478" s="40"/>
      <c r="BH1478" s="42"/>
      <c r="BI1478" s="40">
        <v>4</v>
      </c>
      <c r="BJ1478" s="40">
        <v>6</v>
      </c>
      <c r="BK1478" s="40">
        <v>6</v>
      </c>
      <c r="BL1478" s="40" t="s">
        <v>1860</v>
      </c>
      <c r="BM1478" s="40">
        <v>48</v>
      </c>
      <c r="BN1478" s="40">
        <v>548</v>
      </c>
      <c r="BO1478" s="41"/>
      <c r="BP1478" s="40"/>
      <c r="BQ1478" s="40"/>
      <c r="BR1478" s="40"/>
      <c r="BS1478" s="40"/>
      <c r="BT1478" s="40"/>
      <c r="BU1478" s="42"/>
      <c r="BV1478" s="40"/>
      <c r="BW1478" s="41">
        <v>3.5</v>
      </c>
      <c r="BX1478" s="40"/>
      <c r="BY1478" s="40"/>
      <c r="BZ1478" s="40">
        <v>144</v>
      </c>
      <c r="CA1478" s="42">
        <v>144</v>
      </c>
      <c r="CB1478" s="41"/>
      <c r="CC1478" s="40"/>
      <c r="CD1478" s="40"/>
      <c r="CE1478" s="40"/>
      <c r="CF1478" s="40"/>
      <c r="CG1478" s="40"/>
      <c r="CH1478" s="42"/>
      <c r="CI1478" s="43"/>
      <c r="CJ1478" s="41"/>
      <c r="CK1478" s="40"/>
      <c r="CL1478" s="40"/>
      <c r="CM1478" s="40"/>
      <c r="CN1478" s="40"/>
      <c r="CO1478" s="40"/>
      <c r="CP1478" s="40"/>
      <c r="CQ1478" s="40"/>
      <c r="CR1478" s="40"/>
      <c r="CS1478" s="40"/>
      <c r="CT1478" s="40"/>
      <c r="CU1478" s="40"/>
      <c r="CV1478" s="40"/>
      <c r="CW1478" s="40"/>
      <c r="CX1478" s="40"/>
      <c r="CY1478" s="40"/>
      <c r="CZ1478" s="40"/>
      <c r="DA1478" s="40" t="s">
        <v>1861</v>
      </c>
      <c r="DB1478" s="40"/>
      <c r="DC1478" s="40"/>
      <c r="DD1478" s="40"/>
      <c r="DE1478" s="40"/>
      <c r="DF1478" s="40"/>
      <c r="DG1478" s="40"/>
      <c r="DH1478" s="40"/>
      <c r="DI1478" s="40">
        <v>2</v>
      </c>
      <c r="DJ1478" s="40"/>
      <c r="DK1478" s="40">
        <v>6</v>
      </c>
      <c r="DL1478" s="40"/>
      <c r="DM1478" s="40"/>
      <c r="DN1478" s="40"/>
      <c r="DO1478" s="40">
        <v>2</v>
      </c>
      <c r="DP1478" s="40"/>
      <c r="DQ1478" s="41"/>
      <c r="DR1478" s="40"/>
      <c r="DS1478" s="40"/>
      <c r="DT1478" s="40"/>
      <c r="DU1478" s="40"/>
      <c r="DV1478" s="42"/>
      <c r="DW1478" s="40"/>
      <c r="DX1478" s="40"/>
      <c r="DY1478" s="40"/>
      <c r="DZ1478" s="40"/>
      <c r="EA1478" s="40"/>
      <c r="EB1478" s="40"/>
      <c r="EC1478" s="40"/>
      <c r="ED1478" s="41"/>
      <c r="EE1478" s="40"/>
      <c r="EF1478" s="40"/>
      <c r="EG1478" s="41"/>
      <c r="EH1478" s="40"/>
      <c r="EI1478" s="40"/>
      <c r="EJ1478" s="40"/>
      <c r="EK1478" s="40"/>
      <c r="EL1478" s="42"/>
      <c r="EM1478" s="40"/>
      <c r="EN1478" s="40"/>
      <c r="EO1478" s="40"/>
      <c r="EP1478" s="40"/>
      <c r="EQ1478" s="40"/>
      <c r="ER1478" s="40"/>
      <c r="ES1478" s="40"/>
      <c r="ET1478" s="40"/>
      <c r="EU1478" s="40"/>
      <c r="EV1478" s="40"/>
      <c r="EW1478" s="42"/>
      <c r="EX1478" s="42"/>
      <c r="EY1478" s="42"/>
      <c r="EZ1478" s="42"/>
      <c r="FA1478" s="42"/>
      <c r="FB1478" s="42"/>
      <c r="FC1478" s="42"/>
      <c r="FD1478" s="42"/>
      <c r="FE1478" s="42"/>
      <c r="FF1478" s="42"/>
      <c r="FG1478" s="42"/>
      <c r="FH1478" s="42"/>
      <c r="FI1478" s="42"/>
      <c r="FJ1478" s="42"/>
      <c r="FK1478" s="42"/>
      <c r="FL1478" s="42"/>
      <c r="FM1478" s="42"/>
      <c r="FN1478" s="42"/>
      <c r="FO1478" s="42"/>
      <c r="FP1478" s="42"/>
      <c r="FQ1478" s="42"/>
      <c r="FR1478" s="42"/>
      <c r="FS1478" s="29">
        <f t="shared" si="179"/>
        <v>318</v>
      </c>
      <c r="FT1478" s="29">
        <f t="shared" si="181"/>
        <v>318</v>
      </c>
      <c r="FU1478" s="8">
        <f t="shared" si="180"/>
        <v>7.5</v>
      </c>
      <c r="FV1478" s="29">
        <f t="shared" si="182"/>
        <v>7.5</v>
      </c>
    </row>
    <row r="1479" spans="1:179">
      <c r="A1479" s="8">
        <v>11025</v>
      </c>
      <c r="B1479" s="27" t="s">
        <v>73</v>
      </c>
      <c r="C1479" s="40">
        <v>39</v>
      </c>
      <c r="D1479" s="40" t="s">
        <v>1862</v>
      </c>
      <c r="E1479" s="40" t="s">
        <v>1463</v>
      </c>
      <c r="F1479" s="40" t="s">
        <v>1042</v>
      </c>
      <c r="G1479" s="40">
        <v>100</v>
      </c>
      <c r="H1479" s="8" t="str">
        <f>VLOOKUP(F1479, 'Meslek Grupları'!$E$6:$G$152, 3, FALSE)</f>
        <v>Esnaf</v>
      </c>
      <c r="I1479" s="40"/>
      <c r="J1479" s="40"/>
      <c r="K1479" s="40"/>
      <c r="L1479" s="40"/>
      <c r="M1479" s="40"/>
      <c r="N1479" s="40"/>
      <c r="O1479" s="40"/>
      <c r="P1479" s="40"/>
      <c r="Q1479" s="40" t="s">
        <v>575</v>
      </c>
      <c r="R1479" s="40">
        <v>12</v>
      </c>
      <c r="S1479" s="40">
        <v>6.5</v>
      </c>
      <c r="T1479" s="40">
        <v>29.25</v>
      </c>
      <c r="U1479" s="40"/>
      <c r="V1479" s="40"/>
      <c r="W1479" s="40"/>
      <c r="X1479" s="40"/>
      <c r="Y1479" s="40"/>
      <c r="Z1479" s="41"/>
      <c r="AA1479" s="40"/>
      <c r="AB1479" s="40"/>
      <c r="AC1479" s="40"/>
      <c r="AD1479" s="40"/>
      <c r="AE1479" s="40"/>
      <c r="AF1479" s="40"/>
      <c r="AG1479" s="40"/>
      <c r="AH1479" s="40"/>
      <c r="AI1479" s="40"/>
      <c r="AJ1479" s="40"/>
      <c r="AK1479" s="40"/>
      <c r="AL1479" s="40"/>
      <c r="AM1479" s="40"/>
      <c r="AN1479" s="40"/>
      <c r="AO1479" s="40"/>
      <c r="AP1479" s="40"/>
      <c r="AQ1479" s="40"/>
      <c r="AR1479" s="40">
        <v>60</v>
      </c>
      <c r="AS1479" s="42">
        <v>12</v>
      </c>
      <c r="AT1479" s="42">
        <v>12</v>
      </c>
      <c r="AU1479" s="43"/>
      <c r="AV1479" s="40"/>
      <c r="AW1479" s="40"/>
      <c r="AX1479" s="40"/>
      <c r="AY1479" s="40"/>
      <c r="AZ1479" s="40"/>
      <c r="BA1479" s="42"/>
      <c r="BB1479" s="41"/>
      <c r="BC1479" s="40"/>
      <c r="BD1479" s="40"/>
      <c r="BE1479" s="40"/>
      <c r="BF1479" s="40"/>
      <c r="BG1479" s="40"/>
      <c r="BH1479" s="42"/>
      <c r="BI1479" s="40">
        <v>3</v>
      </c>
      <c r="BJ1479" s="40">
        <v>12</v>
      </c>
      <c r="BK1479" s="40">
        <v>12</v>
      </c>
      <c r="BL1479" s="40" t="s">
        <v>1598</v>
      </c>
      <c r="BM1479" s="40">
        <v>96</v>
      </c>
      <c r="BN1479" s="40">
        <v>548</v>
      </c>
      <c r="BO1479" s="41"/>
      <c r="BP1479" s="40"/>
      <c r="BQ1479" s="40"/>
      <c r="BR1479" s="40"/>
      <c r="BS1479" s="40"/>
      <c r="BT1479" s="40"/>
      <c r="BU1479" s="42"/>
      <c r="BV1479" s="40"/>
      <c r="BW1479" s="41">
        <v>6.5</v>
      </c>
      <c r="BX1479" s="40"/>
      <c r="BY1479" s="40"/>
      <c r="BZ1479" s="40">
        <v>150</v>
      </c>
      <c r="CA1479" s="42">
        <v>150</v>
      </c>
      <c r="CB1479" s="41"/>
      <c r="CC1479" s="40"/>
      <c r="CD1479" s="40"/>
      <c r="CE1479" s="40"/>
      <c r="CF1479" s="40"/>
      <c r="CG1479" s="40"/>
      <c r="CH1479" s="42"/>
      <c r="CI1479" s="43"/>
      <c r="CJ1479" s="41"/>
      <c r="CK1479" s="40"/>
      <c r="CL1479" s="40"/>
      <c r="CM1479" s="40"/>
      <c r="CN1479" s="40"/>
      <c r="CO1479" s="40"/>
      <c r="CP1479" s="40"/>
      <c r="CQ1479" s="40"/>
      <c r="CR1479" s="40"/>
      <c r="CS1479" s="40"/>
      <c r="CT1479" s="40"/>
      <c r="CU1479" s="40"/>
      <c r="CV1479" s="40"/>
      <c r="CW1479" s="40"/>
      <c r="CX1479" s="40"/>
      <c r="CY1479" s="40"/>
      <c r="CZ1479" s="40"/>
      <c r="DA1479" s="40"/>
      <c r="DB1479" s="40"/>
      <c r="DC1479" s="40"/>
      <c r="DD1479" s="40"/>
      <c r="DE1479" s="40"/>
      <c r="DF1479" s="40"/>
      <c r="DG1479" s="40"/>
      <c r="DH1479" s="40"/>
      <c r="DI1479" s="40"/>
      <c r="DJ1479" s="40"/>
      <c r="DK1479" s="40"/>
      <c r="DL1479" s="40"/>
      <c r="DM1479" s="40"/>
      <c r="DN1479" s="40"/>
      <c r="DO1479" s="40">
        <v>2</v>
      </c>
      <c r="DP1479" s="40"/>
      <c r="DQ1479" s="41"/>
      <c r="DR1479" s="40"/>
      <c r="DS1479" s="40"/>
      <c r="DT1479" s="40"/>
      <c r="DU1479" s="40"/>
      <c r="DV1479" s="42"/>
      <c r="DW1479" s="40"/>
      <c r="DX1479" s="40"/>
      <c r="DY1479" s="40"/>
      <c r="DZ1479" s="40"/>
      <c r="EA1479" s="40"/>
      <c r="EB1479" s="40"/>
      <c r="EC1479" s="40"/>
      <c r="ED1479" s="41"/>
      <c r="EE1479" s="40"/>
      <c r="EF1479" s="40"/>
      <c r="EG1479" s="41"/>
      <c r="EH1479" s="40"/>
      <c r="EI1479" s="40"/>
      <c r="EJ1479" s="40"/>
      <c r="EK1479" s="40"/>
      <c r="EL1479" s="42"/>
      <c r="EM1479" s="40"/>
      <c r="EN1479" s="40"/>
      <c r="EO1479" s="40"/>
      <c r="EP1479" s="40"/>
      <c r="EQ1479" s="40"/>
      <c r="ER1479" s="40"/>
      <c r="ES1479" s="40"/>
      <c r="ET1479" s="40"/>
      <c r="EU1479" s="40"/>
      <c r="EV1479" s="40"/>
      <c r="EW1479" s="42"/>
      <c r="EX1479" s="42"/>
      <c r="EY1479" s="42"/>
      <c r="EZ1479" s="42"/>
      <c r="FA1479" s="42"/>
      <c r="FB1479" s="42"/>
      <c r="FC1479" s="42"/>
      <c r="FD1479" s="42"/>
      <c r="FE1479" s="42"/>
      <c r="FF1479" s="42"/>
      <c r="FG1479" s="42"/>
      <c r="FH1479" s="42"/>
      <c r="FI1479" s="42"/>
      <c r="FJ1479" s="42"/>
      <c r="FK1479" s="42"/>
      <c r="FL1479" s="42"/>
      <c r="FM1479" s="42"/>
      <c r="FN1479" s="42"/>
      <c r="FO1479" s="42"/>
      <c r="FP1479" s="42"/>
      <c r="FQ1479" s="42"/>
      <c r="FR1479" s="42"/>
      <c r="FS1479" s="29">
        <f t="shared" si="179"/>
        <v>346</v>
      </c>
      <c r="FT1479" s="29">
        <f t="shared" si="181"/>
        <v>346</v>
      </c>
      <c r="FU1479" s="8">
        <f t="shared" si="180"/>
        <v>9.5</v>
      </c>
      <c r="FV1479" s="29">
        <f t="shared" si="182"/>
        <v>9.5</v>
      </c>
    </row>
    <row r="1480" spans="1:179">
      <c r="A1480" s="8">
        <v>11025</v>
      </c>
      <c r="B1480" s="27" t="s">
        <v>73</v>
      </c>
      <c r="C1480" s="40">
        <v>40</v>
      </c>
      <c r="D1480" s="40" t="s">
        <v>1472</v>
      </c>
      <c r="E1480" s="40" t="s">
        <v>1451</v>
      </c>
      <c r="F1480" s="40" t="s">
        <v>805</v>
      </c>
      <c r="G1480" s="40">
        <v>120</v>
      </c>
      <c r="H1480" s="8" t="str">
        <f>VLOOKUP(F1480, 'Meslek Grupları'!$E$6:$G$152, 3, FALSE)</f>
        <v>İşçiler</v>
      </c>
      <c r="I1480" s="40"/>
      <c r="J1480" s="40"/>
      <c r="K1480" s="40"/>
      <c r="L1480" s="40"/>
      <c r="M1480" s="40"/>
      <c r="N1480" s="40"/>
      <c r="O1480" s="40"/>
      <c r="P1480" s="40"/>
      <c r="Q1480" s="40" t="s">
        <v>575</v>
      </c>
      <c r="R1480" s="40">
        <v>10</v>
      </c>
      <c r="S1480" s="40"/>
      <c r="T1480" s="40"/>
      <c r="U1480" s="40"/>
      <c r="V1480" s="40"/>
      <c r="W1480" s="40"/>
      <c r="X1480" s="40"/>
      <c r="Y1480" s="40"/>
      <c r="Z1480" s="41"/>
      <c r="AA1480" s="40"/>
      <c r="AB1480" s="40"/>
      <c r="AC1480" s="40"/>
      <c r="AD1480" s="40"/>
      <c r="AE1480" s="40"/>
      <c r="AF1480" s="40"/>
      <c r="AG1480" s="40"/>
      <c r="AH1480" s="40"/>
      <c r="AI1480" s="40"/>
      <c r="AJ1480" s="40"/>
      <c r="AK1480" s="40"/>
      <c r="AL1480" s="40"/>
      <c r="AM1480" s="40"/>
      <c r="AN1480" s="40"/>
      <c r="AO1480" s="40"/>
      <c r="AP1480" s="40"/>
      <c r="AQ1480" s="40"/>
      <c r="AR1480" s="40"/>
      <c r="AS1480" s="42"/>
      <c r="AT1480" s="42"/>
      <c r="AU1480" s="43"/>
      <c r="AV1480" s="40"/>
      <c r="AW1480" s="40"/>
      <c r="AX1480" s="40"/>
      <c r="AY1480" s="40"/>
      <c r="AZ1480" s="40"/>
      <c r="BA1480" s="42"/>
      <c r="BB1480" s="41"/>
      <c r="BC1480" s="40"/>
      <c r="BD1480" s="40"/>
      <c r="BE1480" s="40"/>
      <c r="BF1480" s="40"/>
      <c r="BG1480" s="40"/>
      <c r="BH1480" s="42"/>
      <c r="BI1480" s="40">
        <v>4</v>
      </c>
      <c r="BJ1480" s="40"/>
      <c r="BK1480" s="40"/>
      <c r="BL1480" s="40"/>
      <c r="BM1480" s="40"/>
      <c r="BN1480" s="40">
        <v>244</v>
      </c>
      <c r="BO1480" s="41"/>
      <c r="BP1480" s="40"/>
      <c r="BQ1480" s="40"/>
      <c r="BR1480" s="40"/>
      <c r="BS1480" s="40"/>
      <c r="BT1480" s="40"/>
      <c r="BU1480" s="42"/>
      <c r="BV1480" s="40"/>
      <c r="BW1480" s="41">
        <v>3</v>
      </c>
      <c r="BX1480" s="40"/>
      <c r="BY1480" s="40"/>
      <c r="BZ1480" s="40"/>
      <c r="CA1480" s="42"/>
      <c r="CB1480" s="41"/>
      <c r="CC1480" s="40"/>
      <c r="CD1480" s="40"/>
      <c r="CE1480" s="40"/>
      <c r="CF1480" s="40"/>
      <c r="CG1480" s="40"/>
      <c r="CH1480" s="42"/>
      <c r="CI1480" s="43"/>
      <c r="CJ1480" s="41"/>
      <c r="CK1480" s="40"/>
      <c r="CL1480" s="40"/>
      <c r="CM1480" s="40"/>
      <c r="CN1480" s="40"/>
      <c r="CO1480" s="40"/>
      <c r="CP1480" s="40"/>
      <c r="CQ1480" s="40"/>
      <c r="CR1480" s="40"/>
      <c r="CS1480" s="40"/>
      <c r="CT1480" s="40"/>
      <c r="CU1480" s="40"/>
      <c r="CV1480" s="40"/>
      <c r="CW1480" s="40">
        <v>1</v>
      </c>
      <c r="CX1480" s="40">
        <v>12</v>
      </c>
      <c r="CY1480" s="40"/>
      <c r="CZ1480" s="40">
        <v>1</v>
      </c>
      <c r="DA1480" s="40">
        <v>1</v>
      </c>
      <c r="DB1480" s="40"/>
      <c r="DC1480" s="40"/>
      <c r="DD1480" s="40"/>
      <c r="DE1480" s="40"/>
      <c r="DF1480" s="40"/>
      <c r="DG1480" s="40"/>
      <c r="DH1480" s="40"/>
      <c r="DI1480" s="40"/>
      <c r="DJ1480" s="40"/>
      <c r="DK1480" s="40"/>
      <c r="DL1480" s="40"/>
      <c r="DM1480" s="40"/>
      <c r="DN1480" s="40"/>
      <c r="DO1480" s="40">
        <v>3</v>
      </c>
      <c r="DP1480" s="40"/>
      <c r="DQ1480" s="41"/>
      <c r="DR1480" s="40"/>
      <c r="DS1480" s="40"/>
      <c r="DT1480" s="40"/>
      <c r="DU1480" s="40"/>
      <c r="DV1480" s="42"/>
      <c r="DW1480" s="40"/>
      <c r="DX1480" s="40"/>
      <c r="DY1480" s="40"/>
      <c r="DZ1480" s="40"/>
      <c r="EA1480" s="40"/>
      <c r="EB1480" s="40"/>
      <c r="EC1480" s="40"/>
      <c r="ED1480" s="41"/>
      <c r="EE1480" s="40"/>
      <c r="EF1480" s="40"/>
      <c r="EG1480" s="41"/>
      <c r="EH1480" s="40"/>
      <c r="EI1480" s="40"/>
      <c r="EJ1480" s="40"/>
      <c r="EK1480" s="40"/>
      <c r="EL1480" s="42"/>
      <c r="EM1480" s="40"/>
      <c r="EN1480" s="40"/>
      <c r="EO1480" s="40"/>
      <c r="EP1480" s="40"/>
      <c r="EQ1480" s="40"/>
      <c r="ER1480" s="40"/>
      <c r="ES1480" s="40"/>
      <c r="ET1480" s="40"/>
      <c r="EU1480" s="40"/>
      <c r="EV1480" s="40"/>
      <c r="EW1480" s="42"/>
      <c r="EX1480" s="42"/>
      <c r="EY1480" s="42"/>
      <c r="EZ1480" s="42"/>
      <c r="FA1480" s="42"/>
      <c r="FB1480" s="42"/>
      <c r="FC1480" s="42"/>
      <c r="FD1480" s="42"/>
      <c r="FE1480" s="42"/>
      <c r="FF1480" s="42"/>
      <c r="FG1480" s="42"/>
      <c r="FH1480" s="42"/>
      <c r="FI1480" s="42"/>
      <c r="FJ1480" s="42"/>
      <c r="FK1480" s="42"/>
      <c r="FL1480" s="42"/>
      <c r="FM1480" s="42"/>
      <c r="FN1480" s="42"/>
      <c r="FO1480" s="42"/>
      <c r="FP1480" s="42"/>
      <c r="FQ1480" s="42"/>
      <c r="FR1480" s="42"/>
      <c r="FS1480" s="29">
        <f t="shared" si="179"/>
        <v>132</v>
      </c>
      <c r="FT1480" s="29">
        <f t="shared" si="181"/>
        <v>132</v>
      </c>
      <c r="FU1480" s="8">
        <f t="shared" si="180"/>
        <v>7</v>
      </c>
      <c r="FV1480" s="29">
        <f t="shared" si="182"/>
        <v>7</v>
      </c>
      <c r="FW1480" t="s">
        <v>1863</v>
      </c>
    </row>
    <row r="1481" spans="1:179">
      <c r="A1481" s="8">
        <v>11025</v>
      </c>
      <c r="B1481" s="27" t="s">
        <v>73</v>
      </c>
      <c r="C1481" s="40">
        <v>41</v>
      </c>
      <c r="D1481" s="40" t="s">
        <v>2078</v>
      </c>
      <c r="E1481" s="40" t="s">
        <v>527</v>
      </c>
      <c r="F1481" s="40" t="s">
        <v>1042</v>
      </c>
      <c r="G1481" s="40">
        <v>150</v>
      </c>
      <c r="H1481" s="8" t="str">
        <f>VLOOKUP(F1481, 'Meslek Grupları'!$E$6:$G$152, 3, FALSE)</f>
        <v>Esnaf</v>
      </c>
      <c r="I1481" s="40"/>
      <c r="J1481" s="40"/>
      <c r="K1481" s="40"/>
      <c r="L1481" s="40"/>
      <c r="M1481" s="40"/>
      <c r="N1481" s="40"/>
      <c r="O1481" s="40"/>
      <c r="P1481" s="40"/>
      <c r="Q1481" s="40" t="s">
        <v>575</v>
      </c>
      <c r="R1481" s="40">
        <v>10</v>
      </c>
      <c r="S1481" s="40">
        <v>2.5</v>
      </c>
      <c r="T1481" s="40">
        <v>11.25</v>
      </c>
      <c r="U1481" s="40">
        <v>4</v>
      </c>
      <c r="V1481" s="40">
        <v>8</v>
      </c>
      <c r="W1481" s="40"/>
      <c r="X1481" s="40"/>
      <c r="Y1481" s="40"/>
      <c r="Z1481" s="41"/>
      <c r="AA1481" s="40"/>
      <c r="AB1481" s="40"/>
      <c r="AC1481" s="40"/>
      <c r="AD1481" s="40"/>
      <c r="AE1481" s="40"/>
      <c r="AF1481" s="40"/>
      <c r="AG1481" s="40"/>
      <c r="AH1481" s="40"/>
      <c r="AI1481" s="40"/>
      <c r="AJ1481" s="40"/>
      <c r="AK1481" s="40"/>
      <c r="AL1481" s="40"/>
      <c r="AM1481" s="40"/>
      <c r="AN1481" s="40"/>
      <c r="AO1481" s="40"/>
      <c r="AP1481" s="40"/>
      <c r="AQ1481" s="40"/>
      <c r="AR1481" s="40">
        <v>30</v>
      </c>
      <c r="AS1481" s="42">
        <v>6</v>
      </c>
      <c r="AT1481" s="42">
        <v>6</v>
      </c>
      <c r="AU1481" s="43"/>
      <c r="AV1481" s="40"/>
      <c r="AW1481" s="40"/>
      <c r="AX1481" s="40"/>
      <c r="AY1481" s="40"/>
      <c r="AZ1481" s="40"/>
      <c r="BA1481" s="42"/>
      <c r="BB1481" s="41"/>
      <c r="BC1481" s="40"/>
      <c r="BD1481" s="40"/>
      <c r="BE1481" s="40"/>
      <c r="BF1481" s="40"/>
      <c r="BG1481" s="40"/>
      <c r="BH1481" s="42"/>
      <c r="BI1481" s="40">
        <v>4</v>
      </c>
      <c r="BJ1481" s="40">
        <v>6</v>
      </c>
      <c r="BK1481" s="40">
        <v>6</v>
      </c>
      <c r="BL1481" s="40" t="s">
        <v>1598</v>
      </c>
      <c r="BM1481" s="40">
        <v>48</v>
      </c>
      <c r="BN1481" s="40"/>
      <c r="BO1481" s="41"/>
      <c r="BP1481" s="40"/>
      <c r="BQ1481" s="40"/>
      <c r="BR1481" s="40"/>
      <c r="BS1481" s="40"/>
      <c r="BT1481" s="40"/>
      <c r="BU1481" s="42"/>
      <c r="BV1481" s="40"/>
      <c r="BW1481" s="41">
        <v>2.5</v>
      </c>
      <c r="BX1481" s="40"/>
      <c r="BY1481" s="40"/>
      <c r="BZ1481" s="40">
        <v>30</v>
      </c>
      <c r="CA1481" s="42">
        <v>30</v>
      </c>
      <c r="CB1481" s="41"/>
      <c r="CC1481" s="40"/>
      <c r="CD1481" s="40"/>
      <c r="CE1481" s="40"/>
      <c r="CF1481" s="40"/>
      <c r="CG1481" s="40"/>
      <c r="CH1481" s="42"/>
      <c r="CI1481" s="43"/>
      <c r="CJ1481" s="41"/>
      <c r="CK1481" s="40"/>
      <c r="CL1481" s="40"/>
      <c r="CM1481" s="40"/>
      <c r="CN1481" s="40"/>
      <c r="CO1481" s="40"/>
      <c r="CP1481" s="40"/>
      <c r="CQ1481" s="40"/>
      <c r="CR1481" s="40"/>
      <c r="CS1481" s="40"/>
      <c r="CT1481" s="40"/>
      <c r="CU1481" s="40"/>
      <c r="CV1481" s="40"/>
      <c r="CW1481" s="40">
        <v>1</v>
      </c>
      <c r="CX1481" s="40">
        <v>12</v>
      </c>
      <c r="CY1481" s="40"/>
      <c r="CZ1481" s="40" t="s">
        <v>374</v>
      </c>
      <c r="DA1481" s="40">
        <v>2</v>
      </c>
      <c r="DB1481" s="40"/>
      <c r="DC1481" s="40"/>
      <c r="DD1481" s="40"/>
      <c r="DE1481" s="40"/>
      <c r="DF1481" s="40"/>
      <c r="DG1481" s="40"/>
      <c r="DH1481" s="40"/>
      <c r="DI1481" s="40">
        <v>4</v>
      </c>
      <c r="DJ1481" s="40"/>
      <c r="DK1481" s="40">
        <v>12</v>
      </c>
      <c r="DL1481" s="40"/>
      <c r="DM1481" s="40"/>
      <c r="DN1481" s="40"/>
      <c r="DO1481" s="40">
        <v>2</v>
      </c>
      <c r="DP1481" s="40">
        <v>3</v>
      </c>
      <c r="DQ1481" s="41"/>
      <c r="DR1481" s="40"/>
      <c r="DS1481" s="40"/>
      <c r="DT1481" s="40"/>
      <c r="DU1481" s="40"/>
      <c r="DV1481" s="42"/>
      <c r="DW1481" s="40"/>
      <c r="DX1481" s="40"/>
      <c r="DY1481" s="40"/>
      <c r="DZ1481" s="40"/>
      <c r="EA1481" s="40"/>
      <c r="EB1481" s="40"/>
      <c r="EC1481" s="40"/>
      <c r="ED1481" s="41"/>
      <c r="EE1481" s="40"/>
      <c r="EF1481" s="40"/>
      <c r="EG1481" s="41"/>
      <c r="EH1481" s="40"/>
      <c r="EI1481" s="40"/>
      <c r="EJ1481" s="40"/>
      <c r="EK1481" s="40"/>
      <c r="EL1481" s="42"/>
      <c r="EM1481" s="40"/>
      <c r="EN1481" s="40"/>
      <c r="EO1481" s="40"/>
      <c r="EP1481" s="40"/>
      <c r="EQ1481" s="40"/>
      <c r="ER1481" s="40"/>
      <c r="ES1481" s="40"/>
      <c r="ET1481" s="40"/>
      <c r="EU1481" s="40"/>
      <c r="EV1481" s="40"/>
      <c r="EW1481" s="42"/>
      <c r="EX1481" s="42"/>
      <c r="EY1481" s="42"/>
      <c r="EZ1481" s="42"/>
      <c r="FA1481" s="42"/>
      <c r="FB1481" s="42"/>
      <c r="FC1481" s="42"/>
      <c r="FD1481" s="42"/>
      <c r="FE1481" s="42"/>
      <c r="FF1481" s="42"/>
      <c r="FG1481" s="42"/>
      <c r="FH1481" s="42"/>
      <c r="FI1481" s="42"/>
      <c r="FJ1481" s="42"/>
      <c r="FK1481" s="42"/>
      <c r="FL1481" s="42"/>
      <c r="FM1481" s="42"/>
      <c r="FN1481" s="42"/>
      <c r="FO1481" s="42"/>
      <c r="FP1481" s="42"/>
      <c r="FQ1481" s="42"/>
      <c r="FR1481" s="42"/>
      <c r="FS1481" s="29">
        <f t="shared" si="179"/>
        <v>252</v>
      </c>
      <c r="FT1481" s="29">
        <f t="shared" si="181"/>
        <v>252</v>
      </c>
      <c r="FU1481" s="8">
        <f t="shared" si="180"/>
        <v>6.5</v>
      </c>
      <c r="FV1481" s="29">
        <f t="shared" si="182"/>
        <v>6.5</v>
      </c>
      <c r="FW1481" t="s">
        <v>1864</v>
      </c>
    </row>
    <row r="1482" spans="1:179">
      <c r="A1482" s="8">
        <v>11025</v>
      </c>
      <c r="B1482" s="27" t="s">
        <v>73</v>
      </c>
      <c r="C1482" s="40">
        <v>42</v>
      </c>
      <c r="D1482" s="40" t="s">
        <v>1466</v>
      </c>
      <c r="E1482" s="40" t="s">
        <v>1437</v>
      </c>
      <c r="F1482" s="40" t="s">
        <v>804</v>
      </c>
      <c r="G1482" s="40">
        <v>250</v>
      </c>
      <c r="H1482" s="8" t="str">
        <f>VLOOKUP(F1482, 'Meslek Grupları'!$E$6:$G$152, 3, FALSE)</f>
        <v>İşçiler</v>
      </c>
      <c r="I1482" s="40"/>
      <c r="J1482" s="40"/>
      <c r="K1482" s="40"/>
      <c r="L1482" s="40"/>
      <c r="M1482" s="40"/>
      <c r="N1482" s="40"/>
      <c r="O1482" s="40"/>
      <c r="P1482" s="40"/>
      <c r="Q1482" s="40" t="s">
        <v>575</v>
      </c>
      <c r="R1482" s="40">
        <v>14</v>
      </c>
      <c r="S1482" s="40">
        <v>2</v>
      </c>
      <c r="T1482" s="40">
        <v>9</v>
      </c>
      <c r="U1482" s="40"/>
      <c r="V1482" s="40"/>
      <c r="W1482" s="40">
        <v>58</v>
      </c>
      <c r="X1482" s="40"/>
      <c r="Y1482" s="40"/>
      <c r="Z1482" s="41">
        <v>50</v>
      </c>
      <c r="AA1482" s="40">
        <v>12.5</v>
      </c>
      <c r="AB1482" s="40"/>
      <c r="AC1482" s="40"/>
      <c r="AD1482" s="40"/>
      <c r="AE1482" s="40"/>
      <c r="AF1482" s="40"/>
      <c r="AG1482" s="40"/>
      <c r="AH1482" s="40"/>
      <c r="AI1482" s="40"/>
      <c r="AJ1482" s="40"/>
      <c r="AK1482" s="40"/>
      <c r="AL1482" s="40"/>
      <c r="AM1482" s="40"/>
      <c r="AN1482" s="40"/>
      <c r="AO1482" s="40"/>
      <c r="AP1482" s="40"/>
      <c r="AQ1482" s="40"/>
      <c r="AR1482" s="40">
        <v>30</v>
      </c>
      <c r="AS1482" s="42">
        <v>6</v>
      </c>
      <c r="AT1482" s="42">
        <v>18.5</v>
      </c>
      <c r="AU1482" s="43">
        <v>18.5</v>
      </c>
      <c r="AV1482" s="40"/>
      <c r="AW1482" s="40"/>
      <c r="AX1482" s="40"/>
      <c r="AY1482" s="40"/>
      <c r="AZ1482" s="40"/>
      <c r="BA1482" s="42"/>
      <c r="BB1482" s="41"/>
      <c r="BC1482" s="40"/>
      <c r="BD1482" s="40"/>
      <c r="BE1482" s="40"/>
      <c r="BF1482" s="40"/>
      <c r="BG1482" s="40"/>
      <c r="BH1482" s="42"/>
      <c r="BI1482" s="40">
        <v>3</v>
      </c>
      <c r="BJ1482" s="40">
        <v>18.5</v>
      </c>
      <c r="BK1482" s="40">
        <v>18.5</v>
      </c>
      <c r="BL1482" s="40" t="s">
        <v>1598</v>
      </c>
      <c r="BM1482" s="40">
        <v>148</v>
      </c>
      <c r="BN1482" s="40">
        <v>580</v>
      </c>
      <c r="BO1482" s="41">
        <v>2</v>
      </c>
      <c r="BP1482" s="40"/>
      <c r="BQ1482" s="40"/>
      <c r="BR1482" s="40"/>
      <c r="BS1482" s="40"/>
      <c r="BT1482" s="40"/>
      <c r="BU1482" s="42">
        <v>580</v>
      </c>
      <c r="BV1482" s="40">
        <v>580</v>
      </c>
      <c r="BW1482" s="41">
        <v>2</v>
      </c>
      <c r="BX1482" s="40"/>
      <c r="BY1482" s="40"/>
      <c r="BZ1482" s="40">
        <v>24</v>
      </c>
      <c r="CA1482" s="42">
        <v>24</v>
      </c>
      <c r="CB1482" s="41"/>
      <c r="CC1482" s="40"/>
      <c r="CD1482" s="40"/>
      <c r="CE1482" s="40"/>
      <c r="CF1482" s="40"/>
      <c r="CG1482" s="40"/>
      <c r="CH1482" s="42"/>
      <c r="CI1482" s="43"/>
      <c r="CJ1482" s="41">
        <v>1</v>
      </c>
      <c r="CK1482" s="40"/>
      <c r="CL1482" s="40"/>
      <c r="CM1482" s="40"/>
      <c r="CN1482" s="40"/>
      <c r="CO1482" s="40"/>
      <c r="CP1482" s="40"/>
      <c r="CQ1482" s="40"/>
      <c r="CR1482" s="40"/>
      <c r="CS1482" s="40"/>
      <c r="CT1482" s="40"/>
      <c r="CU1482" s="40"/>
      <c r="CV1482" s="40"/>
      <c r="CW1482" s="40">
        <v>1</v>
      </c>
      <c r="CX1482" s="40">
        <v>12</v>
      </c>
      <c r="CY1482" s="40"/>
      <c r="CZ1482" s="40">
        <v>1</v>
      </c>
      <c r="DA1482" s="40"/>
      <c r="DB1482" s="40"/>
      <c r="DC1482" s="40"/>
      <c r="DD1482" s="40"/>
      <c r="DE1482" s="40"/>
      <c r="DF1482" s="40"/>
      <c r="DG1482" s="40"/>
      <c r="DH1482" s="40"/>
      <c r="DI1482" s="40"/>
      <c r="DJ1482" s="40"/>
      <c r="DK1482" s="40"/>
      <c r="DL1482" s="40"/>
      <c r="DM1482" s="40"/>
      <c r="DN1482" s="40"/>
      <c r="DO1482" s="40"/>
      <c r="DP1482" s="40"/>
      <c r="DQ1482" s="41"/>
      <c r="DR1482" s="40"/>
      <c r="DS1482" s="40"/>
      <c r="DT1482" s="40"/>
      <c r="DU1482" s="40"/>
      <c r="DV1482" s="42"/>
      <c r="DW1482" s="40"/>
      <c r="DX1482" s="40"/>
      <c r="DY1482" s="40"/>
      <c r="DZ1482" s="40"/>
      <c r="EA1482" s="40"/>
      <c r="EB1482" s="40"/>
      <c r="EC1482" s="40"/>
      <c r="ED1482" s="41"/>
      <c r="EE1482" s="40"/>
      <c r="EF1482" s="40"/>
      <c r="EG1482" s="41"/>
      <c r="EH1482" s="40"/>
      <c r="EI1482" s="40"/>
      <c r="EJ1482" s="40"/>
      <c r="EK1482" s="40"/>
      <c r="EL1482" s="42"/>
      <c r="EM1482" s="40"/>
      <c r="EN1482" s="40"/>
      <c r="EO1482" s="40"/>
      <c r="EP1482" s="40"/>
      <c r="EQ1482" s="40"/>
      <c r="ER1482" s="40"/>
      <c r="ES1482" s="40"/>
      <c r="ET1482" s="40"/>
      <c r="EU1482" s="40"/>
      <c r="EV1482" s="40"/>
      <c r="EW1482" s="42"/>
      <c r="EX1482" s="42"/>
      <c r="EY1482" s="42"/>
      <c r="EZ1482" s="42"/>
      <c r="FA1482" s="42"/>
      <c r="FB1482" s="42"/>
      <c r="FC1482" s="42"/>
      <c r="FD1482" s="42"/>
      <c r="FE1482" s="42"/>
      <c r="FF1482" s="42"/>
      <c r="FG1482" s="42"/>
      <c r="FH1482" s="42"/>
      <c r="FI1482" s="42"/>
      <c r="FJ1482" s="42"/>
      <c r="FK1482" s="42"/>
      <c r="FL1482" s="42"/>
      <c r="FM1482" s="42"/>
      <c r="FN1482" s="42"/>
      <c r="FO1482" s="42"/>
      <c r="FP1482" s="42"/>
      <c r="FQ1482" s="42"/>
      <c r="FR1482" s="42"/>
      <c r="FS1482" s="29">
        <f t="shared" si="179"/>
        <v>1014</v>
      </c>
      <c r="FT1482" s="29">
        <f t="shared" si="181"/>
        <v>1014</v>
      </c>
      <c r="FU1482" s="8">
        <f t="shared" si="180"/>
        <v>25.5</v>
      </c>
      <c r="FV1482" s="29">
        <f t="shared" si="182"/>
        <v>25.5</v>
      </c>
    </row>
    <row r="1483" spans="1:179">
      <c r="A1483" s="8">
        <v>11025</v>
      </c>
      <c r="B1483" s="27" t="s">
        <v>73</v>
      </c>
      <c r="C1483" s="40">
        <v>43</v>
      </c>
      <c r="D1483" s="40" t="s">
        <v>558</v>
      </c>
      <c r="E1483" s="40" t="s">
        <v>1463</v>
      </c>
      <c r="F1483" s="40" t="s">
        <v>1042</v>
      </c>
      <c r="G1483" s="40">
        <v>180</v>
      </c>
      <c r="H1483" s="8" t="str">
        <f>VLOOKUP(F1483, 'Meslek Grupları'!$E$6:$G$152, 3, FALSE)</f>
        <v>Esnaf</v>
      </c>
      <c r="I1483" s="40"/>
      <c r="J1483" s="40"/>
      <c r="K1483" s="40"/>
      <c r="L1483" s="40"/>
      <c r="M1483" s="40"/>
      <c r="N1483" s="40"/>
      <c r="O1483" s="40"/>
      <c r="P1483" s="40"/>
      <c r="Q1483" s="40" t="s">
        <v>575</v>
      </c>
      <c r="R1483" s="40">
        <v>20</v>
      </c>
      <c r="S1483" s="40">
        <v>7.5</v>
      </c>
      <c r="T1483" s="40">
        <v>35.75</v>
      </c>
      <c r="U1483" s="40"/>
      <c r="V1483" s="40"/>
      <c r="W1483" s="40"/>
      <c r="X1483" s="40"/>
      <c r="Y1483" s="40"/>
      <c r="Z1483" s="41"/>
      <c r="AA1483" s="40"/>
      <c r="AB1483" s="40"/>
      <c r="AC1483" s="40"/>
      <c r="AD1483" s="40"/>
      <c r="AE1483" s="40"/>
      <c r="AF1483" s="40"/>
      <c r="AG1483" s="40"/>
      <c r="AH1483" s="40"/>
      <c r="AI1483" s="40"/>
      <c r="AJ1483" s="40"/>
      <c r="AK1483" s="40"/>
      <c r="AL1483" s="40"/>
      <c r="AM1483" s="40"/>
      <c r="AN1483" s="40"/>
      <c r="AO1483" s="40"/>
      <c r="AP1483" s="40"/>
      <c r="AQ1483" s="40"/>
      <c r="AR1483" s="40">
        <v>30</v>
      </c>
      <c r="AS1483" s="42">
        <v>6</v>
      </c>
      <c r="AT1483" s="42">
        <v>6</v>
      </c>
      <c r="AU1483" s="43"/>
      <c r="AV1483" s="40"/>
      <c r="AW1483" s="40"/>
      <c r="AX1483" s="40"/>
      <c r="AY1483" s="40"/>
      <c r="AZ1483" s="40"/>
      <c r="BA1483" s="42"/>
      <c r="BB1483" s="41"/>
      <c r="BC1483" s="40"/>
      <c r="BD1483" s="40"/>
      <c r="BE1483" s="40"/>
      <c r="BF1483" s="40"/>
      <c r="BG1483" s="40"/>
      <c r="BH1483" s="42"/>
      <c r="BI1483" s="40">
        <v>3</v>
      </c>
      <c r="BJ1483" s="40">
        <v>6</v>
      </c>
      <c r="BK1483" s="40">
        <v>6</v>
      </c>
      <c r="BL1483" s="40" t="s">
        <v>1598</v>
      </c>
      <c r="BM1483" s="124">
        <v>48</v>
      </c>
      <c r="BN1483" s="40"/>
      <c r="BO1483" s="41"/>
      <c r="BP1483" s="40"/>
      <c r="BQ1483" s="40"/>
      <c r="BR1483" s="40"/>
      <c r="BS1483" s="40"/>
      <c r="BT1483" s="40"/>
      <c r="BU1483" s="42"/>
      <c r="BV1483" s="40"/>
      <c r="BW1483" s="41">
        <v>7.5</v>
      </c>
      <c r="BX1483" s="40"/>
      <c r="BY1483" s="40"/>
      <c r="BZ1483" s="40">
        <v>140</v>
      </c>
      <c r="CA1483" s="42">
        <v>140</v>
      </c>
      <c r="CB1483" s="41"/>
      <c r="CC1483" s="40"/>
      <c r="CD1483" s="40"/>
      <c r="CE1483" s="40"/>
      <c r="CF1483" s="40"/>
      <c r="CG1483" s="40"/>
      <c r="CH1483" s="42"/>
      <c r="CI1483" s="43"/>
      <c r="CJ1483" s="41"/>
      <c r="CK1483" s="40"/>
      <c r="CL1483" s="40"/>
      <c r="CM1483" s="40"/>
      <c r="CN1483" s="40"/>
      <c r="CO1483" s="40"/>
      <c r="CP1483" s="40"/>
      <c r="CQ1483" s="40"/>
      <c r="CR1483" s="40"/>
      <c r="CS1483" s="40"/>
      <c r="CT1483" s="40"/>
      <c r="CU1483" s="40"/>
      <c r="CV1483" s="40"/>
      <c r="CW1483" s="40"/>
      <c r="CX1483" s="40"/>
      <c r="CY1483" s="40"/>
      <c r="CZ1483" s="40"/>
      <c r="DA1483" s="40"/>
      <c r="DB1483" s="40"/>
      <c r="DC1483" s="40"/>
      <c r="DD1483" s="40"/>
      <c r="DE1483" s="40"/>
      <c r="DF1483" s="40"/>
      <c r="DG1483" s="40"/>
      <c r="DH1483" s="40"/>
      <c r="DI1483" s="40"/>
      <c r="DJ1483" s="40"/>
      <c r="DK1483" s="40"/>
      <c r="DL1483" s="40"/>
      <c r="DM1483" s="40"/>
      <c r="DN1483" s="40"/>
      <c r="DO1483" s="40">
        <v>2</v>
      </c>
      <c r="DP1483" s="40"/>
      <c r="DQ1483" s="41"/>
      <c r="DR1483" s="40"/>
      <c r="DS1483" s="40"/>
      <c r="DT1483" s="40"/>
      <c r="DU1483" s="40"/>
      <c r="DV1483" s="42"/>
      <c r="DW1483" s="40"/>
      <c r="DX1483" s="40"/>
      <c r="DY1483" s="40"/>
      <c r="DZ1483" s="40"/>
      <c r="EA1483" s="40"/>
      <c r="EB1483" s="40"/>
      <c r="EC1483" s="40"/>
      <c r="ED1483" s="41"/>
      <c r="EE1483" s="40"/>
      <c r="EF1483" s="40"/>
      <c r="EG1483" s="41"/>
      <c r="EH1483" s="40"/>
      <c r="EI1483" s="40"/>
      <c r="EJ1483" s="40"/>
      <c r="EK1483" s="40"/>
      <c r="EL1483" s="42"/>
      <c r="EM1483" s="40"/>
      <c r="EN1483" s="40"/>
      <c r="EO1483" s="40"/>
      <c r="EP1483" s="40"/>
      <c r="EQ1483" s="40"/>
      <c r="ER1483" s="40"/>
      <c r="ES1483" s="40"/>
      <c r="ET1483" s="40"/>
      <c r="EU1483" s="40"/>
      <c r="EV1483" s="40"/>
      <c r="EW1483" s="42"/>
      <c r="EX1483" s="42"/>
      <c r="EY1483" s="42"/>
      <c r="EZ1483" s="42"/>
      <c r="FA1483" s="42"/>
      <c r="FB1483" s="42"/>
      <c r="FC1483" s="42"/>
      <c r="FD1483" s="42"/>
      <c r="FE1483" s="42"/>
      <c r="FF1483" s="42"/>
      <c r="FG1483" s="42"/>
      <c r="FH1483" s="42"/>
      <c r="FI1483" s="42"/>
      <c r="FJ1483" s="42"/>
      <c r="FK1483" s="42"/>
      <c r="FL1483" s="42"/>
      <c r="FM1483" s="42"/>
      <c r="FN1483" s="42"/>
      <c r="FO1483" s="42"/>
      <c r="FP1483" s="42"/>
      <c r="FQ1483" s="42"/>
      <c r="FR1483" s="42"/>
      <c r="FS1483" s="29">
        <f t="shared" si="179"/>
        <v>368</v>
      </c>
      <c r="FT1483" s="29">
        <f t="shared" si="181"/>
        <v>368</v>
      </c>
      <c r="FU1483" s="8">
        <f t="shared" si="180"/>
        <v>10.5</v>
      </c>
      <c r="FV1483" s="29">
        <f t="shared" si="182"/>
        <v>10.5</v>
      </c>
    </row>
    <row r="1484" spans="1:179">
      <c r="A1484" s="8">
        <v>11025</v>
      </c>
      <c r="B1484" s="27" t="s">
        <v>73</v>
      </c>
      <c r="C1484" s="40">
        <v>44</v>
      </c>
      <c r="D1484" s="40" t="s">
        <v>1433</v>
      </c>
      <c r="E1484" s="40" t="s">
        <v>527</v>
      </c>
      <c r="F1484" s="40" t="s">
        <v>242</v>
      </c>
      <c r="G1484" s="40">
        <v>400</v>
      </c>
      <c r="H1484" s="8" t="str">
        <f>VLOOKUP(F1484, 'Meslek Grupları'!$E$6:$G$152, 3, FALSE)</f>
        <v>Esnaf</v>
      </c>
      <c r="I1484" s="40"/>
      <c r="J1484" s="40"/>
      <c r="K1484" s="40"/>
      <c r="L1484" s="40"/>
      <c r="M1484" s="40"/>
      <c r="N1484" s="40"/>
      <c r="O1484" s="40"/>
      <c r="P1484" s="40"/>
      <c r="Q1484" s="40" t="s">
        <v>575</v>
      </c>
      <c r="R1484" s="40">
        <v>20</v>
      </c>
      <c r="S1484" s="40">
        <v>6.5</v>
      </c>
      <c r="T1484" s="40">
        <v>29.25</v>
      </c>
      <c r="U1484" s="40"/>
      <c r="V1484" s="40"/>
      <c r="W1484" s="40"/>
      <c r="X1484" s="40"/>
      <c r="Y1484" s="40"/>
      <c r="Z1484" s="41"/>
      <c r="AA1484" s="40"/>
      <c r="AB1484" s="40"/>
      <c r="AC1484" s="40"/>
      <c r="AD1484" s="40"/>
      <c r="AE1484" s="40"/>
      <c r="AF1484" s="40"/>
      <c r="AG1484" s="40"/>
      <c r="AH1484" s="40"/>
      <c r="AI1484" s="40"/>
      <c r="AJ1484" s="40"/>
      <c r="AK1484" s="40"/>
      <c r="AL1484" s="40"/>
      <c r="AM1484" s="40"/>
      <c r="AN1484" s="40"/>
      <c r="AO1484" s="40"/>
      <c r="AP1484" s="40"/>
      <c r="AQ1484" s="40"/>
      <c r="AR1484" s="40"/>
      <c r="AS1484" s="42"/>
      <c r="AT1484" s="42"/>
      <c r="AU1484" s="43"/>
      <c r="AV1484" s="40"/>
      <c r="AW1484" s="40"/>
      <c r="AX1484" s="40"/>
      <c r="AY1484" s="40"/>
      <c r="AZ1484" s="40"/>
      <c r="BA1484" s="42"/>
      <c r="BB1484" s="41"/>
      <c r="BC1484" s="40"/>
      <c r="BD1484" s="40"/>
      <c r="BE1484" s="40"/>
      <c r="BF1484" s="40"/>
      <c r="BG1484" s="40"/>
      <c r="BH1484" s="42"/>
      <c r="BI1484" s="40">
        <v>2</v>
      </c>
      <c r="BJ1484" s="40"/>
      <c r="BK1484" s="40"/>
      <c r="BL1484" s="40"/>
      <c r="BM1484" s="40"/>
      <c r="BN1484" s="40">
        <v>160</v>
      </c>
      <c r="BO1484" s="41"/>
      <c r="BP1484" s="40"/>
      <c r="BQ1484" s="40"/>
      <c r="BR1484" s="40"/>
      <c r="BS1484" s="40"/>
      <c r="BT1484" s="40"/>
      <c r="BU1484" s="42"/>
      <c r="BV1484" s="40"/>
      <c r="BW1484" s="41">
        <v>6.5</v>
      </c>
      <c r="BX1484" s="40"/>
      <c r="BY1484" s="40" t="s">
        <v>577</v>
      </c>
      <c r="BZ1484" s="40">
        <v>520</v>
      </c>
      <c r="CA1484" s="42">
        <v>500</v>
      </c>
      <c r="CB1484" s="41"/>
      <c r="CC1484" s="40"/>
      <c r="CD1484" s="40"/>
      <c r="CE1484" s="40"/>
      <c r="CF1484" s="40"/>
      <c r="CG1484" s="40"/>
      <c r="CH1484" s="42"/>
      <c r="CI1484" s="43"/>
      <c r="CJ1484" s="41"/>
      <c r="CK1484" s="40"/>
      <c r="CL1484" s="40"/>
      <c r="CM1484" s="40"/>
      <c r="CN1484" s="40"/>
      <c r="CO1484" s="40"/>
      <c r="CP1484" s="40"/>
      <c r="CQ1484" s="40"/>
      <c r="CR1484" s="40"/>
      <c r="CS1484" s="40"/>
      <c r="CT1484" s="40"/>
      <c r="CU1484" s="40"/>
      <c r="CV1484" s="40"/>
      <c r="CW1484" s="40"/>
      <c r="CX1484" s="40"/>
      <c r="CY1484" s="40"/>
      <c r="CZ1484" s="40"/>
      <c r="DA1484" s="40"/>
      <c r="DB1484" s="40"/>
      <c r="DC1484" s="40"/>
      <c r="DD1484" s="40"/>
      <c r="DE1484" s="40"/>
      <c r="DF1484" s="40"/>
      <c r="DG1484" s="40"/>
      <c r="DH1484" s="40"/>
      <c r="DI1484" s="40"/>
      <c r="DJ1484" s="40"/>
      <c r="DK1484" s="40"/>
      <c r="DL1484" s="40"/>
      <c r="DM1484" s="40"/>
      <c r="DN1484" s="40"/>
      <c r="DO1484" s="40"/>
      <c r="DP1484" s="40"/>
      <c r="DQ1484" s="41"/>
      <c r="DR1484" s="40"/>
      <c r="DS1484" s="40"/>
      <c r="DT1484" s="40"/>
      <c r="DU1484" s="40"/>
      <c r="DV1484" s="42"/>
      <c r="DW1484" s="40"/>
      <c r="DX1484" s="40"/>
      <c r="DY1484" s="40"/>
      <c r="DZ1484" s="40"/>
      <c r="EA1484" s="40"/>
      <c r="EB1484" s="40"/>
      <c r="EC1484" s="40"/>
      <c r="ED1484" s="41"/>
      <c r="EE1484" s="40"/>
      <c r="EF1484" s="40"/>
      <c r="EG1484" s="41"/>
      <c r="EH1484" s="40"/>
      <c r="EI1484" s="40"/>
      <c r="EJ1484" s="40"/>
      <c r="EK1484" s="40"/>
      <c r="EL1484" s="42"/>
      <c r="EM1484" s="40"/>
      <c r="EN1484" s="40"/>
      <c r="EO1484" s="40"/>
      <c r="EP1484" s="40"/>
      <c r="EQ1484" s="40"/>
      <c r="ER1484" s="40"/>
      <c r="ES1484" s="40"/>
      <c r="ET1484" s="40"/>
      <c r="EU1484" s="40"/>
      <c r="EV1484" s="40"/>
      <c r="EW1484" s="42"/>
      <c r="EX1484" s="42"/>
      <c r="EY1484" s="42"/>
      <c r="EZ1484" s="42"/>
      <c r="FA1484" s="42"/>
      <c r="FB1484" s="42"/>
      <c r="FC1484" s="42"/>
      <c r="FD1484" s="42"/>
      <c r="FE1484" s="42"/>
      <c r="FF1484" s="42"/>
      <c r="FG1484" s="42"/>
      <c r="FH1484" s="42"/>
      <c r="FI1484" s="42"/>
      <c r="FJ1484" s="42"/>
      <c r="FK1484" s="42"/>
      <c r="FL1484" s="42"/>
      <c r="FM1484" s="42"/>
      <c r="FN1484" s="42"/>
      <c r="FO1484" s="42"/>
      <c r="FP1484" s="42"/>
      <c r="FQ1484" s="42"/>
      <c r="FR1484" s="42"/>
      <c r="FS1484" s="29">
        <f t="shared" si="179"/>
        <v>920</v>
      </c>
      <c r="FT1484" s="29">
        <f t="shared" si="181"/>
        <v>920</v>
      </c>
      <c r="FU1484" s="8">
        <f t="shared" si="180"/>
        <v>8.5</v>
      </c>
      <c r="FV1484" s="29">
        <f t="shared" si="182"/>
        <v>8.5</v>
      </c>
    </row>
    <row r="1485" spans="1:179">
      <c r="A1485" s="8">
        <v>11025</v>
      </c>
      <c r="B1485" s="27" t="s">
        <v>73</v>
      </c>
      <c r="C1485" s="40">
        <v>45</v>
      </c>
      <c r="D1485" s="40" t="s">
        <v>2078</v>
      </c>
      <c r="E1485" s="40" t="s">
        <v>1779</v>
      </c>
      <c r="F1485" s="40" t="s">
        <v>217</v>
      </c>
      <c r="G1485" s="40">
        <v>350</v>
      </c>
      <c r="H1485" s="8" t="str">
        <f>VLOOKUP(F1485, 'Meslek Grupları'!$E$6:$G$152, 3, FALSE)</f>
        <v>Esnaf</v>
      </c>
      <c r="I1485" s="40"/>
      <c r="J1485" s="40"/>
      <c r="K1485" s="40"/>
      <c r="L1485" s="40"/>
      <c r="M1485" s="40"/>
      <c r="N1485" s="40"/>
      <c r="O1485" s="40"/>
      <c r="P1485" s="40"/>
      <c r="Q1485" s="40" t="s">
        <v>575</v>
      </c>
      <c r="R1485" s="40">
        <v>30</v>
      </c>
      <c r="S1485" s="40"/>
      <c r="T1485" s="40"/>
      <c r="U1485" s="40"/>
      <c r="V1485" s="40"/>
      <c r="W1485" s="40"/>
      <c r="X1485" s="40"/>
      <c r="Y1485" s="40"/>
      <c r="Z1485" s="41"/>
      <c r="AA1485" s="40"/>
      <c r="AB1485" s="40"/>
      <c r="AC1485" s="40"/>
      <c r="AD1485" s="40"/>
      <c r="AE1485" s="40"/>
      <c r="AF1485" s="40"/>
      <c r="AG1485" s="40"/>
      <c r="AH1485" s="40"/>
      <c r="AI1485" s="40"/>
      <c r="AJ1485" s="40"/>
      <c r="AK1485" s="40"/>
      <c r="AL1485" s="40"/>
      <c r="AM1485" s="40"/>
      <c r="AN1485" s="40"/>
      <c r="AO1485" s="40"/>
      <c r="AP1485" s="40"/>
      <c r="AQ1485" s="40"/>
      <c r="AR1485" s="40"/>
      <c r="AS1485" s="42"/>
      <c r="AT1485" s="42"/>
      <c r="AU1485" s="43"/>
      <c r="AV1485" s="40"/>
      <c r="AW1485" s="40"/>
      <c r="AX1485" s="40"/>
      <c r="AY1485" s="40"/>
      <c r="AZ1485" s="40"/>
      <c r="BA1485" s="42"/>
      <c r="BB1485" s="41"/>
      <c r="BC1485" s="40"/>
      <c r="BD1485" s="40"/>
      <c r="BE1485" s="40"/>
      <c r="BF1485" s="40"/>
      <c r="BG1485" s="40"/>
      <c r="BH1485" s="42"/>
      <c r="BI1485" s="40"/>
      <c r="BJ1485" s="40"/>
      <c r="BK1485" s="40"/>
      <c r="BL1485" s="40"/>
      <c r="BM1485" s="40"/>
      <c r="BN1485" s="40"/>
      <c r="BO1485" s="41"/>
      <c r="BP1485" s="40"/>
      <c r="BQ1485" s="40"/>
      <c r="BR1485" s="40"/>
      <c r="BS1485" s="40"/>
      <c r="BT1485" s="40"/>
      <c r="BU1485" s="42"/>
      <c r="BV1485" s="40"/>
      <c r="BW1485" s="41"/>
      <c r="BX1485" s="40"/>
      <c r="BY1485" s="40"/>
      <c r="BZ1485" s="40"/>
      <c r="CA1485" s="42"/>
      <c r="CB1485" s="41"/>
      <c r="CC1485" s="40"/>
      <c r="CD1485" s="40"/>
      <c r="CE1485" s="40"/>
      <c r="CF1485" s="40"/>
      <c r="CG1485" s="40"/>
      <c r="CH1485" s="42"/>
      <c r="CI1485" s="43"/>
      <c r="CJ1485" s="41"/>
      <c r="CK1485" s="40"/>
      <c r="CL1485" s="40"/>
      <c r="CM1485" s="40"/>
      <c r="CN1485" s="40"/>
      <c r="CO1485" s="40"/>
      <c r="CP1485" s="40"/>
      <c r="CQ1485" s="40"/>
      <c r="CR1485" s="40"/>
      <c r="CS1485" s="40"/>
      <c r="CT1485" s="40"/>
      <c r="CU1485" s="40"/>
      <c r="CV1485" s="40"/>
      <c r="CW1485" s="40"/>
      <c r="CX1485" s="40"/>
      <c r="CY1485" s="40"/>
      <c r="CZ1485" s="40"/>
      <c r="DA1485" s="40"/>
      <c r="DB1485" s="40"/>
      <c r="DC1485" s="40"/>
      <c r="DD1485" s="40"/>
      <c r="DE1485" s="40"/>
      <c r="DF1485" s="40"/>
      <c r="DG1485" s="40"/>
      <c r="DH1485" s="40"/>
      <c r="DI1485" s="40"/>
      <c r="DJ1485" s="40"/>
      <c r="DK1485" s="40"/>
      <c r="DL1485" s="40"/>
      <c r="DM1485" s="40"/>
      <c r="DN1485" s="40"/>
      <c r="DO1485" s="40"/>
      <c r="DP1485" s="40"/>
      <c r="DQ1485" s="41"/>
      <c r="DR1485" s="40"/>
      <c r="DS1485" s="40"/>
      <c r="DT1485" s="40"/>
      <c r="DU1485" s="40"/>
      <c r="DV1485" s="42"/>
      <c r="DW1485" s="40"/>
      <c r="DX1485" s="40"/>
      <c r="DY1485" s="40"/>
      <c r="DZ1485" s="40"/>
      <c r="EA1485" s="40"/>
      <c r="EB1485" s="40"/>
      <c r="EC1485" s="40"/>
      <c r="ED1485" s="41"/>
      <c r="EE1485" s="40"/>
      <c r="EF1485" s="40"/>
      <c r="EG1485" s="41"/>
      <c r="EH1485" s="40"/>
      <c r="EI1485" s="40"/>
      <c r="EJ1485" s="40"/>
      <c r="EK1485" s="40"/>
      <c r="EL1485" s="42"/>
      <c r="EM1485" s="40"/>
      <c r="EN1485" s="40"/>
      <c r="EO1485" s="40"/>
      <c r="EP1485" s="40"/>
      <c r="EQ1485" s="40"/>
      <c r="ER1485" s="40"/>
      <c r="ES1485" s="40"/>
      <c r="ET1485" s="40"/>
      <c r="EU1485" s="40"/>
      <c r="EV1485" s="40"/>
      <c r="EW1485" s="42"/>
      <c r="EX1485" s="42"/>
      <c r="EY1485" s="42"/>
      <c r="EZ1485" s="42"/>
      <c r="FA1485" s="42"/>
      <c r="FB1485" s="42"/>
      <c r="FC1485" s="42"/>
      <c r="FD1485" s="42"/>
      <c r="FE1485" s="42"/>
      <c r="FF1485" s="42"/>
      <c r="FG1485" s="42"/>
      <c r="FH1485" s="42"/>
      <c r="FI1485" s="42"/>
      <c r="FJ1485" s="42"/>
      <c r="FK1485" s="42"/>
      <c r="FL1485" s="42"/>
      <c r="FM1485" s="42"/>
      <c r="FN1485" s="42"/>
      <c r="FO1485" s="42"/>
      <c r="FP1485" s="42"/>
      <c r="FQ1485" s="42"/>
      <c r="FR1485" s="42"/>
      <c r="FS1485" s="29">
        <f t="shared" si="179"/>
        <v>350</v>
      </c>
      <c r="FT1485" s="29">
        <f t="shared" si="181"/>
        <v>350</v>
      </c>
      <c r="FU1485" s="8">
        <f t="shared" si="180"/>
        <v>0</v>
      </c>
      <c r="FV1485" s="29">
        <f t="shared" si="182"/>
        <v>0</v>
      </c>
    </row>
    <row r="1486" spans="1:179">
      <c r="A1486" s="8">
        <v>11025</v>
      </c>
      <c r="B1486" s="27" t="s">
        <v>73</v>
      </c>
      <c r="C1486" s="40">
        <v>46</v>
      </c>
      <c r="D1486" s="40" t="s">
        <v>2078</v>
      </c>
      <c r="E1486" s="40" t="s">
        <v>1865</v>
      </c>
      <c r="F1486" s="40" t="s">
        <v>253</v>
      </c>
      <c r="G1486" s="40">
        <v>150</v>
      </c>
      <c r="H1486" s="8" t="str">
        <f>VLOOKUP(F1486, 'Meslek Grupları'!$E$6:$G$152, 3, FALSE)</f>
        <v>İşçiler</v>
      </c>
      <c r="I1486" s="40"/>
      <c r="J1486" s="40"/>
      <c r="K1486" s="40"/>
      <c r="L1486" s="40"/>
      <c r="M1486" s="40"/>
      <c r="N1486" s="40"/>
      <c r="O1486" s="40"/>
      <c r="P1486" s="40"/>
      <c r="Q1486" s="40" t="s">
        <v>575</v>
      </c>
      <c r="R1486" s="40">
        <v>10</v>
      </c>
      <c r="S1486" s="40"/>
      <c r="T1486" s="40"/>
      <c r="U1486" s="40"/>
      <c r="V1486" s="40"/>
      <c r="W1486" s="40"/>
      <c r="X1486" s="40"/>
      <c r="Y1486" s="40"/>
      <c r="Z1486" s="41"/>
      <c r="AA1486" s="40"/>
      <c r="AB1486" s="40"/>
      <c r="AC1486" s="40"/>
      <c r="AD1486" s="40"/>
      <c r="AE1486" s="40"/>
      <c r="AF1486" s="40"/>
      <c r="AG1486" s="40"/>
      <c r="AH1486" s="40"/>
      <c r="AI1486" s="40"/>
      <c r="AJ1486" s="40"/>
      <c r="AK1486" s="40"/>
      <c r="AL1486" s="40"/>
      <c r="AM1486" s="40"/>
      <c r="AN1486" s="40"/>
      <c r="AO1486" s="40"/>
      <c r="AP1486" s="40"/>
      <c r="AQ1486" s="40"/>
      <c r="AR1486" s="40"/>
      <c r="AS1486" s="42"/>
      <c r="AT1486" s="42"/>
      <c r="AU1486" s="43"/>
      <c r="AV1486" s="40"/>
      <c r="AW1486" s="40"/>
      <c r="AX1486" s="40"/>
      <c r="AY1486" s="40"/>
      <c r="AZ1486" s="40"/>
      <c r="BA1486" s="42"/>
      <c r="BB1486" s="41"/>
      <c r="BC1486" s="40"/>
      <c r="BD1486" s="40"/>
      <c r="BE1486" s="40"/>
      <c r="BF1486" s="40"/>
      <c r="BG1486" s="40"/>
      <c r="BH1486" s="42"/>
      <c r="BI1486" s="40"/>
      <c r="BJ1486" s="40"/>
      <c r="BK1486" s="40"/>
      <c r="BL1486" s="40"/>
      <c r="BM1486" s="40"/>
      <c r="BN1486" s="40"/>
      <c r="BO1486" s="41"/>
      <c r="BP1486" s="40"/>
      <c r="BQ1486" s="40"/>
      <c r="BR1486" s="40"/>
      <c r="BS1486" s="40"/>
      <c r="BT1486" s="40"/>
      <c r="BU1486" s="42"/>
      <c r="BV1486" s="40"/>
      <c r="BW1486" s="41"/>
      <c r="BX1486" s="40"/>
      <c r="BY1486" s="40"/>
      <c r="BZ1486" s="40"/>
      <c r="CA1486" s="42"/>
      <c r="CB1486" s="41"/>
      <c r="CC1486" s="40"/>
      <c r="CD1486" s="40"/>
      <c r="CE1486" s="40"/>
      <c r="CF1486" s="40"/>
      <c r="CG1486" s="40"/>
      <c r="CH1486" s="42"/>
      <c r="CI1486" s="43"/>
      <c r="CJ1486" s="41"/>
      <c r="CK1486" s="40"/>
      <c r="CL1486" s="40"/>
      <c r="CM1486" s="40"/>
      <c r="CN1486" s="40"/>
      <c r="CO1486" s="40"/>
      <c r="CP1486" s="40"/>
      <c r="CQ1486" s="40"/>
      <c r="CR1486" s="40"/>
      <c r="CS1486" s="40"/>
      <c r="CT1486" s="40"/>
      <c r="CU1486" s="40"/>
      <c r="CV1486" s="40"/>
      <c r="CW1486" s="40"/>
      <c r="CX1486" s="40"/>
      <c r="CY1486" s="40"/>
      <c r="CZ1486" s="40"/>
      <c r="DA1486" s="40"/>
      <c r="DB1486" s="40"/>
      <c r="DC1486" s="40"/>
      <c r="DD1486" s="40"/>
      <c r="DE1486" s="40"/>
      <c r="DF1486" s="40"/>
      <c r="DG1486" s="40"/>
      <c r="DH1486" s="40"/>
      <c r="DI1486" s="40"/>
      <c r="DJ1486" s="40"/>
      <c r="DK1486" s="40"/>
      <c r="DL1486" s="40"/>
      <c r="DM1486" s="40"/>
      <c r="DN1486" s="40"/>
      <c r="DO1486" s="40"/>
      <c r="DP1486" s="40"/>
      <c r="DQ1486" s="41"/>
      <c r="DR1486" s="40"/>
      <c r="DS1486" s="40"/>
      <c r="DT1486" s="40"/>
      <c r="DU1486" s="40"/>
      <c r="DV1486" s="42"/>
      <c r="DW1486" s="40"/>
      <c r="DX1486" s="40"/>
      <c r="DY1486" s="40"/>
      <c r="DZ1486" s="40"/>
      <c r="EA1486" s="40"/>
      <c r="EB1486" s="40"/>
      <c r="EC1486" s="40"/>
      <c r="ED1486" s="41"/>
      <c r="EE1486" s="40"/>
      <c r="EF1486" s="40"/>
      <c r="EG1486" s="41"/>
      <c r="EH1486" s="40"/>
      <c r="EI1486" s="40"/>
      <c r="EJ1486" s="40"/>
      <c r="EK1486" s="40"/>
      <c r="EL1486" s="42"/>
      <c r="EM1486" s="40"/>
      <c r="EN1486" s="40"/>
      <c r="EO1486" s="40"/>
      <c r="EP1486" s="40"/>
      <c r="EQ1486" s="40"/>
      <c r="ER1486" s="40"/>
      <c r="ES1486" s="40"/>
      <c r="ET1486" s="40"/>
      <c r="EU1486" s="40"/>
      <c r="EV1486" s="40"/>
      <c r="EW1486" s="42"/>
      <c r="EX1486" s="42"/>
      <c r="EY1486" s="42"/>
      <c r="EZ1486" s="42"/>
      <c r="FA1486" s="42"/>
      <c r="FB1486" s="42"/>
      <c r="FC1486" s="42"/>
      <c r="FD1486" s="42"/>
      <c r="FE1486" s="42"/>
      <c r="FF1486" s="42"/>
      <c r="FG1486" s="42"/>
      <c r="FH1486" s="42"/>
      <c r="FI1486" s="42"/>
      <c r="FJ1486" s="42"/>
      <c r="FK1486" s="42"/>
      <c r="FL1486" s="42"/>
      <c r="FM1486" s="42"/>
      <c r="FN1486" s="42"/>
      <c r="FO1486" s="42"/>
      <c r="FP1486" s="42"/>
      <c r="FQ1486" s="42"/>
      <c r="FR1486" s="42"/>
      <c r="FS1486" s="29">
        <f t="shared" si="179"/>
        <v>150</v>
      </c>
      <c r="FT1486" s="29">
        <f t="shared" si="181"/>
        <v>150</v>
      </c>
      <c r="FU1486" s="8">
        <f t="shared" si="180"/>
        <v>0</v>
      </c>
      <c r="FV1486" s="29">
        <f t="shared" si="182"/>
        <v>0</v>
      </c>
    </row>
    <row r="1487" spans="1:179">
      <c r="A1487" s="8">
        <v>11025</v>
      </c>
      <c r="B1487" s="27" t="s">
        <v>73</v>
      </c>
      <c r="C1487" s="40">
        <v>47</v>
      </c>
      <c r="D1487" s="40" t="s">
        <v>1826</v>
      </c>
      <c r="E1487" s="40" t="s">
        <v>527</v>
      </c>
      <c r="F1487" s="40" t="s">
        <v>253</v>
      </c>
      <c r="G1487" s="40">
        <v>100</v>
      </c>
      <c r="H1487" s="8" t="str">
        <f>VLOOKUP(F1487, 'Meslek Grupları'!$E$6:$G$152, 3, FALSE)</f>
        <v>İşçiler</v>
      </c>
      <c r="I1487" s="40"/>
      <c r="J1487" s="40"/>
      <c r="K1487" s="40"/>
      <c r="L1487" s="40"/>
      <c r="M1487" s="40"/>
      <c r="N1487" s="40"/>
      <c r="O1487" s="40"/>
      <c r="P1487" s="40"/>
      <c r="Q1487" s="40" t="s">
        <v>575</v>
      </c>
      <c r="R1487" s="40"/>
      <c r="S1487" s="40"/>
      <c r="T1487" s="40"/>
      <c r="U1487" s="40"/>
      <c r="V1487" s="40"/>
      <c r="W1487" s="40"/>
      <c r="X1487" s="40"/>
      <c r="Y1487" s="40"/>
      <c r="Z1487" s="41"/>
      <c r="AA1487" s="40"/>
      <c r="AB1487" s="40">
        <v>100</v>
      </c>
      <c r="AC1487" s="40">
        <v>20</v>
      </c>
      <c r="AD1487" s="40"/>
      <c r="AE1487" s="40"/>
      <c r="AF1487" s="40"/>
      <c r="AG1487" s="40"/>
      <c r="AH1487" s="40"/>
      <c r="AI1487" s="40"/>
      <c r="AJ1487" s="40"/>
      <c r="AK1487" s="40"/>
      <c r="AL1487" s="40"/>
      <c r="AM1487" s="40"/>
      <c r="AN1487" s="40"/>
      <c r="AO1487" s="40"/>
      <c r="AP1487" s="40"/>
      <c r="AQ1487" s="40"/>
      <c r="AR1487" s="40"/>
      <c r="AS1487" s="42"/>
      <c r="AT1487" s="42">
        <v>20</v>
      </c>
      <c r="AU1487" s="43"/>
      <c r="AV1487" s="40"/>
      <c r="AW1487" s="40"/>
      <c r="AX1487" s="40"/>
      <c r="AY1487" s="40"/>
      <c r="AZ1487" s="40"/>
      <c r="BA1487" s="42"/>
      <c r="BB1487" s="41"/>
      <c r="BC1487" s="40"/>
      <c r="BD1487" s="40"/>
      <c r="BE1487" s="40"/>
      <c r="BF1487" s="40"/>
      <c r="BG1487" s="40"/>
      <c r="BH1487" s="42"/>
      <c r="BI1487" s="40">
        <v>2</v>
      </c>
      <c r="BJ1487" s="40">
        <v>20</v>
      </c>
      <c r="BK1487" s="40">
        <v>20</v>
      </c>
      <c r="BL1487" s="40" t="s">
        <v>1598</v>
      </c>
      <c r="BM1487" s="40">
        <v>160</v>
      </c>
      <c r="BN1487" s="40">
        <v>280</v>
      </c>
      <c r="BO1487" s="41"/>
      <c r="BP1487" s="40"/>
      <c r="BQ1487" s="40"/>
      <c r="BR1487" s="40"/>
      <c r="BS1487" s="40"/>
      <c r="BT1487" s="40"/>
      <c r="BU1487" s="42"/>
      <c r="BV1487" s="40"/>
      <c r="BW1487" s="41"/>
      <c r="BX1487" s="40"/>
      <c r="BY1487" s="40"/>
      <c r="BZ1487" s="40"/>
      <c r="CA1487" s="42"/>
      <c r="CB1487" s="41"/>
      <c r="CC1487" s="40"/>
      <c r="CD1487" s="40"/>
      <c r="CE1487" s="40"/>
      <c r="CF1487" s="40"/>
      <c r="CG1487" s="40"/>
      <c r="CH1487" s="42"/>
      <c r="CI1487" s="43"/>
      <c r="CJ1487" s="41"/>
      <c r="CK1487" s="40"/>
      <c r="CL1487" s="40"/>
      <c r="CM1487" s="40"/>
      <c r="CN1487" s="40"/>
      <c r="CO1487" s="40"/>
      <c r="CP1487" s="40"/>
      <c r="CQ1487" s="40"/>
      <c r="CR1487" s="40"/>
      <c r="CS1487" s="40"/>
      <c r="CT1487" s="40"/>
      <c r="CU1487" s="40"/>
      <c r="CV1487" s="40"/>
      <c r="CW1487" s="40"/>
      <c r="CX1487" s="40"/>
      <c r="CY1487" s="40"/>
      <c r="CZ1487" s="40"/>
      <c r="DA1487" s="40"/>
      <c r="DB1487" s="40"/>
      <c r="DC1487" s="40"/>
      <c r="DD1487" s="40"/>
      <c r="DE1487" s="40"/>
      <c r="DF1487" s="40"/>
      <c r="DG1487" s="40"/>
      <c r="DH1487" s="40"/>
      <c r="DI1487" s="40"/>
      <c r="DJ1487" s="40"/>
      <c r="DK1487" s="40"/>
      <c r="DL1487" s="40"/>
      <c r="DM1487" s="40"/>
      <c r="DN1487" s="40"/>
      <c r="DO1487" s="40">
        <v>2</v>
      </c>
      <c r="DP1487" s="40"/>
      <c r="DQ1487" s="41"/>
      <c r="DR1487" s="40"/>
      <c r="DS1487" s="40"/>
      <c r="DT1487" s="40"/>
      <c r="DU1487" s="40"/>
      <c r="DV1487" s="42"/>
      <c r="DW1487" s="40"/>
      <c r="DX1487" s="40"/>
      <c r="DY1487" s="40"/>
      <c r="DZ1487" s="40"/>
      <c r="EA1487" s="40"/>
      <c r="EB1487" s="40"/>
      <c r="EC1487" s="40"/>
      <c r="ED1487" s="41"/>
      <c r="EE1487" s="40"/>
      <c r="EF1487" s="40"/>
      <c r="EG1487" s="41"/>
      <c r="EH1487" s="40"/>
      <c r="EI1487" s="40"/>
      <c r="EJ1487" s="40"/>
      <c r="EK1487" s="40"/>
      <c r="EL1487" s="42"/>
      <c r="EM1487" s="40"/>
      <c r="EN1487" s="40"/>
      <c r="EO1487" s="40"/>
      <c r="EP1487" s="40"/>
      <c r="EQ1487" s="40"/>
      <c r="ER1487" s="40"/>
      <c r="ES1487" s="40"/>
      <c r="ET1487" s="40"/>
      <c r="EU1487" s="40"/>
      <c r="EV1487" s="40"/>
      <c r="EW1487" s="42"/>
      <c r="EX1487" s="42"/>
      <c r="EY1487" s="42"/>
      <c r="EZ1487" s="42"/>
      <c r="FA1487" s="42"/>
      <c r="FB1487" s="42"/>
      <c r="FC1487" s="42"/>
      <c r="FD1487" s="42"/>
      <c r="FE1487" s="42"/>
      <c r="FF1487" s="42"/>
      <c r="FG1487" s="42"/>
      <c r="FH1487" s="42"/>
      <c r="FI1487" s="42"/>
      <c r="FJ1487" s="42"/>
      <c r="FK1487" s="42"/>
      <c r="FL1487" s="42"/>
      <c r="FM1487" s="42"/>
      <c r="FN1487" s="42"/>
      <c r="FO1487" s="42"/>
      <c r="FP1487" s="42"/>
      <c r="FQ1487" s="42"/>
      <c r="FR1487" s="42"/>
      <c r="FS1487" s="29">
        <f t="shared" si="179"/>
        <v>260</v>
      </c>
      <c r="FT1487" s="29">
        <f t="shared" si="181"/>
        <v>260</v>
      </c>
      <c r="FU1487" s="8">
        <f t="shared" si="180"/>
        <v>2</v>
      </c>
      <c r="FV1487" s="29">
        <f t="shared" si="182"/>
        <v>2</v>
      </c>
    </row>
    <row r="1488" spans="1:179">
      <c r="A1488" s="8">
        <v>11025</v>
      </c>
      <c r="B1488" s="27" t="s">
        <v>73</v>
      </c>
      <c r="C1488" s="40">
        <v>48</v>
      </c>
      <c r="D1488" s="40" t="s">
        <v>1505</v>
      </c>
      <c r="E1488" s="40" t="s">
        <v>1444</v>
      </c>
      <c r="F1488" s="40" t="s">
        <v>242</v>
      </c>
      <c r="G1488" s="40">
        <v>500</v>
      </c>
      <c r="H1488" s="8" t="str">
        <f>VLOOKUP(F1488, 'Meslek Grupları'!$E$6:$G$152, 3, FALSE)</f>
        <v>Esnaf</v>
      </c>
      <c r="I1488" s="40"/>
      <c r="J1488" s="40"/>
      <c r="K1488" s="40"/>
      <c r="L1488" s="40"/>
      <c r="M1488" s="40"/>
      <c r="N1488" s="40"/>
      <c r="O1488" s="40"/>
      <c r="P1488" s="40"/>
      <c r="Q1488" s="40" t="s">
        <v>575</v>
      </c>
      <c r="R1488" s="40">
        <v>45</v>
      </c>
      <c r="S1488" s="40"/>
      <c r="T1488" s="40"/>
      <c r="U1488" s="40"/>
      <c r="V1488" s="40"/>
      <c r="W1488" s="40"/>
      <c r="X1488" s="40"/>
      <c r="Y1488" s="40"/>
      <c r="Z1488" s="41"/>
      <c r="AA1488" s="40"/>
      <c r="AB1488" s="40"/>
      <c r="AC1488" s="40"/>
      <c r="AD1488" s="40"/>
      <c r="AE1488" s="40"/>
      <c r="AF1488" s="40"/>
      <c r="AG1488" s="40"/>
      <c r="AH1488" s="40"/>
      <c r="AI1488" s="40"/>
      <c r="AJ1488" s="40"/>
      <c r="AK1488" s="40"/>
      <c r="AL1488" s="40"/>
      <c r="AM1488" s="40"/>
      <c r="AN1488" s="40"/>
      <c r="AO1488" s="40"/>
      <c r="AP1488" s="40"/>
      <c r="AQ1488" s="40"/>
      <c r="AR1488" s="40"/>
      <c r="AS1488" s="42"/>
      <c r="AT1488" s="42"/>
      <c r="AU1488" s="43"/>
      <c r="AV1488" s="40"/>
      <c r="AW1488" s="40"/>
      <c r="AX1488" s="40"/>
      <c r="AY1488" s="40"/>
      <c r="AZ1488" s="40"/>
      <c r="BA1488" s="42"/>
      <c r="BB1488" s="41"/>
      <c r="BC1488" s="40"/>
      <c r="BD1488" s="40"/>
      <c r="BE1488" s="40"/>
      <c r="BF1488" s="40"/>
      <c r="BG1488" s="40"/>
      <c r="BH1488" s="42"/>
      <c r="BI1488" s="40"/>
      <c r="BJ1488" s="40"/>
      <c r="BK1488" s="40"/>
      <c r="BL1488" s="40"/>
      <c r="BM1488" s="40"/>
      <c r="BN1488" s="40"/>
      <c r="BO1488" s="41"/>
      <c r="BP1488" s="40"/>
      <c r="BQ1488" s="40"/>
      <c r="BR1488" s="40"/>
      <c r="BS1488" s="40"/>
      <c r="BT1488" s="40"/>
      <c r="BU1488" s="42"/>
      <c r="BV1488" s="40"/>
      <c r="BW1488" s="41"/>
      <c r="BX1488" s="40"/>
      <c r="BY1488" s="40"/>
      <c r="BZ1488" s="40"/>
      <c r="CA1488" s="42"/>
      <c r="CB1488" s="41"/>
      <c r="CC1488" s="40"/>
      <c r="CD1488" s="40"/>
      <c r="CE1488" s="40"/>
      <c r="CF1488" s="40"/>
      <c r="CG1488" s="40"/>
      <c r="CH1488" s="42"/>
      <c r="CI1488" s="43"/>
      <c r="CJ1488" s="41"/>
      <c r="CK1488" s="40"/>
      <c r="CL1488" s="40"/>
      <c r="CM1488" s="40"/>
      <c r="CN1488" s="40"/>
      <c r="CO1488" s="40"/>
      <c r="CP1488" s="40"/>
      <c r="CQ1488" s="40"/>
      <c r="CR1488" s="40"/>
      <c r="CS1488" s="40"/>
      <c r="CT1488" s="40"/>
      <c r="CU1488" s="40"/>
      <c r="CV1488" s="40"/>
      <c r="CW1488" s="40"/>
      <c r="CX1488" s="40"/>
      <c r="CY1488" s="40"/>
      <c r="CZ1488" s="40"/>
      <c r="DA1488" s="40"/>
      <c r="DB1488" s="40"/>
      <c r="DC1488" s="40"/>
      <c r="DD1488" s="40"/>
      <c r="DE1488" s="40"/>
      <c r="DF1488" s="40"/>
      <c r="DG1488" s="40"/>
      <c r="DH1488" s="40"/>
      <c r="DI1488" s="40"/>
      <c r="DJ1488" s="40"/>
      <c r="DK1488" s="40"/>
      <c r="DL1488" s="40"/>
      <c r="DM1488" s="40"/>
      <c r="DN1488" s="40"/>
      <c r="DO1488" s="40"/>
      <c r="DP1488" s="40"/>
      <c r="DQ1488" s="41"/>
      <c r="DR1488" s="40"/>
      <c r="DS1488" s="40"/>
      <c r="DT1488" s="40"/>
      <c r="DU1488" s="40"/>
      <c r="DV1488" s="42"/>
      <c r="DW1488" s="40"/>
      <c r="DX1488" s="40"/>
      <c r="DY1488" s="40"/>
      <c r="DZ1488" s="40"/>
      <c r="EA1488" s="40"/>
      <c r="EB1488" s="40"/>
      <c r="EC1488" s="40"/>
      <c r="ED1488" s="41"/>
      <c r="EE1488" s="40"/>
      <c r="EF1488" s="40"/>
      <c r="EG1488" s="41"/>
      <c r="EH1488" s="40"/>
      <c r="EI1488" s="40"/>
      <c r="EJ1488" s="40"/>
      <c r="EK1488" s="40"/>
      <c r="EL1488" s="42"/>
      <c r="EM1488" s="40"/>
      <c r="EN1488" s="40"/>
      <c r="EO1488" s="40"/>
      <c r="EP1488" s="40"/>
      <c r="EQ1488" s="40"/>
      <c r="ER1488" s="40"/>
      <c r="ES1488" s="40"/>
      <c r="ET1488" s="40"/>
      <c r="EU1488" s="40"/>
      <c r="EV1488" s="40"/>
      <c r="EW1488" s="42"/>
      <c r="EX1488" s="42"/>
      <c r="EY1488" s="42"/>
      <c r="EZ1488" s="42"/>
      <c r="FA1488" s="42"/>
      <c r="FB1488" s="42"/>
      <c r="FC1488" s="42"/>
      <c r="FD1488" s="42"/>
      <c r="FE1488" s="42"/>
      <c r="FF1488" s="42"/>
      <c r="FG1488" s="42"/>
      <c r="FH1488" s="42"/>
      <c r="FI1488" s="42"/>
      <c r="FJ1488" s="42"/>
      <c r="FK1488" s="42"/>
      <c r="FL1488" s="42"/>
      <c r="FM1488" s="42"/>
      <c r="FN1488" s="42"/>
      <c r="FO1488" s="42"/>
      <c r="FP1488" s="42"/>
      <c r="FQ1488" s="42"/>
      <c r="FR1488" s="42"/>
      <c r="FS1488" s="29">
        <f t="shared" si="179"/>
        <v>500</v>
      </c>
      <c r="FT1488" s="29">
        <f t="shared" si="181"/>
        <v>500</v>
      </c>
      <c r="FU1488" s="8">
        <f t="shared" si="180"/>
        <v>0</v>
      </c>
      <c r="FV1488" s="29">
        <f t="shared" si="182"/>
        <v>0</v>
      </c>
    </row>
    <row r="1489" spans="1:180">
      <c r="A1489" s="8">
        <v>11025</v>
      </c>
      <c r="B1489" s="27" t="s">
        <v>73</v>
      </c>
      <c r="C1489" s="40">
        <v>49</v>
      </c>
      <c r="D1489" s="40" t="s">
        <v>1467</v>
      </c>
      <c r="E1489" s="40" t="s">
        <v>527</v>
      </c>
      <c r="F1489" s="40" t="s">
        <v>1000</v>
      </c>
      <c r="G1489" s="40">
        <v>150</v>
      </c>
      <c r="H1489" s="286" t="s">
        <v>787</v>
      </c>
      <c r="I1489" s="40"/>
      <c r="J1489" s="40"/>
      <c r="K1489" s="40"/>
      <c r="L1489" s="40"/>
      <c r="M1489" s="40"/>
      <c r="N1489" s="40"/>
      <c r="O1489" s="40"/>
      <c r="P1489" s="40"/>
      <c r="Q1489" s="40" t="s">
        <v>575</v>
      </c>
      <c r="R1489" s="40">
        <v>15</v>
      </c>
      <c r="S1489" s="40"/>
      <c r="T1489" s="40"/>
      <c r="U1489" s="40"/>
      <c r="V1489" s="40"/>
      <c r="W1489" s="40"/>
      <c r="X1489" s="40"/>
      <c r="Y1489" s="40"/>
      <c r="Z1489" s="41"/>
      <c r="AA1489" s="40"/>
      <c r="AB1489" s="40"/>
      <c r="AC1489" s="40"/>
      <c r="AD1489" s="40"/>
      <c r="AE1489" s="40"/>
      <c r="AF1489" s="40"/>
      <c r="AG1489" s="40"/>
      <c r="AH1489" s="40"/>
      <c r="AI1489" s="40"/>
      <c r="AJ1489" s="40"/>
      <c r="AK1489" s="40"/>
      <c r="AL1489" s="40"/>
      <c r="AM1489" s="40"/>
      <c r="AN1489" s="40"/>
      <c r="AO1489" s="40"/>
      <c r="AP1489" s="40"/>
      <c r="AQ1489" s="40"/>
      <c r="AR1489" s="40"/>
      <c r="AS1489" s="42"/>
      <c r="AT1489" s="42"/>
      <c r="AU1489" s="43"/>
      <c r="AV1489" s="40"/>
      <c r="AW1489" s="40"/>
      <c r="AX1489" s="40"/>
      <c r="AY1489" s="40"/>
      <c r="AZ1489" s="40"/>
      <c r="BA1489" s="42"/>
      <c r="BB1489" s="41"/>
      <c r="BC1489" s="40"/>
      <c r="BD1489" s="40"/>
      <c r="BE1489" s="40"/>
      <c r="BF1489" s="40"/>
      <c r="BG1489" s="40"/>
      <c r="BH1489" s="42"/>
      <c r="BI1489" s="40"/>
      <c r="BJ1489" s="40"/>
      <c r="BK1489" s="40"/>
      <c r="BL1489" s="40"/>
      <c r="BM1489" s="40"/>
      <c r="BN1489" s="40"/>
      <c r="BO1489" s="41"/>
      <c r="BP1489" s="40"/>
      <c r="BQ1489" s="40"/>
      <c r="BR1489" s="40"/>
      <c r="BS1489" s="40"/>
      <c r="BT1489" s="40"/>
      <c r="BU1489" s="42"/>
      <c r="BV1489" s="40"/>
      <c r="BW1489" s="41"/>
      <c r="BX1489" s="40"/>
      <c r="BY1489" s="40"/>
      <c r="BZ1489" s="40"/>
      <c r="CA1489" s="42"/>
      <c r="CB1489" s="41"/>
      <c r="CC1489" s="40"/>
      <c r="CD1489" s="40"/>
      <c r="CE1489" s="40"/>
      <c r="CF1489" s="40"/>
      <c r="CG1489" s="40"/>
      <c r="CH1489" s="42"/>
      <c r="CI1489" s="43"/>
      <c r="CJ1489" s="41"/>
      <c r="CK1489" s="40"/>
      <c r="CL1489" s="40"/>
      <c r="CM1489" s="40"/>
      <c r="CN1489" s="40"/>
      <c r="CO1489" s="40"/>
      <c r="CP1489" s="40"/>
      <c r="CQ1489" s="40"/>
      <c r="CR1489" s="40"/>
      <c r="CS1489" s="40"/>
      <c r="CT1489" s="40"/>
      <c r="CU1489" s="40"/>
      <c r="CV1489" s="40"/>
      <c r="CW1489" s="40"/>
      <c r="CX1489" s="40"/>
      <c r="CY1489" s="40"/>
      <c r="CZ1489" s="40"/>
      <c r="DA1489" s="40"/>
      <c r="DB1489" s="40"/>
      <c r="DC1489" s="40"/>
      <c r="DD1489" s="40"/>
      <c r="DE1489" s="40"/>
      <c r="DF1489" s="40"/>
      <c r="DG1489" s="40"/>
      <c r="DH1489" s="40"/>
      <c r="DI1489" s="40"/>
      <c r="DJ1489" s="40"/>
      <c r="DK1489" s="40"/>
      <c r="DL1489" s="40"/>
      <c r="DM1489" s="40"/>
      <c r="DN1489" s="40"/>
      <c r="DO1489" s="40"/>
      <c r="DP1489" s="40"/>
      <c r="DQ1489" s="41"/>
      <c r="DR1489" s="40"/>
      <c r="DS1489" s="40"/>
      <c r="DT1489" s="40"/>
      <c r="DU1489" s="40"/>
      <c r="DV1489" s="42"/>
      <c r="DW1489" s="40"/>
      <c r="DX1489" s="40"/>
      <c r="DY1489" s="40"/>
      <c r="DZ1489" s="40"/>
      <c r="EA1489" s="40"/>
      <c r="EB1489" s="40"/>
      <c r="EC1489" s="40"/>
      <c r="ED1489" s="41"/>
      <c r="EE1489" s="40"/>
      <c r="EF1489" s="40"/>
      <c r="EG1489" s="41"/>
      <c r="EH1489" s="40"/>
      <c r="EI1489" s="40"/>
      <c r="EJ1489" s="40"/>
      <c r="EK1489" s="40"/>
      <c r="EL1489" s="42"/>
      <c r="EM1489" s="40"/>
      <c r="EN1489" s="40"/>
      <c r="EO1489" s="40"/>
      <c r="EP1489" s="40"/>
      <c r="EQ1489" s="40"/>
      <c r="ER1489" s="40"/>
      <c r="ES1489" s="40"/>
      <c r="ET1489" s="40"/>
      <c r="EU1489" s="40"/>
      <c r="EV1489" s="40"/>
      <c r="EW1489" s="42"/>
      <c r="EX1489" s="42"/>
      <c r="EY1489" s="42"/>
      <c r="EZ1489" s="42"/>
      <c r="FA1489" s="42"/>
      <c r="FB1489" s="42"/>
      <c r="FC1489" s="42"/>
      <c r="FD1489" s="42"/>
      <c r="FE1489" s="42"/>
      <c r="FF1489" s="42"/>
      <c r="FG1489" s="42"/>
      <c r="FH1489" s="42"/>
      <c r="FI1489" s="42"/>
      <c r="FJ1489" s="42"/>
      <c r="FK1489" s="42"/>
      <c r="FL1489" s="42"/>
      <c r="FM1489" s="42"/>
      <c r="FN1489" s="42"/>
      <c r="FO1489" s="42"/>
      <c r="FP1489" s="42"/>
      <c r="FQ1489" s="42"/>
      <c r="FR1489" s="42"/>
      <c r="FS1489" s="29">
        <f t="shared" si="179"/>
        <v>150</v>
      </c>
      <c r="FT1489" s="29">
        <f t="shared" si="181"/>
        <v>150</v>
      </c>
      <c r="FU1489" s="8">
        <f t="shared" si="180"/>
        <v>0</v>
      </c>
      <c r="FV1489" s="29">
        <f t="shared" si="182"/>
        <v>0</v>
      </c>
    </row>
    <row r="1490" spans="1:180">
      <c r="A1490" s="8">
        <v>11024</v>
      </c>
      <c r="B1490" s="27" t="s">
        <v>72</v>
      </c>
      <c r="C1490" s="31">
        <v>1</v>
      </c>
      <c r="D1490" s="31" t="s">
        <v>1866</v>
      </c>
      <c r="E1490" s="31" t="s">
        <v>1867</v>
      </c>
      <c r="F1490" s="31" t="s">
        <v>807</v>
      </c>
      <c r="G1490" s="31">
        <v>350</v>
      </c>
      <c r="H1490" s="8" t="str">
        <f>VLOOKUP(F1490, 'Meslek Grupları'!$E$6:$G$152, 3, FALSE)</f>
        <v>Esnaf</v>
      </c>
      <c r="I1490" s="31"/>
      <c r="J1490" s="31"/>
      <c r="K1490" s="31"/>
      <c r="L1490" s="31"/>
      <c r="M1490" s="31"/>
      <c r="N1490" s="31"/>
      <c r="O1490" s="31"/>
      <c r="P1490" s="31"/>
      <c r="Q1490" s="31" t="s">
        <v>576</v>
      </c>
      <c r="R1490" s="31">
        <v>110</v>
      </c>
      <c r="S1490" s="31">
        <v>2</v>
      </c>
      <c r="T1490" s="31">
        <v>12</v>
      </c>
      <c r="U1490" s="31"/>
      <c r="V1490" s="31"/>
      <c r="W1490" s="31"/>
      <c r="X1490" s="31"/>
      <c r="Y1490" s="31"/>
      <c r="Z1490" s="38">
        <v>50</v>
      </c>
      <c r="AA1490" s="31">
        <v>12.5</v>
      </c>
      <c r="AB1490" s="31"/>
      <c r="AC1490" s="31"/>
      <c r="AD1490" s="31"/>
      <c r="AE1490" s="31"/>
      <c r="AF1490" s="31"/>
      <c r="AG1490" s="31"/>
      <c r="AH1490" s="31"/>
      <c r="AI1490" s="31"/>
      <c r="AJ1490" s="31"/>
      <c r="AK1490" s="31"/>
      <c r="AL1490" s="31"/>
      <c r="AM1490" s="31"/>
      <c r="AN1490" s="31"/>
      <c r="AO1490" s="31"/>
      <c r="AP1490" s="31"/>
      <c r="AQ1490" s="31"/>
      <c r="AR1490" s="31">
        <v>50</v>
      </c>
      <c r="AS1490" s="37">
        <v>10</v>
      </c>
      <c r="AT1490" s="37">
        <v>22.5</v>
      </c>
      <c r="AU1490" s="39"/>
      <c r="AV1490" s="31">
        <v>3</v>
      </c>
      <c r="AW1490" s="31"/>
      <c r="AX1490" s="31">
        <v>22.5</v>
      </c>
      <c r="AY1490" s="31" t="s">
        <v>1868</v>
      </c>
      <c r="AZ1490" s="31">
        <v>202.5</v>
      </c>
      <c r="BA1490" s="37">
        <v>220</v>
      </c>
      <c r="BB1490" s="38"/>
      <c r="BC1490" s="31"/>
      <c r="BD1490" s="31"/>
      <c r="BE1490" s="31"/>
      <c r="BF1490" s="31"/>
      <c r="BG1490" s="31"/>
      <c r="BH1490" s="37"/>
      <c r="BI1490" s="31"/>
      <c r="BJ1490" s="31"/>
      <c r="BK1490" s="31"/>
      <c r="BL1490" s="31"/>
      <c r="BM1490" s="31"/>
      <c r="BN1490" s="31"/>
      <c r="BO1490" s="38"/>
      <c r="BP1490" s="31"/>
      <c r="BQ1490" s="31"/>
      <c r="BR1490" s="31"/>
      <c r="BS1490" s="31"/>
      <c r="BT1490" s="31"/>
      <c r="BU1490" s="37"/>
      <c r="BV1490" s="31"/>
      <c r="BW1490" s="38">
        <v>2</v>
      </c>
      <c r="BX1490" s="31"/>
      <c r="BY1490" s="31"/>
      <c r="BZ1490" s="31">
        <v>165</v>
      </c>
      <c r="CA1490" s="37">
        <v>180</v>
      </c>
      <c r="CB1490" s="38"/>
      <c r="CC1490" s="31"/>
      <c r="CD1490" s="31"/>
      <c r="CE1490" s="31"/>
      <c r="CF1490" s="31"/>
      <c r="CG1490" s="31"/>
      <c r="CH1490" s="37"/>
      <c r="CI1490" s="39"/>
      <c r="CJ1490" s="38"/>
      <c r="CK1490" s="31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  <c r="DH1490" s="31"/>
      <c r="DI1490" s="31"/>
      <c r="DJ1490" s="31"/>
      <c r="DK1490" s="31"/>
      <c r="DL1490" s="31"/>
      <c r="DM1490" s="31"/>
      <c r="DN1490" s="31"/>
      <c r="DO1490" s="31"/>
      <c r="DP1490" s="31"/>
      <c r="DQ1490" s="38"/>
      <c r="DR1490" s="31"/>
      <c r="DS1490" s="31"/>
      <c r="DT1490" s="31"/>
      <c r="DU1490" s="31"/>
      <c r="DV1490" s="37"/>
      <c r="DW1490" s="31"/>
      <c r="DX1490" s="31"/>
      <c r="DY1490" s="31"/>
      <c r="DZ1490" s="31"/>
      <c r="EA1490" s="31"/>
      <c r="EB1490" s="31"/>
      <c r="EC1490" s="31"/>
      <c r="ED1490" s="38"/>
      <c r="EE1490" s="31"/>
      <c r="EF1490" s="31"/>
      <c r="EG1490" s="38"/>
      <c r="EH1490" s="31"/>
      <c r="EI1490" s="31"/>
      <c r="EJ1490" s="31"/>
      <c r="EK1490" s="31"/>
      <c r="EL1490" s="37"/>
      <c r="EM1490" s="31"/>
      <c r="EN1490" s="31"/>
      <c r="EO1490" s="31"/>
      <c r="EP1490" s="31"/>
      <c r="EQ1490" s="31"/>
      <c r="ER1490" s="31"/>
      <c r="ES1490" s="31"/>
      <c r="ET1490" s="31"/>
      <c r="EU1490" s="31"/>
      <c r="EV1490" s="31"/>
      <c r="EW1490" s="37"/>
      <c r="EX1490" s="37"/>
      <c r="EY1490" s="37"/>
      <c r="EZ1490" s="37"/>
      <c r="FA1490" s="37"/>
      <c r="FB1490" s="37"/>
      <c r="FC1490" s="37"/>
      <c r="FD1490" s="37"/>
      <c r="FE1490" s="37"/>
      <c r="FF1490" s="37"/>
      <c r="FG1490" s="37"/>
      <c r="FH1490" s="37"/>
      <c r="FI1490" s="37"/>
      <c r="FJ1490" s="37"/>
      <c r="FK1490" s="37"/>
      <c r="FL1490" s="37"/>
      <c r="FM1490" s="37"/>
      <c r="FN1490" s="37"/>
      <c r="FO1490" s="37"/>
      <c r="FP1490" s="37"/>
      <c r="FQ1490" s="37"/>
      <c r="FR1490" s="37"/>
      <c r="FS1490" s="29">
        <f t="shared" si="179"/>
        <v>717.5</v>
      </c>
      <c r="FT1490" s="29">
        <f t="shared" si="181"/>
        <v>717.5</v>
      </c>
      <c r="FU1490" s="8">
        <f t="shared" si="180"/>
        <v>5</v>
      </c>
      <c r="FV1490" s="29">
        <f t="shared" si="182"/>
        <v>5</v>
      </c>
    </row>
    <row r="1491" spans="1:180">
      <c r="A1491" s="8">
        <v>11024</v>
      </c>
      <c r="B1491" s="27" t="s">
        <v>72</v>
      </c>
      <c r="C1491" s="40">
        <v>2</v>
      </c>
      <c r="D1491" s="40" t="s">
        <v>1434</v>
      </c>
      <c r="E1491" s="40" t="s">
        <v>1487</v>
      </c>
      <c r="F1491" s="40" t="s">
        <v>804</v>
      </c>
      <c r="G1491" s="40">
        <v>450</v>
      </c>
      <c r="H1491" s="8" t="str">
        <f>VLOOKUP(F1491, 'Meslek Grupları'!$E$6:$G$152, 3, FALSE)</f>
        <v>İşçiler</v>
      </c>
      <c r="I1491" s="40"/>
      <c r="J1491" s="40"/>
      <c r="K1491" s="40"/>
      <c r="L1491" s="40"/>
      <c r="M1491" s="40"/>
      <c r="N1491" s="40"/>
      <c r="O1491" s="40"/>
      <c r="P1491" s="40"/>
      <c r="Q1491" s="40" t="s">
        <v>576</v>
      </c>
      <c r="R1491" s="40">
        <v>95</v>
      </c>
      <c r="S1491" s="40">
        <v>3</v>
      </c>
      <c r="T1491" s="40">
        <v>24</v>
      </c>
      <c r="U1491" s="40"/>
      <c r="V1491" s="40"/>
      <c r="W1491" s="40"/>
      <c r="X1491" s="40"/>
      <c r="Y1491" s="40"/>
      <c r="Z1491" s="41">
        <v>50</v>
      </c>
      <c r="AA1491" s="40">
        <v>12.5</v>
      </c>
      <c r="AB1491" s="40"/>
      <c r="AC1491" s="40"/>
      <c r="AD1491" s="40"/>
      <c r="AE1491" s="40"/>
      <c r="AF1491" s="40"/>
      <c r="AG1491" s="40"/>
      <c r="AH1491" s="40"/>
      <c r="AI1491" s="40"/>
      <c r="AJ1491" s="40"/>
      <c r="AK1491" s="40"/>
      <c r="AL1491" s="40"/>
      <c r="AM1491" s="40"/>
      <c r="AN1491" s="40"/>
      <c r="AO1491" s="40"/>
      <c r="AP1491" s="40"/>
      <c r="AQ1491" s="40"/>
      <c r="AR1491" s="40">
        <v>20</v>
      </c>
      <c r="AS1491" s="42">
        <v>4</v>
      </c>
      <c r="AT1491" s="42">
        <v>16.5</v>
      </c>
      <c r="AU1491" s="43"/>
      <c r="AV1491" s="40">
        <v>3</v>
      </c>
      <c r="AW1491" s="40"/>
      <c r="AX1491" s="40">
        <v>16.5</v>
      </c>
      <c r="AY1491" s="40" t="s">
        <v>1869</v>
      </c>
      <c r="AZ1491" s="40">
        <v>148.5</v>
      </c>
      <c r="BA1491" s="42">
        <v>150</v>
      </c>
      <c r="BB1491" s="41"/>
      <c r="BC1491" s="40"/>
      <c r="BD1491" s="40"/>
      <c r="BE1491" s="40"/>
      <c r="BF1491" s="40"/>
      <c r="BG1491" s="40"/>
      <c r="BH1491" s="42"/>
      <c r="BI1491" s="40"/>
      <c r="BJ1491" s="40"/>
      <c r="BK1491" s="40"/>
      <c r="BL1491" s="40"/>
      <c r="BM1491" s="40"/>
      <c r="BN1491" s="40"/>
      <c r="BO1491" s="41">
        <v>1</v>
      </c>
      <c r="BP1491" s="40"/>
      <c r="BQ1491" s="40"/>
      <c r="BR1491" s="40"/>
      <c r="BS1491" s="40"/>
      <c r="BT1491" s="40"/>
      <c r="BU1491" s="42">
        <v>50</v>
      </c>
      <c r="BV1491" s="40">
        <v>50</v>
      </c>
      <c r="BW1491" s="41">
        <v>3</v>
      </c>
      <c r="BX1491" s="40"/>
      <c r="BY1491" s="40"/>
      <c r="BZ1491" s="40">
        <v>300</v>
      </c>
      <c r="CA1491" s="42">
        <v>380</v>
      </c>
      <c r="CB1491" s="41"/>
      <c r="CC1491" s="40"/>
      <c r="CD1491" s="40"/>
      <c r="CE1491" s="40"/>
      <c r="CF1491" s="40"/>
      <c r="CG1491" s="40"/>
      <c r="CH1491" s="42"/>
      <c r="CI1491" s="43"/>
      <c r="CJ1491" s="41"/>
      <c r="CK1491" s="40"/>
      <c r="CL1491" s="40"/>
      <c r="CM1491" s="40"/>
      <c r="CN1491" s="40"/>
      <c r="CO1491" s="40"/>
      <c r="CP1491" s="40"/>
      <c r="CQ1491" s="40"/>
      <c r="CR1491" s="40"/>
      <c r="CS1491" s="40"/>
      <c r="CT1491" s="40"/>
      <c r="CU1491" s="40"/>
      <c r="CV1491" s="40"/>
      <c r="CW1491" s="40"/>
      <c r="CX1491" s="40"/>
      <c r="CY1491" s="40"/>
      <c r="CZ1491" s="40"/>
      <c r="DA1491" s="40"/>
      <c r="DB1491" s="40"/>
      <c r="DC1491" s="40"/>
      <c r="DD1491" s="40"/>
      <c r="DE1491" s="40"/>
      <c r="DF1491" s="40"/>
      <c r="DG1491" s="40"/>
      <c r="DH1491" s="40"/>
      <c r="DI1491" s="40"/>
      <c r="DJ1491" s="40"/>
      <c r="DK1491" s="40"/>
      <c r="DL1491" s="40"/>
      <c r="DM1491" s="40"/>
      <c r="DN1491" s="40"/>
      <c r="DO1491" s="40"/>
      <c r="DP1491" s="40"/>
      <c r="DQ1491" s="41"/>
      <c r="DR1491" s="40"/>
      <c r="DS1491" s="40"/>
      <c r="DT1491" s="40"/>
      <c r="DU1491" s="40"/>
      <c r="DV1491" s="42"/>
      <c r="DW1491" s="40"/>
      <c r="DX1491" s="40"/>
      <c r="DY1491" s="40"/>
      <c r="DZ1491" s="40"/>
      <c r="EA1491" s="40"/>
      <c r="EB1491" s="40"/>
      <c r="EC1491" s="40"/>
      <c r="ED1491" s="41"/>
      <c r="EE1491" s="40"/>
      <c r="EF1491" s="40"/>
      <c r="EG1491" s="41"/>
      <c r="EH1491" s="40"/>
      <c r="EI1491" s="40"/>
      <c r="EJ1491" s="40"/>
      <c r="EK1491" s="40"/>
      <c r="EL1491" s="42"/>
      <c r="EM1491" s="40"/>
      <c r="EN1491" s="40"/>
      <c r="EO1491" s="40"/>
      <c r="EP1491" s="40"/>
      <c r="EQ1491" s="40"/>
      <c r="ER1491" s="40"/>
      <c r="ES1491" s="40"/>
      <c r="ET1491" s="40"/>
      <c r="EU1491" s="40"/>
      <c r="EV1491" s="40"/>
      <c r="EW1491" s="42"/>
      <c r="EX1491" s="42"/>
      <c r="EY1491" s="42"/>
      <c r="EZ1491" s="42"/>
      <c r="FA1491" s="42"/>
      <c r="FB1491" s="42"/>
      <c r="FC1491" s="42"/>
      <c r="FD1491" s="42"/>
      <c r="FE1491" s="42"/>
      <c r="FF1491" s="42"/>
      <c r="FG1491" s="42"/>
      <c r="FH1491" s="42"/>
      <c r="FI1491" s="42"/>
      <c r="FJ1491" s="42"/>
      <c r="FK1491" s="42"/>
      <c r="FL1491" s="42"/>
      <c r="FM1491" s="42"/>
      <c r="FN1491" s="42"/>
      <c r="FO1491" s="42"/>
      <c r="FP1491" s="42"/>
      <c r="FQ1491" s="42"/>
      <c r="FR1491" s="42"/>
      <c r="FS1491" s="29">
        <f t="shared" si="179"/>
        <v>948.5</v>
      </c>
      <c r="FT1491" s="29">
        <f t="shared" si="181"/>
        <v>948.5</v>
      </c>
      <c r="FU1491" s="8">
        <f t="shared" si="180"/>
        <v>7</v>
      </c>
      <c r="FV1491" s="29">
        <f t="shared" si="182"/>
        <v>7</v>
      </c>
      <c r="FX1491" t="s">
        <v>1870</v>
      </c>
    </row>
    <row r="1492" spans="1:180">
      <c r="A1492" s="8">
        <v>11024</v>
      </c>
      <c r="B1492" s="27" t="s">
        <v>72</v>
      </c>
      <c r="C1492" s="40">
        <v>3</v>
      </c>
      <c r="D1492" s="40" t="s">
        <v>1578</v>
      </c>
      <c r="E1492" s="40" t="s">
        <v>1465</v>
      </c>
      <c r="F1492" s="40" t="s">
        <v>242</v>
      </c>
      <c r="G1492" s="40">
        <v>550</v>
      </c>
      <c r="H1492" s="8" t="str">
        <f>VLOOKUP(F1492, 'Meslek Grupları'!$E$6:$G$152, 3, FALSE)</f>
        <v>Esnaf</v>
      </c>
      <c r="I1492" s="40"/>
      <c r="J1492" s="40"/>
      <c r="K1492" s="40"/>
      <c r="L1492" s="40"/>
      <c r="M1492" s="40"/>
      <c r="N1492" s="40"/>
      <c r="O1492" s="40"/>
      <c r="P1492" s="40"/>
      <c r="Q1492" s="40" t="s">
        <v>576</v>
      </c>
      <c r="R1492" s="40">
        <v>95</v>
      </c>
      <c r="S1492" s="40"/>
      <c r="T1492" s="40"/>
      <c r="U1492" s="40"/>
      <c r="V1492" s="40"/>
      <c r="W1492" s="40"/>
      <c r="X1492" s="40"/>
      <c r="Y1492" s="40"/>
      <c r="Z1492" s="41">
        <v>200</v>
      </c>
      <c r="AA1492" s="40">
        <v>50</v>
      </c>
      <c r="AB1492" s="40"/>
      <c r="AC1492" s="40"/>
      <c r="AD1492" s="40"/>
      <c r="AE1492" s="40"/>
      <c r="AF1492" s="40"/>
      <c r="AG1492" s="40"/>
      <c r="AH1492" s="40"/>
      <c r="AI1492" s="40"/>
      <c r="AJ1492" s="40"/>
      <c r="AK1492" s="40"/>
      <c r="AL1492" s="40"/>
      <c r="AM1492" s="40"/>
      <c r="AN1492" s="40"/>
      <c r="AO1492" s="40"/>
      <c r="AP1492" s="40"/>
      <c r="AQ1492" s="40"/>
      <c r="AR1492" s="40">
        <v>150</v>
      </c>
      <c r="AS1492" s="42">
        <v>30</v>
      </c>
      <c r="AT1492" s="42">
        <v>80</v>
      </c>
      <c r="AU1492" s="43"/>
      <c r="AV1492" s="40">
        <v>15</v>
      </c>
      <c r="AW1492" s="40"/>
      <c r="AX1492" s="40">
        <v>80</v>
      </c>
      <c r="AY1492" s="40" t="s">
        <v>1871</v>
      </c>
      <c r="AZ1492" s="40">
        <v>720</v>
      </c>
      <c r="BA1492" s="42">
        <v>800</v>
      </c>
      <c r="BB1492" s="41"/>
      <c r="BC1492" s="40"/>
      <c r="BD1492" s="40"/>
      <c r="BE1492" s="40"/>
      <c r="BF1492" s="40"/>
      <c r="BG1492" s="40"/>
      <c r="BH1492" s="42"/>
      <c r="BI1492" s="40"/>
      <c r="BJ1492" s="40"/>
      <c r="BK1492" s="40"/>
      <c r="BL1492" s="40"/>
      <c r="BM1492" s="40"/>
      <c r="BN1492" s="40"/>
      <c r="BO1492" s="41"/>
      <c r="BP1492" s="40"/>
      <c r="BQ1492" s="40"/>
      <c r="BR1492" s="40"/>
      <c r="BS1492" s="40"/>
      <c r="BT1492" s="40"/>
      <c r="BU1492" s="42"/>
      <c r="BV1492" s="40"/>
      <c r="BW1492" s="41"/>
      <c r="BX1492" s="40"/>
      <c r="BY1492" s="40"/>
      <c r="BZ1492" s="40"/>
      <c r="CA1492" s="42"/>
      <c r="CB1492" s="41">
        <v>3</v>
      </c>
      <c r="CC1492" s="40"/>
      <c r="CD1492" s="40"/>
      <c r="CE1492" s="40"/>
      <c r="CF1492" s="40"/>
      <c r="CG1492" s="40">
        <v>60</v>
      </c>
      <c r="CH1492" s="42">
        <v>60</v>
      </c>
      <c r="CI1492" s="43"/>
      <c r="CJ1492" s="41"/>
      <c r="CK1492" s="40"/>
      <c r="CL1492" s="40"/>
      <c r="CM1492" s="40"/>
      <c r="CN1492" s="40"/>
      <c r="CO1492" s="40"/>
      <c r="CP1492" s="40"/>
      <c r="CQ1492" s="40"/>
      <c r="CR1492" s="40"/>
      <c r="CS1492" s="40"/>
      <c r="CT1492" s="40"/>
      <c r="CU1492" s="40"/>
      <c r="CV1492" s="40"/>
      <c r="CW1492" s="40"/>
      <c r="CX1492" s="40"/>
      <c r="CY1492" s="40"/>
      <c r="CZ1492" s="40"/>
      <c r="DA1492" s="40"/>
      <c r="DB1492" s="40"/>
      <c r="DC1492" s="40"/>
      <c r="DD1492" s="40"/>
      <c r="DE1492" s="40"/>
      <c r="DF1492" s="40"/>
      <c r="DG1492" s="40"/>
      <c r="DH1492" s="40"/>
      <c r="DI1492" s="40"/>
      <c r="DJ1492" s="40"/>
      <c r="DK1492" s="40"/>
      <c r="DL1492" s="40"/>
      <c r="DM1492" s="40"/>
      <c r="DN1492" s="40"/>
      <c r="DO1492" s="40">
        <v>2</v>
      </c>
      <c r="DP1492" s="40"/>
      <c r="DQ1492" s="41"/>
      <c r="DR1492" s="40"/>
      <c r="DS1492" s="40"/>
      <c r="DT1492" s="40"/>
      <c r="DU1492" s="40"/>
      <c r="DV1492" s="42"/>
      <c r="DW1492" s="40"/>
      <c r="DX1492" s="40"/>
      <c r="DY1492" s="40"/>
      <c r="DZ1492" s="40"/>
      <c r="EA1492" s="40"/>
      <c r="EB1492" s="40"/>
      <c r="EC1492" s="40"/>
      <c r="ED1492" s="41"/>
      <c r="EE1492" s="40"/>
      <c r="EF1492" s="40"/>
      <c r="EG1492" s="41"/>
      <c r="EH1492" s="40"/>
      <c r="EI1492" s="40"/>
      <c r="EJ1492" s="40"/>
      <c r="EK1492" s="40"/>
      <c r="EL1492" s="42"/>
      <c r="EM1492" s="40"/>
      <c r="EN1492" s="40"/>
      <c r="EO1492" s="40"/>
      <c r="EP1492" s="40"/>
      <c r="EQ1492" s="40"/>
      <c r="ER1492" s="40"/>
      <c r="ES1492" s="40"/>
      <c r="ET1492" s="40"/>
      <c r="EU1492" s="40"/>
      <c r="EV1492" s="40"/>
      <c r="EW1492" s="42"/>
      <c r="EX1492" s="42"/>
      <c r="EY1492" s="42"/>
      <c r="EZ1492" s="42"/>
      <c r="FA1492" s="42"/>
      <c r="FB1492" s="42"/>
      <c r="FC1492" s="42"/>
      <c r="FD1492" s="42"/>
      <c r="FE1492" s="42"/>
      <c r="FF1492" s="42"/>
      <c r="FG1492" s="42"/>
      <c r="FH1492" s="42"/>
      <c r="FI1492" s="42"/>
      <c r="FJ1492" s="42"/>
      <c r="FK1492" s="42"/>
      <c r="FL1492" s="42"/>
      <c r="FM1492" s="42"/>
      <c r="FN1492" s="42"/>
      <c r="FO1492" s="42"/>
      <c r="FP1492" s="42"/>
      <c r="FQ1492" s="42"/>
      <c r="FR1492" s="42"/>
      <c r="FS1492" s="29">
        <f t="shared" si="179"/>
        <v>1330</v>
      </c>
      <c r="FT1492" s="29">
        <f t="shared" si="181"/>
        <v>1330</v>
      </c>
      <c r="FU1492" s="8">
        <f t="shared" si="180"/>
        <v>18</v>
      </c>
      <c r="FV1492" s="29">
        <f t="shared" si="182"/>
        <v>18</v>
      </c>
    </row>
    <row r="1493" spans="1:180">
      <c r="A1493" s="8">
        <v>11024</v>
      </c>
      <c r="B1493" s="27" t="s">
        <v>72</v>
      </c>
      <c r="C1493" s="40">
        <v>4</v>
      </c>
      <c r="D1493" s="40" t="s">
        <v>1460</v>
      </c>
      <c r="E1493" s="40" t="s">
        <v>527</v>
      </c>
      <c r="F1493" s="40" t="s">
        <v>1042</v>
      </c>
      <c r="G1493" s="40">
        <v>350</v>
      </c>
      <c r="H1493" s="8" t="str">
        <f>VLOOKUP(F1493, 'Meslek Grupları'!$E$6:$G$152, 3, FALSE)</f>
        <v>Esnaf</v>
      </c>
      <c r="I1493" s="40"/>
      <c r="J1493" s="40"/>
      <c r="K1493" s="40"/>
      <c r="L1493" s="40"/>
      <c r="M1493" s="40"/>
      <c r="N1493" s="40"/>
      <c r="O1493" s="40"/>
      <c r="P1493" s="40"/>
      <c r="Q1493" s="40" t="s">
        <v>576</v>
      </c>
      <c r="R1493" s="40">
        <v>105</v>
      </c>
      <c r="S1493" s="40">
        <v>5</v>
      </c>
      <c r="T1493" s="40">
        <v>50</v>
      </c>
      <c r="U1493" s="40"/>
      <c r="V1493" s="40"/>
      <c r="W1493" s="40"/>
      <c r="X1493" s="40"/>
      <c r="Y1493" s="40"/>
      <c r="Z1493" s="41">
        <v>50</v>
      </c>
      <c r="AA1493" s="40">
        <v>12.5</v>
      </c>
      <c r="AB1493" s="40"/>
      <c r="AC1493" s="40"/>
      <c r="AD1493" s="40"/>
      <c r="AE1493" s="40"/>
      <c r="AF1493" s="40"/>
      <c r="AG1493" s="40"/>
      <c r="AH1493" s="40"/>
      <c r="AI1493" s="40"/>
      <c r="AJ1493" s="40"/>
      <c r="AK1493" s="40"/>
      <c r="AL1493" s="40"/>
      <c r="AM1493" s="40"/>
      <c r="AN1493" s="40"/>
      <c r="AO1493" s="40"/>
      <c r="AP1493" s="40"/>
      <c r="AQ1493" s="40"/>
      <c r="AR1493" s="40">
        <v>100</v>
      </c>
      <c r="AS1493" s="42">
        <v>20</v>
      </c>
      <c r="AT1493" s="42">
        <v>32.5</v>
      </c>
      <c r="AU1493" s="43"/>
      <c r="AV1493" s="40">
        <v>8</v>
      </c>
      <c r="AW1493" s="40"/>
      <c r="AX1493" s="40">
        <v>32.5</v>
      </c>
      <c r="AY1493" s="40" t="s">
        <v>1872</v>
      </c>
      <c r="AZ1493" s="40">
        <v>292.5</v>
      </c>
      <c r="BA1493" s="42">
        <v>300</v>
      </c>
      <c r="BB1493" s="41"/>
      <c r="BC1493" s="40"/>
      <c r="BD1493" s="40"/>
      <c r="BE1493" s="40"/>
      <c r="BF1493" s="40"/>
      <c r="BG1493" s="40"/>
      <c r="BH1493" s="42"/>
      <c r="BI1493" s="40"/>
      <c r="BJ1493" s="40"/>
      <c r="BK1493" s="40"/>
      <c r="BL1493" s="40"/>
      <c r="BM1493" s="40"/>
      <c r="BN1493" s="40"/>
      <c r="BO1493" s="41"/>
      <c r="BP1493" s="40"/>
      <c r="BQ1493" s="40"/>
      <c r="BR1493" s="40"/>
      <c r="BS1493" s="40"/>
      <c r="BT1493" s="40"/>
      <c r="BU1493" s="42"/>
      <c r="BV1493" s="40"/>
      <c r="BW1493" s="41">
        <v>5</v>
      </c>
      <c r="BX1493" s="40"/>
      <c r="BY1493" s="40"/>
      <c r="BZ1493" s="40">
        <v>450</v>
      </c>
      <c r="CA1493" s="42">
        <v>475</v>
      </c>
      <c r="CB1493" s="41"/>
      <c r="CC1493" s="40"/>
      <c r="CD1493" s="40"/>
      <c r="CE1493" s="40"/>
      <c r="CF1493" s="40"/>
      <c r="CG1493" s="40"/>
      <c r="CH1493" s="42"/>
      <c r="CI1493" s="43"/>
      <c r="CJ1493" s="41"/>
      <c r="CK1493" s="40"/>
      <c r="CL1493" s="40"/>
      <c r="CM1493" s="40"/>
      <c r="CN1493" s="40"/>
      <c r="CO1493" s="40"/>
      <c r="CP1493" s="40"/>
      <c r="CQ1493" s="40"/>
      <c r="CR1493" s="40"/>
      <c r="CS1493" s="40"/>
      <c r="CT1493" s="40"/>
      <c r="CU1493" s="40"/>
      <c r="CV1493" s="40"/>
      <c r="CW1493" s="40">
        <v>1</v>
      </c>
      <c r="CX1493" s="40">
        <v>12</v>
      </c>
      <c r="CY1493" s="40"/>
      <c r="CZ1493" s="40" t="s">
        <v>311</v>
      </c>
      <c r="DA1493" s="40"/>
      <c r="DB1493" s="40"/>
      <c r="DC1493" s="40"/>
      <c r="DD1493" s="40"/>
      <c r="DE1493" s="40"/>
      <c r="DF1493" s="40"/>
      <c r="DG1493" s="40"/>
      <c r="DH1493" s="40"/>
      <c r="DI1493" s="40"/>
      <c r="DJ1493" s="40"/>
      <c r="DK1493" s="40"/>
      <c r="DL1493" s="40"/>
      <c r="DM1493" s="40"/>
      <c r="DN1493" s="40"/>
      <c r="DO1493" s="40">
        <v>2</v>
      </c>
      <c r="DP1493" s="40"/>
      <c r="DQ1493" s="41"/>
      <c r="DR1493" s="40"/>
      <c r="DS1493" s="40"/>
      <c r="DT1493" s="40"/>
      <c r="DU1493" s="40"/>
      <c r="DV1493" s="42"/>
      <c r="DW1493" s="40"/>
      <c r="DX1493" s="40"/>
      <c r="DY1493" s="40"/>
      <c r="DZ1493" s="40"/>
      <c r="EA1493" s="40"/>
      <c r="EB1493" s="40"/>
      <c r="EC1493" s="40"/>
      <c r="ED1493" s="41"/>
      <c r="EE1493" s="40"/>
      <c r="EF1493" s="40"/>
      <c r="EG1493" s="41"/>
      <c r="EH1493" s="40"/>
      <c r="EI1493" s="40"/>
      <c r="EJ1493" s="40"/>
      <c r="EK1493" s="40"/>
      <c r="EL1493" s="42"/>
      <c r="EM1493" s="40"/>
      <c r="EN1493" s="40"/>
      <c r="EO1493" s="40"/>
      <c r="EP1493" s="40"/>
      <c r="EQ1493" s="40"/>
      <c r="ER1493" s="40"/>
      <c r="ES1493" s="40"/>
      <c r="ET1493" s="40"/>
      <c r="EU1493" s="40"/>
      <c r="EV1493" s="40"/>
      <c r="EW1493" s="42"/>
      <c r="EX1493" s="42"/>
      <c r="EY1493" s="42"/>
      <c r="EZ1493" s="42"/>
      <c r="FA1493" s="42"/>
      <c r="FB1493" s="42"/>
      <c r="FC1493" s="42"/>
      <c r="FD1493" s="42"/>
      <c r="FE1493" s="42"/>
      <c r="FF1493" s="42"/>
      <c r="FG1493" s="42"/>
      <c r="FH1493" s="42"/>
      <c r="FI1493" s="42"/>
      <c r="FJ1493" s="42"/>
      <c r="FK1493" s="42"/>
      <c r="FL1493" s="42"/>
      <c r="FM1493" s="42"/>
      <c r="FN1493" s="42"/>
      <c r="FO1493" s="42"/>
      <c r="FP1493" s="42"/>
      <c r="FQ1493" s="42"/>
      <c r="FR1493" s="42"/>
      <c r="FS1493" s="29">
        <f t="shared" si="179"/>
        <v>1104.5</v>
      </c>
      <c r="FT1493" s="29">
        <f t="shared" si="181"/>
        <v>1104.5</v>
      </c>
      <c r="FU1493" s="8">
        <f t="shared" si="180"/>
        <v>13</v>
      </c>
      <c r="FV1493" s="29">
        <f t="shared" si="182"/>
        <v>13</v>
      </c>
      <c r="FW1493">
        <v>1154.5</v>
      </c>
    </row>
    <row r="1494" spans="1:180">
      <c r="A1494" s="8">
        <v>11024</v>
      </c>
      <c r="B1494" s="27" t="s">
        <v>72</v>
      </c>
      <c r="C1494" s="40">
        <v>5</v>
      </c>
      <c r="D1494" s="40" t="s">
        <v>1450</v>
      </c>
      <c r="E1494" s="40" t="s">
        <v>1459</v>
      </c>
      <c r="F1494" s="40" t="s">
        <v>191</v>
      </c>
      <c r="G1494" s="40">
        <v>400</v>
      </c>
      <c r="H1494" s="8" t="str">
        <f>VLOOKUP(F1494, 'Meslek Grupları'!$E$6:$G$152, 3, FALSE)</f>
        <v>Esnaf</v>
      </c>
      <c r="I1494" s="40"/>
      <c r="J1494" s="40"/>
      <c r="K1494" s="40"/>
      <c r="L1494" s="40"/>
      <c r="M1494" s="40"/>
      <c r="N1494" s="40"/>
      <c r="O1494" s="40"/>
      <c r="P1494" s="40"/>
      <c r="Q1494" s="40" t="s">
        <v>576</v>
      </c>
      <c r="R1494" s="40">
        <v>69</v>
      </c>
      <c r="S1494" s="40">
        <v>2</v>
      </c>
      <c r="T1494" s="40">
        <v>7</v>
      </c>
      <c r="U1494" s="40"/>
      <c r="V1494" s="40"/>
      <c r="W1494" s="40"/>
      <c r="X1494" s="40"/>
      <c r="Y1494" s="40"/>
      <c r="Z1494" s="41"/>
      <c r="AA1494" s="40"/>
      <c r="AB1494" s="40"/>
      <c r="AC1494" s="40"/>
      <c r="AD1494" s="40"/>
      <c r="AE1494" s="40"/>
      <c r="AF1494" s="40"/>
      <c r="AG1494" s="40"/>
      <c r="AH1494" s="40"/>
      <c r="AI1494" s="40"/>
      <c r="AJ1494" s="40"/>
      <c r="AK1494" s="40"/>
      <c r="AL1494" s="40"/>
      <c r="AM1494" s="40"/>
      <c r="AN1494" s="40"/>
      <c r="AO1494" s="40"/>
      <c r="AP1494" s="40"/>
      <c r="AQ1494" s="40"/>
      <c r="AR1494" s="40">
        <v>100</v>
      </c>
      <c r="AS1494" s="42">
        <v>20</v>
      </c>
      <c r="AT1494" s="42">
        <v>20</v>
      </c>
      <c r="AU1494" s="43"/>
      <c r="AV1494" s="40">
        <v>2</v>
      </c>
      <c r="AW1494" s="40"/>
      <c r="AX1494" s="40">
        <v>20</v>
      </c>
      <c r="AY1494" s="40" t="s">
        <v>1869</v>
      </c>
      <c r="AZ1494" s="40">
        <v>180</v>
      </c>
      <c r="BA1494" s="42">
        <v>200</v>
      </c>
      <c r="BB1494" s="41"/>
      <c r="BC1494" s="40"/>
      <c r="BD1494" s="40"/>
      <c r="BE1494" s="40"/>
      <c r="BF1494" s="40"/>
      <c r="BG1494" s="40"/>
      <c r="BH1494" s="42"/>
      <c r="BI1494" s="40"/>
      <c r="BJ1494" s="40"/>
      <c r="BK1494" s="40"/>
      <c r="BL1494" s="40"/>
      <c r="BM1494" s="40"/>
      <c r="BN1494" s="40"/>
      <c r="BO1494" s="41"/>
      <c r="BP1494" s="40"/>
      <c r="BQ1494" s="40"/>
      <c r="BR1494" s="40"/>
      <c r="BS1494" s="40"/>
      <c r="BT1494" s="40"/>
      <c r="BU1494" s="42"/>
      <c r="BV1494" s="40"/>
      <c r="BW1494" s="41">
        <v>2</v>
      </c>
      <c r="BX1494" s="40"/>
      <c r="BY1494" s="40"/>
      <c r="BZ1494" s="40">
        <v>75</v>
      </c>
      <c r="CA1494" s="42">
        <v>95</v>
      </c>
      <c r="CB1494" s="41"/>
      <c r="CC1494" s="40"/>
      <c r="CD1494" s="40"/>
      <c r="CE1494" s="40"/>
      <c r="CF1494" s="40"/>
      <c r="CG1494" s="40"/>
      <c r="CH1494" s="42"/>
      <c r="CI1494" s="43"/>
      <c r="CJ1494" s="41"/>
      <c r="CK1494" s="40"/>
      <c r="CL1494" s="40"/>
      <c r="CM1494" s="40"/>
      <c r="CN1494" s="40"/>
      <c r="CO1494" s="40"/>
      <c r="CP1494" s="40"/>
      <c r="CQ1494" s="40"/>
      <c r="CR1494" s="40"/>
      <c r="CS1494" s="40"/>
      <c r="CT1494" s="40"/>
      <c r="CU1494" s="40"/>
      <c r="CV1494" s="40"/>
      <c r="CW1494" s="40"/>
      <c r="CX1494" s="40"/>
      <c r="CY1494" s="40"/>
      <c r="CZ1494" s="40"/>
      <c r="DA1494" s="40"/>
      <c r="DB1494" s="40"/>
      <c r="DC1494" s="40"/>
      <c r="DD1494" s="40"/>
      <c r="DE1494" s="40"/>
      <c r="DF1494" s="40"/>
      <c r="DG1494" s="40"/>
      <c r="DH1494" s="40"/>
      <c r="DI1494" s="40"/>
      <c r="DJ1494" s="40"/>
      <c r="DK1494" s="40"/>
      <c r="DL1494" s="40"/>
      <c r="DM1494" s="40"/>
      <c r="DN1494" s="40"/>
      <c r="DO1494" s="40"/>
      <c r="DP1494" s="40"/>
      <c r="DQ1494" s="41"/>
      <c r="DR1494" s="40"/>
      <c r="DS1494" s="40"/>
      <c r="DT1494" s="40"/>
      <c r="DU1494" s="40"/>
      <c r="DV1494" s="42"/>
      <c r="DW1494" s="40"/>
      <c r="DX1494" s="40"/>
      <c r="DY1494" s="40"/>
      <c r="DZ1494" s="40"/>
      <c r="EA1494" s="40"/>
      <c r="EB1494" s="40"/>
      <c r="EC1494" s="40"/>
      <c r="ED1494" s="41"/>
      <c r="EE1494" s="40"/>
      <c r="EF1494" s="40"/>
      <c r="EG1494" s="41"/>
      <c r="EH1494" s="40"/>
      <c r="EI1494" s="40"/>
      <c r="EJ1494" s="40"/>
      <c r="EK1494" s="40"/>
      <c r="EL1494" s="42"/>
      <c r="EM1494" s="40"/>
      <c r="EN1494" s="40"/>
      <c r="EO1494" s="40"/>
      <c r="EP1494" s="40"/>
      <c r="EQ1494" s="40"/>
      <c r="ER1494" s="40"/>
      <c r="ES1494" s="40"/>
      <c r="ET1494" s="40"/>
      <c r="EU1494" s="40"/>
      <c r="EV1494" s="40"/>
      <c r="EW1494" s="42"/>
      <c r="EX1494" s="42"/>
      <c r="EY1494" s="42"/>
      <c r="EZ1494" s="42"/>
      <c r="FA1494" s="42"/>
      <c r="FB1494" s="42"/>
      <c r="FC1494" s="42"/>
      <c r="FD1494" s="42"/>
      <c r="FE1494" s="42"/>
      <c r="FF1494" s="42"/>
      <c r="FG1494" s="42"/>
      <c r="FH1494" s="42"/>
      <c r="FI1494" s="42"/>
      <c r="FJ1494" s="42"/>
      <c r="FK1494" s="42"/>
      <c r="FL1494" s="42"/>
      <c r="FM1494" s="42"/>
      <c r="FN1494" s="42"/>
      <c r="FO1494" s="42"/>
      <c r="FP1494" s="42"/>
      <c r="FQ1494" s="42"/>
      <c r="FR1494" s="42"/>
      <c r="FS1494" s="29">
        <f t="shared" si="179"/>
        <v>655</v>
      </c>
      <c r="FT1494" s="29">
        <f t="shared" si="181"/>
        <v>655</v>
      </c>
      <c r="FU1494" s="8">
        <f t="shared" si="180"/>
        <v>4</v>
      </c>
      <c r="FV1494" s="29">
        <f t="shared" si="182"/>
        <v>4</v>
      </c>
    </row>
    <row r="1495" spans="1:180">
      <c r="A1495" s="8">
        <v>11024</v>
      </c>
      <c r="B1495" s="27" t="s">
        <v>72</v>
      </c>
      <c r="C1495" s="40">
        <v>6</v>
      </c>
      <c r="D1495" s="40" t="s">
        <v>1873</v>
      </c>
      <c r="E1495" s="40" t="s">
        <v>1866</v>
      </c>
      <c r="F1495" s="40" t="s">
        <v>809</v>
      </c>
      <c r="G1495" s="40">
        <v>500</v>
      </c>
      <c r="H1495" s="8" t="str">
        <f>VLOOKUP(F1495, 'Meslek Grupları'!$E$6:$G$152, 3, FALSE)</f>
        <v>Esnaf</v>
      </c>
      <c r="I1495" s="40"/>
      <c r="J1495" s="40"/>
      <c r="K1495" s="40"/>
      <c r="L1495" s="40"/>
      <c r="M1495" s="40"/>
      <c r="N1495" s="40"/>
      <c r="O1495" s="40"/>
      <c r="P1495" s="40"/>
      <c r="Q1495" s="40" t="s">
        <v>576</v>
      </c>
      <c r="R1495" s="40">
        <v>190</v>
      </c>
      <c r="S1495" s="40">
        <v>3</v>
      </c>
      <c r="T1495" s="40">
        <v>27</v>
      </c>
      <c r="U1495" s="40"/>
      <c r="V1495" s="40"/>
      <c r="W1495" s="40"/>
      <c r="X1495" s="40"/>
      <c r="Y1495" s="40"/>
      <c r="Z1495" s="41">
        <v>200</v>
      </c>
      <c r="AA1495" s="40">
        <v>50</v>
      </c>
      <c r="AB1495" s="40"/>
      <c r="AC1495" s="40"/>
      <c r="AD1495" s="40"/>
      <c r="AE1495" s="40"/>
      <c r="AF1495" s="40"/>
      <c r="AG1495" s="40"/>
      <c r="AH1495" s="40"/>
      <c r="AI1495" s="40"/>
      <c r="AJ1495" s="40"/>
      <c r="AK1495" s="40"/>
      <c r="AL1495" s="40"/>
      <c r="AM1495" s="40"/>
      <c r="AN1495" s="40"/>
      <c r="AO1495" s="40"/>
      <c r="AP1495" s="40"/>
      <c r="AQ1495" s="40"/>
      <c r="AR1495" s="40">
        <v>60</v>
      </c>
      <c r="AS1495" s="42">
        <v>12</v>
      </c>
      <c r="AT1495" s="42">
        <v>62</v>
      </c>
      <c r="AU1495" s="43"/>
      <c r="AV1495" s="40">
        <v>10</v>
      </c>
      <c r="AW1495" s="40"/>
      <c r="AX1495" s="40"/>
      <c r="AY1495" s="40" t="s">
        <v>1874</v>
      </c>
      <c r="AZ1495" s="40">
        <v>558</v>
      </c>
      <c r="BA1495" s="42">
        <v>570</v>
      </c>
      <c r="BB1495" s="41"/>
      <c r="BC1495" s="40"/>
      <c r="BD1495" s="40"/>
      <c r="BE1495" s="40"/>
      <c r="BF1495" s="40"/>
      <c r="BG1495" s="40"/>
      <c r="BH1495" s="42"/>
      <c r="BI1495" s="40"/>
      <c r="BJ1495" s="40"/>
      <c r="BK1495" s="40"/>
      <c r="BL1495" s="40"/>
      <c r="BM1495" s="40"/>
      <c r="BN1495" s="40"/>
      <c r="BO1495" s="41"/>
      <c r="BP1495" s="40"/>
      <c r="BQ1495" s="40"/>
      <c r="BR1495" s="40"/>
      <c r="BS1495" s="40"/>
      <c r="BT1495" s="40"/>
      <c r="BU1495" s="42"/>
      <c r="BV1495" s="40"/>
      <c r="BW1495" s="41">
        <v>3</v>
      </c>
      <c r="BX1495" s="40"/>
      <c r="BY1495" s="40"/>
      <c r="BZ1495" s="40">
        <v>225</v>
      </c>
      <c r="CA1495" s="42">
        <v>225</v>
      </c>
      <c r="CB1495" s="41"/>
      <c r="CC1495" s="40"/>
      <c r="CD1495" s="40"/>
      <c r="CE1495" s="40"/>
      <c r="CF1495" s="40"/>
      <c r="CG1495" s="40"/>
      <c r="CH1495" s="42"/>
      <c r="CI1495" s="43"/>
      <c r="CJ1495" s="41"/>
      <c r="CK1495" s="40"/>
      <c r="CL1495" s="40"/>
      <c r="CM1495" s="40"/>
      <c r="CN1495" s="40"/>
      <c r="CO1495" s="40"/>
      <c r="CP1495" s="40"/>
      <c r="CQ1495" s="40"/>
      <c r="CR1495" s="40"/>
      <c r="CS1495" s="40"/>
      <c r="CT1495" s="40"/>
      <c r="CU1495" s="40"/>
      <c r="CV1495" s="40"/>
      <c r="CW1495" s="40"/>
      <c r="CX1495" s="40"/>
      <c r="CY1495" s="40"/>
      <c r="CZ1495" s="40"/>
      <c r="DA1495" s="40"/>
      <c r="DB1495" s="40"/>
      <c r="DC1495" s="40"/>
      <c r="DD1495" s="40"/>
      <c r="DE1495" s="40"/>
      <c r="DF1495" s="40"/>
      <c r="DG1495" s="40"/>
      <c r="DH1495" s="40"/>
      <c r="DI1495" s="40"/>
      <c r="DJ1495" s="40"/>
      <c r="DK1495" s="40"/>
      <c r="DL1495" s="40"/>
      <c r="DM1495" s="40"/>
      <c r="DN1495" s="40"/>
      <c r="DO1495" s="40"/>
      <c r="DP1495" s="40"/>
      <c r="DQ1495" s="41"/>
      <c r="DR1495" s="40"/>
      <c r="DS1495" s="40"/>
      <c r="DT1495" s="40"/>
      <c r="DU1495" s="40"/>
      <c r="DV1495" s="42"/>
      <c r="DW1495" s="40"/>
      <c r="DX1495" s="40"/>
      <c r="DY1495" s="40"/>
      <c r="DZ1495" s="40"/>
      <c r="EA1495" s="40"/>
      <c r="EB1495" s="40"/>
      <c r="EC1495" s="40"/>
      <c r="ED1495" s="41"/>
      <c r="EE1495" s="40"/>
      <c r="EF1495" s="40"/>
      <c r="EG1495" s="41"/>
      <c r="EH1495" s="40"/>
      <c r="EI1495" s="40"/>
      <c r="EJ1495" s="40"/>
      <c r="EK1495" s="40"/>
      <c r="EL1495" s="42"/>
      <c r="EM1495" s="40"/>
      <c r="EN1495" s="40"/>
      <c r="EO1495" s="40"/>
      <c r="EP1495" s="40"/>
      <c r="EQ1495" s="40"/>
      <c r="ER1495" s="40"/>
      <c r="ES1495" s="40"/>
      <c r="ET1495" s="40"/>
      <c r="EU1495" s="40"/>
      <c r="EV1495" s="40"/>
      <c r="EW1495" s="42"/>
      <c r="EX1495" s="42"/>
      <c r="EY1495" s="42"/>
      <c r="EZ1495" s="42"/>
      <c r="FA1495" s="42"/>
      <c r="FB1495" s="42"/>
      <c r="FC1495" s="42"/>
      <c r="FD1495" s="42"/>
      <c r="FE1495" s="42"/>
      <c r="FF1495" s="42"/>
      <c r="FG1495" s="42"/>
      <c r="FH1495" s="42"/>
      <c r="FI1495" s="42"/>
      <c r="FJ1495" s="42"/>
      <c r="FK1495" s="42"/>
      <c r="FL1495" s="42"/>
      <c r="FM1495" s="42"/>
      <c r="FN1495" s="42"/>
      <c r="FO1495" s="42"/>
      <c r="FP1495" s="42"/>
      <c r="FQ1495" s="42"/>
      <c r="FR1495" s="42"/>
      <c r="FS1495" s="29">
        <f t="shared" si="179"/>
        <v>1283</v>
      </c>
      <c r="FT1495" s="29">
        <f t="shared" si="181"/>
        <v>1283</v>
      </c>
      <c r="FU1495" s="8">
        <f t="shared" si="180"/>
        <v>13</v>
      </c>
      <c r="FV1495" s="29">
        <f t="shared" si="182"/>
        <v>13</v>
      </c>
      <c r="FW1495" t="s">
        <v>1875</v>
      </c>
    </row>
    <row r="1496" spans="1:180">
      <c r="A1496" s="8">
        <v>11024</v>
      </c>
      <c r="B1496" s="27" t="s">
        <v>72</v>
      </c>
      <c r="C1496" s="40">
        <v>7</v>
      </c>
      <c r="D1496" s="40" t="s">
        <v>1876</v>
      </c>
      <c r="E1496" s="40" t="s">
        <v>1877</v>
      </c>
      <c r="F1496" s="40" t="s">
        <v>242</v>
      </c>
      <c r="G1496" s="40">
        <v>1250</v>
      </c>
      <c r="H1496" s="8" t="str">
        <f>VLOOKUP(F1496, 'Meslek Grupları'!$E$6:$G$152, 3, FALSE)</f>
        <v>Esnaf</v>
      </c>
      <c r="I1496" s="40"/>
      <c r="J1496" s="40"/>
      <c r="K1496" s="40"/>
      <c r="L1496" s="40"/>
      <c r="M1496" s="40"/>
      <c r="N1496" s="40"/>
      <c r="O1496" s="40"/>
      <c r="P1496" s="40"/>
      <c r="Q1496" s="40" t="s">
        <v>576</v>
      </c>
      <c r="R1496" s="40">
        <v>180</v>
      </c>
      <c r="S1496" s="40">
        <v>4</v>
      </c>
      <c r="T1496" s="40">
        <v>42</v>
      </c>
      <c r="U1496" s="40"/>
      <c r="V1496" s="40"/>
      <c r="W1496" s="40"/>
      <c r="X1496" s="40"/>
      <c r="Y1496" s="40"/>
      <c r="Z1496" s="41">
        <v>100</v>
      </c>
      <c r="AA1496" s="40">
        <v>25</v>
      </c>
      <c r="AB1496" s="40">
        <v>200</v>
      </c>
      <c r="AC1496" s="40">
        <v>40</v>
      </c>
      <c r="AD1496" s="40"/>
      <c r="AE1496" s="40"/>
      <c r="AF1496" s="40"/>
      <c r="AG1496" s="40"/>
      <c r="AH1496" s="40"/>
      <c r="AI1496" s="40"/>
      <c r="AJ1496" s="40"/>
      <c r="AK1496" s="40"/>
      <c r="AL1496" s="40"/>
      <c r="AM1496" s="40"/>
      <c r="AN1496" s="40"/>
      <c r="AO1496" s="40"/>
      <c r="AP1496" s="40"/>
      <c r="AQ1496" s="40"/>
      <c r="AR1496" s="40">
        <v>140</v>
      </c>
      <c r="AS1496" s="42">
        <v>28</v>
      </c>
      <c r="AT1496" s="42">
        <v>93</v>
      </c>
      <c r="AU1496" s="43"/>
      <c r="AV1496" s="40">
        <v>13</v>
      </c>
      <c r="AW1496" s="40"/>
      <c r="AX1496" s="40">
        <v>93</v>
      </c>
      <c r="AY1496" s="40" t="s">
        <v>1878</v>
      </c>
      <c r="AZ1496" s="40">
        <v>877</v>
      </c>
      <c r="BA1496" s="42">
        <v>880</v>
      </c>
      <c r="BB1496" s="41"/>
      <c r="BC1496" s="40"/>
      <c r="BD1496" s="40"/>
      <c r="BE1496" s="40"/>
      <c r="BF1496" s="40"/>
      <c r="BG1496" s="40"/>
      <c r="BH1496" s="42"/>
      <c r="BI1496" s="40"/>
      <c r="BJ1496" s="40"/>
      <c r="BK1496" s="40"/>
      <c r="BL1496" s="40"/>
      <c r="BM1496" s="40"/>
      <c r="BN1496" s="40"/>
      <c r="BO1496" s="41">
        <v>1</v>
      </c>
      <c r="BP1496" s="40"/>
      <c r="BQ1496" s="40"/>
      <c r="BR1496" s="40"/>
      <c r="BS1496" s="40"/>
      <c r="BT1496" s="40"/>
      <c r="BU1496" s="42">
        <v>150</v>
      </c>
      <c r="BV1496" s="40">
        <v>150</v>
      </c>
      <c r="BW1496" s="41">
        <v>4</v>
      </c>
      <c r="BX1496" s="40"/>
      <c r="BY1496" s="40"/>
      <c r="BZ1496" s="40">
        <v>300</v>
      </c>
      <c r="CA1496" s="42">
        <v>315</v>
      </c>
      <c r="CB1496" s="41"/>
      <c r="CC1496" s="40"/>
      <c r="CD1496" s="40"/>
      <c r="CE1496" s="40"/>
      <c r="CF1496" s="40"/>
      <c r="CG1496" s="40"/>
      <c r="CH1496" s="42"/>
      <c r="CI1496" s="43"/>
      <c r="CJ1496" s="41"/>
      <c r="CK1496" s="40"/>
      <c r="CL1496" s="40"/>
      <c r="CM1496" s="40"/>
      <c r="CN1496" s="40"/>
      <c r="CO1496" s="40"/>
      <c r="CP1496" s="40"/>
      <c r="CQ1496" s="40"/>
      <c r="CR1496" s="40"/>
      <c r="CS1496" s="40"/>
      <c r="CT1496" s="40"/>
      <c r="CU1496" s="40"/>
      <c r="CV1496" s="40"/>
      <c r="CW1496" s="40">
        <v>1</v>
      </c>
      <c r="CX1496" s="40">
        <v>12</v>
      </c>
      <c r="CY1496" s="40"/>
      <c r="CZ1496" s="40"/>
      <c r="DA1496" s="40"/>
      <c r="DB1496" s="40"/>
      <c r="DC1496" s="40"/>
      <c r="DD1496" s="40"/>
      <c r="DE1496" s="40"/>
      <c r="DF1496" s="40"/>
      <c r="DG1496" s="40"/>
      <c r="DH1496" s="40"/>
      <c r="DI1496" s="40"/>
      <c r="DJ1496" s="40"/>
      <c r="DK1496" s="40"/>
      <c r="DL1496" s="40"/>
      <c r="DM1496" s="40"/>
      <c r="DN1496" s="40"/>
      <c r="DO1496" s="40">
        <v>2</v>
      </c>
      <c r="DP1496" s="40"/>
      <c r="DQ1496" s="41"/>
      <c r="DR1496" s="40"/>
      <c r="DS1496" s="40"/>
      <c r="DT1496" s="40"/>
      <c r="DU1496" s="40"/>
      <c r="DV1496" s="42"/>
      <c r="DW1496" s="40"/>
      <c r="DX1496" s="40"/>
      <c r="DY1496" s="40"/>
      <c r="DZ1496" s="40"/>
      <c r="EA1496" s="40"/>
      <c r="EB1496" s="40"/>
      <c r="EC1496" s="40"/>
      <c r="ED1496" s="41"/>
      <c r="EE1496" s="40"/>
      <c r="EF1496" s="40"/>
      <c r="EG1496" s="41"/>
      <c r="EH1496" s="40"/>
      <c r="EI1496" s="40"/>
      <c r="EJ1496" s="40"/>
      <c r="EK1496" s="40"/>
      <c r="EL1496" s="42"/>
      <c r="EM1496" s="40"/>
      <c r="EN1496" s="40"/>
      <c r="EO1496" s="40"/>
      <c r="EP1496" s="40"/>
      <c r="EQ1496" s="40"/>
      <c r="ER1496" s="40"/>
      <c r="ES1496" s="40"/>
      <c r="ET1496" s="40"/>
      <c r="EU1496" s="40"/>
      <c r="EV1496" s="40"/>
      <c r="EW1496" s="42"/>
      <c r="EX1496" s="42"/>
      <c r="EY1496" s="42"/>
      <c r="EZ1496" s="42"/>
      <c r="FA1496" s="42"/>
      <c r="FB1496" s="42"/>
      <c r="FC1496" s="42"/>
      <c r="FD1496" s="42"/>
      <c r="FE1496" s="42"/>
      <c r="FF1496" s="42"/>
      <c r="FG1496" s="42"/>
      <c r="FH1496" s="42"/>
      <c r="FI1496" s="42"/>
      <c r="FJ1496" s="42"/>
      <c r="FK1496" s="42"/>
      <c r="FL1496" s="42"/>
      <c r="FM1496" s="42"/>
      <c r="FN1496" s="42"/>
      <c r="FO1496" s="42"/>
      <c r="FP1496" s="42"/>
      <c r="FQ1496" s="42"/>
      <c r="FR1496" s="42"/>
      <c r="FS1496" s="29">
        <f t="shared" si="179"/>
        <v>2589</v>
      </c>
      <c r="FT1496" s="29">
        <f t="shared" si="181"/>
        <v>2589</v>
      </c>
      <c r="FU1496" s="8">
        <f t="shared" si="180"/>
        <v>18</v>
      </c>
      <c r="FV1496" s="29">
        <f t="shared" si="182"/>
        <v>18</v>
      </c>
      <c r="FW1496" t="s">
        <v>1875</v>
      </c>
    </row>
    <row r="1497" spans="1:180">
      <c r="A1497" s="8">
        <v>11024</v>
      </c>
      <c r="B1497" s="27" t="s">
        <v>72</v>
      </c>
      <c r="C1497" s="40">
        <v>8</v>
      </c>
      <c r="D1497" s="40" t="s">
        <v>1496</v>
      </c>
      <c r="E1497" s="40" t="s">
        <v>1487</v>
      </c>
      <c r="F1497" s="40" t="s">
        <v>206</v>
      </c>
      <c r="G1497" s="40">
        <v>350</v>
      </c>
      <c r="H1497" s="8" t="str">
        <f>VLOOKUP(F1497, 'Meslek Grupları'!$E$6:$G$152, 3, FALSE)</f>
        <v>Esnaf</v>
      </c>
      <c r="I1497" s="40"/>
      <c r="J1497" s="40"/>
      <c r="K1497" s="40"/>
      <c r="L1497" s="40"/>
      <c r="M1497" s="40"/>
      <c r="N1497" s="40"/>
      <c r="O1497" s="40"/>
      <c r="P1497" s="40"/>
      <c r="Q1497" s="40" t="s">
        <v>576</v>
      </c>
      <c r="R1497" s="40"/>
      <c r="S1497" s="40">
        <v>2</v>
      </c>
      <c r="T1497" s="40">
        <v>9</v>
      </c>
      <c r="U1497" s="40"/>
      <c r="V1497" s="40"/>
      <c r="W1497" s="40"/>
      <c r="X1497" s="40"/>
      <c r="Y1497" s="40"/>
      <c r="Z1497" s="41">
        <v>100</v>
      </c>
      <c r="AA1497" s="40">
        <v>25</v>
      </c>
      <c r="AB1497" s="40"/>
      <c r="AC1497" s="40"/>
      <c r="AD1497" s="40"/>
      <c r="AE1497" s="40"/>
      <c r="AF1497" s="40"/>
      <c r="AG1497" s="40"/>
      <c r="AH1497" s="40"/>
      <c r="AI1497" s="40"/>
      <c r="AJ1497" s="40"/>
      <c r="AK1497" s="40"/>
      <c r="AL1497" s="40"/>
      <c r="AM1497" s="40"/>
      <c r="AN1497" s="40"/>
      <c r="AO1497" s="40"/>
      <c r="AP1497" s="40"/>
      <c r="AQ1497" s="40"/>
      <c r="AR1497" s="40">
        <v>100</v>
      </c>
      <c r="AS1497" s="42">
        <v>20</v>
      </c>
      <c r="AT1497" s="42">
        <v>45</v>
      </c>
      <c r="AU1497" s="43"/>
      <c r="AV1497" s="40">
        <v>8</v>
      </c>
      <c r="AW1497" s="40"/>
      <c r="AX1497" s="40">
        <v>45</v>
      </c>
      <c r="AY1497" s="40" t="s">
        <v>1868</v>
      </c>
      <c r="AZ1497" s="40">
        <v>405</v>
      </c>
      <c r="BA1497" s="42">
        <v>450</v>
      </c>
      <c r="BB1497" s="41"/>
      <c r="BC1497" s="40"/>
      <c r="BD1497" s="40"/>
      <c r="BE1497" s="40"/>
      <c r="BF1497" s="40"/>
      <c r="BG1497" s="40"/>
      <c r="BH1497" s="42"/>
      <c r="BI1497" s="40"/>
      <c r="BJ1497" s="40"/>
      <c r="BK1497" s="40"/>
      <c r="BL1497" s="40"/>
      <c r="BM1497" s="40"/>
      <c r="BN1497" s="40"/>
      <c r="BO1497" s="41"/>
      <c r="BP1497" s="40"/>
      <c r="BQ1497" s="40"/>
      <c r="BR1497" s="40"/>
      <c r="BS1497" s="40"/>
      <c r="BT1497" s="40"/>
      <c r="BU1497" s="42"/>
      <c r="BV1497" s="40"/>
      <c r="BW1497" s="41">
        <v>2</v>
      </c>
      <c r="BX1497" s="40"/>
      <c r="BY1497" s="40"/>
      <c r="BZ1497" s="40">
        <v>105</v>
      </c>
      <c r="CA1497" s="42">
        <v>120</v>
      </c>
      <c r="CB1497" s="41"/>
      <c r="CC1497" s="40"/>
      <c r="CD1497" s="40"/>
      <c r="CE1497" s="40"/>
      <c r="CF1497" s="40"/>
      <c r="CG1497" s="40"/>
      <c r="CH1497" s="42"/>
      <c r="CI1497" s="43"/>
      <c r="CJ1497" s="41"/>
      <c r="CK1497" s="40"/>
      <c r="CL1497" s="40"/>
      <c r="CM1497" s="40"/>
      <c r="CN1497" s="40"/>
      <c r="CO1497" s="40"/>
      <c r="CP1497" s="40"/>
      <c r="CQ1497" s="40"/>
      <c r="CR1497" s="40"/>
      <c r="CS1497" s="40"/>
      <c r="CT1497" s="40"/>
      <c r="CU1497" s="40"/>
      <c r="CV1497" s="40"/>
      <c r="CW1497" s="40">
        <v>1</v>
      </c>
      <c r="CX1497" s="40">
        <v>12</v>
      </c>
      <c r="CY1497" s="40"/>
      <c r="CZ1497" s="40"/>
      <c r="DA1497" s="40"/>
      <c r="DB1497" s="40"/>
      <c r="DC1497" s="40"/>
      <c r="DD1497" s="40"/>
      <c r="DE1497" s="40"/>
      <c r="DF1497" s="40"/>
      <c r="DG1497" s="40"/>
      <c r="DH1497" s="40"/>
      <c r="DI1497" s="40"/>
      <c r="DJ1497" s="40"/>
      <c r="DK1497" s="40"/>
      <c r="DL1497" s="40"/>
      <c r="DM1497" s="40"/>
      <c r="DN1497" s="40"/>
      <c r="DO1497" s="40"/>
      <c r="DP1497" s="40"/>
      <c r="DQ1497" s="41"/>
      <c r="DR1497" s="40"/>
      <c r="DS1497" s="40"/>
      <c r="DT1497" s="40"/>
      <c r="DU1497" s="40"/>
      <c r="DV1497" s="42"/>
      <c r="DW1497" s="40"/>
      <c r="DX1497" s="40"/>
      <c r="DY1497" s="40"/>
      <c r="DZ1497" s="40"/>
      <c r="EA1497" s="40"/>
      <c r="EB1497" s="40"/>
      <c r="EC1497" s="40"/>
      <c r="ED1497" s="41"/>
      <c r="EE1497" s="40"/>
      <c r="EF1497" s="40"/>
      <c r="EG1497" s="41"/>
      <c r="EH1497" s="40"/>
      <c r="EI1497" s="40"/>
      <c r="EJ1497" s="40"/>
      <c r="EK1497" s="40"/>
      <c r="EL1497" s="42"/>
      <c r="EM1497" s="40"/>
      <c r="EN1497" s="40"/>
      <c r="EO1497" s="40"/>
      <c r="EP1497" s="40"/>
      <c r="EQ1497" s="40"/>
      <c r="ER1497" s="40"/>
      <c r="ES1497" s="40"/>
      <c r="ET1497" s="40"/>
      <c r="EU1497" s="40"/>
      <c r="EV1497" s="40"/>
      <c r="EW1497" s="42"/>
      <c r="EX1497" s="42"/>
      <c r="EY1497" s="42"/>
      <c r="EZ1497" s="42"/>
      <c r="FA1497" s="42"/>
      <c r="FB1497" s="42"/>
      <c r="FC1497" s="42"/>
      <c r="FD1497" s="42"/>
      <c r="FE1497" s="42"/>
      <c r="FF1497" s="42"/>
      <c r="FG1497" s="42"/>
      <c r="FH1497" s="42"/>
      <c r="FI1497" s="42"/>
      <c r="FJ1497" s="42"/>
      <c r="FK1497" s="42"/>
      <c r="FL1497" s="42"/>
      <c r="FM1497" s="42"/>
      <c r="FN1497" s="42"/>
      <c r="FO1497" s="42"/>
      <c r="FP1497" s="42"/>
      <c r="FQ1497" s="42"/>
      <c r="FR1497" s="42"/>
      <c r="FS1497" s="29">
        <f t="shared" si="179"/>
        <v>872</v>
      </c>
      <c r="FT1497" s="29">
        <f t="shared" si="181"/>
        <v>872</v>
      </c>
      <c r="FU1497" s="8">
        <f t="shared" si="180"/>
        <v>10</v>
      </c>
      <c r="FV1497" s="29">
        <f t="shared" si="182"/>
        <v>10</v>
      </c>
    </row>
    <row r="1498" spans="1:180">
      <c r="A1498" s="8">
        <v>11024</v>
      </c>
      <c r="B1498" s="27" t="s">
        <v>72</v>
      </c>
      <c r="C1498" s="40">
        <v>9</v>
      </c>
      <c r="D1498" s="40" t="s">
        <v>1503</v>
      </c>
      <c r="E1498" s="40" t="s">
        <v>1879</v>
      </c>
      <c r="F1498" s="40" t="s">
        <v>807</v>
      </c>
      <c r="G1498" s="40">
        <v>350</v>
      </c>
      <c r="H1498" s="8" t="str">
        <f>VLOOKUP(F1498, 'Meslek Grupları'!$E$6:$G$152, 3, FALSE)</f>
        <v>Esnaf</v>
      </c>
      <c r="I1498" s="40"/>
      <c r="J1498" s="40"/>
      <c r="K1498" s="40"/>
      <c r="L1498" s="40"/>
      <c r="M1498" s="40"/>
      <c r="N1498" s="40"/>
      <c r="O1498" s="40"/>
      <c r="P1498" s="40"/>
      <c r="Q1498" s="40" t="s">
        <v>576</v>
      </c>
      <c r="R1498" s="40">
        <v>110</v>
      </c>
      <c r="S1498" s="40">
        <v>2</v>
      </c>
      <c r="T1498" s="40">
        <v>17</v>
      </c>
      <c r="U1498" s="40"/>
      <c r="V1498" s="40"/>
      <c r="W1498" s="40"/>
      <c r="X1498" s="40"/>
      <c r="Y1498" s="40"/>
      <c r="Z1498" s="41">
        <v>100</v>
      </c>
      <c r="AA1498" s="40">
        <v>25</v>
      </c>
      <c r="AB1498" s="40">
        <v>40</v>
      </c>
      <c r="AC1498" s="40">
        <v>8</v>
      </c>
      <c r="AD1498" s="40"/>
      <c r="AE1498" s="40"/>
      <c r="AF1498" s="40"/>
      <c r="AG1498" s="40"/>
      <c r="AH1498" s="40"/>
      <c r="AI1498" s="40"/>
      <c r="AJ1498" s="40"/>
      <c r="AK1498" s="40"/>
      <c r="AL1498" s="40"/>
      <c r="AM1498" s="40"/>
      <c r="AN1498" s="40"/>
      <c r="AO1498" s="40"/>
      <c r="AP1498" s="40"/>
      <c r="AQ1498" s="40"/>
      <c r="AR1498" s="40"/>
      <c r="AS1498" s="42"/>
      <c r="AT1498" s="42">
        <v>33</v>
      </c>
      <c r="AU1498" s="43"/>
      <c r="AV1498" s="40">
        <v>8</v>
      </c>
      <c r="AW1498" s="40"/>
      <c r="AX1498" s="40">
        <v>33</v>
      </c>
      <c r="AY1498" s="40" t="s">
        <v>1868</v>
      </c>
      <c r="AZ1498" s="40">
        <v>297</v>
      </c>
      <c r="BA1498" s="42">
        <v>300</v>
      </c>
      <c r="BB1498" s="41"/>
      <c r="BC1498" s="40"/>
      <c r="BD1498" s="40"/>
      <c r="BE1498" s="40"/>
      <c r="BF1498" s="40"/>
      <c r="BG1498" s="40"/>
      <c r="BH1498" s="42"/>
      <c r="BI1498" s="40"/>
      <c r="BJ1498" s="40"/>
      <c r="BK1498" s="40"/>
      <c r="BL1498" s="40"/>
      <c r="BM1498" s="40"/>
      <c r="BN1498" s="40"/>
      <c r="BO1498" s="41"/>
      <c r="BP1498" s="40"/>
      <c r="BQ1498" s="40"/>
      <c r="BR1498" s="40"/>
      <c r="BS1498" s="40"/>
      <c r="BT1498" s="40"/>
      <c r="BU1498" s="42"/>
      <c r="BV1498" s="40"/>
      <c r="BW1498" s="41">
        <v>2</v>
      </c>
      <c r="BX1498" s="40"/>
      <c r="BY1498" s="40"/>
      <c r="BZ1498" s="40">
        <v>255</v>
      </c>
      <c r="CA1498" s="42">
        <v>255</v>
      </c>
      <c r="CB1498" s="41"/>
      <c r="CC1498" s="40"/>
      <c r="CD1498" s="40"/>
      <c r="CE1498" s="40"/>
      <c r="CF1498" s="40"/>
      <c r="CG1498" s="40"/>
      <c r="CH1498" s="42"/>
      <c r="CI1498" s="43"/>
      <c r="CJ1498" s="41"/>
      <c r="CK1498" s="40"/>
      <c r="CL1498" s="40"/>
      <c r="CM1498" s="40"/>
      <c r="CN1498" s="40"/>
      <c r="CO1498" s="40"/>
      <c r="CP1498" s="40"/>
      <c r="CQ1498" s="40"/>
      <c r="CR1498" s="40"/>
      <c r="CS1498" s="40"/>
      <c r="CT1498" s="40"/>
      <c r="CU1498" s="40"/>
      <c r="CV1498" s="40"/>
      <c r="CW1498" s="40"/>
      <c r="CX1498" s="40"/>
      <c r="CY1498" s="40"/>
      <c r="CZ1498" s="40"/>
      <c r="DA1498" s="40"/>
      <c r="DB1498" s="40"/>
      <c r="DC1498" s="40"/>
      <c r="DD1498" s="40"/>
      <c r="DE1498" s="40"/>
      <c r="DF1498" s="40"/>
      <c r="DG1498" s="40"/>
      <c r="DH1498" s="40"/>
      <c r="DI1498" s="40"/>
      <c r="DJ1498" s="40"/>
      <c r="DK1498" s="40"/>
      <c r="DL1498" s="40"/>
      <c r="DM1498" s="40"/>
      <c r="DN1498" s="40"/>
      <c r="DO1498" s="40"/>
      <c r="DP1498" s="40"/>
      <c r="DQ1498" s="41"/>
      <c r="DR1498" s="40"/>
      <c r="DS1498" s="40"/>
      <c r="DT1498" s="40"/>
      <c r="DU1498" s="40"/>
      <c r="DV1498" s="42"/>
      <c r="DW1498" s="40"/>
      <c r="DX1498" s="40"/>
      <c r="DY1498" s="40"/>
      <c r="DZ1498" s="40"/>
      <c r="EA1498" s="40"/>
      <c r="EB1498" s="40"/>
      <c r="EC1498" s="40"/>
      <c r="ED1498" s="41"/>
      <c r="EE1498" s="40"/>
      <c r="EF1498" s="40"/>
      <c r="EG1498" s="41"/>
      <c r="EH1498" s="40"/>
      <c r="EI1498" s="40"/>
      <c r="EJ1498" s="40"/>
      <c r="EK1498" s="40"/>
      <c r="EL1498" s="42"/>
      <c r="EM1498" s="40"/>
      <c r="EN1498" s="40"/>
      <c r="EO1498" s="40"/>
      <c r="EP1498" s="40"/>
      <c r="EQ1498" s="40"/>
      <c r="ER1498" s="40"/>
      <c r="ES1498" s="40"/>
      <c r="ET1498" s="40"/>
      <c r="EU1498" s="40"/>
      <c r="EV1498" s="40"/>
      <c r="EW1498" s="42"/>
      <c r="EX1498" s="42"/>
      <c r="EY1498" s="42"/>
      <c r="EZ1498" s="42"/>
      <c r="FA1498" s="42"/>
      <c r="FB1498" s="42"/>
      <c r="FC1498" s="42"/>
      <c r="FD1498" s="42"/>
      <c r="FE1498" s="42"/>
      <c r="FF1498" s="42"/>
      <c r="FG1498" s="42"/>
      <c r="FH1498" s="42"/>
      <c r="FI1498" s="42"/>
      <c r="FJ1498" s="42"/>
      <c r="FK1498" s="42"/>
      <c r="FL1498" s="42"/>
      <c r="FM1498" s="42"/>
      <c r="FN1498" s="42"/>
      <c r="FO1498" s="42"/>
      <c r="FP1498" s="42"/>
      <c r="FQ1498" s="42"/>
      <c r="FR1498" s="42"/>
      <c r="FS1498" s="29">
        <f t="shared" ref="FS1498:FS1561" si="183">FQ1498+FO1498+FL1498+FI1498+FC1498+EW1498+EP1498+EL1498+EF1498+EC1498+DX1498+DU1498+DK1498+DJ1498+DG1498+DE1498+DD1498+CX1498+CP1498+CG1498+BZ1498+BU1498+BM1498+BG1498+AZ1498+P1498+O1498+N1498+L1498+J1498+G1498+BT1498</f>
        <v>902</v>
      </c>
      <c r="FT1498" s="29">
        <f t="shared" si="181"/>
        <v>902</v>
      </c>
      <c r="FU1498" s="8">
        <f t="shared" si="180"/>
        <v>10</v>
      </c>
      <c r="FV1498" s="29">
        <f t="shared" si="182"/>
        <v>10</v>
      </c>
    </row>
    <row r="1499" spans="1:180">
      <c r="A1499" s="8">
        <v>11024</v>
      </c>
      <c r="B1499" s="27" t="s">
        <v>72</v>
      </c>
      <c r="C1499" s="40">
        <v>10</v>
      </c>
      <c r="D1499" s="40" t="s">
        <v>1880</v>
      </c>
      <c r="E1499" s="40" t="s">
        <v>1468</v>
      </c>
      <c r="F1499" s="40" t="s">
        <v>174</v>
      </c>
      <c r="G1499" s="40">
        <v>350</v>
      </c>
      <c r="H1499" s="8" t="str">
        <f>VLOOKUP(F1499, 'Meslek Grupları'!$E$6:$G$152, 3, FALSE)</f>
        <v>Esnaf</v>
      </c>
      <c r="I1499" s="40"/>
      <c r="J1499" s="40"/>
      <c r="K1499" s="40"/>
      <c r="L1499" s="40"/>
      <c r="M1499" s="40"/>
      <c r="N1499" s="40"/>
      <c r="O1499" s="40"/>
      <c r="P1499" s="40"/>
      <c r="Q1499" s="40" t="s">
        <v>576</v>
      </c>
      <c r="R1499" s="40">
        <v>38</v>
      </c>
      <c r="S1499" s="40"/>
      <c r="T1499" s="40"/>
      <c r="U1499" s="40"/>
      <c r="V1499" s="40"/>
      <c r="W1499" s="40"/>
      <c r="X1499" s="40"/>
      <c r="Y1499" s="40"/>
      <c r="Z1499" s="41"/>
      <c r="AA1499" s="40"/>
      <c r="AB1499" s="40"/>
      <c r="AC1499" s="40"/>
      <c r="AD1499" s="40"/>
      <c r="AE1499" s="40"/>
      <c r="AF1499" s="40"/>
      <c r="AG1499" s="40"/>
      <c r="AH1499" s="40"/>
      <c r="AI1499" s="40"/>
      <c r="AJ1499" s="40"/>
      <c r="AK1499" s="40"/>
      <c r="AL1499" s="40"/>
      <c r="AM1499" s="40"/>
      <c r="AN1499" s="40"/>
      <c r="AO1499" s="40"/>
      <c r="AP1499" s="40"/>
      <c r="AQ1499" s="40"/>
      <c r="AR1499" s="40"/>
      <c r="AS1499" s="42"/>
      <c r="AT1499" s="42"/>
      <c r="AU1499" s="43"/>
      <c r="AV1499" s="40"/>
      <c r="AW1499" s="40"/>
      <c r="AX1499" s="40"/>
      <c r="AY1499" s="40" t="s">
        <v>1456</v>
      </c>
      <c r="AZ1499" s="40"/>
      <c r="BA1499" s="42"/>
      <c r="BB1499" s="41"/>
      <c r="BC1499" s="40"/>
      <c r="BD1499" s="40"/>
      <c r="BE1499" s="40"/>
      <c r="BF1499" s="40"/>
      <c r="BG1499" s="40"/>
      <c r="BH1499" s="42"/>
      <c r="BI1499" s="40"/>
      <c r="BJ1499" s="40"/>
      <c r="BK1499" s="40"/>
      <c r="BL1499" s="40"/>
      <c r="BM1499" s="40"/>
      <c r="BN1499" s="40"/>
      <c r="BO1499" s="41"/>
      <c r="BP1499" s="40"/>
      <c r="BQ1499" s="40"/>
      <c r="BR1499" s="40"/>
      <c r="BS1499" s="40"/>
      <c r="BT1499" s="40"/>
      <c r="BU1499" s="42"/>
      <c r="BV1499" s="40"/>
      <c r="BW1499" s="41"/>
      <c r="BX1499" s="40"/>
      <c r="BY1499" s="40"/>
      <c r="BZ1499" s="40"/>
      <c r="CA1499" s="42"/>
      <c r="CB1499" s="41"/>
      <c r="CC1499" s="40"/>
      <c r="CD1499" s="40"/>
      <c r="CE1499" s="40"/>
      <c r="CF1499" s="40"/>
      <c r="CG1499" s="40"/>
      <c r="CH1499" s="42"/>
      <c r="CI1499" s="43"/>
      <c r="CJ1499" s="41"/>
      <c r="CK1499" s="40"/>
      <c r="CL1499" s="40"/>
      <c r="CM1499" s="40"/>
      <c r="CN1499" s="40"/>
      <c r="CO1499" s="40"/>
      <c r="CP1499" s="40"/>
      <c r="CQ1499" s="40"/>
      <c r="CR1499" s="40"/>
      <c r="CS1499" s="40"/>
      <c r="CT1499" s="40"/>
      <c r="CU1499" s="40"/>
      <c r="CV1499" s="40"/>
      <c r="CW1499" s="40"/>
      <c r="CX1499" s="40"/>
      <c r="CY1499" s="40"/>
      <c r="CZ1499" s="40"/>
      <c r="DA1499" s="40"/>
      <c r="DB1499" s="40"/>
      <c r="DC1499" s="40"/>
      <c r="DD1499" s="40"/>
      <c r="DE1499" s="40"/>
      <c r="DF1499" s="40"/>
      <c r="DG1499" s="40"/>
      <c r="DH1499" s="40"/>
      <c r="DI1499" s="40"/>
      <c r="DJ1499" s="40"/>
      <c r="DK1499" s="40"/>
      <c r="DL1499" s="40"/>
      <c r="DM1499" s="40"/>
      <c r="DN1499" s="40"/>
      <c r="DO1499" s="40"/>
      <c r="DP1499" s="40"/>
      <c r="DQ1499" s="41"/>
      <c r="DR1499" s="40"/>
      <c r="DS1499" s="40"/>
      <c r="DT1499" s="40"/>
      <c r="DU1499" s="40"/>
      <c r="DV1499" s="42"/>
      <c r="DW1499" s="40"/>
      <c r="DX1499" s="40"/>
      <c r="DY1499" s="40"/>
      <c r="DZ1499" s="40"/>
      <c r="EA1499" s="40"/>
      <c r="EB1499" s="40"/>
      <c r="EC1499" s="40"/>
      <c r="ED1499" s="41"/>
      <c r="EE1499" s="40"/>
      <c r="EF1499" s="40"/>
      <c r="EG1499" s="41"/>
      <c r="EH1499" s="40"/>
      <c r="EI1499" s="40"/>
      <c r="EJ1499" s="40"/>
      <c r="EK1499" s="40"/>
      <c r="EL1499" s="42"/>
      <c r="EM1499" s="40"/>
      <c r="EN1499" s="40"/>
      <c r="EO1499" s="40"/>
      <c r="EP1499" s="40"/>
      <c r="EQ1499" s="40"/>
      <c r="ER1499" s="40"/>
      <c r="ES1499" s="40"/>
      <c r="ET1499" s="40"/>
      <c r="EU1499" s="40"/>
      <c r="EV1499" s="40"/>
      <c r="EW1499" s="42"/>
      <c r="EX1499" s="42"/>
      <c r="EY1499" s="42"/>
      <c r="EZ1499" s="42"/>
      <c r="FA1499" s="42"/>
      <c r="FB1499" s="42"/>
      <c r="FC1499" s="42"/>
      <c r="FD1499" s="42"/>
      <c r="FE1499" s="42"/>
      <c r="FF1499" s="42"/>
      <c r="FG1499" s="42"/>
      <c r="FH1499" s="42"/>
      <c r="FI1499" s="42"/>
      <c r="FJ1499" s="42"/>
      <c r="FK1499" s="42"/>
      <c r="FL1499" s="42"/>
      <c r="FM1499" s="42"/>
      <c r="FN1499" s="42"/>
      <c r="FO1499" s="42"/>
      <c r="FP1499" s="42"/>
      <c r="FQ1499" s="42"/>
      <c r="FR1499" s="42"/>
      <c r="FS1499" s="29">
        <f t="shared" si="183"/>
        <v>350</v>
      </c>
      <c r="FT1499" s="29">
        <f t="shared" si="181"/>
        <v>350</v>
      </c>
      <c r="FU1499" s="8">
        <f t="shared" si="180"/>
        <v>0</v>
      </c>
      <c r="FV1499" s="29">
        <f t="shared" si="182"/>
        <v>0</v>
      </c>
    </row>
    <row r="1500" spans="1:180">
      <c r="A1500" s="8">
        <v>11024</v>
      </c>
      <c r="B1500" s="27" t="s">
        <v>72</v>
      </c>
      <c r="C1500" s="40">
        <v>11</v>
      </c>
      <c r="D1500" s="40" t="s">
        <v>1450</v>
      </c>
      <c r="E1500" s="40" t="s">
        <v>1480</v>
      </c>
      <c r="F1500" s="40" t="s">
        <v>1042</v>
      </c>
      <c r="G1500" s="40">
        <v>350</v>
      </c>
      <c r="H1500" s="8" t="str">
        <f>VLOOKUP(F1500, 'Meslek Grupları'!$E$6:$G$152, 3, FALSE)</f>
        <v>Esnaf</v>
      </c>
      <c r="I1500" s="40"/>
      <c r="J1500" s="40"/>
      <c r="K1500" s="40"/>
      <c r="L1500" s="40"/>
      <c r="M1500" s="40"/>
      <c r="N1500" s="40"/>
      <c r="O1500" s="40"/>
      <c r="P1500" s="40"/>
      <c r="Q1500" s="40" t="s">
        <v>576</v>
      </c>
      <c r="R1500" s="40">
        <v>130</v>
      </c>
      <c r="S1500" s="40">
        <v>3</v>
      </c>
      <c r="T1500" s="40">
        <v>22</v>
      </c>
      <c r="U1500" s="40"/>
      <c r="V1500" s="40"/>
      <c r="W1500" s="40"/>
      <c r="X1500" s="40"/>
      <c r="Y1500" s="40"/>
      <c r="Z1500" s="41">
        <v>100</v>
      </c>
      <c r="AA1500" s="40">
        <v>25</v>
      </c>
      <c r="AB1500" s="40"/>
      <c r="AC1500" s="40"/>
      <c r="AD1500" s="40"/>
      <c r="AE1500" s="40"/>
      <c r="AF1500" s="40"/>
      <c r="AG1500" s="40"/>
      <c r="AH1500" s="40"/>
      <c r="AI1500" s="40"/>
      <c r="AJ1500" s="40"/>
      <c r="AK1500" s="40"/>
      <c r="AL1500" s="40"/>
      <c r="AM1500" s="40"/>
      <c r="AN1500" s="40"/>
      <c r="AO1500" s="40"/>
      <c r="AP1500" s="40"/>
      <c r="AQ1500" s="40"/>
      <c r="AR1500" s="40">
        <v>50</v>
      </c>
      <c r="AS1500" s="42">
        <v>10</v>
      </c>
      <c r="AT1500" s="42">
        <v>35</v>
      </c>
      <c r="AU1500" s="43"/>
      <c r="AV1500" s="40">
        <v>5</v>
      </c>
      <c r="AW1500" s="40"/>
      <c r="AX1500" s="40">
        <v>35</v>
      </c>
      <c r="AY1500" s="40" t="s">
        <v>1868</v>
      </c>
      <c r="AZ1500" s="40">
        <v>315</v>
      </c>
      <c r="BA1500" s="42">
        <v>320</v>
      </c>
      <c r="BB1500" s="41"/>
      <c r="BC1500" s="40"/>
      <c r="BD1500" s="40"/>
      <c r="BE1500" s="40"/>
      <c r="BF1500" s="40"/>
      <c r="BG1500" s="40"/>
      <c r="BH1500" s="42"/>
      <c r="BI1500" s="40"/>
      <c r="BJ1500" s="40"/>
      <c r="BK1500" s="40"/>
      <c r="BL1500" s="40"/>
      <c r="BM1500" s="40"/>
      <c r="BN1500" s="40"/>
      <c r="BO1500" s="41"/>
      <c r="BP1500" s="40"/>
      <c r="BQ1500" s="40"/>
      <c r="BR1500" s="40"/>
      <c r="BS1500" s="40"/>
      <c r="BT1500" s="40"/>
      <c r="BU1500" s="42"/>
      <c r="BV1500" s="40"/>
      <c r="BW1500" s="41">
        <v>3</v>
      </c>
      <c r="BX1500" s="40"/>
      <c r="BY1500" s="40"/>
      <c r="BZ1500" s="40">
        <v>90</v>
      </c>
      <c r="CA1500" s="42">
        <v>95</v>
      </c>
      <c r="CB1500" s="41"/>
      <c r="CC1500" s="40"/>
      <c r="CD1500" s="40"/>
      <c r="CE1500" s="40"/>
      <c r="CF1500" s="40"/>
      <c r="CG1500" s="40"/>
      <c r="CH1500" s="42"/>
      <c r="CI1500" s="43"/>
      <c r="CJ1500" s="41"/>
      <c r="CK1500" s="40"/>
      <c r="CL1500" s="40"/>
      <c r="CM1500" s="40"/>
      <c r="CN1500" s="40"/>
      <c r="CO1500" s="40"/>
      <c r="CP1500" s="40"/>
      <c r="CQ1500" s="40"/>
      <c r="CR1500" s="40"/>
      <c r="CS1500" s="40"/>
      <c r="CT1500" s="40"/>
      <c r="CU1500" s="40"/>
      <c r="CV1500" s="40"/>
      <c r="CW1500" s="40">
        <v>1</v>
      </c>
      <c r="CX1500" s="40">
        <v>12</v>
      </c>
      <c r="CY1500" s="40"/>
      <c r="CZ1500" s="40"/>
      <c r="DA1500" s="40"/>
      <c r="DB1500" s="40"/>
      <c r="DC1500" s="40"/>
      <c r="DD1500" s="40"/>
      <c r="DE1500" s="40"/>
      <c r="DF1500" s="40"/>
      <c r="DG1500" s="40"/>
      <c r="DH1500" s="40"/>
      <c r="DI1500" s="40"/>
      <c r="DJ1500" s="40"/>
      <c r="DK1500" s="40"/>
      <c r="DL1500" s="40"/>
      <c r="DM1500" s="40"/>
      <c r="DN1500" s="40"/>
      <c r="DO1500" s="40">
        <v>2</v>
      </c>
      <c r="DP1500" s="40"/>
      <c r="DQ1500" s="41"/>
      <c r="DR1500" s="40"/>
      <c r="DS1500" s="40"/>
      <c r="DT1500" s="40"/>
      <c r="DU1500" s="40"/>
      <c r="DV1500" s="42"/>
      <c r="DW1500" s="40"/>
      <c r="DX1500" s="40"/>
      <c r="DY1500" s="40"/>
      <c r="DZ1500" s="40"/>
      <c r="EA1500" s="40"/>
      <c r="EB1500" s="40"/>
      <c r="EC1500" s="40"/>
      <c r="ED1500" s="41"/>
      <c r="EE1500" s="40"/>
      <c r="EF1500" s="40"/>
      <c r="EG1500" s="41"/>
      <c r="EH1500" s="40"/>
      <c r="EI1500" s="40"/>
      <c r="EJ1500" s="40"/>
      <c r="EK1500" s="40"/>
      <c r="EL1500" s="42"/>
      <c r="EM1500" s="40"/>
      <c r="EN1500" s="40"/>
      <c r="EO1500" s="40"/>
      <c r="EP1500" s="40"/>
      <c r="EQ1500" s="40"/>
      <c r="ER1500" s="40"/>
      <c r="ES1500" s="40"/>
      <c r="ET1500" s="40"/>
      <c r="EU1500" s="40"/>
      <c r="EV1500" s="40"/>
      <c r="EW1500" s="42"/>
      <c r="EX1500" s="42"/>
      <c r="EY1500" s="42"/>
      <c r="EZ1500" s="42"/>
      <c r="FA1500" s="42"/>
      <c r="FB1500" s="42"/>
      <c r="FC1500" s="42"/>
      <c r="FD1500" s="42"/>
      <c r="FE1500" s="42"/>
      <c r="FF1500" s="42"/>
      <c r="FG1500" s="42"/>
      <c r="FH1500" s="42"/>
      <c r="FI1500" s="42"/>
      <c r="FJ1500" s="42"/>
      <c r="FK1500" s="42"/>
      <c r="FL1500" s="42"/>
      <c r="FM1500" s="42"/>
      <c r="FN1500" s="42"/>
      <c r="FO1500" s="42"/>
      <c r="FP1500" s="42"/>
      <c r="FQ1500" s="42"/>
      <c r="FR1500" s="42"/>
      <c r="FS1500" s="29">
        <f t="shared" si="183"/>
        <v>767</v>
      </c>
      <c r="FT1500" s="29">
        <f t="shared" si="181"/>
        <v>767</v>
      </c>
      <c r="FU1500" s="8">
        <f t="shared" si="180"/>
        <v>8</v>
      </c>
      <c r="FV1500" s="29">
        <f t="shared" si="182"/>
        <v>8</v>
      </c>
    </row>
    <row r="1501" spans="1:180">
      <c r="A1501" s="8">
        <v>11024</v>
      </c>
      <c r="B1501" s="27" t="s">
        <v>72</v>
      </c>
      <c r="C1501" s="40">
        <v>12</v>
      </c>
      <c r="D1501" s="40" t="s">
        <v>1480</v>
      </c>
      <c r="E1501" s="40" t="s">
        <v>1433</v>
      </c>
      <c r="F1501" s="40" t="s">
        <v>807</v>
      </c>
      <c r="G1501" s="40">
        <v>350</v>
      </c>
      <c r="H1501" s="8" t="str">
        <f>VLOOKUP(F1501, 'Meslek Grupları'!$E$6:$G$152, 3, FALSE)</f>
        <v>Esnaf</v>
      </c>
      <c r="I1501" s="40"/>
      <c r="J1501" s="40"/>
      <c r="K1501" s="40"/>
      <c r="L1501" s="40"/>
      <c r="M1501" s="40"/>
      <c r="N1501" s="40"/>
      <c r="O1501" s="40"/>
      <c r="P1501" s="40"/>
      <c r="Q1501" s="40" t="s">
        <v>576</v>
      </c>
      <c r="R1501" s="40">
        <v>67</v>
      </c>
      <c r="S1501" s="40">
        <v>3</v>
      </c>
      <c r="T1501" s="40">
        <v>22</v>
      </c>
      <c r="U1501" s="40"/>
      <c r="V1501" s="40"/>
      <c r="W1501" s="40"/>
      <c r="X1501" s="40"/>
      <c r="Y1501" s="40"/>
      <c r="Z1501" s="41"/>
      <c r="AA1501" s="40"/>
      <c r="AB1501" s="40"/>
      <c r="AC1501" s="40"/>
      <c r="AD1501" s="40"/>
      <c r="AE1501" s="40"/>
      <c r="AF1501" s="40"/>
      <c r="AG1501" s="40"/>
      <c r="AH1501" s="40"/>
      <c r="AI1501" s="40"/>
      <c r="AJ1501" s="40"/>
      <c r="AK1501" s="40"/>
      <c r="AL1501" s="40"/>
      <c r="AM1501" s="40"/>
      <c r="AN1501" s="40"/>
      <c r="AO1501" s="40"/>
      <c r="AP1501" s="40"/>
      <c r="AQ1501" s="40"/>
      <c r="AR1501" s="40"/>
      <c r="AS1501" s="42"/>
      <c r="AT1501" s="42"/>
      <c r="AU1501" s="43"/>
      <c r="AV1501" s="40"/>
      <c r="AW1501" s="40"/>
      <c r="AX1501" s="40"/>
      <c r="AY1501" s="40"/>
      <c r="AZ1501" s="40"/>
      <c r="BA1501" s="42"/>
      <c r="BB1501" s="41"/>
      <c r="BC1501" s="40"/>
      <c r="BD1501" s="40"/>
      <c r="BE1501" s="40"/>
      <c r="BF1501" s="40"/>
      <c r="BG1501" s="40"/>
      <c r="BH1501" s="42"/>
      <c r="BI1501" s="40"/>
      <c r="BJ1501" s="40"/>
      <c r="BK1501" s="40"/>
      <c r="BL1501" s="40"/>
      <c r="BM1501" s="40"/>
      <c r="BN1501" s="40"/>
      <c r="BO1501" s="41"/>
      <c r="BP1501" s="40"/>
      <c r="BQ1501" s="40"/>
      <c r="BR1501" s="40"/>
      <c r="BS1501" s="40"/>
      <c r="BT1501" s="40"/>
      <c r="BU1501" s="42"/>
      <c r="BV1501" s="40"/>
      <c r="BW1501" s="41">
        <v>3</v>
      </c>
      <c r="BX1501" s="40"/>
      <c r="BY1501" s="40"/>
      <c r="BZ1501" s="40">
        <v>150</v>
      </c>
      <c r="CA1501" s="42">
        <v>150</v>
      </c>
      <c r="CB1501" s="41"/>
      <c r="CC1501" s="40"/>
      <c r="CD1501" s="40"/>
      <c r="CE1501" s="40"/>
      <c r="CF1501" s="40"/>
      <c r="CG1501" s="40"/>
      <c r="CH1501" s="42"/>
      <c r="CI1501" s="43"/>
      <c r="CJ1501" s="41"/>
      <c r="CK1501" s="40"/>
      <c r="CL1501" s="40"/>
      <c r="CM1501" s="40"/>
      <c r="CN1501" s="40"/>
      <c r="CO1501" s="40"/>
      <c r="CP1501" s="40"/>
      <c r="CQ1501" s="40"/>
      <c r="CR1501" s="40"/>
      <c r="CS1501" s="40"/>
      <c r="CT1501" s="40"/>
      <c r="CU1501" s="40"/>
      <c r="CV1501" s="40"/>
      <c r="CW1501" s="40">
        <v>1</v>
      </c>
      <c r="CX1501" s="40">
        <v>12</v>
      </c>
      <c r="CY1501" s="40"/>
      <c r="CZ1501" s="40"/>
      <c r="DA1501" s="40"/>
      <c r="DB1501" s="40"/>
      <c r="DC1501" s="40"/>
      <c r="DD1501" s="40"/>
      <c r="DE1501" s="40"/>
      <c r="DF1501" s="40"/>
      <c r="DG1501" s="40"/>
      <c r="DH1501" s="40"/>
      <c r="DI1501" s="40"/>
      <c r="DJ1501" s="40"/>
      <c r="DK1501" s="40"/>
      <c r="DL1501" s="40"/>
      <c r="DM1501" s="40"/>
      <c r="DN1501" s="40"/>
      <c r="DO1501" s="40"/>
      <c r="DP1501" s="40"/>
      <c r="DQ1501" s="41"/>
      <c r="DR1501" s="40"/>
      <c r="DS1501" s="40"/>
      <c r="DT1501" s="40"/>
      <c r="DU1501" s="40"/>
      <c r="DV1501" s="42"/>
      <c r="DW1501" s="40"/>
      <c r="DX1501" s="40"/>
      <c r="DY1501" s="40"/>
      <c r="DZ1501" s="40"/>
      <c r="EA1501" s="40"/>
      <c r="EB1501" s="40"/>
      <c r="EC1501" s="40"/>
      <c r="ED1501" s="41"/>
      <c r="EE1501" s="40"/>
      <c r="EF1501" s="40"/>
      <c r="EG1501" s="41"/>
      <c r="EH1501" s="40"/>
      <c r="EI1501" s="40"/>
      <c r="EJ1501" s="40"/>
      <c r="EK1501" s="40"/>
      <c r="EL1501" s="42"/>
      <c r="EM1501" s="40"/>
      <c r="EN1501" s="40"/>
      <c r="EO1501" s="40"/>
      <c r="EP1501" s="40"/>
      <c r="EQ1501" s="40"/>
      <c r="ER1501" s="40"/>
      <c r="ES1501" s="40"/>
      <c r="ET1501" s="40"/>
      <c r="EU1501" s="40"/>
      <c r="EV1501" s="40"/>
      <c r="EW1501" s="42"/>
      <c r="EX1501" s="42"/>
      <c r="EY1501" s="42"/>
      <c r="EZ1501" s="42"/>
      <c r="FA1501" s="42"/>
      <c r="FB1501" s="42"/>
      <c r="FC1501" s="42"/>
      <c r="FD1501" s="42"/>
      <c r="FE1501" s="42"/>
      <c r="FF1501" s="42"/>
      <c r="FG1501" s="42"/>
      <c r="FH1501" s="42"/>
      <c r="FI1501" s="42"/>
      <c r="FJ1501" s="42"/>
      <c r="FK1501" s="42"/>
      <c r="FL1501" s="42"/>
      <c r="FM1501" s="42"/>
      <c r="FN1501" s="42"/>
      <c r="FO1501" s="42"/>
      <c r="FP1501" s="42"/>
      <c r="FQ1501" s="42"/>
      <c r="FR1501" s="42"/>
      <c r="FS1501" s="29">
        <f t="shared" si="183"/>
        <v>512</v>
      </c>
      <c r="FT1501" s="29">
        <f t="shared" si="181"/>
        <v>512</v>
      </c>
      <c r="FU1501" s="8">
        <f t="shared" si="180"/>
        <v>3</v>
      </c>
      <c r="FV1501" s="29">
        <f t="shared" si="182"/>
        <v>3</v>
      </c>
    </row>
    <row r="1502" spans="1:180">
      <c r="A1502" s="8">
        <v>11024</v>
      </c>
      <c r="B1502" s="27" t="s">
        <v>72</v>
      </c>
      <c r="C1502" s="40">
        <v>13</v>
      </c>
      <c r="D1502" s="40" t="s">
        <v>1876</v>
      </c>
      <c r="E1502" s="40" t="s">
        <v>1881</v>
      </c>
      <c r="F1502" s="40" t="s">
        <v>253</v>
      </c>
      <c r="G1502" s="40">
        <v>150</v>
      </c>
      <c r="H1502" s="8" t="str">
        <f>VLOOKUP(F1502, 'Meslek Grupları'!$E$6:$G$152, 3, FALSE)</f>
        <v>İşçiler</v>
      </c>
      <c r="I1502" s="40"/>
      <c r="J1502" s="40"/>
      <c r="K1502" s="40"/>
      <c r="L1502" s="40"/>
      <c r="M1502" s="40"/>
      <c r="N1502" s="40"/>
      <c r="O1502" s="40"/>
      <c r="P1502" s="40"/>
      <c r="Q1502" s="40" t="s">
        <v>575</v>
      </c>
      <c r="R1502" s="40"/>
      <c r="S1502" s="40">
        <v>2</v>
      </c>
      <c r="T1502" s="40">
        <v>21</v>
      </c>
      <c r="U1502" s="40"/>
      <c r="V1502" s="40"/>
      <c r="W1502" s="40"/>
      <c r="X1502" s="40"/>
      <c r="Y1502" s="40"/>
      <c r="Z1502" s="41"/>
      <c r="AA1502" s="40"/>
      <c r="AB1502" s="40"/>
      <c r="AC1502" s="40"/>
      <c r="AD1502" s="40"/>
      <c r="AE1502" s="40"/>
      <c r="AF1502" s="40"/>
      <c r="AG1502" s="40"/>
      <c r="AH1502" s="40"/>
      <c r="AI1502" s="40"/>
      <c r="AJ1502" s="40"/>
      <c r="AK1502" s="40"/>
      <c r="AL1502" s="40"/>
      <c r="AM1502" s="40"/>
      <c r="AN1502" s="40"/>
      <c r="AO1502" s="40"/>
      <c r="AP1502" s="40"/>
      <c r="AQ1502" s="40"/>
      <c r="AR1502" s="40"/>
      <c r="AS1502" s="42"/>
      <c r="AT1502" s="42"/>
      <c r="AU1502" s="43"/>
      <c r="AV1502" s="40"/>
      <c r="AW1502" s="40"/>
      <c r="AX1502" s="40"/>
      <c r="AY1502" s="40"/>
      <c r="AZ1502" s="40"/>
      <c r="BA1502" s="42"/>
      <c r="BB1502" s="41"/>
      <c r="BC1502" s="40"/>
      <c r="BD1502" s="40"/>
      <c r="BE1502" s="40"/>
      <c r="BF1502" s="40"/>
      <c r="BG1502" s="40"/>
      <c r="BH1502" s="42"/>
      <c r="BI1502" s="40"/>
      <c r="BJ1502" s="40"/>
      <c r="BK1502" s="40"/>
      <c r="BL1502" s="40"/>
      <c r="BM1502" s="40"/>
      <c r="BN1502" s="40"/>
      <c r="BO1502" s="41"/>
      <c r="BP1502" s="40"/>
      <c r="BQ1502" s="40"/>
      <c r="BR1502" s="40"/>
      <c r="BS1502" s="40"/>
      <c r="BT1502" s="40"/>
      <c r="BU1502" s="42"/>
      <c r="BV1502" s="40"/>
      <c r="BW1502" s="41">
        <v>2</v>
      </c>
      <c r="BX1502" s="40"/>
      <c r="BY1502" s="40"/>
      <c r="BZ1502" s="40">
        <v>45</v>
      </c>
      <c r="CA1502" s="42">
        <v>55</v>
      </c>
      <c r="CB1502" s="41"/>
      <c r="CC1502" s="40"/>
      <c r="CD1502" s="40"/>
      <c r="CE1502" s="40"/>
      <c r="CF1502" s="40"/>
      <c r="CG1502" s="40"/>
      <c r="CH1502" s="42"/>
      <c r="CI1502" s="43"/>
      <c r="CJ1502" s="41"/>
      <c r="CK1502" s="40"/>
      <c r="CL1502" s="40"/>
      <c r="CM1502" s="40"/>
      <c r="CN1502" s="40"/>
      <c r="CO1502" s="40"/>
      <c r="CP1502" s="40"/>
      <c r="CQ1502" s="40"/>
      <c r="CR1502" s="40"/>
      <c r="CS1502" s="40"/>
      <c r="CT1502" s="40"/>
      <c r="CU1502" s="40"/>
      <c r="CV1502" s="40"/>
      <c r="CW1502" s="40">
        <v>1</v>
      </c>
      <c r="CX1502" s="40">
        <v>12</v>
      </c>
      <c r="CY1502" s="40"/>
      <c r="CZ1502" s="40"/>
      <c r="DA1502" s="40"/>
      <c r="DB1502" s="40"/>
      <c r="DC1502" s="40"/>
      <c r="DD1502" s="40"/>
      <c r="DE1502" s="40"/>
      <c r="DF1502" s="40"/>
      <c r="DG1502" s="40"/>
      <c r="DH1502" s="40"/>
      <c r="DI1502" s="40"/>
      <c r="DJ1502" s="40"/>
      <c r="DK1502" s="40"/>
      <c r="DL1502" s="40"/>
      <c r="DM1502" s="40"/>
      <c r="DN1502" s="40"/>
      <c r="DO1502" s="40"/>
      <c r="DP1502" s="40"/>
      <c r="DQ1502" s="41"/>
      <c r="DR1502" s="40"/>
      <c r="DS1502" s="40"/>
      <c r="DT1502" s="40"/>
      <c r="DU1502" s="40"/>
      <c r="DV1502" s="42"/>
      <c r="DW1502" s="40"/>
      <c r="DX1502" s="40"/>
      <c r="DY1502" s="40"/>
      <c r="DZ1502" s="40"/>
      <c r="EA1502" s="40"/>
      <c r="EB1502" s="40"/>
      <c r="EC1502" s="40"/>
      <c r="ED1502" s="41"/>
      <c r="EE1502" s="40"/>
      <c r="EF1502" s="40"/>
      <c r="EG1502" s="41"/>
      <c r="EH1502" s="40"/>
      <c r="EI1502" s="40"/>
      <c r="EJ1502" s="40"/>
      <c r="EK1502" s="40"/>
      <c r="EL1502" s="42"/>
      <c r="EM1502" s="40"/>
      <c r="EN1502" s="40"/>
      <c r="EO1502" s="40"/>
      <c r="EP1502" s="40"/>
      <c r="EQ1502" s="40"/>
      <c r="ER1502" s="40"/>
      <c r="ES1502" s="40"/>
      <c r="ET1502" s="40"/>
      <c r="EU1502" s="40"/>
      <c r="EV1502" s="40"/>
      <c r="EW1502" s="42"/>
      <c r="EX1502" s="42"/>
      <c r="EY1502" s="42"/>
      <c r="EZ1502" s="42"/>
      <c r="FA1502" s="42"/>
      <c r="FB1502" s="42"/>
      <c r="FC1502" s="42"/>
      <c r="FD1502" s="42"/>
      <c r="FE1502" s="42"/>
      <c r="FF1502" s="42"/>
      <c r="FG1502" s="42"/>
      <c r="FH1502" s="42"/>
      <c r="FI1502" s="42"/>
      <c r="FJ1502" s="42"/>
      <c r="FK1502" s="42"/>
      <c r="FL1502" s="42"/>
      <c r="FM1502" s="42"/>
      <c r="FN1502" s="42"/>
      <c r="FO1502" s="42"/>
      <c r="FP1502" s="42"/>
      <c r="FQ1502" s="42"/>
      <c r="FR1502" s="42"/>
      <c r="FS1502" s="29">
        <f t="shared" si="183"/>
        <v>207</v>
      </c>
      <c r="FT1502" s="29">
        <f t="shared" si="181"/>
        <v>207</v>
      </c>
      <c r="FU1502" s="8">
        <f t="shared" si="180"/>
        <v>2</v>
      </c>
      <c r="FV1502" s="29">
        <f t="shared" si="182"/>
        <v>2</v>
      </c>
    </row>
    <row r="1503" spans="1:180">
      <c r="A1503" s="8">
        <v>11024</v>
      </c>
      <c r="B1503" s="27" t="s">
        <v>72</v>
      </c>
      <c r="C1503" s="40">
        <v>14</v>
      </c>
      <c r="D1503" s="40" t="s">
        <v>1448</v>
      </c>
      <c r="E1503" s="40" t="s">
        <v>1881</v>
      </c>
      <c r="F1503" s="40" t="s">
        <v>1042</v>
      </c>
      <c r="G1503" s="40">
        <v>350</v>
      </c>
      <c r="H1503" s="8" t="str">
        <f>VLOOKUP(F1503, 'Meslek Grupları'!$E$6:$G$152, 3, FALSE)</f>
        <v>Esnaf</v>
      </c>
      <c r="I1503" s="40"/>
      <c r="J1503" s="40"/>
      <c r="K1503" s="40"/>
      <c r="L1503" s="40"/>
      <c r="M1503" s="40"/>
      <c r="N1503" s="40"/>
      <c r="O1503" s="40"/>
      <c r="P1503" s="40"/>
      <c r="Q1503" s="40" t="s">
        <v>576</v>
      </c>
      <c r="R1503" s="40">
        <v>38</v>
      </c>
      <c r="S1503" s="40">
        <v>2</v>
      </c>
      <c r="T1503" s="40">
        <v>10.5</v>
      </c>
      <c r="U1503" s="40"/>
      <c r="V1503" s="40"/>
      <c r="W1503" s="40"/>
      <c r="X1503" s="40"/>
      <c r="Y1503" s="40"/>
      <c r="Z1503" s="41">
        <v>100</v>
      </c>
      <c r="AA1503" s="40">
        <v>25</v>
      </c>
      <c r="AB1503" s="40"/>
      <c r="AC1503" s="40"/>
      <c r="AD1503" s="40"/>
      <c r="AE1503" s="40"/>
      <c r="AF1503" s="40"/>
      <c r="AG1503" s="40"/>
      <c r="AH1503" s="40"/>
      <c r="AI1503" s="40"/>
      <c r="AJ1503" s="40"/>
      <c r="AK1503" s="40"/>
      <c r="AL1503" s="40"/>
      <c r="AM1503" s="40"/>
      <c r="AN1503" s="40"/>
      <c r="AO1503" s="40"/>
      <c r="AP1503" s="40"/>
      <c r="AQ1503" s="40"/>
      <c r="AR1503" s="40"/>
      <c r="AS1503" s="42"/>
      <c r="AT1503" s="42"/>
      <c r="AU1503" s="43"/>
      <c r="AV1503" s="40">
        <v>4</v>
      </c>
      <c r="AW1503" s="40"/>
      <c r="AX1503" s="40">
        <v>25</v>
      </c>
      <c r="AY1503" s="40" t="s">
        <v>1882</v>
      </c>
      <c r="AZ1503" s="40">
        <v>225</v>
      </c>
      <c r="BA1503" s="42">
        <v>225</v>
      </c>
      <c r="BB1503" s="41"/>
      <c r="BC1503" s="40"/>
      <c r="BD1503" s="40"/>
      <c r="BE1503" s="40"/>
      <c r="BF1503" s="40"/>
      <c r="BG1503" s="40"/>
      <c r="BH1503" s="42"/>
      <c r="BI1503" s="40"/>
      <c r="BJ1503" s="40"/>
      <c r="BK1503" s="40"/>
      <c r="BL1503" s="40"/>
      <c r="BM1503" s="40"/>
      <c r="BN1503" s="40"/>
      <c r="BO1503" s="41"/>
      <c r="BP1503" s="40"/>
      <c r="BQ1503" s="40"/>
      <c r="BR1503" s="40"/>
      <c r="BS1503" s="40"/>
      <c r="BT1503" s="40"/>
      <c r="BU1503" s="42"/>
      <c r="BV1503" s="40"/>
      <c r="BW1503" s="41">
        <v>2</v>
      </c>
      <c r="BX1503" s="40"/>
      <c r="BY1503" s="40"/>
      <c r="BZ1503" s="40">
        <v>150</v>
      </c>
      <c r="CA1503" s="42">
        <v>175</v>
      </c>
      <c r="CB1503" s="41"/>
      <c r="CC1503" s="40"/>
      <c r="CD1503" s="40"/>
      <c r="CE1503" s="40"/>
      <c r="CF1503" s="40"/>
      <c r="CG1503" s="40"/>
      <c r="CH1503" s="42"/>
      <c r="CI1503" s="43"/>
      <c r="CJ1503" s="41"/>
      <c r="CK1503" s="40"/>
      <c r="CL1503" s="40"/>
      <c r="CM1503" s="40"/>
      <c r="CN1503" s="40"/>
      <c r="CO1503" s="40"/>
      <c r="CP1503" s="40"/>
      <c r="CQ1503" s="40"/>
      <c r="CR1503" s="40"/>
      <c r="CS1503" s="40"/>
      <c r="CT1503" s="40"/>
      <c r="CU1503" s="40"/>
      <c r="CV1503" s="40"/>
      <c r="CW1503" s="40"/>
      <c r="CX1503" s="40"/>
      <c r="CY1503" s="40"/>
      <c r="CZ1503" s="40"/>
      <c r="DA1503" s="40"/>
      <c r="DB1503" s="40"/>
      <c r="DC1503" s="40"/>
      <c r="DD1503" s="40"/>
      <c r="DE1503" s="40"/>
      <c r="DF1503" s="40"/>
      <c r="DG1503" s="40"/>
      <c r="DH1503" s="40"/>
      <c r="DI1503" s="40"/>
      <c r="DJ1503" s="40"/>
      <c r="DK1503" s="40"/>
      <c r="DL1503" s="40"/>
      <c r="DM1503" s="40"/>
      <c r="DN1503" s="40"/>
      <c r="DO1503" s="40">
        <v>2</v>
      </c>
      <c r="DP1503" s="40"/>
      <c r="DQ1503" s="41"/>
      <c r="DR1503" s="40"/>
      <c r="DS1503" s="40"/>
      <c r="DT1503" s="40"/>
      <c r="DU1503" s="40"/>
      <c r="DV1503" s="42"/>
      <c r="DW1503" s="40"/>
      <c r="DX1503" s="40"/>
      <c r="DY1503" s="40"/>
      <c r="DZ1503" s="40"/>
      <c r="EA1503" s="40"/>
      <c r="EB1503" s="40"/>
      <c r="EC1503" s="40"/>
      <c r="ED1503" s="41"/>
      <c r="EE1503" s="40"/>
      <c r="EF1503" s="40"/>
      <c r="EG1503" s="41"/>
      <c r="EH1503" s="40"/>
      <c r="EI1503" s="40"/>
      <c r="EJ1503" s="40"/>
      <c r="EK1503" s="40"/>
      <c r="EL1503" s="42"/>
      <c r="EM1503" s="40"/>
      <c r="EN1503" s="40"/>
      <c r="EO1503" s="40"/>
      <c r="EP1503" s="40"/>
      <c r="EQ1503" s="40"/>
      <c r="ER1503" s="40"/>
      <c r="ES1503" s="40"/>
      <c r="ET1503" s="40"/>
      <c r="EU1503" s="40"/>
      <c r="EV1503" s="40"/>
      <c r="EW1503" s="42"/>
      <c r="EX1503" s="42"/>
      <c r="EY1503" s="42"/>
      <c r="EZ1503" s="42"/>
      <c r="FA1503" s="42"/>
      <c r="FB1503" s="42"/>
      <c r="FC1503" s="42"/>
      <c r="FD1503" s="42"/>
      <c r="FE1503" s="42"/>
      <c r="FF1503" s="42"/>
      <c r="FG1503" s="42"/>
      <c r="FH1503" s="42"/>
      <c r="FI1503" s="42"/>
      <c r="FJ1503" s="42"/>
      <c r="FK1503" s="42"/>
      <c r="FL1503" s="42"/>
      <c r="FM1503" s="42"/>
      <c r="FN1503" s="42"/>
      <c r="FO1503" s="42"/>
      <c r="FP1503" s="42"/>
      <c r="FQ1503" s="42"/>
      <c r="FR1503" s="42"/>
      <c r="FS1503" s="29">
        <f t="shared" si="183"/>
        <v>725</v>
      </c>
      <c r="FT1503" s="29">
        <f t="shared" si="181"/>
        <v>725</v>
      </c>
      <c r="FU1503" s="8">
        <f t="shared" si="180"/>
        <v>6</v>
      </c>
      <c r="FV1503" s="29">
        <f t="shared" si="182"/>
        <v>6</v>
      </c>
    </row>
    <row r="1504" spans="1:180">
      <c r="A1504" s="8">
        <v>11024</v>
      </c>
      <c r="B1504" s="27" t="s">
        <v>72</v>
      </c>
      <c r="C1504" s="40">
        <v>15</v>
      </c>
      <c r="D1504" s="40" t="s">
        <v>1883</v>
      </c>
      <c r="E1504" s="40" t="s">
        <v>527</v>
      </c>
      <c r="F1504" s="40" t="s">
        <v>382</v>
      </c>
      <c r="G1504" s="40"/>
      <c r="H1504" s="8" t="str">
        <f>VLOOKUP(F1504, 'Meslek Grupları'!$E$6:$G$152, 3, FALSE)</f>
        <v>Mesleksiz</v>
      </c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1">
        <v>100</v>
      </c>
      <c r="AA1504" s="40">
        <v>25</v>
      </c>
      <c r="AB1504" s="40"/>
      <c r="AC1504" s="40"/>
      <c r="AD1504" s="40"/>
      <c r="AE1504" s="40"/>
      <c r="AF1504" s="40"/>
      <c r="AG1504" s="40"/>
      <c r="AH1504" s="40"/>
      <c r="AI1504" s="40"/>
      <c r="AJ1504" s="40"/>
      <c r="AK1504" s="40"/>
      <c r="AL1504" s="40"/>
      <c r="AM1504" s="40"/>
      <c r="AN1504" s="40"/>
      <c r="AO1504" s="40"/>
      <c r="AP1504" s="40"/>
      <c r="AQ1504" s="40"/>
      <c r="AR1504" s="40"/>
      <c r="AS1504" s="42"/>
      <c r="AT1504" s="42"/>
      <c r="AU1504" s="43"/>
      <c r="AV1504" s="40">
        <v>4</v>
      </c>
      <c r="AW1504" s="40"/>
      <c r="AX1504" s="40">
        <v>25</v>
      </c>
      <c r="AY1504" s="40" t="s">
        <v>1868</v>
      </c>
      <c r="AZ1504" s="40">
        <v>225</v>
      </c>
      <c r="BA1504" s="42">
        <v>240</v>
      </c>
      <c r="BB1504" s="41"/>
      <c r="BC1504" s="40"/>
      <c r="BD1504" s="40"/>
      <c r="BE1504" s="40"/>
      <c r="BF1504" s="40"/>
      <c r="BG1504" s="40"/>
      <c r="BH1504" s="42"/>
      <c r="BI1504" s="40"/>
      <c r="BJ1504" s="40"/>
      <c r="BK1504" s="40"/>
      <c r="BL1504" s="40"/>
      <c r="BM1504" s="40"/>
      <c r="BN1504" s="40"/>
      <c r="BO1504" s="41"/>
      <c r="BP1504" s="40"/>
      <c r="BQ1504" s="40"/>
      <c r="BR1504" s="40"/>
      <c r="BS1504" s="40"/>
      <c r="BT1504" s="40"/>
      <c r="BU1504" s="42"/>
      <c r="BV1504" s="40"/>
      <c r="BW1504" s="41">
        <v>2</v>
      </c>
      <c r="BX1504" s="40"/>
      <c r="BY1504" s="40"/>
      <c r="BZ1504" s="40">
        <v>45</v>
      </c>
      <c r="CA1504" s="42">
        <v>55</v>
      </c>
      <c r="CB1504" s="41"/>
      <c r="CC1504" s="40"/>
      <c r="CD1504" s="40"/>
      <c r="CE1504" s="40"/>
      <c r="CF1504" s="40"/>
      <c r="CG1504" s="40"/>
      <c r="CH1504" s="42"/>
      <c r="CI1504" s="43"/>
      <c r="CJ1504" s="41"/>
      <c r="CK1504" s="40"/>
      <c r="CL1504" s="40"/>
      <c r="CM1504" s="40"/>
      <c r="CN1504" s="40"/>
      <c r="CO1504" s="40"/>
      <c r="CP1504" s="40"/>
      <c r="CQ1504" s="40"/>
      <c r="CR1504" s="40"/>
      <c r="CS1504" s="40"/>
      <c r="CT1504" s="40"/>
      <c r="CU1504" s="40"/>
      <c r="CV1504" s="40"/>
      <c r="CW1504" s="40">
        <v>1</v>
      </c>
      <c r="CX1504" s="40">
        <v>12</v>
      </c>
      <c r="CY1504" s="40"/>
      <c r="CZ1504" s="40"/>
      <c r="DA1504" s="40"/>
      <c r="DB1504" s="40"/>
      <c r="DC1504" s="40"/>
      <c r="DD1504" s="40"/>
      <c r="DE1504" s="40"/>
      <c r="DF1504" s="40">
        <v>3</v>
      </c>
      <c r="DG1504" s="40">
        <v>30</v>
      </c>
      <c r="DH1504" s="40"/>
      <c r="DI1504" s="40"/>
      <c r="DJ1504" s="40"/>
      <c r="DK1504" s="40"/>
      <c r="DL1504" s="40"/>
      <c r="DM1504" s="40"/>
      <c r="DN1504" s="40"/>
      <c r="DO1504" s="40">
        <v>2</v>
      </c>
      <c r="DP1504" s="40"/>
      <c r="DQ1504" s="41"/>
      <c r="DR1504" s="40"/>
      <c r="DS1504" s="40"/>
      <c r="DT1504" s="40"/>
      <c r="DU1504" s="40"/>
      <c r="DV1504" s="42"/>
      <c r="DW1504" s="40"/>
      <c r="DX1504" s="40"/>
      <c r="DY1504" s="40"/>
      <c r="DZ1504" s="40"/>
      <c r="EA1504" s="40"/>
      <c r="EB1504" s="40"/>
      <c r="EC1504" s="40"/>
      <c r="ED1504" s="41"/>
      <c r="EE1504" s="40"/>
      <c r="EF1504" s="40"/>
      <c r="EG1504" s="41"/>
      <c r="EH1504" s="40"/>
      <c r="EI1504" s="40"/>
      <c r="EJ1504" s="40"/>
      <c r="EK1504" s="40"/>
      <c r="EL1504" s="42"/>
      <c r="EM1504" s="40"/>
      <c r="EN1504" s="40"/>
      <c r="EO1504" s="40"/>
      <c r="EP1504" s="40"/>
      <c r="EQ1504" s="40"/>
      <c r="ER1504" s="40"/>
      <c r="ES1504" s="40"/>
      <c r="ET1504" s="40"/>
      <c r="EU1504" s="40"/>
      <c r="EV1504" s="40"/>
      <c r="EW1504" s="42"/>
      <c r="EX1504" s="42"/>
      <c r="EY1504" s="42"/>
      <c r="EZ1504" s="42"/>
      <c r="FA1504" s="42"/>
      <c r="FB1504" s="42"/>
      <c r="FC1504" s="42"/>
      <c r="FD1504" s="42"/>
      <c r="FE1504" s="42"/>
      <c r="FF1504" s="42"/>
      <c r="FG1504" s="42"/>
      <c r="FH1504" s="42"/>
      <c r="FI1504" s="42"/>
      <c r="FJ1504" s="42"/>
      <c r="FK1504" s="42"/>
      <c r="FL1504" s="42"/>
      <c r="FM1504" s="42"/>
      <c r="FN1504" s="42"/>
      <c r="FO1504" s="42"/>
      <c r="FP1504" s="42"/>
      <c r="FQ1504" s="42"/>
      <c r="FR1504" s="42"/>
      <c r="FS1504" s="29">
        <f t="shared" si="183"/>
        <v>312</v>
      </c>
      <c r="FT1504" s="29">
        <f t="shared" si="181"/>
        <v>312</v>
      </c>
      <c r="FU1504" s="8">
        <f t="shared" si="180"/>
        <v>6</v>
      </c>
      <c r="FV1504" s="29">
        <f t="shared" si="182"/>
        <v>6</v>
      </c>
    </row>
    <row r="1505" spans="1:179">
      <c r="A1505" s="8">
        <v>11024</v>
      </c>
      <c r="B1505" s="27" t="s">
        <v>72</v>
      </c>
      <c r="C1505" s="40">
        <v>16</v>
      </c>
      <c r="D1505" s="40" t="s">
        <v>1884</v>
      </c>
      <c r="E1505" s="40" t="s">
        <v>1434</v>
      </c>
      <c r="F1505" s="40" t="s">
        <v>1042</v>
      </c>
      <c r="G1505" s="40">
        <v>500</v>
      </c>
      <c r="H1505" s="8" t="str">
        <f>VLOOKUP(F1505, 'Meslek Grupları'!$E$6:$G$152, 3, FALSE)</f>
        <v>Esnaf</v>
      </c>
      <c r="I1505" s="40"/>
      <c r="J1505" s="40"/>
      <c r="K1505" s="40"/>
      <c r="L1505" s="40"/>
      <c r="M1505" s="40"/>
      <c r="N1505" s="40"/>
      <c r="O1505" s="40"/>
      <c r="P1505" s="40"/>
      <c r="Q1505" s="40" t="s">
        <v>576</v>
      </c>
      <c r="R1505" s="40">
        <v>95</v>
      </c>
      <c r="S1505" s="40">
        <v>5</v>
      </c>
      <c r="T1505" s="40">
        <v>57</v>
      </c>
      <c r="U1505" s="40"/>
      <c r="V1505" s="40"/>
      <c r="W1505" s="40"/>
      <c r="X1505" s="40"/>
      <c r="Y1505" s="40"/>
      <c r="Z1505" s="41">
        <v>100</v>
      </c>
      <c r="AA1505" s="40">
        <v>25</v>
      </c>
      <c r="AB1505" s="40"/>
      <c r="AC1505" s="40"/>
      <c r="AD1505" s="40"/>
      <c r="AE1505" s="40"/>
      <c r="AF1505" s="40"/>
      <c r="AG1505" s="40"/>
      <c r="AH1505" s="40"/>
      <c r="AI1505" s="40"/>
      <c r="AJ1505" s="40"/>
      <c r="AK1505" s="40"/>
      <c r="AL1505" s="40"/>
      <c r="AM1505" s="40"/>
      <c r="AN1505" s="40"/>
      <c r="AO1505" s="40"/>
      <c r="AP1505" s="40"/>
      <c r="AQ1505" s="40"/>
      <c r="AR1505" s="40"/>
      <c r="AS1505" s="42"/>
      <c r="AT1505" s="42">
        <v>25</v>
      </c>
      <c r="AU1505" s="43"/>
      <c r="AV1505" s="40">
        <v>4</v>
      </c>
      <c r="AW1505" s="40"/>
      <c r="AX1505" s="40">
        <v>25</v>
      </c>
      <c r="AY1505" s="40" t="s">
        <v>1868</v>
      </c>
      <c r="AZ1505" s="40">
        <v>225</v>
      </c>
      <c r="BA1505" s="42">
        <v>230</v>
      </c>
      <c r="BB1505" s="41"/>
      <c r="BC1505" s="40"/>
      <c r="BD1505" s="40"/>
      <c r="BE1505" s="40"/>
      <c r="BF1505" s="40"/>
      <c r="BG1505" s="40"/>
      <c r="BH1505" s="42"/>
      <c r="BI1505" s="40"/>
      <c r="BJ1505" s="40"/>
      <c r="BK1505" s="40"/>
      <c r="BL1505" s="40"/>
      <c r="BM1505" s="40"/>
      <c r="BN1505" s="40"/>
      <c r="BO1505" s="41"/>
      <c r="BP1505" s="40"/>
      <c r="BQ1505" s="40"/>
      <c r="BR1505" s="40"/>
      <c r="BS1505" s="40"/>
      <c r="BT1505" s="40"/>
      <c r="BU1505" s="42"/>
      <c r="BV1505" s="40"/>
      <c r="BW1505" s="41">
        <v>5</v>
      </c>
      <c r="BX1505" s="40"/>
      <c r="BY1505" s="40" t="s">
        <v>1885</v>
      </c>
      <c r="BZ1505" s="40">
        <v>225</v>
      </c>
      <c r="CA1505" s="42">
        <v>275</v>
      </c>
      <c r="CB1505" s="41"/>
      <c r="CC1505" s="40"/>
      <c r="CD1505" s="40"/>
      <c r="CE1505" s="40"/>
      <c r="CF1505" s="40"/>
      <c r="CG1505" s="40"/>
      <c r="CH1505" s="42"/>
      <c r="CI1505" s="43"/>
      <c r="CJ1505" s="41"/>
      <c r="CK1505" s="40"/>
      <c r="CL1505" s="40"/>
      <c r="CM1505" s="40"/>
      <c r="CN1505" s="40"/>
      <c r="CO1505" s="40"/>
      <c r="CP1505" s="40"/>
      <c r="CQ1505" s="40"/>
      <c r="CR1505" s="40"/>
      <c r="CS1505" s="40"/>
      <c r="CT1505" s="40"/>
      <c r="CU1505" s="40"/>
      <c r="CV1505" s="40"/>
      <c r="CW1505" s="40">
        <v>1</v>
      </c>
      <c r="CX1505" s="40">
        <v>12</v>
      </c>
      <c r="CY1505" s="40"/>
      <c r="CZ1505" s="40"/>
      <c r="DA1505" s="40"/>
      <c r="DB1505" s="40"/>
      <c r="DC1505" s="40"/>
      <c r="DD1505" s="40"/>
      <c r="DE1505" s="40"/>
      <c r="DF1505" s="40"/>
      <c r="DG1505" s="40"/>
      <c r="DH1505" s="40"/>
      <c r="DI1505" s="40"/>
      <c r="DJ1505" s="40"/>
      <c r="DK1505" s="40"/>
      <c r="DL1505" s="40"/>
      <c r="DM1505" s="40"/>
      <c r="DN1505" s="40"/>
      <c r="DO1505" s="40">
        <v>2</v>
      </c>
      <c r="DP1505" s="40"/>
      <c r="DQ1505" s="41"/>
      <c r="DR1505" s="40"/>
      <c r="DS1505" s="40"/>
      <c r="DT1505" s="40"/>
      <c r="DU1505" s="40"/>
      <c r="DV1505" s="42"/>
      <c r="DW1505" s="40"/>
      <c r="DX1505" s="40"/>
      <c r="DY1505" s="40"/>
      <c r="DZ1505" s="40"/>
      <c r="EA1505" s="40"/>
      <c r="EB1505" s="40"/>
      <c r="EC1505" s="40"/>
      <c r="ED1505" s="41"/>
      <c r="EE1505" s="40"/>
      <c r="EF1505" s="40"/>
      <c r="EG1505" s="41"/>
      <c r="EH1505" s="40"/>
      <c r="EI1505" s="40"/>
      <c r="EJ1505" s="40"/>
      <c r="EK1505" s="40"/>
      <c r="EL1505" s="42"/>
      <c r="EM1505" s="40"/>
      <c r="EN1505" s="40"/>
      <c r="EO1505" s="40"/>
      <c r="EP1505" s="40"/>
      <c r="EQ1505" s="40"/>
      <c r="ER1505" s="40"/>
      <c r="ES1505" s="40"/>
      <c r="ET1505" s="40"/>
      <c r="EU1505" s="40"/>
      <c r="EV1505" s="40"/>
      <c r="EW1505" s="42"/>
      <c r="EX1505" s="42"/>
      <c r="EY1505" s="42"/>
      <c r="EZ1505" s="42"/>
      <c r="FA1505" s="42"/>
      <c r="FB1505" s="42"/>
      <c r="FC1505" s="42"/>
      <c r="FD1505" s="42"/>
      <c r="FE1505" s="42"/>
      <c r="FF1505" s="42"/>
      <c r="FG1505" s="42"/>
      <c r="FH1505" s="42"/>
      <c r="FI1505" s="42"/>
      <c r="FJ1505" s="42"/>
      <c r="FK1505" s="42"/>
      <c r="FL1505" s="42"/>
      <c r="FM1505" s="42"/>
      <c r="FN1505" s="42"/>
      <c r="FO1505" s="42"/>
      <c r="FP1505" s="42"/>
      <c r="FQ1505" s="42"/>
      <c r="FR1505" s="42"/>
      <c r="FS1505" s="29">
        <f t="shared" si="183"/>
        <v>962</v>
      </c>
      <c r="FT1505" s="29">
        <f t="shared" si="181"/>
        <v>962</v>
      </c>
      <c r="FU1505" s="8">
        <f t="shared" si="180"/>
        <v>9</v>
      </c>
      <c r="FV1505" s="29">
        <f t="shared" si="182"/>
        <v>9</v>
      </c>
    </row>
    <row r="1506" spans="1:179">
      <c r="A1506" s="8">
        <v>11024</v>
      </c>
      <c r="B1506" s="27" t="s">
        <v>72</v>
      </c>
      <c r="C1506" s="40">
        <v>17</v>
      </c>
      <c r="D1506" s="40" t="s">
        <v>1886</v>
      </c>
      <c r="E1506" s="40" t="s">
        <v>1718</v>
      </c>
      <c r="F1506" s="40" t="s">
        <v>345</v>
      </c>
      <c r="G1506" s="40">
        <v>500</v>
      </c>
      <c r="H1506" s="8" t="str">
        <f>VLOOKUP(F1506, 'Meslek Grupları'!$E$6:$G$152, 3, FALSE)</f>
        <v>Esnaf</v>
      </c>
      <c r="I1506" s="40"/>
      <c r="J1506" s="40"/>
      <c r="K1506" s="40"/>
      <c r="L1506" s="40"/>
      <c r="M1506" s="40"/>
      <c r="N1506" s="40"/>
      <c r="O1506" s="40"/>
      <c r="P1506" s="40"/>
      <c r="Q1506" s="40" t="s">
        <v>576</v>
      </c>
      <c r="R1506" s="40">
        <v>34</v>
      </c>
      <c r="S1506" s="40">
        <v>2</v>
      </c>
      <c r="T1506" s="40">
        <v>10.75</v>
      </c>
      <c r="U1506" s="40"/>
      <c r="V1506" s="40"/>
      <c r="W1506" s="40"/>
      <c r="X1506" s="40"/>
      <c r="Y1506" s="40"/>
      <c r="Z1506" s="41"/>
      <c r="AA1506" s="40"/>
      <c r="AB1506" s="40"/>
      <c r="AC1506" s="40"/>
      <c r="AD1506" s="40"/>
      <c r="AE1506" s="40"/>
      <c r="AF1506" s="40"/>
      <c r="AG1506" s="40"/>
      <c r="AH1506" s="40"/>
      <c r="AI1506" s="40"/>
      <c r="AJ1506" s="40"/>
      <c r="AK1506" s="40"/>
      <c r="AL1506" s="40"/>
      <c r="AM1506" s="40"/>
      <c r="AN1506" s="40"/>
      <c r="AO1506" s="40"/>
      <c r="AP1506" s="40"/>
      <c r="AQ1506" s="40"/>
      <c r="AR1506" s="40">
        <v>100</v>
      </c>
      <c r="AS1506" s="42">
        <v>20</v>
      </c>
      <c r="AT1506" s="42">
        <v>20</v>
      </c>
      <c r="AU1506" s="43"/>
      <c r="AV1506" s="40">
        <v>2</v>
      </c>
      <c r="AW1506" s="40"/>
      <c r="AX1506" s="40">
        <v>20</v>
      </c>
      <c r="AY1506" s="40" t="s">
        <v>1869</v>
      </c>
      <c r="AZ1506" s="40">
        <v>180</v>
      </c>
      <c r="BA1506" s="42">
        <v>190</v>
      </c>
      <c r="BB1506" s="41"/>
      <c r="BC1506" s="40"/>
      <c r="BD1506" s="40"/>
      <c r="BE1506" s="40"/>
      <c r="BF1506" s="40"/>
      <c r="BG1506" s="40"/>
      <c r="BH1506" s="42"/>
      <c r="BI1506" s="40"/>
      <c r="BJ1506" s="40"/>
      <c r="BK1506" s="40"/>
      <c r="BL1506" s="40"/>
      <c r="BM1506" s="40"/>
      <c r="BN1506" s="40"/>
      <c r="BO1506" s="41"/>
      <c r="BP1506" s="40"/>
      <c r="BQ1506" s="40"/>
      <c r="BR1506" s="40"/>
      <c r="BS1506" s="40"/>
      <c r="BT1506" s="40"/>
      <c r="BU1506" s="42"/>
      <c r="BV1506" s="40"/>
      <c r="BW1506" s="41">
        <v>2</v>
      </c>
      <c r="BX1506" s="40"/>
      <c r="BY1506" s="40"/>
      <c r="BZ1506" s="40">
        <v>120</v>
      </c>
      <c r="CA1506" s="42">
        <v>120</v>
      </c>
      <c r="CB1506" s="41"/>
      <c r="CC1506" s="40"/>
      <c r="CD1506" s="40"/>
      <c r="CE1506" s="40"/>
      <c r="CF1506" s="40"/>
      <c r="CG1506" s="40"/>
      <c r="CH1506" s="42"/>
      <c r="CI1506" s="43"/>
      <c r="CJ1506" s="41"/>
      <c r="CK1506" s="40"/>
      <c r="CL1506" s="40"/>
      <c r="CM1506" s="40"/>
      <c r="CN1506" s="40"/>
      <c r="CO1506" s="40"/>
      <c r="CP1506" s="40"/>
      <c r="CQ1506" s="40"/>
      <c r="CR1506" s="40"/>
      <c r="CS1506" s="40"/>
      <c r="CT1506" s="40"/>
      <c r="CU1506" s="40"/>
      <c r="CV1506" s="40"/>
      <c r="CW1506" s="40">
        <v>1</v>
      </c>
      <c r="CX1506" s="40">
        <v>12</v>
      </c>
      <c r="CY1506" s="40"/>
      <c r="CZ1506" s="40">
        <v>1</v>
      </c>
      <c r="DA1506" s="40"/>
      <c r="DB1506" s="40"/>
      <c r="DC1506" s="40"/>
      <c r="DD1506" s="40"/>
      <c r="DE1506" s="40"/>
      <c r="DF1506" s="40"/>
      <c r="DG1506" s="40"/>
      <c r="DH1506" s="40"/>
      <c r="DI1506" s="40"/>
      <c r="DJ1506" s="40"/>
      <c r="DK1506" s="40"/>
      <c r="DL1506" s="40"/>
      <c r="DM1506" s="40"/>
      <c r="DN1506" s="40"/>
      <c r="DO1506" s="40"/>
      <c r="DP1506" s="40"/>
      <c r="DQ1506" s="41"/>
      <c r="DR1506" s="40"/>
      <c r="DS1506" s="40"/>
      <c r="DT1506" s="40"/>
      <c r="DU1506" s="40"/>
      <c r="DV1506" s="42"/>
      <c r="DW1506" s="40"/>
      <c r="DX1506" s="40"/>
      <c r="DY1506" s="40"/>
      <c r="DZ1506" s="40"/>
      <c r="EA1506" s="40"/>
      <c r="EB1506" s="40"/>
      <c r="EC1506" s="40"/>
      <c r="ED1506" s="41"/>
      <c r="EE1506" s="40"/>
      <c r="EF1506" s="40"/>
      <c r="EG1506" s="41"/>
      <c r="EH1506" s="40"/>
      <c r="EI1506" s="40"/>
      <c r="EJ1506" s="40"/>
      <c r="EK1506" s="40"/>
      <c r="EL1506" s="42"/>
      <c r="EM1506" s="40"/>
      <c r="EN1506" s="40"/>
      <c r="EO1506" s="40"/>
      <c r="EP1506" s="40"/>
      <c r="EQ1506" s="40"/>
      <c r="ER1506" s="40"/>
      <c r="ES1506" s="40"/>
      <c r="ET1506" s="40"/>
      <c r="EU1506" s="40"/>
      <c r="EV1506" s="40"/>
      <c r="EW1506" s="42"/>
      <c r="EX1506" s="42"/>
      <c r="EY1506" s="42"/>
      <c r="EZ1506" s="42"/>
      <c r="FA1506" s="42"/>
      <c r="FB1506" s="42"/>
      <c r="FC1506" s="42"/>
      <c r="FD1506" s="42"/>
      <c r="FE1506" s="42"/>
      <c r="FF1506" s="42"/>
      <c r="FG1506" s="42"/>
      <c r="FH1506" s="42"/>
      <c r="FI1506" s="42"/>
      <c r="FJ1506" s="42"/>
      <c r="FK1506" s="42"/>
      <c r="FL1506" s="42"/>
      <c r="FM1506" s="42"/>
      <c r="FN1506" s="42"/>
      <c r="FO1506" s="42"/>
      <c r="FP1506" s="42"/>
      <c r="FQ1506" s="42"/>
      <c r="FR1506" s="42"/>
      <c r="FS1506" s="29">
        <f t="shared" si="183"/>
        <v>812</v>
      </c>
      <c r="FT1506" s="29">
        <f t="shared" si="181"/>
        <v>812</v>
      </c>
      <c r="FU1506" s="8">
        <f t="shared" si="180"/>
        <v>4</v>
      </c>
      <c r="FV1506" s="29">
        <f t="shared" si="182"/>
        <v>4</v>
      </c>
    </row>
    <row r="1507" spans="1:179">
      <c r="A1507" s="8">
        <v>11024</v>
      </c>
      <c r="B1507" s="27" t="s">
        <v>72</v>
      </c>
      <c r="C1507" s="40">
        <v>18</v>
      </c>
      <c r="D1507" s="40" t="s">
        <v>1887</v>
      </c>
      <c r="E1507" s="40" t="s">
        <v>1448</v>
      </c>
      <c r="F1507" s="40" t="s">
        <v>25</v>
      </c>
      <c r="G1507" s="40">
        <v>450</v>
      </c>
      <c r="H1507" s="8" t="str">
        <f>VLOOKUP(F1507, 'Meslek Grupları'!$E$6:$G$152, 3, FALSE)</f>
        <v>Esnaf</v>
      </c>
      <c r="I1507" s="40"/>
      <c r="J1507" s="40"/>
      <c r="K1507" s="40"/>
      <c r="L1507" s="40"/>
      <c r="M1507" s="40"/>
      <c r="N1507" s="40"/>
      <c r="O1507" s="40"/>
      <c r="P1507" s="40"/>
      <c r="Q1507" s="40" t="s">
        <v>576</v>
      </c>
      <c r="R1507" s="40">
        <v>38</v>
      </c>
      <c r="S1507" s="40">
        <v>2</v>
      </c>
      <c r="T1507" s="40">
        <v>16.75</v>
      </c>
      <c r="U1507" s="40"/>
      <c r="V1507" s="40"/>
      <c r="W1507" s="40"/>
      <c r="X1507" s="40"/>
      <c r="Y1507" s="40"/>
      <c r="Z1507" s="41">
        <v>100</v>
      </c>
      <c r="AA1507" s="40">
        <v>25</v>
      </c>
      <c r="AB1507" s="40"/>
      <c r="AC1507" s="40"/>
      <c r="AD1507" s="40"/>
      <c r="AE1507" s="40"/>
      <c r="AF1507" s="40"/>
      <c r="AG1507" s="40"/>
      <c r="AH1507" s="40"/>
      <c r="AI1507" s="40"/>
      <c r="AJ1507" s="40"/>
      <c r="AK1507" s="40"/>
      <c r="AL1507" s="40"/>
      <c r="AM1507" s="40"/>
      <c r="AN1507" s="40"/>
      <c r="AO1507" s="40"/>
      <c r="AP1507" s="40"/>
      <c r="AQ1507" s="40"/>
      <c r="AR1507" s="40">
        <v>40</v>
      </c>
      <c r="AS1507" s="42">
        <v>8</v>
      </c>
      <c r="AT1507" s="42">
        <v>33</v>
      </c>
      <c r="AU1507" s="43"/>
      <c r="AV1507" s="40">
        <v>9</v>
      </c>
      <c r="AW1507" s="40"/>
      <c r="AX1507" s="40">
        <v>33</v>
      </c>
      <c r="AY1507" s="40" t="s">
        <v>1888</v>
      </c>
      <c r="AZ1507" s="40">
        <v>297</v>
      </c>
      <c r="BA1507" s="42">
        <v>297</v>
      </c>
      <c r="BB1507" s="41"/>
      <c r="BC1507" s="40"/>
      <c r="BD1507" s="40"/>
      <c r="BE1507" s="40"/>
      <c r="BF1507" s="40"/>
      <c r="BG1507" s="40"/>
      <c r="BH1507" s="42"/>
      <c r="BI1507" s="40"/>
      <c r="BJ1507" s="40"/>
      <c r="BK1507" s="40"/>
      <c r="BL1507" s="40"/>
      <c r="BM1507" s="40"/>
      <c r="BN1507" s="40"/>
      <c r="BO1507" s="41"/>
      <c r="BP1507" s="40"/>
      <c r="BQ1507" s="40"/>
      <c r="BR1507" s="40"/>
      <c r="BS1507" s="40"/>
      <c r="BT1507" s="40"/>
      <c r="BU1507" s="42"/>
      <c r="BV1507" s="40"/>
      <c r="BW1507" s="41">
        <v>2</v>
      </c>
      <c r="BX1507" s="40"/>
      <c r="BY1507" s="40"/>
      <c r="BZ1507" s="40">
        <v>225</v>
      </c>
      <c r="CA1507" s="42">
        <v>225</v>
      </c>
      <c r="CB1507" s="41"/>
      <c r="CC1507" s="40"/>
      <c r="CD1507" s="40"/>
      <c r="CE1507" s="40"/>
      <c r="CF1507" s="40"/>
      <c r="CG1507" s="40"/>
      <c r="CH1507" s="42"/>
      <c r="CI1507" s="43"/>
      <c r="CJ1507" s="41"/>
      <c r="CK1507" s="40"/>
      <c r="CL1507" s="40"/>
      <c r="CM1507" s="40"/>
      <c r="CN1507" s="40"/>
      <c r="CO1507" s="40">
        <v>1</v>
      </c>
      <c r="CP1507" s="40">
        <v>25</v>
      </c>
      <c r="CQ1507" s="40"/>
      <c r="CR1507" s="40">
        <v>1</v>
      </c>
      <c r="CS1507" s="40">
        <v>2</v>
      </c>
      <c r="CT1507" s="40"/>
      <c r="CU1507" s="40"/>
      <c r="CV1507" s="40"/>
      <c r="CW1507" s="40"/>
      <c r="CX1507" s="40"/>
      <c r="CY1507" s="40"/>
      <c r="CZ1507" s="40"/>
      <c r="DA1507" s="40"/>
      <c r="DB1507" s="40"/>
      <c r="DC1507" s="40"/>
      <c r="DD1507" s="40"/>
      <c r="DE1507" s="40"/>
      <c r="DF1507" s="40"/>
      <c r="DG1507" s="40"/>
      <c r="DH1507" s="40"/>
      <c r="DI1507" s="40"/>
      <c r="DJ1507" s="40"/>
      <c r="DK1507" s="40"/>
      <c r="DL1507" s="40"/>
      <c r="DM1507" s="40"/>
      <c r="DN1507" s="40"/>
      <c r="DO1507" s="40"/>
      <c r="DP1507" s="40"/>
      <c r="DQ1507" s="41"/>
      <c r="DR1507" s="40"/>
      <c r="DS1507" s="40"/>
      <c r="DT1507" s="40"/>
      <c r="DU1507" s="40"/>
      <c r="DV1507" s="42"/>
      <c r="DW1507" s="40"/>
      <c r="DX1507" s="40"/>
      <c r="DY1507" s="40"/>
      <c r="DZ1507" s="40"/>
      <c r="EA1507" s="40"/>
      <c r="EB1507" s="40"/>
      <c r="EC1507" s="40"/>
      <c r="ED1507" s="41"/>
      <c r="EE1507" s="40"/>
      <c r="EF1507" s="40"/>
      <c r="EG1507" s="41"/>
      <c r="EH1507" s="40"/>
      <c r="EI1507" s="40"/>
      <c r="EJ1507" s="40"/>
      <c r="EK1507" s="40"/>
      <c r="EL1507" s="42"/>
      <c r="EM1507" s="40"/>
      <c r="EN1507" s="40"/>
      <c r="EO1507" s="40"/>
      <c r="EP1507" s="40"/>
      <c r="EQ1507" s="40"/>
      <c r="ER1507" s="40"/>
      <c r="ES1507" s="40"/>
      <c r="ET1507" s="40"/>
      <c r="EU1507" s="40"/>
      <c r="EV1507" s="40"/>
      <c r="EW1507" s="42"/>
      <c r="EX1507" s="42"/>
      <c r="EY1507" s="42"/>
      <c r="EZ1507" s="42"/>
      <c r="FA1507" s="42"/>
      <c r="FB1507" s="42"/>
      <c r="FC1507" s="42"/>
      <c r="FD1507" s="42"/>
      <c r="FE1507" s="42"/>
      <c r="FF1507" s="42"/>
      <c r="FG1507" s="42"/>
      <c r="FH1507" s="42"/>
      <c r="FI1507" s="42"/>
      <c r="FJ1507" s="42"/>
      <c r="FK1507" s="42"/>
      <c r="FL1507" s="42"/>
      <c r="FM1507" s="42"/>
      <c r="FN1507" s="42"/>
      <c r="FO1507" s="42"/>
      <c r="FP1507" s="42"/>
      <c r="FQ1507" s="42"/>
      <c r="FR1507" s="42"/>
      <c r="FS1507" s="29">
        <f t="shared" si="183"/>
        <v>997</v>
      </c>
      <c r="FT1507" s="29">
        <f t="shared" si="181"/>
        <v>997</v>
      </c>
      <c r="FU1507" s="8">
        <f t="shared" si="180"/>
        <v>11</v>
      </c>
      <c r="FV1507" s="29">
        <f t="shared" si="182"/>
        <v>11</v>
      </c>
    </row>
    <row r="1508" spans="1:179">
      <c r="A1508" s="8">
        <v>11024</v>
      </c>
      <c r="B1508" s="27" t="s">
        <v>72</v>
      </c>
      <c r="C1508" s="40">
        <v>19</v>
      </c>
      <c r="D1508" s="40" t="s">
        <v>1596</v>
      </c>
      <c r="E1508" s="40" t="s">
        <v>1478</v>
      </c>
      <c r="F1508" s="40" t="s">
        <v>1042</v>
      </c>
      <c r="G1508" s="40">
        <v>650</v>
      </c>
      <c r="H1508" s="8" t="str">
        <f>VLOOKUP(F1508, 'Meslek Grupları'!$E$6:$G$152, 3, FALSE)</f>
        <v>Esnaf</v>
      </c>
      <c r="I1508" s="40"/>
      <c r="J1508" s="40"/>
      <c r="K1508" s="40"/>
      <c r="L1508" s="40"/>
      <c r="M1508" s="40"/>
      <c r="N1508" s="40"/>
      <c r="O1508" s="40"/>
      <c r="P1508" s="40"/>
      <c r="Q1508" s="40" t="s">
        <v>576</v>
      </c>
      <c r="R1508" s="40">
        <v>160</v>
      </c>
      <c r="S1508" s="40">
        <v>6</v>
      </c>
      <c r="T1508" s="40">
        <v>66</v>
      </c>
      <c r="U1508" s="40"/>
      <c r="V1508" s="40"/>
      <c r="W1508" s="40"/>
      <c r="X1508" s="40"/>
      <c r="Y1508" s="40"/>
      <c r="Z1508" s="41">
        <v>200</v>
      </c>
      <c r="AA1508" s="40">
        <v>50</v>
      </c>
      <c r="AB1508" s="40">
        <v>50</v>
      </c>
      <c r="AC1508" s="40">
        <v>10</v>
      </c>
      <c r="AD1508" s="40"/>
      <c r="AE1508" s="40"/>
      <c r="AF1508" s="40"/>
      <c r="AG1508" s="40"/>
      <c r="AH1508" s="40"/>
      <c r="AI1508" s="40"/>
      <c r="AJ1508" s="40"/>
      <c r="AK1508" s="40"/>
      <c r="AL1508" s="40"/>
      <c r="AM1508" s="40"/>
      <c r="AN1508" s="40"/>
      <c r="AO1508" s="40"/>
      <c r="AP1508" s="40"/>
      <c r="AQ1508" s="40"/>
      <c r="AR1508" s="40">
        <v>100</v>
      </c>
      <c r="AS1508" s="42">
        <v>20</v>
      </c>
      <c r="AT1508" s="42">
        <v>80</v>
      </c>
      <c r="AU1508" s="43"/>
      <c r="AV1508" s="40">
        <v>16</v>
      </c>
      <c r="AW1508" s="40"/>
      <c r="AX1508" s="40">
        <v>80</v>
      </c>
      <c r="AY1508" s="40" t="s">
        <v>1889</v>
      </c>
      <c r="AZ1508" s="40">
        <v>720</v>
      </c>
      <c r="BA1508" s="42">
        <v>750</v>
      </c>
      <c r="BB1508" s="41"/>
      <c r="BC1508" s="40"/>
      <c r="BD1508" s="40"/>
      <c r="BE1508" s="40"/>
      <c r="BF1508" s="40"/>
      <c r="BG1508" s="40"/>
      <c r="BH1508" s="42"/>
      <c r="BI1508" s="40"/>
      <c r="BJ1508" s="40"/>
      <c r="BK1508" s="40"/>
      <c r="BL1508" s="40"/>
      <c r="BM1508" s="40"/>
      <c r="BN1508" s="40"/>
      <c r="BO1508" s="41"/>
      <c r="BP1508" s="40"/>
      <c r="BQ1508" s="40"/>
      <c r="BR1508" s="40"/>
      <c r="BS1508" s="40"/>
      <c r="BT1508" s="40"/>
      <c r="BU1508" s="42"/>
      <c r="BV1508" s="40"/>
      <c r="BW1508" s="41">
        <v>6</v>
      </c>
      <c r="BX1508" s="40"/>
      <c r="BY1508" s="40"/>
      <c r="BZ1508" s="40">
        <v>750</v>
      </c>
      <c r="CA1508" s="42">
        <v>775</v>
      </c>
      <c r="CB1508" s="41">
        <v>2</v>
      </c>
      <c r="CC1508" s="40"/>
      <c r="CD1508" s="40"/>
      <c r="CE1508" s="40"/>
      <c r="CF1508" s="40"/>
      <c r="CG1508" s="40">
        <v>40</v>
      </c>
      <c r="CH1508" s="42">
        <v>40</v>
      </c>
      <c r="CI1508" s="43"/>
      <c r="CJ1508" s="41"/>
      <c r="CK1508" s="40"/>
      <c r="CL1508" s="40"/>
      <c r="CM1508" s="40"/>
      <c r="CN1508" s="40"/>
      <c r="CO1508" s="40"/>
      <c r="CP1508" s="40"/>
      <c r="CQ1508" s="40"/>
      <c r="CR1508" s="40"/>
      <c r="CS1508" s="40"/>
      <c r="CT1508" s="40"/>
      <c r="CU1508" s="40"/>
      <c r="CV1508" s="40"/>
      <c r="CW1508" s="40">
        <v>1</v>
      </c>
      <c r="CX1508" s="40">
        <v>12</v>
      </c>
      <c r="CY1508" s="40"/>
      <c r="CZ1508" s="40"/>
      <c r="DA1508" s="40"/>
      <c r="DB1508" s="40"/>
      <c r="DC1508" s="40"/>
      <c r="DD1508" s="40"/>
      <c r="DE1508" s="40"/>
      <c r="DF1508" s="40"/>
      <c r="DG1508" s="40"/>
      <c r="DH1508" s="40"/>
      <c r="DI1508" s="40"/>
      <c r="DJ1508" s="40"/>
      <c r="DK1508" s="40"/>
      <c r="DL1508" s="40"/>
      <c r="DM1508" s="40"/>
      <c r="DN1508" s="40"/>
      <c r="DO1508" s="40">
        <v>4</v>
      </c>
      <c r="DP1508" s="40"/>
      <c r="DQ1508" s="41"/>
      <c r="DR1508" s="40"/>
      <c r="DS1508" s="40"/>
      <c r="DT1508" s="40"/>
      <c r="DU1508" s="40"/>
      <c r="DV1508" s="42"/>
      <c r="DW1508" s="40"/>
      <c r="DX1508" s="40"/>
      <c r="DY1508" s="40"/>
      <c r="DZ1508" s="40"/>
      <c r="EA1508" s="40"/>
      <c r="EB1508" s="40"/>
      <c r="EC1508" s="40"/>
      <c r="ED1508" s="41"/>
      <c r="EE1508" s="40"/>
      <c r="EF1508" s="40"/>
      <c r="EG1508" s="41"/>
      <c r="EH1508" s="40"/>
      <c r="EI1508" s="40"/>
      <c r="EJ1508" s="40"/>
      <c r="EK1508" s="40"/>
      <c r="EL1508" s="42"/>
      <c r="EM1508" s="40"/>
      <c r="EN1508" s="40"/>
      <c r="EO1508" s="40"/>
      <c r="EP1508" s="40"/>
      <c r="EQ1508" s="40"/>
      <c r="ER1508" s="40"/>
      <c r="ES1508" s="40"/>
      <c r="ET1508" s="40"/>
      <c r="EU1508" s="40"/>
      <c r="EV1508" s="40"/>
      <c r="EW1508" s="42"/>
      <c r="EX1508" s="42"/>
      <c r="EY1508" s="42"/>
      <c r="EZ1508" s="42"/>
      <c r="FA1508" s="42"/>
      <c r="FB1508" s="42"/>
      <c r="FC1508" s="42"/>
      <c r="FD1508" s="42"/>
      <c r="FE1508" s="42"/>
      <c r="FF1508" s="42"/>
      <c r="FG1508" s="42"/>
      <c r="FH1508" s="42"/>
      <c r="FI1508" s="42"/>
      <c r="FJ1508" s="42"/>
      <c r="FK1508" s="42"/>
      <c r="FL1508" s="42"/>
      <c r="FM1508" s="42"/>
      <c r="FN1508" s="42"/>
      <c r="FO1508" s="42"/>
      <c r="FP1508" s="42"/>
      <c r="FQ1508" s="42"/>
      <c r="FR1508" s="42"/>
      <c r="FS1508" s="29">
        <f t="shared" si="183"/>
        <v>2172</v>
      </c>
      <c r="FT1508" s="29">
        <f t="shared" si="181"/>
        <v>2172</v>
      </c>
      <c r="FU1508" s="8">
        <f t="shared" si="180"/>
        <v>24</v>
      </c>
      <c r="FV1508" s="29">
        <f t="shared" si="182"/>
        <v>24</v>
      </c>
      <c r="FW1508" t="s">
        <v>1890</v>
      </c>
    </row>
    <row r="1509" spans="1:179">
      <c r="A1509" s="8">
        <v>11024</v>
      </c>
      <c r="B1509" s="27" t="s">
        <v>72</v>
      </c>
      <c r="C1509" s="40">
        <v>20</v>
      </c>
      <c r="D1509" s="40" t="s">
        <v>1480</v>
      </c>
      <c r="E1509" s="40" t="s">
        <v>1478</v>
      </c>
      <c r="F1509" s="40" t="s">
        <v>1042</v>
      </c>
      <c r="G1509" s="40">
        <v>750</v>
      </c>
      <c r="H1509" s="8" t="str">
        <f>VLOOKUP(F1509, 'Meslek Grupları'!$E$6:$G$152, 3, FALSE)</f>
        <v>Esnaf</v>
      </c>
      <c r="I1509" s="40"/>
      <c r="J1509" s="40"/>
      <c r="K1509" s="40"/>
      <c r="L1509" s="40"/>
      <c r="M1509" s="40"/>
      <c r="N1509" s="40"/>
      <c r="O1509" s="40"/>
      <c r="P1509" s="40"/>
      <c r="Q1509" s="40" t="s">
        <v>576</v>
      </c>
      <c r="R1509" s="40">
        <v>140</v>
      </c>
      <c r="S1509" s="40">
        <v>3</v>
      </c>
      <c r="T1509" s="40">
        <v>17.5</v>
      </c>
      <c r="U1509" s="40"/>
      <c r="V1509" s="40"/>
      <c r="W1509" s="40"/>
      <c r="X1509" s="40"/>
      <c r="Y1509" s="40"/>
      <c r="Z1509" s="41">
        <v>400</v>
      </c>
      <c r="AA1509" s="40">
        <v>100</v>
      </c>
      <c r="AB1509" s="40">
        <v>200</v>
      </c>
      <c r="AC1509" s="40">
        <v>40</v>
      </c>
      <c r="AD1509" s="40"/>
      <c r="AE1509" s="40"/>
      <c r="AF1509" s="40"/>
      <c r="AG1509" s="40"/>
      <c r="AH1509" s="40"/>
      <c r="AI1509" s="40"/>
      <c r="AJ1509" s="40"/>
      <c r="AK1509" s="40"/>
      <c r="AL1509" s="40"/>
      <c r="AM1509" s="40"/>
      <c r="AN1509" s="40"/>
      <c r="AO1509" s="40"/>
      <c r="AP1509" s="40"/>
      <c r="AQ1509" s="40"/>
      <c r="AR1509" s="40">
        <v>200</v>
      </c>
      <c r="AS1509" s="42">
        <v>40</v>
      </c>
      <c r="AT1509" s="42">
        <v>180</v>
      </c>
      <c r="AU1509" s="43"/>
      <c r="AV1509" s="40">
        <v>24</v>
      </c>
      <c r="AW1509" s="40"/>
      <c r="AX1509" s="40">
        <v>180</v>
      </c>
      <c r="AY1509" s="40" t="s">
        <v>1891</v>
      </c>
      <c r="AZ1509" s="40">
        <v>1620</v>
      </c>
      <c r="BA1509" s="42">
        <v>1620</v>
      </c>
      <c r="BB1509" s="41"/>
      <c r="BC1509" s="40"/>
      <c r="BD1509" s="40"/>
      <c r="BE1509" s="40"/>
      <c r="BF1509" s="40"/>
      <c r="BG1509" s="40"/>
      <c r="BH1509" s="42"/>
      <c r="BI1509" s="40"/>
      <c r="BJ1509" s="40"/>
      <c r="BK1509" s="40"/>
      <c r="BL1509" s="40"/>
      <c r="BM1509" s="40"/>
      <c r="BN1509" s="40"/>
      <c r="BO1509" s="41"/>
      <c r="BP1509" s="40"/>
      <c r="BQ1509" s="40"/>
      <c r="BR1509" s="40"/>
      <c r="BS1509" s="40"/>
      <c r="BT1509" s="40"/>
      <c r="BU1509" s="42"/>
      <c r="BV1509" s="40"/>
      <c r="BW1509" s="41">
        <v>3</v>
      </c>
      <c r="BX1509" s="40"/>
      <c r="BY1509" s="40"/>
      <c r="BZ1509" s="40">
        <v>300</v>
      </c>
      <c r="CA1509" s="42">
        <v>325</v>
      </c>
      <c r="CB1509" s="41">
        <v>4</v>
      </c>
      <c r="CC1509" s="40"/>
      <c r="CD1509" s="40"/>
      <c r="CE1509" s="40"/>
      <c r="CF1509" s="40"/>
      <c r="CG1509" s="40">
        <v>80</v>
      </c>
      <c r="CH1509" s="42">
        <v>80</v>
      </c>
      <c r="CI1509" s="43"/>
      <c r="CJ1509" s="41"/>
      <c r="CK1509" s="40"/>
      <c r="CL1509" s="40"/>
      <c r="CM1509" s="40"/>
      <c r="CN1509" s="40"/>
      <c r="CO1509" s="40"/>
      <c r="CP1509" s="40"/>
      <c r="CQ1509" s="40"/>
      <c r="CR1509" s="40"/>
      <c r="CS1509" s="40"/>
      <c r="CT1509" s="40"/>
      <c r="CU1509" s="40"/>
      <c r="CV1509" s="40"/>
      <c r="CW1509" s="40">
        <v>2</v>
      </c>
      <c r="CX1509" s="40">
        <v>22</v>
      </c>
      <c r="CY1509" s="40"/>
      <c r="CZ1509" s="40">
        <v>2</v>
      </c>
      <c r="DA1509" s="40">
        <v>2</v>
      </c>
      <c r="DB1509" s="40"/>
      <c r="DC1509" s="40"/>
      <c r="DD1509" s="40"/>
      <c r="DE1509" s="40"/>
      <c r="DF1509" s="40"/>
      <c r="DG1509" s="40"/>
      <c r="DH1509" s="40"/>
      <c r="DI1509" s="40"/>
      <c r="DJ1509" s="40"/>
      <c r="DK1509" s="40"/>
      <c r="DL1509" s="40"/>
      <c r="DM1509" s="40"/>
      <c r="DN1509" s="40"/>
      <c r="DO1509" s="40">
        <v>4</v>
      </c>
      <c r="DP1509" s="40"/>
      <c r="DQ1509" s="41"/>
      <c r="DR1509" s="40"/>
      <c r="DS1509" s="40"/>
      <c r="DT1509" s="40"/>
      <c r="DU1509" s="40"/>
      <c r="DV1509" s="42"/>
      <c r="DW1509" s="40"/>
      <c r="DX1509" s="40"/>
      <c r="DY1509" s="40"/>
      <c r="DZ1509" s="40"/>
      <c r="EA1509" s="40"/>
      <c r="EB1509" s="40"/>
      <c r="EC1509" s="40"/>
      <c r="ED1509" s="41"/>
      <c r="EE1509" s="40"/>
      <c r="EF1509" s="40"/>
      <c r="EG1509" s="41"/>
      <c r="EH1509" s="40"/>
      <c r="EI1509" s="40"/>
      <c r="EJ1509" s="40"/>
      <c r="EK1509" s="40"/>
      <c r="EL1509" s="42"/>
      <c r="EM1509" s="40"/>
      <c r="EN1509" s="40"/>
      <c r="EO1509" s="40"/>
      <c r="EP1509" s="40"/>
      <c r="EQ1509" s="40"/>
      <c r="ER1509" s="40"/>
      <c r="ES1509" s="40"/>
      <c r="ET1509" s="40"/>
      <c r="EU1509" s="40"/>
      <c r="EV1509" s="40"/>
      <c r="EW1509" s="42"/>
      <c r="EX1509" s="42"/>
      <c r="EY1509" s="42"/>
      <c r="EZ1509" s="42"/>
      <c r="FA1509" s="42"/>
      <c r="FB1509" s="42"/>
      <c r="FC1509" s="42"/>
      <c r="FD1509" s="42"/>
      <c r="FE1509" s="42"/>
      <c r="FF1509" s="42"/>
      <c r="FG1509" s="42"/>
      <c r="FH1509" s="42"/>
      <c r="FI1509" s="42"/>
      <c r="FJ1509" s="42"/>
      <c r="FK1509" s="42"/>
      <c r="FL1509" s="42"/>
      <c r="FM1509" s="42"/>
      <c r="FN1509" s="42"/>
      <c r="FO1509" s="42"/>
      <c r="FP1509" s="42"/>
      <c r="FQ1509" s="42"/>
      <c r="FR1509" s="42"/>
      <c r="FS1509" s="29">
        <f t="shared" si="183"/>
        <v>2772</v>
      </c>
      <c r="FT1509" s="29">
        <f t="shared" si="181"/>
        <v>2772</v>
      </c>
      <c r="FU1509" s="8">
        <f t="shared" ref="FU1509:FU1572" si="184">CB1509+BW1509+BO1509+BI1509+BB1509+AV1509+AU1509</f>
        <v>31</v>
      </c>
      <c r="FV1509" s="29">
        <f t="shared" si="182"/>
        <v>31</v>
      </c>
      <c r="FW1509" t="s">
        <v>1890</v>
      </c>
    </row>
    <row r="1510" spans="1:179">
      <c r="A1510" s="8">
        <v>11024</v>
      </c>
      <c r="B1510" s="27" t="s">
        <v>72</v>
      </c>
      <c r="C1510" s="40">
        <v>21</v>
      </c>
      <c r="D1510" s="40" t="s">
        <v>1886</v>
      </c>
      <c r="E1510" s="40" t="s">
        <v>1478</v>
      </c>
      <c r="F1510" s="40" t="s">
        <v>1042</v>
      </c>
      <c r="G1510" s="40">
        <v>550</v>
      </c>
      <c r="H1510" s="8" t="str">
        <f>VLOOKUP(F1510, 'Meslek Grupları'!$E$6:$G$152, 3, FALSE)</f>
        <v>Esnaf</v>
      </c>
      <c r="I1510" s="40"/>
      <c r="J1510" s="40"/>
      <c r="K1510" s="40"/>
      <c r="L1510" s="40"/>
      <c r="M1510" s="40"/>
      <c r="N1510" s="40"/>
      <c r="O1510" s="40"/>
      <c r="P1510" s="40"/>
      <c r="Q1510" s="40" t="s">
        <v>576</v>
      </c>
      <c r="R1510" s="40">
        <v>115</v>
      </c>
      <c r="S1510" s="40">
        <v>2</v>
      </c>
      <c r="T1510" s="40">
        <v>10</v>
      </c>
      <c r="U1510" s="40">
        <v>20</v>
      </c>
      <c r="V1510" s="40">
        <v>2.5</v>
      </c>
      <c r="W1510" s="40"/>
      <c r="X1510" s="40"/>
      <c r="Y1510" s="40"/>
      <c r="Z1510" s="41">
        <v>100</v>
      </c>
      <c r="AA1510" s="40">
        <v>25</v>
      </c>
      <c r="AB1510" s="40"/>
      <c r="AC1510" s="40"/>
      <c r="AD1510" s="40"/>
      <c r="AE1510" s="40"/>
      <c r="AF1510" s="40"/>
      <c r="AG1510" s="40"/>
      <c r="AH1510" s="40"/>
      <c r="AI1510" s="40"/>
      <c r="AJ1510" s="40"/>
      <c r="AK1510" s="40"/>
      <c r="AL1510" s="40"/>
      <c r="AM1510" s="40"/>
      <c r="AN1510" s="40"/>
      <c r="AO1510" s="40"/>
      <c r="AP1510" s="40"/>
      <c r="AQ1510" s="40"/>
      <c r="AR1510" s="40">
        <v>150</v>
      </c>
      <c r="AS1510" s="42">
        <v>30</v>
      </c>
      <c r="AT1510" s="42">
        <v>55</v>
      </c>
      <c r="AU1510" s="43"/>
      <c r="AV1510" s="40">
        <v>9</v>
      </c>
      <c r="AW1510" s="40"/>
      <c r="AX1510" s="40">
        <v>55</v>
      </c>
      <c r="AY1510" s="40" t="s">
        <v>1892</v>
      </c>
      <c r="AZ1510" s="40">
        <v>405</v>
      </c>
      <c r="BA1510" s="42">
        <v>500</v>
      </c>
      <c r="BB1510" s="41"/>
      <c r="BC1510" s="40"/>
      <c r="BD1510" s="40"/>
      <c r="BE1510" s="40"/>
      <c r="BF1510" s="40"/>
      <c r="BG1510" s="40"/>
      <c r="BH1510" s="42"/>
      <c r="BI1510" s="40"/>
      <c r="BJ1510" s="40"/>
      <c r="BK1510" s="40"/>
      <c r="BL1510" s="40"/>
      <c r="BM1510" s="40"/>
      <c r="BN1510" s="40"/>
      <c r="BO1510" s="41"/>
      <c r="BP1510" s="40"/>
      <c r="BQ1510" s="40"/>
      <c r="BR1510" s="40"/>
      <c r="BS1510" s="40"/>
      <c r="BT1510" s="40"/>
      <c r="BU1510" s="42"/>
      <c r="BV1510" s="40"/>
      <c r="BW1510" s="41">
        <v>2</v>
      </c>
      <c r="BX1510" s="40"/>
      <c r="BY1510" s="40"/>
      <c r="BZ1510" s="40">
        <v>150</v>
      </c>
      <c r="CA1510" s="42">
        <v>175</v>
      </c>
      <c r="CB1510" s="41"/>
      <c r="CC1510" s="40"/>
      <c r="CD1510" s="40"/>
      <c r="CE1510" s="40"/>
      <c r="CF1510" s="40"/>
      <c r="CG1510" s="40"/>
      <c r="CH1510" s="42"/>
      <c r="CI1510" s="43"/>
      <c r="CJ1510" s="41"/>
      <c r="CK1510" s="40"/>
      <c r="CL1510" s="40"/>
      <c r="CM1510" s="40"/>
      <c r="CN1510" s="40"/>
      <c r="CO1510" s="40"/>
      <c r="CP1510" s="40"/>
      <c r="CQ1510" s="40"/>
      <c r="CR1510" s="40"/>
      <c r="CS1510" s="40"/>
      <c r="CT1510" s="40"/>
      <c r="CU1510" s="40"/>
      <c r="CV1510" s="40"/>
      <c r="CW1510" s="40">
        <v>1</v>
      </c>
      <c r="CX1510" s="40">
        <v>12</v>
      </c>
      <c r="CY1510" s="40"/>
      <c r="CZ1510" s="40"/>
      <c r="DA1510" s="40"/>
      <c r="DB1510" s="40"/>
      <c r="DC1510" s="40">
        <v>20</v>
      </c>
      <c r="DD1510" s="40"/>
      <c r="DE1510" s="40">
        <v>140</v>
      </c>
      <c r="DF1510" s="40"/>
      <c r="DG1510" s="40"/>
      <c r="DH1510" s="40"/>
      <c r="DI1510" s="40"/>
      <c r="DJ1510" s="40"/>
      <c r="DK1510" s="40"/>
      <c r="DL1510" s="40"/>
      <c r="DM1510" s="40"/>
      <c r="DN1510" s="40"/>
      <c r="DO1510" s="40">
        <v>2</v>
      </c>
      <c r="DP1510" s="40"/>
      <c r="DQ1510" s="41"/>
      <c r="DR1510" s="40"/>
      <c r="DS1510" s="40"/>
      <c r="DT1510" s="40"/>
      <c r="DU1510" s="40"/>
      <c r="DV1510" s="42"/>
      <c r="DW1510" s="40"/>
      <c r="DX1510" s="40"/>
      <c r="DY1510" s="40"/>
      <c r="DZ1510" s="40"/>
      <c r="EA1510" s="40"/>
      <c r="EB1510" s="40"/>
      <c r="EC1510" s="40"/>
      <c r="ED1510" s="41"/>
      <c r="EE1510" s="40"/>
      <c r="EF1510" s="40"/>
      <c r="EG1510" s="41"/>
      <c r="EH1510" s="40"/>
      <c r="EI1510" s="40"/>
      <c r="EJ1510" s="40"/>
      <c r="EK1510" s="40"/>
      <c r="EL1510" s="42"/>
      <c r="EM1510" s="40"/>
      <c r="EN1510" s="40"/>
      <c r="EO1510" s="40"/>
      <c r="EP1510" s="40"/>
      <c r="EQ1510" s="40"/>
      <c r="ER1510" s="40"/>
      <c r="ES1510" s="40"/>
      <c r="ET1510" s="40"/>
      <c r="EU1510" s="40"/>
      <c r="EV1510" s="40"/>
      <c r="EW1510" s="42"/>
      <c r="EX1510" s="42"/>
      <c r="EY1510" s="42"/>
      <c r="EZ1510" s="42"/>
      <c r="FA1510" s="42"/>
      <c r="FB1510" s="42"/>
      <c r="FC1510" s="42"/>
      <c r="FD1510" s="42"/>
      <c r="FE1510" s="42"/>
      <c r="FF1510" s="42"/>
      <c r="FG1510" s="42"/>
      <c r="FH1510" s="42"/>
      <c r="FI1510" s="42"/>
      <c r="FJ1510" s="42"/>
      <c r="FK1510" s="42"/>
      <c r="FL1510" s="42"/>
      <c r="FM1510" s="42"/>
      <c r="FN1510" s="42"/>
      <c r="FO1510" s="42"/>
      <c r="FP1510" s="42"/>
      <c r="FQ1510" s="42"/>
      <c r="FR1510" s="42"/>
      <c r="FS1510" s="29">
        <f t="shared" si="183"/>
        <v>1257</v>
      </c>
      <c r="FT1510" s="29">
        <f t="shared" si="181"/>
        <v>1257</v>
      </c>
      <c r="FU1510" s="8">
        <f t="shared" si="184"/>
        <v>11</v>
      </c>
      <c r="FV1510" s="29">
        <f t="shared" si="182"/>
        <v>11</v>
      </c>
      <c r="FW1510" t="s">
        <v>1890</v>
      </c>
    </row>
    <row r="1511" spans="1:179">
      <c r="A1511" s="8">
        <v>11024</v>
      </c>
      <c r="B1511" s="27" t="s">
        <v>72</v>
      </c>
      <c r="C1511" s="40">
        <v>22</v>
      </c>
      <c r="D1511" s="40" t="s">
        <v>1478</v>
      </c>
      <c r="E1511" s="40" t="s">
        <v>527</v>
      </c>
      <c r="F1511" s="40" t="s">
        <v>808</v>
      </c>
      <c r="G1511" s="40">
        <v>250</v>
      </c>
      <c r="H1511" s="8" t="str">
        <f>VLOOKUP(F1511, 'Meslek Grupları'!$E$6:$G$152, 3, FALSE)</f>
        <v>İşçiler</v>
      </c>
      <c r="I1511" s="40"/>
      <c r="J1511" s="40"/>
      <c r="K1511" s="40"/>
      <c r="L1511" s="40"/>
      <c r="M1511" s="40"/>
      <c r="N1511" s="40"/>
      <c r="O1511" s="40"/>
      <c r="P1511" s="40"/>
      <c r="Q1511" s="40" t="s">
        <v>576</v>
      </c>
      <c r="R1511" s="40"/>
      <c r="S1511" s="40"/>
      <c r="T1511" s="40"/>
      <c r="U1511" s="40"/>
      <c r="V1511" s="40"/>
      <c r="W1511" s="40"/>
      <c r="X1511" s="40"/>
      <c r="Y1511" s="40"/>
      <c r="Z1511" s="41"/>
      <c r="AA1511" s="40"/>
      <c r="AB1511" s="40"/>
      <c r="AC1511" s="40"/>
      <c r="AD1511" s="40"/>
      <c r="AE1511" s="40"/>
      <c r="AF1511" s="40"/>
      <c r="AG1511" s="40"/>
      <c r="AH1511" s="40"/>
      <c r="AI1511" s="40"/>
      <c r="AJ1511" s="40"/>
      <c r="AK1511" s="40"/>
      <c r="AL1511" s="40"/>
      <c r="AM1511" s="40"/>
      <c r="AN1511" s="40"/>
      <c r="AO1511" s="40"/>
      <c r="AP1511" s="40"/>
      <c r="AQ1511" s="40"/>
      <c r="AR1511" s="40"/>
      <c r="AS1511" s="42"/>
      <c r="AT1511" s="42"/>
      <c r="AU1511" s="43"/>
      <c r="AV1511" s="40"/>
      <c r="AW1511" s="40"/>
      <c r="AX1511" s="40"/>
      <c r="AY1511" s="40"/>
      <c r="AZ1511" s="40"/>
      <c r="BA1511" s="42"/>
      <c r="BB1511" s="41"/>
      <c r="BC1511" s="40"/>
      <c r="BD1511" s="40"/>
      <c r="BE1511" s="40"/>
      <c r="BF1511" s="40"/>
      <c r="BG1511" s="40"/>
      <c r="BH1511" s="42"/>
      <c r="BI1511" s="40"/>
      <c r="BJ1511" s="40"/>
      <c r="BK1511" s="40"/>
      <c r="BL1511" s="40"/>
      <c r="BM1511" s="40"/>
      <c r="BN1511" s="40"/>
      <c r="BO1511" s="41"/>
      <c r="BP1511" s="40"/>
      <c r="BQ1511" s="40"/>
      <c r="BR1511" s="40"/>
      <c r="BS1511" s="40"/>
      <c r="BT1511" s="40"/>
      <c r="BU1511" s="42"/>
      <c r="BV1511" s="40"/>
      <c r="BW1511" s="41"/>
      <c r="BX1511" s="40"/>
      <c r="BY1511" s="40"/>
      <c r="BZ1511" s="40"/>
      <c r="CA1511" s="42"/>
      <c r="CB1511" s="41"/>
      <c r="CC1511" s="40"/>
      <c r="CD1511" s="40"/>
      <c r="CE1511" s="40"/>
      <c r="CF1511" s="40"/>
      <c r="CG1511" s="40"/>
      <c r="CH1511" s="42"/>
      <c r="CI1511" s="43"/>
      <c r="CJ1511" s="41"/>
      <c r="CK1511" s="40"/>
      <c r="CL1511" s="40"/>
      <c r="CM1511" s="40"/>
      <c r="CN1511" s="40"/>
      <c r="CO1511" s="40"/>
      <c r="CP1511" s="40"/>
      <c r="CQ1511" s="40"/>
      <c r="CR1511" s="40"/>
      <c r="CS1511" s="40"/>
      <c r="CT1511" s="40"/>
      <c r="CU1511" s="40"/>
      <c r="CV1511" s="40"/>
      <c r="CW1511" s="40"/>
      <c r="CX1511" s="40"/>
      <c r="CY1511" s="40"/>
      <c r="CZ1511" s="40"/>
      <c r="DA1511" s="40"/>
      <c r="DB1511" s="40"/>
      <c r="DC1511" s="40"/>
      <c r="DD1511" s="40"/>
      <c r="DE1511" s="40"/>
      <c r="DF1511" s="40"/>
      <c r="DG1511" s="40"/>
      <c r="DH1511" s="40"/>
      <c r="DI1511" s="40"/>
      <c r="DJ1511" s="40"/>
      <c r="DK1511" s="40"/>
      <c r="DL1511" s="40"/>
      <c r="DM1511" s="40"/>
      <c r="DN1511" s="40"/>
      <c r="DO1511" s="40"/>
      <c r="DP1511" s="40"/>
      <c r="DQ1511" s="41"/>
      <c r="DR1511" s="40"/>
      <c r="DS1511" s="40"/>
      <c r="DT1511" s="40"/>
      <c r="DU1511" s="40"/>
      <c r="DV1511" s="42"/>
      <c r="DW1511" s="40"/>
      <c r="DX1511" s="40"/>
      <c r="DY1511" s="40"/>
      <c r="DZ1511" s="40"/>
      <c r="EA1511" s="40"/>
      <c r="EB1511" s="40"/>
      <c r="EC1511" s="40"/>
      <c r="ED1511" s="41"/>
      <c r="EE1511" s="40"/>
      <c r="EF1511" s="40"/>
      <c r="EG1511" s="41"/>
      <c r="EH1511" s="40"/>
      <c r="EI1511" s="40"/>
      <c r="EJ1511" s="40"/>
      <c r="EK1511" s="40"/>
      <c r="EL1511" s="42"/>
      <c r="EM1511" s="40"/>
      <c r="EN1511" s="40"/>
      <c r="EO1511" s="40"/>
      <c r="EP1511" s="40"/>
      <c r="EQ1511" s="40"/>
      <c r="ER1511" s="40"/>
      <c r="ES1511" s="40"/>
      <c r="ET1511" s="40"/>
      <c r="EU1511" s="40"/>
      <c r="EV1511" s="40"/>
      <c r="EW1511" s="42"/>
      <c r="EX1511" s="42"/>
      <c r="EY1511" s="42"/>
      <c r="EZ1511" s="42"/>
      <c r="FA1511" s="42"/>
      <c r="FB1511" s="42"/>
      <c r="FC1511" s="42"/>
      <c r="FD1511" s="42"/>
      <c r="FE1511" s="42"/>
      <c r="FF1511" s="42"/>
      <c r="FG1511" s="42"/>
      <c r="FH1511" s="42"/>
      <c r="FI1511" s="42"/>
      <c r="FJ1511" s="42"/>
      <c r="FK1511" s="42"/>
      <c r="FL1511" s="42"/>
      <c r="FM1511" s="42"/>
      <c r="FN1511" s="42"/>
      <c r="FO1511" s="42"/>
      <c r="FP1511" s="42"/>
      <c r="FQ1511" s="42"/>
      <c r="FR1511" s="42"/>
      <c r="FS1511" s="29">
        <f t="shared" si="183"/>
        <v>250</v>
      </c>
      <c r="FT1511" s="29">
        <f t="shared" si="181"/>
        <v>250</v>
      </c>
      <c r="FU1511" s="8">
        <f t="shared" si="184"/>
        <v>0</v>
      </c>
      <c r="FV1511" s="29">
        <f t="shared" si="182"/>
        <v>0</v>
      </c>
    </row>
    <row r="1512" spans="1:179">
      <c r="A1512" s="8">
        <v>11024</v>
      </c>
      <c r="B1512" s="27" t="s">
        <v>72</v>
      </c>
      <c r="C1512" s="40">
        <v>23</v>
      </c>
      <c r="D1512" s="40" t="s">
        <v>1873</v>
      </c>
      <c r="E1512" s="40" t="s">
        <v>1893</v>
      </c>
      <c r="F1512" s="40" t="s">
        <v>808</v>
      </c>
      <c r="G1512" s="40">
        <v>250</v>
      </c>
      <c r="H1512" s="8" t="str">
        <f>VLOOKUP(F1512, 'Meslek Grupları'!$E$6:$G$152, 3, FALSE)</f>
        <v>İşçiler</v>
      </c>
      <c r="I1512" s="40"/>
      <c r="J1512" s="40"/>
      <c r="K1512" s="40"/>
      <c r="L1512" s="40"/>
      <c r="M1512" s="40"/>
      <c r="N1512" s="40"/>
      <c r="O1512" s="40"/>
      <c r="P1512" s="40"/>
      <c r="Q1512" s="40" t="s">
        <v>576</v>
      </c>
      <c r="R1512" s="40"/>
      <c r="S1512" s="40"/>
      <c r="T1512" s="40"/>
      <c r="U1512" s="40"/>
      <c r="V1512" s="40"/>
      <c r="W1512" s="40"/>
      <c r="X1512" s="40"/>
      <c r="Y1512" s="40"/>
      <c r="Z1512" s="41"/>
      <c r="AA1512" s="40"/>
      <c r="AB1512" s="40"/>
      <c r="AC1512" s="40"/>
      <c r="AD1512" s="40"/>
      <c r="AE1512" s="40"/>
      <c r="AF1512" s="40"/>
      <c r="AG1512" s="40"/>
      <c r="AH1512" s="40"/>
      <c r="AI1512" s="40"/>
      <c r="AJ1512" s="40"/>
      <c r="AK1512" s="40"/>
      <c r="AL1512" s="40"/>
      <c r="AM1512" s="40"/>
      <c r="AN1512" s="40"/>
      <c r="AO1512" s="40"/>
      <c r="AP1512" s="40"/>
      <c r="AQ1512" s="40"/>
      <c r="AR1512" s="40"/>
      <c r="AS1512" s="42"/>
      <c r="AT1512" s="42"/>
      <c r="AU1512" s="43"/>
      <c r="AV1512" s="40"/>
      <c r="AW1512" s="40"/>
      <c r="AX1512" s="40"/>
      <c r="AY1512" s="40"/>
      <c r="AZ1512" s="40"/>
      <c r="BA1512" s="42"/>
      <c r="BB1512" s="41"/>
      <c r="BC1512" s="40"/>
      <c r="BD1512" s="40"/>
      <c r="BE1512" s="40"/>
      <c r="BF1512" s="40"/>
      <c r="BG1512" s="40"/>
      <c r="BH1512" s="42"/>
      <c r="BI1512" s="40"/>
      <c r="BJ1512" s="40"/>
      <c r="BK1512" s="40"/>
      <c r="BL1512" s="40"/>
      <c r="BM1512" s="40"/>
      <c r="BN1512" s="40"/>
      <c r="BO1512" s="41"/>
      <c r="BP1512" s="40"/>
      <c r="BQ1512" s="40"/>
      <c r="BR1512" s="40"/>
      <c r="BS1512" s="40"/>
      <c r="BT1512" s="40"/>
      <c r="BU1512" s="42"/>
      <c r="BV1512" s="40"/>
      <c r="BW1512" s="41"/>
      <c r="BX1512" s="40"/>
      <c r="BY1512" s="40"/>
      <c r="BZ1512" s="40"/>
      <c r="CA1512" s="42"/>
      <c r="CB1512" s="41"/>
      <c r="CC1512" s="40"/>
      <c r="CD1512" s="40"/>
      <c r="CE1512" s="40"/>
      <c r="CF1512" s="40"/>
      <c r="CG1512" s="40"/>
      <c r="CH1512" s="42"/>
      <c r="CI1512" s="43"/>
      <c r="CJ1512" s="41"/>
      <c r="CK1512" s="40"/>
      <c r="CL1512" s="40"/>
      <c r="CM1512" s="40"/>
      <c r="CN1512" s="40"/>
      <c r="CO1512" s="40"/>
      <c r="CP1512" s="40"/>
      <c r="CQ1512" s="40"/>
      <c r="CR1512" s="40"/>
      <c r="CS1512" s="40"/>
      <c r="CT1512" s="40"/>
      <c r="CU1512" s="40"/>
      <c r="CV1512" s="40"/>
      <c r="CW1512" s="40"/>
      <c r="CX1512" s="40"/>
      <c r="CY1512" s="40"/>
      <c r="CZ1512" s="40"/>
      <c r="DA1512" s="40"/>
      <c r="DB1512" s="40"/>
      <c r="DC1512" s="40"/>
      <c r="DD1512" s="40"/>
      <c r="DE1512" s="40"/>
      <c r="DF1512" s="40"/>
      <c r="DG1512" s="40"/>
      <c r="DH1512" s="40"/>
      <c r="DI1512" s="40"/>
      <c r="DJ1512" s="40"/>
      <c r="DK1512" s="40"/>
      <c r="DL1512" s="40"/>
      <c r="DM1512" s="40"/>
      <c r="DN1512" s="40"/>
      <c r="DO1512" s="40"/>
      <c r="DP1512" s="40"/>
      <c r="DQ1512" s="41"/>
      <c r="DR1512" s="40"/>
      <c r="DS1512" s="40"/>
      <c r="DT1512" s="40"/>
      <c r="DU1512" s="40"/>
      <c r="DV1512" s="42"/>
      <c r="DW1512" s="40"/>
      <c r="DX1512" s="40"/>
      <c r="DY1512" s="40"/>
      <c r="DZ1512" s="40"/>
      <c r="EA1512" s="40"/>
      <c r="EB1512" s="40"/>
      <c r="EC1512" s="40"/>
      <c r="ED1512" s="41"/>
      <c r="EE1512" s="40"/>
      <c r="EF1512" s="40"/>
      <c r="EG1512" s="41"/>
      <c r="EH1512" s="40"/>
      <c r="EI1512" s="40"/>
      <c r="EJ1512" s="40"/>
      <c r="EK1512" s="40"/>
      <c r="EL1512" s="42"/>
      <c r="EM1512" s="40"/>
      <c r="EN1512" s="40"/>
      <c r="EO1512" s="40"/>
      <c r="EP1512" s="40"/>
      <c r="EQ1512" s="40"/>
      <c r="ER1512" s="40"/>
      <c r="ES1512" s="40"/>
      <c r="ET1512" s="40"/>
      <c r="EU1512" s="40"/>
      <c r="EV1512" s="40"/>
      <c r="EW1512" s="42"/>
      <c r="EX1512" s="42"/>
      <c r="EY1512" s="42"/>
      <c r="EZ1512" s="42"/>
      <c r="FA1512" s="42"/>
      <c r="FB1512" s="42"/>
      <c r="FC1512" s="42"/>
      <c r="FD1512" s="42"/>
      <c r="FE1512" s="42"/>
      <c r="FF1512" s="42"/>
      <c r="FG1512" s="42"/>
      <c r="FH1512" s="42"/>
      <c r="FI1512" s="42"/>
      <c r="FJ1512" s="42"/>
      <c r="FK1512" s="42"/>
      <c r="FL1512" s="42"/>
      <c r="FM1512" s="42"/>
      <c r="FN1512" s="42"/>
      <c r="FO1512" s="42"/>
      <c r="FP1512" s="42"/>
      <c r="FQ1512" s="42"/>
      <c r="FR1512" s="42"/>
      <c r="FS1512" s="29">
        <f t="shared" si="183"/>
        <v>250</v>
      </c>
      <c r="FT1512" s="29">
        <f t="shared" si="181"/>
        <v>250</v>
      </c>
      <c r="FU1512" s="8">
        <f t="shared" si="184"/>
        <v>0</v>
      </c>
      <c r="FV1512" s="29">
        <f t="shared" si="182"/>
        <v>0</v>
      </c>
      <c r="FW1512" t="s">
        <v>1890</v>
      </c>
    </row>
    <row r="1513" spans="1:179">
      <c r="A1513" s="8">
        <v>11024</v>
      </c>
      <c r="B1513" s="27" t="s">
        <v>72</v>
      </c>
      <c r="C1513" s="40">
        <v>24</v>
      </c>
      <c r="D1513" s="40" t="s">
        <v>1436</v>
      </c>
      <c r="E1513" s="40" t="s">
        <v>1496</v>
      </c>
      <c r="F1513" s="40"/>
      <c r="G1513" s="40"/>
      <c r="H1513" s="8">
        <f>VLOOKUP(F1513, 'Meslek Grupları'!$E$6:$G$152, 3, FALSE)</f>
        <v>0</v>
      </c>
      <c r="I1513" s="40" t="s">
        <v>1894</v>
      </c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1"/>
      <c r="AA1513" s="40"/>
      <c r="AB1513" s="40"/>
      <c r="AC1513" s="40"/>
      <c r="AD1513" s="40"/>
      <c r="AE1513" s="40"/>
      <c r="AF1513" s="40"/>
      <c r="AG1513" s="40"/>
      <c r="AH1513" s="40"/>
      <c r="AI1513" s="40"/>
      <c r="AJ1513" s="40"/>
      <c r="AK1513" s="40"/>
      <c r="AL1513" s="40"/>
      <c r="AM1513" s="40"/>
      <c r="AN1513" s="40"/>
      <c r="AO1513" s="40"/>
      <c r="AP1513" s="40"/>
      <c r="AQ1513" s="40"/>
      <c r="AR1513" s="40"/>
      <c r="AS1513" s="42"/>
      <c r="AT1513" s="42"/>
      <c r="AU1513" s="43"/>
      <c r="AV1513" s="40"/>
      <c r="AW1513" s="40"/>
      <c r="AX1513" s="40"/>
      <c r="AY1513" s="40"/>
      <c r="AZ1513" s="40"/>
      <c r="BA1513" s="42"/>
      <c r="BB1513" s="41"/>
      <c r="BC1513" s="40"/>
      <c r="BD1513" s="40"/>
      <c r="BE1513" s="40"/>
      <c r="BF1513" s="40"/>
      <c r="BG1513" s="40"/>
      <c r="BH1513" s="42"/>
      <c r="BI1513" s="40"/>
      <c r="BJ1513" s="40"/>
      <c r="BK1513" s="40"/>
      <c r="BL1513" s="40"/>
      <c r="BM1513" s="40"/>
      <c r="BN1513" s="40"/>
      <c r="BO1513" s="41"/>
      <c r="BP1513" s="40"/>
      <c r="BQ1513" s="40"/>
      <c r="BR1513" s="40"/>
      <c r="BS1513" s="40"/>
      <c r="BT1513" s="40"/>
      <c r="BU1513" s="42"/>
      <c r="BV1513" s="40"/>
      <c r="BW1513" s="41"/>
      <c r="BX1513" s="40"/>
      <c r="BY1513" s="40"/>
      <c r="BZ1513" s="40"/>
      <c r="CA1513" s="42"/>
      <c r="CB1513" s="41"/>
      <c r="CC1513" s="40"/>
      <c r="CD1513" s="40"/>
      <c r="CE1513" s="40"/>
      <c r="CF1513" s="40"/>
      <c r="CG1513" s="40"/>
      <c r="CH1513" s="42"/>
      <c r="CI1513" s="43"/>
      <c r="CJ1513" s="41"/>
      <c r="CK1513" s="40"/>
      <c r="CL1513" s="40"/>
      <c r="CM1513" s="40"/>
      <c r="CN1513" s="40"/>
      <c r="CO1513" s="40"/>
      <c r="CP1513" s="40"/>
      <c r="CQ1513" s="40"/>
      <c r="CR1513" s="40"/>
      <c r="CS1513" s="40"/>
      <c r="CT1513" s="40"/>
      <c r="CU1513" s="40"/>
      <c r="CV1513" s="40"/>
      <c r="CW1513" s="40"/>
      <c r="CX1513" s="40"/>
      <c r="CY1513" s="40"/>
      <c r="CZ1513" s="40"/>
      <c r="DA1513" s="40"/>
      <c r="DB1513" s="40"/>
      <c r="DC1513" s="40"/>
      <c r="DD1513" s="40"/>
      <c r="DE1513" s="40"/>
      <c r="DF1513" s="40"/>
      <c r="DG1513" s="40"/>
      <c r="DH1513" s="40"/>
      <c r="DI1513" s="40"/>
      <c r="DJ1513" s="40"/>
      <c r="DK1513" s="40"/>
      <c r="DL1513" s="40"/>
      <c r="DM1513" s="40"/>
      <c r="DN1513" s="40"/>
      <c r="DO1513" s="40"/>
      <c r="DP1513" s="40"/>
      <c r="DQ1513" s="41"/>
      <c r="DR1513" s="40"/>
      <c r="DS1513" s="40"/>
      <c r="DT1513" s="40"/>
      <c r="DU1513" s="40"/>
      <c r="DV1513" s="42"/>
      <c r="DW1513" s="40"/>
      <c r="DX1513" s="40"/>
      <c r="DY1513" s="40"/>
      <c r="DZ1513" s="40"/>
      <c r="EA1513" s="40"/>
      <c r="EB1513" s="40"/>
      <c r="EC1513" s="40"/>
      <c r="ED1513" s="41"/>
      <c r="EE1513" s="40"/>
      <c r="EF1513" s="40"/>
      <c r="EG1513" s="41"/>
      <c r="EH1513" s="40"/>
      <c r="EI1513" s="40"/>
      <c r="EJ1513" s="40"/>
      <c r="EK1513" s="40"/>
      <c r="EL1513" s="42"/>
      <c r="EM1513" s="40"/>
      <c r="EN1513" s="40"/>
      <c r="EO1513" s="40"/>
      <c r="EP1513" s="40"/>
      <c r="EQ1513" s="40"/>
      <c r="ER1513" s="40"/>
      <c r="ES1513" s="40"/>
      <c r="ET1513" s="40"/>
      <c r="EU1513" s="40"/>
      <c r="EV1513" s="40"/>
      <c r="EW1513" s="42"/>
      <c r="EX1513" s="42"/>
      <c r="EY1513" s="42"/>
      <c r="EZ1513" s="42"/>
      <c r="FA1513" s="42"/>
      <c r="FB1513" s="42"/>
      <c r="FC1513" s="42"/>
      <c r="FD1513" s="42"/>
      <c r="FE1513" s="42"/>
      <c r="FF1513" s="42"/>
      <c r="FG1513" s="42"/>
      <c r="FH1513" s="42"/>
      <c r="FI1513" s="42"/>
      <c r="FJ1513" s="42"/>
      <c r="FK1513" s="42"/>
      <c r="FL1513" s="42"/>
      <c r="FM1513" s="42"/>
      <c r="FN1513" s="42"/>
      <c r="FO1513" s="42"/>
      <c r="FP1513" s="42"/>
      <c r="FQ1513" s="42"/>
      <c r="FR1513" s="42"/>
      <c r="FS1513" s="29">
        <f t="shared" si="183"/>
        <v>0</v>
      </c>
      <c r="FT1513" s="29">
        <f t="shared" si="181"/>
        <v>0</v>
      </c>
      <c r="FU1513" s="8">
        <f t="shared" si="184"/>
        <v>0</v>
      </c>
      <c r="FV1513" s="29">
        <f t="shared" si="182"/>
        <v>0</v>
      </c>
    </row>
    <row r="1514" spans="1:179">
      <c r="A1514" s="8">
        <v>11024</v>
      </c>
      <c r="B1514" s="27" t="s">
        <v>72</v>
      </c>
      <c r="C1514" s="40">
        <v>25</v>
      </c>
      <c r="D1514" s="40" t="s">
        <v>1434</v>
      </c>
      <c r="E1514" s="40" t="s">
        <v>1540</v>
      </c>
      <c r="F1514" s="40" t="s">
        <v>253</v>
      </c>
      <c r="G1514" s="40">
        <v>200</v>
      </c>
      <c r="H1514" s="8" t="str">
        <f>VLOOKUP(F1514, 'Meslek Grupları'!$E$6:$G$152, 3, FALSE)</f>
        <v>İşçiler</v>
      </c>
      <c r="I1514" s="40"/>
      <c r="J1514" s="40"/>
      <c r="K1514" s="40"/>
      <c r="L1514" s="40"/>
      <c r="M1514" s="40"/>
      <c r="N1514" s="40"/>
      <c r="O1514" s="40"/>
      <c r="P1514" s="40"/>
      <c r="Q1514" s="40" t="s">
        <v>576</v>
      </c>
      <c r="R1514" s="40"/>
      <c r="S1514" s="40"/>
      <c r="T1514" s="40"/>
      <c r="U1514" s="40"/>
      <c r="V1514" s="40"/>
      <c r="W1514" s="40"/>
      <c r="X1514" s="40"/>
      <c r="Y1514" s="40"/>
      <c r="Z1514" s="41"/>
      <c r="AA1514" s="40"/>
      <c r="AB1514" s="40"/>
      <c r="AC1514" s="40"/>
      <c r="AD1514" s="40"/>
      <c r="AE1514" s="40"/>
      <c r="AF1514" s="40"/>
      <c r="AG1514" s="40"/>
      <c r="AH1514" s="40"/>
      <c r="AI1514" s="40"/>
      <c r="AJ1514" s="40"/>
      <c r="AK1514" s="40"/>
      <c r="AL1514" s="40"/>
      <c r="AM1514" s="40"/>
      <c r="AN1514" s="40"/>
      <c r="AO1514" s="40"/>
      <c r="AP1514" s="40"/>
      <c r="AQ1514" s="40"/>
      <c r="AR1514" s="40"/>
      <c r="AS1514" s="42"/>
      <c r="AT1514" s="42"/>
      <c r="AU1514" s="43"/>
      <c r="AV1514" s="40"/>
      <c r="AW1514" s="40"/>
      <c r="AX1514" s="40"/>
      <c r="AY1514" s="40"/>
      <c r="AZ1514" s="40"/>
      <c r="BA1514" s="42"/>
      <c r="BB1514" s="41"/>
      <c r="BC1514" s="40"/>
      <c r="BD1514" s="40"/>
      <c r="BE1514" s="40"/>
      <c r="BF1514" s="40"/>
      <c r="BG1514" s="40"/>
      <c r="BH1514" s="42"/>
      <c r="BI1514" s="40"/>
      <c r="BJ1514" s="40"/>
      <c r="BK1514" s="40"/>
      <c r="BL1514" s="40"/>
      <c r="BM1514" s="40"/>
      <c r="BN1514" s="40"/>
      <c r="BO1514" s="41"/>
      <c r="BP1514" s="40"/>
      <c r="BQ1514" s="40"/>
      <c r="BR1514" s="40"/>
      <c r="BS1514" s="40"/>
      <c r="BT1514" s="40"/>
      <c r="BU1514" s="42"/>
      <c r="BV1514" s="40"/>
      <c r="BW1514" s="41"/>
      <c r="BX1514" s="40"/>
      <c r="BY1514" s="40"/>
      <c r="BZ1514" s="40"/>
      <c r="CA1514" s="42"/>
      <c r="CB1514" s="41"/>
      <c r="CC1514" s="40"/>
      <c r="CD1514" s="40"/>
      <c r="CE1514" s="40"/>
      <c r="CF1514" s="40"/>
      <c r="CG1514" s="40"/>
      <c r="CH1514" s="42"/>
      <c r="CI1514" s="43"/>
      <c r="CJ1514" s="41"/>
      <c r="CK1514" s="40"/>
      <c r="CL1514" s="40"/>
      <c r="CM1514" s="40"/>
      <c r="CN1514" s="40"/>
      <c r="CO1514" s="40"/>
      <c r="CP1514" s="40"/>
      <c r="CQ1514" s="40"/>
      <c r="CR1514" s="40"/>
      <c r="CS1514" s="40"/>
      <c r="CT1514" s="40"/>
      <c r="CU1514" s="40"/>
      <c r="CV1514" s="40"/>
      <c r="CW1514" s="40"/>
      <c r="CX1514" s="40"/>
      <c r="CY1514" s="40"/>
      <c r="CZ1514" s="40"/>
      <c r="DA1514" s="40"/>
      <c r="DB1514" s="40"/>
      <c r="DC1514" s="40"/>
      <c r="DD1514" s="40"/>
      <c r="DE1514" s="40"/>
      <c r="DF1514" s="40"/>
      <c r="DG1514" s="40"/>
      <c r="DH1514" s="40"/>
      <c r="DI1514" s="40"/>
      <c r="DJ1514" s="40"/>
      <c r="DK1514" s="40"/>
      <c r="DL1514" s="40"/>
      <c r="DM1514" s="40"/>
      <c r="DN1514" s="40"/>
      <c r="DO1514" s="40"/>
      <c r="DP1514" s="40"/>
      <c r="DQ1514" s="41"/>
      <c r="DR1514" s="40"/>
      <c r="DS1514" s="40"/>
      <c r="DT1514" s="40"/>
      <c r="DU1514" s="40"/>
      <c r="DV1514" s="42"/>
      <c r="DW1514" s="40"/>
      <c r="DX1514" s="40"/>
      <c r="DY1514" s="40"/>
      <c r="DZ1514" s="40"/>
      <c r="EA1514" s="40"/>
      <c r="EB1514" s="40"/>
      <c r="EC1514" s="40"/>
      <c r="ED1514" s="41"/>
      <c r="EE1514" s="40"/>
      <c r="EF1514" s="40"/>
      <c r="EG1514" s="41"/>
      <c r="EH1514" s="40"/>
      <c r="EI1514" s="40"/>
      <c r="EJ1514" s="40"/>
      <c r="EK1514" s="40"/>
      <c r="EL1514" s="42"/>
      <c r="EM1514" s="40"/>
      <c r="EN1514" s="40"/>
      <c r="EO1514" s="40"/>
      <c r="EP1514" s="40"/>
      <c r="EQ1514" s="40"/>
      <c r="ER1514" s="40"/>
      <c r="ES1514" s="40"/>
      <c r="ET1514" s="40"/>
      <c r="EU1514" s="40"/>
      <c r="EV1514" s="40"/>
      <c r="EW1514" s="42"/>
      <c r="EX1514" s="42"/>
      <c r="EY1514" s="42"/>
      <c r="EZ1514" s="42"/>
      <c r="FA1514" s="42"/>
      <c r="FB1514" s="42"/>
      <c r="FC1514" s="42"/>
      <c r="FD1514" s="42"/>
      <c r="FE1514" s="42"/>
      <c r="FF1514" s="42"/>
      <c r="FG1514" s="42"/>
      <c r="FH1514" s="42"/>
      <c r="FI1514" s="42"/>
      <c r="FJ1514" s="42"/>
      <c r="FK1514" s="42"/>
      <c r="FL1514" s="42"/>
      <c r="FM1514" s="42"/>
      <c r="FN1514" s="42"/>
      <c r="FO1514" s="42"/>
      <c r="FP1514" s="42"/>
      <c r="FQ1514" s="42"/>
      <c r="FR1514" s="42"/>
      <c r="FS1514" s="29">
        <f t="shared" si="183"/>
        <v>200</v>
      </c>
      <c r="FT1514" s="29">
        <f t="shared" si="181"/>
        <v>200</v>
      </c>
      <c r="FU1514" s="8">
        <f t="shared" si="184"/>
        <v>0</v>
      </c>
      <c r="FV1514" s="29">
        <f t="shared" si="182"/>
        <v>0</v>
      </c>
    </row>
    <row r="1515" spans="1:179">
      <c r="A1515" s="8">
        <v>11024</v>
      </c>
      <c r="B1515" s="27" t="s">
        <v>72</v>
      </c>
      <c r="C1515" s="40">
        <v>26</v>
      </c>
      <c r="D1515" s="40" t="s">
        <v>1895</v>
      </c>
      <c r="E1515" s="40" t="s">
        <v>1866</v>
      </c>
      <c r="F1515" s="40" t="s">
        <v>808</v>
      </c>
      <c r="G1515" s="40">
        <v>250</v>
      </c>
      <c r="H1515" s="8" t="str">
        <f>VLOOKUP(F1515, 'Meslek Grupları'!$E$6:$G$152, 3, FALSE)</f>
        <v>İşçiler</v>
      </c>
      <c r="I1515" s="40"/>
      <c r="J1515" s="40"/>
      <c r="K1515" s="40"/>
      <c r="L1515" s="40"/>
      <c r="M1515" s="40"/>
      <c r="N1515" s="40"/>
      <c r="O1515" s="40"/>
      <c r="P1515" s="40"/>
      <c r="Q1515" s="40" t="s">
        <v>576</v>
      </c>
      <c r="R1515" s="40"/>
      <c r="S1515" s="40"/>
      <c r="T1515" s="40"/>
      <c r="U1515" s="40"/>
      <c r="V1515" s="40"/>
      <c r="W1515" s="40"/>
      <c r="X1515" s="40"/>
      <c r="Y1515" s="40"/>
      <c r="Z1515" s="41"/>
      <c r="AA1515" s="40"/>
      <c r="AB1515" s="40"/>
      <c r="AC1515" s="40"/>
      <c r="AD1515" s="40"/>
      <c r="AE1515" s="40"/>
      <c r="AF1515" s="40"/>
      <c r="AG1515" s="40"/>
      <c r="AH1515" s="40"/>
      <c r="AI1515" s="40"/>
      <c r="AJ1515" s="40"/>
      <c r="AK1515" s="40"/>
      <c r="AL1515" s="40"/>
      <c r="AM1515" s="40"/>
      <c r="AN1515" s="40"/>
      <c r="AO1515" s="40"/>
      <c r="AP1515" s="40"/>
      <c r="AQ1515" s="40"/>
      <c r="AR1515" s="40"/>
      <c r="AS1515" s="42"/>
      <c r="AT1515" s="42"/>
      <c r="AU1515" s="43"/>
      <c r="AV1515" s="40"/>
      <c r="AW1515" s="40"/>
      <c r="AX1515" s="40"/>
      <c r="AY1515" s="40"/>
      <c r="AZ1515" s="40"/>
      <c r="BA1515" s="42"/>
      <c r="BB1515" s="41"/>
      <c r="BC1515" s="40"/>
      <c r="BD1515" s="40"/>
      <c r="BE1515" s="40"/>
      <c r="BF1515" s="40"/>
      <c r="BG1515" s="40"/>
      <c r="BH1515" s="42"/>
      <c r="BI1515" s="40"/>
      <c r="BJ1515" s="40"/>
      <c r="BK1515" s="40"/>
      <c r="BL1515" s="40"/>
      <c r="BM1515" s="40"/>
      <c r="BN1515" s="40"/>
      <c r="BO1515" s="41"/>
      <c r="BP1515" s="40"/>
      <c r="BQ1515" s="40"/>
      <c r="BR1515" s="40"/>
      <c r="BS1515" s="40"/>
      <c r="BT1515" s="40"/>
      <c r="BU1515" s="42"/>
      <c r="BV1515" s="40"/>
      <c r="BW1515" s="41"/>
      <c r="BX1515" s="40"/>
      <c r="BY1515" s="40"/>
      <c r="BZ1515" s="40"/>
      <c r="CA1515" s="42"/>
      <c r="CB1515" s="41"/>
      <c r="CC1515" s="40"/>
      <c r="CD1515" s="40"/>
      <c r="CE1515" s="40"/>
      <c r="CF1515" s="40"/>
      <c r="CG1515" s="40"/>
      <c r="CH1515" s="42"/>
      <c r="CI1515" s="43"/>
      <c r="CJ1515" s="41"/>
      <c r="CK1515" s="40"/>
      <c r="CL1515" s="40"/>
      <c r="CM1515" s="40"/>
      <c r="CN1515" s="40"/>
      <c r="CO1515" s="40"/>
      <c r="CP1515" s="40"/>
      <c r="CQ1515" s="40"/>
      <c r="CR1515" s="40"/>
      <c r="CS1515" s="40"/>
      <c r="CT1515" s="40"/>
      <c r="CU1515" s="40"/>
      <c r="CV1515" s="40"/>
      <c r="CW1515" s="40"/>
      <c r="CX1515" s="40"/>
      <c r="CY1515" s="40"/>
      <c r="CZ1515" s="40"/>
      <c r="DA1515" s="40"/>
      <c r="DB1515" s="40"/>
      <c r="DC1515" s="40"/>
      <c r="DD1515" s="40"/>
      <c r="DE1515" s="40"/>
      <c r="DF1515" s="40"/>
      <c r="DG1515" s="40"/>
      <c r="DH1515" s="40"/>
      <c r="DI1515" s="40"/>
      <c r="DJ1515" s="40"/>
      <c r="DK1515" s="40"/>
      <c r="DL1515" s="40"/>
      <c r="DM1515" s="40"/>
      <c r="DN1515" s="40"/>
      <c r="DO1515" s="40"/>
      <c r="DP1515" s="40"/>
      <c r="DQ1515" s="41"/>
      <c r="DR1515" s="40"/>
      <c r="DS1515" s="40"/>
      <c r="DT1515" s="40"/>
      <c r="DU1515" s="40"/>
      <c r="DV1515" s="42"/>
      <c r="DW1515" s="40"/>
      <c r="DX1515" s="40"/>
      <c r="DY1515" s="40"/>
      <c r="DZ1515" s="40"/>
      <c r="EA1515" s="40"/>
      <c r="EB1515" s="40"/>
      <c r="EC1515" s="40"/>
      <c r="ED1515" s="41"/>
      <c r="EE1515" s="40"/>
      <c r="EF1515" s="40"/>
      <c r="EG1515" s="41"/>
      <c r="EH1515" s="40"/>
      <c r="EI1515" s="40"/>
      <c r="EJ1515" s="40"/>
      <c r="EK1515" s="40"/>
      <c r="EL1515" s="42"/>
      <c r="EM1515" s="40"/>
      <c r="EN1515" s="40"/>
      <c r="EO1515" s="40"/>
      <c r="EP1515" s="40"/>
      <c r="EQ1515" s="40"/>
      <c r="ER1515" s="40"/>
      <c r="ES1515" s="40"/>
      <c r="ET1515" s="40"/>
      <c r="EU1515" s="40"/>
      <c r="EV1515" s="40"/>
      <c r="EW1515" s="42"/>
      <c r="EX1515" s="42"/>
      <c r="EY1515" s="42"/>
      <c r="EZ1515" s="42"/>
      <c r="FA1515" s="42"/>
      <c r="FB1515" s="42"/>
      <c r="FC1515" s="42"/>
      <c r="FD1515" s="42"/>
      <c r="FE1515" s="42"/>
      <c r="FF1515" s="42"/>
      <c r="FG1515" s="42"/>
      <c r="FH1515" s="42"/>
      <c r="FI1515" s="42"/>
      <c r="FJ1515" s="42"/>
      <c r="FK1515" s="42"/>
      <c r="FL1515" s="42"/>
      <c r="FM1515" s="42"/>
      <c r="FN1515" s="42"/>
      <c r="FO1515" s="42"/>
      <c r="FP1515" s="42"/>
      <c r="FQ1515" s="42"/>
      <c r="FR1515" s="42"/>
      <c r="FS1515" s="29">
        <f t="shared" si="183"/>
        <v>250</v>
      </c>
      <c r="FT1515" s="29">
        <f t="shared" si="181"/>
        <v>250</v>
      </c>
      <c r="FU1515" s="8">
        <f t="shared" si="184"/>
        <v>0</v>
      </c>
      <c r="FV1515" s="29">
        <f t="shared" si="182"/>
        <v>0</v>
      </c>
    </row>
    <row r="1516" spans="1:179">
      <c r="A1516" s="8">
        <v>11024</v>
      </c>
      <c r="B1516" s="27" t="s">
        <v>72</v>
      </c>
      <c r="C1516" s="40">
        <v>27</v>
      </c>
      <c r="D1516" s="40" t="s">
        <v>1723</v>
      </c>
      <c r="E1516" s="40" t="s">
        <v>1513</v>
      </c>
      <c r="F1516" s="40" t="s">
        <v>253</v>
      </c>
      <c r="G1516" s="40">
        <v>120</v>
      </c>
      <c r="H1516" s="8" t="str">
        <f>VLOOKUP(F1516, 'Meslek Grupları'!$E$6:$G$152, 3, FALSE)</f>
        <v>İşçiler</v>
      </c>
      <c r="I1516" s="40"/>
      <c r="J1516" s="40"/>
      <c r="K1516" s="40"/>
      <c r="L1516" s="40"/>
      <c r="M1516" s="40"/>
      <c r="N1516" s="40"/>
      <c r="O1516" s="40"/>
      <c r="P1516" s="40"/>
      <c r="Q1516" s="40" t="s">
        <v>576</v>
      </c>
      <c r="R1516" s="40"/>
      <c r="S1516" s="40"/>
      <c r="T1516" s="40"/>
      <c r="U1516" s="40"/>
      <c r="V1516" s="40"/>
      <c r="W1516" s="40"/>
      <c r="X1516" s="40"/>
      <c r="Y1516" s="40"/>
      <c r="Z1516" s="41"/>
      <c r="AA1516" s="40"/>
      <c r="AB1516" s="40"/>
      <c r="AC1516" s="40"/>
      <c r="AD1516" s="40"/>
      <c r="AE1516" s="40"/>
      <c r="AF1516" s="40"/>
      <c r="AG1516" s="40"/>
      <c r="AH1516" s="40"/>
      <c r="AI1516" s="40"/>
      <c r="AJ1516" s="40"/>
      <c r="AK1516" s="40"/>
      <c r="AL1516" s="40"/>
      <c r="AM1516" s="40"/>
      <c r="AN1516" s="40"/>
      <c r="AO1516" s="40"/>
      <c r="AP1516" s="40"/>
      <c r="AQ1516" s="40"/>
      <c r="AR1516" s="40"/>
      <c r="AS1516" s="42"/>
      <c r="AT1516" s="42"/>
      <c r="AU1516" s="43"/>
      <c r="AV1516" s="40"/>
      <c r="AW1516" s="40"/>
      <c r="AX1516" s="40"/>
      <c r="AY1516" s="40"/>
      <c r="AZ1516" s="40"/>
      <c r="BA1516" s="42"/>
      <c r="BB1516" s="41"/>
      <c r="BC1516" s="40"/>
      <c r="BD1516" s="40"/>
      <c r="BE1516" s="40"/>
      <c r="BF1516" s="40"/>
      <c r="BG1516" s="40"/>
      <c r="BH1516" s="42"/>
      <c r="BI1516" s="40"/>
      <c r="BJ1516" s="40"/>
      <c r="BK1516" s="40"/>
      <c r="BL1516" s="40"/>
      <c r="BM1516" s="40"/>
      <c r="BN1516" s="40"/>
      <c r="BO1516" s="41"/>
      <c r="BP1516" s="40"/>
      <c r="BQ1516" s="40"/>
      <c r="BR1516" s="40"/>
      <c r="BS1516" s="40"/>
      <c r="BT1516" s="40"/>
      <c r="BU1516" s="42"/>
      <c r="BV1516" s="40"/>
      <c r="BW1516" s="41"/>
      <c r="BX1516" s="40"/>
      <c r="BY1516" s="40"/>
      <c r="BZ1516" s="40"/>
      <c r="CA1516" s="42"/>
      <c r="CB1516" s="41"/>
      <c r="CC1516" s="40"/>
      <c r="CD1516" s="40"/>
      <c r="CE1516" s="40"/>
      <c r="CF1516" s="40"/>
      <c r="CG1516" s="40"/>
      <c r="CH1516" s="42"/>
      <c r="CI1516" s="43"/>
      <c r="CJ1516" s="41"/>
      <c r="CK1516" s="40"/>
      <c r="CL1516" s="40"/>
      <c r="CM1516" s="40"/>
      <c r="CN1516" s="40"/>
      <c r="CO1516" s="40"/>
      <c r="CP1516" s="40"/>
      <c r="CQ1516" s="40"/>
      <c r="CR1516" s="40"/>
      <c r="CS1516" s="40"/>
      <c r="CT1516" s="40"/>
      <c r="CU1516" s="40"/>
      <c r="CV1516" s="40"/>
      <c r="CW1516" s="40"/>
      <c r="CX1516" s="40"/>
      <c r="CY1516" s="40"/>
      <c r="CZ1516" s="40"/>
      <c r="DA1516" s="40"/>
      <c r="DB1516" s="40"/>
      <c r="DC1516" s="40"/>
      <c r="DD1516" s="40"/>
      <c r="DE1516" s="40"/>
      <c r="DF1516" s="40"/>
      <c r="DG1516" s="40"/>
      <c r="DH1516" s="40"/>
      <c r="DI1516" s="40"/>
      <c r="DJ1516" s="40"/>
      <c r="DK1516" s="40"/>
      <c r="DL1516" s="40"/>
      <c r="DM1516" s="40"/>
      <c r="DN1516" s="40"/>
      <c r="DO1516" s="40"/>
      <c r="DP1516" s="40"/>
      <c r="DQ1516" s="41"/>
      <c r="DR1516" s="40"/>
      <c r="DS1516" s="40"/>
      <c r="DT1516" s="40"/>
      <c r="DU1516" s="40"/>
      <c r="DV1516" s="42"/>
      <c r="DW1516" s="40"/>
      <c r="DX1516" s="40"/>
      <c r="DY1516" s="40"/>
      <c r="DZ1516" s="40"/>
      <c r="EA1516" s="40"/>
      <c r="EB1516" s="40"/>
      <c r="EC1516" s="40"/>
      <c r="ED1516" s="41"/>
      <c r="EE1516" s="40"/>
      <c r="EF1516" s="40"/>
      <c r="EG1516" s="41"/>
      <c r="EH1516" s="40"/>
      <c r="EI1516" s="40"/>
      <c r="EJ1516" s="40"/>
      <c r="EK1516" s="40"/>
      <c r="EL1516" s="42"/>
      <c r="EM1516" s="40"/>
      <c r="EN1516" s="40"/>
      <c r="EO1516" s="40"/>
      <c r="EP1516" s="40"/>
      <c r="EQ1516" s="40"/>
      <c r="ER1516" s="40"/>
      <c r="ES1516" s="40"/>
      <c r="ET1516" s="40"/>
      <c r="EU1516" s="40"/>
      <c r="EV1516" s="40"/>
      <c r="EW1516" s="42"/>
      <c r="EX1516" s="42"/>
      <c r="EY1516" s="42"/>
      <c r="EZ1516" s="42"/>
      <c r="FA1516" s="42"/>
      <c r="FB1516" s="42"/>
      <c r="FC1516" s="42"/>
      <c r="FD1516" s="42"/>
      <c r="FE1516" s="42"/>
      <c r="FF1516" s="42"/>
      <c r="FG1516" s="42"/>
      <c r="FH1516" s="42"/>
      <c r="FI1516" s="42"/>
      <c r="FJ1516" s="42"/>
      <c r="FK1516" s="42"/>
      <c r="FL1516" s="42"/>
      <c r="FM1516" s="42"/>
      <c r="FN1516" s="42"/>
      <c r="FO1516" s="42"/>
      <c r="FP1516" s="42"/>
      <c r="FQ1516" s="42"/>
      <c r="FR1516" s="42"/>
      <c r="FS1516" s="29">
        <f t="shared" si="183"/>
        <v>120</v>
      </c>
      <c r="FT1516" s="29">
        <f t="shared" si="181"/>
        <v>120</v>
      </c>
      <c r="FU1516" s="8">
        <f t="shared" si="184"/>
        <v>0</v>
      </c>
      <c r="FV1516" s="29">
        <f t="shared" si="182"/>
        <v>0</v>
      </c>
    </row>
    <row r="1517" spans="1:179">
      <c r="A1517" s="8">
        <v>11024</v>
      </c>
      <c r="B1517" s="27" t="s">
        <v>72</v>
      </c>
      <c r="C1517" s="40">
        <v>28</v>
      </c>
      <c r="D1517" s="40" t="s">
        <v>1478</v>
      </c>
      <c r="E1517" s="40" t="s">
        <v>1460</v>
      </c>
      <c r="F1517" s="40" t="s">
        <v>1068</v>
      </c>
      <c r="G1517" s="40">
        <v>150</v>
      </c>
      <c r="H1517" s="8" t="str">
        <f>VLOOKUP(F1517, 'Meslek Grupları'!$E$6:$G$152, 3, FALSE)</f>
        <v>Esnaf</v>
      </c>
      <c r="I1517" s="40"/>
      <c r="J1517" s="40"/>
      <c r="K1517" s="40"/>
      <c r="L1517" s="40"/>
      <c r="M1517" s="40"/>
      <c r="N1517" s="40"/>
      <c r="O1517" s="40"/>
      <c r="P1517" s="40"/>
      <c r="Q1517" s="40" t="s">
        <v>576</v>
      </c>
      <c r="R1517" s="40">
        <v>29</v>
      </c>
      <c r="S1517" s="40"/>
      <c r="T1517" s="40"/>
      <c r="U1517" s="40"/>
      <c r="V1517" s="40"/>
      <c r="W1517" s="40"/>
      <c r="X1517" s="40"/>
      <c r="Y1517" s="40"/>
      <c r="Z1517" s="41"/>
      <c r="AA1517" s="40"/>
      <c r="AB1517" s="40"/>
      <c r="AC1517" s="40"/>
      <c r="AD1517" s="40"/>
      <c r="AE1517" s="40"/>
      <c r="AF1517" s="40"/>
      <c r="AG1517" s="40"/>
      <c r="AH1517" s="40"/>
      <c r="AI1517" s="40"/>
      <c r="AJ1517" s="40"/>
      <c r="AK1517" s="40"/>
      <c r="AL1517" s="40"/>
      <c r="AM1517" s="40"/>
      <c r="AN1517" s="40"/>
      <c r="AO1517" s="40"/>
      <c r="AP1517" s="40"/>
      <c r="AQ1517" s="40"/>
      <c r="AR1517" s="40"/>
      <c r="AS1517" s="42"/>
      <c r="AT1517" s="42"/>
      <c r="AU1517" s="43"/>
      <c r="AV1517" s="40"/>
      <c r="AW1517" s="40"/>
      <c r="AX1517" s="40"/>
      <c r="AY1517" s="40"/>
      <c r="AZ1517" s="40"/>
      <c r="BA1517" s="42"/>
      <c r="BB1517" s="41"/>
      <c r="BC1517" s="40"/>
      <c r="BD1517" s="40"/>
      <c r="BE1517" s="40"/>
      <c r="BF1517" s="40"/>
      <c r="BG1517" s="40"/>
      <c r="BH1517" s="42"/>
      <c r="BI1517" s="40"/>
      <c r="BJ1517" s="40"/>
      <c r="BK1517" s="40"/>
      <c r="BL1517" s="40"/>
      <c r="BM1517" s="40"/>
      <c r="BN1517" s="40"/>
      <c r="BO1517" s="41"/>
      <c r="BP1517" s="40"/>
      <c r="BQ1517" s="40"/>
      <c r="BR1517" s="40"/>
      <c r="BS1517" s="40"/>
      <c r="BT1517" s="40"/>
      <c r="BU1517" s="42"/>
      <c r="BV1517" s="40"/>
      <c r="BW1517" s="41"/>
      <c r="BX1517" s="40"/>
      <c r="BY1517" s="40"/>
      <c r="BZ1517" s="40"/>
      <c r="CA1517" s="42"/>
      <c r="CB1517" s="41"/>
      <c r="CC1517" s="40"/>
      <c r="CD1517" s="40"/>
      <c r="CE1517" s="40"/>
      <c r="CF1517" s="40"/>
      <c r="CG1517" s="40"/>
      <c r="CH1517" s="42"/>
      <c r="CI1517" s="43"/>
      <c r="CJ1517" s="41"/>
      <c r="CK1517" s="40"/>
      <c r="CL1517" s="40"/>
      <c r="CM1517" s="40"/>
      <c r="CN1517" s="40"/>
      <c r="CO1517" s="40"/>
      <c r="CP1517" s="40"/>
      <c r="CQ1517" s="40"/>
      <c r="CR1517" s="40"/>
      <c r="CS1517" s="40"/>
      <c r="CT1517" s="40"/>
      <c r="CU1517" s="40"/>
      <c r="CV1517" s="40"/>
      <c r="CW1517" s="40"/>
      <c r="CX1517" s="40"/>
      <c r="CY1517" s="40"/>
      <c r="CZ1517" s="40"/>
      <c r="DA1517" s="40"/>
      <c r="DB1517" s="40"/>
      <c r="DC1517" s="40"/>
      <c r="DD1517" s="40"/>
      <c r="DE1517" s="40"/>
      <c r="DF1517" s="40"/>
      <c r="DG1517" s="40"/>
      <c r="DH1517" s="40"/>
      <c r="DI1517" s="40"/>
      <c r="DJ1517" s="40"/>
      <c r="DK1517" s="40"/>
      <c r="DL1517" s="40"/>
      <c r="DM1517" s="40"/>
      <c r="DN1517" s="40"/>
      <c r="DO1517" s="40"/>
      <c r="DP1517" s="40"/>
      <c r="DQ1517" s="41"/>
      <c r="DR1517" s="40"/>
      <c r="DS1517" s="40"/>
      <c r="DT1517" s="40"/>
      <c r="DU1517" s="40"/>
      <c r="DV1517" s="42"/>
      <c r="DW1517" s="40"/>
      <c r="DX1517" s="40"/>
      <c r="DY1517" s="40"/>
      <c r="DZ1517" s="40"/>
      <c r="EA1517" s="40"/>
      <c r="EB1517" s="40"/>
      <c r="EC1517" s="40"/>
      <c r="ED1517" s="41"/>
      <c r="EE1517" s="40"/>
      <c r="EF1517" s="40"/>
      <c r="EG1517" s="41"/>
      <c r="EH1517" s="40"/>
      <c r="EI1517" s="40"/>
      <c r="EJ1517" s="40"/>
      <c r="EK1517" s="40"/>
      <c r="EL1517" s="42"/>
      <c r="EM1517" s="40"/>
      <c r="EN1517" s="40"/>
      <c r="EO1517" s="40"/>
      <c r="EP1517" s="40"/>
      <c r="EQ1517" s="40"/>
      <c r="ER1517" s="40"/>
      <c r="ES1517" s="40"/>
      <c r="ET1517" s="40"/>
      <c r="EU1517" s="40"/>
      <c r="EV1517" s="40"/>
      <c r="EW1517" s="42"/>
      <c r="EX1517" s="42"/>
      <c r="EY1517" s="42"/>
      <c r="EZ1517" s="42"/>
      <c r="FA1517" s="42"/>
      <c r="FB1517" s="42"/>
      <c r="FC1517" s="42"/>
      <c r="FD1517" s="42"/>
      <c r="FE1517" s="42"/>
      <c r="FF1517" s="42"/>
      <c r="FG1517" s="42"/>
      <c r="FH1517" s="42"/>
      <c r="FI1517" s="42"/>
      <c r="FJ1517" s="42"/>
      <c r="FK1517" s="42"/>
      <c r="FL1517" s="42"/>
      <c r="FM1517" s="42"/>
      <c r="FN1517" s="42"/>
      <c r="FO1517" s="42"/>
      <c r="FP1517" s="42"/>
      <c r="FQ1517" s="42"/>
      <c r="FR1517" s="42"/>
      <c r="FS1517" s="29">
        <f t="shared" si="183"/>
        <v>150</v>
      </c>
      <c r="FT1517" s="29">
        <f t="shared" si="181"/>
        <v>150</v>
      </c>
      <c r="FU1517" s="8">
        <f t="shared" si="184"/>
        <v>0</v>
      </c>
      <c r="FV1517" s="29">
        <f t="shared" si="182"/>
        <v>0</v>
      </c>
    </row>
    <row r="1518" spans="1:179">
      <c r="A1518" s="8">
        <v>11024</v>
      </c>
      <c r="B1518" s="27" t="s">
        <v>72</v>
      </c>
      <c r="C1518" s="40">
        <v>29</v>
      </c>
      <c r="D1518" s="40" t="s">
        <v>1475</v>
      </c>
      <c r="E1518" s="40" t="s">
        <v>1434</v>
      </c>
      <c r="F1518" s="40" t="s">
        <v>808</v>
      </c>
      <c r="G1518" s="40">
        <v>250</v>
      </c>
      <c r="H1518" s="8" t="str">
        <f>VLOOKUP(F1518, 'Meslek Grupları'!$E$6:$G$152, 3, FALSE)</f>
        <v>İşçiler</v>
      </c>
      <c r="I1518" s="40"/>
      <c r="J1518" s="40"/>
      <c r="K1518" s="40"/>
      <c r="L1518" s="40"/>
      <c r="M1518" s="40"/>
      <c r="N1518" s="40"/>
      <c r="O1518" s="40"/>
      <c r="P1518" s="40"/>
      <c r="Q1518" s="40" t="s">
        <v>576</v>
      </c>
      <c r="R1518" s="40">
        <v>30</v>
      </c>
      <c r="S1518" s="40">
        <v>2</v>
      </c>
      <c r="T1518" s="40">
        <v>9</v>
      </c>
      <c r="U1518" s="40"/>
      <c r="V1518" s="40"/>
      <c r="W1518" s="40"/>
      <c r="X1518" s="40"/>
      <c r="Y1518" s="40"/>
      <c r="Z1518" s="41"/>
      <c r="AA1518" s="40"/>
      <c r="AB1518" s="40"/>
      <c r="AC1518" s="40"/>
      <c r="AD1518" s="40"/>
      <c r="AE1518" s="40"/>
      <c r="AF1518" s="40"/>
      <c r="AG1518" s="40"/>
      <c r="AH1518" s="40"/>
      <c r="AI1518" s="40"/>
      <c r="AJ1518" s="40"/>
      <c r="AK1518" s="40"/>
      <c r="AL1518" s="40"/>
      <c r="AM1518" s="40"/>
      <c r="AN1518" s="40"/>
      <c r="AO1518" s="40"/>
      <c r="AP1518" s="40"/>
      <c r="AQ1518" s="40"/>
      <c r="AR1518" s="40"/>
      <c r="AS1518" s="42"/>
      <c r="AT1518" s="42"/>
      <c r="AU1518" s="43"/>
      <c r="AV1518" s="40"/>
      <c r="AW1518" s="40"/>
      <c r="AX1518" s="40"/>
      <c r="AY1518" s="40"/>
      <c r="AZ1518" s="40"/>
      <c r="BA1518" s="42"/>
      <c r="BB1518" s="41"/>
      <c r="BC1518" s="40"/>
      <c r="BD1518" s="40"/>
      <c r="BE1518" s="40"/>
      <c r="BF1518" s="40"/>
      <c r="BG1518" s="40"/>
      <c r="BH1518" s="42"/>
      <c r="BI1518" s="40"/>
      <c r="BJ1518" s="40"/>
      <c r="BK1518" s="40"/>
      <c r="BL1518" s="40"/>
      <c r="BM1518" s="40"/>
      <c r="BN1518" s="40"/>
      <c r="BO1518" s="41"/>
      <c r="BP1518" s="40"/>
      <c r="BQ1518" s="40"/>
      <c r="BR1518" s="40"/>
      <c r="BS1518" s="40"/>
      <c r="BT1518" s="40"/>
      <c r="BU1518" s="42"/>
      <c r="BV1518" s="40"/>
      <c r="BW1518" s="41">
        <v>2</v>
      </c>
      <c r="BX1518" s="40"/>
      <c r="BY1518" s="40"/>
      <c r="BZ1518" s="40">
        <v>90</v>
      </c>
      <c r="CA1518" s="42"/>
      <c r="CB1518" s="41"/>
      <c r="CC1518" s="40"/>
      <c r="CD1518" s="40"/>
      <c r="CE1518" s="40"/>
      <c r="CF1518" s="40"/>
      <c r="CG1518" s="40"/>
      <c r="CH1518" s="42"/>
      <c r="CI1518" s="43"/>
      <c r="CJ1518" s="41"/>
      <c r="CK1518" s="40"/>
      <c r="CL1518" s="40"/>
      <c r="CM1518" s="40"/>
      <c r="CN1518" s="40"/>
      <c r="CO1518" s="40"/>
      <c r="CP1518" s="40"/>
      <c r="CQ1518" s="40"/>
      <c r="CR1518" s="40"/>
      <c r="CS1518" s="40"/>
      <c r="CT1518" s="40"/>
      <c r="CU1518" s="40"/>
      <c r="CV1518" s="40"/>
      <c r="CW1518" s="40"/>
      <c r="CX1518" s="40"/>
      <c r="CY1518" s="40"/>
      <c r="CZ1518" s="40"/>
      <c r="DA1518" s="40"/>
      <c r="DB1518" s="40"/>
      <c r="DC1518" s="40"/>
      <c r="DD1518" s="40"/>
      <c r="DE1518" s="40"/>
      <c r="DF1518" s="40"/>
      <c r="DG1518" s="40"/>
      <c r="DH1518" s="40"/>
      <c r="DI1518" s="40"/>
      <c r="DJ1518" s="40"/>
      <c r="DK1518" s="40"/>
      <c r="DL1518" s="40"/>
      <c r="DM1518" s="40"/>
      <c r="DN1518" s="40"/>
      <c r="DO1518" s="40"/>
      <c r="DP1518" s="40"/>
      <c r="DQ1518" s="41"/>
      <c r="DR1518" s="40"/>
      <c r="DS1518" s="40"/>
      <c r="DT1518" s="40"/>
      <c r="DU1518" s="40"/>
      <c r="DV1518" s="42"/>
      <c r="DW1518" s="40"/>
      <c r="DX1518" s="40"/>
      <c r="DY1518" s="40"/>
      <c r="DZ1518" s="40"/>
      <c r="EA1518" s="40"/>
      <c r="EB1518" s="40"/>
      <c r="EC1518" s="40"/>
      <c r="ED1518" s="41"/>
      <c r="EE1518" s="40"/>
      <c r="EF1518" s="40"/>
      <c r="EG1518" s="41"/>
      <c r="EH1518" s="40"/>
      <c r="EI1518" s="40"/>
      <c r="EJ1518" s="40"/>
      <c r="EK1518" s="40"/>
      <c r="EL1518" s="42"/>
      <c r="EM1518" s="40"/>
      <c r="EN1518" s="40"/>
      <c r="EO1518" s="40"/>
      <c r="EP1518" s="40"/>
      <c r="EQ1518" s="40"/>
      <c r="ER1518" s="40"/>
      <c r="ES1518" s="40"/>
      <c r="ET1518" s="40"/>
      <c r="EU1518" s="40"/>
      <c r="EV1518" s="40"/>
      <c r="EW1518" s="42"/>
      <c r="EX1518" s="42"/>
      <c r="EY1518" s="42"/>
      <c r="EZ1518" s="42"/>
      <c r="FA1518" s="42"/>
      <c r="FB1518" s="42"/>
      <c r="FC1518" s="42"/>
      <c r="FD1518" s="42"/>
      <c r="FE1518" s="42"/>
      <c r="FF1518" s="42"/>
      <c r="FG1518" s="42"/>
      <c r="FH1518" s="42"/>
      <c r="FI1518" s="42"/>
      <c r="FJ1518" s="42"/>
      <c r="FK1518" s="42"/>
      <c r="FL1518" s="42"/>
      <c r="FM1518" s="42"/>
      <c r="FN1518" s="42"/>
      <c r="FO1518" s="42"/>
      <c r="FP1518" s="42"/>
      <c r="FQ1518" s="42"/>
      <c r="FR1518" s="42"/>
      <c r="FS1518" s="29">
        <f t="shared" si="183"/>
        <v>340</v>
      </c>
      <c r="FT1518" s="29">
        <f t="shared" si="181"/>
        <v>340</v>
      </c>
      <c r="FU1518" s="8">
        <f t="shared" si="184"/>
        <v>2</v>
      </c>
      <c r="FV1518" s="29">
        <f t="shared" si="182"/>
        <v>2</v>
      </c>
    </row>
    <row r="1519" spans="1:179">
      <c r="A1519" s="8">
        <v>11024</v>
      </c>
      <c r="B1519" s="27" t="s">
        <v>72</v>
      </c>
      <c r="C1519" s="40">
        <v>30</v>
      </c>
      <c r="D1519" s="40" t="s">
        <v>1503</v>
      </c>
      <c r="E1519" s="40" t="s">
        <v>1451</v>
      </c>
      <c r="F1519" s="40" t="s">
        <v>253</v>
      </c>
      <c r="G1519" s="40">
        <v>200</v>
      </c>
      <c r="H1519" s="8" t="str">
        <f>VLOOKUP(F1519, 'Meslek Grupları'!$E$6:$G$152, 3, FALSE)</f>
        <v>İşçiler</v>
      </c>
      <c r="I1519" s="40"/>
      <c r="J1519" s="40"/>
      <c r="K1519" s="40"/>
      <c r="L1519" s="40"/>
      <c r="M1519" s="40"/>
      <c r="N1519" s="40"/>
      <c r="O1519" s="40"/>
      <c r="P1519" s="40"/>
      <c r="Q1519" s="40" t="s">
        <v>575</v>
      </c>
      <c r="R1519" s="40"/>
      <c r="S1519" s="40"/>
      <c r="T1519" s="40"/>
      <c r="U1519" s="40"/>
      <c r="V1519" s="40"/>
      <c r="W1519" s="40"/>
      <c r="X1519" s="40"/>
      <c r="Y1519" s="40"/>
      <c r="Z1519" s="41"/>
      <c r="AA1519" s="40"/>
      <c r="AB1519" s="40"/>
      <c r="AC1519" s="40"/>
      <c r="AD1519" s="40"/>
      <c r="AE1519" s="40"/>
      <c r="AF1519" s="40"/>
      <c r="AG1519" s="40"/>
      <c r="AH1519" s="40"/>
      <c r="AI1519" s="40"/>
      <c r="AJ1519" s="40"/>
      <c r="AK1519" s="40"/>
      <c r="AL1519" s="40"/>
      <c r="AM1519" s="40"/>
      <c r="AN1519" s="40"/>
      <c r="AO1519" s="40"/>
      <c r="AP1519" s="40"/>
      <c r="AQ1519" s="40"/>
      <c r="AR1519" s="40"/>
      <c r="AS1519" s="42"/>
      <c r="AT1519" s="42"/>
      <c r="AU1519" s="43"/>
      <c r="AV1519" s="40"/>
      <c r="AW1519" s="40"/>
      <c r="AX1519" s="40"/>
      <c r="AY1519" s="40"/>
      <c r="AZ1519" s="40"/>
      <c r="BA1519" s="42"/>
      <c r="BB1519" s="41"/>
      <c r="BC1519" s="40"/>
      <c r="BD1519" s="40"/>
      <c r="BE1519" s="40"/>
      <c r="BF1519" s="40"/>
      <c r="BG1519" s="40"/>
      <c r="BH1519" s="42"/>
      <c r="BI1519" s="40"/>
      <c r="BJ1519" s="40"/>
      <c r="BK1519" s="40"/>
      <c r="BL1519" s="40"/>
      <c r="BM1519" s="40"/>
      <c r="BN1519" s="40"/>
      <c r="BO1519" s="41"/>
      <c r="BP1519" s="40"/>
      <c r="BQ1519" s="40"/>
      <c r="BR1519" s="40"/>
      <c r="BS1519" s="40"/>
      <c r="BT1519" s="40"/>
      <c r="BU1519" s="42"/>
      <c r="BV1519" s="40"/>
      <c r="BW1519" s="41"/>
      <c r="BX1519" s="40"/>
      <c r="BY1519" s="40"/>
      <c r="BZ1519" s="40"/>
      <c r="CA1519" s="42"/>
      <c r="CB1519" s="41"/>
      <c r="CC1519" s="40"/>
      <c r="CD1519" s="40"/>
      <c r="CE1519" s="40"/>
      <c r="CF1519" s="40"/>
      <c r="CG1519" s="40"/>
      <c r="CH1519" s="42"/>
      <c r="CI1519" s="43"/>
      <c r="CJ1519" s="41"/>
      <c r="CK1519" s="40"/>
      <c r="CL1519" s="40"/>
      <c r="CM1519" s="40"/>
      <c r="CN1519" s="40"/>
      <c r="CO1519" s="40"/>
      <c r="CP1519" s="40"/>
      <c r="CQ1519" s="40"/>
      <c r="CR1519" s="40"/>
      <c r="CS1519" s="40"/>
      <c r="CT1519" s="40"/>
      <c r="CU1519" s="40"/>
      <c r="CV1519" s="40"/>
      <c r="CW1519" s="40"/>
      <c r="CX1519" s="40"/>
      <c r="CY1519" s="40"/>
      <c r="CZ1519" s="40"/>
      <c r="DA1519" s="40"/>
      <c r="DB1519" s="40"/>
      <c r="DC1519" s="40"/>
      <c r="DD1519" s="40"/>
      <c r="DE1519" s="40"/>
      <c r="DF1519" s="40"/>
      <c r="DG1519" s="40"/>
      <c r="DH1519" s="40"/>
      <c r="DI1519" s="40"/>
      <c r="DJ1519" s="40"/>
      <c r="DK1519" s="40"/>
      <c r="DL1519" s="40"/>
      <c r="DM1519" s="40"/>
      <c r="DN1519" s="40"/>
      <c r="DO1519" s="40"/>
      <c r="DP1519" s="40"/>
      <c r="DQ1519" s="41"/>
      <c r="DR1519" s="40"/>
      <c r="DS1519" s="40"/>
      <c r="DT1519" s="40"/>
      <c r="DU1519" s="40"/>
      <c r="DV1519" s="42"/>
      <c r="DW1519" s="40"/>
      <c r="DX1519" s="40"/>
      <c r="DY1519" s="40"/>
      <c r="DZ1519" s="40"/>
      <c r="EA1519" s="40"/>
      <c r="EB1519" s="40"/>
      <c r="EC1519" s="40"/>
      <c r="ED1519" s="41"/>
      <c r="EE1519" s="40"/>
      <c r="EF1519" s="40"/>
      <c r="EG1519" s="41"/>
      <c r="EH1519" s="40"/>
      <c r="EI1519" s="40"/>
      <c r="EJ1519" s="40"/>
      <c r="EK1519" s="40"/>
      <c r="EL1519" s="42"/>
      <c r="EM1519" s="40"/>
      <c r="EN1519" s="40"/>
      <c r="EO1519" s="40"/>
      <c r="EP1519" s="40"/>
      <c r="EQ1519" s="40"/>
      <c r="ER1519" s="40"/>
      <c r="ES1519" s="40"/>
      <c r="ET1519" s="40"/>
      <c r="EU1519" s="40"/>
      <c r="EV1519" s="40"/>
      <c r="EW1519" s="42"/>
      <c r="EX1519" s="42"/>
      <c r="EY1519" s="42"/>
      <c r="EZ1519" s="42"/>
      <c r="FA1519" s="42"/>
      <c r="FB1519" s="42"/>
      <c r="FC1519" s="42"/>
      <c r="FD1519" s="42"/>
      <c r="FE1519" s="42"/>
      <c r="FF1519" s="42"/>
      <c r="FG1519" s="42"/>
      <c r="FH1519" s="42"/>
      <c r="FI1519" s="42"/>
      <c r="FJ1519" s="42"/>
      <c r="FK1519" s="42"/>
      <c r="FL1519" s="42"/>
      <c r="FM1519" s="42"/>
      <c r="FN1519" s="42"/>
      <c r="FO1519" s="42"/>
      <c r="FP1519" s="42"/>
      <c r="FQ1519" s="42"/>
      <c r="FR1519" s="42"/>
      <c r="FS1519" s="29">
        <f t="shared" si="183"/>
        <v>200</v>
      </c>
      <c r="FT1519" s="29">
        <f t="shared" si="181"/>
        <v>200</v>
      </c>
      <c r="FU1519" s="8">
        <f t="shared" si="184"/>
        <v>0</v>
      </c>
      <c r="FV1519" s="29">
        <f t="shared" si="182"/>
        <v>0</v>
      </c>
    </row>
    <row r="1520" spans="1:179">
      <c r="A1520" s="8">
        <v>11024</v>
      </c>
      <c r="B1520" s="27" t="s">
        <v>72</v>
      </c>
      <c r="C1520" s="40">
        <v>31</v>
      </c>
      <c r="D1520" s="40" t="s">
        <v>1826</v>
      </c>
      <c r="E1520" s="40" t="s">
        <v>1896</v>
      </c>
      <c r="F1520" s="40" t="s">
        <v>808</v>
      </c>
      <c r="G1520" s="40">
        <v>200</v>
      </c>
      <c r="H1520" s="8" t="str">
        <f>VLOOKUP(F1520, 'Meslek Grupları'!$E$6:$G$152, 3, FALSE)</f>
        <v>İşçiler</v>
      </c>
      <c r="I1520" s="40"/>
      <c r="J1520" s="40"/>
      <c r="K1520" s="40"/>
      <c r="L1520" s="40"/>
      <c r="M1520" s="40"/>
      <c r="N1520" s="40"/>
      <c r="O1520" s="40"/>
      <c r="P1520" s="40"/>
      <c r="Q1520" s="40" t="s">
        <v>575</v>
      </c>
      <c r="R1520" s="40">
        <v>15</v>
      </c>
      <c r="S1520" s="40">
        <v>3</v>
      </c>
      <c r="T1520" s="40">
        <v>23.5</v>
      </c>
      <c r="U1520" s="40"/>
      <c r="V1520" s="40"/>
      <c r="W1520" s="40"/>
      <c r="X1520" s="40"/>
      <c r="Y1520" s="40"/>
      <c r="Z1520" s="41"/>
      <c r="AA1520" s="40"/>
      <c r="AB1520" s="40"/>
      <c r="AC1520" s="40"/>
      <c r="AD1520" s="40"/>
      <c r="AE1520" s="40"/>
      <c r="AF1520" s="40"/>
      <c r="AG1520" s="40"/>
      <c r="AH1520" s="40"/>
      <c r="AI1520" s="40"/>
      <c r="AJ1520" s="40"/>
      <c r="AK1520" s="40"/>
      <c r="AL1520" s="40"/>
      <c r="AM1520" s="40"/>
      <c r="AN1520" s="40"/>
      <c r="AO1520" s="40"/>
      <c r="AP1520" s="40"/>
      <c r="AQ1520" s="40"/>
      <c r="AR1520" s="40"/>
      <c r="AS1520" s="42"/>
      <c r="AT1520" s="42"/>
      <c r="AU1520" s="43"/>
      <c r="AV1520" s="40"/>
      <c r="AW1520" s="40"/>
      <c r="AX1520" s="40"/>
      <c r="AY1520" s="40"/>
      <c r="AZ1520" s="40"/>
      <c r="BA1520" s="42"/>
      <c r="BB1520" s="41"/>
      <c r="BC1520" s="40"/>
      <c r="BD1520" s="40"/>
      <c r="BE1520" s="40"/>
      <c r="BF1520" s="40"/>
      <c r="BG1520" s="40"/>
      <c r="BH1520" s="42"/>
      <c r="BI1520" s="40"/>
      <c r="BJ1520" s="40"/>
      <c r="BK1520" s="40"/>
      <c r="BL1520" s="40"/>
      <c r="BM1520" s="40"/>
      <c r="BN1520" s="40"/>
      <c r="BO1520" s="41"/>
      <c r="BP1520" s="40"/>
      <c r="BQ1520" s="40"/>
      <c r="BR1520" s="40"/>
      <c r="BS1520" s="40"/>
      <c r="BT1520" s="40"/>
      <c r="BU1520" s="42"/>
      <c r="BV1520" s="40"/>
      <c r="BW1520" s="41">
        <v>3</v>
      </c>
      <c r="BX1520" s="40"/>
      <c r="BY1520" s="40"/>
      <c r="BZ1520" s="40">
        <v>120</v>
      </c>
      <c r="CA1520" s="42">
        <v>120</v>
      </c>
      <c r="CB1520" s="41"/>
      <c r="CC1520" s="40"/>
      <c r="CD1520" s="40"/>
      <c r="CE1520" s="40"/>
      <c r="CF1520" s="40"/>
      <c r="CG1520" s="40"/>
      <c r="CH1520" s="42"/>
      <c r="CI1520" s="43"/>
      <c r="CJ1520" s="41"/>
      <c r="CK1520" s="40"/>
      <c r="CL1520" s="40"/>
      <c r="CM1520" s="40"/>
      <c r="CN1520" s="40"/>
      <c r="CO1520" s="40"/>
      <c r="CP1520" s="40"/>
      <c r="CQ1520" s="40"/>
      <c r="CR1520" s="40"/>
      <c r="CS1520" s="40"/>
      <c r="CT1520" s="40"/>
      <c r="CU1520" s="40"/>
      <c r="CV1520" s="40"/>
      <c r="CW1520" s="40"/>
      <c r="CX1520" s="40"/>
      <c r="CY1520" s="40"/>
      <c r="CZ1520" s="40"/>
      <c r="DA1520" s="40"/>
      <c r="DB1520" s="40"/>
      <c r="DC1520" s="40"/>
      <c r="DD1520" s="40"/>
      <c r="DE1520" s="40"/>
      <c r="DF1520" s="40"/>
      <c r="DG1520" s="40"/>
      <c r="DH1520" s="40"/>
      <c r="DI1520" s="40"/>
      <c r="DJ1520" s="40"/>
      <c r="DK1520" s="40"/>
      <c r="DL1520" s="40"/>
      <c r="DM1520" s="40"/>
      <c r="DN1520" s="40"/>
      <c r="DO1520" s="40"/>
      <c r="DP1520" s="40"/>
      <c r="DQ1520" s="41"/>
      <c r="DR1520" s="40"/>
      <c r="DS1520" s="40"/>
      <c r="DT1520" s="40"/>
      <c r="DU1520" s="40"/>
      <c r="DV1520" s="42"/>
      <c r="DW1520" s="40"/>
      <c r="DX1520" s="40"/>
      <c r="DY1520" s="40"/>
      <c r="DZ1520" s="40"/>
      <c r="EA1520" s="40"/>
      <c r="EB1520" s="40"/>
      <c r="EC1520" s="40"/>
      <c r="ED1520" s="41"/>
      <c r="EE1520" s="40"/>
      <c r="EF1520" s="40"/>
      <c r="EG1520" s="41"/>
      <c r="EH1520" s="40"/>
      <c r="EI1520" s="40"/>
      <c r="EJ1520" s="40"/>
      <c r="EK1520" s="40"/>
      <c r="EL1520" s="42"/>
      <c r="EM1520" s="40"/>
      <c r="EN1520" s="40"/>
      <c r="EO1520" s="40"/>
      <c r="EP1520" s="40"/>
      <c r="EQ1520" s="40"/>
      <c r="ER1520" s="40"/>
      <c r="ES1520" s="40"/>
      <c r="ET1520" s="40"/>
      <c r="EU1520" s="40"/>
      <c r="EV1520" s="40"/>
      <c r="EW1520" s="42"/>
      <c r="EX1520" s="42"/>
      <c r="EY1520" s="42"/>
      <c r="EZ1520" s="42"/>
      <c r="FA1520" s="42"/>
      <c r="FB1520" s="42"/>
      <c r="FC1520" s="42"/>
      <c r="FD1520" s="42"/>
      <c r="FE1520" s="42"/>
      <c r="FF1520" s="42"/>
      <c r="FG1520" s="42"/>
      <c r="FH1520" s="42"/>
      <c r="FI1520" s="42"/>
      <c r="FJ1520" s="42"/>
      <c r="FK1520" s="42"/>
      <c r="FL1520" s="42"/>
      <c r="FM1520" s="42"/>
      <c r="FN1520" s="42"/>
      <c r="FO1520" s="42"/>
      <c r="FP1520" s="42"/>
      <c r="FQ1520" s="42"/>
      <c r="FR1520" s="42"/>
      <c r="FS1520" s="29">
        <f t="shared" si="183"/>
        <v>320</v>
      </c>
      <c r="FT1520" s="29">
        <f t="shared" si="181"/>
        <v>320</v>
      </c>
      <c r="FU1520" s="8">
        <f t="shared" si="184"/>
        <v>3</v>
      </c>
      <c r="FV1520" s="29">
        <f t="shared" si="182"/>
        <v>3</v>
      </c>
    </row>
    <row r="1521" spans="1:179">
      <c r="A1521" s="8">
        <v>11024</v>
      </c>
      <c r="B1521" s="27" t="s">
        <v>72</v>
      </c>
      <c r="C1521" s="40">
        <v>32</v>
      </c>
      <c r="D1521" s="40" t="s">
        <v>1897</v>
      </c>
      <c r="E1521" s="40" t="s">
        <v>1580</v>
      </c>
      <c r="F1521" s="40" t="s">
        <v>807</v>
      </c>
      <c r="G1521" s="40">
        <v>400</v>
      </c>
      <c r="H1521" s="8" t="str">
        <f>VLOOKUP(F1521, 'Meslek Grupları'!$E$6:$G$152, 3, FALSE)</f>
        <v>Esnaf</v>
      </c>
      <c r="I1521" s="40"/>
      <c r="J1521" s="40"/>
      <c r="K1521" s="40"/>
      <c r="L1521" s="40"/>
      <c r="M1521" s="40"/>
      <c r="N1521" s="40"/>
      <c r="O1521" s="40"/>
      <c r="P1521" s="40"/>
      <c r="Q1521" s="40" t="s">
        <v>576</v>
      </c>
      <c r="R1521" s="40">
        <v>95</v>
      </c>
      <c r="S1521" s="40"/>
      <c r="T1521" s="40"/>
      <c r="U1521" s="40"/>
      <c r="V1521" s="40"/>
      <c r="W1521" s="40"/>
      <c r="X1521" s="40"/>
      <c r="Y1521" s="40"/>
      <c r="Z1521" s="41">
        <v>100</v>
      </c>
      <c r="AA1521" s="40">
        <v>25</v>
      </c>
      <c r="AB1521" s="40"/>
      <c r="AC1521" s="40"/>
      <c r="AD1521" s="40"/>
      <c r="AE1521" s="40"/>
      <c r="AF1521" s="40"/>
      <c r="AG1521" s="40"/>
      <c r="AH1521" s="40"/>
      <c r="AI1521" s="40"/>
      <c r="AJ1521" s="40"/>
      <c r="AK1521" s="40"/>
      <c r="AL1521" s="40"/>
      <c r="AM1521" s="40"/>
      <c r="AN1521" s="40"/>
      <c r="AO1521" s="40"/>
      <c r="AP1521" s="40"/>
      <c r="AQ1521" s="40"/>
      <c r="AR1521" s="40">
        <v>50</v>
      </c>
      <c r="AS1521" s="42">
        <v>10</v>
      </c>
      <c r="AT1521" s="42">
        <v>35</v>
      </c>
      <c r="AU1521" s="43"/>
      <c r="AV1521" s="40">
        <v>6</v>
      </c>
      <c r="AW1521" s="40"/>
      <c r="AX1521" s="40">
        <v>35</v>
      </c>
      <c r="AY1521" s="40" t="s">
        <v>1898</v>
      </c>
      <c r="AZ1521" s="40">
        <v>315</v>
      </c>
      <c r="BA1521" s="42">
        <v>320</v>
      </c>
      <c r="BB1521" s="41"/>
      <c r="BC1521" s="40"/>
      <c r="BD1521" s="40"/>
      <c r="BE1521" s="40"/>
      <c r="BF1521" s="40"/>
      <c r="BG1521" s="40"/>
      <c r="BH1521" s="42"/>
      <c r="BI1521" s="40"/>
      <c r="BJ1521" s="40"/>
      <c r="BK1521" s="40"/>
      <c r="BL1521" s="40"/>
      <c r="BM1521" s="40"/>
      <c r="BN1521" s="40"/>
      <c r="BO1521" s="41"/>
      <c r="BP1521" s="40"/>
      <c r="BQ1521" s="40"/>
      <c r="BR1521" s="40"/>
      <c r="BS1521" s="40"/>
      <c r="BT1521" s="40"/>
      <c r="BU1521" s="42"/>
      <c r="BV1521" s="40"/>
      <c r="BW1521" s="41"/>
      <c r="BX1521" s="40"/>
      <c r="BY1521" s="40"/>
      <c r="BZ1521" s="40"/>
      <c r="CA1521" s="42"/>
      <c r="CB1521" s="41"/>
      <c r="CC1521" s="40"/>
      <c r="CD1521" s="40"/>
      <c r="CE1521" s="40"/>
      <c r="CF1521" s="40"/>
      <c r="CG1521" s="40"/>
      <c r="CH1521" s="42"/>
      <c r="CI1521" s="43"/>
      <c r="CJ1521" s="41"/>
      <c r="CK1521" s="40"/>
      <c r="CL1521" s="40"/>
      <c r="CM1521" s="40"/>
      <c r="CN1521" s="40"/>
      <c r="CO1521" s="40"/>
      <c r="CP1521" s="40"/>
      <c r="CQ1521" s="40"/>
      <c r="CR1521" s="40"/>
      <c r="CS1521" s="40"/>
      <c r="CT1521" s="40"/>
      <c r="CU1521" s="40"/>
      <c r="CV1521" s="40"/>
      <c r="CW1521" s="40"/>
      <c r="CX1521" s="40"/>
      <c r="CY1521" s="40"/>
      <c r="CZ1521" s="40"/>
      <c r="DA1521" s="40"/>
      <c r="DB1521" s="40"/>
      <c r="DC1521" s="40"/>
      <c r="DD1521" s="40"/>
      <c r="DE1521" s="40"/>
      <c r="DF1521" s="40"/>
      <c r="DG1521" s="40"/>
      <c r="DH1521" s="40"/>
      <c r="DI1521" s="40"/>
      <c r="DJ1521" s="40"/>
      <c r="DK1521" s="40"/>
      <c r="DL1521" s="40"/>
      <c r="DM1521" s="40"/>
      <c r="DN1521" s="40"/>
      <c r="DO1521" s="40"/>
      <c r="DP1521" s="40"/>
      <c r="DQ1521" s="41"/>
      <c r="DR1521" s="40"/>
      <c r="DS1521" s="40"/>
      <c r="DT1521" s="40"/>
      <c r="DU1521" s="40"/>
      <c r="DV1521" s="42"/>
      <c r="DW1521" s="40"/>
      <c r="DX1521" s="40"/>
      <c r="DY1521" s="40"/>
      <c r="DZ1521" s="40"/>
      <c r="EA1521" s="40"/>
      <c r="EB1521" s="40"/>
      <c r="EC1521" s="40"/>
      <c r="ED1521" s="41"/>
      <c r="EE1521" s="40"/>
      <c r="EF1521" s="40"/>
      <c r="EG1521" s="41"/>
      <c r="EH1521" s="40"/>
      <c r="EI1521" s="40"/>
      <c r="EJ1521" s="40"/>
      <c r="EK1521" s="40"/>
      <c r="EL1521" s="42"/>
      <c r="EM1521" s="40"/>
      <c r="EN1521" s="40"/>
      <c r="EO1521" s="40"/>
      <c r="EP1521" s="40"/>
      <c r="EQ1521" s="40"/>
      <c r="ER1521" s="40"/>
      <c r="ES1521" s="40"/>
      <c r="ET1521" s="40"/>
      <c r="EU1521" s="40"/>
      <c r="EV1521" s="40"/>
      <c r="EW1521" s="42"/>
      <c r="EX1521" s="42"/>
      <c r="EY1521" s="42"/>
      <c r="EZ1521" s="42"/>
      <c r="FA1521" s="42"/>
      <c r="FB1521" s="42"/>
      <c r="FC1521" s="42"/>
      <c r="FD1521" s="42"/>
      <c r="FE1521" s="42"/>
      <c r="FF1521" s="42"/>
      <c r="FG1521" s="42"/>
      <c r="FH1521" s="42"/>
      <c r="FI1521" s="42"/>
      <c r="FJ1521" s="42"/>
      <c r="FK1521" s="42"/>
      <c r="FL1521" s="42"/>
      <c r="FM1521" s="42"/>
      <c r="FN1521" s="42"/>
      <c r="FO1521" s="42"/>
      <c r="FP1521" s="42"/>
      <c r="FQ1521" s="42"/>
      <c r="FR1521" s="42"/>
      <c r="FS1521" s="29">
        <f t="shared" si="183"/>
        <v>715</v>
      </c>
      <c r="FT1521" s="29">
        <f t="shared" si="181"/>
        <v>715</v>
      </c>
      <c r="FU1521" s="8">
        <f t="shared" si="184"/>
        <v>6</v>
      </c>
      <c r="FV1521" s="29">
        <f t="shared" si="182"/>
        <v>6</v>
      </c>
    </row>
    <row r="1522" spans="1:179">
      <c r="A1522" s="8">
        <v>11024</v>
      </c>
      <c r="B1522" s="27" t="s">
        <v>72</v>
      </c>
      <c r="C1522" s="40">
        <v>33</v>
      </c>
      <c r="D1522" s="40" t="s">
        <v>1496</v>
      </c>
      <c r="E1522" s="40" t="s">
        <v>1436</v>
      </c>
      <c r="F1522" s="40" t="s">
        <v>808</v>
      </c>
      <c r="G1522" s="40">
        <v>350</v>
      </c>
      <c r="H1522" s="8" t="str">
        <f>VLOOKUP(F1522, 'Meslek Grupları'!$E$6:$G$152, 3, FALSE)</f>
        <v>İşçiler</v>
      </c>
      <c r="I1522" s="40"/>
      <c r="J1522" s="40"/>
      <c r="K1522" s="40"/>
      <c r="L1522" s="40"/>
      <c r="M1522" s="40"/>
      <c r="N1522" s="40"/>
      <c r="O1522" s="40"/>
      <c r="P1522" s="40"/>
      <c r="Q1522" s="40" t="s">
        <v>576</v>
      </c>
      <c r="R1522" s="40">
        <v>43</v>
      </c>
      <c r="S1522" s="40">
        <v>2</v>
      </c>
      <c r="T1522" s="40">
        <v>14</v>
      </c>
      <c r="U1522" s="40"/>
      <c r="V1522" s="40"/>
      <c r="W1522" s="40"/>
      <c r="X1522" s="40"/>
      <c r="Y1522" s="40"/>
      <c r="Z1522" s="41"/>
      <c r="AA1522" s="40"/>
      <c r="AB1522" s="40"/>
      <c r="AC1522" s="40"/>
      <c r="AD1522" s="40"/>
      <c r="AE1522" s="40"/>
      <c r="AF1522" s="40"/>
      <c r="AG1522" s="40"/>
      <c r="AH1522" s="40"/>
      <c r="AI1522" s="40"/>
      <c r="AJ1522" s="40"/>
      <c r="AK1522" s="40"/>
      <c r="AL1522" s="40"/>
      <c r="AM1522" s="40"/>
      <c r="AN1522" s="40"/>
      <c r="AO1522" s="40"/>
      <c r="AP1522" s="40"/>
      <c r="AQ1522" s="40"/>
      <c r="AR1522" s="40"/>
      <c r="AS1522" s="42"/>
      <c r="AT1522" s="42"/>
      <c r="AU1522" s="43"/>
      <c r="AV1522" s="40"/>
      <c r="AW1522" s="40"/>
      <c r="AX1522" s="40"/>
      <c r="AY1522" s="40"/>
      <c r="AZ1522" s="40"/>
      <c r="BA1522" s="42"/>
      <c r="BB1522" s="41"/>
      <c r="BC1522" s="40"/>
      <c r="BD1522" s="40"/>
      <c r="BE1522" s="40"/>
      <c r="BF1522" s="40"/>
      <c r="BG1522" s="40"/>
      <c r="BH1522" s="42"/>
      <c r="BI1522" s="40"/>
      <c r="BJ1522" s="40"/>
      <c r="BK1522" s="40"/>
      <c r="BL1522" s="40"/>
      <c r="BM1522" s="40"/>
      <c r="BN1522" s="40"/>
      <c r="BO1522" s="41"/>
      <c r="BP1522" s="40"/>
      <c r="BQ1522" s="40"/>
      <c r="BR1522" s="40"/>
      <c r="BS1522" s="40"/>
      <c r="BT1522" s="40"/>
      <c r="BU1522" s="42"/>
      <c r="BV1522" s="40"/>
      <c r="BW1522" s="41">
        <v>2</v>
      </c>
      <c r="BX1522" s="40"/>
      <c r="BY1522" s="40"/>
      <c r="BZ1522" s="40">
        <v>105</v>
      </c>
      <c r="CA1522" s="42">
        <v>105</v>
      </c>
      <c r="CB1522" s="41"/>
      <c r="CC1522" s="40"/>
      <c r="CD1522" s="40"/>
      <c r="CE1522" s="40"/>
      <c r="CF1522" s="40"/>
      <c r="CG1522" s="40"/>
      <c r="CH1522" s="42"/>
      <c r="CI1522" s="43"/>
      <c r="CJ1522" s="41"/>
      <c r="CK1522" s="40"/>
      <c r="CL1522" s="40"/>
      <c r="CM1522" s="40"/>
      <c r="CN1522" s="40"/>
      <c r="CO1522" s="40"/>
      <c r="CP1522" s="40"/>
      <c r="CQ1522" s="40"/>
      <c r="CR1522" s="40"/>
      <c r="CS1522" s="40"/>
      <c r="CT1522" s="40"/>
      <c r="CU1522" s="40"/>
      <c r="CV1522" s="40"/>
      <c r="CW1522" s="40"/>
      <c r="CX1522" s="40"/>
      <c r="CY1522" s="40"/>
      <c r="CZ1522" s="40"/>
      <c r="DA1522" s="40"/>
      <c r="DB1522" s="40"/>
      <c r="DC1522" s="40"/>
      <c r="DD1522" s="40"/>
      <c r="DE1522" s="40"/>
      <c r="DF1522" s="40"/>
      <c r="DG1522" s="40"/>
      <c r="DH1522" s="40"/>
      <c r="DI1522" s="40"/>
      <c r="DJ1522" s="40"/>
      <c r="DK1522" s="40"/>
      <c r="DL1522" s="40"/>
      <c r="DM1522" s="40"/>
      <c r="DN1522" s="40"/>
      <c r="DO1522" s="40"/>
      <c r="DP1522" s="40"/>
      <c r="DQ1522" s="41"/>
      <c r="DR1522" s="40"/>
      <c r="DS1522" s="40"/>
      <c r="DT1522" s="40"/>
      <c r="DU1522" s="40"/>
      <c r="DV1522" s="42"/>
      <c r="DW1522" s="40"/>
      <c r="DX1522" s="40"/>
      <c r="DY1522" s="40"/>
      <c r="DZ1522" s="40"/>
      <c r="EA1522" s="40"/>
      <c r="EB1522" s="40"/>
      <c r="EC1522" s="40"/>
      <c r="ED1522" s="41"/>
      <c r="EE1522" s="40"/>
      <c r="EF1522" s="40"/>
      <c r="EG1522" s="41"/>
      <c r="EH1522" s="40"/>
      <c r="EI1522" s="40"/>
      <c r="EJ1522" s="40"/>
      <c r="EK1522" s="40"/>
      <c r="EL1522" s="42"/>
      <c r="EM1522" s="40"/>
      <c r="EN1522" s="40"/>
      <c r="EO1522" s="40"/>
      <c r="EP1522" s="40"/>
      <c r="EQ1522" s="40"/>
      <c r="ER1522" s="40"/>
      <c r="ES1522" s="40"/>
      <c r="ET1522" s="40"/>
      <c r="EU1522" s="40"/>
      <c r="EV1522" s="40"/>
      <c r="EW1522" s="42"/>
      <c r="EX1522" s="42"/>
      <c r="EY1522" s="42"/>
      <c r="EZ1522" s="42"/>
      <c r="FA1522" s="42"/>
      <c r="FB1522" s="42"/>
      <c r="FC1522" s="42"/>
      <c r="FD1522" s="42"/>
      <c r="FE1522" s="42"/>
      <c r="FF1522" s="42"/>
      <c r="FG1522" s="42"/>
      <c r="FH1522" s="42"/>
      <c r="FI1522" s="42"/>
      <c r="FJ1522" s="42"/>
      <c r="FK1522" s="42"/>
      <c r="FL1522" s="42"/>
      <c r="FM1522" s="42"/>
      <c r="FN1522" s="42"/>
      <c r="FO1522" s="42"/>
      <c r="FP1522" s="42"/>
      <c r="FQ1522" s="42"/>
      <c r="FR1522" s="42"/>
      <c r="FS1522" s="29">
        <f t="shared" si="183"/>
        <v>455</v>
      </c>
      <c r="FT1522" s="29">
        <f t="shared" si="181"/>
        <v>455</v>
      </c>
      <c r="FU1522" s="8">
        <f t="shared" si="184"/>
        <v>2</v>
      </c>
      <c r="FV1522" s="29">
        <f t="shared" si="182"/>
        <v>2</v>
      </c>
    </row>
    <row r="1523" spans="1:179">
      <c r="A1523" s="8">
        <v>11024</v>
      </c>
      <c r="B1523" s="27" t="s">
        <v>72</v>
      </c>
      <c r="C1523" s="40">
        <v>34</v>
      </c>
      <c r="D1523" s="40" t="s">
        <v>1468</v>
      </c>
      <c r="E1523" s="40" t="s">
        <v>527</v>
      </c>
      <c r="F1523" s="40" t="s">
        <v>808</v>
      </c>
      <c r="G1523" s="40">
        <v>150</v>
      </c>
      <c r="H1523" s="8" t="str">
        <f>VLOOKUP(F1523, 'Meslek Grupları'!$E$6:$G$152, 3, FALSE)</f>
        <v>İşçiler</v>
      </c>
      <c r="I1523" s="40"/>
      <c r="J1523" s="40"/>
      <c r="K1523" s="40"/>
      <c r="L1523" s="40"/>
      <c r="M1523" s="40"/>
      <c r="N1523" s="40"/>
      <c r="O1523" s="40"/>
      <c r="P1523" s="40"/>
      <c r="Q1523" s="40" t="s">
        <v>576</v>
      </c>
      <c r="R1523" s="40"/>
      <c r="S1523" s="40"/>
      <c r="T1523" s="40"/>
      <c r="U1523" s="40"/>
      <c r="V1523" s="40"/>
      <c r="W1523" s="40"/>
      <c r="X1523" s="40"/>
      <c r="Y1523" s="40"/>
      <c r="Z1523" s="41"/>
      <c r="AA1523" s="40"/>
      <c r="AB1523" s="40"/>
      <c r="AC1523" s="40"/>
      <c r="AD1523" s="40"/>
      <c r="AE1523" s="40"/>
      <c r="AF1523" s="40"/>
      <c r="AG1523" s="40"/>
      <c r="AH1523" s="40"/>
      <c r="AI1523" s="40"/>
      <c r="AJ1523" s="40"/>
      <c r="AK1523" s="40"/>
      <c r="AL1523" s="40"/>
      <c r="AM1523" s="40"/>
      <c r="AN1523" s="40"/>
      <c r="AO1523" s="40"/>
      <c r="AP1523" s="40"/>
      <c r="AQ1523" s="40"/>
      <c r="AR1523" s="40"/>
      <c r="AS1523" s="42"/>
      <c r="AT1523" s="42"/>
      <c r="AU1523" s="43"/>
      <c r="AV1523" s="40"/>
      <c r="AW1523" s="40"/>
      <c r="AX1523" s="40"/>
      <c r="AY1523" s="40"/>
      <c r="AZ1523" s="40"/>
      <c r="BA1523" s="42"/>
      <c r="BB1523" s="41"/>
      <c r="BC1523" s="40"/>
      <c r="BD1523" s="40"/>
      <c r="BE1523" s="40"/>
      <c r="BF1523" s="40"/>
      <c r="BG1523" s="40"/>
      <c r="BH1523" s="42"/>
      <c r="BI1523" s="40"/>
      <c r="BJ1523" s="40"/>
      <c r="BK1523" s="40"/>
      <c r="BL1523" s="40"/>
      <c r="BM1523" s="40"/>
      <c r="BN1523" s="40"/>
      <c r="BO1523" s="41"/>
      <c r="BP1523" s="40"/>
      <c r="BQ1523" s="40"/>
      <c r="BR1523" s="40"/>
      <c r="BS1523" s="40"/>
      <c r="BT1523" s="40"/>
      <c r="BU1523" s="42"/>
      <c r="BV1523" s="40"/>
      <c r="BW1523" s="41"/>
      <c r="BX1523" s="40"/>
      <c r="BY1523" s="40"/>
      <c r="BZ1523" s="40"/>
      <c r="CA1523" s="42"/>
      <c r="CB1523" s="41"/>
      <c r="CC1523" s="40"/>
      <c r="CD1523" s="40"/>
      <c r="CE1523" s="40"/>
      <c r="CF1523" s="40"/>
      <c r="CG1523" s="40"/>
      <c r="CH1523" s="42"/>
      <c r="CI1523" s="43"/>
      <c r="CJ1523" s="41"/>
      <c r="CK1523" s="40"/>
      <c r="CL1523" s="40"/>
      <c r="CM1523" s="40"/>
      <c r="CN1523" s="40"/>
      <c r="CO1523" s="40"/>
      <c r="CP1523" s="40"/>
      <c r="CQ1523" s="40"/>
      <c r="CR1523" s="40"/>
      <c r="CS1523" s="40"/>
      <c r="CT1523" s="40"/>
      <c r="CU1523" s="40"/>
      <c r="CV1523" s="40"/>
      <c r="CW1523" s="40"/>
      <c r="CX1523" s="40"/>
      <c r="CY1523" s="40"/>
      <c r="CZ1523" s="40"/>
      <c r="DA1523" s="40"/>
      <c r="DB1523" s="40"/>
      <c r="DC1523" s="40"/>
      <c r="DD1523" s="40"/>
      <c r="DE1523" s="40"/>
      <c r="DF1523" s="40"/>
      <c r="DG1523" s="40"/>
      <c r="DH1523" s="40"/>
      <c r="DI1523" s="40"/>
      <c r="DJ1523" s="40"/>
      <c r="DK1523" s="40"/>
      <c r="DL1523" s="40"/>
      <c r="DM1523" s="40"/>
      <c r="DN1523" s="40"/>
      <c r="DO1523" s="40"/>
      <c r="DP1523" s="40"/>
      <c r="DQ1523" s="41"/>
      <c r="DR1523" s="40"/>
      <c r="DS1523" s="40"/>
      <c r="DT1523" s="40"/>
      <c r="DU1523" s="40"/>
      <c r="DV1523" s="42"/>
      <c r="DW1523" s="40"/>
      <c r="DX1523" s="40"/>
      <c r="DY1523" s="40"/>
      <c r="DZ1523" s="40"/>
      <c r="EA1523" s="40"/>
      <c r="EB1523" s="40"/>
      <c r="EC1523" s="40"/>
      <c r="ED1523" s="41"/>
      <c r="EE1523" s="40"/>
      <c r="EF1523" s="40"/>
      <c r="EG1523" s="41"/>
      <c r="EH1523" s="40"/>
      <c r="EI1523" s="40"/>
      <c r="EJ1523" s="40"/>
      <c r="EK1523" s="40"/>
      <c r="EL1523" s="42"/>
      <c r="EM1523" s="40"/>
      <c r="EN1523" s="40"/>
      <c r="EO1523" s="40"/>
      <c r="EP1523" s="40"/>
      <c r="EQ1523" s="40"/>
      <c r="ER1523" s="40"/>
      <c r="ES1523" s="40"/>
      <c r="ET1523" s="40"/>
      <c r="EU1523" s="40"/>
      <c r="EV1523" s="40"/>
      <c r="EW1523" s="42"/>
      <c r="EX1523" s="42"/>
      <c r="EY1523" s="42"/>
      <c r="EZ1523" s="42"/>
      <c r="FA1523" s="42"/>
      <c r="FB1523" s="42"/>
      <c r="FC1523" s="42"/>
      <c r="FD1523" s="42"/>
      <c r="FE1523" s="42"/>
      <c r="FF1523" s="42"/>
      <c r="FG1523" s="42"/>
      <c r="FH1523" s="42"/>
      <c r="FI1523" s="42"/>
      <c r="FJ1523" s="42"/>
      <c r="FK1523" s="42"/>
      <c r="FL1523" s="42"/>
      <c r="FM1523" s="42"/>
      <c r="FN1523" s="42"/>
      <c r="FO1523" s="42"/>
      <c r="FP1523" s="42"/>
      <c r="FQ1523" s="42"/>
      <c r="FR1523" s="42"/>
      <c r="FS1523" s="29">
        <f t="shared" si="183"/>
        <v>150</v>
      </c>
      <c r="FT1523" s="29">
        <f t="shared" si="181"/>
        <v>150</v>
      </c>
      <c r="FU1523" s="8">
        <f t="shared" si="184"/>
        <v>0</v>
      </c>
      <c r="FV1523" s="29">
        <f t="shared" si="182"/>
        <v>0</v>
      </c>
    </row>
    <row r="1524" spans="1:179">
      <c r="A1524" s="8">
        <v>11024</v>
      </c>
      <c r="B1524" s="27" t="s">
        <v>72</v>
      </c>
      <c r="C1524" s="40">
        <v>35</v>
      </c>
      <c r="D1524" s="40" t="s">
        <v>1513</v>
      </c>
      <c r="E1524" s="40" t="s">
        <v>1520</v>
      </c>
      <c r="F1524" s="40" t="s">
        <v>20</v>
      </c>
      <c r="G1524" s="40">
        <v>600</v>
      </c>
      <c r="H1524" s="8" t="str">
        <f>VLOOKUP(F1524, 'Meslek Grupları'!$E$6:$G$152, 3, FALSE)</f>
        <v>Esnaf</v>
      </c>
      <c r="I1524" s="40"/>
      <c r="J1524" s="40"/>
      <c r="K1524" s="40"/>
      <c r="L1524" s="40"/>
      <c r="M1524" s="40"/>
      <c r="N1524" s="40"/>
      <c r="O1524" s="40"/>
      <c r="P1524" s="40"/>
      <c r="Q1524" s="40" t="s">
        <v>576</v>
      </c>
      <c r="R1524" s="40">
        <v>120</v>
      </c>
      <c r="S1524" s="40">
        <v>7</v>
      </c>
      <c r="T1524" s="40">
        <v>90</v>
      </c>
      <c r="U1524" s="40"/>
      <c r="V1524" s="40"/>
      <c r="W1524" s="40"/>
      <c r="X1524" s="40"/>
      <c r="Y1524" s="40"/>
      <c r="Z1524" s="41">
        <v>100</v>
      </c>
      <c r="AA1524" s="40">
        <v>25</v>
      </c>
      <c r="AB1524" s="40"/>
      <c r="AC1524" s="40"/>
      <c r="AD1524" s="40"/>
      <c r="AE1524" s="40"/>
      <c r="AF1524" s="40"/>
      <c r="AG1524" s="40"/>
      <c r="AH1524" s="40"/>
      <c r="AI1524" s="40"/>
      <c r="AJ1524" s="40"/>
      <c r="AK1524" s="40"/>
      <c r="AL1524" s="40"/>
      <c r="AM1524" s="40"/>
      <c r="AN1524" s="40"/>
      <c r="AO1524" s="40"/>
      <c r="AP1524" s="40"/>
      <c r="AQ1524" s="40"/>
      <c r="AR1524" s="40"/>
      <c r="AS1524" s="42"/>
      <c r="AT1524" s="42">
        <v>25</v>
      </c>
      <c r="AU1524" s="43"/>
      <c r="AV1524" s="40">
        <v>3</v>
      </c>
      <c r="AW1524" s="40"/>
      <c r="AX1524" s="40">
        <v>25</v>
      </c>
      <c r="AY1524" s="40" t="s">
        <v>1899</v>
      </c>
      <c r="AZ1524" s="40">
        <v>225</v>
      </c>
      <c r="BA1524" s="42">
        <v>225</v>
      </c>
      <c r="BB1524" s="41"/>
      <c r="BC1524" s="40"/>
      <c r="BD1524" s="40"/>
      <c r="BE1524" s="40"/>
      <c r="BF1524" s="40"/>
      <c r="BG1524" s="40"/>
      <c r="BH1524" s="42"/>
      <c r="BI1524" s="40"/>
      <c r="BJ1524" s="40"/>
      <c r="BK1524" s="40"/>
      <c r="BL1524" s="40"/>
      <c r="BM1524" s="40"/>
      <c r="BN1524" s="40"/>
      <c r="BO1524" s="41"/>
      <c r="BP1524" s="40"/>
      <c r="BQ1524" s="40"/>
      <c r="BR1524" s="40"/>
      <c r="BS1524" s="40"/>
      <c r="BT1524" s="40"/>
      <c r="BU1524" s="42"/>
      <c r="BV1524" s="40"/>
      <c r="BW1524" s="41">
        <v>7</v>
      </c>
      <c r="BX1524" s="40"/>
      <c r="BY1524" s="40"/>
      <c r="BZ1524" s="40">
        <v>600</v>
      </c>
      <c r="CA1524" s="42">
        <v>650</v>
      </c>
      <c r="CB1524" s="41"/>
      <c r="CC1524" s="40"/>
      <c r="CD1524" s="40"/>
      <c r="CE1524" s="40"/>
      <c r="CF1524" s="40"/>
      <c r="CG1524" s="40"/>
      <c r="CH1524" s="42"/>
      <c r="CI1524" s="43"/>
      <c r="CJ1524" s="41"/>
      <c r="CK1524" s="40"/>
      <c r="CL1524" s="40"/>
      <c r="CM1524" s="40"/>
      <c r="CN1524" s="40"/>
      <c r="CO1524" s="40"/>
      <c r="CP1524" s="40"/>
      <c r="CQ1524" s="40"/>
      <c r="CR1524" s="40"/>
      <c r="CS1524" s="40"/>
      <c r="CT1524" s="40"/>
      <c r="CU1524" s="40"/>
      <c r="CV1524" s="40"/>
      <c r="CW1524" s="40"/>
      <c r="CX1524" s="40"/>
      <c r="CY1524" s="40"/>
      <c r="CZ1524" s="40"/>
      <c r="DA1524" s="40"/>
      <c r="DB1524" s="40"/>
      <c r="DC1524" s="40"/>
      <c r="DD1524" s="40"/>
      <c r="DE1524" s="40"/>
      <c r="DF1524" s="40"/>
      <c r="DG1524" s="40"/>
      <c r="DH1524" s="40"/>
      <c r="DI1524" s="40"/>
      <c r="DJ1524" s="40"/>
      <c r="DK1524" s="40"/>
      <c r="DL1524" s="40"/>
      <c r="DM1524" s="40"/>
      <c r="DN1524" s="40"/>
      <c r="DO1524" s="40"/>
      <c r="DP1524" s="40"/>
      <c r="DQ1524" s="41"/>
      <c r="DR1524" s="40"/>
      <c r="DS1524" s="40"/>
      <c r="DT1524" s="40"/>
      <c r="DU1524" s="40"/>
      <c r="DV1524" s="42"/>
      <c r="DW1524" s="40"/>
      <c r="DX1524" s="40"/>
      <c r="DY1524" s="40"/>
      <c r="DZ1524" s="40"/>
      <c r="EA1524" s="40"/>
      <c r="EB1524" s="40"/>
      <c r="EC1524" s="40"/>
      <c r="ED1524" s="41"/>
      <c r="EE1524" s="40"/>
      <c r="EF1524" s="40"/>
      <c r="EG1524" s="41"/>
      <c r="EH1524" s="40"/>
      <c r="EI1524" s="40"/>
      <c r="EJ1524" s="40"/>
      <c r="EK1524" s="40"/>
      <c r="EL1524" s="42"/>
      <c r="EM1524" s="40"/>
      <c r="EN1524" s="40"/>
      <c r="EO1524" s="40"/>
      <c r="EP1524" s="40"/>
      <c r="EQ1524" s="40"/>
      <c r="ER1524" s="40"/>
      <c r="ES1524" s="40"/>
      <c r="ET1524" s="40"/>
      <c r="EU1524" s="40"/>
      <c r="EV1524" s="40"/>
      <c r="EW1524" s="42"/>
      <c r="EX1524" s="42"/>
      <c r="EY1524" s="42"/>
      <c r="EZ1524" s="42"/>
      <c r="FA1524" s="42"/>
      <c r="FB1524" s="42"/>
      <c r="FC1524" s="42"/>
      <c r="FD1524" s="42"/>
      <c r="FE1524" s="42"/>
      <c r="FF1524" s="42"/>
      <c r="FG1524" s="42"/>
      <c r="FH1524" s="42"/>
      <c r="FI1524" s="42"/>
      <c r="FJ1524" s="42"/>
      <c r="FK1524" s="42"/>
      <c r="FL1524" s="42"/>
      <c r="FM1524" s="42"/>
      <c r="FN1524" s="42"/>
      <c r="FO1524" s="42"/>
      <c r="FP1524" s="42"/>
      <c r="FQ1524" s="42"/>
      <c r="FR1524" s="42"/>
      <c r="FS1524" s="29">
        <f t="shared" si="183"/>
        <v>1425</v>
      </c>
      <c r="FT1524" s="29">
        <f t="shared" si="181"/>
        <v>1425</v>
      </c>
      <c r="FU1524" s="8">
        <f t="shared" si="184"/>
        <v>10</v>
      </c>
      <c r="FV1524" s="29">
        <f t="shared" si="182"/>
        <v>10</v>
      </c>
    </row>
    <row r="1525" spans="1:179">
      <c r="A1525" s="8">
        <v>11024</v>
      </c>
      <c r="B1525" s="27" t="s">
        <v>72</v>
      </c>
      <c r="C1525" s="40">
        <v>36</v>
      </c>
      <c r="D1525" s="40" t="s">
        <v>1881</v>
      </c>
      <c r="E1525" s="40" t="s">
        <v>1453</v>
      </c>
      <c r="F1525" s="40" t="s">
        <v>808</v>
      </c>
      <c r="G1525" s="40">
        <v>150</v>
      </c>
      <c r="H1525" s="8" t="str">
        <f>VLOOKUP(F1525, 'Meslek Grupları'!$E$6:$G$152, 3, FALSE)</f>
        <v>İşçiler</v>
      </c>
      <c r="I1525" s="40"/>
      <c r="J1525" s="40"/>
      <c r="K1525" s="40"/>
      <c r="L1525" s="40"/>
      <c r="M1525" s="40"/>
      <c r="N1525" s="40"/>
      <c r="O1525" s="40"/>
      <c r="P1525" s="40"/>
      <c r="Q1525" s="40" t="s">
        <v>575</v>
      </c>
      <c r="R1525" s="40">
        <v>2</v>
      </c>
      <c r="S1525" s="40">
        <v>10</v>
      </c>
      <c r="T1525" s="40"/>
      <c r="U1525" s="40"/>
      <c r="V1525" s="40"/>
      <c r="W1525" s="40"/>
      <c r="X1525" s="40"/>
      <c r="Y1525" s="40"/>
      <c r="Z1525" s="41"/>
      <c r="AA1525" s="40"/>
      <c r="AB1525" s="40"/>
      <c r="AC1525" s="40"/>
      <c r="AD1525" s="40"/>
      <c r="AE1525" s="40"/>
      <c r="AF1525" s="40"/>
      <c r="AG1525" s="40"/>
      <c r="AH1525" s="40"/>
      <c r="AI1525" s="40"/>
      <c r="AJ1525" s="40"/>
      <c r="AK1525" s="40"/>
      <c r="AL1525" s="40"/>
      <c r="AM1525" s="40"/>
      <c r="AN1525" s="40"/>
      <c r="AO1525" s="40"/>
      <c r="AP1525" s="40"/>
      <c r="AQ1525" s="40"/>
      <c r="AR1525" s="40"/>
      <c r="AS1525" s="42"/>
      <c r="AT1525" s="42"/>
      <c r="AU1525" s="43"/>
      <c r="AV1525" s="40"/>
      <c r="AW1525" s="40"/>
      <c r="AX1525" s="40"/>
      <c r="AY1525" s="40"/>
      <c r="AZ1525" s="40"/>
      <c r="BA1525" s="42"/>
      <c r="BB1525" s="41"/>
      <c r="BC1525" s="40"/>
      <c r="BD1525" s="40"/>
      <c r="BE1525" s="40"/>
      <c r="BF1525" s="40"/>
      <c r="BG1525" s="40"/>
      <c r="BH1525" s="42"/>
      <c r="BI1525" s="40"/>
      <c r="BJ1525" s="40"/>
      <c r="BK1525" s="40"/>
      <c r="BL1525" s="40"/>
      <c r="BM1525" s="40"/>
      <c r="BN1525" s="40"/>
      <c r="BO1525" s="41"/>
      <c r="BP1525" s="40"/>
      <c r="BQ1525" s="40"/>
      <c r="BR1525" s="40"/>
      <c r="BS1525" s="40"/>
      <c r="BT1525" s="40"/>
      <c r="BU1525" s="42"/>
      <c r="BV1525" s="40"/>
      <c r="BW1525" s="41">
        <v>2</v>
      </c>
      <c r="BX1525" s="40"/>
      <c r="BY1525" s="40"/>
      <c r="BZ1525" s="40">
        <v>120</v>
      </c>
      <c r="CA1525" s="42">
        <v>120</v>
      </c>
      <c r="CB1525" s="41"/>
      <c r="CC1525" s="40"/>
      <c r="CD1525" s="40"/>
      <c r="CE1525" s="40"/>
      <c r="CF1525" s="40"/>
      <c r="CG1525" s="40"/>
      <c r="CH1525" s="42"/>
      <c r="CI1525" s="43"/>
      <c r="CJ1525" s="41"/>
      <c r="CK1525" s="40"/>
      <c r="CL1525" s="40"/>
      <c r="CM1525" s="40"/>
      <c r="CN1525" s="40"/>
      <c r="CO1525" s="40"/>
      <c r="CP1525" s="40"/>
      <c r="CQ1525" s="40"/>
      <c r="CR1525" s="40"/>
      <c r="CS1525" s="40"/>
      <c r="CT1525" s="40"/>
      <c r="CU1525" s="40"/>
      <c r="CV1525" s="40"/>
      <c r="CW1525" s="40"/>
      <c r="CX1525" s="40"/>
      <c r="CY1525" s="40"/>
      <c r="CZ1525" s="40"/>
      <c r="DA1525" s="40"/>
      <c r="DB1525" s="40"/>
      <c r="DC1525" s="40"/>
      <c r="DD1525" s="40"/>
      <c r="DE1525" s="40"/>
      <c r="DF1525" s="40"/>
      <c r="DG1525" s="40"/>
      <c r="DH1525" s="40"/>
      <c r="DI1525" s="40"/>
      <c r="DJ1525" s="40"/>
      <c r="DK1525" s="40"/>
      <c r="DL1525" s="40"/>
      <c r="DM1525" s="40"/>
      <c r="DN1525" s="40"/>
      <c r="DO1525" s="40"/>
      <c r="DP1525" s="40"/>
      <c r="DQ1525" s="41"/>
      <c r="DR1525" s="40"/>
      <c r="DS1525" s="40"/>
      <c r="DT1525" s="40"/>
      <c r="DU1525" s="40"/>
      <c r="DV1525" s="42"/>
      <c r="DW1525" s="40"/>
      <c r="DX1525" s="40"/>
      <c r="DY1525" s="40"/>
      <c r="DZ1525" s="40"/>
      <c r="EA1525" s="40"/>
      <c r="EB1525" s="40"/>
      <c r="EC1525" s="40"/>
      <c r="ED1525" s="41"/>
      <c r="EE1525" s="40"/>
      <c r="EF1525" s="40"/>
      <c r="EG1525" s="41"/>
      <c r="EH1525" s="40"/>
      <c r="EI1525" s="40"/>
      <c r="EJ1525" s="40"/>
      <c r="EK1525" s="40"/>
      <c r="EL1525" s="42"/>
      <c r="EM1525" s="40"/>
      <c r="EN1525" s="40"/>
      <c r="EO1525" s="40"/>
      <c r="EP1525" s="40"/>
      <c r="EQ1525" s="40"/>
      <c r="ER1525" s="40"/>
      <c r="ES1525" s="40"/>
      <c r="ET1525" s="40"/>
      <c r="EU1525" s="40"/>
      <c r="EV1525" s="40"/>
      <c r="EW1525" s="42"/>
      <c r="EX1525" s="42"/>
      <c r="EY1525" s="42"/>
      <c r="EZ1525" s="42"/>
      <c r="FA1525" s="42"/>
      <c r="FB1525" s="42"/>
      <c r="FC1525" s="42"/>
      <c r="FD1525" s="42"/>
      <c r="FE1525" s="42"/>
      <c r="FF1525" s="42"/>
      <c r="FG1525" s="42"/>
      <c r="FH1525" s="42"/>
      <c r="FI1525" s="42"/>
      <c r="FJ1525" s="42"/>
      <c r="FK1525" s="42"/>
      <c r="FL1525" s="42"/>
      <c r="FM1525" s="42"/>
      <c r="FN1525" s="42"/>
      <c r="FO1525" s="42"/>
      <c r="FP1525" s="42"/>
      <c r="FQ1525" s="42"/>
      <c r="FR1525" s="42"/>
      <c r="FS1525" s="29">
        <f t="shared" si="183"/>
        <v>270</v>
      </c>
      <c r="FT1525" s="29">
        <f t="shared" si="181"/>
        <v>270</v>
      </c>
      <c r="FU1525" s="8">
        <f t="shared" si="184"/>
        <v>2</v>
      </c>
      <c r="FV1525" s="29">
        <f t="shared" si="182"/>
        <v>2</v>
      </c>
    </row>
    <row r="1526" spans="1:179">
      <c r="A1526" s="8">
        <v>11024</v>
      </c>
      <c r="B1526" s="27" t="s">
        <v>72</v>
      </c>
      <c r="C1526" s="40">
        <v>37</v>
      </c>
      <c r="D1526" s="40" t="s">
        <v>1900</v>
      </c>
      <c r="E1526" s="40" t="s">
        <v>1540</v>
      </c>
      <c r="F1526" s="40" t="s">
        <v>206</v>
      </c>
      <c r="G1526" s="40">
        <v>550</v>
      </c>
      <c r="H1526" s="8" t="str">
        <f>VLOOKUP(F1526, 'Meslek Grupları'!$E$6:$G$152, 3, FALSE)</f>
        <v>Esnaf</v>
      </c>
      <c r="I1526" s="40"/>
      <c r="J1526" s="40"/>
      <c r="K1526" s="40"/>
      <c r="L1526" s="40"/>
      <c r="M1526" s="40"/>
      <c r="N1526" s="40"/>
      <c r="O1526" s="40"/>
      <c r="P1526" s="40"/>
      <c r="Q1526" s="40" t="s">
        <v>576</v>
      </c>
      <c r="R1526" s="40">
        <v>85</v>
      </c>
      <c r="S1526" s="40">
        <v>3</v>
      </c>
      <c r="T1526" s="40">
        <v>48</v>
      </c>
      <c r="U1526" s="40"/>
      <c r="V1526" s="40"/>
      <c r="W1526" s="40"/>
      <c r="X1526" s="40"/>
      <c r="Y1526" s="40"/>
      <c r="Z1526" s="41">
        <v>80</v>
      </c>
      <c r="AA1526" s="40">
        <v>20</v>
      </c>
      <c r="AB1526" s="40"/>
      <c r="AC1526" s="40"/>
      <c r="AD1526" s="40"/>
      <c r="AE1526" s="40"/>
      <c r="AF1526" s="40"/>
      <c r="AG1526" s="40"/>
      <c r="AH1526" s="40"/>
      <c r="AI1526" s="40"/>
      <c r="AJ1526" s="40"/>
      <c r="AK1526" s="40"/>
      <c r="AL1526" s="40"/>
      <c r="AM1526" s="40"/>
      <c r="AN1526" s="40"/>
      <c r="AO1526" s="40"/>
      <c r="AP1526" s="40"/>
      <c r="AQ1526" s="40"/>
      <c r="AR1526" s="40">
        <v>50</v>
      </c>
      <c r="AS1526" s="42">
        <v>10</v>
      </c>
      <c r="AT1526" s="42">
        <v>30</v>
      </c>
      <c r="AU1526" s="43"/>
      <c r="AV1526" s="40">
        <v>5</v>
      </c>
      <c r="AW1526" s="40"/>
      <c r="AX1526" s="40">
        <v>30</v>
      </c>
      <c r="AY1526" s="40" t="s">
        <v>1868</v>
      </c>
      <c r="AZ1526" s="40">
        <v>270</v>
      </c>
      <c r="BA1526" s="42">
        <v>280</v>
      </c>
      <c r="BB1526" s="41"/>
      <c r="BC1526" s="40"/>
      <c r="BD1526" s="40"/>
      <c r="BE1526" s="40"/>
      <c r="BF1526" s="40"/>
      <c r="BG1526" s="40"/>
      <c r="BH1526" s="42"/>
      <c r="BI1526" s="40"/>
      <c r="BJ1526" s="40"/>
      <c r="BK1526" s="40"/>
      <c r="BL1526" s="40"/>
      <c r="BM1526" s="40"/>
      <c r="BN1526" s="40"/>
      <c r="BO1526" s="41"/>
      <c r="BP1526" s="40"/>
      <c r="BQ1526" s="40"/>
      <c r="BR1526" s="40"/>
      <c r="BS1526" s="40"/>
      <c r="BT1526" s="40"/>
      <c r="BU1526" s="42"/>
      <c r="BV1526" s="40"/>
      <c r="BW1526" s="41">
        <v>3</v>
      </c>
      <c r="BX1526" s="40"/>
      <c r="BY1526" s="40"/>
      <c r="BZ1526" s="40">
        <v>345</v>
      </c>
      <c r="CA1526" s="42">
        <v>375</v>
      </c>
      <c r="CB1526" s="41"/>
      <c r="CC1526" s="40"/>
      <c r="CD1526" s="40"/>
      <c r="CE1526" s="40"/>
      <c r="CF1526" s="40"/>
      <c r="CG1526" s="40"/>
      <c r="CH1526" s="42"/>
      <c r="CI1526" s="43"/>
      <c r="CJ1526" s="41"/>
      <c r="CK1526" s="40"/>
      <c r="CL1526" s="40"/>
      <c r="CM1526" s="40"/>
      <c r="CN1526" s="40"/>
      <c r="CO1526" s="40"/>
      <c r="CP1526" s="40"/>
      <c r="CQ1526" s="40"/>
      <c r="CR1526" s="40"/>
      <c r="CS1526" s="40"/>
      <c r="CT1526" s="40"/>
      <c r="CU1526" s="40"/>
      <c r="CV1526" s="40"/>
      <c r="CW1526" s="40"/>
      <c r="CX1526" s="40"/>
      <c r="CY1526" s="40"/>
      <c r="CZ1526" s="40"/>
      <c r="DA1526" s="40"/>
      <c r="DB1526" s="40"/>
      <c r="DC1526" s="40"/>
      <c r="DD1526" s="40"/>
      <c r="DE1526" s="40"/>
      <c r="DF1526" s="40"/>
      <c r="DG1526" s="40"/>
      <c r="DH1526" s="40"/>
      <c r="DI1526" s="40"/>
      <c r="DJ1526" s="40"/>
      <c r="DK1526" s="40"/>
      <c r="DL1526" s="40"/>
      <c r="DM1526" s="40"/>
      <c r="DN1526" s="40"/>
      <c r="DO1526" s="40"/>
      <c r="DP1526" s="40"/>
      <c r="DQ1526" s="41"/>
      <c r="DR1526" s="40"/>
      <c r="DS1526" s="40"/>
      <c r="DT1526" s="40"/>
      <c r="DU1526" s="40"/>
      <c r="DV1526" s="42"/>
      <c r="DW1526" s="40"/>
      <c r="DX1526" s="40"/>
      <c r="DY1526" s="40"/>
      <c r="DZ1526" s="40"/>
      <c r="EA1526" s="40"/>
      <c r="EB1526" s="40"/>
      <c r="EC1526" s="40"/>
      <c r="ED1526" s="41"/>
      <c r="EE1526" s="40"/>
      <c r="EF1526" s="40"/>
      <c r="EG1526" s="41"/>
      <c r="EH1526" s="40"/>
      <c r="EI1526" s="40"/>
      <c r="EJ1526" s="40"/>
      <c r="EK1526" s="40"/>
      <c r="EL1526" s="42"/>
      <c r="EM1526" s="40"/>
      <c r="EN1526" s="40"/>
      <c r="EO1526" s="40"/>
      <c r="EP1526" s="40"/>
      <c r="EQ1526" s="40"/>
      <c r="ER1526" s="40"/>
      <c r="ES1526" s="40"/>
      <c r="ET1526" s="40"/>
      <c r="EU1526" s="40"/>
      <c r="EV1526" s="40"/>
      <c r="EW1526" s="42"/>
      <c r="EX1526" s="42"/>
      <c r="EY1526" s="42"/>
      <c r="EZ1526" s="42"/>
      <c r="FA1526" s="42"/>
      <c r="FB1526" s="42"/>
      <c r="FC1526" s="42"/>
      <c r="FD1526" s="42"/>
      <c r="FE1526" s="42"/>
      <c r="FF1526" s="42"/>
      <c r="FG1526" s="42"/>
      <c r="FH1526" s="42"/>
      <c r="FI1526" s="42"/>
      <c r="FJ1526" s="42"/>
      <c r="FK1526" s="42"/>
      <c r="FL1526" s="42"/>
      <c r="FM1526" s="42"/>
      <c r="FN1526" s="42"/>
      <c r="FO1526" s="42"/>
      <c r="FP1526" s="42"/>
      <c r="FQ1526" s="42"/>
      <c r="FR1526" s="42"/>
      <c r="FS1526" s="29">
        <f t="shared" si="183"/>
        <v>1165</v>
      </c>
      <c r="FT1526" s="29">
        <f t="shared" si="181"/>
        <v>1165</v>
      </c>
      <c r="FU1526" s="8">
        <f t="shared" si="184"/>
        <v>8</v>
      </c>
      <c r="FV1526" s="29">
        <f t="shared" si="182"/>
        <v>8</v>
      </c>
    </row>
    <row r="1527" spans="1:179">
      <c r="A1527" s="8">
        <v>11024</v>
      </c>
      <c r="B1527" s="27" t="s">
        <v>72</v>
      </c>
      <c r="C1527" s="8">
        <v>38</v>
      </c>
      <c r="D1527" s="8" t="s">
        <v>1465</v>
      </c>
      <c r="E1527" s="8" t="s">
        <v>1434</v>
      </c>
      <c r="F1527" s="8" t="s">
        <v>206</v>
      </c>
      <c r="G1527" s="8">
        <v>650</v>
      </c>
      <c r="H1527" s="8" t="str">
        <f>VLOOKUP(F1527, 'Meslek Grupları'!$E$6:$G$152, 3, FALSE)</f>
        <v>Esnaf</v>
      </c>
      <c r="I1527" s="8"/>
      <c r="J1527" s="8"/>
      <c r="K1527" s="8"/>
      <c r="M1527" s="8"/>
      <c r="O1527" s="8"/>
      <c r="P1527" s="8"/>
      <c r="Q1527" s="8" t="s">
        <v>576</v>
      </c>
      <c r="R1527" s="8">
        <v>68</v>
      </c>
      <c r="S1527" s="8">
        <v>2</v>
      </c>
      <c r="T1527" s="8">
        <v>15</v>
      </c>
      <c r="U1527" s="8"/>
      <c r="V1527" s="8"/>
      <c r="W1527" s="8"/>
      <c r="Z1527" s="2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27"/>
      <c r="AT1527" s="27"/>
      <c r="AU1527" s="29"/>
      <c r="AV1527" s="8"/>
      <c r="AW1527" s="8"/>
      <c r="AX1527" s="8"/>
      <c r="AY1527" s="8"/>
      <c r="AZ1527" s="8"/>
      <c r="BA1527" s="27"/>
      <c r="BB1527" s="28"/>
      <c r="BC1527" s="8"/>
      <c r="BD1527" s="8"/>
      <c r="BE1527" s="8"/>
      <c r="BF1527" s="8"/>
      <c r="BG1527" s="8"/>
      <c r="BH1527" s="27"/>
      <c r="BI1527" s="8"/>
      <c r="BJ1527" s="8"/>
      <c r="BK1527" s="8"/>
      <c r="BL1527" s="8"/>
      <c r="BM1527" s="8"/>
      <c r="BN1527" s="8"/>
      <c r="BO1527" s="28"/>
      <c r="BP1527" s="8"/>
      <c r="BQ1527" s="8"/>
      <c r="BR1527" s="8"/>
      <c r="BS1527" s="8"/>
      <c r="BT1527" s="8"/>
      <c r="BU1527" s="27"/>
      <c r="BV1527" s="8"/>
      <c r="BW1527" s="28">
        <v>2</v>
      </c>
      <c r="BX1527" s="8"/>
      <c r="BY1527" s="8"/>
      <c r="BZ1527" s="8">
        <v>90</v>
      </c>
      <c r="CA1527" s="27"/>
      <c r="CB1527" s="28"/>
      <c r="CC1527" s="8"/>
      <c r="CD1527" s="8"/>
      <c r="CE1527" s="8"/>
      <c r="CF1527" s="8"/>
      <c r="CG1527" s="8"/>
      <c r="CH1527" s="27"/>
      <c r="CI1527" s="29"/>
      <c r="CJ1527" s="2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28"/>
      <c r="DR1527" s="8"/>
      <c r="DS1527" s="8"/>
      <c r="DT1527" s="8"/>
      <c r="DU1527" s="8"/>
      <c r="DV1527" s="27"/>
      <c r="DW1527" s="8"/>
      <c r="DX1527" s="8"/>
      <c r="DY1527" s="8"/>
      <c r="DZ1527" s="8"/>
      <c r="EA1527" s="8"/>
      <c r="EB1527" s="8"/>
      <c r="EC1527" s="8"/>
      <c r="ED1527" s="28"/>
      <c r="EE1527" s="8"/>
      <c r="EF1527" s="8"/>
      <c r="EG1527" s="28"/>
      <c r="EH1527" s="8"/>
      <c r="EI1527" s="8"/>
      <c r="EJ1527" s="8"/>
      <c r="EK1527" s="8"/>
      <c r="EL1527" s="27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27"/>
      <c r="EX1527" s="27"/>
      <c r="EY1527" s="27"/>
      <c r="EZ1527" s="27"/>
      <c r="FA1527" s="27"/>
      <c r="FB1527" s="27"/>
      <c r="FC1527" s="27"/>
      <c r="FD1527" s="27"/>
      <c r="FE1527" s="27"/>
      <c r="FF1527" s="27"/>
      <c r="FG1527" s="27"/>
      <c r="FH1527" s="27"/>
      <c r="FI1527" s="27"/>
      <c r="FJ1527" s="27"/>
      <c r="FK1527" s="27"/>
      <c r="FL1527" s="27"/>
      <c r="FM1527" s="27"/>
      <c r="FN1527" s="27"/>
      <c r="FO1527" s="27"/>
      <c r="FP1527" s="27"/>
      <c r="FQ1527" s="27"/>
      <c r="FR1527" s="27"/>
      <c r="FS1527" s="29">
        <f t="shared" si="183"/>
        <v>740</v>
      </c>
      <c r="FT1527" s="29">
        <f>SUM(FS1527:FS1528)</f>
        <v>740</v>
      </c>
      <c r="FU1527" s="8">
        <f t="shared" si="184"/>
        <v>2</v>
      </c>
      <c r="FV1527" s="29">
        <f>SUM(FU1527:FU1528)</f>
        <v>5</v>
      </c>
    </row>
    <row r="1528" spans="1:179">
      <c r="A1528" s="8">
        <v>11024</v>
      </c>
      <c r="B1528" s="27" t="s">
        <v>72</v>
      </c>
      <c r="C1528" s="31"/>
      <c r="D1528" s="31"/>
      <c r="E1528" s="31"/>
      <c r="F1528" s="31"/>
      <c r="G1528" s="31"/>
      <c r="H1528" s="8">
        <f>VLOOKUP(F1528, 'Meslek Grupları'!$E$6:$G$152, 3, FALSE)</f>
        <v>0</v>
      </c>
      <c r="I1528" s="31"/>
      <c r="J1528" s="31"/>
      <c r="K1528" s="31"/>
      <c r="L1528" s="31"/>
      <c r="M1528" s="31"/>
      <c r="N1528" s="31"/>
      <c r="O1528" s="31"/>
      <c r="P1528" s="31"/>
      <c r="Q1528" s="31" t="s">
        <v>1071</v>
      </c>
      <c r="R1528" s="31"/>
      <c r="S1528" s="31"/>
      <c r="T1528" s="31"/>
      <c r="U1528" s="31"/>
      <c r="V1528" s="31"/>
      <c r="W1528" s="31"/>
      <c r="X1528" s="31"/>
      <c r="Y1528" s="31"/>
      <c r="Z1528" s="38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/>
      <c r="AK1528" s="31"/>
      <c r="AL1528" s="31"/>
      <c r="AM1528" s="31"/>
      <c r="AN1528" s="31"/>
      <c r="AO1528" s="31"/>
      <c r="AP1528" s="31"/>
      <c r="AQ1528" s="31"/>
      <c r="AR1528" s="31"/>
      <c r="AS1528" s="37"/>
      <c r="AT1528" s="37"/>
      <c r="AU1528" s="39"/>
      <c r="AV1528" s="31"/>
      <c r="AW1528" s="31"/>
      <c r="AX1528" s="31"/>
      <c r="AY1528" s="31"/>
      <c r="AZ1528" s="31"/>
      <c r="BA1528" s="37"/>
      <c r="BB1528" s="38"/>
      <c r="BC1528" s="31"/>
      <c r="BD1528" s="31"/>
      <c r="BE1528" s="31"/>
      <c r="BF1528" s="31"/>
      <c r="BG1528" s="31"/>
      <c r="BH1528" s="37"/>
      <c r="BI1528" s="31"/>
      <c r="BJ1528" s="31"/>
      <c r="BK1528" s="31"/>
      <c r="BL1528" s="31"/>
      <c r="BM1528" s="31"/>
      <c r="BN1528" s="31"/>
      <c r="BO1528" s="38"/>
      <c r="BP1528" s="31"/>
      <c r="BQ1528" s="31"/>
      <c r="BR1528" s="31"/>
      <c r="BS1528" s="31"/>
      <c r="BT1528" s="31"/>
      <c r="BU1528" s="37"/>
      <c r="BV1528" s="31"/>
      <c r="BW1528" s="38">
        <v>3</v>
      </c>
      <c r="BX1528" s="31"/>
      <c r="BY1528" s="31" t="s">
        <v>275</v>
      </c>
      <c r="BZ1528" s="31"/>
      <c r="CA1528" s="37">
        <v>120</v>
      </c>
      <c r="CB1528" s="38"/>
      <c r="CC1528" s="31"/>
      <c r="CD1528" s="31"/>
      <c r="CE1528" s="31"/>
      <c r="CF1528" s="31"/>
      <c r="CG1528" s="31"/>
      <c r="CH1528" s="37"/>
      <c r="CI1528" s="39"/>
      <c r="CJ1528" s="38"/>
      <c r="CK1528" s="31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  <c r="DH1528" s="31"/>
      <c r="DI1528" s="31"/>
      <c r="DJ1528" s="31"/>
      <c r="DK1528" s="31"/>
      <c r="DL1528" s="31"/>
      <c r="DM1528" s="31"/>
      <c r="DN1528" s="31"/>
      <c r="DO1528" s="31"/>
      <c r="DP1528" s="31"/>
      <c r="DQ1528" s="38"/>
      <c r="DR1528" s="31"/>
      <c r="DS1528" s="31"/>
      <c r="DT1528" s="31"/>
      <c r="DU1528" s="31"/>
      <c r="DV1528" s="37"/>
      <c r="DW1528" s="31"/>
      <c r="DX1528" s="31"/>
      <c r="DY1528" s="31"/>
      <c r="DZ1528" s="31"/>
      <c r="EA1528" s="31"/>
      <c r="EB1528" s="31"/>
      <c r="EC1528" s="31"/>
      <c r="ED1528" s="38"/>
      <c r="EE1528" s="31"/>
      <c r="EF1528" s="31"/>
      <c r="EG1528" s="38"/>
      <c r="EH1528" s="31"/>
      <c r="EI1528" s="31"/>
      <c r="EJ1528" s="31"/>
      <c r="EK1528" s="31"/>
      <c r="EL1528" s="37"/>
      <c r="EM1528" s="31"/>
      <c r="EN1528" s="31"/>
      <c r="EO1528" s="31"/>
      <c r="EP1528" s="31"/>
      <c r="EQ1528" s="31"/>
      <c r="ER1528" s="31"/>
      <c r="ES1528" s="31"/>
      <c r="ET1528" s="31"/>
      <c r="EU1528" s="31"/>
      <c r="EV1528" s="31"/>
      <c r="EW1528" s="37"/>
      <c r="EX1528" s="37"/>
      <c r="EY1528" s="37"/>
      <c r="EZ1528" s="37"/>
      <c r="FA1528" s="37"/>
      <c r="FB1528" s="37"/>
      <c r="FC1528" s="37"/>
      <c r="FD1528" s="37"/>
      <c r="FE1528" s="37"/>
      <c r="FF1528" s="37"/>
      <c r="FG1528" s="37"/>
      <c r="FH1528" s="37"/>
      <c r="FI1528" s="37"/>
      <c r="FJ1528" s="37"/>
      <c r="FK1528" s="37"/>
      <c r="FL1528" s="37"/>
      <c r="FM1528" s="37"/>
      <c r="FN1528" s="37"/>
      <c r="FO1528" s="37"/>
      <c r="FP1528" s="37"/>
      <c r="FQ1528" s="37"/>
      <c r="FR1528" s="37"/>
      <c r="FS1528" s="29">
        <f t="shared" si="183"/>
        <v>0</v>
      </c>
      <c r="FT1528" s="29"/>
      <c r="FU1528" s="8">
        <f t="shared" si="184"/>
        <v>3</v>
      </c>
      <c r="FV1528" s="29"/>
    </row>
    <row r="1529" spans="1:179">
      <c r="A1529" s="8">
        <v>11024</v>
      </c>
      <c r="B1529" s="27" t="s">
        <v>72</v>
      </c>
      <c r="C1529" s="40">
        <v>39</v>
      </c>
      <c r="D1529" s="40" t="s">
        <v>1434</v>
      </c>
      <c r="E1529" s="40" t="s">
        <v>1448</v>
      </c>
      <c r="F1529" s="40" t="s">
        <v>206</v>
      </c>
      <c r="G1529" s="40">
        <v>500</v>
      </c>
      <c r="H1529" s="8" t="str">
        <f>VLOOKUP(F1529, 'Meslek Grupları'!$E$6:$G$152, 3, FALSE)</f>
        <v>Esnaf</v>
      </c>
      <c r="I1529" s="40"/>
      <c r="J1529" s="40"/>
      <c r="K1529" s="40"/>
      <c r="L1529" s="40"/>
      <c r="M1529" s="40"/>
      <c r="N1529" s="40"/>
      <c r="O1529" s="40"/>
      <c r="P1529" s="40"/>
      <c r="Q1529" s="40" t="s">
        <v>576</v>
      </c>
      <c r="R1529" s="40">
        <v>58</v>
      </c>
      <c r="S1529" s="40">
        <v>3</v>
      </c>
      <c r="T1529" s="40">
        <v>25</v>
      </c>
      <c r="U1529" s="40"/>
      <c r="V1529" s="40"/>
      <c r="W1529" s="40"/>
      <c r="X1529" s="40"/>
      <c r="Y1529" s="40"/>
      <c r="Z1529" s="41">
        <v>100</v>
      </c>
      <c r="AA1529" s="40">
        <v>25</v>
      </c>
      <c r="AB1529" s="40"/>
      <c r="AC1529" s="40"/>
      <c r="AD1529" s="40"/>
      <c r="AE1529" s="40"/>
      <c r="AF1529" s="40"/>
      <c r="AG1529" s="40"/>
      <c r="AH1529" s="40"/>
      <c r="AI1529" s="40"/>
      <c r="AJ1529" s="40"/>
      <c r="AK1529" s="40"/>
      <c r="AL1529" s="40"/>
      <c r="AM1529" s="40"/>
      <c r="AN1529" s="40"/>
      <c r="AO1529" s="40"/>
      <c r="AP1529" s="40"/>
      <c r="AQ1529" s="40"/>
      <c r="AR1529" s="40">
        <v>50</v>
      </c>
      <c r="AS1529" s="42">
        <v>10</v>
      </c>
      <c r="AT1529" s="42">
        <v>35</v>
      </c>
      <c r="AU1529" s="43"/>
      <c r="AV1529" s="40">
        <v>6</v>
      </c>
      <c r="AW1529" s="40"/>
      <c r="AX1529" s="40">
        <v>35</v>
      </c>
      <c r="AY1529" s="40" t="s">
        <v>1868</v>
      </c>
      <c r="AZ1529" s="40">
        <v>315</v>
      </c>
      <c r="BA1529" s="42">
        <v>320</v>
      </c>
      <c r="BB1529" s="41"/>
      <c r="BC1529" s="40"/>
      <c r="BD1529" s="40"/>
      <c r="BE1529" s="40"/>
      <c r="BF1529" s="40"/>
      <c r="BG1529" s="40"/>
      <c r="BH1529" s="42"/>
      <c r="BI1529" s="40"/>
      <c r="BJ1529" s="40"/>
      <c r="BK1529" s="40"/>
      <c r="BL1529" s="40"/>
      <c r="BM1529" s="40"/>
      <c r="BN1529" s="40"/>
      <c r="BO1529" s="41"/>
      <c r="BP1529" s="40"/>
      <c r="BQ1529" s="40"/>
      <c r="BR1529" s="40"/>
      <c r="BS1529" s="40"/>
      <c r="BT1529" s="40"/>
      <c r="BU1529" s="42"/>
      <c r="BV1529" s="40"/>
      <c r="BW1529" s="41">
        <v>3</v>
      </c>
      <c r="BX1529" s="40"/>
      <c r="BY1529" s="40"/>
      <c r="BZ1529" s="40">
        <v>225</v>
      </c>
      <c r="CA1529" s="42">
        <v>225</v>
      </c>
      <c r="CB1529" s="41"/>
      <c r="CC1529" s="40"/>
      <c r="CD1529" s="40"/>
      <c r="CE1529" s="40"/>
      <c r="CF1529" s="40"/>
      <c r="CG1529" s="40"/>
      <c r="CH1529" s="42"/>
      <c r="CI1529" s="43"/>
      <c r="CJ1529" s="41"/>
      <c r="CK1529" s="40"/>
      <c r="CL1529" s="40"/>
      <c r="CM1529" s="40"/>
      <c r="CN1529" s="40"/>
      <c r="CO1529" s="40"/>
      <c r="CP1529" s="40"/>
      <c r="CQ1529" s="40"/>
      <c r="CR1529" s="40"/>
      <c r="CS1529" s="40"/>
      <c r="CT1529" s="40"/>
      <c r="CU1529" s="40"/>
      <c r="CV1529" s="40"/>
      <c r="CW1529" s="40"/>
      <c r="CX1529" s="40"/>
      <c r="CY1529" s="40"/>
      <c r="CZ1529" s="40"/>
      <c r="DA1529" s="40"/>
      <c r="DB1529" s="40"/>
      <c r="DC1529" s="40"/>
      <c r="DD1529" s="40"/>
      <c r="DE1529" s="40"/>
      <c r="DF1529" s="40"/>
      <c r="DG1529" s="40"/>
      <c r="DH1529" s="40"/>
      <c r="DI1529" s="40"/>
      <c r="DJ1529" s="40"/>
      <c r="DK1529" s="40"/>
      <c r="DL1529" s="40"/>
      <c r="DM1529" s="40"/>
      <c r="DN1529" s="40"/>
      <c r="DO1529" s="40"/>
      <c r="DP1529" s="40"/>
      <c r="DQ1529" s="41"/>
      <c r="DR1529" s="40"/>
      <c r="DS1529" s="40"/>
      <c r="DT1529" s="40"/>
      <c r="DU1529" s="40"/>
      <c r="DV1529" s="42"/>
      <c r="DW1529" s="40"/>
      <c r="DX1529" s="40"/>
      <c r="DY1529" s="40"/>
      <c r="DZ1529" s="40"/>
      <c r="EA1529" s="40"/>
      <c r="EB1529" s="40"/>
      <c r="EC1529" s="40"/>
      <c r="ED1529" s="41"/>
      <c r="EE1529" s="40"/>
      <c r="EF1529" s="40"/>
      <c r="EG1529" s="41"/>
      <c r="EH1529" s="40"/>
      <c r="EI1529" s="40"/>
      <c r="EJ1529" s="40"/>
      <c r="EK1529" s="40"/>
      <c r="EL1529" s="42"/>
      <c r="EM1529" s="40"/>
      <c r="EN1529" s="40"/>
      <c r="EO1529" s="40"/>
      <c r="EP1529" s="40"/>
      <c r="EQ1529" s="40"/>
      <c r="ER1529" s="40"/>
      <c r="ES1529" s="40"/>
      <c r="ET1529" s="40"/>
      <c r="EU1529" s="40"/>
      <c r="EV1529" s="40"/>
      <c r="EW1529" s="42"/>
      <c r="EX1529" s="42"/>
      <c r="EY1529" s="42"/>
      <c r="EZ1529" s="42"/>
      <c r="FA1529" s="42"/>
      <c r="FB1529" s="42"/>
      <c r="FC1529" s="42"/>
      <c r="FD1529" s="42"/>
      <c r="FE1529" s="42"/>
      <c r="FF1529" s="42"/>
      <c r="FG1529" s="42"/>
      <c r="FH1529" s="42"/>
      <c r="FI1529" s="42"/>
      <c r="FJ1529" s="42"/>
      <c r="FK1529" s="42"/>
      <c r="FL1529" s="42"/>
      <c r="FM1529" s="42"/>
      <c r="FN1529" s="42"/>
      <c r="FO1529" s="42"/>
      <c r="FP1529" s="42"/>
      <c r="FQ1529" s="42"/>
      <c r="FR1529" s="42"/>
      <c r="FS1529" s="29">
        <f t="shared" si="183"/>
        <v>1040</v>
      </c>
      <c r="FT1529" s="29">
        <f t="shared" ref="FT1529:FT1606" si="185">FS1529</f>
        <v>1040</v>
      </c>
      <c r="FU1529" s="8">
        <f t="shared" si="184"/>
        <v>9</v>
      </c>
      <c r="FV1529" s="29">
        <f t="shared" ref="FV1529:FV1606" si="186">FU1529</f>
        <v>9</v>
      </c>
      <c r="FW1529" t="s">
        <v>1901</v>
      </c>
    </row>
    <row r="1530" spans="1:179">
      <c r="A1530" s="8">
        <v>11024</v>
      </c>
      <c r="B1530" s="27" t="s">
        <v>72</v>
      </c>
      <c r="C1530" s="40">
        <v>40</v>
      </c>
      <c r="D1530" s="40" t="s">
        <v>1900</v>
      </c>
      <c r="E1530" s="40" t="s">
        <v>1902</v>
      </c>
      <c r="F1530" s="40" t="s">
        <v>253</v>
      </c>
      <c r="G1530" s="40">
        <v>150</v>
      </c>
      <c r="H1530" s="8" t="str">
        <f>VLOOKUP(F1530, 'Meslek Grupları'!$E$6:$G$152, 3, FALSE)</f>
        <v>İşçiler</v>
      </c>
      <c r="I1530" s="40"/>
      <c r="J1530" s="40"/>
      <c r="K1530" s="40"/>
      <c r="L1530" s="40"/>
      <c r="M1530" s="40"/>
      <c r="N1530" s="40"/>
      <c r="O1530" s="40"/>
      <c r="P1530" s="40"/>
      <c r="Q1530" s="40" t="s">
        <v>576</v>
      </c>
      <c r="R1530" s="40">
        <v>10</v>
      </c>
      <c r="S1530" s="40"/>
      <c r="T1530" s="40"/>
      <c r="U1530" s="40"/>
      <c r="V1530" s="40"/>
      <c r="W1530" s="40"/>
      <c r="X1530" s="40"/>
      <c r="Y1530" s="40"/>
      <c r="Z1530" s="41"/>
      <c r="AA1530" s="40"/>
      <c r="AB1530" s="40"/>
      <c r="AC1530" s="40"/>
      <c r="AD1530" s="40"/>
      <c r="AE1530" s="40"/>
      <c r="AF1530" s="40"/>
      <c r="AG1530" s="40"/>
      <c r="AH1530" s="40"/>
      <c r="AI1530" s="40"/>
      <c r="AJ1530" s="40"/>
      <c r="AK1530" s="40"/>
      <c r="AL1530" s="40"/>
      <c r="AM1530" s="40"/>
      <c r="AN1530" s="40"/>
      <c r="AO1530" s="40"/>
      <c r="AP1530" s="40"/>
      <c r="AQ1530" s="40"/>
      <c r="AR1530" s="40"/>
      <c r="AS1530" s="42"/>
      <c r="AT1530" s="42"/>
      <c r="AU1530" s="43"/>
      <c r="AV1530" s="40"/>
      <c r="AW1530" s="40"/>
      <c r="AX1530" s="40"/>
      <c r="AY1530" s="40"/>
      <c r="AZ1530" s="40"/>
      <c r="BA1530" s="42"/>
      <c r="BB1530" s="41"/>
      <c r="BC1530" s="40"/>
      <c r="BD1530" s="40"/>
      <c r="BE1530" s="40"/>
      <c r="BF1530" s="40"/>
      <c r="BG1530" s="40"/>
      <c r="BH1530" s="42"/>
      <c r="BI1530" s="40"/>
      <c r="BJ1530" s="40"/>
      <c r="BK1530" s="40"/>
      <c r="BL1530" s="40"/>
      <c r="BM1530" s="40"/>
      <c r="BN1530" s="40"/>
      <c r="BO1530" s="41"/>
      <c r="BP1530" s="40"/>
      <c r="BQ1530" s="40"/>
      <c r="BR1530" s="40"/>
      <c r="BS1530" s="40"/>
      <c r="BT1530" s="40"/>
      <c r="BU1530" s="42"/>
      <c r="BV1530" s="40"/>
      <c r="BW1530" s="41"/>
      <c r="BX1530" s="40"/>
      <c r="BY1530" s="40"/>
      <c r="BZ1530" s="40"/>
      <c r="CA1530" s="42"/>
      <c r="CB1530" s="41"/>
      <c r="CC1530" s="40"/>
      <c r="CD1530" s="40"/>
      <c r="CE1530" s="40"/>
      <c r="CF1530" s="40"/>
      <c r="CG1530" s="40"/>
      <c r="CH1530" s="42"/>
      <c r="CI1530" s="43"/>
      <c r="CJ1530" s="41"/>
      <c r="CK1530" s="40"/>
      <c r="CL1530" s="40"/>
      <c r="CM1530" s="40"/>
      <c r="CN1530" s="40"/>
      <c r="CO1530" s="40"/>
      <c r="CP1530" s="40"/>
      <c r="CQ1530" s="40"/>
      <c r="CR1530" s="40"/>
      <c r="CS1530" s="40"/>
      <c r="CT1530" s="40"/>
      <c r="CU1530" s="40"/>
      <c r="CV1530" s="40"/>
      <c r="CW1530" s="40"/>
      <c r="CX1530" s="40"/>
      <c r="CY1530" s="40"/>
      <c r="CZ1530" s="40"/>
      <c r="DA1530" s="40"/>
      <c r="DB1530" s="40"/>
      <c r="DC1530" s="40"/>
      <c r="DD1530" s="40"/>
      <c r="DE1530" s="40"/>
      <c r="DF1530" s="40"/>
      <c r="DG1530" s="40"/>
      <c r="DH1530" s="40"/>
      <c r="DI1530" s="40"/>
      <c r="DJ1530" s="40"/>
      <c r="DK1530" s="40"/>
      <c r="DL1530" s="40"/>
      <c r="DM1530" s="40"/>
      <c r="DN1530" s="40"/>
      <c r="DO1530" s="40"/>
      <c r="DP1530" s="40"/>
      <c r="DQ1530" s="41"/>
      <c r="DR1530" s="40"/>
      <c r="DS1530" s="40"/>
      <c r="DT1530" s="40"/>
      <c r="DU1530" s="40"/>
      <c r="DV1530" s="42"/>
      <c r="DW1530" s="40"/>
      <c r="DX1530" s="40"/>
      <c r="DY1530" s="40"/>
      <c r="DZ1530" s="40"/>
      <c r="EA1530" s="40"/>
      <c r="EB1530" s="40"/>
      <c r="EC1530" s="40"/>
      <c r="ED1530" s="41"/>
      <c r="EE1530" s="40"/>
      <c r="EF1530" s="40"/>
      <c r="EG1530" s="41"/>
      <c r="EH1530" s="40"/>
      <c r="EI1530" s="40"/>
      <c r="EJ1530" s="40"/>
      <c r="EK1530" s="40"/>
      <c r="EL1530" s="42"/>
      <c r="EM1530" s="40"/>
      <c r="EN1530" s="40"/>
      <c r="EO1530" s="40"/>
      <c r="EP1530" s="40"/>
      <c r="EQ1530" s="40"/>
      <c r="ER1530" s="40"/>
      <c r="ES1530" s="40"/>
      <c r="ET1530" s="40"/>
      <c r="EU1530" s="40"/>
      <c r="EV1530" s="40"/>
      <c r="EW1530" s="42"/>
      <c r="EX1530" s="42"/>
      <c r="EY1530" s="42"/>
      <c r="EZ1530" s="42"/>
      <c r="FA1530" s="42"/>
      <c r="FB1530" s="42"/>
      <c r="FC1530" s="42"/>
      <c r="FD1530" s="42"/>
      <c r="FE1530" s="42"/>
      <c r="FF1530" s="42"/>
      <c r="FG1530" s="42"/>
      <c r="FH1530" s="42"/>
      <c r="FI1530" s="42"/>
      <c r="FJ1530" s="42"/>
      <c r="FK1530" s="42"/>
      <c r="FL1530" s="42"/>
      <c r="FM1530" s="42"/>
      <c r="FN1530" s="42"/>
      <c r="FO1530" s="42"/>
      <c r="FP1530" s="42"/>
      <c r="FQ1530" s="42"/>
      <c r="FR1530" s="42"/>
      <c r="FS1530" s="29">
        <f t="shared" si="183"/>
        <v>150</v>
      </c>
      <c r="FT1530" s="29">
        <f t="shared" si="185"/>
        <v>150</v>
      </c>
      <c r="FU1530" s="8">
        <f t="shared" si="184"/>
        <v>0</v>
      </c>
      <c r="FV1530" s="29">
        <f t="shared" si="186"/>
        <v>0</v>
      </c>
    </row>
    <row r="1531" spans="1:179">
      <c r="A1531" s="8">
        <v>11024</v>
      </c>
      <c r="B1531" s="27" t="s">
        <v>72</v>
      </c>
      <c r="C1531" s="40">
        <v>41</v>
      </c>
      <c r="D1531" s="40" t="s">
        <v>1468</v>
      </c>
      <c r="E1531" s="40" t="s">
        <v>1735</v>
      </c>
      <c r="F1531" s="40" t="s">
        <v>808</v>
      </c>
      <c r="G1531" s="40">
        <v>250</v>
      </c>
      <c r="H1531" s="8" t="str">
        <f>VLOOKUP(F1531, 'Meslek Grupları'!$E$6:$G$152, 3, FALSE)</f>
        <v>İşçiler</v>
      </c>
      <c r="I1531" s="40"/>
      <c r="J1531" s="40"/>
      <c r="K1531" s="40"/>
      <c r="L1531" s="40"/>
      <c r="M1531" s="40"/>
      <c r="N1531" s="40"/>
      <c r="O1531" s="40"/>
      <c r="P1531" s="40"/>
      <c r="Q1531" s="40" t="s">
        <v>576</v>
      </c>
      <c r="R1531" s="40"/>
      <c r="S1531" s="40">
        <v>3</v>
      </c>
      <c r="T1531" s="40">
        <v>11</v>
      </c>
      <c r="U1531" s="40"/>
      <c r="V1531" s="40"/>
      <c r="W1531" s="40"/>
      <c r="X1531" s="40"/>
      <c r="Y1531" s="40"/>
      <c r="Z1531" s="41">
        <v>100</v>
      </c>
      <c r="AA1531" s="40">
        <v>25</v>
      </c>
      <c r="AB1531" s="40"/>
      <c r="AC1531" s="40"/>
      <c r="AD1531" s="40"/>
      <c r="AE1531" s="40"/>
      <c r="AF1531" s="40"/>
      <c r="AG1531" s="40"/>
      <c r="AH1531" s="40"/>
      <c r="AI1531" s="40"/>
      <c r="AJ1531" s="40"/>
      <c r="AK1531" s="40"/>
      <c r="AL1531" s="40"/>
      <c r="AM1531" s="40"/>
      <c r="AN1531" s="40"/>
      <c r="AO1531" s="40"/>
      <c r="AP1531" s="40"/>
      <c r="AQ1531" s="40"/>
      <c r="AR1531" s="40"/>
      <c r="AS1531" s="42"/>
      <c r="AT1531" s="42">
        <v>25</v>
      </c>
      <c r="AU1531" s="43"/>
      <c r="AV1531" s="40">
        <v>3</v>
      </c>
      <c r="AW1531" s="40"/>
      <c r="AX1531" s="40">
        <v>25</v>
      </c>
      <c r="AY1531" s="40" t="s">
        <v>1903</v>
      </c>
      <c r="AZ1531" s="40">
        <v>225</v>
      </c>
      <c r="BA1531" s="42">
        <v>225</v>
      </c>
      <c r="BB1531" s="41"/>
      <c r="BC1531" s="40"/>
      <c r="BD1531" s="40"/>
      <c r="BE1531" s="40"/>
      <c r="BF1531" s="40"/>
      <c r="BG1531" s="40"/>
      <c r="BH1531" s="42"/>
      <c r="BI1531" s="40"/>
      <c r="BJ1531" s="40"/>
      <c r="BK1531" s="40"/>
      <c r="BL1531" s="40"/>
      <c r="BM1531" s="40"/>
      <c r="BN1531" s="40"/>
      <c r="BO1531" s="41"/>
      <c r="BP1531" s="40"/>
      <c r="BQ1531" s="40"/>
      <c r="BR1531" s="40"/>
      <c r="BS1531" s="40"/>
      <c r="BT1531" s="40"/>
      <c r="BU1531" s="42"/>
      <c r="BV1531" s="40"/>
      <c r="BW1531" s="41">
        <v>3</v>
      </c>
      <c r="BX1531" s="40"/>
      <c r="BY1531" s="40"/>
      <c r="BZ1531" s="40">
        <v>45</v>
      </c>
      <c r="CA1531" s="42">
        <v>45</v>
      </c>
      <c r="CB1531" s="41"/>
      <c r="CC1531" s="40"/>
      <c r="CD1531" s="40"/>
      <c r="CE1531" s="40"/>
      <c r="CF1531" s="40"/>
      <c r="CG1531" s="40"/>
      <c r="CH1531" s="42"/>
      <c r="CI1531" s="43"/>
      <c r="CJ1531" s="41"/>
      <c r="CK1531" s="40"/>
      <c r="CL1531" s="40"/>
      <c r="CM1531" s="40"/>
      <c r="CN1531" s="40"/>
      <c r="CO1531" s="40"/>
      <c r="CP1531" s="40"/>
      <c r="CQ1531" s="40"/>
      <c r="CR1531" s="40"/>
      <c r="CS1531" s="40"/>
      <c r="CT1531" s="40"/>
      <c r="CU1531" s="40"/>
      <c r="CV1531" s="40"/>
      <c r="CW1531" s="40">
        <v>1</v>
      </c>
      <c r="CX1531" s="40">
        <v>12</v>
      </c>
      <c r="CY1531" s="40"/>
      <c r="CZ1531" s="40"/>
      <c r="DA1531" s="40"/>
      <c r="DB1531" s="40"/>
      <c r="DC1531" s="40"/>
      <c r="DD1531" s="40"/>
      <c r="DE1531" s="40"/>
      <c r="DF1531" s="40"/>
      <c r="DG1531" s="40"/>
      <c r="DH1531" s="40"/>
      <c r="DI1531" s="40"/>
      <c r="DJ1531" s="40"/>
      <c r="DK1531" s="40"/>
      <c r="DL1531" s="40"/>
      <c r="DM1531" s="40"/>
      <c r="DN1531" s="40"/>
      <c r="DO1531" s="40"/>
      <c r="DP1531" s="40"/>
      <c r="DQ1531" s="41"/>
      <c r="DR1531" s="40"/>
      <c r="DS1531" s="40"/>
      <c r="DT1531" s="40"/>
      <c r="DU1531" s="40"/>
      <c r="DV1531" s="42"/>
      <c r="DW1531" s="40"/>
      <c r="DX1531" s="40"/>
      <c r="DY1531" s="40"/>
      <c r="DZ1531" s="40"/>
      <c r="EA1531" s="40"/>
      <c r="EB1531" s="40"/>
      <c r="EC1531" s="40"/>
      <c r="ED1531" s="41"/>
      <c r="EE1531" s="40"/>
      <c r="EF1531" s="40"/>
      <c r="EG1531" s="41"/>
      <c r="EH1531" s="40"/>
      <c r="EI1531" s="40"/>
      <c r="EJ1531" s="40"/>
      <c r="EK1531" s="40"/>
      <c r="EL1531" s="42"/>
      <c r="EM1531" s="40"/>
      <c r="EN1531" s="40"/>
      <c r="EO1531" s="40"/>
      <c r="EP1531" s="40"/>
      <c r="EQ1531" s="40"/>
      <c r="ER1531" s="40"/>
      <c r="ES1531" s="40"/>
      <c r="ET1531" s="40"/>
      <c r="EU1531" s="40"/>
      <c r="EV1531" s="40"/>
      <c r="EW1531" s="42"/>
      <c r="EX1531" s="42"/>
      <c r="EY1531" s="42"/>
      <c r="EZ1531" s="42"/>
      <c r="FA1531" s="42"/>
      <c r="FB1531" s="42"/>
      <c r="FC1531" s="42"/>
      <c r="FD1531" s="42"/>
      <c r="FE1531" s="42"/>
      <c r="FF1531" s="42"/>
      <c r="FG1531" s="42"/>
      <c r="FH1531" s="42"/>
      <c r="FI1531" s="42"/>
      <c r="FJ1531" s="42"/>
      <c r="FK1531" s="42"/>
      <c r="FL1531" s="42"/>
      <c r="FM1531" s="42"/>
      <c r="FN1531" s="42"/>
      <c r="FO1531" s="42"/>
      <c r="FP1531" s="42"/>
      <c r="FQ1531" s="42"/>
      <c r="FR1531" s="42"/>
      <c r="FS1531" s="29">
        <f t="shared" si="183"/>
        <v>532</v>
      </c>
      <c r="FT1531" s="29">
        <f t="shared" si="185"/>
        <v>532</v>
      </c>
      <c r="FU1531" s="8">
        <f t="shared" si="184"/>
        <v>6</v>
      </c>
      <c r="FV1531" s="29">
        <f t="shared" si="186"/>
        <v>6</v>
      </c>
      <c r="FW1531" t="s">
        <v>1901</v>
      </c>
    </row>
    <row r="1532" spans="1:179">
      <c r="A1532" s="8">
        <v>11024</v>
      </c>
      <c r="B1532" s="27" t="s">
        <v>72</v>
      </c>
      <c r="C1532" s="40">
        <v>42</v>
      </c>
      <c r="D1532" s="40" t="s">
        <v>1880</v>
      </c>
      <c r="E1532" s="40" t="s">
        <v>1478</v>
      </c>
      <c r="F1532" s="40" t="s">
        <v>242</v>
      </c>
      <c r="G1532" s="40">
        <v>1200</v>
      </c>
      <c r="H1532" s="8" t="str">
        <f>VLOOKUP(F1532, 'Meslek Grupları'!$E$6:$G$152, 3, FALSE)</f>
        <v>Esnaf</v>
      </c>
      <c r="I1532" s="40"/>
      <c r="J1532" s="40"/>
      <c r="K1532" s="40"/>
      <c r="L1532" s="40"/>
      <c r="M1532" s="40"/>
      <c r="N1532" s="40"/>
      <c r="O1532" s="40"/>
      <c r="P1532" s="40"/>
      <c r="Q1532" s="40" t="s">
        <v>576</v>
      </c>
      <c r="R1532" s="40">
        <v>120</v>
      </c>
      <c r="S1532" s="40">
        <v>3</v>
      </c>
      <c r="T1532" s="40">
        <v>28</v>
      </c>
      <c r="U1532" s="40"/>
      <c r="V1532" s="40"/>
      <c r="W1532" s="40"/>
      <c r="X1532" s="40"/>
      <c r="Y1532" s="40"/>
      <c r="Z1532" s="41"/>
      <c r="AA1532" s="40"/>
      <c r="AB1532" s="40"/>
      <c r="AC1532" s="40"/>
      <c r="AD1532" s="40"/>
      <c r="AE1532" s="40"/>
      <c r="AF1532" s="40"/>
      <c r="AG1532" s="40"/>
      <c r="AH1532" s="40"/>
      <c r="AI1532" s="40"/>
      <c r="AJ1532" s="40"/>
      <c r="AK1532" s="40"/>
      <c r="AL1532" s="40"/>
      <c r="AM1532" s="40"/>
      <c r="AN1532" s="40"/>
      <c r="AO1532" s="40"/>
      <c r="AP1532" s="40"/>
      <c r="AQ1532" s="40"/>
      <c r="AR1532" s="40">
        <v>150</v>
      </c>
      <c r="AS1532" s="42">
        <v>30</v>
      </c>
      <c r="AT1532" s="42">
        <v>30</v>
      </c>
      <c r="AU1532" s="43"/>
      <c r="AV1532" s="40">
        <v>4</v>
      </c>
      <c r="AW1532" s="40"/>
      <c r="AX1532" s="40">
        <v>30</v>
      </c>
      <c r="AY1532" s="40" t="s">
        <v>1903</v>
      </c>
      <c r="AZ1532" s="40">
        <v>270</v>
      </c>
      <c r="BA1532" s="42">
        <v>280</v>
      </c>
      <c r="BB1532" s="41"/>
      <c r="BC1532" s="40"/>
      <c r="BD1532" s="40"/>
      <c r="BE1532" s="40"/>
      <c r="BF1532" s="40"/>
      <c r="BG1532" s="40"/>
      <c r="BH1532" s="42"/>
      <c r="BI1532" s="40"/>
      <c r="BJ1532" s="40"/>
      <c r="BK1532" s="40"/>
      <c r="BL1532" s="40"/>
      <c r="BM1532" s="40"/>
      <c r="BN1532" s="40"/>
      <c r="BO1532" s="41"/>
      <c r="BP1532" s="40"/>
      <c r="BQ1532" s="40"/>
      <c r="BR1532" s="40"/>
      <c r="BS1532" s="40"/>
      <c r="BT1532" s="40"/>
      <c r="BU1532" s="42"/>
      <c r="BV1532" s="40"/>
      <c r="BW1532" s="41">
        <v>3</v>
      </c>
      <c r="BX1532" s="40"/>
      <c r="BY1532" s="40"/>
      <c r="BZ1532" s="40">
        <v>120</v>
      </c>
      <c r="CA1532" s="42">
        <v>120</v>
      </c>
      <c r="CB1532" s="41"/>
      <c r="CC1532" s="40"/>
      <c r="CD1532" s="40"/>
      <c r="CE1532" s="40"/>
      <c r="CF1532" s="40"/>
      <c r="CG1532" s="40"/>
      <c r="CH1532" s="42"/>
      <c r="CI1532" s="43"/>
      <c r="CJ1532" s="41"/>
      <c r="CK1532" s="40"/>
      <c r="CL1532" s="40"/>
      <c r="CM1532" s="40"/>
      <c r="CN1532" s="40"/>
      <c r="CO1532" s="40"/>
      <c r="CP1532" s="40"/>
      <c r="CQ1532" s="40"/>
      <c r="CR1532" s="40"/>
      <c r="CS1532" s="40"/>
      <c r="CT1532" s="40"/>
      <c r="CU1532" s="40"/>
      <c r="CV1532" s="40"/>
      <c r="CW1532" s="40"/>
      <c r="CX1532" s="40"/>
      <c r="CY1532" s="40"/>
      <c r="CZ1532" s="40"/>
      <c r="DA1532" s="40"/>
      <c r="DB1532" s="40"/>
      <c r="DC1532" s="40"/>
      <c r="DD1532" s="40"/>
      <c r="DE1532" s="40"/>
      <c r="DF1532" s="40"/>
      <c r="DG1532" s="40"/>
      <c r="DH1532" s="40"/>
      <c r="DI1532" s="40"/>
      <c r="DJ1532" s="40"/>
      <c r="DK1532" s="40"/>
      <c r="DL1532" s="40"/>
      <c r="DM1532" s="40"/>
      <c r="DN1532" s="40"/>
      <c r="DO1532" s="40"/>
      <c r="DP1532" s="40"/>
      <c r="DQ1532" s="41"/>
      <c r="DR1532" s="40"/>
      <c r="DS1532" s="40"/>
      <c r="DT1532" s="40"/>
      <c r="DU1532" s="40"/>
      <c r="DV1532" s="42"/>
      <c r="DW1532" s="40"/>
      <c r="DX1532" s="40"/>
      <c r="DY1532" s="40"/>
      <c r="DZ1532" s="40"/>
      <c r="EA1532" s="40"/>
      <c r="EB1532" s="40"/>
      <c r="EC1532" s="40"/>
      <c r="ED1532" s="41"/>
      <c r="EE1532" s="40"/>
      <c r="EF1532" s="40"/>
      <c r="EG1532" s="41"/>
      <c r="EH1532" s="40"/>
      <c r="EI1532" s="40"/>
      <c r="EJ1532" s="40"/>
      <c r="EK1532" s="40"/>
      <c r="EL1532" s="42"/>
      <c r="EM1532" s="40"/>
      <c r="EN1532" s="40"/>
      <c r="EO1532" s="40"/>
      <c r="EP1532" s="40"/>
      <c r="EQ1532" s="40"/>
      <c r="ER1532" s="40"/>
      <c r="ES1532" s="40"/>
      <c r="ET1532" s="40"/>
      <c r="EU1532" s="40"/>
      <c r="EV1532" s="40"/>
      <c r="EW1532" s="42"/>
      <c r="EX1532" s="42"/>
      <c r="EY1532" s="42"/>
      <c r="EZ1532" s="42"/>
      <c r="FA1532" s="42"/>
      <c r="FB1532" s="42"/>
      <c r="FC1532" s="42"/>
      <c r="FD1532" s="42"/>
      <c r="FE1532" s="42"/>
      <c r="FF1532" s="42"/>
      <c r="FG1532" s="42"/>
      <c r="FH1532" s="42"/>
      <c r="FI1532" s="42"/>
      <c r="FJ1532" s="42"/>
      <c r="FK1532" s="42"/>
      <c r="FL1532" s="42"/>
      <c r="FM1532" s="42"/>
      <c r="FN1532" s="42"/>
      <c r="FO1532" s="42"/>
      <c r="FP1532" s="42"/>
      <c r="FQ1532" s="42"/>
      <c r="FR1532" s="42"/>
      <c r="FS1532" s="29">
        <f t="shared" si="183"/>
        <v>1590</v>
      </c>
      <c r="FT1532" s="29">
        <f t="shared" si="185"/>
        <v>1590</v>
      </c>
      <c r="FU1532" s="8">
        <f t="shared" si="184"/>
        <v>7</v>
      </c>
      <c r="FV1532" s="29">
        <f t="shared" si="186"/>
        <v>7</v>
      </c>
    </row>
    <row r="1533" spans="1:179">
      <c r="A1533" s="8">
        <v>11024</v>
      </c>
      <c r="B1533" s="27" t="s">
        <v>72</v>
      </c>
      <c r="C1533" s="40">
        <v>43</v>
      </c>
      <c r="D1533" s="40" t="s">
        <v>1904</v>
      </c>
      <c r="E1533" s="40" t="s">
        <v>1487</v>
      </c>
      <c r="F1533" s="40" t="s">
        <v>807</v>
      </c>
      <c r="G1533" s="40">
        <v>550</v>
      </c>
      <c r="H1533" s="8" t="str">
        <f>VLOOKUP(F1533, 'Meslek Grupları'!$E$6:$G$152, 3, FALSE)</f>
        <v>Esnaf</v>
      </c>
      <c r="I1533" s="40"/>
      <c r="J1533" s="40"/>
      <c r="K1533" s="40"/>
      <c r="L1533" s="40"/>
      <c r="M1533" s="40"/>
      <c r="N1533" s="40"/>
      <c r="O1533" s="40"/>
      <c r="P1533" s="40"/>
      <c r="Q1533" s="40" t="s">
        <v>576</v>
      </c>
      <c r="R1533" s="40">
        <v>120</v>
      </c>
      <c r="S1533" s="40"/>
      <c r="T1533" s="40"/>
      <c r="U1533" s="40"/>
      <c r="V1533" s="40"/>
      <c r="W1533" s="40"/>
      <c r="X1533" s="40"/>
      <c r="Y1533" s="40"/>
      <c r="Z1533" s="41">
        <v>50</v>
      </c>
      <c r="AA1533" s="40">
        <v>12.5</v>
      </c>
      <c r="AB1533" s="40"/>
      <c r="AC1533" s="40"/>
      <c r="AD1533" s="40"/>
      <c r="AE1533" s="40"/>
      <c r="AF1533" s="40"/>
      <c r="AG1533" s="40"/>
      <c r="AH1533" s="40"/>
      <c r="AI1533" s="40"/>
      <c r="AJ1533" s="40"/>
      <c r="AK1533" s="40"/>
      <c r="AL1533" s="40"/>
      <c r="AM1533" s="40"/>
      <c r="AN1533" s="40"/>
      <c r="AO1533" s="40"/>
      <c r="AP1533" s="40"/>
      <c r="AQ1533" s="40"/>
      <c r="AR1533" s="40">
        <v>80</v>
      </c>
      <c r="AS1533" s="42">
        <v>16</v>
      </c>
      <c r="AT1533" s="42">
        <v>28.5</v>
      </c>
      <c r="AU1533" s="43"/>
      <c r="AV1533" s="40">
        <v>6</v>
      </c>
      <c r="AW1533" s="40"/>
      <c r="AX1533" s="40">
        <v>28.5</v>
      </c>
      <c r="AY1533" s="40" t="s">
        <v>1903</v>
      </c>
      <c r="AZ1533" s="40">
        <v>256.5</v>
      </c>
      <c r="BA1533" s="42">
        <v>256.5</v>
      </c>
      <c r="BB1533" s="41"/>
      <c r="BC1533" s="40"/>
      <c r="BD1533" s="40"/>
      <c r="BE1533" s="40"/>
      <c r="BF1533" s="40"/>
      <c r="BG1533" s="40"/>
      <c r="BH1533" s="42"/>
      <c r="BI1533" s="40"/>
      <c r="BJ1533" s="40"/>
      <c r="BK1533" s="40"/>
      <c r="BL1533" s="40"/>
      <c r="BM1533" s="40"/>
      <c r="BN1533" s="40"/>
      <c r="BO1533" s="41"/>
      <c r="BP1533" s="40"/>
      <c r="BQ1533" s="40"/>
      <c r="BR1533" s="40"/>
      <c r="BS1533" s="40"/>
      <c r="BT1533" s="40"/>
      <c r="BU1533" s="42"/>
      <c r="BV1533" s="40"/>
      <c r="BW1533" s="41"/>
      <c r="BX1533" s="40"/>
      <c r="BY1533" s="40"/>
      <c r="BZ1533" s="40"/>
      <c r="CA1533" s="42"/>
      <c r="CB1533" s="41"/>
      <c r="CC1533" s="40"/>
      <c r="CD1533" s="40"/>
      <c r="CE1533" s="40"/>
      <c r="CF1533" s="40"/>
      <c r="CG1533" s="40"/>
      <c r="CH1533" s="42"/>
      <c r="CI1533" s="43"/>
      <c r="CJ1533" s="41"/>
      <c r="CK1533" s="40"/>
      <c r="CL1533" s="40"/>
      <c r="CM1533" s="40"/>
      <c r="CN1533" s="40"/>
      <c r="CO1533" s="40"/>
      <c r="CP1533" s="40"/>
      <c r="CQ1533" s="40"/>
      <c r="CR1533" s="40"/>
      <c r="CS1533" s="40"/>
      <c r="CT1533" s="40"/>
      <c r="CU1533" s="40"/>
      <c r="CV1533" s="40"/>
      <c r="CW1533" s="40"/>
      <c r="CX1533" s="40"/>
      <c r="CY1533" s="40"/>
      <c r="CZ1533" s="40"/>
      <c r="DA1533" s="40"/>
      <c r="DB1533" s="40"/>
      <c r="DC1533" s="40"/>
      <c r="DD1533" s="40"/>
      <c r="DE1533" s="40"/>
      <c r="DF1533" s="40"/>
      <c r="DG1533" s="40"/>
      <c r="DH1533" s="40"/>
      <c r="DI1533" s="40"/>
      <c r="DJ1533" s="40"/>
      <c r="DK1533" s="40"/>
      <c r="DL1533" s="40"/>
      <c r="DM1533" s="40"/>
      <c r="DN1533" s="40"/>
      <c r="DO1533" s="40"/>
      <c r="DP1533" s="40"/>
      <c r="DQ1533" s="41"/>
      <c r="DR1533" s="40"/>
      <c r="DS1533" s="40"/>
      <c r="DT1533" s="40"/>
      <c r="DU1533" s="40"/>
      <c r="DV1533" s="42"/>
      <c r="DW1533" s="40"/>
      <c r="DX1533" s="40"/>
      <c r="DY1533" s="40"/>
      <c r="DZ1533" s="40"/>
      <c r="EA1533" s="40"/>
      <c r="EB1533" s="40"/>
      <c r="EC1533" s="40"/>
      <c r="ED1533" s="41"/>
      <c r="EE1533" s="40"/>
      <c r="EF1533" s="40"/>
      <c r="EG1533" s="41"/>
      <c r="EH1533" s="40"/>
      <c r="EI1533" s="40"/>
      <c r="EJ1533" s="40"/>
      <c r="EK1533" s="40"/>
      <c r="EL1533" s="42"/>
      <c r="EM1533" s="40"/>
      <c r="EN1533" s="40"/>
      <c r="EO1533" s="40"/>
      <c r="EP1533" s="40"/>
      <c r="EQ1533" s="40"/>
      <c r="ER1533" s="40"/>
      <c r="ES1533" s="40"/>
      <c r="ET1533" s="40"/>
      <c r="EU1533" s="40"/>
      <c r="EV1533" s="40"/>
      <c r="EW1533" s="42"/>
      <c r="EX1533" s="42"/>
      <c r="EY1533" s="42"/>
      <c r="EZ1533" s="42"/>
      <c r="FA1533" s="42"/>
      <c r="FB1533" s="42"/>
      <c r="FC1533" s="42"/>
      <c r="FD1533" s="42"/>
      <c r="FE1533" s="42"/>
      <c r="FF1533" s="42"/>
      <c r="FG1533" s="42"/>
      <c r="FH1533" s="42"/>
      <c r="FI1533" s="42"/>
      <c r="FJ1533" s="42"/>
      <c r="FK1533" s="42"/>
      <c r="FL1533" s="42"/>
      <c r="FM1533" s="42"/>
      <c r="FN1533" s="42"/>
      <c r="FO1533" s="42"/>
      <c r="FP1533" s="42"/>
      <c r="FQ1533" s="42"/>
      <c r="FR1533" s="42"/>
      <c r="FS1533" s="29">
        <f t="shared" si="183"/>
        <v>806.5</v>
      </c>
      <c r="FT1533" s="29">
        <f t="shared" si="185"/>
        <v>806.5</v>
      </c>
      <c r="FU1533" s="8">
        <f t="shared" si="184"/>
        <v>6</v>
      </c>
      <c r="FV1533" s="29">
        <f t="shared" si="186"/>
        <v>6</v>
      </c>
    </row>
    <row r="1534" spans="1:179">
      <c r="A1534" s="8">
        <v>11024</v>
      </c>
      <c r="B1534" s="27" t="s">
        <v>72</v>
      </c>
      <c r="C1534" s="40">
        <v>44</v>
      </c>
      <c r="D1534" s="40" t="s">
        <v>1905</v>
      </c>
      <c r="E1534" s="40" t="s">
        <v>1472</v>
      </c>
      <c r="F1534" s="40" t="s">
        <v>1042</v>
      </c>
      <c r="G1534" s="40">
        <v>650</v>
      </c>
      <c r="H1534" s="8" t="str">
        <f>VLOOKUP(F1534, 'Meslek Grupları'!$E$6:$G$152, 3, FALSE)</f>
        <v>Esnaf</v>
      </c>
      <c r="I1534" s="40" t="s">
        <v>1906</v>
      </c>
      <c r="J1534" s="40"/>
      <c r="K1534" s="40"/>
      <c r="L1534" s="40"/>
      <c r="M1534" s="40"/>
      <c r="N1534" s="40"/>
      <c r="O1534" s="40"/>
      <c r="P1534" s="40"/>
      <c r="Q1534" s="40" t="s">
        <v>576</v>
      </c>
      <c r="R1534" s="40">
        <v>67</v>
      </c>
      <c r="S1534" s="40">
        <v>3</v>
      </c>
      <c r="T1534" s="40">
        <v>14</v>
      </c>
      <c r="U1534" s="40"/>
      <c r="V1534" s="40"/>
      <c r="W1534" s="40"/>
      <c r="X1534" s="40"/>
      <c r="Y1534" s="40"/>
      <c r="Z1534" s="41">
        <v>100</v>
      </c>
      <c r="AA1534" s="40">
        <v>25</v>
      </c>
      <c r="AB1534" s="40"/>
      <c r="AC1534" s="40"/>
      <c r="AD1534" s="40"/>
      <c r="AE1534" s="40"/>
      <c r="AF1534" s="40"/>
      <c r="AG1534" s="40"/>
      <c r="AH1534" s="40"/>
      <c r="AI1534" s="40"/>
      <c r="AJ1534" s="40"/>
      <c r="AK1534" s="40"/>
      <c r="AL1534" s="40"/>
      <c r="AM1534" s="40"/>
      <c r="AN1534" s="40"/>
      <c r="AO1534" s="40"/>
      <c r="AP1534" s="40"/>
      <c r="AQ1534" s="40"/>
      <c r="AR1534" s="40">
        <v>50</v>
      </c>
      <c r="AS1534" s="42">
        <v>10</v>
      </c>
      <c r="AT1534" s="42">
        <v>35</v>
      </c>
      <c r="AU1534" s="43"/>
      <c r="AV1534" s="40">
        <v>8</v>
      </c>
      <c r="AW1534" s="40"/>
      <c r="AX1534" s="40">
        <v>35</v>
      </c>
      <c r="AY1534" s="40" t="s">
        <v>1907</v>
      </c>
      <c r="AZ1534" s="40">
        <v>315</v>
      </c>
      <c r="BA1534" s="42">
        <v>320</v>
      </c>
      <c r="BB1534" s="41"/>
      <c r="BC1534" s="40"/>
      <c r="BD1534" s="40"/>
      <c r="BE1534" s="40"/>
      <c r="BF1534" s="40"/>
      <c r="BG1534" s="40"/>
      <c r="BH1534" s="42"/>
      <c r="BI1534" s="40"/>
      <c r="BJ1534" s="40"/>
      <c r="BK1534" s="40"/>
      <c r="BL1534" s="40"/>
      <c r="BM1534" s="40"/>
      <c r="BN1534" s="40"/>
      <c r="BO1534" s="41"/>
      <c r="BP1534" s="40"/>
      <c r="BQ1534" s="40"/>
      <c r="BR1534" s="40"/>
      <c r="BS1534" s="40"/>
      <c r="BT1534" s="40"/>
      <c r="BU1534" s="42"/>
      <c r="BV1534" s="40"/>
      <c r="BW1534" s="41">
        <v>3</v>
      </c>
      <c r="BX1534" s="40"/>
      <c r="BY1534" s="40"/>
      <c r="BZ1534" s="40">
        <v>90</v>
      </c>
      <c r="CA1534" s="42">
        <v>105</v>
      </c>
      <c r="CB1534" s="41"/>
      <c r="CC1534" s="40"/>
      <c r="CD1534" s="40"/>
      <c r="CE1534" s="40"/>
      <c r="CF1534" s="40"/>
      <c r="CG1534" s="40"/>
      <c r="CH1534" s="42"/>
      <c r="CI1534" s="43"/>
      <c r="CJ1534" s="41"/>
      <c r="CK1534" s="40"/>
      <c r="CL1534" s="40"/>
      <c r="CM1534" s="40"/>
      <c r="CN1534" s="40"/>
      <c r="CO1534" s="40"/>
      <c r="CP1534" s="40"/>
      <c r="CQ1534" s="40"/>
      <c r="CR1534" s="40"/>
      <c r="CS1534" s="40"/>
      <c r="CT1534" s="40"/>
      <c r="CU1534" s="40"/>
      <c r="CV1534" s="40"/>
      <c r="CW1534" s="40"/>
      <c r="CX1534" s="40"/>
      <c r="CY1534" s="40"/>
      <c r="CZ1534" s="40"/>
      <c r="DA1534" s="40"/>
      <c r="DB1534" s="40"/>
      <c r="DC1534" s="40"/>
      <c r="DD1534" s="40"/>
      <c r="DE1534" s="40"/>
      <c r="DF1534" s="40"/>
      <c r="DG1534" s="40"/>
      <c r="DH1534" s="40"/>
      <c r="DI1534" s="40"/>
      <c r="DJ1534" s="40"/>
      <c r="DK1534" s="40"/>
      <c r="DL1534" s="40"/>
      <c r="DM1534" s="40"/>
      <c r="DN1534" s="40"/>
      <c r="DO1534" s="40">
        <v>2</v>
      </c>
      <c r="DP1534" s="40"/>
      <c r="DQ1534" s="41"/>
      <c r="DR1534" s="40"/>
      <c r="DS1534" s="40"/>
      <c r="DT1534" s="40"/>
      <c r="DU1534" s="40"/>
      <c r="DV1534" s="42"/>
      <c r="DW1534" s="40"/>
      <c r="DX1534" s="40"/>
      <c r="DY1534" s="40"/>
      <c r="DZ1534" s="40"/>
      <c r="EA1534" s="40"/>
      <c r="EB1534" s="40"/>
      <c r="EC1534" s="40"/>
      <c r="ED1534" s="41"/>
      <c r="EE1534" s="40"/>
      <c r="EF1534" s="40"/>
      <c r="EG1534" s="41"/>
      <c r="EH1534" s="40"/>
      <c r="EI1534" s="40"/>
      <c r="EJ1534" s="40"/>
      <c r="EK1534" s="40"/>
      <c r="EL1534" s="42"/>
      <c r="EM1534" s="40"/>
      <c r="EN1534" s="40"/>
      <c r="EO1534" s="40"/>
      <c r="EP1534" s="40"/>
      <c r="EQ1534" s="40"/>
      <c r="ER1534" s="40"/>
      <c r="ES1534" s="40"/>
      <c r="ET1534" s="40"/>
      <c r="EU1534" s="40"/>
      <c r="EV1534" s="40"/>
      <c r="EW1534" s="42"/>
      <c r="EX1534" s="42"/>
      <c r="EY1534" s="42"/>
      <c r="EZ1534" s="42"/>
      <c r="FA1534" s="42"/>
      <c r="FB1534" s="42"/>
      <c r="FC1534" s="42"/>
      <c r="FD1534" s="42"/>
      <c r="FE1534" s="42"/>
      <c r="FF1534" s="42"/>
      <c r="FG1534" s="42"/>
      <c r="FH1534" s="42"/>
      <c r="FI1534" s="42"/>
      <c r="FJ1534" s="42"/>
      <c r="FK1534" s="42"/>
      <c r="FL1534" s="42"/>
      <c r="FM1534" s="42"/>
      <c r="FN1534" s="42"/>
      <c r="FO1534" s="42"/>
      <c r="FP1534" s="42"/>
      <c r="FQ1534" s="42"/>
      <c r="FR1534" s="42"/>
      <c r="FS1534" s="29">
        <f t="shared" si="183"/>
        <v>1055</v>
      </c>
      <c r="FT1534" s="29">
        <f t="shared" si="185"/>
        <v>1055</v>
      </c>
      <c r="FU1534" s="8">
        <f t="shared" si="184"/>
        <v>11</v>
      </c>
      <c r="FV1534" s="29">
        <f t="shared" si="186"/>
        <v>11</v>
      </c>
    </row>
    <row r="1535" spans="1:179">
      <c r="A1535" s="8">
        <v>11024</v>
      </c>
      <c r="B1535" s="27" t="s">
        <v>72</v>
      </c>
      <c r="C1535" s="40">
        <v>45</v>
      </c>
      <c r="D1535" s="40" t="s">
        <v>1908</v>
      </c>
      <c r="E1535" s="40" t="s">
        <v>1439</v>
      </c>
      <c r="F1535" s="40" t="s">
        <v>807</v>
      </c>
      <c r="G1535" s="40">
        <v>350</v>
      </c>
      <c r="H1535" s="8" t="str">
        <f>VLOOKUP(F1535, 'Meslek Grupları'!$E$6:$G$152, 3, FALSE)</f>
        <v>Esnaf</v>
      </c>
      <c r="I1535" s="40"/>
      <c r="J1535" s="40"/>
      <c r="K1535" s="40"/>
      <c r="L1535" s="40"/>
      <c r="M1535" s="40"/>
      <c r="N1535" s="40"/>
      <c r="O1535" s="40"/>
      <c r="P1535" s="40"/>
      <c r="Q1535" s="40" t="s">
        <v>576</v>
      </c>
      <c r="R1535" s="40">
        <v>67</v>
      </c>
      <c r="S1535" s="40"/>
      <c r="T1535" s="40"/>
      <c r="U1535" s="40"/>
      <c r="V1535" s="40"/>
      <c r="W1535" s="40"/>
      <c r="X1535" s="40"/>
      <c r="Y1535" s="40"/>
      <c r="Z1535" s="41"/>
      <c r="AA1535" s="40"/>
      <c r="AB1535" s="40"/>
      <c r="AC1535" s="40"/>
      <c r="AD1535" s="40"/>
      <c r="AE1535" s="40"/>
      <c r="AF1535" s="40"/>
      <c r="AG1535" s="40"/>
      <c r="AH1535" s="40"/>
      <c r="AI1535" s="40"/>
      <c r="AJ1535" s="40"/>
      <c r="AK1535" s="40"/>
      <c r="AL1535" s="40"/>
      <c r="AM1535" s="40"/>
      <c r="AN1535" s="40"/>
      <c r="AO1535" s="40"/>
      <c r="AP1535" s="40"/>
      <c r="AQ1535" s="40"/>
      <c r="AR1535" s="40"/>
      <c r="AS1535" s="42"/>
      <c r="AT1535" s="42"/>
      <c r="AU1535" s="43"/>
      <c r="AV1535" s="40"/>
      <c r="AW1535" s="40"/>
      <c r="AX1535" s="40"/>
      <c r="AY1535" s="40"/>
      <c r="AZ1535" s="40"/>
      <c r="BA1535" s="42"/>
      <c r="BB1535" s="41"/>
      <c r="BC1535" s="40"/>
      <c r="BD1535" s="40"/>
      <c r="BE1535" s="40"/>
      <c r="BF1535" s="40"/>
      <c r="BG1535" s="40"/>
      <c r="BH1535" s="42"/>
      <c r="BI1535" s="40"/>
      <c r="BJ1535" s="40"/>
      <c r="BK1535" s="40"/>
      <c r="BL1535" s="40"/>
      <c r="BM1535" s="40"/>
      <c r="BN1535" s="40"/>
      <c r="BO1535" s="41"/>
      <c r="BP1535" s="40"/>
      <c r="BQ1535" s="40"/>
      <c r="BR1535" s="40"/>
      <c r="BS1535" s="40"/>
      <c r="BT1535" s="40"/>
      <c r="BU1535" s="42"/>
      <c r="BV1535" s="40"/>
      <c r="BW1535" s="41"/>
      <c r="BX1535" s="40"/>
      <c r="BY1535" s="40"/>
      <c r="BZ1535" s="40"/>
      <c r="CA1535" s="42"/>
      <c r="CB1535" s="41"/>
      <c r="CC1535" s="40"/>
      <c r="CD1535" s="40"/>
      <c r="CE1535" s="40"/>
      <c r="CF1535" s="40"/>
      <c r="CG1535" s="40"/>
      <c r="CH1535" s="42"/>
      <c r="CI1535" s="43"/>
      <c r="CJ1535" s="41"/>
      <c r="CK1535" s="40"/>
      <c r="CL1535" s="40"/>
      <c r="CM1535" s="40"/>
      <c r="CN1535" s="40"/>
      <c r="CO1535" s="40"/>
      <c r="CP1535" s="40"/>
      <c r="CQ1535" s="40"/>
      <c r="CR1535" s="40"/>
      <c r="CS1535" s="40"/>
      <c r="CT1535" s="40"/>
      <c r="CU1535" s="40"/>
      <c r="CV1535" s="40"/>
      <c r="CW1535" s="40"/>
      <c r="CX1535" s="40"/>
      <c r="CY1535" s="40"/>
      <c r="CZ1535" s="40"/>
      <c r="DA1535" s="40"/>
      <c r="DB1535" s="40"/>
      <c r="DC1535" s="40"/>
      <c r="DD1535" s="40"/>
      <c r="DE1535" s="40"/>
      <c r="DF1535" s="40"/>
      <c r="DG1535" s="40"/>
      <c r="DH1535" s="40"/>
      <c r="DI1535" s="40"/>
      <c r="DJ1535" s="40"/>
      <c r="DK1535" s="40"/>
      <c r="DL1535" s="40"/>
      <c r="DM1535" s="40"/>
      <c r="DN1535" s="40"/>
      <c r="DO1535" s="40"/>
      <c r="DP1535" s="40"/>
      <c r="DQ1535" s="41"/>
      <c r="DR1535" s="40"/>
      <c r="DS1535" s="40"/>
      <c r="DT1535" s="40"/>
      <c r="DU1535" s="40"/>
      <c r="DV1535" s="42"/>
      <c r="DW1535" s="40"/>
      <c r="DX1535" s="40"/>
      <c r="DY1535" s="40"/>
      <c r="DZ1535" s="40"/>
      <c r="EA1535" s="40"/>
      <c r="EB1535" s="40"/>
      <c r="EC1535" s="40"/>
      <c r="ED1535" s="41"/>
      <c r="EE1535" s="40"/>
      <c r="EF1535" s="40"/>
      <c r="EG1535" s="41"/>
      <c r="EH1535" s="40"/>
      <c r="EI1535" s="40"/>
      <c r="EJ1535" s="40"/>
      <c r="EK1535" s="40"/>
      <c r="EL1535" s="42"/>
      <c r="EM1535" s="40"/>
      <c r="EN1535" s="40"/>
      <c r="EO1535" s="40"/>
      <c r="EP1535" s="40"/>
      <c r="EQ1535" s="40"/>
      <c r="ER1535" s="40"/>
      <c r="ES1535" s="40"/>
      <c r="ET1535" s="40"/>
      <c r="EU1535" s="40"/>
      <c r="EV1535" s="40"/>
      <c r="EW1535" s="42"/>
      <c r="EX1535" s="42"/>
      <c r="EY1535" s="42"/>
      <c r="EZ1535" s="42"/>
      <c r="FA1535" s="42"/>
      <c r="FB1535" s="42"/>
      <c r="FC1535" s="42"/>
      <c r="FD1535" s="42"/>
      <c r="FE1535" s="42"/>
      <c r="FF1535" s="42"/>
      <c r="FG1535" s="42"/>
      <c r="FH1535" s="42"/>
      <c r="FI1535" s="42"/>
      <c r="FJ1535" s="42"/>
      <c r="FK1535" s="42"/>
      <c r="FL1535" s="42"/>
      <c r="FM1535" s="42"/>
      <c r="FN1535" s="42"/>
      <c r="FO1535" s="42"/>
      <c r="FP1535" s="42"/>
      <c r="FQ1535" s="42"/>
      <c r="FR1535" s="42"/>
      <c r="FS1535" s="29">
        <f t="shared" si="183"/>
        <v>350</v>
      </c>
      <c r="FT1535" s="29">
        <f t="shared" si="185"/>
        <v>350</v>
      </c>
      <c r="FU1535" s="8">
        <f t="shared" si="184"/>
        <v>0</v>
      </c>
      <c r="FV1535" s="29">
        <f t="shared" si="186"/>
        <v>0</v>
      </c>
    </row>
    <row r="1536" spans="1:179">
      <c r="A1536" s="8">
        <v>11024</v>
      </c>
      <c r="B1536" s="27" t="s">
        <v>72</v>
      </c>
      <c r="C1536" s="40">
        <v>46</v>
      </c>
      <c r="D1536" s="40" t="s">
        <v>1480</v>
      </c>
      <c r="E1536" s="40" t="s">
        <v>1444</v>
      </c>
      <c r="F1536" s="40" t="s">
        <v>807</v>
      </c>
      <c r="G1536" s="40">
        <v>350</v>
      </c>
      <c r="H1536" s="8" t="str">
        <f>VLOOKUP(F1536, 'Meslek Grupları'!$E$6:$G$152, 3, FALSE)</f>
        <v>Esnaf</v>
      </c>
      <c r="I1536" s="40"/>
      <c r="J1536" s="40"/>
      <c r="K1536" s="40"/>
      <c r="L1536" s="40"/>
      <c r="M1536" s="40"/>
      <c r="N1536" s="40"/>
      <c r="O1536" s="40"/>
      <c r="P1536" s="40"/>
      <c r="Q1536" s="40" t="s">
        <v>576</v>
      </c>
      <c r="R1536" s="40">
        <v>20</v>
      </c>
      <c r="S1536" s="40"/>
      <c r="T1536" s="40"/>
      <c r="U1536" s="40"/>
      <c r="V1536" s="40"/>
      <c r="W1536" s="40"/>
      <c r="X1536" s="40"/>
      <c r="Y1536" s="40"/>
      <c r="Z1536" s="41"/>
      <c r="AA1536" s="40"/>
      <c r="AB1536" s="40"/>
      <c r="AC1536" s="40"/>
      <c r="AD1536" s="40"/>
      <c r="AE1536" s="40"/>
      <c r="AF1536" s="40"/>
      <c r="AG1536" s="40"/>
      <c r="AH1536" s="40"/>
      <c r="AI1536" s="40"/>
      <c r="AJ1536" s="40"/>
      <c r="AK1536" s="40"/>
      <c r="AL1536" s="40"/>
      <c r="AM1536" s="40"/>
      <c r="AN1536" s="40"/>
      <c r="AO1536" s="40"/>
      <c r="AP1536" s="40"/>
      <c r="AQ1536" s="40"/>
      <c r="AR1536" s="40"/>
      <c r="AS1536" s="42"/>
      <c r="AT1536" s="42"/>
      <c r="AU1536" s="43"/>
      <c r="AV1536" s="40"/>
      <c r="AW1536" s="40"/>
      <c r="AX1536" s="40"/>
      <c r="AY1536" s="40"/>
      <c r="AZ1536" s="40"/>
      <c r="BA1536" s="42"/>
      <c r="BB1536" s="41"/>
      <c r="BC1536" s="40"/>
      <c r="BD1536" s="40"/>
      <c r="BE1536" s="40"/>
      <c r="BF1536" s="40"/>
      <c r="BG1536" s="40"/>
      <c r="BH1536" s="42"/>
      <c r="BI1536" s="40"/>
      <c r="BJ1536" s="40"/>
      <c r="BK1536" s="40"/>
      <c r="BL1536" s="40"/>
      <c r="BM1536" s="40"/>
      <c r="BN1536" s="40"/>
      <c r="BO1536" s="41"/>
      <c r="BP1536" s="40"/>
      <c r="BQ1536" s="40"/>
      <c r="BR1536" s="40"/>
      <c r="BS1536" s="40"/>
      <c r="BT1536" s="40"/>
      <c r="BU1536" s="42"/>
      <c r="BV1536" s="40"/>
      <c r="BW1536" s="41"/>
      <c r="BX1536" s="40"/>
      <c r="BY1536" s="40"/>
      <c r="BZ1536" s="40"/>
      <c r="CA1536" s="42"/>
      <c r="CB1536" s="41"/>
      <c r="CC1536" s="40"/>
      <c r="CD1536" s="40"/>
      <c r="CE1536" s="40"/>
      <c r="CF1536" s="40"/>
      <c r="CG1536" s="40"/>
      <c r="CH1536" s="42"/>
      <c r="CI1536" s="43"/>
      <c r="CJ1536" s="41"/>
      <c r="CK1536" s="40"/>
      <c r="CL1536" s="40"/>
      <c r="CM1536" s="40"/>
      <c r="CN1536" s="40"/>
      <c r="CO1536" s="40"/>
      <c r="CP1536" s="40"/>
      <c r="CQ1536" s="40"/>
      <c r="CR1536" s="40"/>
      <c r="CS1536" s="40"/>
      <c r="CT1536" s="40"/>
      <c r="CU1536" s="40"/>
      <c r="CV1536" s="40">
        <v>1</v>
      </c>
      <c r="CW1536" s="40">
        <v>1</v>
      </c>
      <c r="CX1536" s="40">
        <v>12</v>
      </c>
      <c r="CY1536" s="40"/>
      <c r="CZ1536" s="40"/>
      <c r="DA1536" s="40"/>
      <c r="DB1536" s="40"/>
      <c r="DC1536" s="40"/>
      <c r="DD1536" s="40"/>
      <c r="DE1536" s="40"/>
      <c r="DF1536" s="40"/>
      <c r="DG1536" s="40"/>
      <c r="DH1536" s="40"/>
      <c r="DI1536" s="40"/>
      <c r="DJ1536" s="40"/>
      <c r="DK1536" s="40"/>
      <c r="DL1536" s="40"/>
      <c r="DM1536" s="40"/>
      <c r="DN1536" s="40"/>
      <c r="DO1536" s="40"/>
      <c r="DP1536" s="40"/>
      <c r="DQ1536" s="41"/>
      <c r="DR1536" s="40"/>
      <c r="DS1536" s="40"/>
      <c r="DT1536" s="40"/>
      <c r="DU1536" s="40"/>
      <c r="DV1536" s="42"/>
      <c r="DW1536" s="40"/>
      <c r="DX1536" s="40"/>
      <c r="DY1536" s="40"/>
      <c r="DZ1536" s="40"/>
      <c r="EA1536" s="40"/>
      <c r="EB1536" s="40"/>
      <c r="EC1536" s="40"/>
      <c r="ED1536" s="41"/>
      <c r="EE1536" s="40"/>
      <c r="EF1536" s="40"/>
      <c r="EG1536" s="41"/>
      <c r="EH1536" s="40"/>
      <c r="EI1536" s="40"/>
      <c r="EJ1536" s="40"/>
      <c r="EK1536" s="40"/>
      <c r="EL1536" s="42"/>
      <c r="EM1536" s="40"/>
      <c r="EN1536" s="40"/>
      <c r="EO1536" s="40"/>
      <c r="EP1536" s="40"/>
      <c r="EQ1536" s="40"/>
      <c r="ER1536" s="40"/>
      <c r="ES1536" s="40"/>
      <c r="ET1536" s="40"/>
      <c r="EU1536" s="40"/>
      <c r="EV1536" s="40"/>
      <c r="EW1536" s="42"/>
      <c r="EX1536" s="42"/>
      <c r="EY1536" s="42"/>
      <c r="EZ1536" s="42"/>
      <c r="FA1536" s="42"/>
      <c r="FB1536" s="42"/>
      <c r="FC1536" s="42"/>
      <c r="FD1536" s="42"/>
      <c r="FE1536" s="42"/>
      <c r="FF1536" s="42"/>
      <c r="FG1536" s="42"/>
      <c r="FH1536" s="42"/>
      <c r="FI1536" s="42"/>
      <c r="FJ1536" s="42"/>
      <c r="FK1536" s="42"/>
      <c r="FL1536" s="42"/>
      <c r="FM1536" s="42"/>
      <c r="FN1536" s="42"/>
      <c r="FO1536" s="42"/>
      <c r="FP1536" s="42"/>
      <c r="FQ1536" s="42"/>
      <c r="FR1536" s="42"/>
      <c r="FS1536" s="29">
        <f t="shared" si="183"/>
        <v>362</v>
      </c>
      <c r="FT1536" s="29">
        <f t="shared" si="185"/>
        <v>362</v>
      </c>
      <c r="FU1536" s="8">
        <f t="shared" si="184"/>
        <v>0</v>
      </c>
      <c r="FV1536" s="29">
        <f t="shared" si="186"/>
        <v>0</v>
      </c>
    </row>
    <row r="1537" spans="1:179">
      <c r="A1537" s="8">
        <v>11024</v>
      </c>
      <c r="B1537" s="27" t="s">
        <v>72</v>
      </c>
      <c r="C1537" s="40">
        <v>47</v>
      </c>
      <c r="D1537" s="40" t="s">
        <v>1880</v>
      </c>
      <c r="E1537" s="40" t="s">
        <v>1592</v>
      </c>
      <c r="F1537" s="40" t="s">
        <v>310</v>
      </c>
      <c r="G1537" s="40">
        <v>500</v>
      </c>
      <c r="H1537" s="8" t="str">
        <f>VLOOKUP(F1537, 'Meslek Grupları'!$E$6:$G$152, 3, FALSE)</f>
        <v>Görevli</v>
      </c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>
        <v>2</v>
      </c>
      <c r="T1537" s="40">
        <v>10</v>
      </c>
      <c r="U1537" s="40"/>
      <c r="V1537" s="40"/>
      <c r="W1537" s="40"/>
      <c r="X1537" s="40"/>
      <c r="Y1537" s="40"/>
      <c r="Z1537" s="41"/>
      <c r="AA1537" s="40"/>
      <c r="AB1537" s="40"/>
      <c r="AC1537" s="40"/>
      <c r="AD1537" s="40"/>
      <c r="AE1537" s="40"/>
      <c r="AF1537" s="40"/>
      <c r="AG1537" s="40"/>
      <c r="AH1537" s="40"/>
      <c r="AI1537" s="40"/>
      <c r="AJ1537" s="40"/>
      <c r="AK1537" s="40"/>
      <c r="AL1537" s="40"/>
      <c r="AM1537" s="40"/>
      <c r="AN1537" s="40"/>
      <c r="AO1537" s="40"/>
      <c r="AP1537" s="40"/>
      <c r="AQ1537" s="40"/>
      <c r="AR1537" s="40"/>
      <c r="AS1537" s="42"/>
      <c r="AT1537" s="42"/>
      <c r="AU1537" s="43"/>
      <c r="AV1537" s="40"/>
      <c r="AW1537" s="40"/>
      <c r="AX1537" s="40"/>
      <c r="AY1537" s="40"/>
      <c r="AZ1537" s="40"/>
      <c r="BA1537" s="42"/>
      <c r="BB1537" s="41"/>
      <c r="BC1537" s="40"/>
      <c r="BD1537" s="40"/>
      <c r="BE1537" s="40"/>
      <c r="BF1537" s="40"/>
      <c r="BG1537" s="40"/>
      <c r="BH1537" s="42"/>
      <c r="BI1537" s="40"/>
      <c r="BJ1537" s="40"/>
      <c r="BK1537" s="40"/>
      <c r="BL1537" s="40"/>
      <c r="BM1537" s="40"/>
      <c r="BN1537" s="40"/>
      <c r="BO1537" s="41"/>
      <c r="BP1537" s="40"/>
      <c r="BQ1537" s="40"/>
      <c r="BR1537" s="40"/>
      <c r="BS1537" s="40"/>
      <c r="BT1537" s="40"/>
      <c r="BU1537" s="42"/>
      <c r="BV1537" s="40"/>
      <c r="BW1537" s="41">
        <v>2</v>
      </c>
      <c r="BX1537" s="40"/>
      <c r="BY1537" s="40"/>
      <c r="BZ1537" s="40">
        <v>75</v>
      </c>
      <c r="CA1537" s="42">
        <v>75</v>
      </c>
      <c r="CB1537" s="41"/>
      <c r="CC1537" s="40"/>
      <c r="CD1537" s="40"/>
      <c r="CE1537" s="40"/>
      <c r="CF1537" s="40"/>
      <c r="CG1537" s="40"/>
      <c r="CH1537" s="42"/>
      <c r="CI1537" s="43"/>
      <c r="CJ1537" s="41"/>
      <c r="CK1537" s="40"/>
      <c r="CL1537" s="40"/>
      <c r="CM1537" s="40"/>
      <c r="CN1537" s="40"/>
      <c r="CO1537" s="40"/>
      <c r="CP1537" s="40"/>
      <c r="CQ1537" s="40"/>
      <c r="CR1537" s="40"/>
      <c r="CS1537" s="40"/>
      <c r="CT1537" s="40"/>
      <c r="CU1537" s="40"/>
      <c r="CV1537" s="40"/>
      <c r="CW1537" s="40"/>
      <c r="CX1537" s="40"/>
      <c r="CY1537" s="40"/>
      <c r="CZ1537" s="40"/>
      <c r="DA1537" s="40"/>
      <c r="DB1537" s="40"/>
      <c r="DC1537" s="40"/>
      <c r="DD1537" s="40"/>
      <c r="DE1537" s="40"/>
      <c r="DF1537" s="40"/>
      <c r="DG1537" s="40"/>
      <c r="DH1537" s="40"/>
      <c r="DI1537" s="40"/>
      <c r="DJ1537" s="40"/>
      <c r="DK1537" s="40"/>
      <c r="DL1537" s="40"/>
      <c r="DM1537" s="40"/>
      <c r="DN1537" s="40"/>
      <c r="DO1537" s="40"/>
      <c r="DP1537" s="40"/>
      <c r="DQ1537" s="41"/>
      <c r="DR1537" s="40"/>
      <c r="DS1537" s="40"/>
      <c r="DT1537" s="40"/>
      <c r="DU1537" s="40"/>
      <c r="DV1537" s="42"/>
      <c r="DW1537" s="40"/>
      <c r="DX1537" s="40"/>
      <c r="DY1537" s="40"/>
      <c r="DZ1537" s="40"/>
      <c r="EA1537" s="40"/>
      <c r="EB1537" s="40"/>
      <c r="EC1537" s="40"/>
      <c r="ED1537" s="41"/>
      <c r="EE1537" s="40"/>
      <c r="EF1537" s="40"/>
      <c r="EG1537" s="41">
        <v>1</v>
      </c>
      <c r="EH1537" s="40"/>
      <c r="EI1537" s="40"/>
      <c r="EJ1537" s="40"/>
      <c r="EK1537" s="40"/>
      <c r="EL1537" s="42">
        <v>100</v>
      </c>
      <c r="EM1537" s="40"/>
      <c r="EN1537" s="40"/>
      <c r="EO1537" s="40"/>
      <c r="EP1537" s="40"/>
      <c r="EQ1537" s="40"/>
      <c r="ER1537" s="40"/>
      <c r="ES1537" s="40"/>
      <c r="ET1537" s="40"/>
      <c r="EU1537" s="40"/>
      <c r="EV1537" s="40"/>
      <c r="EW1537" s="42"/>
      <c r="EX1537" s="42"/>
      <c r="EY1537" s="42"/>
      <c r="EZ1537" s="42"/>
      <c r="FA1537" s="42"/>
      <c r="FB1537" s="42"/>
      <c r="FC1537" s="42"/>
      <c r="FD1537" s="42"/>
      <c r="FE1537" s="42"/>
      <c r="FF1537" s="42"/>
      <c r="FG1537" s="42"/>
      <c r="FH1537" s="42"/>
      <c r="FI1537" s="42"/>
      <c r="FJ1537" s="42"/>
      <c r="FK1537" s="42"/>
      <c r="FL1537" s="42"/>
      <c r="FM1537" s="42"/>
      <c r="FN1537" s="42"/>
      <c r="FO1537" s="42"/>
      <c r="FP1537" s="42"/>
      <c r="FQ1537" s="42"/>
      <c r="FR1537" s="42"/>
      <c r="FS1537" s="29">
        <f t="shared" si="183"/>
        <v>675</v>
      </c>
      <c r="FT1537" s="29">
        <f t="shared" si="185"/>
        <v>675</v>
      </c>
      <c r="FU1537" s="8">
        <f t="shared" si="184"/>
        <v>2</v>
      </c>
      <c r="FV1537" s="29">
        <f t="shared" si="186"/>
        <v>2</v>
      </c>
    </row>
    <row r="1538" spans="1:179">
      <c r="A1538" s="8">
        <v>11024</v>
      </c>
      <c r="B1538" s="27" t="s">
        <v>72</v>
      </c>
      <c r="C1538" s="40">
        <v>48</v>
      </c>
      <c r="D1538" s="40" t="s">
        <v>1909</v>
      </c>
      <c r="E1538" s="40" t="s">
        <v>1488</v>
      </c>
      <c r="F1538" s="40" t="s">
        <v>807</v>
      </c>
      <c r="G1538" s="40">
        <v>550</v>
      </c>
      <c r="H1538" s="8" t="str">
        <f>VLOOKUP(F1538, 'Meslek Grupları'!$E$6:$G$152, 3, FALSE)</f>
        <v>Esnaf</v>
      </c>
      <c r="I1538" s="40" t="s">
        <v>1599</v>
      </c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1"/>
      <c r="AA1538" s="40"/>
      <c r="AB1538" s="40"/>
      <c r="AC1538" s="40"/>
      <c r="AD1538" s="40"/>
      <c r="AE1538" s="40"/>
      <c r="AF1538" s="40"/>
      <c r="AG1538" s="40"/>
      <c r="AH1538" s="40"/>
      <c r="AI1538" s="40"/>
      <c r="AJ1538" s="40"/>
      <c r="AK1538" s="40"/>
      <c r="AL1538" s="40"/>
      <c r="AM1538" s="40"/>
      <c r="AN1538" s="40"/>
      <c r="AO1538" s="40"/>
      <c r="AP1538" s="40"/>
      <c r="AQ1538" s="40"/>
      <c r="AR1538" s="40"/>
      <c r="AS1538" s="42"/>
      <c r="AT1538" s="42"/>
      <c r="AU1538" s="43"/>
      <c r="AV1538" s="40"/>
      <c r="AW1538" s="40"/>
      <c r="AX1538" s="40"/>
      <c r="AY1538" s="40"/>
      <c r="AZ1538" s="40"/>
      <c r="BA1538" s="42"/>
      <c r="BB1538" s="41"/>
      <c r="BC1538" s="40"/>
      <c r="BD1538" s="40"/>
      <c r="BE1538" s="40"/>
      <c r="BF1538" s="40"/>
      <c r="BG1538" s="40"/>
      <c r="BH1538" s="42"/>
      <c r="BI1538" s="40"/>
      <c r="BJ1538" s="40"/>
      <c r="BK1538" s="40"/>
      <c r="BL1538" s="40"/>
      <c r="BM1538" s="40"/>
      <c r="BN1538" s="40"/>
      <c r="BO1538" s="41"/>
      <c r="BP1538" s="40"/>
      <c r="BQ1538" s="40"/>
      <c r="BR1538" s="40"/>
      <c r="BS1538" s="40"/>
      <c r="BT1538" s="40"/>
      <c r="BU1538" s="42"/>
      <c r="BV1538" s="40"/>
      <c r="BW1538" s="41"/>
      <c r="BX1538" s="40"/>
      <c r="BY1538" s="40"/>
      <c r="BZ1538" s="40"/>
      <c r="CA1538" s="42"/>
      <c r="CB1538" s="41"/>
      <c r="CC1538" s="40"/>
      <c r="CD1538" s="40"/>
      <c r="CE1538" s="40"/>
      <c r="CF1538" s="40"/>
      <c r="CG1538" s="40"/>
      <c r="CH1538" s="42"/>
      <c r="CI1538" s="43"/>
      <c r="CJ1538" s="41"/>
      <c r="CK1538" s="40"/>
      <c r="CL1538" s="40"/>
      <c r="CM1538" s="40"/>
      <c r="CN1538" s="40"/>
      <c r="CO1538" s="40"/>
      <c r="CP1538" s="40"/>
      <c r="CQ1538" s="40"/>
      <c r="CR1538" s="40"/>
      <c r="CS1538" s="40"/>
      <c r="CT1538" s="40"/>
      <c r="CU1538" s="40"/>
      <c r="CV1538" s="40"/>
      <c r="CW1538" s="40"/>
      <c r="CX1538" s="40"/>
      <c r="CY1538" s="40"/>
      <c r="CZ1538" s="40"/>
      <c r="DA1538" s="40"/>
      <c r="DB1538" s="40"/>
      <c r="DC1538" s="40"/>
      <c r="DD1538" s="40"/>
      <c r="DE1538" s="40"/>
      <c r="DF1538" s="40"/>
      <c r="DG1538" s="40"/>
      <c r="DH1538" s="40"/>
      <c r="DI1538" s="40"/>
      <c r="DJ1538" s="40"/>
      <c r="DK1538" s="40"/>
      <c r="DL1538" s="40"/>
      <c r="DM1538" s="40"/>
      <c r="DN1538" s="40"/>
      <c r="DO1538" s="40"/>
      <c r="DP1538" s="40"/>
      <c r="DQ1538" s="41"/>
      <c r="DR1538" s="40"/>
      <c r="DS1538" s="40"/>
      <c r="DT1538" s="40"/>
      <c r="DU1538" s="40"/>
      <c r="DV1538" s="42"/>
      <c r="DW1538" s="40"/>
      <c r="DX1538" s="40"/>
      <c r="DY1538" s="40"/>
      <c r="DZ1538" s="40"/>
      <c r="EA1538" s="40"/>
      <c r="EB1538" s="40"/>
      <c r="EC1538" s="40"/>
      <c r="ED1538" s="41"/>
      <c r="EE1538" s="40"/>
      <c r="EF1538" s="40"/>
      <c r="EG1538" s="41"/>
      <c r="EH1538" s="40"/>
      <c r="EI1538" s="40"/>
      <c r="EJ1538" s="40"/>
      <c r="EK1538" s="40"/>
      <c r="EL1538" s="42"/>
      <c r="EM1538" s="40"/>
      <c r="EN1538" s="40"/>
      <c r="EO1538" s="40"/>
      <c r="EP1538" s="40"/>
      <c r="EQ1538" s="40"/>
      <c r="ER1538" s="40"/>
      <c r="ES1538" s="40"/>
      <c r="ET1538" s="40"/>
      <c r="EU1538" s="40"/>
      <c r="EV1538" s="40"/>
      <c r="EW1538" s="42"/>
      <c r="EX1538" s="42"/>
      <c r="EY1538" s="42"/>
      <c r="EZ1538" s="42"/>
      <c r="FA1538" s="42"/>
      <c r="FB1538" s="42"/>
      <c r="FC1538" s="42"/>
      <c r="FD1538" s="42"/>
      <c r="FE1538" s="42"/>
      <c r="FF1538" s="42"/>
      <c r="FG1538" s="42"/>
      <c r="FH1538" s="42"/>
      <c r="FI1538" s="42"/>
      <c r="FJ1538" s="42"/>
      <c r="FK1538" s="42"/>
      <c r="FL1538" s="42"/>
      <c r="FM1538" s="42"/>
      <c r="FN1538" s="42"/>
      <c r="FO1538" s="42"/>
      <c r="FP1538" s="42"/>
      <c r="FQ1538" s="42"/>
      <c r="FR1538" s="42"/>
      <c r="FS1538" s="29">
        <f t="shared" si="183"/>
        <v>550</v>
      </c>
      <c r="FT1538" s="29">
        <f t="shared" si="185"/>
        <v>550</v>
      </c>
      <c r="FU1538" s="8">
        <f t="shared" si="184"/>
        <v>0</v>
      </c>
      <c r="FV1538" s="29">
        <f t="shared" si="186"/>
        <v>0</v>
      </c>
    </row>
    <row r="1539" spans="1:179">
      <c r="A1539" s="8">
        <v>11024</v>
      </c>
      <c r="B1539" s="27" t="s">
        <v>72</v>
      </c>
      <c r="C1539" s="40">
        <v>49</v>
      </c>
      <c r="D1539" s="40" t="s">
        <v>1434</v>
      </c>
      <c r="E1539" s="40" t="s">
        <v>1503</v>
      </c>
      <c r="F1539" s="40" t="s">
        <v>807</v>
      </c>
      <c r="G1539" s="40">
        <v>400</v>
      </c>
      <c r="H1539" s="8" t="str">
        <f>VLOOKUP(F1539, 'Meslek Grupları'!$E$6:$G$152, 3, FALSE)</f>
        <v>Esnaf</v>
      </c>
      <c r="I1539" s="40"/>
      <c r="J1539" s="40"/>
      <c r="K1539" s="40"/>
      <c r="L1539" s="40"/>
      <c r="M1539" s="40"/>
      <c r="N1539" s="40"/>
      <c r="O1539" s="40"/>
      <c r="P1539" s="40"/>
      <c r="Q1539" s="40" t="s">
        <v>576</v>
      </c>
      <c r="R1539" s="40">
        <v>55</v>
      </c>
      <c r="S1539" s="40">
        <v>4</v>
      </c>
      <c r="T1539" s="40">
        <v>23.5</v>
      </c>
      <c r="U1539" s="40"/>
      <c r="V1539" s="40"/>
      <c r="W1539" s="40"/>
      <c r="X1539" s="40"/>
      <c r="Y1539" s="40"/>
      <c r="Z1539" s="41">
        <v>100</v>
      </c>
      <c r="AA1539" s="40">
        <v>25</v>
      </c>
      <c r="AB1539" s="40"/>
      <c r="AC1539" s="40"/>
      <c r="AD1539" s="40"/>
      <c r="AE1539" s="40"/>
      <c r="AF1539" s="40"/>
      <c r="AG1539" s="40"/>
      <c r="AH1539" s="40"/>
      <c r="AI1539" s="40"/>
      <c r="AJ1539" s="40"/>
      <c r="AK1539" s="40"/>
      <c r="AL1539" s="40"/>
      <c r="AM1539" s="40"/>
      <c r="AN1539" s="40"/>
      <c r="AO1539" s="40"/>
      <c r="AP1539" s="40"/>
      <c r="AQ1539" s="40"/>
      <c r="AR1539" s="40">
        <v>40</v>
      </c>
      <c r="AS1539" s="42">
        <v>8</v>
      </c>
      <c r="AT1539" s="42">
        <v>33</v>
      </c>
      <c r="AU1539" s="43"/>
      <c r="AV1539" s="40">
        <v>4</v>
      </c>
      <c r="AW1539" s="40"/>
      <c r="AX1539" s="40">
        <v>33</v>
      </c>
      <c r="AY1539" s="40" t="s">
        <v>1910</v>
      </c>
      <c r="AZ1539" s="40">
        <v>297</v>
      </c>
      <c r="BA1539" s="42">
        <v>297</v>
      </c>
      <c r="BB1539" s="41"/>
      <c r="BC1539" s="40"/>
      <c r="BD1539" s="40"/>
      <c r="BE1539" s="40"/>
      <c r="BF1539" s="40"/>
      <c r="BG1539" s="40"/>
      <c r="BH1539" s="42"/>
      <c r="BI1539" s="40"/>
      <c r="BJ1539" s="40"/>
      <c r="BK1539" s="40"/>
      <c r="BL1539" s="40"/>
      <c r="BM1539" s="40"/>
      <c r="BN1539" s="40"/>
      <c r="BO1539" s="41"/>
      <c r="BP1539" s="40"/>
      <c r="BQ1539" s="40"/>
      <c r="BR1539" s="40"/>
      <c r="BS1539" s="40"/>
      <c r="BT1539" s="40"/>
      <c r="BU1539" s="42"/>
      <c r="BV1539" s="40"/>
      <c r="BW1539" s="41">
        <v>4</v>
      </c>
      <c r="BX1539" s="40"/>
      <c r="BY1539" s="40" t="s">
        <v>1911</v>
      </c>
      <c r="BZ1539" s="40">
        <v>150</v>
      </c>
      <c r="CA1539" s="42">
        <v>150</v>
      </c>
      <c r="CB1539" s="41"/>
      <c r="CC1539" s="40"/>
      <c r="CD1539" s="40"/>
      <c r="CE1539" s="40"/>
      <c r="CF1539" s="40"/>
      <c r="CG1539" s="40"/>
      <c r="CH1539" s="42"/>
      <c r="CI1539" s="43"/>
      <c r="CJ1539" s="41"/>
      <c r="CK1539" s="40"/>
      <c r="CL1539" s="40"/>
      <c r="CM1539" s="40"/>
      <c r="CN1539" s="40"/>
      <c r="CO1539" s="40"/>
      <c r="CP1539" s="40"/>
      <c r="CQ1539" s="40"/>
      <c r="CR1539" s="40"/>
      <c r="CS1539" s="40"/>
      <c r="CT1539" s="40"/>
      <c r="CU1539" s="40"/>
      <c r="CV1539" s="40"/>
      <c r="CW1539" s="40"/>
      <c r="CX1539" s="40"/>
      <c r="CY1539" s="40"/>
      <c r="CZ1539" s="40"/>
      <c r="DA1539" s="40"/>
      <c r="DB1539" s="40"/>
      <c r="DC1539" s="40"/>
      <c r="DD1539" s="40"/>
      <c r="DE1539" s="40"/>
      <c r="DF1539" s="40"/>
      <c r="DG1539" s="40"/>
      <c r="DH1539" s="40"/>
      <c r="DI1539" s="40"/>
      <c r="DJ1539" s="40"/>
      <c r="DK1539" s="40"/>
      <c r="DL1539" s="40"/>
      <c r="DM1539" s="40"/>
      <c r="DN1539" s="40"/>
      <c r="DO1539" s="40"/>
      <c r="DP1539" s="40"/>
      <c r="DQ1539" s="41"/>
      <c r="DR1539" s="40"/>
      <c r="DS1539" s="40"/>
      <c r="DT1539" s="40"/>
      <c r="DU1539" s="40"/>
      <c r="DV1539" s="42"/>
      <c r="DW1539" s="40"/>
      <c r="DX1539" s="40"/>
      <c r="DY1539" s="40"/>
      <c r="DZ1539" s="40"/>
      <c r="EA1539" s="40"/>
      <c r="EB1539" s="40"/>
      <c r="EC1539" s="40"/>
      <c r="ED1539" s="41"/>
      <c r="EE1539" s="40"/>
      <c r="EF1539" s="40"/>
      <c r="EG1539" s="41"/>
      <c r="EH1539" s="40"/>
      <c r="EI1539" s="40"/>
      <c r="EJ1539" s="40"/>
      <c r="EK1539" s="40"/>
      <c r="EL1539" s="42"/>
      <c r="EM1539" s="40"/>
      <c r="EN1539" s="40"/>
      <c r="EO1539" s="40"/>
      <c r="EP1539" s="40"/>
      <c r="EQ1539" s="40"/>
      <c r="ER1539" s="40"/>
      <c r="ES1539" s="40"/>
      <c r="ET1539" s="40"/>
      <c r="EU1539" s="40"/>
      <c r="EV1539" s="40"/>
      <c r="EW1539" s="42"/>
      <c r="EX1539" s="42"/>
      <c r="EY1539" s="42"/>
      <c r="EZ1539" s="42"/>
      <c r="FA1539" s="42"/>
      <c r="FB1539" s="42"/>
      <c r="FC1539" s="42"/>
      <c r="FD1539" s="42"/>
      <c r="FE1539" s="42"/>
      <c r="FF1539" s="42"/>
      <c r="FG1539" s="42"/>
      <c r="FH1539" s="42"/>
      <c r="FI1539" s="42"/>
      <c r="FJ1539" s="42"/>
      <c r="FK1539" s="42"/>
      <c r="FL1539" s="42"/>
      <c r="FM1539" s="42"/>
      <c r="FN1539" s="42"/>
      <c r="FO1539" s="42"/>
      <c r="FP1539" s="42"/>
      <c r="FQ1539" s="42"/>
      <c r="FR1539" s="42"/>
      <c r="FS1539" s="29">
        <f t="shared" si="183"/>
        <v>847</v>
      </c>
      <c r="FT1539" s="29">
        <f t="shared" si="185"/>
        <v>847</v>
      </c>
      <c r="FU1539" s="8">
        <f t="shared" si="184"/>
        <v>8</v>
      </c>
      <c r="FV1539" s="29">
        <f t="shared" si="186"/>
        <v>8</v>
      </c>
    </row>
    <row r="1540" spans="1:179">
      <c r="A1540" s="8">
        <v>11024</v>
      </c>
      <c r="B1540" s="27" t="s">
        <v>72</v>
      </c>
      <c r="C1540" s="40">
        <v>50</v>
      </c>
      <c r="D1540" s="40" t="s">
        <v>1503</v>
      </c>
      <c r="E1540" s="40" t="s">
        <v>1445</v>
      </c>
      <c r="F1540" s="40" t="s">
        <v>807</v>
      </c>
      <c r="G1540" s="40">
        <v>350</v>
      </c>
      <c r="H1540" s="8" t="str">
        <f>VLOOKUP(F1540, 'Meslek Grupları'!$E$6:$G$152, 3, FALSE)</f>
        <v>Esnaf</v>
      </c>
      <c r="I1540" s="40"/>
      <c r="J1540" s="40"/>
      <c r="K1540" s="40"/>
      <c r="L1540" s="40"/>
      <c r="M1540" s="40"/>
      <c r="N1540" s="40"/>
      <c r="O1540" s="40"/>
      <c r="P1540" s="40"/>
      <c r="Q1540" s="40" t="s">
        <v>576</v>
      </c>
      <c r="R1540" s="40">
        <v>29</v>
      </c>
      <c r="S1540" s="40"/>
      <c r="T1540" s="40"/>
      <c r="U1540" s="40"/>
      <c r="V1540" s="40"/>
      <c r="W1540" s="40"/>
      <c r="X1540" s="40"/>
      <c r="Y1540" s="40"/>
      <c r="Z1540" s="41"/>
      <c r="AA1540" s="40"/>
      <c r="AB1540" s="40"/>
      <c r="AC1540" s="40"/>
      <c r="AD1540" s="40"/>
      <c r="AE1540" s="40"/>
      <c r="AF1540" s="40"/>
      <c r="AG1540" s="40"/>
      <c r="AH1540" s="40"/>
      <c r="AI1540" s="40"/>
      <c r="AJ1540" s="40"/>
      <c r="AK1540" s="40"/>
      <c r="AL1540" s="40"/>
      <c r="AM1540" s="40"/>
      <c r="AN1540" s="40"/>
      <c r="AO1540" s="40"/>
      <c r="AP1540" s="40"/>
      <c r="AQ1540" s="40"/>
      <c r="AR1540" s="40"/>
      <c r="AS1540" s="42"/>
      <c r="AT1540" s="42"/>
      <c r="AU1540" s="43"/>
      <c r="AV1540" s="40"/>
      <c r="AW1540" s="40"/>
      <c r="AX1540" s="40"/>
      <c r="AY1540" s="40"/>
      <c r="AZ1540" s="40"/>
      <c r="BA1540" s="42"/>
      <c r="BB1540" s="41"/>
      <c r="BC1540" s="40"/>
      <c r="BD1540" s="40"/>
      <c r="BE1540" s="40"/>
      <c r="BF1540" s="40"/>
      <c r="BG1540" s="40"/>
      <c r="BH1540" s="42"/>
      <c r="BI1540" s="40"/>
      <c r="BJ1540" s="40"/>
      <c r="BK1540" s="40"/>
      <c r="BL1540" s="40"/>
      <c r="BM1540" s="40"/>
      <c r="BN1540" s="40"/>
      <c r="BO1540" s="41"/>
      <c r="BP1540" s="40"/>
      <c r="BQ1540" s="40"/>
      <c r="BR1540" s="40"/>
      <c r="BS1540" s="40"/>
      <c r="BT1540" s="40"/>
      <c r="BU1540" s="42"/>
      <c r="BV1540" s="40"/>
      <c r="BW1540" s="41"/>
      <c r="BX1540" s="40"/>
      <c r="BY1540" s="40"/>
      <c r="BZ1540" s="40"/>
      <c r="CA1540" s="42"/>
      <c r="CB1540" s="41"/>
      <c r="CC1540" s="40"/>
      <c r="CD1540" s="40"/>
      <c r="CE1540" s="40"/>
      <c r="CF1540" s="40"/>
      <c r="CG1540" s="40"/>
      <c r="CH1540" s="42"/>
      <c r="CI1540" s="43"/>
      <c r="CJ1540" s="41"/>
      <c r="CK1540" s="40"/>
      <c r="CL1540" s="40"/>
      <c r="CM1540" s="40"/>
      <c r="CN1540" s="40"/>
      <c r="CO1540" s="40"/>
      <c r="CP1540" s="40"/>
      <c r="CQ1540" s="40"/>
      <c r="CR1540" s="40"/>
      <c r="CS1540" s="40"/>
      <c r="CT1540" s="40"/>
      <c r="CU1540" s="40"/>
      <c r="CV1540" s="40"/>
      <c r="CW1540" s="40"/>
      <c r="CX1540" s="40"/>
      <c r="CY1540" s="40"/>
      <c r="CZ1540" s="40"/>
      <c r="DA1540" s="40"/>
      <c r="DB1540" s="40"/>
      <c r="DC1540" s="40"/>
      <c r="DD1540" s="40"/>
      <c r="DE1540" s="40"/>
      <c r="DF1540" s="40"/>
      <c r="DG1540" s="40"/>
      <c r="DH1540" s="40"/>
      <c r="DI1540" s="40"/>
      <c r="DJ1540" s="40"/>
      <c r="DK1540" s="40"/>
      <c r="DL1540" s="40"/>
      <c r="DM1540" s="40"/>
      <c r="DN1540" s="40"/>
      <c r="DO1540" s="40"/>
      <c r="DP1540" s="40"/>
      <c r="DQ1540" s="41"/>
      <c r="DR1540" s="40"/>
      <c r="DS1540" s="40"/>
      <c r="DT1540" s="40"/>
      <c r="DU1540" s="40"/>
      <c r="DV1540" s="42"/>
      <c r="DW1540" s="40"/>
      <c r="DX1540" s="40"/>
      <c r="DY1540" s="40"/>
      <c r="DZ1540" s="40"/>
      <c r="EA1540" s="40"/>
      <c r="EB1540" s="40"/>
      <c r="EC1540" s="40"/>
      <c r="ED1540" s="41"/>
      <c r="EE1540" s="40"/>
      <c r="EF1540" s="40"/>
      <c r="EG1540" s="41"/>
      <c r="EH1540" s="40"/>
      <c r="EI1540" s="40"/>
      <c r="EJ1540" s="40"/>
      <c r="EK1540" s="40"/>
      <c r="EL1540" s="42"/>
      <c r="EM1540" s="40"/>
      <c r="EN1540" s="40"/>
      <c r="EO1540" s="40"/>
      <c r="EP1540" s="40"/>
      <c r="EQ1540" s="40"/>
      <c r="ER1540" s="40"/>
      <c r="ES1540" s="40"/>
      <c r="ET1540" s="40"/>
      <c r="EU1540" s="40"/>
      <c r="EV1540" s="40"/>
      <c r="EW1540" s="42"/>
      <c r="EX1540" s="42"/>
      <c r="EY1540" s="42"/>
      <c r="EZ1540" s="42"/>
      <c r="FA1540" s="42"/>
      <c r="FB1540" s="42"/>
      <c r="FC1540" s="42"/>
      <c r="FD1540" s="42"/>
      <c r="FE1540" s="42"/>
      <c r="FF1540" s="42"/>
      <c r="FG1540" s="42"/>
      <c r="FH1540" s="42"/>
      <c r="FI1540" s="42"/>
      <c r="FJ1540" s="42"/>
      <c r="FK1540" s="42"/>
      <c r="FL1540" s="42"/>
      <c r="FM1540" s="42"/>
      <c r="FN1540" s="42"/>
      <c r="FO1540" s="42"/>
      <c r="FP1540" s="42"/>
      <c r="FQ1540" s="42"/>
      <c r="FR1540" s="42"/>
      <c r="FS1540" s="29">
        <f t="shared" si="183"/>
        <v>350</v>
      </c>
      <c r="FT1540" s="29">
        <f t="shared" si="185"/>
        <v>350</v>
      </c>
      <c r="FU1540" s="8">
        <f t="shared" si="184"/>
        <v>0</v>
      </c>
      <c r="FV1540" s="29">
        <f t="shared" si="186"/>
        <v>0</v>
      </c>
    </row>
    <row r="1541" spans="1:179">
      <c r="A1541" s="8">
        <v>11024</v>
      </c>
      <c r="B1541" s="27" t="s">
        <v>72</v>
      </c>
      <c r="C1541" s="40">
        <v>51</v>
      </c>
      <c r="D1541" s="40" t="s">
        <v>1912</v>
      </c>
      <c r="E1541" s="40" t="s">
        <v>1444</v>
      </c>
      <c r="F1541" s="40" t="s">
        <v>253</v>
      </c>
      <c r="G1541" s="40">
        <v>120</v>
      </c>
      <c r="H1541" s="8" t="str">
        <f>VLOOKUP(F1541, 'Meslek Grupları'!$E$6:$G$152, 3, FALSE)</f>
        <v>İşçiler</v>
      </c>
      <c r="I1541" s="40"/>
      <c r="J1541" s="40"/>
      <c r="K1541" s="40"/>
      <c r="L1541" s="40"/>
      <c r="M1541" s="40"/>
      <c r="N1541" s="40"/>
      <c r="O1541" s="40"/>
      <c r="P1541" s="40"/>
      <c r="Q1541" s="40" t="s">
        <v>575</v>
      </c>
      <c r="R1541" s="40"/>
      <c r="S1541" s="40"/>
      <c r="T1541" s="40"/>
      <c r="U1541" s="40"/>
      <c r="V1541" s="40"/>
      <c r="W1541" s="40"/>
      <c r="X1541" s="40"/>
      <c r="Y1541" s="40"/>
      <c r="Z1541" s="41"/>
      <c r="AA1541" s="40"/>
      <c r="AB1541" s="40"/>
      <c r="AC1541" s="40"/>
      <c r="AD1541" s="40"/>
      <c r="AE1541" s="40"/>
      <c r="AF1541" s="40"/>
      <c r="AG1541" s="40"/>
      <c r="AH1541" s="40"/>
      <c r="AI1541" s="40"/>
      <c r="AJ1541" s="40"/>
      <c r="AK1541" s="40"/>
      <c r="AL1541" s="40"/>
      <c r="AM1541" s="40"/>
      <c r="AN1541" s="40"/>
      <c r="AO1541" s="40"/>
      <c r="AP1541" s="40"/>
      <c r="AQ1541" s="40"/>
      <c r="AR1541" s="40"/>
      <c r="AS1541" s="42"/>
      <c r="AT1541" s="42"/>
      <c r="AU1541" s="43"/>
      <c r="AV1541" s="40"/>
      <c r="AW1541" s="40"/>
      <c r="AX1541" s="40"/>
      <c r="AY1541" s="40"/>
      <c r="AZ1541" s="40"/>
      <c r="BA1541" s="42"/>
      <c r="BB1541" s="41"/>
      <c r="BC1541" s="40"/>
      <c r="BD1541" s="40"/>
      <c r="BE1541" s="40"/>
      <c r="BF1541" s="40"/>
      <c r="BG1541" s="40"/>
      <c r="BH1541" s="42"/>
      <c r="BI1541" s="40"/>
      <c r="BJ1541" s="40"/>
      <c r="BK1541" s="40"/>
      <c r="BL1541" s="40"/>
      <c r="BM1541" s="40"/>
      <c r="BN1541" s="40"/>
      <c r="BO1541" s="41"/>
      <c r="BP1541" s="40"/>
      <c r="BQ1541" s="40"/>
      <c r="BR1541" s="40"/>
      <c r="BS1541" s="40"/>
      <c r="BT1541" s="40"/>
      <c r="BU1541" s="42"/>
      <c r="BV1541" s="40"/>
      <c r="BW1541" s="41"/>
      <c r="BX1541" s="40"/>
      <c r="BY1541" s="40"/>
      <c r="BZ1541" s="40"/>
      <c r="CA1541" s="42"/>
      <c r="CB1541" s="41"/>
      <c r="CC1541" s="40"/>
      <c r="CD1541" s="40"/>
      <c r="CE1541" s="40"/>
      <c r="CF1541" s="40"/>
      <c r="CG1541" s="40"/>
      <c r="CH1541" s="42"/>
      <c r="CI1541" s="43"/>
      <c r="CJ1541" s="41"/>
      <c r="CK1541" s="40"/>
      <c r="CL1541" s="40"/>
      <c r="CM1541" s="40"/>
      <c r="CN1541" s="40"/>
      <c r="CO1541" s="40"/>
      <c r="CP1541" s="40"/>
      <c r="CQ1541" s="40"/>
      <c r="CR1541" s="40"/>
      <c r="CS1541" s="40"/>
      <c r="CT1541" s="40"/>
      <c r="CU1541" s="40"/>
      <c r="CV1541" s="40"/>
      <c r="CW1541" s="40"/>
      <c r="CX1541" s="40"/>
      <c r="CY1541" s="40"/>
      <c r="CZ1541" s="40"/>
      <c r="DA1541" s="40"/>
      <c r="DB1541" s="40"/>
      <c r="DC1541" s="40"/>
      <c r="DD1541" s="40"/>
      <c r="DE1541" s="40"/>
      <c r="DF1541" s="40"/>
      <c r="DG1541" s="40"/>
      <c r="DH1541" s="40"/>
      <c r="DI1541" s="40"/>
      <c r="DJ1541" s="40"/>
      <c r="DK1541" s="40"/>
      <c r="DL1541" s="40"/>
      <c r="DM1541" s="40"/>
      <c r="DN1541" s="40"/>
      <c r="DO1541" s="40"/>
      <c r="DP1541" s="40"/>
      <c r="DQ1541" s="41"/>
      <c r="DR1541" s="40"/>
      <c r="DS1541" s="40"/>
      <c r="DT1541" s="40"/>
      <c r="DU1541" s="40"/>
      <c r="DV1541" s="42"/>
      <c r="DW1541" s="40"/>
      <c r="DX1541" s="40"/>
      <c r="DY1541" s="40"/>
      <c r="DZ1541" s="40"/>
      <c r="EA1541" s="40"/>
      <c r="EB1541" s="40"/>
      <c r="EC1541" s="40"/>
      <c r="ED1541" s="41"/>
      <c r="EE1541" s="40"/>
      <c r="EF1541" s="40"/>
      <c r="EG1541" s="41"/>
      <c r="EH1541" s="40"/>
      <c r="EI1541" s="40"/>
      <c r="EJ1541" s="40"/>
      <c r="EK1541" s="40"/>
      <c r="EL1541" s="42"/>
      <c r="EM1541" s="40"/>
      <c r="EN1541" s="40"/>
      <c r="EO1541" s="40"/>
      <c r="EP1541" s="40"/>
      <c r="EQ1541" s="40"/>
      <c r="ER1541" s="40"/>
      <c r="ES1541" s="40"/>
      <c r="ET1541" s="40"/>
      <c r="EU1541" s="40"/>
      <c r="EV1541" s="40"/>
      <c r="EW1541" s="42"/>
      <c r="EX1541" s="42"/>
      <c r="EY1541" s="42"/>
      <c r="EZ1541" s="42"/>
      <c r="FA1541" s="42"/>
      <c r="FB1541" s="42"/>
      <c r="FC1541" s="42"/>
      <c r="FD1541" s="42"/>
      <c r="FE1541" s="42"/>
      <c r="FF1541" s="42"/>
      <c r="FG1541" s="42"/>
      <c r="FH1541" s="42"/>
      <c r="FI1541" s="42"/>
      <c r="FJ1541" s="42"/>
      <c r="FK1541" s="42"/>
      <c r="FL1541" s="42"/>
      <c r="FM1541" s="42"/>
      <c r="FN1541" s="42"/>
      <c r="FO1541" s="42"/>
      <c r="FP1541" s="42"/>
      <c r="FQ1541" s="42"/>
      <c r="FR1541" s="42"/>
      <c r="FS1541" s="29">
        <f t="shared" si="183"/>
        <v>120</v>
      </c>
      <c r="FT1541" s="29">
        <f t="shared" si="185"/>
        <v>120</v>
      </c>
      <c r="FU1541" s="8">
        <f t="shared" si="184"/>
        <v>0</v>
      </c>
      <c r="FV1541" s="29">
        <f t="shared" si="186"/>
        <v>0</v>
      </c>
    </row>
    <row r="1542" spans="1:179">
      <c r="A1542" s="8">
        <v>11024</v>
      </c>
      <c r="B1542" s="27" t="s">
        <v>72</v>
      </c>
      <c r="C1542" s="40">
        <v>52</v>
      </c>
      <c r="D1542" s="40" t="s">
        <v>1913</v>
      </c>
      <c r="E1542" s="40" t="s">
        <v>1497</v>
      </c>
      <c r="F1542" s="40" t="s">
        <v>261</v>
      </c>
      <c r="G1542" s="40">
        <v>450</v>
      </c>
      <c r="H1542" s="8" t="str">
        <f>VLOOKUP(F1542, 'Meslek Grupları'!$E$6:$G$152, 3, FALSE)</f>
        <v>Esnaf</v>
      </c>
      <c r="I1542" s="40"/>
      <c r="J1542" s="40"/>
      <c r="K1542" s="40"/>
      <c r="L1542" s="40"/>
      <c r="M1542" s="40"/>
      <c r="N1542" s="40"/>
      <c r="O1542" s="40"/>
      <c r="P1542" s="40"/>
      <c r="Q1542" s="40" t="s">
        <v>576</v>
      </c>
      <c r="R1542" s="40">
        <v>90</v>
      </c>
      <c r="S1542" s="40">
        <v>3</v>
      </c>
      <c r="T1542" s="40">
        <v>11.5</v>
      </c>
      <c r="U1542" s="40"/>
      <c r="V1542" s="40"/>
      <c r="W1542" s="40"/>
      <c r="X1542" s="40"/>
      <c r="Y1542" s="40"/>
      <c r="Z1542" s="41">
        <v>100</v>
      </c>
      <c r="AA1542" s="40">
        <v>25</v>
      </c>
      <c r="AB1542" s="40"/>
      <c r="AC1542" s="40"/>
      <c r="AD1542" s="40"/>
      <c r="AE1542" s="40"/>
      <c r="AF1542" s="40"/>
      <c r="AG1542" s="40"/>
      <c r="AH1542" s="40"/>
      <c r="AI1542" s="40"/>
      <c r="AJ1542" s="40"/>
      <c r="AK1542" s="40"/>
      <c r="AL1542" s="40"/>
      <c r="AM1542" s="40"/>
      <c r="AN1542" s="40"/>
      <c r="AO1542" s="40"/>
      <c r="AP1542" s="40"/>
      <c r="AQ1542" s="40"/>
      <c r="AR1542" s="40"/>
      <c r="AS1542" s="42"/>
      <c r="AT1542" s="42">
        <v>25</v>
      </c>
      <c r="AU1542" s="43"/>
      <c r="AV1542" s="40">
        <v>4</v>
      </c>
      <c r="AW1542" s="40"/>
      <c r="AX1542" s="40">
        <v>25</v>
      </c>
      <c r="AY1542" s="40" t="s">
        <v>1914</v>
      </c>
      <c r="AZ1542" s="40">
        <v>225</v>
      </c>
      <c r="BA1542" s="42">
        <v>250</v>
      </c>
      <c r="BB1542" s="41"/>
      <c r="BC1542" s="40"/>
      <c r="BD1542" s="40"/>
      <c r="BE1542" s="40"/>
      <c r="BF1542" s="40"/>
      <c r="BG1542" s="40"/>
      <c r="BH1542" s="42"/>
      <c r="BI1542" s="40"/>
      <c r="BJ1542" s="40"/>
      <c r="BK1542" s="40"/>
      <c r="BL1542" s="40"/>
      <c r="BM1542" s="40"/>
      <c r="BN1542" s="40"/>
      <c r="BO1542" s="41"/>
      <c r="BP1542" s="40"/>
      <c r="BQ1542" s="40"/>
      <c r="BR1542" s="40"/>
      <c r="BS1542" s="40"/>
      <c r="BT1542" s="40"/>
      <c r="BU1542" s="42"/>
      <c r="BV1542" s="40"/>
      <c r="BW1542" s="41">
        <v>3</v>
      </c>
      <c r="BX1542" s="40"/>
      <c r="BY1542" s="40"/>
      <c r="BZ1542" s="40">
        <v>75</v>
      </c>
      <c r="CA1542" s="42">
        <v>90</v>
      </c>
      <c r="CB1542" s="41"/>
      <c r="CC1542" s="40"/>
      <c r="CD1542" s="40"/>
      <c r="CE1542" s="40"/>
      <c r="CF1542" s="40"/>
      <c r="CG1542" s="40"/>
      <c r="CH1542" s="42"/>
      <c r="CI1542" s="43"/>
      <c r="CJ1542" s="41"/>
      <c r="CK1542" s="40"/>
      <c r="CL1542" s="40"/>
      <c r="CM1542" s="40"/>
      <c r="CN1542" s="40"/>
      <c r="CO1542" s="40"/>
      <c r="CP1542" s="40"/>
      <c r="CQ1542" s="40"/>
      <c r="CR1542" s="40"/>
      <c r="CS1542" s="40"/>
      <c r="CT1542" s="40"/>
      <c r="CU1542" s="40"/>
      <c r="CV1542" s="40">
        <v>1</v>
      </c>
      <c r="CW1542" s="40">
        <v>1</v>
      </c>
      <c r="CX1542" s="40">
        <v>12</v>
      </c>
      <c r="CY1542" s="40"/>
      <c r="CZ1542" s="40"/>
      <c r="DA1542" s="40">
        <v>1</v>
      </c>
      <c r="DB1542" s="40"/>
      <c r="DC1542" s="40"/>
      <c r="DD1542" s="40"/>
      <c r="DE1542" s="40"/>
      <c r="DF1542" s="40"/>
      <c r="DG1542" s="40"/>
      <c r="DH1542" s="40"/>
      <c r="DI1542" s="40"/>
      <c r="DJ1542" s="40"/>
      <c r="DK1542" s="40"/>
      <c r="DL1542" s="40"/>
      <c r="DM1542" s="40"/>
      <c r="DN1542" s="40"/>
      <c r="DO1542" s="40"/>
      <c r="DP1542" s="40"/>
      <c r="DQ1542" s="41"/>
      <c r="DR1542" s="40"/>
      <c r="DS1542" s="40"/>
      <c r="DT1542" s="40"/>
      <c r="DU1542" s="40"/>
      <c r="DV1542" s="42"/>
      <c r="DW1542" s="40"/>
      <c r="DX1542" s="40"/>
      <c r="DY1542" s="40"/>
      <c r="DZ1542" s="40"/>
      <c r="EA1542" s="40"/>
      <c r="EB1542" s="40"/>
      <c r="EC1542" s="40"/>
      <c r="ED1542" s="41"/>
      <c r="EE1542" s="40"/>
      <c r="EF1542" s="40"/>
      <c r="EG1542" s="41"/>
      <c r="EH1542" s="40"/>
      <c r="EI1542" s="40"/>
      <c r="EJ1542" s="40"/>
      <c r="EK1542" s="40"/>
      <c r="EL1542" s="42"/>
      <c r="EM1542" s="40"/>
      <c r="EN1542" s="40"/>
      <c r="EO1542" s="40"/>
      <c r="EP1542" s="40"/>
      <c r="EQ1542" s="40"/>
      <c r="ER1542" s="40"/>
      <c r="ES1542" s="40"/>
      <c r="ET1542" s="40"/>
      <c r="EU1542" s="40"/>
      <c r="EV1542" s="40"/>
      <c r="EW1542" s="42"/>
      <c r="EX1542" s="42"/>
      <c r="EY1542" s="42"/>
      <c r="EZ1542" s="42"/>
      <c r="FA1542" s="42"/>
      <c r="FB1542" s="42"/>
      <c r="FC1542" s="42"/>
      <c r="FD1542" s="42"/>
      <c r="FE1542" s="42"/>
      <c r="FF1542" s="42"/>
      <c r="FG1542" s="42"/>
      <c r="FH1542" s="42"/>
      <c r="FI1542" s="42"/>
      <c r="FJ1542" s="42"/>
      <c r="FK1542" s="42"/>
      <c r="FL1542" s="42"/>
      <c r="FM1542" s="42"/>
      <c r="FN1542" s="42"/>
      <c r="FO1542" s="42"/>
      <c r="FP1542" s="42"/>
      <c r="FQ1542" s="42"/>
      <c r="FR1542" s="42"/>
      <c r="FS1542" s="29">
        <f t="shared" si="183"/>
        <v>762</v>
      </c>
      <c r="FT1542" s="29">
        <f t="shared" si="185"/>
        <v>762</v>
      </c>
      <c r="FU1542" s="8">
        <f t="shared" si="184"/>
        <v>7</v>
      </c>
      <c r="FV1542" s="29">
        <f t="shared" si="186"/>
        <v>7</v>
      </c>
      <c r="FW1542" t="s">
        <v>1915</v>
      </c>
    </row>
    <row r="1543" spans="1:179">
      <c r="A1543" s="8">
        <v>11024</v>
      </c>
      <c r="B1543" s="27" t="s">
        <v>72</v>
      </c>
      <c r="C1543" s="40">
        <v>53</v>
      </c>
      <c r="D1543" s="40" t="s">
        <v>1503</v>
      </c>
      <c r="E1543" s="40" t="s">
        <v>1916</v>
      </c>
      <c r="F1543" s="40" t="s">
        <v>807</v>
      </c>
      <c r="G1543" s="40">
        <v>300</v>
      </c>
      <c r="H1543" s="8" t="str">
        <f>VLOOKUP(F1543, 'Meslek Grupları'!$E$6:$G$152, 3, FALSE)</f>
        <v>Esnaf</v>
      </c>
      <c r="I1543" s="40"/>
      <c r="J1543" s="40"/>
      <c r="K1543" s="40"/>
      <c r="L1543" s="40"/>
      <c r="M1543" s="40"/>
      <c r="N1543" s="40"/>
      <c r="O1543" s="40"/>
      <c r="P1543" s="40"/>
      <c r="Q1543" s="40" t="s">
        <v>576</v>
      </c>
      <c r="R1543" s="40">
        <v>25</v>
      </c>
      <c r="S1543" s="40">
        <v>3</v>
      </c>
      <c r="T1543" s="40">
        <v>14</v>
      </c>
      <c r="U1543" s="40"/>
      <c r="V1543" s="40"/>
      <c r="W1543" s="40"/>
      <c r="X1543" s="40"/>
      <c r="Y1543" s="40"/>
      <c r="Z1543" s="41"/>
      <c r="AA1543" s="40"/>
      <c r="AB1543" s="40"/>
      <c r="AC1543" s="40"/>
      <c r="AD1543" s="40"/>
      <c r="AE1543" s="40"/>
      <c r="AF1543" s="40"/>
      <c r="AG1543" s="40"/>
      <c r="AH1543" s="40"/>
      <c r="AI1543" s="40"/>
      <c r="AJ1543" s="40"/>
      <c r="AK1543" s="40"/>
      <c r="AL1543" s="40"/>
      <c r="AM1543" s="40"/>
      <c r="AN1543" s="40"/>
      <c r="AO1543" s="40"/>
      <c r="AP1543" s="40"/>
      <c r="AQ1543" s="40"/>
      <c r="AR1543" s="40"/>
      <c r="AS1543" s="42"/>
      <c r="AT1543" s="42"/>
      <c r="AU1543" s="43"/>
      <c r="AV1543" s="40"/>
      <c r="AW1543" s="40"/>
      <c r="AX1543" s="40"/>
      <c r="AY1543" s="40"/>
      <c r="AZ1543" s="40"/>
      <c r="BA1543" s="42"/>
      <c r="BB1543" s="41"/>
      <c r="BC1543" s="40"/>
      <c r="BD1543" s="40"/>
      <c r="BE1543" s="40"/>
      <c r="BF1543" s="40"/>
      <c r="BG1543" s="40"/>
      <c r="BH1543" s="42"/>
      <c r="BI1543" s="40"/>
      <c r="BJ1543" s="40"/>
      <c r="BK1543" s="40"/>
      <c r="BL1543" s="40"/>
      <c r="BM1543" s="40"/>
      <c r="BN1543" s="40"/>
      <c r="BO1543" s="41"/>
      <c r="BP1543" s="40"/>
      <c r="BQ1543" s="40"/>
      <c r="BR1543" s="40"/>
      <c r="BS1543" s="40"/>
      <c r="BT1543" s="40"/>
      <c r="BU1543" s="42"/>
      <c r="BV1543" s="40"/>
      <c r="BW1543" s="41">
        <v>3</v>
      </c>
      <c r="BX1543" s="40"/>
      <c r="BY1543" s="40"/>
      <c r="BZ1543" s="40">
        <v>30</v>
      </c>
      <c r="CA1543" s="42">
        <v>45</v>
      </c>
      <c r="CB1543" s="41"/>
      <c r="CC1543" s="40"/>
      <c r="CD1543" s="40"/>
      <c r="CE1543" s="40"/>
      <c r="CF1543" s="40"/>
      <c r="CG1543" s="40"/>
      <c r="CH1543" s="42"/>
      <c r="CI1543" s="43"/>
      <c r="CJ1543" s="41"/>
      <c r="CK1543" s="40"/>
      <c r="CL1543" s="40"/>
      <c r="CM1543" s="40"/>
      <c r="CN1543" s="40"/>
      <c r="CO1543" s="40"/>
      <c r="CP1543" s="40"/>
      <c r="CQ1543" s="40"/>
      <c r="CR1543" s="40"/>
      <c r="CS1543" s="40"/>
      <c r="CT1543" s="40"/>
      <c r="CU1543" s="40"/>
      <c r="CV1543" s="40"/>
      <c r="CW1543" s="40"/>
      <c r="CX1543" s="40"/>
      <c r="CY1543" s="40"/>
      <c r="CZ1543" s="40"/>
      <c r="DA1543" s="40"/>
      <c r="DB1543" s="40"/>
      <c r="DC1543" s="40"/>
      <c r="DD1543" s="40"/>
      <c r="DE1543" s="40"/>
      <c r="DF1543" s="40"/>
      <c r="DG1543" s="40"/>
      <c r="DH1543" s="40"/>
      <c r="DI1543" s="40"/>
      <c r="DJ1543" s="40"/>
      <c r="DK1543" s="40"/>
      <c r="DL1543" s="40"/>
      <c r="DM1543" s="40"/>
      <c r="DN1543" s="40"/>
      <c r="DO1543" s="40"/>
      <c r="DP1543" s="40"/>
      <c r="DQ1543" s="41"/>
      <c r="DR1543" s="40"/>
      <c r="DS1543" s="40"/>
      <c r="DT1543" s="40"/>
      <c r="DU1543" s="40"/>
      <c r="DV1543" s="42"/>
      <c r="DW1543" s="40"/>
      <c r="DX1543" s="40"/>
      <c r="DY1543" s="40"/>
      <c r="DZ1543" s="40"/>
      <c r="EA1543" s="40"/>
      <c r="EB1543" s="40"/>
      <c r="EC1543" s="40"/>
      <c r="ED1543" s="41"/>
      <c r="EE1543" s="40"/>
      <c r="EF1543" s="40"/>
      <c r="EG1543" s="41"/>
      <c r="EH1543" s="40"/>
      <c r="EI1543" s="40"/>
      <c r="EJ1543" s="40"/>
      <c r="EK1543" s="40"/>
      <c r="EL1543" s="42"/>
      <c r="EM1543" s="40"/>
      <c r="EN1543" s="40"/>
      <c r="EO1543" s="40"/>
      <c r="EP1543" s="40"/>
      <c r="EQ1543" s="40"/>
      <c r="ER1543" s="40"/>
      <c r="ES1543" s="40"/>
      <c r="ET1543" s="40"/>
      <c r="EU1543" s="40"/>
      <c r="EV1543" s="40"/>
      <c r="EW1543" s="42"/>
      <c r="EX1543" s="42"/>
      <c r="EY1543" s="42"/>
      <c r="EZ1543" s="42"/>
      <c r="FA1543" s="42"/>
      <c r="FB1543" s="42"/>
      <c r="FC1543" s="42"/>
      <c r="FD1543" s="42"/>
      <c r="FE1543" s="42"/>
      <c r="FF1543" s="42"/>
      <c r="FG1543" s="42"/>
      <c r="FH1543" s="42"/>
      <c r="FI1543" s="42"/>
      <c r="FJ1543" s="42"/>
      <c r="FK1543" s="42"/>
      <c r="FL1543" s="42"/>
      <c r="FM1543" s="42"/>
      <c r="FN1543" s="42"/>
      <c r="FO1543" s="42"/>
      <c r="FP1543" s="42"/>
      <c r="FQ1543" s="42"/>
      <c r="FR1543" s="42"/>
      <c r="FS1543" s="29">
        <f t="shared" si="183"/>
        <v>330</v>
      </c>
      <c r="FT1543" s="29">
        <f t="shared" si="185"/>
        <v>330</v>
      </c>
      <c r="FU1543" s="8">
        <f t="shared" si="184"/>
        <v>3</v>
      </c>
      <c r="FV1543" s="29">
        <f t="shared" si="186"/>
        <v>3</v>
      </c>
    </row>
    <row r="1544" spans="1:179">
      <c r="A1544" s="8">
        <v>11024</v>
      </c>
      <c r="B1544" s="27" t="s">
        <v>72</v>
      </c>
      <c r="C1544" s="40">
        <v>54</v>
      </c>
      <c r="D1544" s="40" t="s">
        <v>1480</v>
      </c>
      <c r="E1544" s="40" t="s">
        <v>1917</v>
      </c>
      <c r="F1544" s="40" t="s">
        <v>999</v>
      </c>
      <c r="G1544" s="40">
        <v>350</v>
      </c>
      <c r="H1544" s="286" t="s">
        <v>787</v>
      </c>
      <c r="I1544" s="40"/>
      <c r="J1544" s="40"/>
      <c r="K1544" s="40"/>
      <c r="L1544" s="40"/>
      <c r="M1544" s="40"/>
      <c r="N1544" s="40"/>
      <c r="O1544" s="40"/>
      <c r="P1544" s="40"/>
      <c r="Q1544" s="40" t="s">
        <v>576</v>
      </c>
      <c r="R1544" s="40">
        <v>75</v>
      </c>
      <c r="S1544" s="40">
        <v>3</v>
      </c>
      <c r="T1544" s="40">
        <v>23</v>
      </c>
      <c r="U1544" s="40"/>
      <c r="V1544" s="40"/>
      <c r="W1544" s="40"/>
      <c r="X1544" s="40"/>
      <c r="Y1544" s="40"/>
      <c r="Z1544" s="41"/>
      <c r="AA1544" s="40"/>
      <c r="AB1544" s="40"/>
      <c r="AC1544" s="40"/>
      <c r="AD1544" s="40"/>
      <c r="AE1544" s="40"/>
      <c r="AF1544" s="40"/>
      <c r="AG1544" s="40"/>
      <c r="AH1544" s="40"/>
      <c r="AI1544" s="40"/>
      <c r="AJ1544" s="40"/>
      <c r="AK1544" s="40"/>
      <c r="AL1544" s="40"/>
      <c r="AM1544" s="40"/>
      <c r="AN1544" s="40"/>
      <c r="AO1544" s="40"/>
      <c r="AP1544" s="40"/>
      <c r="AQ1544" s="40"/>
      <c r="AR1544" s="40">
        <v>80</v>
      </c>
      <c r="AS1544" s="42">
        <v>16</v>
      </c>
      <c r="AT1544" s="42">
        <v>16</v>
      </c>
      <c r="AU1544" s="43"/>
      <c r="AV1544" s="40">
        <v>2</v>
      </c>
      <c r="AW1544" s="40"/>
      <c r="AX1544" s="40">
        <v>16</v>
      </c>
      <c r="AY1544" s="40" t="s">
        <v>1918</v>
      </c>
      <c r="AZ1544" s="40">
        <v>144</v>
      </c>
      <c r="BA1544" s="42">
        <v>150</v>
      </c>
      <c r="BB1544" s="41"/>
      <c r="BC1544" s="40"/>
      <c r="BD1544" s="40"/>
      <c r="BE1544" s="40"/>
      <c r="BF1544" s="40"/>
      <c r="BG1544" s="40"/>
      <c r="BH1544" s="42"/>
      <c r="BI1544" s="40"/>
      <c r="BJ1544" s="40"/>
      <c r="BK1544" s="40"/>
      <c r="BL1544" s="40"/>
      <c r="BM1544" s="40"/>
      <c r="BN1544" s="40"/>
      <c r="BO1544" s="41">
        <v>1</v>
      </c>
      <c r="BP1544" s="40"/>
      <c r="BQ1544" s="40"/>
      <c r="BR1544" s="40"/>
      <c r="BS1544" s="40"/>
      <c r="BT1544" s="40"/>
      <c r="BU1544" s="42">
        <v>100</v>
      </c>
      <c r="BV1544" s="40">
        <v>100</v>
      </c>
      <c r="BW1544" s="41">
        <v>3</v>
      </c>
      <c r="BX1544" s="40"/>
      <c r="BY1544" s="40"/>
      <c r="BZ1544" s="40">
        <v>150</v>
      </c>
      <c r="CA1544" s="42">
        <v>150</v>
      </c>
      <c r="CB1544" s="41"/>
      <c r="CC1544" s="40"/>
      <c r="CD1544" s="40"/>
      <c r="CE1544" s="40"/>
      <c r="CF1544" s="40"/>
      <c r="CG1544" s="40"/>
      <c r="CH1544" s="42"/>
      <c r="CI1544" s="43"/>
      <c r="CJ1544" s="41"/>
      <c r="CK1544" s="40"/>
      <c r="CL1544" s="40"/>
      <c r="CM1544" s="40">
        <v>2</v>
      </c>
      <c r="CN1544" s="40"/>
      <c r="CO1544" s="40"/>
      <c r="CP1544" s="40"/>
      <c r="CQ1544" s="40"/>
      <c r="CR1544" s="40"/>
      <c r="CS1544" s="40"/>
      <c r="CT1544" s="40"/>
      <c r="CU1544" s="40"/>
      <c r="CV1544" s="40"/>
      <c r="CW1544" s="40"/>
      <c r="CX1544" s="40"/>
      <c r="CY1544" s="40"/>
      <c r="CZ1544" s="40"/>
      <c r="DA1544" s="40"/>
      <c r="DB1544" s="40"/>
      <c r="DC1544" s="40"/>
      <c r="DD1544" s="40"/>
      <c r="DE1544" s="40"/>
      <c r="DF1544" s="40"/>
      <c r="DG1544" s="40"/>
      <c r="DH1544" s="40"/>
      <c r="DI1544" s="40"/>
      <c r="DJ1544" s="40"/>
      <c r="DK1544" s="40"/>
      <c r="DL1544" s="40"/>
      <c r="DM1544" s="40"/>
      <c r="DN1544" s="40"/>
      <c r="DO1544" s="40"/>
      <c r="DP1544" s="40"/>
      <c r="DQ1544" s="41"/>
      <c r="DR1544" s="40"/>
      <c r="DS1544" s="40"/>
      <c r="DT1544" s="40"/>
      <c r="DU1544" s="40"/>
      <c r="DV1544" s="42"/>
      <c r="DW1544" s="40"/>
      <c r="DX1544" s="40"/>
      <c r="DY1544" s="40"/>
      <c r="DZ1544" s="40"/>
      <c r="EA1544" s="40"/>
      <c r="EB1544" s="40"/>
      <c r="EC1544" s="40"/>
      <c r="ED1544" s="41"/>
      <c r="EE1544" s="40"/>
      <c r="EF1544" s="40"/>
      <c r="EG1544" s="41"/>
      <c r="EH1544" s="40"/>
      <c r="EI1544" s="40"/>
      <c r="EJ1544" s="40"/>
      <c r="EK1544" s="40"/>
      <c r="EL1544" s="42"/>
      <c r="EM1544" s="40"/>
      <c r="EN1544" s="40"/>
      <c r="EO1544" s="40"/>
      <c r="EP1544" s="40"/>
      <c r="EQ1544" s="40"/>
      <c r="ER1544" s="40"/>
      <c r="ES1544" s="40"/>
      <c r="ET1544" s="40"/>
      <c r="EU1544" s="40"/>
      <c r="EV1544" s="40"/>
      <c r="EW1544" s="42"/>
      <c r="EX1544" s="42"/>
      <c r="EY1544" s="42"/>
      <c r="EZ1544" s="42"/>
      <c r="FA1544" s="42"/>
      <c r="FB1544" s="42"/>
      <c r="FC1544" s="42"/>
      <c r="FD1544" s="42"/>
      <c r="FE1544" s="42"/>
      <c r="FF1544" s="42"/>
      <c r="FG1544" s="42"/>
      <c r="FH1544" s="42"/>
      <c r="FI1544" s="42"/>
      <c r="FJ1544" s="42"/>
      <c r="FK1544" s="42"/>
      <c r="FL1544" s="42"/>
      <c r="FM1544" s="42"/>
      <c r="FN1544" s="42"/>
      <c r="FO1544" s="42"/>
      <c r="FP1544" s="42"/>
      <c r="FQ1544" s="42"/>
      <c r="FR1544" s="42"/>
      <c r="FS1544" s="29">
        <f t="shared" si="183"/>
        <v>744</v>
      </c>
      <c r="FT1544" s="29">
        <f t="shared" si="185"/>
        <v>744</v>
      </c>
      <c r="FU1544" s="8">
        <f t="shared" si="184"/>
        <v>6</v>
      </c>
      <c r="FV1544" s="29">
        <f t="shared" si="186"/>
        <v>6</v>
      </c>
    </row>
    <row r="1545" spans="1:179">
      <c r="A1545" s="8">
        <v>11024</v>
      </c>
      <c r="B1545" s="27" t="s">
        <v>72</v>
      </c>
      <c r="C1545" s="40">
        <v>55</v>
      </c>
      <c r="D1545" s="40" t="s">
        <v>1451</v>
      </c>
      <c r="E1545" s="40" t="s">
        <v>1919</v>
      </c>
      <c r="F1545" s="40" t="s">
        <v>290</v>
      </c>
      <c r="G1545" s="40">
        <v>150</v>
      </c>
      <c r="H1545" s="8" t="str">
        <f>VLOOKUP(F1545, 'Meslek Grupları'!$E$6:$G$152, 3, FALSE)</f>
        <v>Ticaret</v>
      </c>
      <c r="I1545" s="40"/>
      <c r="J1545" s="40"/>
      <c r="K1545" s="40"/>
      <c r="L1545" s="40"/>
      <c r="M1545" s="40"/>
      <c r="N1545" s="40"/>
      <c r="O1545" s="40"/>
      <c r="P1545" s="40"/>
      <c r="Q1545" s="40" t="s">
        <v>576</v>
      </c>
      <c r="R1545" s="40">
        <v>18</v>
      </c>
      <c r="S1545" s="40"/>
      <c r="T1545" s="40"/>
      <c r="U1545" s="40"/>
      <c r="V1545" s="40"/>
      <c r="W1545" s="40"/>
      <c r="X1545" s="40"/>
      <c r="Y1545" s="40"/>
      <c r="Z1545" s="41"/>
      <c r="AA1545" s="40"/>
      <c r="AB1545" s="40"/>
      <c r="AC1545" s="40"/>
      <c r="AD1545" s="40"/>
      <c r="AE1545" s="40"/>
      <c r="AF1545" s="40"/>
      <c r="AG1545" s="40"/>
      <c r="AH1545" s="40"/>
      <c r="AI1545" s="40"/>
      <c r="AJ1545" s="40"/>
      <c r="AK1545" s="40"/>
      <c r="AL1545" s="40"/>
      <c r="AM1545" s="40"/>
      <c r="AN1545" s="40"/>
      <c r="AO1545" s="40"/>
      <c r="AP1545" s="40"/>
      <c r="AQ1545" s="40"/>
      <c r="AR1545" s="40"/>
      <c r="AS1545" s="42"/>
      <c r="AT1545" s="42"/>
      <c r="AU1545" s="43"/>
      <c r="AV1545" s="40"/>
      <c r="AW1545" s="40"/>
      <c r="AX1545" s="40"/>
      <c r="AY1545" s="40"/>
      <c r="AZ1545" s="40"/>
      <c r="BA1545" s="42"/>
      <c r="BB1545" s="41"/>
      <c r="BC1545" s="40"/>
      <c r="BD1545" s="40"/>
      <c r="BE1545" s="40"/>
      <c r="BF1545" s="40"/>
      <c r="BG1545" s="40"/>
      <c r="BH1545" s="42"/>
      <c r="BI1545" s="40"/>
      <c r="BJ1545" s="40"/>
      <c r="BK1545" s="40"/>
      <c r="BL1545" s="40"/>
      <c r="BM1545" s="40"/>
      <c r="BN1545" s="40"/>
      <c r="BO1545" s="41"/>
      <c r="BP1545" s="40"/>
      <c r="BQ1545" s="40"/>
      <c r="BR1545" s="40"/>
      <c r="BS1545" s="40"/>
      <c r="BT1545" s="40"/>
      <c r="BU1545" s="42"/>
      <c r="BV1545" s="40"/>
      <c r="BW1545" s="41"/>
      <c r="BX1545" s="40"/>
      <c r="BY1545" s="40"/>
      <c r="BZ1545" s="40"/>
      <c r="CA1545" s="42"/>
      <c r="CB1545" s="41"/>
      <c r="CC1545" s="40"/>
      <c r="CD1545" s="40"/>
      <c r="CE1545" s="40"/>
      <c r="CF1545" s="40"/>
      <c r="CG1545" s="40"/>
      <c r="CH1545" s="42"/>
      <c r="CI1545" s="43"/>
      <c r="CJ1545" s="41"/>
      <c r="CK1545" s="40"/>
      <c r="CL1545" s="40"/>
      <c r="CM1545" s="40"/>
      <c r="CN1545" s="40"/>
      <c r="CO1545" s="40"/>
      <c r="CP1545" s="40"/>
      <c r="CQ1545" s="40"/>
      <c r="CR1545" s="40"/>
      <c r="CS1545" s="40"/>
      <c r="CT1545" s="40"/>
      <c r="CU1545" s="40"/>
      <c r="CV1545" s="40"/>
      <c r="CW1545" s="40">
        <v>1</v>
      </c>
      <c r="CX1545" s="40">
        <v>10</v>
      </c>
      <c r="CY1545" s="40"/>
      <c r="CZ1545" s="40"/>
      <c r="DA1545" s="40"/>
      <c r="DB1545" s="40"/>
      <c r="DC1545" s="40"/>
      <c r="DD1545" s="40"/>
      <c r="DE1545" s="40"/>
      <c r="DF1545" s="40"/>
      <c r="DG1545" s="40"/>
      <c r="DH1545" s="40"/>
      <c r="DI1545" s="40"/>
      <c r="DJ1545" s="40"/>
      <c r="DK1545" s="40"/>
      <c r="DL1545" s="40"/>
      <c r="DM1545" s="40"/>
      <c r="DN1545" s="40"/>
      <c r="DO1545" s="40"/>
      <c r="DP1545" s="40"/>
      <c r="DQ1545" s="41"/>
      <c r="DR1545" s="40"/>
      <c r="DS1545" s="40"/>
      <c r="DT1545" s="40"/>
      <c r="DU1545" s="40"/>
      <c r="DV1545" s="42"/>
      <c r="DW1545" s="40"/>
      <c r="DX1545" s="40"/>
      <c r="DY1545" s="40"/>
      <c r="DZ1545" s="40"/>
      <c r="EA1545" s="40"/>
      <c r="EB1545" s="40"/>
      <c r="EC1545" s="40"/>
      <c r="ED1545" s="41"/>
      <c r="EE1545" s="40"/>
      <c r="EF1545" s="40"/>
      <c r="EG1545" s="41"/>
      <c r="EH1545" s="40"/>
      <c r="EI1545" s="40"/>
      <c r="EJ1545" s="40"/>
      <c r="EK1545" s="40"/>
      <c r="EL1545" s="42"/>
      <c r="EM1545" s="40"/>
      <c r="EN1545" s="40"/>
      <c r="EO1545" s="40"/>
      <c r="EP1545" s="40"/>
      <c r="EQ1545" s="40"/>
      <c r="ER1545" s="40"/>
      <c r="ES1545" s="40"/>
      <c r="ET1545" s="40"/>
      <c r="EU1545" s="40"/>
      <c r="EV1545" s="40"/>
      <c r="EW1545" s="42"/>
      <c r="EX1545" s="42"/>
      <c r="EY1545" s="42"/>
      <c r="EZ1545" s="42"/>
      <c r="FA1545" s="42"/>
      <c r="FB1545" s="42"/>
      <c r="FC1545" s="42"/>
      <c r="FD1545" s="42"/>
      <c r="FE1545" s="42"/>
      <c r="FF1545" s="42"/>
      <c r="FG1545" s="42"/>
      <c r="FH1545" s="42"/>
      <c r="FI1545" s="42"/>
      <c r="FJ1545" s="42"/>
      <c r="FK1545" s="42"/>
      <c r="FL1545" s="42"/>
      <c r="FM1545" s="42"/>
      <c r="FN1545" s="42"/>
      <c r="FO1545" s="42"/>
      <c r="FP1545" s="42"/>
      <c r="FQ1545" s="42"/>
      <c r="FR1545" s="42"/>
      <c r="FS1545" s="29">
        <f t="shared" si="183"/>
        <v>160</v>
      </c>
      <c r="FT1545" s="29">
        <f t="shared" si="185"/>
        <v>160</v>
      </c>
      <c r="FU1545" s="8">
        <f t="shared" si="184"/>
        <v>0</v>
      </c>
      <c r="FV1545" s="29">
        <f t="shared" si="186"/>
        <v>0</v>
      </c>
    </row>
    <row r="1546" spans="1:179">
      <c r="A1546" s="8">
        <v>11024</v>
      </c>
      <c r="B1546" s="27" t="s">
        <v>72</v>
      </c>
      <c r="C1546" s="40">
        <v>56</v>
      </c>
      <c r="D1546" s="40" t="s">
        <v>1503</v>
      </c>
      <c r="E1546" s="40" t="s">
        <v>1475</v>
      </c>
      <c r="F1546" s="40" t="s">
        <v>807</v>
      </c>
      <c r="G1546" s="40">
        <v>350</v>
      </c>
      <c r="H1546" s="8" t="str">
        <f>VLOOKUP(F1546, 'Meslek Grupları'!$E$6:$G$152, 3, FALSE)</f>
        <v>Esnaf</v>
      </c>
      <c r="I1546" s="40"/>
      <c r="J1546" s="40"/>
      <c r="K1546" s="40"/>
      <c r="L1546" s="40"/>
      <c r="M1546" s="40"/>
      <c r="N1546" s="40"/>
      <c r="O1546" s="40"/>
      <c r="P1546" s="40"/>
      <c r="Q1546" s="40" t="s">
        <v>576</v>
      </c>
      <c r="R1546" s="40">
        <v>42</v>
      </c>
      <c r="S1546" s="40"/>
      <c r="T1546" s="40"/>
      <c r="U1546" s="40"/>
      <c r="V1546" s="40"/>
      <c r="W1546" s="40"/>
      <c r="X1546" s="40"/>
      <c r="Y1546" s="40"/>
      <c r="Z1546" s="41">
        <v>50</v>
      </c>
      <c r="AA1546" s="40">
        <v>12.5</v>
      </c>
      <c r="AB1546" s="40"/>
      <c r="AC1546" s="40"/>
      <c r="AD1546" s="40"/>
      <c r="AE1546" s="40"/>
      <c r="AF1546" s="40"/>
      <c r="AG1546" s="40"/>
      <c r="AH1546" s="40"/>
      <c r="AI1546" s="40"/>
      <c r="AJ1546" s="40"/>
      <c r="AK1546" s="40"/>
      <c r="AL1546" s="40"/>
      <c r="AM1546" s="40"/>
      <c r="AN1546" s="40"/>
      <c r="AO1546" s="40"/>
      <c r="AP1546" s="40"/>
      <c r="AQ1546" s="40"/>
      <c r="AR1546" s="40">
        <v>40</v>
      </c>
      <c r="AS1546" s="42">
        <v>8</v>
      </c>
      <c r="AT1546" s="42">
        <v>20.5</v>
      </c>
      <c r="AU1546" s="43"/>
      <c r="AV1546" s="40">
        <v>2</v>
      </c>
      <c r="AW1546" s="40"/>
      <c r="AX1546" s="40">
        <v>20.5</v>
      </c>
      <c r="AY1546" s="40" t="s">
        <v>1920</v>
      </c>
      <c r="AZ1546" s="40">
        <v>184.5</v>
      </c>
      <c r="BA1546" s="42">
        <v>190</v>
      </c>
      <c r="BB1546" s="41"/>
      <c r="BC1546" s="40"/>
      <c r="BD1546" s="40"/>
      <c r="BE1546" s="40"/>
      <c r="BF1546" s="40"/>
      <c r="BG1546" s="40"/>
      <c r="BH1546" s="42"/>
      <c r="BI1546" s="40"/>
      <c r="BJ1546" s="40"/>
      <c r="BK1546" s="40"/>
      <c r="BL1546" s="40"/>
      <c r="BM1546" s="40"/>
      <c r="BN1546" s="40"/>
      <c r="BO1546" s="41"/>
      <c r="BP1546" s="40"/>
      <c r="BQ1546" s="40"/>
      <c r="BR1546" s="40"/>
      <c r="BS1546" s="40"/>
      <c r="BT1546" s="40"/>
      <c r="BU1546" s="42"/>
      <c r="BV1546" s="40"/>
      <c r="BW1546" s="41"/>
      <c r="BX1546" s="40"/>
      <c r="BY1546" s="40"/>
      <c r="BZ1546" s="40"/>
      <c r="CA1546" s="42"/>
      <c r="CB1546" s="41"/>
      <c r="CC1546" s="40"/>
      <c r="CD1546" s="40"/>
      <c r="CE1546" s="40"/>
      <c r="CF1546" s="40"/>
      <c r="CG1546" s="40"/>
      <c r="CH1546" s="42"/>
      <c r="CI1546" s="43"/>
      <c r="CJ1546" s="41"/>
      <c r="CK1546" s="40"/>
      <c r="CL1546" s="40"/>
      <c r="CM1546" s="40"/>
      <c r="CN1546" s="40"/>
      <c r="CO1546" s="40"/>
      <c r="CP1546" s="40"/>
      <c r="CQ1546" s="40"/>
      <c r="CR1546" s="40"/>
      <c r="CS1546" s="40"/>
      <c r="CT1546" s="40"/>
      <c r="CU1546" s="40"/>
      <c r="CV1546" s="40"/>
      <c r="CW1546" s="40"/>
      <c r="CX1546" s="40"/>
      <c r="CY1546" s="40"/>
      <c r="CZ1546" s="40"/>
      <c r="DA1546" s="40"/>
      <c r="DB1546" s="40"/>
      <c r="DC1546" s="40"/>
      <c r="DD1546" s="40"/>
      <c r="DE1546" s="40"/>
      <c r="DF1546" s="40"/>
      <c r="DG1546" s="40"/>
      <c r="DH1546" s="40"/>
      <c r="DI1546" s="40"/>
      <c r="DJ1546" s="40"/>
      <c r="DK1546" s="40"/>
      <c r="DL1546" s="40"/>
      <c r="DM1546" s="40"/>
      <c r="DN1546" s="40"/>
      <c r="DO1546" s="40"/>
      <c r="DP1546" s="40"/>
      <c r="DQ1546" s="41"/>
      <c r="DR1546" s="40"/>
      <c r="DS1546" s="40"/>
      <c r="DT1546" s="40"/>
      <c r="DU1546" s="40"/>
      <c r="DV1546" s="42"/>
      <c r="DW1546" s="40"/>
      <c r="DX1546" s="40"/>
      <c r="DY1546" s="40"/>
      <c r="DZ1546" s="40"/>
      <c r="EA1546" s="40"/>
      <c r="EB1546" s="40"/>
      <c r="EC1546" s="40"/>
      <c r="ED1546" s="41"/>
      <c r="EE1546" s="40"/>
      <c r="EF1546" s="40"/>
      <c r="EG1546" s="41"/>
      <c r="EH1546" s="40"/>
      <c r="EI1546" s="40"/>
      <c r="EJ1546" s="40"/>
      <c r="EK1546" s="40"/>
      <c r="EL1546" s="42"/>
      <c r="EM1546" s="40"/>
      <c r="EN1546" s="40"/>
      <c r="EO1546" s="40"/>
      <c r="EP1546" s="40"/>
      <c r="EQ1546" s="40"/>
      <c r="ER1546" s="40"/>
      <c r="ES1546" s="40"/>
      <c r="ET1546" s="40"/>
      <c r="EU1546" s="40"/>
      <c r="EV1546" s="40"/>
      <c r="EW1546" s="42"/>
      <c r="EX1546" s="42"/>
      <c r="EY1546" s="42"/>
      <c r="EZ1546" s="42"/>
      <c r="FA1546" s="42"/>
      <c r="FB1546" s="42"/>
      <c r="FC1546" s="42"/>
      <c r="FD1546" s="42"/>
      <c r="FE1546" s="42"/>
      <c r="FF1546" s="42"/>
      <c r="FG1546" s="42"/>
      <c r="FH1546" s="42"/>
      <c r="FI1546" s="42"/>
      <c r="FJ1546" s="42"/>
      <c r="FK1546" s="42"/>
      <c r="FL1546" s="42"/>
      <c r="FM1546" s="42"/>
      <c r="FN1546" s="42"/>
      <c r="FO1546" s="42"/>
      <c r="FP1546" s="42"/>
      <c r="FQ1546" s="42"/>
      <c r="FR1546" s="42"/>
      <c r="FS1546" s="29">
        <f t="shared" si="183"/>
        <v>534.5</v>
      </c>
      <c r="FT1546" s="29">
        <f t="shared" si="185"/>
        <v>534.5</v>
      </c>
      <c r="FU1546" s="8">
        <f t="shared" si="184"/>
        <v>2</v>
      </c>
      <c r="FV1546" s="29">
        <f t="shared" si="186"/>
        <v>2</v>
      </c>
    </row>
    <row r="1547" spans="1:179">
      <c r="A1547" s="8">
        <v>11024</v>
      </c>
      <c r="B1547" s="27" t="s">
        <v>72</v>
      </c>
      <c r="C1547" s="40">
        <v>57</v>
      </c>
      <c r="D1547" s="40" t="s">
        <v>1482</v>
      </c>
      <c r="E1547" s="40" t="s">
        <v>1921</v>
      </c>
      <c r="F1547" s="40" t="s">
        <v>999</v>
      </c>
      <c r="G1547" s="40">
        <v>120</v>
      </c>
      <c r="H1547" s="286" t="s">
        <v>787</v>
      </c>
      <c r="I1547" s="40"/>
      <c r="J1547" s="40"/>
      <c r="K1547" s="40"/>
      <c r="L1547" s="40"/>
      <c r="M1547" s="40"/>
      <c r="N1547" s="40"/>
      <c r="O1547" s="40"/>
      <c r="P1547" s="40"/>
      <c r="Q1547" s="40" t="s">
        <v>576</v>
      </c>
      <c r="R1547" s="40">
        <v>18</v>
      </c>
      <c r="S1547" s="40">
        <v>2</v>
      </c>
      <c r="T1547" s="40">
        <v>11</v>
      </c>
      <c r="U1547" s="40"/>
      <c r="V1547" s="40"/>
      <c r="W1547" s="40"/>
      <c r="X1547" s="40"/>
      <c r="Y1547" s="40"/>
      <c r="Z1547" s="41">
        <v>50</v>
      </c>
      <c r="AA1547" s="40">
        <v>12.5</v>
      </c>
      <c r="AB1547" s="40"/>
      <c r="AC1547" s="40"/>
      <c r="AD1547" s="40"/>
      <c r="AE1547" s="40"/>
      <c r="AF1547" s="40"/>
      <c r="AG1547" s="40"/>
      <c r="AH1547" s="40"/>
      <c r="AI1547" s="40"/>
      <c r="AJ1547" s="40"/>
      <c r="AK1547" s="40"/>
      <c r="AL1547" s="40"/>
      <c r="AM1547" s="40"/>
      <c r="AN1547" s="40"/>
      <c r="AO1547" s="40"/>
      <c r="AP1547" s="40"/>
      <c r="AQ1547" s="40"/>
      <c r="AR1547" s="40"/>
      <c r="AS1547" s="42"/>
      <c r="AT1547" s="42">
        <v>12.5</v>
      </c>
      <c r="AU1547" s="43"/>
      <c r="AV1547" s="40">
        <v>2</v>
      </c>
      <c r="AW1547" s="40"/>
      <c r="AX1547" s="40">
        <v>12.5</v>
      </c>
      <c r="AY1547" s="40" t="s">
        <v>1922</v>
      </c>
      <c r="AZ1547" s="40">
        <v>112.5</v>
      </c>
      <c r="BA1547" s="42">
        <v>120</v>
      </c>
      <c r="BB1547" s="41"/>
      <c r="BC1547" s="40"/>
      <c r="BD1547" s="40"/>
      <c r="BE1547" s="40"/>
      <c r="BF1547" s="40"/>
      <c r="BG1547" s="40"/>
      <c r="BH1547" s="42"/>
      <c r="BI1547" s="40"/>
      <c r="BJ1547" s="40"/>
      <c r="BK1547" s="40"/>
      <c r="BL1547" s="40"/>
      <c r="BM1547" s="40"/>
      <c r="BN1547" s="40"/>
      <c r="BO1547" s="41"/>
      <c r="BP1547" s="40"/>
      <c r="BQ1547" s="40"/>
      <c r="BR1547" s="40"/>
      <c r="BS1547" s="40"/>
      <c r="BT1547" s="40"/>
      <c r="BU1547" s="42"/>
      <c r="BV1547" s="40"/>
      <c r="BW1547" s="41">
        <v>2</v>
      </c>
      <c r="BX1547" s="40"/>
      <c r="BY1547" s="40"/>
      <c r="BZ1547" s="40">
        <v>75</v>
      </c>
      <c r="CA1547" s="42">
        <v>75</v>
      </c>
      <c r="CB1547" s="41"/>
      <c r="CC1547" s="40"/>
      <c r="CD1547" s="40"/>
      <c r="CE1547" s="40"/>
      <c r="CF1547" s="40"/>
      <c r="CG1547" s="40"/>
      <c r="CH1547" s="42"/>
      <c r="CI1547" s="43"/>
      <c r="CJ1547" s="41"/>
      <c r="CK1547" s="40"/>
      <c r="CL1547" s="40"/>
      <c r="CM1547" s="40"/>
      <c r="CN1547" s="40"/>
      <c r="CO1547" s="40"/>
      <c r="CP1547" s="40"/>
      <c r="CQ1547" s="40"/>
      <c r="CR1547" s="40"/>
      <c r="CS1547" s="40"/>
      <c r="CT1547" s="40"/>
      <c r="CU1547" s="40"/>
      <c r="CV1547" s="40"/>
      <c r="CW1547" s="40"/>
      <c r="CX1547" s="40"/>
      <c r="CY1547" s="40"/>
      <c r="CZ1547" s="40"/>
      <c r="DA1547" s="40"/>
      <c r="DB1547" s="40"/>
      <c r="DC1547" s="40"/>
      <c r="DD1547" s="40"/>
      <c r="DE1547" s="40"/>
      <c r="DF1547" s="40"/>
      <c r="DG1547" s="40"/>
      <c r="DH1547" s="40"/>
      <c r="DI1547" s="40"/>
      <c r="DJ1547" s="40"/>
      <c r="DK1547" s="40"/>
      <c r="DL1547" s="40"/>
      <c r="DM1547" s="40"/>
      <c r="DN1547" s="40"/>
      <c r="DO1547" s="40"/>
      <c r="DP1547" s="40"/>
      <c r="DQ1547" s="41"/>
      <c r="DR1547" s="40"/>
      <c r="DS1547" s="40"/>
      <c r="DT1547" s="40"/>
      <c r="DU1547" s="40"/>
      <c r="DV1547" s="42"/>
      <c r="DW1547" s="40"/>
      <c r="DX1547" s="40"/>
      <c r="DY1547" s="40"/>
      <c r="DZ1547" s="40"/>
      <c r="EA1547" s="40"/>
      <c r="EB1547" s="40"/>
      <c r="EC1547" s="40"/>
      <c r="ED1547" s="41"/>
      <c r="EE1547" s="40"/>
      <c r="EF1547" s="40"/>
      <c r="EG1547" s="41"/>
      <c r="EH1547" s="40"/>
      <c r="EI1547" s="40"/>
      <c r="EJ1547" s="40"/>
      <c r="EK1547" s="40"/>
      <c r="EL1547" s="42"/>
      <c r="EM1547" s="40"/>
      <c r="EN1547" s="40"/>
      <c r="EO1547" s="40"/>
      <c r="EP1547" s="40"/>
      <c r="EQ1547" s="40"/>
      <c r="ER1547" s="40"/>
      <c r="ES1547" s="40"/>
      <c r="ET1547" s="40"/>
      <c r="EU1547" s="40"/>
      <c r="EV1547" s="40"/>
      <c r="EW1547" s="42"/>
      <c r="EX1547" s="42"/>
      <c r="EY1547" s="42"/>
      <c r="EZ1547" s="42"/>
      <c r="FA1547" s="42"/>
      <c r="FB1547" s="42"/>
      <c r="FC1547" s="42"/>
      <c r="FD1547" s="42"/>
      <c r="FE1547" s="42"/>
      <c r="FF1547" s="42"/>
      <c r="FG1547" s="42"/>
      <c r="FH1547" s="42"/>
      <c r="FI1547" s="42"/>
      <c r="FJ1547" s="42"/>
      <c r="FK1547" s="42"/>
      <c r="FL1547" s="42"/>
      <c r="FM1547" s="42"/>
      <c r="FN1547" s="42"/>
      <c r="FO1547" s="42"/>
      <c r="FP1547" s="42"/>
      <c r="FQ1547" s="42"/>
      <c r="FR1547" s="42"/>
      <c r="FS1547" s="29">
        <f t="shared" si="183"/>
        <v>307.5</v>
      </c>
      <c r="FT1547" s="29">
        <f t="shared" si="185"/>
        <v>307.5</v>
      </c>
      <c r="FU1547" s="8">
        <f t="shared" si="184"/>
        <v>4</v>
      </c>
      <c r="FV1547" s="29">
        <f t="shared" si="186"/>
        <v>4</v>
      </c>
    </row>
    <row r="1548" spans="1:179">
      <c r="A1548" s="8">
        <v>11024</v>
      </c>
      <c r="B1548" s="27" t="s">
        <v>72</v>
      </c>
      <c r="C1548" s="40">
        <v>58</v>
      </c>
      <c r="D1548" s="40" t="s">
        <v>1923</v>
      </c>
      <c r="E1548" s="40" t="s">
        <v>527</v>
      </c>
      <c r="F1548" s="40" t="s">
        <v>807</v>
      </c>
      <c r="G1548" s="40">
        <v>150</v>
      </c>
      <c r="H1548" s="8" t="str">
        <f>VLOOKUP(F1548, 'Meslek Grupları'!$E$6:$G$152, 3, FALSE)</f>
        <v>Esnaf</v>
      </c>
      <c r="I1548" s="40"/>
      <c r="J1548" s="40"/>
      <c r="K1548" s="40"/>
      <c r="L1548" s="40"/>
      <c r="M1548" s="40"/>
      <c r="N1548" s="40"/>
      <c r="O1548" s="40"/>
      <c r="P1548" s="40"/>
      <c r="Q1548" s="40" t="s">
        <v>575</v>
      </c>
      <c r="R1548" s="40">
        <v>10</v>
      </c>
      <c r="S1548" s="40">
        <v>2</v>
      </c>
      <c r="T1548" s="40">
        <v>16.5</v>
      </c>
      <c r="U1548" s="40"/>
      <c r="V1548" s="40"/>
      <c r="W1548" s="40"/>
      <c r="X1548" s="40"/>
      <c r="Y1548" s="40"/>
      <c r="Z1548" s="41"/>
      <c r="AA1548" s="40"/>
      <c r="AB1548" s="40"/>
      <c r="AC1548" s="40"/>
      <c r="AD1548" s="40"/>
      <c r="AE1548" s="40"/>
      <c r="AF1548" s="40"/>
      <c r="AG1548" s="40"/>
      <c r="AH1548" s="40"/>
      <c r="AI1548" s="40"/>
      <c r="AJ1548" s="40"/>
      <c r="AK1548" s="40"/>
      <c r="AL1548" s="40"/>
      <c r="AM1548" s="40"/>
      <c r="AN1548" s="40"/>
      <c r="AO1548" s="40"/>
      <c r="AP1548" s="40"/>
      <c r="AQ1548" s="40"/>
      <c r="AR1548" s="40"/>
      <c r="AS1548" s="42"/>
      <c r="AT1548" s="42"/>
      <c r="AU1548" s="43"/>
      <c r="AV1548" s="40"/>
      <c r="AW1548" s="40"/>
      <c r="AX1548" s="40"/>
      <c r="AY1548" s="40"/>
      <c r="AZ1548" s="40"/>
      <c r="BA1548" s="42"/>
      <c r="BB1548" s="41"/>
      <c r="BC1548" s="40"/>
      <c r="BD1548" s="40"/>
      <c r="BE1548" s="40"/>
      <c r="BF1548" s="40"/>
      <c r="BG1548" s="40"/>
      <c r="BH1548" s="42"/>
      <c r="BI1548" s="40"/>
      <c r="BJ1548" s="40"/>
      <c r="BK1548" s="40"/>
      <c r="BL1548" s="40"/>
      <c r="BM1548" s="40"/>
      <c r="BN1548" s="40"/>
      <c r="BO1548" s="41"/>
      <c r="BP1548" s="40"/>
      <c r="BQ1548" s="40"/>
      <c r="BR1548" s="40"/>
      <c r="BS1548" s="40"/>
      <c r="BT1548" s="40"/>
      <c r="BU1548" s="42"/>
      <c r="BV1548" s="40"/>
      <c r="BW1548" s="41">
        <v>2</v>
      </c>
      <c r="BX1548" s="40"/>
      <c r="BY1548" s="40"/>
      <c r="BZ1548" s="40">
        <v>30</v>
      </c>
      <c r="CA1548" s="42">
        <v>45</v>
      </c>
      <c r="CB1548" s="41"/>
      <c r="CC1548" s="40"/>
      <c r="CD1548" s="40"/>
      <c r="CE1548" s="40"/>
      <c r="CF1548" s="40"/>
      <c r="CG1548" s="40"/>
      <c r="CH1548" s="42"/>
      <c r="CI1548" s="43"/>
      <c r="CJ1548" s="41"/>
      <c r="CK1548" s="40"/>
      <c r="CL1548" s="40"/>
      <c r="CM1548" s="40"/>
      <c r="CN1548" s="40"/>
      <c r="CO1548" s="40"/>
      <c r="CP1548" s="40"/>
      <c r="CQ1548" s="40"/>
      <c r="CR1548" s="40"/>
      <c r="CS1548" s="40"/>
      <c r="CT1548" s="40"/>
      <c r="CU1548" s="40"/>
      <c r="CV1548" s="40"/>
      <c r="CW1548" s="40"/>
      <c r="CX1548" s="40"/>
      <c r="CY1548" s="40"/>
      <c r="CZ1548" s="40"/>
      <c r="DA1548" s="40"/>
      <c r="DB1548" s="40"/>
      <c r="DC1548" s="40"/>
      <c r="DD1548" s="40"/>
      <c r="DE1548" s="40"/>
      <c r="DF1548" s="40"/>
      <c r="DG1548" s="40"/>
      <c r="DH1548" s="40"/>
      <c r="DI1548" s="40"/>
      <c r="DJ1548" s="40"/>
      <c r="DK1548" s="40"/>
      <c r="DL1548" s="40"/>
      <c r="DM1548" s="40"/>
      <c r="DN1548" s="40"/>
      <c r="DO1548" s="40"/>
      <c r="DP1548" s="40"/>
      <c r="DQ1548" s="41"/>
      <c r="DR1548" s="40"/>
      <c r="DS1548" s="40"/>
      <c r="DT1548" s="40"/>
      <c r="DU1548" s="40"/>
      <c r="DV1548" s="42"/>
      <c r="DW1548" s="40"/>
      <c r="DX1548" s="40"/>
      <c r="DY1548" s="40"/>
      <c r="DZ1548" s="40"/>
      <c r="EA1548" s="40"/>
      <c r="EB1548" s="40"/>
      <c r="EC1548" s="40"/>
      <c r="ED1548" s="41"/>
      <c r="EE1548" s="40"/>
      <c r="EF1548" s="40"/>
      <c r="EG1548" s="41"/>
      <c r="EH1548" s="40"/>
      <c r="EI1548" s="40"/>
      <c r="EJ1548" s="40"/>
      <c r="EK1548" s="40"/>
      <c r="EL1548" s="42"/>
      <c r="EM1548" s="40"/>
      <c r="EN1548" s="40"/>
      <c r="EO1548" s="40"/>
      <c r="EP1548" s="40"/>
      <c r="EQ1548" s="40"/>
      <c r="ER1548" s="40"/>
      <c r="ES1548" s="40"/>
      <c r="ET1548" s="40"/>
      <c r="EU1548" s="40"/>
      <c r="EV1548" s="40"/>
      <c r="EW1548" s="42"/>
      <c r="EX1548" s="42"/>
      <c r="EY1548" s="42"/>
      <c r="EZ1548" s="42"/>
      <c r="FA1548" s="42"/>
      <c r="FB1548" s="42"/>
      <c r="FC1548" s="42"/>
      <c r="FD1548" s="42"/>
      <c r="FE1548" s="42"/>
      <c r="FF1548" s="42"/>
      <c r="FG1548" s="42"/>
      <c r="FH1548" s="42"/>
      <c r="FI1548" s="42"/>
      <c r="FJ1548" s="42"/>
      <c r="FK1548" s="42"/>
      <c r="FL1548" s="42"/>
      <c r="FM1548" s="42"/>
      <c r="FN1548" s="42"/>
      <c r="FO1548" s="42"/>
      <c r="FP1548" s="42"/>
      <c r="FQ1548" s="42"/>
      <c r="FR1548" s="42"/>
      <c r="FS1548" s="29">
        <f t="shared" si="183"/>
        <v>180</v>
      </c>
      <c r="FT1548" s="29">
        <f t="shared" si="185"/>
        <v>180</v>
      </c>
      <c r="FU1548" s="8">
        <f t="shared" si="184"/>
        <v>2</v>
      </c>
      <c r="FV1548" s="29">
        <f t="shared" si="186"/>
        <v>2</v>
      </c>
    </row>
    <row r="1549" spans="1:179">
      <c r="A1549" s="8">
        <v>11024</v>
      </c>
      <c r="B1549" s="27" t="s">
        <v>72</v>
      </c>
      <c r="C1549" s="40">
        <v>59</v>
      </c>
      <c r="D1549" s="40" t="s">
        <v>1478</v>
      </c>
      <c r="E1549" s="40" t="s">
        <v>1434</v>
      </c>
      <c r="F1549" s="40" t="s">
        <v>253</v>
      </c>
      <c r="G1549" s="40">
        <v>150</v>
      </c>
      <c r="H1549" s="8" t="str">
        <f>VLOOKUP(F1549, 'Meslek Grupları'!$E$6:$G$152, 3, FALSE)</f>
        <v>İşçiler</v>
      </c>
      <c r="I1549" s="40"/>
      <c r="J1549" s="40"/>
      <c r="K1549" s="40"/>
      <c r="L1549" s="40"/>
      <c r="M1549" s="40"/>
      <c r="N1549" s="40"/>
      <c r="O1549" s="40"/>
      <c r="P1549" s="40"/>
      <c r="Q1549" s="40" t="s">
        <v>576</v>
      </c>
      <c r="R1549" s="40">
        <v>29</v>
      </c>
      <c r="S1549" s="40">
        <v>2</v>
      </c>
      <c r="T1549" s="40">
        <v>14</v>
      </c>
      <c r="U1549" s="40"/>
      <c r="V1549" s="40"/>
      <c r="W1549" s="40"/>
      <c r="X1549" s="40"/>
      <c r="Y1549" s="40"/>
      <c r="Z1549" s="41"/>
      <c r="AA1549" s="40"/>
      <c r="AB1549" s="40"/>
      <c r="AC1549" s="40"/>
      <c r="AD1549" s="40"/>
      <c r="AE1549" s="40"/>
      <c r="AF1549" s="40"/>
      <c r="AG1549" s="40"/>
      <c r="AH1549" s="40"/>
      <c r="AI1549" s="40"/>
      <c r="AJ1549" s="40"/>
      <c r="AK1549" s="40"/>
      <c r="AL1549" s="40"/>
      <c r="AM1549" s="40"/>
      <c r="AN1549" s="40"/>
      <c r="AO1549" s="40"/>
      <c r="AP1549" s="40"/>
      <c r="AQ1549" s="40"/>
      <c r="AR1549" s="40"/>
      <c r="AS1549" s="42"/>
      <c r="AT1549" s="42"/>
      <c r="AU1549" s="43"/>
      <c r="AV1549" s="40"/>
      <c r="AW1549" s="40"/>
      <c r="AX1549" s="40"/>
      <c r="AY1549" s="40"/>
      <c r="AZ1549" s="40"/>
      <c r="BA1549" s="42"/>
      <c r="BB1549" s="41"/>
      <c r="BC1549" s="40"/>
      <c r="BD1549" s="40"/>
      <c r="BE1549" s="40"/>
      <c r="BF1549" s="40"/>
      <c r="BG1549" s="40"/>
      <c r="BH1549" s="42"/>
      <c r="BI1549" s="40"/>
      <c r="BJ1549" s="40"/>
      <c r="BK1549" s="40"/>
      <c r="BL1549" s="40"/>
      <c r="BM1549" s="40"/>
      <c r="BN1549" s="40"/>
      <c r="BO1549" s="41"/>
      <c r="BP1549" s="40"/>
      <c r="BQ1549" s="40"/>
      <c r="BR1549" s="40"/>
      <c r="BS1549" s="40"/>
      <c r="BT1549" s="40"/>
      <c r="BU1549" s="42"/>
      <c r="BV1549" s="40"/>
      <c r="BW1549" s="41">
        <v>2</v>
      </c>
      <c r="BX1549" s="40"/>
      <c r="BY1549" s="40"/>
      <c r="BZ1549" s="40">
        <v>90</v>
      </c>
      <c r="CA1549" s="42">
        <v>105</v>
      </c>
      <c r="CB1549" s="41"/>
      <c r="CC1549" s="40"/>
      <c r="CD1549" s="40"/>
      <c r="CE1549" s="40"/>
      <c r="CF1549" s="40"/>
      <c r="CG1549" s="40"/>
      <c r="CH1549" s="42"/>
      <c r="CI1549" s="43"/>
      <c r="CJ1549" s="41"/>
      <c r="CK1549" s="40"/>
      <c r="CL1549" s="40"/>
      <c r="CM1549" s="40"/>
      <c r="CN1549" s="40"/>
      <c r="CO1549" s="40"/>
      <c r="CP1549" s="40"/>
      <c r="CQ1549" s="40"/>
      <c r="CR1549" s="40"/>
      <c r="CS1549" s="40"/>
      <c r="CT1549" s="40"/>
      <c r="CU1549" s="40"/>
      <c r="CV1549" s="40"/>
      <c r="CW1549" s="40"/>
      <c r="CX1549" s="40"/>
      <c r="CY1549" s="40"/>
      <c r="CZ1549" s="40"/>
      <c r="DA1549" s="40"/>
      <c r="DB1549" s="40"/>
      <c r="DC1549" s="40"/>
      <c r="DD1549" s="40"/>
      <c r="DE1549" s="40"/>
      <c r="DF1549" s="40"/>
      <c r="DG1549" s="40"/>
      <c r="DH1549" s="40"/>
      <c r="DI1549" s="40"/>
      <c r="DJ1549" s="40"/>
      <c r="DK1549" s="40"/>
      <c r="DL1549" s="40"/>
      <c r="DM1549" s="40"/>
      <c r="DN1549" s="40"/>
      <c r="DO1549" s="40"/>
      <c r="DP1549" s="40"/>
      <c r="DQ1549" s="41"/>
      <c r="DR1549" s="40"/>
      <c r="DS1549" s="40"/>
      <c r="DT1549" s="40"/>
      <c r="DU1549" s="40"/>
      <c r="DV1549" s="42"/>
      <c r="DW1549" s="40"/>
      <c r="DX1549" s="40"/>
      <c r="DY1549" s="40"/>
      <c r="DZ1549" s="40"/>
      <c r="EA1549" s="40"/>
      <c r="EB1549" s="40"/>
      <c r="EC1549" s="40"/>
      <c r="ED1549" s="41"/>
      <c r="EE1549" s="40"/>
      <c r="EF1549" s="40"/>
      <c r="EG1549" s="41"/>
      <c r="EH1549" s="40"/>
      <c r="EI1549" s="40"/>
      <c r="EJ1549" s="40"/>
      <c r="EK1549" s="40"/>
      <c r="EL1549" s="42"/>
      <c r="EM1549" s="40"/>
      <c r="EN1549" s="40"/>
      <c r="EO1549" s="40"/>
      <c r="EP1549" s="40"/>
      <c r="EQ1549" s="40"/>
      <c r="ER1549" s="40"/>
      <c r="ES1549" s="40"/>
      <c r="ET1549" s="40"/>
      <c r="EU1549" s="40"/>
      <c r="EV1549" s="40"/>
      <c r="EW1549" s="42"/>
      <c r="EX1549" s="42"/>
      <c r="EY1549" s="42"/>
      <c r="EZ1549" s="42"/>
      <c r="FA1549" s="42"/>
      <c r="FB1549" s="42"/>
      <c r="FC1549" s="42"/>
      <c r="FD1549" s="42"/>
      <c r="FE1549" s="42"/>
      <c r="FF1549" s="42"/>
      <c r="FG1549" s="42"/>
      <c r="FH1549" s="42"/>
      <c r="FI1549" s="42"/>
      <c r="FJ1549" s="42"/>
      <c r="FK1549" s="42"/>
      <c r="FL1549" s="42"/>
      <c r="FM1549" s="42"/>
      <c r="FN1549" s="42"/>
      <c r="FO1549" s="42"/>
      <c r="FP1549" s="42"/>
      <c r="FQ1549" s="42"/>
      <c r="FR1549" s="42"/>
      <c r="FS1549" s="29">
        <f t="shared" si="183"/>
        <v>240</v>
      </c>
      <c r="FT1549" s="29">
        <f t="shared" si="185"/>
        <v>240</v>
      </c>
      <c r="FU1549" s="8">
        <f t="shared" si="184"/>
        <v>2</v>
      </c>
      <c r="FV1549" s="29">
        <f t="shared" si="186"/>
        <v>2</v>
      </c>
    </row>
    <row r="1550" spans="1:179">
      <c r="A1550" s="8">
        <v>11024</v>
      </c>
      <c r="B1550" s="27" t="s">
        <v>72</v>
      </c>
      <c r="C1550" s="40">
        <v>60</v>
      </c>
      <c r="D1550" s="40" t="s">
        <v>1909</v>
      </c>
      <c r="E1550" s="40" t="s">
        <v>1924</v>
      </c>
      <c r="F1550" s="40" t="s">
        <v>807</v>
      </c>
      <c r="G1550" s="40">
        <v>250</v>
      </c>
      <c r="H1550" s="8" t="str">
        <f>VLOOKUP(F1550, 'Meslek Grupları'!$E$6:$G$152, 3, FALSE)</f>
        <v>Esnaf</v>
      </c>
      <c r="I1550" s="40"/>
      <c r="J1550" s="40"/>
      <c r="K1550" s="40"/>
      <c r="L1550" s="40"/>
      <c r="M1550" s="40"/>
      <c r="N1550" s="40"/>
      <c r="O1550" s="40"/>
      <c r="P1550" s="40"/>
      <c r="Q1550" s="40" t="s">
        <v>576</v>
      </c>
      <c r="R1550" s="40">
        <v>18</v>
      </c>
      <c r="S1550" s="40"/>
      <c r="T1550" s="40"/>
      <c r="U1550" s="40"/>
      <c r="V1550" s="40"/>
      <c r="W1550" s="40"/>
      <c r="X1550" s="40"/>
      <c r="Y1550" s="40"/>
      <c r="Z1550" s="41"/>
      <c r="AA1550" s="40"/>
      <c r="AB1550" s="40"/>
      <c r="AC1550" s="40"/>
      <c r="AD1550" s="40"/>
      <c r="AE1550" s="40"/>
      <c r="AF1550" s="40"/>
      <c r="AG1550" s="40"/>
      <c r="AH1550" s="40"/>
      <c r="AI1550" s="40"/>
      <c r="AJ1550" s="40"/>
      <c r="AK1550" s="40"/>
      <c r="AL1550" s="40"/>
      <c r="AM1550" s="40"/>
      <c r="AN1550" s="40"/>
      <c r="AO1550" s="40"/>
      <c r="AP1550" s="40"/>
      <c r="AQ1550" s="40"/>
      <c r="AR1550" s="40"/>
      <c r="AS1550" s="42"/>
      <c r="AT1550" s="42"/>
      <c r="AU1550" s="43"/>
      <c r="AV1550" s="40"/>
      <c r="AW1550" s="40"/>
      <c r="AX1550" s="40"/>
      <c r="AY1550" s="40"/>
      <c r="AZ1550" s="40"/>
      <c r="BA1550" s="42"/>
      <c r="BB1550" s="41"/>
      <c r="BC1550" s="40"/>
      <c r="BD1550" s="40"/>
      <c r="BE1550" s="40"/>
      <c r="BF1550" s="40"/>
      <c r="BG1550" s="40"/>
      <c r="BH1550" s="42"/>
      <c r="BI1550" s="40"/>
      <c r="BJ1550" s="40"/>
      <c r="BK1550" s="40"/>
      <c r="BL1550" s="40"/>
      <c r="BM1550" s="40"/>
      <c r="BN1550" s="40"/>
      <c r="BO1550" s="41"/>
      <c r="BP1550" s="40"/>
      <c r="BQ1550" s="40"/>
      <c r="BR1550" s="40"/>
      <c r="BS1550" s="40"/>
      <c r="BT1550" s="40"/>
      <c r="BU1550" s="42"/>
      <c r="BV1550" s="40"/>
      <c r="BW1550" s="41"/>
      <c r="BX1550" s="40"/>
      <c r="BY1550" s="40"/>
      <c r="BZ1550" s="40"/>
      <c r="CA1550" s="42"/>
      <c r="CB1550" s="41"/>
      <c r="CC1550" s="40"/>
      <c r="CD1550" s="40"/>
      <c r="CE1550" s="40"/>
      <c r="CF1550" s="40"/>
      <c r="CG1550" s="40"/>
      <c r="CH1550" s="42"/>
      <c r="CI1550" s="43"/>
      <c r="CJ1550" s="41"/>
      <c r="CK1550" s="40"/>
      <c r="CL1550" s="40"/>
      <c r="CM1550" s="40"/>
      <c r="CN1550" s="40"/>
      <c r="CO1550" s="40"/>
      <c r="CP1550" s="40"/>
      <c r="CQ1550" s="40"/>
      <c r="CR1550" s="40"/>
      <c r="CS1550" s="40"/>
      <c r="CT1550" s="40"/>
      <c r="CU1550" s="40"/>
      <c r="CV1550" s="40"/>
      <c r="CW1550" s="40"/>
      <c r="CX1550" s="40"/>
      <c r="CY1550" s="40"/>
      <c r="CZ1550" s="40"/>
      <c r="DA1550" s="40"/>
      <c r="DB1550" s="40"/>
      <c r="DC1550" s="40"/>
      <c r="DD1550" s="40"/>
      <c r="DE1550" s="40"/>
      <c r="DF1550" s="40"/>
      <c r="DG1550" s="40"/>
      <c r="DH1550" s="40"/>
      <c r="DI1550" s="40"/>
      <c r="DJ1550" s="40"/>
      <c r="DK1550" s="40"/>
      <c r="DL1550" s="40"/>
      <c r="DM1550" s="40"/>
      <c r="DN1550" s="40"/>
      <c r="DO1550" s="40"/>
      <c r="DP1550" s="40"/>
      <c r="DQ1550" s="41"/>
      <c r="DR1550" s="40"/>
      <c r="DS1550" s="40"/>
      <c r="DT1550" s="40"/>
      <c r="DU1550" s="40"/>
      <c r="DV1550" s="42"/>
      <c r="DW1550" s="40"/>
      <c r="DX1550" s="40"/>
      <c r="DY1550" s="40"/>
      <c r="DZ1550" s="40"/>
      <c r="EA1550" s="40"/>
      <c r="EB1550" s="40"/>
      <c r="EC1550" s="40"/>
      <c r="ED1550" s="41"/>
      <c r="EE1550" s="40"/>
      <c r="EF1550" s="40"/>
      <c r="EG1550" s="41"/>
      <c r="EH1550" s="40"/>
      <c r="EI1550" s="40"/>
      <c r="EJ1550" s="40"/>
      <c r="EK1550" s="40"/>
      <c r="EL1550" s="42"/>
      <c r="EM1550" s="40"/>
      <c r="EN1550" s="40"/>
      <c r="EO1550" s="40"/>
      <c r="EP1550" s="40"/>
      <c r="EQ1550" s="40"/>
      <c r="ER1550" s="40"/>
      <c r="ES1550" s="40"/>
      <c r="ET1550" s="40"/>
      <c r="EU1550" s="40"/>
      <c r="EV1550" s="40"/>
      <c r="EW1550" s="42"/>
      <c r="EX1550" s="42"/>
      <c r="EY1550" s="42"/>
      <c r="EZ1550" s="42"/>
      <c r="FA1550" s="42"/>
      <c r="FB1550" s="42"/>
      <c r="FC1550" s="42"/>
      <c r="FD1550" s="42"/>
      <c r="FE1550" s="42"/>
      <c r="FF1550" s="42"/>
      <c r="FG1550" s="42"/>
      <c r="FH1550" s="42"/>
      <c r="FI1550" s="42"/>
      <c r="FJ1550" s="42"/>
      <c r="FK1550" s="42"/>
      <c r="FL1550" s="42"/>
      <c r="FM1550" s="42"/>
      <c r="FN1550" s="42"/>
      <c r="FO1550" s="42"/>
      <c r="FP1550" s="42"/>
      <c r="FQ1550" s="42"/>
      <c r="FR1550" s="42"/>
      <c r="FS1550" s="29">
        <f t="shared" si="183"/>
        <v>250</v>
      </c>
      <c r="FT1550" s="29">
        <f t="shared" si="185"/>
        <v>250</v>
      </c>
      <c r="FU1550" s="8">
        <f t="shared" si="184"/>
        <v>0</v>
      </c>
      <c r="FV1550" s="29">
        <f t="shared" si="186"/>
        <v>0</v>
      </c>
    </row>
    <row r="1551" spans="1:179">
      <c r="A1551" s="8">
        <v>11024</v>
      </c>
      <c r="B1551" s="27" t="s">
        <v>72</v>
      </c>
      <c r="C1551" s="40">
        <v>61</v>
      </c>
      <c r="D1551" s="40" t="s">
        <v>1434</v>
      </c>
      <c r="E1551" s="40" t="s">
        <v>527</v>
      </c>
      <c r="F1551" s="40" t="s">
        <v>266</v>
      </c>
      <c r="G1551" s="40">
        <v>600</v>
      </c>
      <c r="H1551" s="8" t="str">
        <f>VLOOKUP(F1551, 'Meslek Grupları'!$E$6:$G$152, 3, FALSE)</f>
        <v>Esnaf</v>
      </c>
      <c r="I1551" s="40"/>
      <c r="J1551" s="40"/>
      <c r="K1551" s="40"/>
      <c r="L1551" s="40"/>
      <c r="M1551" s="40"/>
      <c r="N1551" s="40"/>
      <c r="O1551" s="40"/>
      <c r="P1551" s="40"/>
      <c r="Q1551" s="40" t="s">
        <v>576</v>
      </c>
      <c r="R1551" s="40">
        <v>75</v>
      </c>
      <c r="S1551" s="40">
        <v>3</v>
      </c>
      <c r="T1551" s="40">
        <v>21</v>
      </c>
      <c r="U1551" s="40"/>
      <c r="V1551" s="40"/>
      <c r="W1551" s="40"/>
      <c r="X1551" s="40"/>
      <c r="Y1551" s="40"/>
      <c r="Z1551" s="41">
        <v>150</v>
      </c>
      <c r="AA1551" s="40">
        <v>37.5</v>
      </c>
      <c r="AB1551" s="40"/>
      <c r="AC1551" s="40"/>
      <c r="AD1551" s="40"/>
      <c r="AE1551" s="40"/>
      <c r="AF1551" s="40"/>
      <c r="AG1551" s="40"/>
      <c r="AH1551" s="40"/>
      <c r="AI1551" s="40"/>
      <c r="AJ1551" s="40"/>
      <c r="AK1551" s="40"/>
      <c r="AL1551" s="40"/>
      <c r="AM1551" s="40"/>
      <c r="AN1551" s="40"/>
      <c r="AO1551" s="40"/>
      <c r="AP1551" s="40"/>
      <c r="AQ1551" s="40"/>
      <c r="AR1551" s="40">
        <v>50</v>
      </c>
      <c r="AS1551" s="42">
        <v>10</v>
      </c>
      <c r="AT1551" s="42">
        <v>47.5</v>
      </c>
      <c r="AU1551" s="43"/>
      <c r="AV1551" s="40">
        <v>6</v>
      </c>
      <c r="AW1551" s="40"/>
      <c r="AX1551" s="40">
        <v>37.5</v>
      </c>
      <c r="AY1551" s="40" t="s">
        <v>1918</v>
      </c>
      <c r="AZ1551" s="40">
        <v>427.5</v>
      </c>
      <c r="BA1551" s="42">
        <v>450</v>
      </c>
      <c r="BB1551" s="41"/>
      <c r="BC1551" s="40"/>
      <c r="BD1551" s="40"/>
      <c r="BE1551" s="40"/>
      <c r="BF1551" s="40"/>
      <c r="BG1551" s="40"/>
      <c r="BH1551" s="42"/>
      <c r="BI1551" s="40"/>
      <c r="BJ1551" s="40"/>
      <c r="BK1551" s="40"/>
      <c r="BL1551" s="40"/>
      <c r="BM1551" s="40"/>
      <c r="BN1551" s="40"/>
      <c r="BO1551" s="41"/>
      <c r="BP1551" s="40"/>
      <c r="BQ1551" s="40"/>
      <c r="BR1551" s="40"/>
      <c r="BS1551" s="40"/>
      <c r="BT1551" s="40"/>
      <c r="BU1551" s="42"/>
      <c r="BV1551" s="40"/>
      <c r="BW1551" s="41">
        <v>3</v>
      </c>
      <c r="BX1551" s="40"/>
      <c r="BY1551" s="40"/>
      <c r="BZ1551" s="40">
        <v>190</v>
      </c>
      <c r="CA1551" s="42">
        <v>205</v>
      </c>
      <c r="CB1551" s="41"/>
      <c r="CC1551" s="40"/>
      <c r="CD1551" s="40"/>
      <c r="CE1551" s="40"/>
      <c r="CF1551" s="40"/>
      <c r="CG1551" s="40"/>
      <c r="CH1551" s="42"/>
      <c r="CI1551" s="43"/>
      <c r="CJ1551" s="41"/>
      <c r="CK1551" s="40"/>
      <c r="CL1551" s="40"/>
      <c r="CM1551" s="40"/>
      <c r="CN1551" s="40"/>
      <c r="CO1551" s="40"/>
      <c r="CP1551" s="40"/>
      <c r="CQ1551" s="40"/>
      <c r="CR1551" s="40"/>
      <c r="CS1551" s="40"/>
      <c r="CT1551" s="40"/>
      <c r="CU1551" s="40"/>
      <c r="CV1551" s="40"/>
      <c r="CW1551" s="40"/>
      <c r="CX1551" s="40"/>
      <c r="CY1551" s="40"/>
      <c r="CZ1551" s="40"/>
      <c r="DA1551" s="40"/>
      <c r="DB1551" s="40"/>
      <c r="DC1551" s="40"/>
      <c r="DD1551" s="40"/>
      <c r="DE1551" s="40"/>
      <c r="DF1551" s="40"/>
      <c r="DG1551" s="40"/>
      <c r="DH1551" s="40"/>
      <c r="DI1551" s="40"/>
      <c r="DJ1551" s="40"/>
      <c r="DK1551" s="40"/>
      <c r="DL1551" s="40"/>
      <c r="DM1551" s="40"/>
      <c r="DN1551" s="40"/>
      <c r="DO1551" s="40"/>
      <c r="DP1551" s="40"/>
      <c r="DQ1551" s="41"/>
      <c r="DR1551" s="40"/>
      <c r="DS1551" s="40"/>
      <c r="DT1551" s="40"/>
      <c r="DU1551" s="40"/>
      <c r="DV1551" s="42"/>
      <c r="DW1551" s="40"/>
      <c r="DX1551" s="40"/>
      <c r="DY1551" s="40"/>
      <c r="DZ1551" s="40"/>
      <c r="EA1551" s="40"/>
      <c r="EB1551" s="40"/>
      <c r="EC1551" s="40"/>
      <c r="ED1551" s="41"/>
      <c r="EE1551" s="40"/>
      <c r="EF1551" s="40"/>
      <c r="EG1551" s="41"/>
      <c r="EH1551" s="40"/>
      <c r="EI1551" s="40"/>
      <c r="EJ1551" s="40"/>
      <c r="EK1551" s="40"/>
      <c r="EL1551" s="42"/>
      <c r="EM1551" s="40"/>
      <c r="EN1551" s="40"/>
      <c r="EO1551" s="40"/>
      <c r="EP1551" s="40"/>
      <c r="EQ1551" s="40"/>
      <c r="ER1551" s="40"/>
      <c r="ES1551" s="40"/>
      <c r="ET1551" s="40"/>
      <c r="EU1551" s="40"/>
      <c r="EV1551" s="40"/>
      <c r="EW1551" s="42"/>
      <c r="EX1551" s="42"/>
      <c r="EY1551" s="42"/>
      <c r="EZ1551" s="42"/>
      <c r="FA1551" s="42"/>
      <c r="FB1551" s="42"/>
      <c r="FC1551" s="42"/>
      <c r="FD1551" s="42"/>
      <c r="FE1551" s="42"/>
      <c r="FF1551" s="42"/>
      <c r="FG1551" s="42"/>
      <c r="FH1551" s="42"/>
      <c r="FI1551" s="42"/>
      <c r="FJ1551" s="42"/>
      <c r="FK1551" s="42"/>
      <c r="FL1551" s="42"/>
      <c r="FM1551" s="42"/>
      <c r="FN1551" s="42"/>
      <c r="FO1551" s="42"/>
      <c r="FP1551" s="42"/>
      <c r="FQ1551" s="42"/>
      <c r="FR1551" s="42"/>
      <c r="FS1551" s="29">
        <f t="shared" si="183"/>
        <v>1217.5</v>
      </c>
      <c r="FT1551" s="29">
        <f t="shared" si="185"/>
        <v>1217.5</v>
      </c>
      <c r="FU1551" s="8">
        <f t="shared" si="184"/>
        <v>9</v>
      </c>
      <c r="FV1551" s="29">
        <f t="shared" si="186"/>
        <v>9</v>
      </c>
    </row>
    <row r="1552" spans="1:179">
      <c r="A1552" s="8">
        <v>11024</v>
      </c>
      <c r="B1552" s="27" t="s">
        <v>72</v>
      </c>
      <c r="C1552" s="40">
        <v>62</v>
      </c>
      <c r="D1552" s="40" t="s">
        <v>1505</v>
      </c>
      <c r="E1552" s="40" t="s">
        <v>558</v>
      </c>
      <c r="F1552" s="40" t="s">
        <v>206</v>
      </c>
      <c r="G1552" s="40">
        <v>250</v>
      </c>
      <c r="H1552" s="8" t="str">
        <f>VLOOKUP(F1552, 'Meslek Grupları'!$E$6:$G$152, 3, FALSE)</f>
        <v>Esnaf</v>
      </c>
      <c r="I1552" s="40"/>
      <c r="J1552" s="40"/>
      <c r="K1552" s="40"/>
      <c r="L1552" s="40"/>
      <c r="M1552" s="40"/>
      <c r="N1552" s="40"/>
      <c r="O1552" s="40"/>
      <c r="P1552" s="40"/>
      <c r="Q1552" s="40" t="s">
        <v>576</v>
      </c>
      <c r="R1552" s="40">
        <v>29</v>
      </c>
      <c r="S1552" s="60" t="s">
        <v>1925</v>
      </c>
      <c r="T1552" s="60">
        <v>32.5</v>
      </c>
      <c r="U1552" s="40"/>
      <c r="V1552" s="40"/>
      <c r="W1552" s="40"/>
      <c r="X1552" s="40"/>
      <c r="Y1552" s="40"/>
      <c r="Z1552" s="41"/>
      <c r="AA1552" s="40"/>
      <c r="AB1552" s="40"/>
      <c r="AC1552" s="40"/>
      <c r="AD1552" s="40"/>
      <c r="AE1552" s="40"/>
      <c r="AF1552" s="40"/>
      <c r="AG1552" s="40"/>
      <c r="AH1552" s="40"/>
      <c r="AI1552" s="40"/>
      <c r="AJ1552" s="40"/>
      <c r="AK1552" s="40"/>
      <c r="AL1552" s="40"/>
      <c r="AM1552" s="40"/>
      <c r="AN1552" s="40"/>
      <c r="AO1552" s="40"/>
      <c r="AP1552" s="40"/>
      <c r="AQ1552" s="40"/>
      <c r="AR1552" s="40">
        <v>80</v>
      </c>
      <c r="AS1552" s="42">
        <v>16</v>
      </c>
      <c r="AT1552" s="42">
        <v>16</v>
      </c>
      <c r="AU1552" s="43"/>
      <c r="AV1552" s="40">
        <v>4</v>
      </c>
      <c r="AW1552" s="40"/>
      <c r="AX1552" s="40">
        <v>16</v>
      </c>
      <c r="AY1552" s="40" t="s">
        <v>1918</v>
      </c>
      <c r="AZ1552" s="40">
        <v>144</v>
      </c>
      <c r="BA1552" s="42">
        <v>145</v>
      </c>
      <c r="BB1552" s="41"/>
      <c r="BC1552" s="40"/>
      <c r="BD1552" s="40"/>
      <c r="BE1552" s="40"/>
      <c r="BF1552" s="40"/>
      <c r="BG1552" s="40"/>
      <c r="BH1552" s="42"/>
      <c r="BI1552" s="40"/>
      <c r="BJ1552" s="40"/>
      <c r="BK1552" s="40"/>
      <c r="BL1552" s="40"/>
      <c r="BM1552" s="40"/>
      <c r="BN1552" s="40"/>
      <c r="BO1552" s="41"/>
      <c r="BP1552" s="40"/>
      <c r="BQ1552" s="40"/>
      <c r="BR1552" s="40"/>
      <c r="BS1552" s="40"/>
      <c r="BT1552" s="40"/>
      <c r="BU1552" s="42"/>
      <c r="BV1552" s="40"/>
      <c r="BW1552" s="41">
        <v>5</v>
      </c>
      <c r="BX1552" s="40"/>
      <c r="BY1552" s="60"/>
      <c r="BZ1552" s="40">
        <v>195</v>
      </c>
      <c r="CA1552" s="42">
        <v>195</v>
      </c>
      <c r="CB1552" s="41"/>
      <c r="CC1552" s="40"/>
      <c r="CD1552" s="40"/>
      <c r="CE1552" s="40"/>
      <c r="CF1552" s="40"/>
      <c r="CG1552" s="40"/>
      <c r="CH1552" s="42"/>
      <c r="CI1552" s="43"/>
      <c r="CJ1552" s="41"/>
      <c r="CK1552" s="40"/>
      <c r="CL1552" s="40"/>
      <c r="CM1552" s="40"/>
      <c r="CN1552" s="40"/>
      <c r="CO1552" s="40"/>
      <c r="CP1552" s="40"/>
      <c r="CQ1552" s="40"/>
      <c r="CR1552" s="40"/>
      <c r="CS1552" s="40"/>
      <c r="CT1552" s="40"/>
      <c r="CU1552" s="40"/>
      <c r="CV1552" s="40"/>
      <c r="CW1552" s="40"/>
      <c r="CX1552" s="40"/>
      <c r="CY1552" s="40"/>
      <c r="CZ1552" s="40"/>
      <c r="DA1552" s="40"/>
      <c r="DB1552" s="40"/>
      <c r="DC1552" s="40"/>
      <c r="DD1552" s="40"/>
      <c r="DE1552" s="40"/>
      <c r="DF1552" s="40"/>
      <c r="DG1552" s="40"/>
      <c r="DH1552" s="40"/>
      <c r="DI1552" s="40"/>
      <c r="DJ1552" s="40"/>
      <c r="DK1552" s="40"/>
      <c r="DL1552" s="40"/>
      <c r="DM1552" s="40"/>
      <c r="DN1552" s="40"/>
      <c r="DO1552" s="40"/>
      <c r="DP1552" s="40"/>
      <c r="DQ1552" s="41"/>
      <c r="DR1552" s="40"/>
      <c r="DS1552" s="40"/>
      <c r="DT1552" s="40"/>
      <c r="DU1552" s="40"/>
      <c r="DV1552" s="42"/>
      <c r="DW1552" s="40"/>
      <c r="DX1552" s="40"/>
      <c r="DY1552" s="40"/>
      <c r="DZ1552" s="40"/>
      <c r="EA1552" s="40"/>
      <c r="EB1552" s="40"/>
      <c r="EC1552" s="40"/>
      <c r="ED1552" s="41"/>
      <c r="EE1552" s="40"/>
      <c r="EF1552" s="40"/>
      <c r="EG1552" s="41"/>
      <c r="EH1552" s="40"/>
      <c r="EI1552" s="40"/>
      <c r="EJ1552" s="40"/>
      <c r="EK1552" s="40"/>
      <c r="EL1552" s="42"/>
      <c r="EM1552" s="40"/>
      <c r="EN1552" s="40"/>
      <c r="EO1552" s="40"/>
      <c r="EP1552" s="40"/>
      <c r="EQ1552" s="40"/>
      <c r="ER1552" s="40"/>
      <c r="ES1552" s="40"/>
      <c r="ET1552" s="40"/>
      <c r="EU1552" s="40"/>
      <c r="EV1552" s="40"/>
      <c r="EW1552" s="42"/>
      <c r="EX1552" s="42"/>
      <c r="EY1552" s="42"/>
      <c r="EZ1552" s="42"/>
      <c r="FA1552" s="42"/>
      <c r="FB1552" s="42"/>
      <c r="FC1552" s="42"/>
      <c r="FD1552" s="42"/>
      <c r="FE1552" s="42"/>
      <c r="FF1552" s="42"/>
      <c r="FG1552" s="42"/>
      <c r="FH1552" s="42"/>
      <c r="FI1552" s="42"/>
      <c r="FJ1552" s="42"/>
      <c r="FK1552" s="42"/>
      <c r="FL1552" s="42"/>
      <c r="FM1552" s="42"/>
      <c r="FN1552" s="42"/>
      <c r="FO1552" s="42"/>
      <c r="FP1552" s="42"/>
      <c r="FQ1552" s="42"/>
      <c r="FR1552" s="42"/>
      <c r="FS1552" s="29">
        <f t="shared" si="183"/>
        <v>589</v>
      </c>
      <c r="FT1552" s="29">
        <f t="shared" si="185"/>
        <v>589</v>
      </c>
      <c r="FU1552" s="8">
        <f t="shared" si="184"/>
        <v>9</v>
      </c>
      <c r="FV1552" s="29">
        <f t="shared" si="186"/>
        <v>9</v>
      </c>
      <c r="FW1552" t="s">
        <v>1926</v>
      </c>
    </row>
    <row r="1553" spans="1:179">
      <c r="A1553" s="8">
        <v>11024</v>
      </c>
      <c r="B1553" s="27" t="s">
        <v>72</v>
      </c>
      <c r="C1553" s="40">
        <v>63</v>
      </c>
      <c r="D1553" s="40" t="s">
        <v>1886</v>
      </c>
      <c r="E1553" s="40" t="s">
        <v>1913</v>
      </c>
      <c r="F1553" s="40" t="s">
        <v>808</v>
      </c>
      <c r="G1553" s="40">
        <v>120</v>
      </c>
      <c r="H1553" s="8" t="str">
        <f>VLOOKUP(F1553, 'Meslek Grupları'!$E$6:$G$152, 3, FALSE)</f>
        <v>İşçiler</v>
      </c>
      <c r="I1553" s="40"/>
      <c r="J1553" s="40"/>
      <c r="K1553" s="40"/>
      <c r="L1553" s="40"/>
      <c r="M1553" s="40"/>
      <c r="N1553" s="40"/>
      <c r="O1553" s="40"/>
      <c r="P1553" s="40"/>
      <c r="Q1553" s="40" t="s">
        <v>576</v>
      </c>
      <c r="R1553" s="40">
        <v>15</v>
      </c>
      <c r="S1553" s="40">
        <v>3</v>
      </c>
      <c r="T1553" s="40">
        <v>22</v>
      </c>
      <c r="U1553" s="40"/>
      <c r="V1553" s="40"/>
      <c r="W1553" s="40"/>
      <c r="X1553" s="40"/>
      <c r="Y1553" s="40"/>
      <c r="Z1553" s="41"/>
      <c r="AA1553" s="40"/>
      <c r="AB1553" s="40"/>
      <c r="AC1553" s="40"/>
      <c r="AD1553" s="40"/>
      <c r="AE1553" s="40"/>
      <c r="AF1553" s="40"/>
      <c r="AG1553" s="40"/>
      <c r="AH1553" s="40"/>
      <c r="AI1553" s="40"/>
      <c r="AJ1553" s="40"/>
      <c r="AK1553" s="40"/>
      <c r="AL1553" s="40"/>
      <c r="AM1553" s="40"/>
      <c r="AN1553" s="40"/>
      <c r="AO1553" s="40"/>
      <c r="AP1553" s="40"/>
      <c r="AQ1553" s="40"/>
      <c r="AR1553" s="40"/>
      <c r="AS1553" s="42"/>
      <c r="AT1553" s="42"/>
      <c r="AU1553" s="43"/>
      <c r="AV1553" s="40"/>
      <c r="AW1553" s="40"/>
      <c r="AX1553" s="40"/>
      <c r="AY1553" s="40"/>
      <c r="AZ1553" s="40"/>
      <c r="BA1553" s="42"/>
      <c r="BB1553" s="41"/>
      <c r="BC1553" s="40"/>
      <c r="BD1553" s="40"/>
      <c r="BE1553" s="40"/>
      <c r="BF1553" s="40"/>
      <c r="BG1553" s="40"/>
      <c r="BH1553" s="42"/>
      <c r="BI1553" s="40"/>
      <c r="BJ1553" s="40"/>
      <c r="BK1553" s="40"/>
      <c r="BL1553" s="40"/>
      <c r="BM1553" s="40"/>
      <c r="BN1553" s="40"/>
      <c r="BO1553" s="41"/>
      <c r="BP1553" s="40"/>
      <c r="BQ1553" s="40"/>
      <c r="BR1553" s="40"/>
      <c r="BS1553" s="40"/>
      <c r="BT1553" s="40"/>
      <c r="BU1553" s="42"/>
      <c r="BV1553" s="40"/>
      <c r="BW1553" s="41">
        <v>3</v>
      </c>
      <c r="BX1553" s="40"/>
      <c r="BY1553" s="40"/>
      <c r="BZ1553" s="40">
        <v>225</v>
      </c>
      <c r="CA1553" s="42">
        <v>225</v>
      </c>
      <c r="CB1553" s="41"/>
      <c r="CC1553" s="40"/>
      <c r="CD1553" s="40"/>
      <c r="CE1553" s="40"/>
      <c r="CF1553" s="40"/>
      <c r="CG1553" s="40"/>
      <c r="CH1553" s="42"/>
      <c r="CI1553" s="43"/>
      <c r="CJ1553" s="41"/>
      <c r="CK1553" s="40"/>
      <c r="CL1553" s="40"/>
      <c r="CM1553" s="40"/>
      <c r="CN1553" s="40"/>
      <c r="CO1553" s="40"/>
      <c r="CP1553" s="40"/>
      <c r="CQ1553" s="40"/>
      <c r="CR1553" s="40"/>
      <c r="CS1553" s="40"/>
      <c r="CT1553" s="40"/>
      <c r="CU1553" s="40"/>
      <c r="CV1553" s="40"/>
      <c r="CW1553" s="40"/>
      <c r="CX1553" s="40"/>
      <c r="CY1553" s="40"/>
      <c r="CZ1553" s="40"/>
      <c r="DA1553" s="40"/>
      <c r="DB1553" s="40"/>
      <c r="DC1553" s="40"/>
      <c r="DD1553" s="40"/>
      <c r="DE1553" s="40"/>
      <c r="DF1553" s="40"/>
      <c r="DG1553" s="40"/>
      <c r="DH1553" s="40"/>
      <c r="DI1553" s="40"/>
      <c r="DJ1553" s="40"/>
      <c r="DK1553" s="40"/>
      <c r="DL1553" s="40"/>
      <c r="DM1553" s="40"/>
      <c r="DN1553" s="40"/>
      <c r="DO1553" s="40"/>
      <c r="DP1553" s="40"/>
      <c r="DQ1553" s="41"/>
      <c r="DR1553" s="40"/>
      <c r="DS1553" s="40"/>
      <c r="DT1553" s="40"/>
      <c r="DU1553" s="40"/>
      <c r="DV1553" s="42"/>
      <c r="DW1553" s="40"/>
      <c r="DX1553" s="40"/>
      <c r="DY1553" s="40"/>
      <c r="DZ1553" s="40"/>
      <c r="EA1553" s="40"/>
      <c r="EB1553" s="40"/>
      <c r="EC1553" s="40"/>
      <c r="ED1553" s="41"/>
      <c r="EE1553" s="40"/>
      <c r="EF1553" s="40"/>
      <c r="EG1553" s="41"/>
      <c r="EH1553" s="40"/>
      <c r="EI1553" s="40"/>
      <c r="EJ1553" s="40"/>
      <c r="EK1553" s="40"/>
      <c r="EL1553" s="42"/>
      <c r="EM1553" s="40"/>
      <c r="EN1553" s="40"/>
      <c r="EO1553" s="40"/>
      <c r="EP1553" s="40"/>
      <c r="EQ1553" s="40"/>
      <c r="ER1553" s="40"/>
      <c r="ES1553" s="40"/>
      <c r="ET1553" s="40"/>
      <c r="EU1553" s="40"/>
      <c r="EV1553" s="40"/>
      <c r="EW1553" s="42"/>
      <c r="EX1553" s="42"/>
      <c r="EY1553" s="42"/>
      <c r="EZ1553" s="42"/>
      <c r="FA1553" s="42"/>
      <c r="FB1553" s="42"/>
      <c r="FC1553" s="42"/>
      <c r="FD1553" s="42"/>
      <c r="FE1553" s="42"/>
      <c r="FF1553" s="42"/>
      <c r="FG1553" s="42"/>
      <c r="FH1553" s="42"/>
      <c r="FI1553" s="42"/>
      <c r="FJ1553" s="42"/>
      <c r="FK1553" s="42"/>
      <c r="FL1553" s="42"/>
      <c r="FM1553" s="42"/>
      <c r="FN1553" s="42"/>
      <c r="FO1553" s="42"/>
      <c r="FP1553" s="42"/>
      <c r="FQ1553" s="42"/>
      <c r="FR1553" s="42"/>
      <c r="FS1553" s="29">
        <f t="shared" si="183"/>
        <v>345</v>
      </c>
      <c r="FT1553" s="29">
        <f t="shared" si="185"/>
        <v>345</v>
      </c>
      <c r="FU1553" s="8">
        <f t="shared" si="184"/>
        <v>3</v>
      </c>
      <c r="FV1553" s="29">
        <f t="shared" si="186"/>
        <v>3</v>
      </c>
    </row>
    <row r="1554" spans="1:179">
      <c r="A1554" s="8">
        <v>11024</v>
      </c>
      <c r="B1554" s="27" t="s">
        <v>72</v>
      </c>
      <c r="C1554" s="40">
        <v>64</v>
      </c>
      <c r="D1554" s="40" t="s">
        <v>1448</v>
      </c>
      <c r="E1554" s="40" t="s">
        <v>1909</v>
      </c>
      <c r="F1554" s="40" t="s">
        <v>807</v>
      </c>
      <c r="G1554" s="40">
        <v>350</v>
      </c>
      <c r="H1554" s="8" t="str">
        <f>VLOOKUP(F1554, 'Meslek Grupları'!$E$6:$G$152, 3, FALSE)</f>
        <v>Esnaf</v>
      </c>
      <c r="I1554" s="40"/>
      <c r="J1554" s="40"/>
      <c r="K1554" s="40"/>
      <c r="L1554" s="40"/>
      <c r="M1554" s="40"/>
      <c r="N1554" s="40"/>
      <c r="O1554" s="40"/>
      <c r="P1554" s="40"/>
      <c r="Q1554" s="40" t="s">
        <v>576</v>
      </c>
      <c r="R1554" s="40">
        <v>52</v>
      </c>
      <c r="S1554" s="40">
        <v>2</v>
      </c>
      <c r="T1554" s="40">
        <v>14</v>
      </c>
      <c r="U1554" s="40"/>
      <c r="V1554" s="40"/>
      <c r="W1554" s="40"/>
      <c r="X1554" s="40"/>
      <c r="Y1554" s="40"/>
      <c r="Z1554" s="41"/>
      <c r="AA1554" s="40"/>
      <c r="AB1554" s="40"/>
      <c r="AC1554" s="40"/>
      <c r="AD1554" s="40"/>
      <c r="AE1554" s="40"/>
      <c r="AF1554" s="40"/>
      <c r="AG1554" s="40"/>
      <c r="AH1554" s="40"/>
      <c r="AI1554" s="40"/>
      <c r="AJ1554" s="40"/>
      <c r="AK1554" s="40"/>
      <c r="AL1554" s="40"/>
      <c r="AM1554" s="40"/>
      <c r="AN1554" s="40"/>
      <c r="AO1554" s="40"/>
      <c r="AP1554" s="40"/>
      <c r="AQ1554" s="40"/>
      <c r="AR1554" s="40"/>
      <c r="AS1554" s="42"/>
      <c r="AT1554" s="42"/>
      <c r="AU1554" s="43"/>
      <c r="AV1554" s="40"/>
      <c r="AW1554" s="40"/>
      <c r="AX1554" s="40"/>
      <c r="AY1554" s="40"/>
      <c r="AZ1554" s="40"/>
      <c r="BA1554" s="42"/>
      <c r="BB1554" s="41"/>
      <c r="BC1554" s="40"/>
      <c r="BD1554" s="40"/>
      <c r="BE1554" s="40"/>
      <c r="BF1554" s="40"/>
      <c r="BG1554" s="40"/>
      <c r="BH1554" s="42"/>
      <c r="BI1554" s="40"/>
      <c r="BJ1554" s="40"/>
      <c r="BK1554" s="40"/>
      <c r="BL1554" s="40"/>
      <c r="BM1554" s="40"/>
      <c r="BN1554" s="40"/>
      <c r="BO1554" s="41"/>
      <c r="BP1554" s="40"/>
      <c r="BQ1554" s="40"/>
      <c r="BR1554" s="40"/>
      <c r="BS1554" s="40"/>
      <c r="BT1554" s="40"/>
      <c r="BU1554" s="42"/>
      <c r="BV1554" s="40"/>
      <c r="BW1554" s="41">
        <v>2</v>
      </c>
      <c r="BX1554" s="40"/>
      <c r="BY1554" s="40"/>
      <c r="BZ1554" s="40">
        <v>225</v>
      </c>
      <c r="CA1554" s="42">
        <v>225</v>
      </c>
      <c r="CB1554" s="41"/>
      <c r="CC1554" s="40"/>
      <c r="CD1554" s="40"/>
      <c r="CE1554" s="40"/>
      <c r="CF1554" s="40"/>
      <c r="CG1554" s="40"/>
      <c r="CH1554" s="42"/>
      <c r="CI1554" s="43"/>
      <c r="CJ1554" s="41"/>
      <c r="CK1554" s="40"/>
      <c r="CL1554" s="40"/>
      <c r="CM1554" s="40"/>
      <c r="CN1554" s="40"/>
      <c r="CO1554" s="40"/>
      <c r="CP1554" s="40"/>
      <c r="CQ1554" s="40"/>
      <c r="CR1554" s="40"/>
      <c r="CS1554" s="40"/>
      <c r="CT1554" s="40"/>
      <c r="CU1554" s="40"/>
      <c r="CV1554" s="40"/>
      <c r="CW1554" s="40"/>
      <c r="CX1554" s="40"/>
      <c r="CY1554" s="40"/>
      <c r="CZ1554" s="40"/>
      <c r="DA1554" s="40"/>
      <c r="DB1554" s="40"/>
      <c r="DC1554" s="40"/>
      <c r="DD1554" s="40"/>
      <c r="DE1554" s="40"/>
      <c r="DF1554" s="40"/>
      <c r="DG1554" s="40"/>
      <c r="DH1554" s="40"/>
      <c r="DI1554" s="40"/>
      <c r="DJ1554" s="40"/>
      <c r="DK1554" s="40"/>
      <c r="DL1554" s="40"/>
      <c r="DM1554" s="40"/>
      <c r="DN1554" s="40"/>
      <c r="DO1554" s="40"/>
      <c r="DP1554" s="40"/>
      <c r="DQ1554" s="41"/>
      <c r="DR1554" s="40"/>
      <c r="DS1554" s="40"/>
      <c r="DT1554" s="40"/>
      <c r="DU1554" s="40"/>
      <c r="DV1554" s="42"/>
      <c r="DW1554" s="40"/>
      <c r="DX1554" s="40"/>
      <c r="DY1554" s="40"/>
      <c r="DZ1554" s="40"/>
      <c r="EA1554" s="40"/>
      <c r="EB1554" s="40"/>
      <c r="EC1554" s="40"/>
      <c r="ED1554" s="41"/>
      <c r="EE1554" s="40"/>
      <c r="EF1554" s="40"/>
      <c r="EG1554" s="41"/>
      <c r="EH1554" s="40"/>
      <c r="EI1554" s="40"/>
      <c r="EJ1554" s="40"/>
      <c r="EK1554" s="40"/>
      <c r="EL1554" s="42"/>
      <c r="EM1554" s="40"/>
      <c r="EN1554" s="40"/>
      <c r="EO1554" s="40"/>
      <c r="EP1554" s="40"/>
      <c r="EQ1554" s="40"/>
      <c r="ER1554" s="40"/>
      <c r="ES1554" s="40"/>
      <c r="ET1554" s="40"/>
      <c r="EU1554" s="40"/>
      <c r="EV1554" s="40"/>
      <c r="EW1554" s="42"/>
      <c r="EX1554" s="42"/>
      <c r="EY1554" s="42"/>
      <c r="EZ1554" s="42"/>
      <c r="FA1554" s="42"/>
      <c r="FB1554" s="42"/>
      <c r="FC1554" s="42"/>
      <c r="FD1554" s="42"/>
      <c r="FE1554" s="42"/>
      <c r="FF1554" s="42"/>
      <c r="FG1554" s="42"/>
      <c r="FH1554" s="42"/>
      <c r="FI1554" s="42"/>
      <c r="FJ1554" s="42"/>
      <c r="FK1554" s="42"/>
      <c r="FL1554" s="42"/>
      <c r="FM1554" s="42"/>
      <c r="FN1554" s="42"/>
      <c r="FO1554" s="42"/>
      <c r="FP1554" s="42"/>
      <c r="FQ1554" s="42"/>
      <c r="FR1554" s="42"/>
      <c r="FS1554" s="29">
        <f t="shared" si="183"/>
        <v>575</v>
      </c>
      <c r="FT1554" s="29">
        <f t="shared" si="185"/>
        <v>575</v>
      </c>
      <c r="FU1554" s="8">
        <f t="shared" si="184"/>
        <v>2</v>
      </c>
      <c r="FV1554" s="29">
        <f t="shared" si="186"/>
        <v>2</v>
      </c>
    </row>
    <row r="1555" spans="1:179">
      <c r="A1555" s="8">
        <v>11024</v>
      </c>
      <c r="B1555" s="27" t="s">
        <v>72</v>
      </c>
      <c r="C1555" s="40">
        <v>65</v>
      </c>
      <c r="D1555" s="40" t="s">
        <v>1927</v>
      </c>
      <c r="E1555" s="40" t="s">
        <v>1886</v>
      </c>
      <c r="F1555" s="40" t="s">
        <v>1928</v>
      </c>
      <c r="G1555" s="40"/>
      <c r="H1555" s="8" t="str">
        <f>VLOOKUP(F1555, 'Meslek Grupları'!$E$6:$G$152, 3, FALSE)</f>
        <v>Mesleksiz</v>
      </c>
      <c r="I1555" s="40" t="s">
        <v>1929</v>
      </c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1">
        <v>150</v>
      </c>
      <c r="AA1555" s="40">
        <v>37.5</v>
      </c>
      <c r="AB1555" s="40"/>
      <c r="AC1555" s="40"/>
      <c r="AD1555" s="40"/>
      <c r="AE1555" s="40"/>
      <c r="AF1555" s="40"/>
      <c r="AG1555" s="40"/>
      <c r="AH1555" s="40"/>
      <c r="AI1555" s="40"/>
      <c r="AJ1555" s="40"/>
      <c r="AK1555" s="40"/>
      <c r="AL1555" s="40"/>
      <c r="AM1555" s="40"/>
      <c r="AN1555" s="40"/>
      <c r="AO1555" s="40"/>
      <c r="AP1555" s="40"/>
      <c r="AQ1555" s="40"/>
      <c r="AR1555" s="40"/>
      <c r="AS1555" s="42"/>
      <c r="AT1555" s="42"/>
      <c r="AU1555" s="43"/>
      <c r="AV1555" s="40">
        <v>3</v>
      </c>
      <c r="AW1555" s="40"/>
      <c r="AX1555" s="40">
        <v>37.5</v>
      </c>
      <c r="AY1555" s="40" t="s">
        <v>1930</v>
      </c>
      <c r="AZ1555" s="40">
        <v>337.5</v>
      </c>
      <c r="BA1555" s="42">
        <v>337.5</v>
      </c>
      <c r="BB1555" s="41"/>
      <c r="BC1555" s="40"/>
      <c r="BD1555" s="40"/>
      <c r="BE1555" s="40"/>
      <c r="BF1555" s="40"/>
      <c r="BG1555" s="40"/>
      <c r="BH1555" s="42"/>
      <c r="BI1555" s="40"/>
      <c r="BJ1555" s="40"/>
      <c r="BK1555" s="40"/>
      <c r="BL1555" s="40"/>
      <c r="BM1555" s="40"/>
      <c r="BN1555" s="40"/>
      <c r="BO1555" s="41"/>
      <c r="BP1555" s="40"/>
      <c r="BQ1555" s="40"/>
      <c r="BR1555" s="40"/>
      <c r="BS1555" s="40"/>
      <c r="BT1555" s="40"/>
      <c r="BU1555" s="42"/>
      <c r="BV1555" s="40"/>
      <c r="BW1555" s="41"/>
      <c r="BX1555" s="40"/>
      <c r="BY1555" s="40"/>
      <c r="BZ1555" s="40"/>
      <c r="CA1555" s="42"/>
      <c r="CB1555" s="41"/>
      <c r="CC1555" s="40"/>
      <c r="CD1555" s="40"/>
      <c r="CE1555" s="40"/>
      <c r="CF1555" s="40"/>
      <c r="CG1555" s="40"/>
      <c r="CH1555" s="42"/>
      <c r="CI1555" s="43"/>
      <c r="CJ1555" s="41"/>
      <c r="CK1555" s="40"/>
      <c r="CL1555" s="40"/>
      <c r="CM1555" s="40"/>
      <c r="CN1555" s="40"/>
      <c r="CO1555" s="40"/>
      <c r="CP1555" s="40"/>
      <c r="CQ1555" s="40"/>
      <c r="CR1555" s="40"/>
      <c r="CS1555" s="40"/>
      <c r="CT1555" s="40"/>
      <c r="CU1555" s="40"/>
      <c r="CV1555" s="40"/>
      <c r="CW1555" s="40"/>
      <c r="CX1555" s="40"/>
      <c r="CY1555" s="40"/>
      <c r="CZ1555" s="40"/>
      <c r="DA1555" s="40"/>
      <c r="DB1555" s="40"/>
      <c r="DC1555" s="40"/>
      <c r="DD1555" s="40"/>
      <c r="DE1555" s="40"/>
      <c r="DF1555" s="40"/>
      <c r="DG1555" s="40"/>
      <c r="DH1555" s="40"/>
      <c r="DI1555" s="40"/>
      <c r="DJ1555" s="40"/>
      <c r="DK1555" s="40"/>
      <c r="DL1555" s="40"/>
      <c r="DM1555" s="40"/>
      <c r="DN1555" s="40"/>
      <c r="DO1555" s="40"/>
      <c r="DP1555" s="40"/>
      <c r="DQ1555" s="41"/>
      <c r="DR1555" s="40"/>
      <c r="DS1555" s="40"/>
      <c r="DT1555" s="40"/>
      <c r="DU1555" s="40"/>
      <c r="DV1555" s="42"/>
      <c r="DW1555" s="40"/>
      <c r="DX1555" s="40"/>
      <c r="DY1555" s="40"/>
      <c r="DZ1555" s="40"/>
      <c r="EA1555" s="40"/>
      <c r="EB1555" s="40"/>
      <c r="EC1555" s="40"/>
      <c r="ED1555" s="41"/>
      <c r="EE1555" s="40"/>
      <c r="EF1555" s="40"/>
      <c r="EG1555" s="41"/>
      <c r="EH1555" s="40"/>
      <c r="EI1555" s="40"/>
      <c r="EJ1555" s="40"/>
      <c r="EK1555" s="40"/>
      <c r="EL1555" s="42"/>
      <c r="EM1555" s="40"/>
      <c r="EN1555" s="40"/>
      <c r="EO1555" s="40"/>
      <c r="EP1555" s="40"/>
      <c r="EQ1555" s="40"/>
      <c r="ER1555" s="40"/>
      <c r="ES1555" s="40"/>
      <c r="ET1555" s="40"/>
      <c r="EU1555" s="40"/>
      <c r="EV1555" s="40"/>
      <c r="EW1555" s="42"/>
      <c r="EX1555" s="42"/>
      <c r="EY1555" s="42"/>
      <c r="EZ1555" s="42"/>
      <c r="FA1555" s="42"/>
      <c r="FB1555" s="42"/>
      <c r="FC1555" s="42"/>
      <c r="FD1555" s="42"/>
      <c r="FE1555" s="42"/>
      <c r="FF1555" s="42"/>
      <c r="FG1555" s="42"/>
      <c r="FH1555" s="42"/>
      <c r="FI1555" s="42"/>
      <c r="FJ1555" s="42"/>
      <c r="FK1555" s="42"/>
      <c r="FL1555" s="42"/>
      <c r="FM1555" s="42"/>
      <c r="FN1555" s="42"/>
      <c r="FO1555" s="42"/>
      <c r="FP1555" s="42"/>
      <c r="FQ1555" s="42"/>
      <c r="FR1555" s="42"/>
      <c r="FS1555" s="29">
        <f t="shared" si="183"/>
        <v>337.5</v>
      </c>
      <c r="FT1555" s="29">
        <f t="shared" si="185"/>
        <v>337.5</v>
      </c>
      <c r="FU1555" s="8">
        <f t="shared" si="184"/>
        <v>3</v>
      </c>
      <c r="FV1555" s="29">
        <f t="shared" si="186"/>
        <v>3</v>
      </c>
    </row>
    <row r="1556" spans="1:179">
      <c r="A1556" s="8">
        <v>11024</v>
      </c>
      <c r="B1556" s="27" t="s">
        <v>72</v>
      </c>
      <c r="C1556" s="40">
        <v>66</v>
      </c>
      <c r="D1556" s="40" t="s">
        <v>1931</v>
      </c>
      <c r="E1556" s="40" t="s">
        <v>1496</v>
      </c>
      <c r="F1556" s="40" t="s">
        <v>253</v>
      </c>
      <c r="G1556" s="40">
        <v>150</v>
      </c>
      <c r="H1556" s="8" t="str">
        <f>VLOOKUP(F1556, 'Meslek Grupları'!$E$6:$G$152, 3, FALSE)</f>
        <v>İşçiler</v>
      </c>
      <c r="I1556" s="40"/>
      <c r="J1556" s="40"/>
      <c r="K1556" s="40"/>
      <c r="L1556" s="40"/>
      <c r="M1556" s="40"/>
      <c r="N1556" s="40"/>
      <c r="O1556" s="40"/>
      <c r="P1556" s="40"/>
      <c r="Q1556" s="40" t="s">
        <v>576</v>
      </c>
      <c r="R1556" s="40">
        <v>15</v>
      </c>
      <c r="S1556" s="40"/>
      <c r="T1556" s="40"/>
      <c r="U1556" s="40"/>
      <c r="V1556" s="40"/>
      <c r="W1556" s="40"/>
      <c r="X1556" s="40"/>
      <c r="Y1556" s="40"/>
      <c r="Z1556" s="41"/>
      <c r="AA1556" s="40"/>
      <c r="AB1556" s="40"/>
      <c r="AC1556" s="40"/>
      <c r="AD1556" s="40"/>
      <c r="AE1556" s="40"/>
      <c r="AF1556" s="40"/>
      <c r="AG1556" s="40"/>
      <c r="AH1556" s="40"/>
      <c r="AI1556" s="40"/>
      <c r="AJ1556" s="40"/>
      <c r="AK1556" s="40"/>
      <c r="AL1556" s="40"/>
      <c r="AM1556" s="40"/>
      <c r="AN1556" s="40"/>
      <c r="AO1556" s="40"/>
      <c r="AP1556" s="40"/>
      <c r="AQ1556" s="40"/>
      <c r="AR1556" s="40"/>
      <c r="AS1556" s="42"/>
      <c r="AT1556" s="42"/>
      <c r="AU1556" s="43"/>
      <c r="AV1556" s="40"/>
      <c r="AW1556" s="40"/>
      <c r="AX1556" s="40"/>
      <c r="AY1556" s="40"/>
      <c r="AZ1556" s="40"/>
      <c r="BA1556" s="42"/>
      <c r="BB1556" s="41"/>
      <c r="BC1556" s="40"/>
      <c r="BD1556" s="40"/>
      <c r="BE1556" s="40"/>
      <c r="BF1556" s="40"/>
      <c r="BG1556" s="40"/>
      <c r="BH1556" s="42"/>
      <c r="BI1556" s="40"/>
      <c r="BJ1556" s="40"/>
      <c r="BK1556" s="40"/>
      <c r="BL1556" s="40"/>
      <c r="BM1556" s="40"/>
      <c r="BN1556" s="40"/>
      <c r="BO1556" s="41"/>
      <c r="BP1556" s="40"/>
      <c r="BQ1556" s="40"/>
      <c r="BR1556" s="40"/>
      <c r="BS1556" s="40"/>
      <c r="BT1556" s="40"/>
      <c r="BU1556" s="42"/>
      <c r="BV1556" s="40"/>
      <c r="BW1556" s="41"/>
      <c r="BX1556" s="40"/>
      <c r="BY1556" s="40"/>
      <c r="BZ1556" s="40"/>
      <c r="CA1556" s="42"/>
      <c r="CB1556" s="41"/>
      <c r="CC1556" s="40"/>
      <c r="CD1556" s="40"/>
      <c r="CE1556" s="40"/>
      <c r="CF1556" s="40"/>
      <c r="CG1556" s="40"/>
      <c r="CH1556" s="42"/>
      <c r="CI1556" s="43"/>
      <c r="CJ1556" s="41"/>
      <c r="CK1556" s="40"/>
      <c r="CL1556" s="40"/>
      <c r="CM1556" s="40"/>
      <c r="CN1556" s="40"/>
      <c r="CO1556" s="40"/>
      <c r="CP1556" s="40"/>
      <c r="CQ1556" s="40"/>
      <c r="CR1556" s="40"/>
      <c r="CS1556" s="40"/>
      <c r="CT1556" s="40"/>
      <c r="CU1556" s="40"/>
      <c r="CV1556" s="40"/>
      <c r="CW1556" s="40"/>
      <c r="CX1556" s="40"/>
      <c r="CY1556" s="40"/>
      <c r="CZ1556" s="40"/>
      <c r="DA1556" s="40"/>
      <c r="DB1556" s="40"/>
      <c r="DC1556" s="40"/>
      <c r="DD1556" s="40"/>
      <c r="DE1556" s="40"/>
      <c r="DF1556" s="40"/>
      <c r="DG1556" s="40"/>
      <c r="DH1556" s="40"/>
      <c r="DI1556" s="40"/>
      <c r="DJ1556" s="40"/>
      <c r="DK1556" s="40"/>
      <c r="DL1556" s="40"/>
      <c r="DM1556" s="40"/>
      <c r="DN1556" s="40"/>
      <c r="DO1556" s="40"/>
      <c r="DP1556" s="40"/>
      <c r="DQ1556" s="41"/>
      <c r="DR1556" s="40"/>
      <c r="DS1556" s="40"/>
      <c r="DT1556" s="40"/>
      <c r="DU1556" s="40"/>
      <c r="DV1556" s="42"/>
      <c r="DW1556" s="40"/>
      <c r="DX1556" s="40"/>
      <c r="DY1556" s="40"/>
      <c r="DZ1556" s="40"/>
      <c r="EA1556" s="40"/>
      <c r="EB1556" s="40"/>
      <c r="EC1556" s="40"/>
      <c r="ED1556" s="41"/>
      <c r="EE1556" s="40"/>
      <c r="EF1556" s="40"/>
      <c r="EG1556" s="41"/>
      <c r="EH1556" s="40"/>
      <c r="EI1556" s="40"/>
      <c r="EJ1556" s="40"/>
      <c r="EK1556" s="40"/>
      <c r="EL1556" s="42"/>
      <c r="EM1556" s="40"/>
      <c r="EN1556" s="40"/>
      <c r="EO1556" s="40"/>
      <c r="EP1556" s="40"/>
      <c r="EQ1556" s="40"/>
      <c r="ER1556" s="40"/>
      <c r="ES1556" s="40"/>
      <c r="ET1556" s="40"/>
      <c r="EU1556" s="40"/>
      <c r="EV1556" s="40"/>
      <c r="EW1556" s="42"/>
      <c r="EX1556" s="42"/>
      <c r="EY1556" s="42"/>
      <c r="EZ1556" s="42"/>
      <c r="FA1556" s="42"/>
      <c r="FB1556" s="42"/>
      <c r="FC1556" s="42"/>
      <c r="FD1556" s="42"/>
      <c r="FE1556" s="42"/>
      <c r="FF1556" s="42"/>
      <c r="FG1556" s="42"/>
      <c r="FH1556" s="42"/>
      <c r="FI1556" s="42"/>
      <c r="FJ1556" s="42"/>
      <c r="FK1556" s="42"/>
      <c r="FL1556" s="42"/>
      <c r="FM1556" s="42"/>
      <c r="FN1556" s="42"/>
      <c r="FO1556" s="42"/>
      <c r="FP1556" s="42"/>
      <c r="FQ1556" s="42"/>
      <c r="FR1556" s="42"/>
      <c r="FS1556" s="29">
        <f t="shared" si="183"/>
        <v>150</v>
      </c>
      <c r="FT1556" s="29">
        <f t="shared" si="185"/>
        <v>150</v>
      </c>
      <c r="FU1556" s="8">
        <f t="shared" si="184"/>
        <v>0</v>
      </c>
      <c r="FV1556" s="29">
        <f t="shared" si="186"/>
        <v>0</v>
      </c>
    </row>
    <row r="1557" spans="1:179">
      <c r="A1557" s="8">
        <v>11024</v>
      </c>
      <c r="B1557" s="27" t="s">
        <v>72</v>
      </c>
      <c r="C1557" s="40">
        <v>67</v>
      </c>
      <c r="D1557" s="40" t="s">
        <v>1919</v>
      </c>
      <c r="E1557" s="40" t="s">
        <v>1475</v>
      </c>
      <c r="F1557" s="40" t="s">
        <v>266</v>
      </c>
      <c r="G1557" s="40">
        <v>350</v>
      </c>
      <c r="H1557" s="8" t="str">
        <f>VLOOKUP(F1557, 'Meslek Grupları'!$E$6:$G$152, 3, FALSE)</f>
        <v>Esnaf</v>
      </c>
      <c r="I1557" s="40"/>
      <c r="J1557" s="40"/>
      <c r="K1557" s="40"/>
      <c r="L1557" s="40"/>
      <c r="M1557" s="40"/>
      <c r="N1557" s="40"/>
      <c r="O1557" s="40"/>
      <c r="P1557" s="40"/>
      <c r="Q1557" s="40" t="s">
        <v>576</v>
      </c>
      <c r="R1557" s="40">
        <v>38</v>
      </c>
      <c r="S1557" s="40">
        <v>3</v>
      </c>
      <c r="T1557" s="40">
        <v>24</v>
      </c>
      <c r="U1557" s="40"/>
      <c r="V1557" s="40"/>
      <c r="W1557" s="40"/>
      <c r="X1557" s="40"/>
      <c r="Y1557" s="40"/>
      <c r="Z1557" s="41"/>
      <c r="AA1557" s="40"/>
      <c r="AB1557" s="40"/>
      <c r="AC1557" s="40"/>
      <c r="AD1557" s="40"/>
      <c r="AE1557" s="40"/>
      <c r="AF1557" s="40"/>
      <c r="AG1557" s="40"/>
      <c r="AH1557" s="40"/>
      <c r="AI1557" s="40"/>
      <c r="AJ1557" s="40"/>
      <c r="AK1557" s="40"/>
      <c r="AL1557" s="40"/>
      <c r="AM1557" s="40"/>
      <c r="AN1557" s="40"/>
      <c r="AO1557" s="40"/>
      <c r="AP1557" s="40"/>
      <c r="AQ1557" s="40"/>
      <c r="AR1557" s="40"/>
      <c r="AS1557" s="42"/>
      <c r="AT1557" s="42"/>
      <c r="AU1557" s="43"/>
      <c r="AV1557" s="40"/>
      <c r="AW1557" s="40"/>
      <c r="AX1557" s="40"/>
      <c r="AY1557" s="40"/>
      <c r="AZ1557" s="40"/>
      <c r="BA1557" s="42"/>
      <c r="BB1557" s="41"/>
      <c r="BC1557" s="40"/>
      <c r="BD1557" s="40"/>
      <c r="BE1557" s="40"/>
      <c r="BF1557" s="40"/>
      <c r="BG1557" s="40"/>
      <c r="BH1557" s="42"/>
      <c r="BI1557" s="40"/>
      <c r="BJ1557" s="40"/>
      <c r="BK1557" s="40"/>
      <c r="BL1557" s="40"/>
      <c r="BM1557" s="40"/>
      <c r="BN1557" s="40"/>
      <c r="BO1557" s="41"/>
      <c r="BP1557" s="40"/>
      <c r="BQ1557" s="40"/>
      <c r="BR1557" s="40"/>
      <c r="BS1557" s="40"/>
      <c r="BT1557" s="40"/>
      <c r="BU1557" s="42"/>
      <c r="BV1557" s="40"/>
      <c r="BW1557" s="41">
        <v>3</v>
      </c>
      <c r="BX1557" s="40"/>
      <c r="BY1557" s="40"/>
      <c r="BZ1557" s="40">
        <v>135</v>
      </c>
      <c r="CA1557" s="42">
        <v>135</v>
      </c>
      <c r="CB1557" s="41"/>
      <c r="CC1557" s="40"/>
      <c r="CD1557" s="40"/>
      <c r="CE1557" s="40"/>
      <c r="CF1557" s="40"/>
      <c r="CG1557" s="40"/>
      <c r="CH1557" s="42"/>
      <c r="CI1557" s="43"/>
      <c r="CJ1557" s="41"/>
      <c r="CK1557" s="40"/>
      <c r="CL1557" s="40"/>
      <c r="CM1557" s="40"/>
      <c r="CN1557" s="40"/>
      <c r="CO1557" s="40"/>
      <c r="CP1557" s="40"/>
      <c r="CQ1557" s="40"/>
      <c r="CR1557" s="40"/>
      <c r="CS1557" s="40"/>
      <c r="CT1557" s="40"/>
      <c r="CU1557" s="40"/>
      <c r="CV1557" s="40"/>
      <c r="CW1557" s="40"/>
      <c r="CX1557" s="40"/>
      <c r="CY1557" s="40"/>
      <c r="CZ1557" s="40"/>
      <c r="DA1557" s="40"/>
      <c r="DB1557" s="40"/>
      <c r="DC1557" s="40"/>
      <c r="DD1557" s="40"/>
      <c r="DE1557" s="40"/>
      <c r="DF1557" s="40"/>
      <c r="DG1557" s="40"/>
      <c r="DH1557" s="40"/>
      <c r="DI1557" s="40"/>
      <c r="DJ1557" s="40"/>
      <c r="DK1557" s="40"/>
      <c r="DL1557" s="40"/>
      <c r="DM1557" s="40"/>
      <c r="DN1557" s="40"/>
      <c r="DO1557" s="40"/>
      <c r="DP1557" s="40"/>
      <c r="DQ1557" s="41"/>
      <c r="DR1557" s="40"/>
      <c r="DS1557" s="40"/>
      <c r="DT1557" s="40"/>
      <c r="DU1557" s="40"/>
      <c r="DV1557" s="42"/>
      <c r="DW1557" s="40"/>
      <c r="DX1557" s="40"/>
      <c r="DY1557" s="40"/>
      <c r="DZ1557" s="40"/>
      <c r="EA1557" s="40"/>
      <c r="EB1557" s="40"/>
      <c r="EC1557" s="40"/>
      <c r="ED1557" s="41"/>
      <c r="EE1557" s="40"/>
      <c r="EF1557" s="40"/>
      <c r="EG1557" s="41"/>
      <c r="EH1557" s="40"/>
      <c r="EI1557" s="40"/>
      <c r="EJ1557" s="40"/>
      <c r="EK1557" s="40"/>
      <c r="EL1557" s="42"/>
      <c r="EM1557" s="40"/>
      <c r="EN1557" s="40"/>
      <c r="EO1557" s="40"/>
      <c r="EP1557" s="40"/>
      <c r="EQ1557" s="40"/>
      <c r="ER1557" s="40"/>
      <c r="ES1557" s="40"/>
      <c r="ET1557" s="40"/>
      <c r="EU1557" s="40"/>
      <c r="EV1557" s="40"/>
      <c r="EW1557" s="42"/>
      <c r="EX1557" s="42"/>
      <c r="EY1557" s="42"/>
      <c r="EZ1557" s="42"/>
      <c r="FA1557" s="42"/>
      <c r="FB1557" s="42"/>
      <c r="FC1557" s="42"/>
      <c r="FD1557" s="42"/>
      <c r="FE1557" s="42"/>
      <c r="FF1557" s="42"/>
      <c r="FG1557" s="42"/>
      <c r="FH1557" s="42"/>
      <c r="FI1557" s="42"/>
      <c r="FJ1557" s="42"/>
      <c r="FK1557" s="42"/>
      <c r="FL1557" s="42"/>
      <c r="FM1557" s="42"/>
      <c r="FN1557" s="42"/>
      <c r="FO1557" s="42"/>
      <c r="FP1557" s="42"/>
      <c r="FQ1557" s="42"/>
      <c r="FR1557" s="42"/>
      <c r="FS1557" s="29">
        <f t="shared" si="183"/>
        <v>485</v>
      </c>
      <c r="FT1557" s="29">
        <f t="shared" si="185"/>
        <v>485</v>
      </c>
      <c r="FU1557" s="8">
        <f t="shared" si="184"/>
        <v>3</v>
      </c>
      <c r="FV1557" s="29">
        <f t="shared" si="186"/>
        <v>3</v>
      </c>
    </row>
    <row r="1558" spans="1:179">
      <c r="A1558" s="8">
        <v>11024</v>
      </c>
      <c r="B1558" s="27" t="s">
        <v>72</v>
      </c>
      <c r="C1558" s="40">
        <v>68</v>
      </c>
      <c r="D1558" s="40" t="s">
        <v>2078</v>
      </c>
      <c r="E1558" s="40" t="s">
        <v>1450</v>
      </c>
      <c r="F1558" s="40" t="s">
        <v>25</v>
      </c>
      <c r="G1558" s="40">
        <v>650</v>
      </c>
      <c r="H1558" s="8" t="str">
        <f>VLOOKUP(F1558, 'Meslek Grupları'!$E$6:$G$152, 3, FALSE)</f>
        <v>Esnaf</v>
      </c>
      <c r="I1558" s="40"/>
      <c r="J1558" s="40"/>
      <c r="K1558" s="40"/>
      <c r="L1558" s="40"/>
      <c r="M1558" s="40"/>
      <c r="N1558" s="40"/>
      <c r="O1558" s="40"/>
      <c r="P1558" s="40"/>
      <c r="Q1558" s="40" t="s">
        <v>576</v>
      </c>
      <c r="R1558" s="40">
        <v>180</v>
      </c>
      <c r="S1558" s="40">
        <v>3</v>
      </c>
      <c r="T1558" s="40">
        <v>20</v>
      </c>
      <c r="U1558" s="40"/>
      <c r="V1558" s="40"/>
      <c r="W1558" s="40"/>
      <c r="X1558" s="40"/>
      <c r="Y1558" s="40"/>
      <c r="Z1558" s="41">
        <v>200</v>
      </c>
      <c r="AA1558" s="40">
        <v>50</v>
      </c>
      <c r="AB1558" s="40"/>
      <c r="AC1558" s="40"/>
      <c r="AD1558" s="40"/>
      <c r="AE1558" s="40"/>
      <c r="AF1558" s="40"/>
      <c r="AG1558" s="40"/>
      <c r="AH1558" s="40"/>
      <c r="AI1558" s="40"/>
      <c r="AJ1558" s="40"/>
      <c r="AK1558" s="40"/>
      <c r="AL1558" s="40"/>
      <c r="AM1558" s="40"/>
      <c r="AN1558" s="40"/>
      <c r="AO1558" s="40"/>
      <c r="AP1558" s="40"/>
      <c r="AQ1558" s="40"/>
      <c r="AR1558" s="40">
        <v>100</v>
      </c>
      <c r="AS1558" s="42">
        <v>20</v>
      </c>
      <c r="AT1558" s="42">
        <v>70</v>
      </c>
      <c r="AU1558" s="43"/>
      <c r="AV1558" s="40">
        <v>8</v>
      </c>
      <c r="AW1558" s="40"/>
      <c r="AX1558" s="40">
        <v>70</v>
      </c>
      <c r="AY1558" s="40" t="s">
        <v>1932</v>
      </c>
      <c r="AZ1558" s="40">
        <v>630</v>
      </c>
      <c r="BA1558" s="42">
        <v>680</v>
      </c>
      <c r="BB1558" s="41"/>
      <c r="BC1558" s="40"/>
      <c r="BD1558" s="40"/>
      <c r="BE1558" s="40"/>
      <c r="BF1558" s="40"/>
      <c r="BG1558" s="40"/>
      <c r="BH1558" s="42"/>
      <c r="BI1558" s="40"/>
      <c r="BJ1558" s="40"/>
      <c r="BK1558" s="40"/>
      <c r="BL1558" s="40"/>
      <c r="BM1558" s="40"/>
      <c r="BN1558" s="40"/>
      <c r="BO1558" s="41"/>
      <c r="BP1558" s="40"/>
      <c r="BQ1558" s="40"/>
      <c r="BR1558" s="40"/>
      <c r="BS1558" s="40"/>
      <c r="BT1558" s="40"/>
      <c r="BU1558" s="42"/>
      <c r="BV1558" s="40"/>
      <c r="BW1558" s="41">
        <v>3</v>
      </c>
      <c r="BX1558" s="40"/>
      <c r="BY1558" s="40"/>
      <c r="BZ1558" s="40">
        <v>190</v>
      </c>
      <c r="CA1558" s="42">
        <v>195</v>
      </c>
      <c r="CB1558" s="41"/>
      <c r="CC1558" s="40"/>
      <c r="CD1558" s="40"/>
      <c r="CE1558" s="40"/>
      <c r="CF1558" s="40"/>
      <c r="CG1558" s="40"/>
      <c r="CH1558" s="42"/>
      <c r="CI1558" s="43"/>
      <c r="CJ1558" s="41"/>
      <c r="CK1558" s="40"/>
      <c r="CL1558" s="40"/>
      <c r="CM1558" s="40"/>
      <c r="CN1558" s="40"/>
      <c r="CO1558" s="40"/>
      <c r="CP1558" s="40"/>
      <c r="CQ1558" s="40"/>
      <c r="CR1558" s="40"/>
      <c r="CS1558" s="40"/>
      <c r="CT1558" s="40"/>
      <c r="CU1558" s="40"/>
      <c r="CV1558" s="40"/>
      <c r="CW1558" s="40"/>
      <c r="CX1558" s="40"/>
      <c r="CY1558" s="40"/>
      <c r="CZ1558" s="40"/>
      <c r="DA1558" s="40"/>
      <c r="DB1558" s="40"/>
      <c r="DC1558" s="40"/>
      <c r="DD1558" s="40"/>
      <c r="DE1558" s="40"/>
      <c r="DF1558" s="40"/>
      <c r="DG1558" s="40"/>
      <c r="DH1558" s="40"/>
      <c r="DI1558" s="40"/>
      <c r="DJ1558" s="40"/>
      <c r="DK1558" s="40"/>
      <c r="DL1558" s="40"/>
      <c r="DM1558" s="40"/>
      <c r="DN1558" s="40"/>
      <c r="DO1558" s="40"/>
      <c r="DP1558" s="40"/>
      <c r="DQ1558" s="41"/>
      <c r="DR1558" s="40"/>
      <c r="DS1558" s="40"/>
      <c r="DT1558" s="40"/>
      <c r="DU1558" s="40"/>
      <c r="DV1558" s="42"/>
      <c r="DW1558" s="40"/>
      <c r="DX1558" s="40"/>
      <c r="DY1558" s="40"/>
      <c r="DZ1558" s="40"/>
      <c r="EA1558" s="40"/>
      <c r="EB1558" s="40"/>
      <c r="EC1558" s="40"/>
      <c r="ED1558" s="41"/>
      <c r="EE1558" s="40"/>
      <c r="EF1558" s="40"/>
      <c r="EG1558" s="41"/>
      <c r="EH1558" s="40"/>
      <c r="EI1558" s="40"/>
      <c r="EJ1558" s="40"/>
      <c r="EK1558" s="40"/>
      <c r="EL1558" s="42"/>
      <c r="EM1558" s="40"/>
      <c r="EN1558" s="40"/>
      <c r="EO1558" s="40"/>
      <c r="EP1558" s="40"/>
      <c r="EQ1558" s="40"/>
      <c r="ER1558" s="40"/>
      <c r="ES1558" s="40"/>
      <c r="ET1558" s="40"/>
      <c r="EU1558" s="40"/>
      <c r="EV1558" s="40"/>
      <c r="EW1558" s="42"/>
      <c r="EX1558" s="42"/>
      <c r="EY1558" s="42"/>
      <c r="EZ1558" s="42"/>
      <c r="FA1558" s="42"/>
      <c r="FB1558" s="42"/>
      <c r="FC1558" s="42"/>
      <c r="FD1558" s="42"/>
      <c r="FE1558" s="42"/>
      <c r="FF1558" s="42"/>
      <c r="FG1558" s="42"/>
      <c r="FH1558" s="42"/>
      <c r="FI1558" s="42"/>
      <c r="FJ1558" s="42"/>
      <c r="FK1558" s="42"/>
      <c r="FL1558" s="42"/>
      <c r="FM1558" s="42"/>
      <c r="FN1558" s="42"/>
      <c r="FO1558" s="42"/>
      <c r="FP1558" s="42"/>
      <c r="FQ1558" s="42"/>
      <c r="FR1558" s="42"/>
      <c r="FS1558" s="29">
        <f t="shared" si="183"/>
        <v>1470</v>
      </c>
      <c r="FT1558" s="29">
        <f t="shared" si="185"/>
        <v>1470</v>
      </c>
      <c r="FU1558" s="8">
        <f t="shared" si="184"/>
        <v>11</v>
      </c>
      <c r="FV1558" s="29">
        <f t="shared" si="186"/>
        <v>11</v>
      </c>
      <c r="FW1558" t="s">
        <v>1933</v>
      </c>
    </row>
    <row r="1559" spans="1:179">
      <c r="A1559" s="8">
        <v>11024</v>
      </c>
      <c r="B1559" s="27" t="s">
        <v>72</v>
      </c>
      <c r="C1559" s="40">
        <v>69</v>
      </c>
      <c r="D1559" s="40" t="s">
        <v>1468</v>
      </c>
      <c r="E1559" s="40" t="s">
        <v>1909</v>
      </c>
      <c r="F1559" s="40" t="s">
        <v>20</v>
      </c>
      <c r="G1559" s="40">
        <v>650</v>
      </c>
      <c r="H1559" s="8" t="str">
        <f>VLOOKUP(F1559, 'Meslek Grupları'!$E$6:$G$152, 3, FALSE)</f>
        <v>Esnaf</v>
      </c>
      <c r="I1559" s="40"/>
      <c r="J1559" s="40"/>
      <c r="K1559" s="40"/>
      <c r="L1559" s="40"/>
      <c r="M1559" s="40"/>
      <c r="N1559" s="40"/>
      <c r="O1559" s="40"/>
      <c r="P1559" s="40"/>
      <c r="Q1559" s="40" t="s">
        <v>576</v>
      </c>
      <c r="R1559" s="40">
        <v>115</v>
      </c>
      <c r="S1559" s="40">
        <v>2</v>
      </c>
      <c r="T1559" s="40">
        <v>8</v>
      </c>
      <c r="U1559" s="40"/>
      <c r="V1559" s="40"/>
      <c r="W1559" s="40"/>
      <c r="X1559" s="40"/>
      <c r="Y1559" s="40"/>
      <c r="Z1559" s="41"/>
      <c r="AA1559" s="40"/>
      <c r="AB1559" s="40"/>
      <c r="AC1559" s="40"/>
      <c r="AD1559" s="40"/>
      <c r="AE1559" s="40"/>
      <c r="AF1559" s="40"/>
      <c r="AG1559" s="40"/>
      <c r="AH1559" s="40"/>
      <c r="AI1559" s="40"/>
      <c r="AJ1559" s="40"/>
      <c r="AK1559" s="40"/>
      <c r="AL1559" s="40"/>
      <c r="AM1559" s="40"/>
      <c r="AN1559" s="40"/>
      <c r="AO1559" s="40"/>
      <c r="AP1559" s="40"/>
      <c r="AQ1559" s="40"/>
      <c r="AR1559" s="40"/>
      <c r="AS1559" s="42"/>
      <c r="AT1559" s="42"/>
      <c r="AU1559" s="43"/>
      <c r="AV1559" s="40"/>
      <c r="AW1559" s="40"/>
      <c r="AX1559" s="40"/>
      <c r="AY1559" s="40"/>
      <c r="AZ1559" s="40"/>
      <c r="BA1559" s="42"/>
      <c r="BB1559" s="41"/>
      <c r="BC1559" s="40"/>
      <c r="BD1559" s="40"/>
      <c r="BE1559" s="40"/>
      <c r="BF1559" s="40"/>
      <c r="BG1559" s="40"/>
      <c r="BH1559" s="42"/>
      <c r="BI1559" s="40"/>
      <c r="BJ1559" s="40"/>
      <c r="BK1559" s="40"/>
      <c r="BL1559" s="40"/>
      <c r="BM1559" s="40"/>
      <c r="BN1559" s="40"/>
      <c r="BO1559" s="41">
        <v>2</v>
      </c>
      <c r="BP1559" s="40"/>
      <c r="BQ1559" s="40"/>
      <c r="BR1559" s="40" t="s">
        <v>527</v>
      </c>
      <c r="BS1559" s="40"/>
      <c r="BT1559" s="40">
        <v>90</v>
      </c>
      <c r="BU1559" s="42"/>
      <c r="BV1559" s="40"/>
      <c r="BW1559" s="41">
        <v>2</v>
      </c>
      <c r="BX1559" s="40"/>
      <c r="BY1559" s="40"/>
      <c r="BZ1559" s="40">
        <v>120</v>
      </c>
      <c r="CA1559" s="42">
        <v>120</v>
      </c>
      <c r="CB1559" s="41"/>
      <c r="CC1559" s="40"/>
      <c r="CD1559" s="40"/>
      <c r="CE1559" s="40"/>
      <c r="CF1559" s="40"/>
      <c r="CG1559" s="40"/>
      <c r="CH1559" s="42"/>
      <c r="CI1559" s="43"/>
      <c r="CJ1559" s="41"/>
      <c r="CK1559" s="40"/>
      <c r="CL1559" s="40"/>
      <c r="CM1559" s="40"/>
      <c r="CN1559" s="40"/>
      <c r="CO1559" s="40"/>
      <c r="CP1559" s="40"/>
      <c r="CQ1559" s="40"/>
      <c r="CR1559" s="40"/>
      <c r="CS1559" s="40"/>
      <c r="CT1559" s="40"/>
      <c r="CU1559" s="40"/>
      <c r="CV1559" s="40"/>
      <c r="CW1559" s="40"/>
      <c r="CX1559" s="40"/>
      <c r="CY1559" s="40"/>
      <c r="CZ1559" s="40"/>
      <c r="DA1559" s="40"/>
      <c r="DB1559" s="40"/>
      <c r="DC1559" s="40"/>
      <c r="DD1559" s="40"/>
      <c r="DE1559" s="40"/>
      <c r="DF1559" s="40"/>
      <c r="DG1559" s="40"/>
      <c r="DH1559" s="40"/>
      <c r="DI1559" s="40"/>
      <c r="DJ1559" s="40"/>
      <c r="DK1559" s="40"/>
      <c r="DL1559" s="40"/>
      <c r="DM1559" s="40"/>
      <c r="DN1559" s="40"/>
      <c r="DO1559" s="40"/>
      <c r="DP1559" s="40"/>
      <c r="DQ1559" s="41"/>
      <c r="DR1559" s="40"/>
      <c r="DS1559" s="40"/>
      <c r="DT1559" s="40"/>
      <c r="DU1559" s="40"/>
      <c r="DV1559" s="42"/>
      <c r="DW1559" s="40"/>
      <c r="DX1559" s="40"/>
      <c r="DY1559" s="40"/>
      <c r="DZ1559" s="40"/>
      <c r="EA1559" s="40"/>
      <c r="EB1559" s="40"/>
      <c r="EC1559" s="40"/>
      <c r="ED1559" s="41"/>
      <c r="EE1559" s="40"/>
      <c r="EF1559" s="40"/>
      <c r="EG1559" s="41"/>
      <c r="EH1559" s="40"/>
      <c r="EI1559" s="40"/>
      <c r="EJ1559" s="40"/>
      <c r="EK1559" s="40"/>
      <c r="EL1559" s="42"/>
      <c r="EM1559" s="40"/>
      <c r="EN1559" s="40"/>
      <c r="EO1559" s="40"/>
      <c r="EP1559" s="40"/>
      <c r="EQ1559" s="40"/>
      <c r="ER1559" s="40"/>
      <c r="ES1559" s="40"/>
      <c r="ET1559" s="40"/>
      <c r="EU1559" s="40"/>
      <c r="EV1559" s="40"/>
      <c r="EW1559" s="42"/>
      <c r="EX1559" s="42"/>
      <c r="EY1559" s="42"/>
      <c r="EZ1559" s="42"/>
      <c r="FA1559" s="42"/>
      <c r="FB1559" s="42"/>
      <c r="FC1559" s="42"/>
      <c r="FD1559" s="42"/>
      <c r="FE1559" s="42"/>
      <c r="FF1559" s="42"/>
      <c r="FG1559" s="42"/>
      <c r="FH1559" s="42"/>
      <c r="FI1559" s="42"/>
      <c r="FJ1559" s="42"/>
      <c r="FK1559" s="42"/>
      <c r="FL1559" s="42"/>
      <c r="FM1559" s="42"/>
      <c r="FN1559" s="42"/>
      <c r="FO1559" s="42"/>
      <c r="FP1559" s="42"/>
      <c r="FQ1559" s="42"/>
      <c r="FR1559" s="42"/>
      <c r="FS1559" s="29">
        <f t="shared" si="183"/>
        <v>860</v>
      </c>
      <c r="FT1559" s="29">
        <f t="shared" si="185"/>
        <v>860</v>
      </c>
      <c r="FU1559" s="8">
        <f t="shared" si="184"/>
        <v>4</v>
      </c>
      <c r="FV1559" s="29">
        <f t="shared" si="186"/>
        <v>4</v>
      </c>
    </row>
    <row r="1560" spans="1:179">
      <c r="A1560" s="8">
        <v>11024</v>
      </c>
      <c r="B1560" s="27" t="s">
        <v>72</v>
      </c>
      <c r="C1560" s="40">
        <v>70</v>
      </c>
      <c r="D1560" s="40" t="s">
        <v>1497</v>
      </c>
      <c r="E1560" s="40" t="s">
        <v>1434</v>
      </c>
      <c r="F1560" s="40" t="s">
        <v>242</v>
      </c>
      <c r="G1560" s="40">
        <v>1550</v>
      </c>
      <c r="H1560" s="8" t="str">
        <f>VLOOKUP(F1560, 'Meslek Grupları'!$E$6:$G$152, 3, FALSE)</f>
        <v>Esnaf</v>
      </c>
      <c r="I1560" s="40"/>
      <c r="J1560" s="40"/>
      <c r="K1560" s="40"/>
      <c r="L1560" s="40"/>
      <c r="M1560" s="40"/>
      <c r="N1560" s="40"/>
      <c r="O1560" s="40"/>
      <c r="P1560" s="40"/>
      <c r="Q1560" s="40" t="s">
        <v>576</v>
      </c>
      <c r="R1560" s="40">
        <v>170</v>
      </c>
      <c r="S1560" s="40"/>
      <c r="T1560" s="40"/>
      <c r="U1560" s="40"/>
      <c r="V1560" s="40"/>
      <c r="W1560" s="40"/>
      <c r="X1560" s="40"/>
      <c r="Y1560" s="40"/>
      <c r="Z1560" s="41">
        <v>150</v>
      </c>
      <c r="AA1560" s="40">
        <v>37.5</v>
      </c>
      <c r="AB1560" s="40"/>
      <c r="AC1560" s="40"/>
      <c r="AD1560" s="40"/>
      <c r="AE1560" s="40"/>
      <c r="AF1560" s="40"/>
      <c r="AG1560" s="40"/>
      <c r="AH1560" s="40"/>
      <c r="AI1560" s="40"/>
      <c r="AJ1560" s="40"/>
      <c r="AK1560" s="40"/>
      <c r="AL1560" s="40"/>
      <c r="AM1560" s="40"/>
      <c r="AN1560" s="40"/>
      <c r="AO1560" s="40"/>
      <c r="AP1560" s="40"/>
      <c r="AQ1560" s="40"/>
      <c r="AR1560" s="40">
        <v>100</v>
      </c>
      <c r="AS1560" s="42">
        <v>20</v>
      </c>
      <c r="AT1560" s="42">
        <v>57.5</v>
      </c>
      <c r="AU1560" s="43"/>
      <c r="AV1560" s="40">
        <v>6</v>
      </c>
      <c r="AW1560" s="40"/>
      <c r="AX1560" s="40">
        <v>57.5</v>
      </c>
      <c r="AY1560" s="40" t="s">
        <v>1934</v>
      </c>
      <c r="AZ1560" s="40">
        <v>517.5</v>
      </c>
      <c r="BA1560" s="42">
        <v>520</v>
      </c>
      <c r="BB1560" s="41"/>
      <c r="BC1560" s="40"/>
      <c r="BD1560" s="40"/>
      <c r="BE1560" s="40"/>
      <c r="BF1560" s="40"/>
      <c r="BG1560" s="40"/>
      <c r="BH1560" s="42"/>
      <c r="BI1560" s="40"/>
      <c r="BJ1560" s="40"/>
      <c r="BK1560" s="40"/>
      <c r="BL1560" s="40"/>
      <c r="BM1560" s="40"/>
      <c r="BN1560" s="40"/>
      <c r="BO1560" s="41"/>
      <c r="BP1560" s="40"/>
      <c r="BQ1560" s="40"/>
      <c r="BR1560" s="40"/>
      <c r="BS1560" s="40"/>
      <c r="BT1560" s="40"/>
      <c r="BU1560" s="42"/>
      <c r="BV1560" s="40"/>
      <c r="BW1560" s="41"/>
      <c r="BX1560" s="40"/>
      <c r="BY1560" s="40"/>
      <c r="BZ1560" s="40"/>
      <c r="CA1560" s="42"/>
      <c r="CB1560" s="41"/>
      <c r="CC1560" s="40"/>
      <c r="CD1560" s="40"/>
      <c r="CE1560" s="40"/>
      <c r="CF1560" s="40"/>
      <c r="CG1560" s="40"/>
      <c r="CH1560" s="42"/>
      <c r="CI1560" s="43"/>
      <c r="CJ1560" s="41"/>
      <c r="CK1560" s="40"/>
      <c r="CL1560" s="40"/>
      <c r="CM1560" s="40"/>
      <c r="CN1560" s="40"/>
      <c r="CO1560" s="40"/>
      <c r="CP1560" s="40"/>
      <c r="CQ1560" s="40"/>
      <c r="CR1560" s="40"/>
      <c r="CS1560" s="40"/>
      <c r="CT1560" s="40"/>
      <c r="CU1560" s="40"/>
      <c r="CV1560" s="40"/>
      <c r="CW1560" s="40"/>
      <c r="CX1560" s="40"/>
      <c r="CY1560" s="40"/>
      <c r="CZ1560" s="40"/>
      <c r="DA1560" s="40"/>
      <c r="DB1560" s="40"/>
      <c r="DC1560" s="40"/>
      <c r="DD1560" s="40"/>
      <c r="DE1560" s="40"/>
      <c r="DF1560" s="40"/>
      <c r="DG1560" s="40"/>
      <c r="DH1560" s="40"/>
      <c r="DI1560" s="40"/>
      <c r="DJ1560" s="40"/>
      <c r="DK1560" s="40"/>
      <c r="DL1560" s="40"/>
      <c r="DM1560" s="40"/>
      <c r="DN1560" s="40"/>
      <c r="DO1560" s="40"/>
      <c r="DP1560" s="40"/>
      <c r="DQ1560" s="41"/>
      <c r="DR1560" s="40"/>
      <c r="DS1560" s="40"/>
      <c r="DT1560" s="40"/>
      <c r="DU1560" s="40"/>
      <c r="DV1560" s="42"/>
      <c r="DW1560" s="40"/>
      <c r="DX1560" s="40"/>
      <c r="DY1560" s="40"/>
      <c r="DZ1560" s="40"/>
      <c r="EA1560" s="40"/>
      <c r="EB1560" s="40"/>
      <c r="EC1560" s="40"/>
      <c r="ED1560" s="41"/>
      <c r="EE1560" s="40"/>
      <c r="EF1560" s="40"/>
      <c r="EG1560" s="41"/>
      <c r="EH1560" s="40"/>
      <c r="EI1560" s="40"/>
      <c r="EJ1560" s="40"/>
      <c r="EK1560" s="40"/>
      <c r="EL1560" s="42"/>
      <c r="EM1560" s="40"/>
      <c r="EN1560" s="40"/>
      <c r="EO1560" s="40"/>
      <c r="EP1560" s="40"/>
      <c r="EQ1560" s="40"/>
      <c r="ER1560" s="40"/>
      <c r="ES1560" s="40"/>
      <c r="ET1560" s="40"/>
      <c r="EU1560" s="40"/>
      <c r="EV1560" s="40"/>
      <c r="EW1560" s="42"/>
      <c r="EX1560" s="42"/>
      <c r="EY1560" s="42"/>
      <c r="EZ1560" s="42"/>
      <c r="FA1560" s="42"/>
      <c r="FB1560" s="42"/>
      <c r="FC1560" s="42"/>
      <c r="FD1560" s="42"/>
      <c r="FE1560" s="42"/>
      <c r="FF1560" s="42"/>
      <c r="FG1560" s="42"/>
      <c r="FH1560" s="42"/>
      <c r="FI1560" s="42"/>
      <c r="FJ1560" s="42"/>
      <c r="FK1560" s="42"/>
      <c r="FL1560" s="42"/>
      <c r="FM1560" s="42"/>
      <c r="FN1560" s="42"/>
      <c r="FO1560" s="42"/>
      <c r="FP1560" s="42"/>
      <c r="FQ1560" s="42"/>
      <c r="FR1560" s="42"/>
      <c r="FS1560" s="29">
        <f t="shared" si="183"/>
        <v>2067.5</v>
      </c>
      <c r="FT1560" s="29">
        <f t="shared" si="185"/>
        <v>2067.5</v>
      </c>
      <c r="FU1560" s="8">
        <f t="shared" si="184"/>
        <v>6</v>
      </c>
      <c r="FV1560" s="29">
        <f t="shared" si="186"/>
        <v>6</v>
      </c>
    </row>
    <row r="1561" spans="1:179">
      <c r="A1561" s="8">
        <v>11024</v>
      </c>
      <c r="B1561" s="27" t="s">
        <v>72</v>
      </c>
      <c r="C1561" s="40">
        <v>71</v>
      </c>
      <c r="D1561" s="40" t="s">
        <v>1448</v>
      </c>
      <c r="E1561" s="40" t="s">
        <v>1718</v>
      </c>
      <c r="F1561" s="40" t="s">
        <v>804</v>
      </c>
      <c r="G1561" s="40">
        <v>550</v>
      </c>
      <c r="H1561" s="8" t="str">
        <f>VLOOKUP(F1561, 'Meslek Grupları'!$E$6:$G$152, 3, FALSE)</f>
        <v>İşçiler</v>
      </c>
      <c r="I1561" s="40"/>
      <c r="J1561" s="40"/>
      <c r="K1561" s="40"/>
      <c r="L1561" s="40"/>
      <c r="M1561" s="40"/>
      <c r="N1561" s="40"/>
      <c r="O1561" s="40"/>
      <c r="P1561" s="40"/>
      <c r="Q1561" s="40" t="s">
        <v>576</v>
      </c>
      <c r="R1561" s="40">
        <v>115</v>
      </c>
      <c r="S1561" s="40">
        <v>2</v>
      </c>
      <c r="T1561" s="40">
        <v>11</v>
      </c>
      <c r="U1561" s="40"/>
      <c r="V1561" s="40"/>
      <c r="W1561" s="40"/>
      <c r="X1561" s="40"/>
      <c r="Y1561" s="40"/>
      <c r="Z1561" s="41">
        <v>100</v>
      </c>
      <c r="AA1561" s="40">
        <v>25</v>
      </c>
      <c r="AB1561" s="40">
        <v>50</v>
      </c>
      <c r="AC1561" s="40">
        <v>10</v>
      </c>
      <c r="AD1561" s="40"/>
      <c r="AE1561" s="40"/>
      <c r="AF1561" s="40"/>
      <c r="AG1561" s="40"/>
      <c r="AH1561" s="40"/>
      <c r="AI1561" s="40"/>
      <c r="AJ1561" s="40"/>
      <c r="AK1561" s="40"/>
      <c r="AL1561" s="40"/>
      <c r="AM1561" s="40"/>
      <c r="AN1561" s="40"/>
      <c r="AO1561" s="40"/>
      <c r="AP1561" s="40"/>
      <c r="AQ1561" s="40"/>
      <c r="AR1561" s="40">
        <v>40</v>
      </c>
      <c r="AS1561" s="42">
        <v>8</v>
      </c>
      <c r="AT1561" s="42">
        <v>43</v>
      </c>
      <c r="AU1561" s="43"/>
      <c r="AV1561" s="40">
        <v>3</v>
      </c>
      <c r="AW1561" s="40"/>
      <c r="AX1561" s="40">
        <v>43</v>
      </c>
      <c r="AY1561" s="40" t="s">
        <v>1935</v>
      </c>
      <c r="AZ1561" s="40">
        <v>387</v>
      </c>
      <c r="BA1561" s="42">
        <v>388</v>
      </c>
      <c r="BB1561" s="41"/>
      <c r="BC1561" s="40"/>
      <c r="BD1561" s="40"/>
      <c r="BE1561" s="40"/>
      <c r="BF1561" s="40"/>
      <c r="BG1561" s="40"/>
      <c r="BH1561" s="42"/>
      <c r="BI1561" s="40"/>
      <c r="BJ1561" s="40"/>
      <c r="BK1561" s="40"/>
      <c r="BL1561" s="40"/>
      <c r="BM1561" s="40"/>
      <c r="BN1561" s="40"/>
      <c r="BO1561" s="41">
        <v>1</v>
      </c>
      <c r="BP1561" s="40"/>
      <c r="BQ1561" s="40"/>
      <c r="BR1561" s="40"/>
      <c r="BS1561" s="40"/>
      <c r="BT1561" s="60"/>
      <c r="BU1561" s="42">
        <v>50</v>
      </c>
      <c r="BV1561" s="40">
        <v>50</v>
      </c>
      <c r="BW1561" s="41">
        <v>2</v>
      </c>
      <c r="BX1561" s="40"/>
      <c r="BY1561" s="40"/>
      <c r="BZ1561" s="40">
        <v>75</v>
      </c>
      <c r="CA1561" s="42">
        <v>95</v>
      </c>
      <c r="CB1561" s="41"/>
      <c r="CC1561" s="40"/>
      <c r="CD1561" s="40"/>
      <c r="CE1561" s="40"/>
      <c r="CF1561" s="40"/>
      <c r="CG1561" s="40"/>
      <c r="CH1561" s="42"/>
      <c r="CI1561" s="43"/>
      <c r="CJ1561" s="41"/>
      <c r="CK1561" s="40"/>
      <c r="CL1561" s="40"/>
      <c r="CM1561" s="40"/>
      <c r="CN1561" s="40"/>
      <c r="CO1561" s="40"/>
      <c r="CP1561" s="40"/>
      <c r="CQ1561" s="40"/>
      <c r="CR1561" s="40"/>
      <c r="CS1561" s="40"/>
      <c r="CT1561" s="40"/>
      <c r="CU1561" s="40"/>
      <c r="CV1561" s="40"/>
      <c r="CW1561" s="40"/>
      <c r="CX1561" s="40"/>
      <c r="CY1561" s="40"/>
      <c r="CZ1561" s="40"/>
      <c r="DA1561" s="40"/>
      <c r="DB1561" s="40"/>
      <c r="DC1561" s="40"/>
      <c r="DD1561" s="40"/>
      <c r="DE1561" s="40"/>
      <c r="DF1561" s="40"/>
      <c r="DG1561" s="40"/>
      <c r="DH1561" s="40"/>
      <c r="DI1561" s="40"/>
      <c r="DJ1561" s="40"/>
      <c r="DK1561" s="40"/>
      <c r="DL1561" s="40"/>
      <c r="DM1561" s="40"/>
      <c r="DN1561" s="40"/>
      <c r="DO1561" s="40"/>
      <c r="DP1561" s="40"/>
      <c r="DQ1561" s="41"/>
      <c r="DR1561" s="40"/>
      <c r="DS1561" s="40"/>
      <c r="DT1561" s="40"/>
      <c r="DU1561" s="40"/>
      <c r="DV1561" s="42"/>
      <c r="DW1561" s="40"/>
      <c r="DX1561" s="40"/>
      <c r="DY1561" s="40"/>
      <c r="DZ1561" s="40"/>
      <c r="EA1561" s="40"/>
      <c r="EB1561" s="40"/>
      <c r="EC1561" s="40"/>
      <c r="ED1561" s="41"/>
      <c r="EE1561" s="40"/>
      <c r="EF1561" s="40"/>
      <c r="EG1561" s="41"/>
      <c r="EH1561" s="40"/>
      <c r="EI1561" s="40"/>
      <c r="EJ1561" s="40"/>
      <c r="EK1561" s="40"/>
      <c r="EL1561" s="42"/>
      <c r="EM1561" s="40"/>
      <c r="EN1561" s="40"/>
      <c r="EO1561" s="40"/>
      <c r="EP1561" s="40"/>
      <c r="EQ1561" s="40"/>
      <c r="ER1561" s="40"/>
      <c r="ES1561" s="40"/>
      <c r="ET1561" s="40"/>
      <c r="EU1561" s="40"/>
      <c r="EV1561" s="40"/>
      <c r="EW1561" s="42"/>
      <c r="EX1561" s="42"/>
      <c r="EY1561" s="42"/>
      <c r="EZ1561" s="42"/>
      <c r="FA1561" s="42"/>
      <c r="FB1561" s="42"/>
      <c r="FC1561" s="42"/>
      <c r="FD1561" s="42"/>
      <c r="FE1561" s="42"/>
      <c r="FF1561" s="42"/>
      <c r="FG1561" s="42"/>
      <c r="FH1561" s="42"/>
      <c r="FI1561" s="42"/>
      <c r="FJ1561" s="42"/>
      <c r="FK1561" s="42"/>
      <c r="FL1561" s="42"/>
      <c r="FM1561" s="42"/>
      <c r="FN1561" s="42"/>
      <c r="FO1561" s="42"/>
      <c r="FP1561" s="42"/>
      <c r="FQ1561" s="42"/>
      <c r="FR1561" s="42"/>
      <c r="FS1561" s="29">
        <f t="shared" si="183"/>
        <v>1062</v>
      </c>
      <c r="FT1561" s="29">
        <f t="shared" si="185"/>
        <v>1062</v>
      </c>
      <c r="FU1561" s="8">
        <f t="shared" si="184"/>
        <v>6</v>
      </c>
      <c r="FV1561" s="29">
        <f t="shared" si="186"/>
        <v>6</v>
      </c>
    </row>
    <row r="1562" spans="1:179">
      <c r="A1562" s="8">
        <v>11024</v>
      </c>
      <c r="B1562" s="27" t="s">
        <v>72</v>
      </c>
      <c r="C1562" s="40">
        <v>72</v>
      </c>
      <c r="D1562" s="40" t="s">
        <v>1936</v>
      </c>
      <c r="E1562" s="40" t="s">
        <v>1451</v>
      </c>
      <c r="F1562" s="40" t="s">
        <v>382</v>
      </c>
      <c r="G1562" s="40"/>
      <c r="H1562" s="8" t="str">
        <f>VLOOKUP(F1562, 'Meslek Grupları'!$E$6:$G$152, 3, FALSE)</f>
        <v>Mesleksiz</v>
      </c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1"/>
      <c r="AA1562" s="40"/>
      <c r="AB1562" s="40"/>
      <c r="AC1562" s="40"/>
      <c r="AD1562" s="40"/>
      <c r="AE1562" s="40"/>
      <c r="AF1562" s="40"/>
      <c r="AG1562" s="40"/>
      <c r="AH1562" s="40"/>
      <c r="AI1562" s="40"/>
      <c r="AJ1562" s="40"/>
      <c r="AK1562" s="40"/>
      <c r="AL1562" s="40"/>
      <c r="AM1562" s="40"/>
      <c r="AN1562" s="40"/>
      <c r="AO1562" s="40"/>
      <c r="AP1562" s="40"/>
      <c r="AQ1562" s="40"/>
      <c r="AR1562" s="40"/>
      <c r="AS1562" s="42"/>
      <c r="AT1562" s="42"/>
      <c r="AU1562" s="43"/>
      <c r="AV1562" s="40"/>
      <c r="AW1562" s="40"/>
      <c r="AX1562" s="40"/>
      <c r="AY1562" s="40"/>
      <c r="AZ1562" s="40"/>
      <c r="BA1562" s="42"/>
      <c r="BB1562" s="41"/>
      <c r="BC1562" s="40"/>
      <c r="BD1562" s="40"/>
      <c r="BE1562" s="40"/>
      <c r="BF1562" s="40"/>
      <c r="BG1562" s="40"/>
      <c r="BH1562" s="42"/>
      <c r="BI1562" s="40"/>
      <c r="BJ1562" s="40"/>
      <c r="BK1562" s="40"/>
      <c r="BL1562" s="40"/>
      <c r="BM1562" s="40"/>
      <c r="BN1562" s="40"/>
      <c r="BO1562" s="41"/>
      <c r="BP1562" s="40"/>
      <c r="BQ1562" s="40"/>
      <c r="BR1562" s="40"/>
      <c r="BS1562" s="40"/>
      <c r="BT1562" s="40"/>
      <c r="BU1562" s="42"/>
      <c r="BV1562" s="40"/>
      <c r="BW1562" s="41"/>
      <c r="BX1562" s="40"/>
      <c r="BY1562" s="40"/>
      <c r="BZ1562" s="40"/>
      <c r="CA1562" s="42"/>
      <c r="CB1562" s="41"/>
      <c r="CC1562" s="40"/>
      <c r="CD1562" s="40"/>
      <c r="CE1562" s="40"/>
      <c r="CF1562" s="40"/>
      <c r="CG1562" s="40"/>
      <c r="CH1562" s="42"/>
      <c r="CI1562" s="43"/>
      <c r="CJ1562" s="41"/>
      <c r="CK1562" s="40"/>
      <c r="CL1562" s="40"/>
      <c r="CM1562" s="40"/>
      <c r="CN1562" s="40"/>
      <c r="CO1562" s="40"/>
      <c r="CP1562" s="40"/>
      <c r="CQ1562" s="40"/>
      <c r="CR1562" s="40"/>
      <c r="CS1562" s="40"/>
      <c r="CT1562" s="40"/>
      <c r="CU1562" s="40"/>
      <c r="CV1562" s="40"/>
      <c r="CW1562" s="40"/>
      <c r="CX1562" s="40"/>
      <c r="CY1562" s="40"/>
      <c r="CZ1562" s="40"/>
      <c r="DA1562" s="40"/>
      <c r="DB1562" s="40"/>
      <c r="DC1562" s="40"/>
      <c r="DD1562" s="40"/>
      <c r="DE1562" s="40"/>
      <c r="DF1562" s="40"/>
      <c r="DG1562" s="40"/>
      <c r="DH1562" s="40"/>
      <c r="DI1562" s="40"/>
      <c r="DJ1562" s="40"/>
      <c r="DK1562" s="40"/>
      <c r="DL1562" s="40"/>
      <c r="DM1562" s="40"/>
      <c r="DN1562" s="40"/>
      <c r="DO1562" s="40"/>
      <c r="DP1562" s="40"/>
      <c r="DQ1562" s="41"/>
      <c r="DR1562" s="40"/>
      <c r="DS1562" s="40"/>
      <c r="DT1562" s="40"/>
      <c r="DU1562" s="40"/>
      <c r="DV1562" s="42"/>
      <c r="DW1562" s="40"/>
      <c r="DX1562" s="40"/>
      <c r="DY1562" s="40"/>
      <c r="DZ1562" s="40"/>
      <c r="EA1562" s="40"/>
      <c r="EB1562" s="40"/>
      <c r="EC1562" s="40"/>
      <c r="ED1562" s="41"/>
      <c r="EE1562" s="40"/>
      <c r="EF1562" s="40"/>
      <c r="EG1562" s="41"/>
      <c r="EH1562" s="40"/>
      <c r="EI1562" s="40"/>
      <c r="EJ1562" s="40"/>
      <c r="EK1562" s="40"/>
      <c r="EL1562" s="42"/>
      <c r="EM1562" s="40"/>
      <c r="EN1562" s="40"/>
      <c r="EO1562" s="40"/>
      <c r="EP1562" s="40"/>
      <c r="EQ1562" s="40"/>
      <c r="ER1562" s="40"/>
      <c r="ES1562" s="40"/>
      <c r="ET1562" s="40"/>
      <c r="EU1562" s="40"/>
      <c r="EV1562" s="40"/>
      <c r="EW1562" s="42"/>
      <c r="EX1562" s="42"/>
      <c r="EY1562" s="42"/>
      <c r="EZ1562" s="42"/>
      <c r="FA1562" s="42"/>
      <c r="FB1562" s="42"/>
      <c r="FC1562" s="42"/>
      <c r="FD1562" s="42"/>
      <c r="FE1562" s="42"/>
      <c r="FF1562" s="42"/>
      <c r="FG1562" s="42"/>
      <c r="FH1562" s="42"/>
      <c r="FI1562" s="42"/>
      <c r="FJ1562" s="42"/>
      <c r="FK1562" s="42"/>
      <c r="FL1562" s="42"/>
      <c r="FM1562" s="42"/>
      <c r="FN1562" s="42"/>
      <c r="FO1562" s="42"/>
      <c r="FP1562" s="42"/>
      <c r="FQ1562" s="42"/>
      <c r="FR1562" s="42"/>
      <c r="FS1562" s="29">
        <f t="shared" ref="FS1562:FS1606" si="187">FQ1562+FO1562+FL1562+FI1562+FC1562+EW1562+EP1562+EL1562+EF1562+EC1562+DX1562+DU1562+DK1562+DJ1562+DG1562+DE1562+DD1562+CX1562+CP1562+CG1562+BZ1562+BU1562+BM1562+BG1562+AZ1562+P1562+O1562+N1562+L1562+J1562+G1562+BT1562</f>
        <v>0</v>
      </c>
      <c r="FT1562" s="29">
        <f t="shared" si="185"/>
        <v>0</v>
      </c>
      <c r="FU1562" s="8">
        <f t="shared" si="184"/>
        <v>0</v>
      </c>
      <c r="FV1562" s="29">
        <f t="shared" si="186"/>
        <v>0</v>
      </c>
    </row>
    <row r="1563" spans="1:179">
      <c r="A1563" s="8">
        <v>11024</v>
      </c>
      <c r="B1563" s="27" t="s">
        <v>72</v>
      </c>
      <c r="C1563" s="40">
        <v>73</v>
      </c>
      <c r="D1563" s="40" t="s">
        <v>1465</v>
      </c>
      <c r="E1563" s="40" t="s">
        <v>1540</v>
      </c>
      <c r="F1563" s="40" t="s">
        <v>808</v>
      </c>
      <c r="G1563" s="40">
        <v>250</v>
      </c>
      <c r="H1563" s="8" t="str">
        <f>VLOOKUP(F1563, 'Meslek Grupları'!$E$6:$G$152, 3, FALSE)</f>
        <v>İşçiler</v>
      </c>
      <c r="I1563" s="40"/>
      <c r="J1563" s="40"/>
      <c r="K1563" s="40"/>
      <c r="L1563" s="40"/>
      <c r="M1563" s="40"/>
      <c r="N1563" s="40"/>
      <c r="O1563" s="40"/>
      <c r="P1563" s="40"/>
      <c r="Q1563" s="40" t="s">
        <v>575</v>
      </c>
      <c r="R1563" s="40"/>
      <c r="S1563" s="40">
        <v>4</v>
      </c>
      <c r="T1563" s="40">
        <v>44</v>
      </c>
      <c r="U1563" s="40"/>
      <c r="V1563" s="40"/>
      <c r="W1563" s="40"/>
      <c r="X1563" s="40"/>
      <c r="Y1563" s="40"/>
      <c r="Z1563" s="41">
        <v>100</v>
      </c>
      <c r="AA1563" s="40">
        <v>25</v>
      </c>
      <c r="AB1563" s="40">
        <v>50</v>
      </c>
      <c r="AC1563" s="40">
        <v>10</v>
      </c>
      <c r="AD1563" s="40"/>
      <c r="AE1563" s="40"/>
      <c r="AF1563" s="40"/>
      <c r="AG1563" s="40"/>
      <c r="AH1563" s="40"/>
      <c r="AI1563" s="40"/>
      <c r="AJ1563" s="40"/>
      <c r="AK1563" s="40"/>
      <c r="AL1563" s="40"/>
      <c r="AM1563" s="40"/>
      <c r="AN1563" s="40"/>
      <c r="AO1563" s="40"/>
      <c r="AP1563" s="40"/>
      <c r="AQ1563" s="40"/>
      <c r="AR1563" s="40">
        <v>40</v>
      </c>
      <c r="AS1563" s="42">
        <v>8</v>
      </c>
      <c r="AT1563" s="42">
        <v>43</v>
      </c>
      <c r="AU1563" s="43"/>
      <c r="AV1563" s="40">
        <v>13</v>
      </c>
      <c r="AW1563" s="40"/>
      <c r="AX1563" s="40">
        <v>43</v>
      </c>
      <c r="AY1563" s="40" t="s">
        <v>1937</v>
      </c>
      <c r="AZ1563" s="40">
        <v>387</v>
      </c>
      <c r="BA1563" s="42">
        <v>400</v>
      </c>
      <c r="BB1563" s="41"/>
      <c r="BC1563" s="40"/>
      <c r="BD1563" s="40"/>
      <c r="BE1563" s="40"/>
      <c r="BF1563" s="40"/>
      <c r="BG1563" s="40"/>
      <c r="BH1563" s="42"/>
      <c r="BI1563" s="40"/>
      <c r="BJ1563" s="40"/>
      <c r="BK1563" s="40"/>
      <c r="BL1563" s="40"/>
      <c r="BM1563" s="40"/>
      <c r="BN1563" s="40"/>
      <c r="BO1563" s="41"/>
      <c r="BP1563" s="40"/>
      <c r="BQ1563" s="40"/>
      <c r="BR1563" s="40"/>
      <c r="BS1563" s="40"/>
      <c r="BT1563" s="40"/>
      <c r="BU1563" s="42"/>
      <c r="BV1563" s="40"/>
      <c r="BW1563" s="41">
        <v>4</v>
      </c>
      <c r="BX1563" s="40"/>
      <c r="BY1563" s="40"/>
      <c r="BZ1563" s="40">
        <v>225</v>
      </c>
      <c r="CA1563" s="42">
        <v>225</v>
      </c>
      <c r="CB1563" s="41">
        <v>3</v>
      </c>
      <c r="CC1563" s="40"/>
      <c r="CD1563" s="40"/>
      <c r="CE1563" s="40"/>
      <c r="CF1563" s="40"/>
      <c r="CG1563" s="40">
        <v>60</v>
      </c>
      <c r="CH1563" s="42">
        <v>60</v>
      </c>
      <c r="CI1563" s="43"/>
      <c r="CJ1563" s="41"/>
      <c r="CK1563" s="40"/>
      <c r="CL1563" s="40"/>
      <c r="CM1563" s="40"/>
      <c r="CN1563" s="40"/>
      <c r="CO1563" s="40"/>
      <c r="CP1563" s="40"/>
      <c r="CQ1563" s="40"/>
      <c r="CR1563" s="40"/>
      <c r="CS1563" s="40"/>
      <c r="CT1563" s="40"/>
      <c r="CU1563" s="40"/>
      <c r="CV1563" s="40"/>
      <c r="CW1563" s="40"/>
      <c r="CX1563" s="40"/>
      <c r="CY1563" s="40"/>
      <c r="CZ1563" s="40"/>
      <c r="DA1563" s="40"/>
      <c r="DB1563" s="40"/>
      <c r="DC1563" s="40"/>
      <c r="DD1563" s="40"/>
      <c r="DE1563" s="40"/>
      <c r="DF1563" s="40"/>
      <c r="DG1563" s="40"/>
      <c r="DH1563" s="40"/>
      <c r="DI1563" s="40"/>
      <c r="DJ1563" s="40"/>
      <c r="DK1563" s="40"/>
      <c r="DL1563" s="40"/>
      <c r="DM1563" s="40"/>
      <c r="DN1563" s="40"/>
      <c r="DO1563" s="40"/>
      <c r="DP1563" s="40"/>
      <c r="DQ1563" s="41"/>
      <c r="DR1563" s="40"/>
      <c r="DS1563" s="40"/>
      <c r="DT1563" s="40"/>
      <c r="DU1563" s="40"/>
      <c r="DV1563" s="42"/>
      <c r="DW1563" s="40"/>
      <c r="DX1563" s="40"/>
      <c r="DY1563" s="40"/>
      <c r="DZ1563" s="40"/>
      <c r="EA1563" s="40"/>
      <c r="EB1563" s="40"/>
      <c r="EC1563" s="40"/>
      <c r="ED1563" s="41"/>
      <c r="EE1563" s="40"/>
      <c r="EF1563" s="40"/>
      <c r="EG1563" s="41"/>
      <c r="EH1563" s="40"/>
      <c r="EI1563" s="40"/>
      <c r="EJ1563" s="40"/>
      <c r="EK1563" s="40"/>
      <c r="EL1563" s="42"/>
      <c r="EM1563" s="40"/>
      <c r="EN1563" s="40"/>
      <c r="EO1563" s="40"/>
      <c r="EP1563" s="40"/>
      <c r="EQ1563" s="40"/>
      <c r="ER1563" s="40"/>
      <c r="ES1563" s="40"/>
      <c r="ET1563" s="40"/>
      <c r="EU1563" s="40"/>
      <c r="EV1563" s="40"/>
      <c r="EW1563" s="42"/>
      <c r="EX1563" s="42"/>
      <c r="EY1563" s="42"/>
      <c r="EZ1563" s="42"/>
      <c r="FA1563" s="42"/>
      <c r="FB1563" s="42"/>
      <c r="FC1563" s="42"/>
      <c r="FD1563" s="42"/>
      <c r="FE1563" s="42"/>
      <c r="FF1563" s="42"/>
      <c r="FG1563" s="42"/>
      <c r="FH1563" s="42"/>
      <c r="FI1563" s="42"/>
      <c r="FJ1563" s="42"/>
      <c r="FK1563" s="42"/>
      <c r="FL1563" s="42"/>
      <c r="FM1563" s="42"/>
      <c r="FN1563" s="42"/>
      <c r="FO1563" s="42"/>
      <c r="FP1563" s="42"/>
      <c r="FQ1563" s="42"/>
      <c r="FR1563" s="42"/>
      <c r="FS1563" s="29">
        <f t="shared" si="187"/>
        <v>922</v>
      </c>
      <c r="FT1563" s="29">
        <f t="shared" si="185"/>
        <v>922</v>
      </c>
      <c r="FU1563" s="8">
        <f t="shared" si="184"/>
        <v>20</v>
      </c>
      <c r="FV1563" s="29">
        <f t="shared" si="186"/>
        <v>20</v>
      </c>
    </row>
    <row r="1564" spans="1:179">
      <c r="A1564" s="8">
        <v>11024</v>
      </c>
      <c r="B1564" s="27" t="s">
        <v>72</v>
      </c>
      <c r="C1564" s="40">
        <v>74</v>
      </c>
      <c r="D1564" s="40" t="s">
        <v>1938</v>
      </c>
      <c r="E1564" s="40" t="s">
        <v>1939</v>
      </c>
      <c r="F1564" s="40" t="s">
        <v>1042</v>
      </c>
      <c r="G1564" s="40">
        <v>250</v>
      </c>
      <c r="H1564" s="8" t="str">
        <f>VLOOKUP(F1564, 'Meslek Grupları'!$E$6:$G$152, 3, FALSE)</f>
        <v>Esnaf</v>
      </c>
      <c r="I1564" s="40"/>
      <c r="J1564" s="40"/>
      <c r="K1564" s="40"/>
      <c r="L1564" s="40"/>
      <c r="M1564" s="40"/>
      <c r="N1564" s="40"/>
      <c r="O1564" s="40"/>
      <c r="P1564" s="40"/>
      <c r="Q1564" s="40" t="s">
        <v>576</v>
      </c>
      <c r="R1564" s="40"/>
      <c r="S1564" s="40"/>
      <c r="T1564" s="40"/>
      <c r="U1564" s="40"/>
      <c r="V1564" s="40"/>
      <c r="W1564" s="40"/>
      <c r="X1564" s="40"/>
      <c r="Y1564" s="40"/>
      <c r="Z1564" s="41"/>
      <c r="AA1564" s="40"/>
      <c r="AB1564" s="40"/>
      <c r="AC1564" s="40"/>
      <c r="AD1564" s="40"/>
      <c r="AE1564" s="40"/>
      <c r="AF1564" s="40"/>
      <c r="AG1564" s="40"/>
      <c r="AH1564" s="40"/>
      <c r="AI1564" s="40"/>
      <c r="AJ1564" s="40"/>
      <c r="AK1564" s="40"/>
      <c r="AL1564" s="40"/>
      <c r="AM1564" s="40"/>
      <c r="AN1564" s="40"/>
      <c r="AO1564" s="40"/>
      <c r="AP1564" s="40"/>
      <c r="AQ1564" s="40"/>
      <c r="AR1564" s="40"/>
      <c r="AS1564" s="42"/>
      <c r="AT1564" s="42"/>
      <c r="AU1564" s="43"/>
      <c r="AV1564" s="40"/>
      <c r="AW1564" s="40"/>
      <c r="AX1564" s="40"/>
      <c r="AY1564" s="40"/>
      <c r="AZ1564" s="40"/>
      <c r="BA1564" s="42"/>
      <c r="BB1564" s="41"/>
      <c r="BC1564" s="40"/>
      <c r="BD1564" s="40"/>
      <c r="BE1564" s="40"/>
      <c r="BF1564" s="40"/>
      <c r="BG1564" s="40"/>
      <c r="BH1564" s="42"/>
      <c r="BI1564" s="40"/>
      <c r="BJ1564" s="40"/>
      <c r="BK1564" s="40"/>
      <c r="BL1564" s="40"/>
      <c r="BM1564" s="40"/>
      <c r="BN1564" s="40"/>
      <c r="BO1564" s="41"/>
      <c r="BP1564" s="40"/>
      <c r="BQ1564" s="40"/>
      <c r="BR1564" s="40"/>
      <c r="BS1564" s="40"/>
      <c r="BT1564" s="40"/>
      <c r="BU1564" s="42"/>
      <c r="BV1564" s="40"/>
      <c r="BW1564" s="41"/>
      <c r="BX1564" s="40"/>
      <c r="BY1564" s="40"/>
      <c r="BZ1564" s="40"/>
      <c r="CA1564" s="42"/>
      <c r="CB1564" s="41"/>
      <c r="CC1564" s="40"/>
      <c r="CD1564" s="40"/>
      <c r="CE1564" s="40"/>
      <c r="CF1564" s="40"/>
      <c r="CG1564" s="40"/>
      <c r="CH1564" s="42"/>
      <c r="CI1564" s="43"/>
      <c r="CJ1564" s="41"/>
      <c r="CK1564" s="40"/>
      <c r="CL1564" s="40"/>
      <c r="CM1564" s="40">
        <v>1</v>
      </c>
      <c r="CN1564" s="40"/>
      <c r="CO1564" s="40"/>
      <c r="CP1564" s="40"/>
      <c r="CQ1564" s="40"/>
      <c r="CR1564" s="40"/>
      <c r="CS1564" s="40"/>
      <c r="CT1564" s="40"/>
      <c r="CU1564" s="40"/>
      <c r="CV1564" s="40"/>
      <c r="CW1564" s="40"/>
      <c r="CX1564" s="40"/>
      <c r="CY1564" s="40"/>
      <c r="CZ1564" s="40"/>
      <c r="DA1564" s="40"/>
      <c r="DB1564" s="40"/>
      <c r="DC1564" s="40"/>
      <c r="DD1564" s="40"/>
      <c r="DE1564" s="40"/>
      <c r="DF1564" s="40"/>
      <c r="DG1564" s="40"/>
      <c r="DH1564" s="40"/>
      <c r="DI1564" s="40"/>
      <c r="DJ1564" s="40"/>
      <c r="DK1564" s="40"/>
      <c r="DL1564" s="40"/>
      <c r="DM1564" s="40"/>
      <c r="DN1564" s="40"/>
      <c r="DO1564" s="40">
        <v>2</v>
      </c>
      <c r="DP1564" s="40"/>
      <c r="DQ1564" s="41"/>
      <c r="DR1564" s="40"/>
      <c r="DS1564" s="40"/>
      <c r="DT1564" s="40"/>
      <c r="DU1564" s="40"/>
      <c r="DV1564" s="42"/>
      <c r="DW1564" s="40"/>
      <c r="DX1564" s="40"/>
      <c r="DY1564" s="40"/>
      <c r="DZ1564" s="40"/>
      <c r="EA1564" s="40"/>
      <c r="EB1564" s="40"/>
      <c r="EC1564" s="40"/>
      <c r="ED1564" s="41"/>
      <c r="EE1564" s="40"/>
      <c r="EF1564" s="40"/>
      <c r="EG1564" s="41"/>
      <c r="EH1564" s="40"/>
      <c r="EI1564" s="40"/>
      <c r="EJ1564" s="40"/>
      <c r="EK1564" s="40"/>
      <c r="EL1564" s="42"/>
      <c r="EM1564" s="40"/>
      <c r="EN1564" s="40"/>
      <c r="EO1564" s="40"/>
      <c r="EP1564" s="40"/>
      <c r="EQ1564" s="40"/>
      <c r="ER1564" s="40"/>
      <c r="ES1564" s="40"/>
      <c r="ET1564" s="40"/>
      <c r="EU1564" s="40"/>
      <c r="EV1564" s="40"/>
      <c r="EW1564" s="42"/>
      <c r="EX1564" s="42"/>
      <c r="EY1564" s="42"/>
      <c r="EZ1564" s="42"/>
      <c r="FA1564" s="42"/>
      <c r="FB1564" s="42"/>
      <c r="FC1564" s="42"/>
      <c r="FD1564" s="42"/>
      <c r="FE1564" s="42"/>
      <c r="FF1564" s="42"/>
      <c r="FG1564" s="42"/>
      <c r="FH1564" s="42"/>
      <c r="FI1564" s="42"/>
      <c r="FJ1564" s="42"/>
      <c r="FK1564" s="42"/>
      <c r="FL1564" s="42"/>
      <c r="FM1564" s="42"/>
      <c r="FN1564" s="42"/>
      <c r="FO1564" s="42"/>
      <c r="FP1564" s="42"/>
      <c r="FQ1564" s="42"/>
      <c r="FR1564" s="42"/>
      <c r="FS1564" s="29">
        <f t="shared" si="187"/>
        <v>250</v>
      </c>
      <c r="FT1564" s="29">
        <f t="shared" si="185"/>
        <v>250</v>
      </c>
      <c r="FU1564" s="8">
        <f t="shared" si="184"/>
        <v>0</v>
      </c>
      <c r="FV1564" s="29">
        <f t="shared" si="186"/>
        <v>0</v>
      </c>
    </row>
    <row r="1565" spans="1:179">
      <c r="A1565" s="8">
        <v>11024</v>
      </c>
      <c r="B1565" s="27" t="s">
        <v>72</v>
      </c>
      <c r="C1565" s="40">
        <v>75</v>
      </c>
      <c r="D1565" s="40" t="s">
        <v>1940</v>
      </c>
      <c r="E1565" s="40" t="s">
        <v>1919</v>
      </c>
      <c r="F1565" s="40" t="s">
        <v>242</v>
      </c>
      <c r="G1565" s="40">
        <v>550</v>
      </c>
      <c r="H1565" s="8" t="str">
        <f>VLOOKUP(F1565, 'Meslek Grupları'!$E$6:$G$152, 3, FALSE)</f>
        <v>Esnaf</v>
      </c>
      <c r="I1565" s="40"/>
      <c r="J1565" s="40"/>
      <c r="K1565" s="40"/>
      <c r="L1565" s="40"/>
      <c r="M1565" s="40"/>
      <c r="N1565" s="40"/>
      <c r="O1565" s="40"/>
      <c r="P1565" s="40"/>
      <c r="Q1565" s="40" t="s">
        <v>576</v>
      </c>
      <c r="R1565" s="40">
        <v>95</v>
      </c>
      <c r="S1565" s="40">
        <v>3</v>
      </c>
      <c r="T1565" s="40">
        <v>22</v>
      </c>
      <c r="U1565" s="40"/>
      <c r="V1565" s="40"/>
      <c r="W1565" s="40"/>
      <c r="X1565" s="40"/>
      <c r="Y1565" s="40"/>
      <c r="Z1565" s="41">
        <v>100</v>
      </c>
      <c r="AA1565" s="40">
        <v>25</v>
      </c>
      <c r="AB1565" s="40"/>
      <c r="AC1565" s="40"/>
      <c r="AD1565" s="40"/>
      <c r="AE1565" s="40"/>
      <c r="AF1565" s="40"/>
      <c r="AG1565" s="40"/>
      <c r="AH1565" s="40"/>
      <c r="AI1565" s="40"/>
      <c r="AJ1565" s="40"/>
      <c r="AK1565" s="40"/>
      <c r="AL1565" s="40"/>
      <c r="AM1565" s="40"/>
      <c r="AN1565" s="40"/>
      <c r="AO1565" s="40"/>
      <c r="AP1565" s="40"/>
      <c r="AQ1565" s="40"/>
      <c r="AR1565" s="40">
        <v>40</v>
      </c>
      <c r="AS1565" s="42">
        <v>8</v>
      </c>
      <c r="AT1565" s="42">
        <v>33</v>
      </c>
      <c r="AU1565" s="43"/>
      <c r="AV1565" s="40">
        <v>4</v>
      </c>
      <c r="AW1565" s="40"/>
      <c r="AX1565" s="40">
        <v>33</v>
      </c>
      <c r="AY1565" s="40" t="s">
        <v>1868</v>
      </c>
      <c r="AZ1565" s="40">
        <v>297</v>
      </c>
      <c r="BA1565" s="42">
        <v>297</v>
      </c>
      <c r="BB1565" s="41"/>
      <c r="BC1565" s="40"/>
      <c r="BD1565" s="40"/>
      <c r="BE1565" s="40"/>
      <c r="BF1565" s="40"/>
      <c r="BG1565" s="40"/>
      <c r="BH1565" s="42"/>
      <c r="BI1565" s="40"/>
      <c r="BJ1565" s="40"/>
      <c r="BK1565" s="40"/>
      <c r="BL1565" s="40"/>
      <c r="BM1565" s="40"/>
      <c r="BN1565" s="40"/>
      <c r="BO1565" s="41"/>
      <c r="BP1565" s="40"/>
      <c r="BQ1565" s="40"/>
      <c r="BR1565" s="40"/>
      <c r="BS1565" s="40"/>
      <c r="BT1565" s="40"/>
      <c r="BU1565" s="42"/>
      <c r="BV1565" s="40"/>
      <c r="BW1565" s="41">
        <v>3</v>
      </c>
      <c r="BX1565" s="40"/>
      <c r="BY1565" s="40"/>
      <c r="BZ1565" s="40">
        <v>165</v>
      </c>
      <c r="CA1565" s="42">
        <v>185</v>
      </c>
      <c r="CB1565" s="41"/>
      <c r="CC1565" s="40"/>
      <c r="CD1565" s="40"/>
      <c r="CE1565" s="40"/>
      <c r="CF1565" s="40"/>
      <c r="CG1565" s="40"/>
      <c r="CH1565" s="42"/>
      <c r="CI1565" s="43"/>
      <c r="CJ1565" s="41"/>
      <c r="CK1565" s="40"/>
      <c r="CL1565" s="40"/>
      <c r="CM1565" s="40"/>
      <c r="CN1565" s="40"/>
      <c r="CO1565" s="40"/>
      <c r="CP1565" s="40"/>
      <c r="CQ1565" s="40"/>
      <c r="CR1565" s="40"/>
      <c r="CS1565" s="40"/>
      <c r="CT1565" s="40"/>
      <c r="CU1565" s="40"/>
      <c r="CV1565" s="40"/>
      <c r="CW1565" s="40"/>
      <c r="CX1565" s="40"/>
      <c r="CY1565" s="40"/>
      <c r="CZ1565" s="40"/>
      <c r="DA1565" s="40"/>
      <c r="DB1565" s="40"/>
      <c r="DC1565" s="40"/>
      <c r="DD1565" s="40"/>
      <c r="DE1565" s="40"/>
      <c r="DF1565" s="40"/>
      <c r="DG1565" s="40"/>
      <c r="DH1565" s="40"/>
      <c r="DI1565" s="40"/>
      <c r="DJ1565" s="40"/>
      <c r="DK1565" s="40"/>
      <c r="DL1565" s="40"/>
      <c r="DM1565" s="40"/>
      <c r="DN1565" s="40"/>
      <c r="DO1565" s="40"/>
      <c r="DP1565" s="40"/>
      <c r="DQ1565" s="41"/>
      <c r="DR1565" s="40"/>
      <c r="DS1565" s="40"/>
      <c r="DT1565" s="40"/>
      <c r="DU1565" s="40"/>
      <c r="DV1565" s="42"/>
      <c r="DW1565" s="40"/>
      <c r="DX1565" s="40"/>
      <c r="DY1565" s="40"/>
      <c r="DZ1565" s="40"/>
      <c r="EA1565" s="40"/>
      <c r="EB1565" s="40"/>
      <c r="EC1565" s="40"/>
      <c r="ED1565" s="41"/>
      <c r="EE1565" s="40"/>
      <c r="EF1565" s="40"/>
      <c r="EG1565" s="41"/>
      <c r="EH1565" s="40"/>
      <c r="EI1565" s="40"/>
      <c r="EJ1565" s="40"/>
      <c r="EK1565" s="40"/>
      <c r="EL1565" s="42"/>
      <c r="EM1565" s="40"/>
      <c r="EN1565" s="40"/>
      <c r="EO1565" s="40"/>
      <c r="EP1565" s="40"/>
      <c r="EQ1565" s="40"/>
      <c r="ER1565" s="40"/>
      <c r="ES1565" s="40"/>
      <c r="ET1565" s="40"/>
      <c r="EU1565" s="40"/>
      <c r="EV1565" s="40"/>
      <c r="EW1565" s="42"/>
      <c r="EX1565" s="42"/>
      <c r="EY1565" s="42"/>
      <c r="EZ1565" s="42"/>
      <c r="FA1565" s="42"/>
      <c r="FB1565" s="42"/>
      <c r="FC1565" s="42"/>
      <c r="FD1565" s="42"/>
      <c r="FE1565" s="42"/>
      <c r="FF1565" s="42"/>
      <c r="FG1565" s="42"/>
      <c r="FH1565" s="42"/>
      <c r="FI1565" s="42"/>
      <c r="FJ1565" s="42"/>
      <c r="FK1565" s="42"/>
      <c r="FL1565" s="42"/>
      <c r="FM1565" s="42"/>
      <c r="FN1565" s="42"/>
      <c r="FO1565" s="42"/>
      <c r="FP1565" s="42"/>
      <c r="FQ1565" s="42"/>
      <c r="FR1565" s="42"/>
      <c r="FS1565" s="29">
        <f t="shared" si="187"/>
        <v>1012</v>
      </c>
      <c r="FT1565" s="29">
        <f t="shared" si="185"/>
        <v>1012</v>
      </c>
      <c r="FU1565" s="8">
        <f t="shared" si="184"/>
        <v>7</v>
      </c>
      <c r="FV1565" s="29">
        <f t="shared" si="186"/>
        <v>7</v>
      </c>
      <c r="FW1565" t="s">
        <v>1933</v>
      </c>
    </row>
    <row r="1566" spans="1:179">
      <c r="A1566" s="8">
        <v>11024</v>
      </c>
      <c r="B1566" s="27" t="s">
        <v>72</v>
      </c>
      <c r="C1566" s="40">
        <v>76</v>
      </c>
      <c r="D1566" s="40" t="s">
        <v>1881</v>
      </c>
      <c r="E1566" s="40" t="s">
        <v>1503</v>
      </c>
      <c r="F1566" s="40" t="s">
        <v>808</v>
      </c>
      <c r="G1566" s="40">
        <v>200</v>
      </c>
      <c r="H1566" s="8" t="str">
        <f>VLOOKUP(F1566, 'Meslek Grupları'!$E$6:$G$152, 3, FALSE)</f>
        <v>İşçiler</v>
      </c>
      <c r="I1566" s="40"/>
      <c r="J1566" s="40"/>
      <c r="K1566" s="40"/>
      <c r="L1566" s="40"/>
      <c r="M1566" s="40"/>
      <c r="N1566" s="40"/>
      <c r="O1566" s="40"/>
      <c r="P1566" s="40"/>
      <c r="Q1566" s="40" t="s">
        <v>575</v>
      </c>
      <c r="R1566" s="40"/>
      <c r="S1566" s="40">
        <v>2</v>
      </c>
      <c r="T1566" s="40">
        <v>19</v>
      </c>
      <c r="U1566" s="40"/>
      <c r="V1566" s="40"/>
      <c r="W1566" s="40"/>
      <c r="X1566" s="40"/>
      <c r="Y1566" s="40"/>
      <c r="Z1566" s="41"/>
      <c r="AA1566" s="40"/>
      <c r="AB1566" s="40"/>
      <c r="AC1566" s="40"/>
      <c r="AD1566" s="40"/>
      <c r="AE1566" s="40"/>
      <c r="AF1566" s="40"/>
      <c r="AG1566" s="40"/>
      <c r="AH1566" s="40"/>
      <c r="AI1566" s="40"/>
      <c r="AJ1566" s="40"/>
      <c r="AK1566" s="40"/>
      <c r="AL1566" s="40"/>
      <c r="AM1566" s="40"/>
      <c r="AN1566" s="40"/>
      <c r="AO1566" s="40"/>
      <c r="AP1566" s="40"/>
      <c r="AQ1566" s="40"/>
      <c r="AR1566" s="40"/>
      <c r="AS1566" s="42"/>
      <c r="AT1566" s="42"/>
      <c r="AU1566" s="43"/>
      <c r="AV1566" s="40"/>
      <c r="AW1566" s="40"/>
      <c r="AX1566" s="40"/>
      <c r="AY1566" s="40"/>
      <c r="AZ1566" s="40"/>
      <c r="BA1566" s="42"/>
      <c r="BB1566" s="41"/>
      <c r="BC1566" s="40"/>
      <c r="BD1566" s="40"/>
      <c r="BE1566" s="40"/>
      <c r="BF1566" s="40"/>
      <c r="BG1566" s="40"/>
      <c r="BH1566" s="42"/>
      <c r="BI1566" s="40"/>
      <c r="BJ1566" s="40"/>
      <c r="BK1566" s="40"/>
      <c r="BL1566" s="40"/>
      <c r="BM1566" s="40"/>
      <c r="BN1566" s="40"/>
      <c r="BO1566" s="41"/>
      <c r="BP1566" s="40"/>
      <c r="BQ1566" s="40"/>
      <c r="BR1566" s="40"/>
      <c r="BS1566" s="40"/>
      <c r="BT1566" s="40"/>
      <c r="BU1566" s="42"/>
      <c r="BV1566" s="40"/>
      <c r="BW1566" s="41">
        <v>2</v>
      </c>
      <c r="BX1566" s="40"/>
      <c r="BY1566" s="40"/>
      <c r="BZ1566" s="40">
        <v>180</v>
      </c>
      <c r="CA1566" s="42">
        <v>195</v>
      </c>
      <c r="CB1566" s="41"/>
      <c r="CC1566" s="40"/>
      <c r="CD1566" s="40"/>
      <c r="CE1566" s="40"/>
      <c r="CF1566" s="40"/>
      <c r="CG1566" s="40"/>
      <c r="CH1566" s="42"/>
      <c r="CI1566" s="43"/>
      <c r="CJ1566" s="41"/>
      <c r="CK1566" s="40"/>
      <c r="CL1566" s="40"/>
      <c r="CM1566" s="40"/>
      <c r="CN1566" s="40"/>
      <c r="CO1566" s="40"/>
      <c r="CP1566" s="40"/>
      <c r="CQ1566" s="40"/>
      <c r="CR1566" s="40"/>
      <c r="CS1566" s="40"/>
      <c r="CT1566" s="40"/>
      <c r="CU1566" s="40"/>
      <c r="CV1566" s="40"/>
      <c r="CW1566" s="40"/>
      <c r="CX1566" s="40"/>
      <c r="CY1566" s="40"/>
      <c r="CZ1566" s="40"/>
      <c r="DA1566" s="40"/>
      <c r="DB1566" s="40"/>
      <c r="DC1566" s="40"/>
      <c r="DD1566" s="40"/>
      <c r="DE1566" s="40"/>
      <c r="DF1566" s="40"/>
      <c r="DG1566" s="40"/>
      <c r="DH1566" s="40"/>
      <c r="DI1566" s="40"/>
      <c r="DJ1566" s="40"/>
      <c r="DK1566" s="40"/>
      <c r="DL1566" s="40"/>
      <c r="DM1566" s="40"/>
      <c r="DN1566" s="40"/>
      <c r="DO1566" s="40"/>
      <c r="DP1566" s="40"/>
      <c r="DQ1566" s="41"/>
      <c r="DR1566" s="40"/>
      <c r="DS1566" s="40"/>
      <c r="DT1566" s="40"/>
      <c r="DU1566" s="40"/>
      <c r="DV1566" s="42"/>
      <c r="DW1566" s="40"/>
      <c r="DX1566" s="40"/>
      <c r="DY1566" s="40"/>
      <c r="DZ1566" s="40"/>
      <c r="EA1566" s="40"/>
      <c r="EB1566" s="40"/>
      <c r="EC1566" s="40"/>
      <c r="ED1566" s="41"/>
      <c r="EE1566" s="40"/>
      <c r="EF1566" s="40"/>
      <c r="EG1566" s="41"/>
      <c r="EH1566" s="40"/>
      <c r="EI1566" s="40"/>
      <c r="EJ1566" s="40"/>
      <c r="EK1566" s="40"/>
      <c r="EL1566" s="42"/>
      <c r="EM1566" s="40"/>
      <c r="EN1566" s="40"/>
      <c r="EO1566" s="40"/>
      <c r="EP1566" s="40"/>
      <c r="EQ1566" s="40"/>
      <c r="ER1566" s="40"/>
      <c r="ES1566" s="40"/>
      <c r="ET1566" s="40"/>
      <c r="EU1566" s="40"/>
      <c r="EV1566" s="40"/>
      <c r="EW1566" s="42"/>
      <c r="EX1566" s="42"/>
      <c r="EY1566" s="42"/>
      <c r="EZ1566" s="42"/>
      <c r="FA1566" s="42"/>
      <c r="FB1566" s="42"/>
      <c r="FC1566" s="42"/>
      <c r="FD1566" s="42"/>
      <c r="FE1566" s="42"/>
      <c r="FF1566" s="42"/>
      <c r="FG1566" s="42"/>
      <c r="FH1566" s="42"/>
      <c r="FI1566" s="42"/>
      <c r="FJ1566" s="42"/>
      <c r="FK1566" s="42"/>
      <c r="FL1566" s="42"/>
      <c r="FM1566" s="42"/>
      <c r="FN1566" s="42"/>
      <c r="FO1566" s="42"/>
      <c r="FP1566" s="42"/>
      <c r="FQ1566" s="42"/>
      <c r="FR1566" s="42"/>
      <c r="FS1566" s="29">
        <f t="shared" si="187"/>
        <v>380</v>
      </c>
      <c r="FT1566" s="29">
        <f t="shared" si="185"/>
        <v>380</v>
      </c>
      <c r="FU1566" s="8">
        <f t="shared" si="184"/>
        <v>2</v>
      </c>
      <c r="FV1566" s="29">
        <f t="shared" si="186"/>
        <v>2</v>
      </c>
    </row>
    <row r="1567" spans="1:179">
      <c r="A1567" s="8">
        <v>11024</v>
      </c>
      <c r="B1567" s="27" t="s">
        <v>72</v>
      </c>
      <c r="C1567" s="40">
        <v>77</v>
      </c>
      <c r="D1567" s="40" t="s">
        <v>1453</v>
      </c>
      <c r="E1567" s="40"/>
      <c r="F1567" s="40" t="s">
        <v>253</v>
      </c>
      <c r="G1567" s="40">
        <v>150</v>
      </c>
      <c r="H1567" s="8" t="str">
        <f>VLOOKUP(F1567, 'Meslek Grupları'!$E$6:$G$152, 3, FALSE)</f>
        <v>İşçiler</v>
      </c>
      <c r="I1567" s="40"/>
      <c r="J1567" s="40"/>
      <c r="K1567" s="40"/>
      <c r="L1567" s="40"/>
      <c r="M1567" s="40"/>
      <c r="N1567" s="40"/>
      <c r="O1567" s="40"/>
      <c r="P1567" s="40"/>
      <c r="Q1567" s="40" t="s">
        <v>575</v>
      </c>
      <c r="R1567" s="40"/>
      <c r="S1567" s="40"/>
      <c r="T1567" s="40"/>
      <c r="U1567" s="40"/>
      <c r="V1567" s="40"/>
      <c r="W1567" s="40"/>
      <c r="X1567" s="40"/>
      <c r="Y1567" s="40"/>
      <c r="Z1567" s="41"/>
      <c r="AA1567" s="40"/>
      <c r="AB1567" s="40"/>
      <c r="AC1567" s="40"/>
      <c r="AD1567" s="40"/>
      <c r="AE1567" s="40"/>
      <c r="AF1567" s="40"/>
      <c r="AG1567" s="40"/>
      <c r="AH1567" s="40"/>
      <c r="AI1567" s="40"/>
      <c r="AJ1567" s="40"/>
      <c r="AK1567" s="40"/>
      <c r="AL1567" s="40"/>
      <c r="AM1567" s="40"/>
      <c r="AN1567" s="40"/>
      <c r="AO1567" s="40"/>
      <c r="AP1567" s="40"/>
      <c r="AQ1567" s="40"/>
      <c r="AR1567" s="40"/>
      <c r="AS1567" s="42"/>
      <c r="AT1567" s="42"/>
      <c r="AU1567" s="43"/>
      <c r="AV1567" s="40"/>
      <c r="AW1567" s="40"/>
      <c r="AX1567" s="40"/>
      <c r="AY1567" s="40"/>
      <c r="AZ1567" s="40"/>
      <c r="BA1567" s="42"/>
      <c r="BB1567" s="41"/>
      <c r="BC1567" s="40"/>
      <c r="BD1567" s="40"/>
      <c r="BE1567" s="40"/>
      <c r="BF1567" s="40"/>
      <c r="BG1567" s="40"/>
      <c r="BH1567" s="42"/>
      <c r="BI1567" s="40"/>
      <c r="BJ1567" s="40"/>
      <c r="BK1567" s="40"/>
      <c r="BL1567" s="40"/>
      <c r="BM1567" s="40"/>
      <c r="BN1567" s="40"/>
      <c r="BO1567" s="41"/>
      <c r="BP1567" s="40"/>
      <c r="BQ1567" s="40"/>
      <c r="BR1567" s="40"/>
      <c r="BS1567" s="40"/>
      <c r="BT1567" s="40"/>
      <c r="BU1567" s="42"/>
      <c r="BV1567" s="40"/>
      <c r="BW1567" s="41"/>
      <c r="BX1567" s="40"/>
      <c r="BY1567" s="40"/>
      <c r="BZ1567" s="40"/>
      <c r="CA1567" s="42"/>
      <c r="CB1567" s="41"/>
      <c r="CC1567" s="40"/>
      <c r="CD1567" s="40"/>
      <c r="CE1567" s="40"/>
      <c r="CF1567" s="40"/>
      <c r="CG1567" s="40"/>
      <c r="CH1567" s="42"/>
      <c r="CI1567" s="43"/>
      <c r="CJ1567" s="41"/>
      <c r="CK1567" s="40"/>
      <c r="CL1567" s="40"/>
      <c r="CM1567" s="40"/>
      <c r="CN1567" s="40"/>
      <c r="CO1567" s="40"/>
      <c r="CP1567" s="40"/>
      <c r="CQ1567" s="40"/>
      <c r="CR1567" s="40"/>
      <c r="CS1567" s="40"/>
      <c r="CT1567" s="40"/>
      <c r="CU1567" s="40"/>
      <c r="CV1567" s="40"/>
      <c r="CW1567" s="40"/>
      <c r="CX1567" s="40"/>
      <c r="CY1567" s="40"/>
      <c r="CZ1567" s="40"/>
      <c r="DA1567" s="40"/>
      <c r="DB1567" s="40"/>
      <c r="DC1567" s="40"/>
      <c r="DD1567" s="40"/>
      <c r="DE1567" s="40"/>
      <c r="DF1567" s="40"/>
      <c r="DG1567" s="40"/>
      <c r="DH1567" s="40"/>
      <c r="DI1567" s="40"/>
      <c r="DJ1567" s="40"/>
      <c r="DK1567" s="40"/>
      <c r="DL1567" s="40"/>
      <c r="DM1567" s="40"/>
      <c r="DN1567" s="40"/>
      <c r="DO1567" s="40"/>
      <c r="DP1567" s="40"/>
      <c r="DQ1567" s="41"/>
      <c r="DR1567" s="40"/>
      <c r="DS1567" s="40"/>
      <c r="DT1567" s="40"/>
      <c r="DU1567" s="40"/>
      <c r="DV1567" s="42"/>
      <c r="DW1567" s="40"/>
      <c r="DX1567" s="40"/>
      <c r="DY1567" s="40"/>
      <c r="DZ1567" s="40"/>
      <c r="EA1567" s="40"/>
      <c r="EB1567" s="40"/>
      <c r="EC1567" s="40"/>
      <c r="ED1567" s="41"/>
      <c r="EE1567" s="40"/>
      <c r="EF1567" s="40"/>
      <c r="EG1567" s="41"/>
      <c r="EH1567" s="40"/>
      <c r="EI1567" s="40"/>
      <c r="EJ1567" s="40"/>
      <c r="EK1567" s="40"/>
      <c r="EL1567" s="42"/>
      <c r="EM1567" s="40"/>
      <c r="EN1567" s="40"/>
      <c r="EO1567" s="40"/>
      <c r="EP1567" s="40"/>
      <c r="EQ1567" s="40"/>
      <c r="ER1567" s="40"/>
      <c r="ES1567" s="40"/>
      <c r="ET1567" s="40"/>
      <c r="EU1567" s="40"/>
      <c r="EV1567" s="40"/>
      <c r="EW1567" s="42"/>
      <c r="EX1567" s="42"/>
      <c r="EY1567" s="42"/>
      <c r="EZ1567" s="42"/>
      <c r="FA1567" s="42"/>
      <c r="FB1567" s="42"/>
      <c r="FC1567" s="42"/>
      <c r="FD1567" s="42"/>
      <c r="FE1567" s="42"/>
      <c r="FF1567" s="42"/>
      <c r="FG1567" s="42"/>
      <c r="FH1567" s="42"/>
      <c r="FI1567" s="42"/>
      <c r="FJ1567" s="42"/>
      <c r="FK1567" s="42"/>
      <c r="FL1567" s="42"/>
      <c r="FM1567" s="42"/>
      <c r="FN1567" s="42"/>
      <c r="FO1567" s="42"/>
      <c r="FP1567" s="42"/>
      <c r="FQ1567" s="42"/>
      <c r="FR1567" s="42"/>
      <c r="FS1567" s="29">
        <f t="shared" si="187"/>
        <v>150</v>
      </c>
      <c r="FT1567" s="29">
        <f t="shared" si="185"/>
        <v>150</v>
      </c>
      <c r="FU1567" s="8">
        <f t="shared" si="184"/>
        <v>0</v>
      </c>
      <c r="FV1567" s="29">
        <f t="shared" si="186"/>
        <v>0</v>
      </c>
    </row>
    <row r="1568" spans="1:179">
      <c r="A1568" s="8">
        <v>11024</v>
      </c>
      <c r="B1568" s="27" t="s">
        <v>72</v>
      </c>
      <c r="C1568" s="40">
        <v>78</v>
      </c>
      <c r="D1568" s="40" t="s">
        <v>1900</v>
      </c>
      <c r="E1568" s="40" t="s">
        <v>1472</v>
      </c>
      <c r="F1568" s="40" t="s">
        <v>1042</v>
      </c>
      <c r="G1568" s="40">
        <v>500</v>
      </c>
      <c r="H1568" s="8" t="str">
        <f>VLOOKUP(F1568, 'Meslek Grupları'!$E$6:$G$152, 3, FALSE)</f>
        <v>Esnaf</v>
      </c>
      <c r="I1568" s="40"/>
      <c r="J1568" s="40"/>
      <c r="K1568" s="40"/>
      <c r="L1568" s="40"/>
      <c r="M1568" s="40"/>
      <c r="N1568" s="40"/>
      <c r="O1568" s="40"/>
      <c r="P1568" s="40"/>
      <c r="Q1568" s="40" t="s">
        <v>576</v>
      </c>
      <c r="R1568" s="40">
        <v>46</v>
      </c>
      <c r="S1568" s="40"/>
      <c r="T1568" s="40"/>
      <c r="U1568" s="40"/>
      <c r="V1568" s="40"/>
      <c r="W1568" s="40"/>
      <c r="X1568" s="40"/>
      <c r="Y1568" s="40"/>
      <c r="Z1568" s="41"/>
      <c r="AA1568" s="40"/>
      <c r="AB1568" s="40"/>
      <c r="AC1568" s="40"/>
      <c r="AD1568" s="40"/>
      <c r="AE1568" s="40"/>
      <c r="AF1568" s="40"/>
      <c r="AG1568" s="40"/>
      <c r="AH1568" s="40"/>
      <c r="AI1568" s="40"/>
      <c r="AJ1568" s="40"/>
      <c r="AK1568" s="40"/>
      <c r="AL1568" s="40"/>
      <c r="AM1568" s="40"/>
      <c r="AN1568" s="40"/>
      <c r="AO1568" s="40"/>
      <c r="AP1568" s="40"/>
      <c r="AQ1568" s="40"/>
      <c r="AR1568" s="40"/>
      <c r="AS1568" s="42"/>
      <c r="AT1568" s="42"/>
      <c r="AU1568" s="43"/>
      <c r="AV1568" s="40"/>
      <c r="AW1568" s="40"/>
      <c r="AX1568" s="40"/>
      <c r="AY1568" s="40"/>
      <c r="AZ1568" s="40"/>
      <c r="BA1568" s="42"/>
      <c r="BB1568" s="41"/>
      <c r="BC1568" s="40"/>
      <c r="BD1568" s="40"/>
      <c r="BE1568" s="40"/>
      <c r="BF1568" s="40"/>
      <c r="BG1568" s="40"/>
      <c r="BH1568" s="42"/>
      <c r="BI1568" s="40"/>
      <c r="BJ1568" s="40"/>
      <c r="BK1568" s="40"/>
      <c r="BL1568" s="40"/>
      <c r="BM1568" s="40"/>
      <c r="BN1568" s="40"/>
      <c r="BO1568" s="41"/>
      <c r="BP1568" s="40"/>
      <c r="BQ1568" s="40"/>
      <c r="BR1568" s="40"/>
      <c r="BS1568" s="40"/>
      <c r="BT1568" s="40"/>
      <c r="BU1568" s="42"/>
      <c r="BV1568" s="40"/>
      <c r="BW1568" s="41"/>
      <c r="BX1568" s="40"/>
      <c r="BY1568" s="40"/>
      <c r="BZ1568" s="40"/>
      <c r="CA1568" s="42"/>
      <c r="CB1568" s="41"/>
      <c r="CC1568" s="40"/>
      <c r="CD1568" s="40"/>
      <c r="CE1568" s="40"/>
      <c r="CF1568" s="40"/>
      <c r="CG1568" s="40"/>
      <c r="CH1568" s="42"/>
      <c r="CI1568" s="43"/>
      <c r="CJ1568" s="41"/>
      <c r="CK1568" s="40"/>
      <c r="CL1568" s="40"/>
      <c r="CM1568" s="40"/>
      <c r="CN1568" s="40"/>
      <c r="CO1568" s="40"/>
      <c r="CP1568" s="40"/>
      <c r="CQ1568" s="40"/>
      <c r="CR1568" s="40"/>
      <c r="CS1568" s="40"/>
      <c r="CT1568" s="40"/>
      <c r="CU1568" s="40"/>
      <c r="CV1568" s="40"/>
      <c r="CW1568" s="40">
        <v>1</v>
      </c>
      <c r="CX1568" s="40">
        <v>12</v>
      </c>
      <c r="CY1568" s="40"/>
      <c r="CZ1568" s="40"/>
      <c r="DA1568" s="40"/>
      <c r="DB1568" s="40"/>
      <c r="DC1568" s="40"/>
      <c r="DD1568" s="40"/>
      <c r="DE1568" s="40"/>
      <c r="DF1568" s="40"/>
      <c r="DG1568" s="40"/>
      <c r="DH1568" s="40"/>
      <c r="DI1568" s="40"/>
      <c r="DJ1568" s="40"/>
      <c r="DK1568" s="40"/>
      <c r="DL1568" s="40"/>
      <c r="DM1568" s="40"/>
      <c r="DN1568" s="40"/>
      <c r="DO1568" s="40">
        <v>2</v>
      </c>
      <c r="DP1568" s="40"/>
      <c r="DQ1568" s="41"/>
      <c r="DR1568" s="40"/>
      <c r="DS1568" s="40"/>
      <c r="DT1568" s="40"/>
      <c r="DU1568" s="40"/>
      <c r="DV1568" s="42"/>
      <c r="DW1568" s="40"/>
      <c r="DX1568" s="40"/>
      <c r="DY1568" s="40"/>
      <c r="DZ1568" s="40"/>
      <c r="EA1568" s="40"/>
      <c r="EB1568" s="40"/>
      <c r="EC1568" s="40"/>
      <c r="ED1568" s="41"/>
      <c r="EE1568" s="40"/>
      <c r="EF1568" s="40"/>
      <c r="EG1568" s="41"/>
      <c r="EH1568" s="40"/>
      <c r="EI1568" s="40"/>
      <c r="EJ1568" s="40"/>
      <c r="EK1568" s="40"/>
      <c r="EL1568" s="42"/>
      <c r="EM1568" s="40"/>
      <c r="EN1568" s="40"/>
      <c r="EO1568" s="40"/>
      <c r="EP1568" s="40"/>
      <c r="EQ1568" s="40"/>
      <c r="ER1568" s="40"/>
      <c r="ES1568" s="40"/>
      <c r="ET1568" s="40"/>
      <c r="EU1568" s="40"/>
      <c r="EV1568" s="40"/>
      <c r="EW1568" s="42"/>
      <c r="EX1568" s="42"/>
      <c r="EY1568" s="42"/>
      <c r="EZ1568" s="42"/>
      <c r="FA1568" s="42"/>
      <c r="FB1568" s="42"/>
      <c r="FC1568" s="42"/>
      <c r="FD1568" s="42"/>
      <c r="FE1568" s="42"/>
      <c r="FF1568" s="42"/>
      <c r="FG1568" s="42"/>
      <c r="FH1568" s="42"/>
      <c r="FI1568" s="42"/>
      <c r="FJ1568" s="42"/>
      <c r="FK1568" s="42"/>
      <c r="FL1568" s="42"/>
      <c r="FM1568" s="42"/>
      <c r="FN1568" s="42"/>
      <c r="FO1568" s="42"/>
      <c r="FP1568" s="42"/>
      <c r="FQ1568" s="42"/>
      <c r="FR1568" s="42"/>
      <c r="FS1568" s="29">
        <f t="shared" si="187"/>
        <v>512</v>
      </c>
      <c r="FT1568" s="29">
        <f t="shared" si="185"/>
        <v>512</v>
      </c>
      <c r="FU1568" s="8">
        <f t="shared" si="184"/>
        <v>0</v>
      </c>
      <c r="FV1568" s="29">
        <f t="shared" si="186"/>
        <v>0</v>
      </c>
    </row>
    <row r="1569" spans="1:179">
      <c r="A1569" s="8">
        <v>11024</v>
      </c>
      <c r="B1569" s="27" t="s">
        <v>72</v>
      </c>
      <c r="C1569" s="40">
        <v>79</v>
      </c>
      <c r="D1569" s="40" t="s">
        <v>1941</v>
      </c>
      <c r="E1569" s="40" t="s">
        <v>1503</v>
      </c>
      <c r="F1569" s="40" t="s">
        <v>253</v>
      </c>
      <c r="G1569" s="40">
        <v>120</v>
      </c>
      <c r="H1569" s="8" t="str">
        <f>VLOOKUP(F1569, 'Meslek Grupları'!$E$6:$G$152, 3, FALSE)</f>
        <v>İşçiler</v>
      </c>
      <c r="I1569" s="40"/>
      <c r="J1569" s="40"/>
      <c r="K1569" s="40"/>
      <c r="L1569" s="40"/>
      <c r="M1569" s="40"/>
      <c r="N1569" s="40"/>
      <c r="O1569" s="40"/>
      <c r="P1569" s="40"/>
      <c r="Q1569" s="40" t="s">
        <v>575</v>
      </c>
      <c r="R1569" s="40"/>
      <c r="S1569" s="40"/>
      <c r="T1569" s="40"/>
      <c r="U1569" s="40"/>
      <c r="V1569" s="40"/>
      <c r="W1569" s="40"/>
      <c r="X1569" s="40"/>
      <c r="Y1569" s="40"/>
      <c r="Z1569" s="41"/>
      <c r="AA1569" s="40"/>
      <c r="AB1569" s="40"/>
      <c r="AC1569" s="40"/>
      <c r="AD1569" s="40"/>
      <c r="AE1569" s="40"/>
      <c r="AF1569" s="40"/>
      <c r="AG1569" s="40"/>
      <c r="AH1569" s="40"/>
      <c r="AI1569" s="40"/>
      <c r="AJ1569" s="40"/>
      <c r="AK1569" s="40"/>
      <c r="AL1569" s="40"/>
      <c r="AM1569" s="40"/>
      <c r="AN1569" s="40"/>
      <c r="AO1569" s="40"/>
      <c r="AP1569" s="40"/>
      <c r="AQ1569" s="40"/>
      <c r="AR1569" s="40"/>
      <c r="AS1569" s="42"/>
      <c r="AT1569" s="42"/>
      <c r="AU1569" s="43"/>
      <c r="AV1569" s="40"/>
      <c r="AW1569" s="40"/>
      <c r="AX1569" s="40"/>
      <c r="AY1569" s="40"/>
      <c r="AZ1569" s="40"/>
      <c r="BA1569" s="42"/>
      <c r="BB1569" s="41"/>
      <c r="BC1569" s="40"/>
      <c r="BD1569" s="40"/>
      <c r="BE1569" s="40"/>
      <c r="BF1569" s="40"/>
      <c r="BG1569" s="40"/>
      <c r="BH1569" s="42"/>
      <c r="BI1569" s="40"/>
      <c r="BJ1569" s="40"/>
      <c r="BK1569" s="40"/>
      <c r="BL1569" s="40"/>
      <c r="BM1569" s="40"/>
      <c r="BN1569" s="40"/>
      <c r="BO1569" s="41"/>
      <c r="BP1569" s="40"/>
      <c r="BQ1569" s="40"/>
      <c r="BR1569" s="40"/>
      <c r="BS1569" s="40"/>
      <c r="BT1569" s="40"/>
      <c r="BU1569" s="42"/>
      <c r="BV1569" s="40"/>
      <c r="BW1569" s="41"/>
      <c r="BX1569" s="40"/>
      <c r="BY1569" s="40"/>
      <c r="BZ1569" s="40"/>
      <c r="CA1569" s="42"/>
      <c r="CB1569" s="41"/>
      <c r="CC1569" s="40"/>
      <c r="CD1569" s="40"/>
      <c r="CE1569" s="40"/>
      <c r="CF1569" s="40"/>
      <c r="CG1569" s="40"/>
      <c r="CH1569" s="42"/>
      <c r="CI1569" s="43"/>
      <c r="CJ1569" s="41"/>
      <c r="CK1569" s="40"/>
      <c r="CL1569" s="40"/>
      <c r="CM1569" s="40"/>
      <c r="CN1569" s="40"/>
      <c r="CO1569" s="40"/>
      <c r="CP1569" s="40"/>
      <c r="CQ1569" s="40"/>
      <c r="CR1569" s="40"/>
      <c r="CS1569" s="40"/>
      <c r="CT1569" s="40"/>
      <c r="CU1569" s="40"/>
      <c r="CV1569" s="40"/>
      <c r="CW1569" s="40"/>
      <c r="CX1569" s="40"/>
      <c r="CY1569" s="40"/>
      <c r="CZ1569" s="40"/>
      <c r="DA1569" s="40"/>
      <c r="DB1569" s="40"/>
      <c r="DC1569" s="40"/>
      <c r="DD1569" s="40"/>
      <c r="DE1569" s="40"/>
      <c r="DF1569" s="40"/>
      <c r="DG1569" s="40"/>
      <c r="DH1569" s="40"/>
      <c r="DI1569" s="40"/>
      <c r="DJ1569" s="40"/>
      <c r="DK1569" s="40"/>
      <c r="DL1569" s="40"/>
      <c r="DM1569" s="40"/>
      <c r="DN1569" s="40"/>
      <c r="DO1569" s="40"/>
      <c r="DP1569" s="40"/>
      <c r="DQ1569" s="41"/>
      <c r="DR1569" s="40"/>
      <c r="DS1569" s="40"/>
      <c r="DT1569" s="40"/>
      <c r="DU1569" s="40"/>
      <c r="DV1569" s="42"/>
      <c r="DW1569" s="40"/>
      <c r="DX1569" s="40"/>
      <c r="DY1569" s="40"/>
      <c r="DZ1569" s="40"/>
      <c r="EA1569" s="40"/>
      <c r="EB1569" s="40"/>
      <c r="EC1569" s="40"/>
      <c r="ED1569" s="41"/>
      <c r="EE1569" s="40"/>
      <c r="EF1569" s="40"/>
      <c r="EG1569" s="41"/>
      <c r="EH1569" s="40"/>
      <c r="EI1569" s="40"/>
      <c r="EJ1569" s="40"/>
      <c r="EK1569" s="40"/>
      <c r="EL1569" s="42"/>
      <c r="EM1569" s="40"/>
      <c r="EN1569" s="40"/>
      <c r="EO1569" s="40"/>
      <c r="EP1569" s="40"/>
      <c r="EQ1569" s="40"/>
      <c r="ER1569" s="40"/>
      <c r="ES1569" s="40"/>
      <c r="ET1569" s="40"/>
      <c r="EU1569" s="40"/>
      <c r="EV1569" s="40"/>
      <c r="EW1569" s="42"/>
      <c r="EX1569" s="42"/>
      <c r="EY1569" s="42"/>
      <c r="EZ1569" s="42"/>
      <c r="FA1569" s="42"/>
      <c r="FB1569" s="42"/>
      <c r="FC1569" s="42"/>
      <c r="FD1569" s="42"/>
      <c r="FE1569" s="42"/>
      <c r="FF1569" s="42"/>
      <c r="FG1569" s="42"/>
      <c r="FH1569" s="42"/>
      <c r="FI1569" s="42"/>
      <c r="FJ1569" s="42"/>
      <c r="FK1569" s="42"/>
      <c r="FL1569" s="42"/>
      <c r="FM1569" s="42"/>
      <c r="FN1569" s="42"/>
      <c r="FO1569" s="42"/>
      <c r="FP1569" s="42"/>
      <c r="FQ1569" s="42"/>
      <c r="FR1569" s="42"/>
      <c r="FS1569" s="29">
        <f t="shared" si="187"/>
        <v>120</v>
      </c>
      <c r="FT1569" s="29">
        <f t="shared" si="185"/>
        <v>120</v>
      </c>
      <c r="FU1569" s="8">
        <f t="shared" si="184"/>
        <v>0</v>
      </c>
      <c r="FV1569" s="29">
        <f t="shared" si="186"/>
        <v>0</v>
      </c>
    </row>
    <row r="1570" spans="1:179">
      <c r="A1570" s="8">
        <v>11024</v>
      </c>
      <c r="B1570" s="27" t="s">
        <v>72</v>
      </c>
      <c r="C1570" s="40">
        <v>80</v>
      </c>
      <c r="D1570" s="40" t="s">
        <v>1480</v>
      </c>
      <c r="E1570" s="40" t="s">
        <v>1503</v>
      </c>
      <c r="F1570" s="40" t="s">
        <v>253</v>
      </c>
      <c r="G1570" s="40">
        <v>120</v>
      </c>
      <c r="H1570" s="8" t="str">
        <f>VLOOKUP(F1570, 'Meslek Grupları'!$E$6:$G$152, 3, FALSE)</f>
        <v>İşçiler</v>
      </c>
      <c r="I1570" s="40"/>
      <c r="J1570" s="40"/>
      <c r="K1570" s="40"/>
      <c r="L1570" s="40"/>
      <c r="M1570" s="40"/>
      <c r="N1570" s="40"/>
      <c r="O1570" s="40"/>
      <c r="P1570" s="40"/>
      <c r="Q1570" s="40" t="s">
        <v>575</v>
      </c>
      <c r="R1570" s="40"/>
      <c r="S1570" s="40"/>
      <c r="T1570" s="40"/>
      <c r="U1570" s="40"/>
      <c r="V1570" s="40"/>
      <c r="W1570" s="40"/>
      <c r="X1570" s="40"/>
      <c r="Y1570" s="40"/>
      <c r="Z1570" s="41"/>
      <c r="AA1570" s="40"/>
      <c r="AB1570" s="40"/>
      <c r="AC1570" s="40"/>
      <c r="AD1570" s="40"/>
      <c r="AE1570" s="40"/>
      <c r="AF1570" s="40"/>
      <c r="AG1570" s="40"/>
      <c r="AH1570" s="40"/>
      <c r="AI1570" s="40"/>
      <c r="AJ1570" s="40"/>
      <c r="AK1570" s="40"/>
      <c r="AL1570" s="40"/>
      <c r="AM1570" s="40"/>
      <c r="AN1570" s="40"/>
      <c r="AO1570" s="40"/>
      <c r="AP1570" s="40"/>
      <c r="AQ1570" s="40"/>
      <c r="AR1570" s="40"/>
      <c r="AS1570" s="42"/>
      <c r="AT1570" s="42"/>
      <c r="AU1570" s="43"/>
      <c r="AV1570" s="40"/>
      <c r="AW1570" s="40"/>
      <c r="AX1570" s="40"/>
      <c r="AY1570" s="40"/>
      <c r="AZ1570" s="40"/>
      <c r="BA1570" s="42"/>
      <c r="BB1570" s="41"/>
      <c r="BC1570" s="40"/>
      <c r="BD1570" s="40"/>
      <c r="BE1570" s="40"/>
      <c r="BF1570" s="40"/>
      <c r="BG1570" s="40"/>
      <c r="BH1570" s="42"/>
      <c r="BI1570" s="40"/>
      <c r="BJ1570" s="40"/>
      <c r="BK1570" s="40"/>
      <c r="BL1570" s="40"/>
      <c r="BM1570" s="40"/>
      <c r="BN1570" s="40"/>
      <c r="BO1570" s="41"/>
      <c r="BP1570" s="40"/>
      <c r="BQ1570" s="40"/>
      <c r="BR1570" s="40"/>
      <c r="BS1570" s="40"/>
      <c r="BT1570" s="40"/>
      <c r="BU1570" s="42"/>
      <c r="BV1570" s="40"/>
      <c r="BW1570" s="41"/>
      <c r="BX1570" s="40"/>
      <c r="BY1570" s="40"/>
      <c r="BZ1570" s="40"/>
      <c r="CA1570" s="42"/>
      <c r="CB1570" s="41"/>
      <c r="CC1570" s="40"/>
      <c r="CD1570" s="40"/>
      <c r="CE1570" s="40"/>
      <c r="CF1570" s="40"/>
      <c r="CG1570" s="40"/>
      <c r="CH1570" s="42"/>
      <c r="CI1570" s="43"/>
      <c r="CJ1570" s="41"/>
      <c r="CK1570" s="40"/>
      <c r="CL1570" s="40"/>
      <c r="CM1570" s="40"/>
      <c r="CN1570" s="40"/>
      <c r="CO1570" s="40"/>
      <c r="CP1570" s="40"/>
      <c r="CQ1570" s="40"/>
      <c r="CR1570" s="40"/>
      <c r="CS1570" s="40"/>
      <c r="CT1570" s="40"/>
      <c r="CU1570" s="40"/>
      <c r="CV1570" s="40"/>
      <c r="CW1570" s="40"/>
      <c r="CX1570" s="40"/>
      <c r="CY1570" s="40"/>
      <c r="CZ1570" s="40"/>
      <c r="DA1570" s="40"/>
      <c r="DB1570" s="40"/>
      <c r="DC1570" s="40"/>
      <c r="DD1570" s="40"/>
      <c r="DE1570" s="40"/>
      <c r="DF1570" s="40"/>
      <c r="DG1570" s="40"/>
      <c r="DH1570" s="40"/>
      <c r="DI1570" s="40"/>
      <c r="DJ1570" s="40"/>
      <c r="DK1570" s="40"/>
      <c r="DL1570" s="40"/>
      <c r="DM1570" s="40"/>
      <c r="DN1570" s="40"/>
      <c r="DO1570" s="40"/>
      <c r="DP1570" s="40"/>
      <c r="DQ1570" s="41"/>
      <c r="DR1570" s="40"/>
      <c r="DS1570" s="40"/>
      <c r="DT1570" s="40"/>
      <c r="DU1570" s="40"/>
      <c r="DV1570" s="42"/>
      <c r="DW1570" s="40"/>
      <c r="DX1570" s="40"/>
      <c r="DY1570" s="40"/>
      <c r="DZ1570" s="40"/>
      <c r="EA1570" s="40"/>
      <c r="EB1570" s="40"/>
      <c r="EC1570" s="40"/>
      <c r="ED1570" s="41"/>
      <c r="EE1570" s="40"/>
      <c r="EF1570" s="40"/>
      <c r="EG1570" s="41"/>
      <c r="EH1570" s="40"/>
      <c r="EI1570" s="40"/>
      <c r="EJ1570" s="40"/>
      <c r="EK1570" s="40"/>
      <c r="EL1570" s="42"/>
      <c r="EM1570" s="40"/>
      <c r="EN1570" s="40"/>
      <c r="EO1570" s="40"/>
      <c r="EP1570" s="40"/>
      <c r="EQ1570" s="40"/>
      <c r="ER1570" s="40"/>
      <c r="ES1570" s="40"/>
      <c r="ET1570" s="40"/>
      <c r="EU1570" s="40"/>
      <c r="EV1570" s="40"/>
      <c r="EW1570" s="42"/>
      <c r="EX1570" s="42"/>
      <c r="EY1570" s="42"/>
      <c r="EZ1570" s="42"/>
      <c r="FA1570" s="42"/>
      <c r="FB1570" s="42"/>
      <c r="FC1570" s="42"/>
      <c r="FD1570" s="42"/>
      <c r="FE1570" s="42"/>
      <c r="FF1570" s="42"/>
      <c r="FG1570" s="42"/>
      <c r="FH1570" s="42"/>
      <c r="FI1570" s="42"/>
      <c r="FJ1570" s="42"/>
      <c r="FK1570" s="42"/>
      <c r="FL1570" s="42"/>
      <c r="FM1570" s="42"/>
      <c r="FN1570" s="42"/>
      <c r="FO1570" s="42"/>
      <c r="FP1570" s="42"/>
      <c r="FQ1570" s="42"/>
      <c r="FR1570" s="42"/>
      <c r="FS1570" s="29">
        <f t="shared" si="187"/>
        <v>120</v>
      </c>
      <c r="FT1570" s="29">
        <f t="shared" si="185"/>
        <v>120</v>
      </c>
      <c r="FU1570" s="8">
        <f t="shared" si="184"/>
        <v>0</v>
      </c>
      <c r="FV1570" s="29">
        <f t="shared" si="186"/>
        <v>0</v>
      </c>
    </row>
    <row r="1571" spans="1:179">
      <c r="A1571" s="8">
        <v>11024</v>
      </c>
      <c r="B1571" s="27" t="s">
        <v>72</v>
      </c>
      <c r="C1571" s="40">
        <v>81</v>
      </c>
      <c r="D1571" s="40" t="s">
        <v>1444</v>
      </c>
      <c r="E1571" s="40" t="s">
        <v>1942</v>
      </c>
      <c r="F1571" s="40" t="s">
        <v>253</v>
      </c>
      <c r="G1571" s="40">
        <v>150</v>
      </c>
      <c r="H1571" s="8" t="str">
        <f>VLOOKUP(F1571, 'Meslek Grupları'!$E$6:$G$152, 3, FALSE)</f>
        <v>İşçiler</v>
      </c>
      <c r="I1571" s="40"/>
      <c r="J1571" s="40"/>
      <c r="K1571" s="40"/>
      <c r="L1571" s="40"/>
      <c r="M1571" s="40"/>
      <c r="N1571" s="40"/>
      <c r="O1571" s="40"/>
      <c r="P1571" s="40"/>
      <c r="Q1571" s="40" t="s">
        <v>575</v>
      </c>
      <c r="R1571" s="40"/>
      <c r="S1571" s="40"/>
      <c r="T1571" s="40"/>
      <c r="U1571" s="40"/>
      <c r="V1571" s="40"/>
      <c r="W1571" s="40"/>
      <c r="X1571" s="40"/>
      <c r="Y1571" s="40"/>
      <c r="Z1571" s="41"/>
      <c r="AA1571" s="40"/>
      <c r="AB1571" s="40"/>
      <c r="AC1571" s="40"/>
      <c r="AD1571" s="40"/>
      <c r="AE1571" s="40"/>
      <c r="AF1571" s="40"/>
      <c r="AG1571" s="40"/>
      <c r="AH1571" s="40"/>
      <c r="AI1571" s="40"/>
      <c r="AJ1571" s="40"/>
      <c r="AK1571" s="40"/>
      <c r="AL1571" s="40"/>
      <c r="AM1571" s="40"/>
      <c r="AN1571" s="40"/>
      <c r="AO1571" s="40"/>
      <c r="AP1571" s="40"/>
      <c r="AQ1571" s="40"/>
      <c r="AR1571" s="40"/>
      <c r="AS1571" s="42"/>
      <c r="AT1571" s="42"/>
      <c r="AU1571" s="43"/>
      <c r="AV1571" s="40"/>
      <c r="AW1571" s="40"/>
      <c r="AX1571" s="40"/>
      <c r="AY1571" s="40"/>
      <c r="AZ1571" s="40"/>
      <c r="BA1571" s="42"/>
      <c r="BB1571" s="41"/>
      <c r="BC1571" s="40"/>
      <c r="BD1571" s="40"/>
      <c r="BE1571" s="40"/>
      <c r="BF1571" s="40"/>
      <c r="BG1571" s="40"/>
      <c r="BH1571" s="42"/>
      <c r="BI1571" s="40"/>
      <c r="BJ1571" s="40"/>
      <c r="BK1571" s="40"/>
      <c r="BL1571" s="40"/>
      <c r="BM1571" s="40"/>
      <c r="BN1571" s="40"/>
      <c r="BO1571" s="41"/>
      <c r="BP1571" s="40"/>
      <c r="BQ1571" s="40"/>
      <c r="BR1571" s="40"/>
      <c r="BS1571" s="40"/>
      <c r="BT1571" s="40"/>
      <c r="BU1571" s="42"/>
      <c r="BV1571" s="40"/>
      <c r="BW1571" s="41"/>
      <c r="BX1571" s="40"/>
      <c r="BY1571" s="40"/>
      <c r="BZ1571" s="40"/>
      <c r="CA1571" s="42"/>
      <c r="CB1571" s="41"/>
      <c r="CC1571" s="40"/>
      <c r="CD1571" s="40"/>
      <c r="CE1571" s="40"/>
      <c r="CF1571" s="40"/>
      <c r="CG1571" s="40"/>
      <c r="CH1571" s="42"/>
      <c r="CI1571" s="43"/>
      <c r="CJ1571" s="41"/>
      <c r="CK1571" s="40"/>
      <c r="CL1571" s="40"/>
      <c r="CM1571" s="40"/>
      <c r="CN1571" s="40"/>
      <c r="CO1571" s="40"/>
      <c r="CP1571" s="40"/>
      <c r="CQ1571" s="40"/>
      <c r="CR1571" s="40"/>
      <c r="CS1571" s="40"/>
      <c r="CT1571" s="40"/>
      <c r="CU1571" s="40"/>
      <c r="CV1571" s="40"/>
      <c r="CW1571" s="40"/>
      <c r="CX1571" s="40"/>
      <c r="CY1571" s="40"/>
      <c r="CZ1571" s="40"/>
      <c r="DA1571" s="40" t="s">
        <v>1943</v>
      </c>
      <c r="DB1571" s="40"/>
      <c r="DC1571" s="40"/>
      <c r="DD1571" s="40"/>
      <c r="DE1571" s="40"/>
      <c r="DF1571" s="40"/>
      <c r="DG1571" s="40"/>
      <c r="DH1571" s="40"/>
      <c r="DI1571" s="40"/>
      <c r="DJ1571" s="40"/>
      <c r="DK1571" s="40"/>
      <c r="DL1571" s="40"/>
      <c r="DM1571" s="40"/>
      <c r="DN1571" s="40"/>
      <c r="DO1571" s="40"/>
      <c r="DP1571" s="40"/>
      <c r="DQ1571" s="41"/>
      <c r="DR1571" s="40"/>
      <c r="DS1571" s="40"/>
      <c r="DT1571" s="40"/>
      <c r="DU1571" s="40"/>
      <c r="DV1571" s="42"/>
      <c r="DW1571" s="40"/>
      <c r="DX1571" s="40"/>
      <c r="DY1571" s="40"/>
      <c r="DZ1571" s="40"/>
      <c r="EA1571" s="40"/>
      <c r="EB1571" s="40"/>
      <c r="EC1571" s="40"/>
      <c r="ED1571" s="41"/>
      <c r="EE1571" s="40"/>
      <c r="EF1571" s="40"/>
      <c r="EG1571" s="41"/>
      <c r="EH1571" s="40"/>
      <c r="EI1571" s="40"/>
      <c r="EJ1571" s="40"/>
      <c r="EK1571" s="40"/>
      <c r="EL1571" s="42"/>
      <c r="EM1571" s="40"/>
      <c r="EN1571" s="40"/>
      <c r="EO1571" s="40"/>
      <c r="EP1571" s="40"/>
      <c r="EQ1571" s="40"/>
      <c r="ER1571" s="40"/>
      <c r="ES1571" s="40"/>
      <c r="ET1571" s="40"/>
      <c r="EU1571" s="40"/>
      <c r="EV1571" s="40"/>
      <c r="EW1571" s="42"/>
      <c r="EX1571" s="42"/>
      <c r="EY1571" s="42"/>
      <c r="EZ1571" s="42"/>
      <c r="FA1571" s="42"/>
      <c r="FB1571" s="42"/>
      <c r="FC1571" s="42"/>
      <c r="FD1571" s="42"/>
      <c r="FE1571" s="42"/>
      <c r="FF1571" s="42"/>
      <c r="FG1571" s="42"/>
      <c r="FH1571" s="42"/>
      <c r="FI1571" s="42"/>
      <c r="FJ1571" s="42"/>
      <c r="FK1571" s="42"/>
      <c r="FL1571" s="42"/>
      <c r="FM1571" s="42"/>
      <c r="FN1571" s="42"/>
      <c r="FO1571" s="42"/>
      <c r="FP1571" s="42"/>
      <c r="FQ1571" s="42"/>
      <c r="FR1571" s="42"/>
      <c r="FS1571" s="29">
        <f t="shared" si="187"/>
        <v>150</v>
      </c>
      <c r="FT1571" s="29">
        <f t="shared" si="185"/>
        <v>150</v>
      </c>
      <c r="FU1571" s="8">
        <f t="shared" si="184"/>
        <v>0</v>
      </c>
      <c r="FV1571" s="29">
        <f t="shared" si="186"/>
        <v>0</v>
      </c>
    </row>
    <row r="1572" spans="1:179">
      <c r="A1572" s="8">
        <v>11024</v>
      </c>
      <c r="B1572" s="27" t="s">
        <v>72</v>
      </c>
      <c r="C1572" s="40">
        <v>82</v>
      </c>
      <c r="D1572" s="40" t="s">
        <v>1873</v>
      </c>
      <c r="E1572" s="40" t="s">
        <v>1493</v>
      </c>
      <c r="F1572" s="40" t="s">
        <v>807</v>
      </c>
      <c r="G1572" s="40">
        <v>450</v>
      </c>
      <c r="H1572" s="8" t="str">
        <f>VLOOKUP(F1572, 'Meslek Grupları'!$E$6:$G$152, 3, FALSE)</f>
        <v>Esnaf</v>
      </c>
      <c r="I1572" s="40"/>
      <c r="J1572" s="40"/>
      <c r="K1572" s="40"/>
      <c r="L1572" s="40"/>
      <c r="M1572" s="40"/>
      <c r="N1572" s="40"/>
      <c r="O1572" s="40"/>
      <c r="P1572" s="40"/>
      <c r="Q1572" s="40" t="s">
        <v>576</v>
      </c>
      <c r="R1572" s="40">
        <v>48</v>
      </c>
      <c r="S1572" s="40">
        <v>3</v>
      </c>
      <c r="T1572" s="40">
        <v>30.25</v>
      </c>
      <c r="U1572" s="40"/>
      <c r="V1572" s="40"/>
      <c r="W1572" s="40"/>
      <c r="X1572" s="40"/>
      <c r="Y1572" s="40"/>
      <c r="Z1572" s="41"/>
      <c r="AA1572" s="40"/>
      <c r="AB1572" s="40"/>
      <c r="AC1572" s="40"/>
      <c r="AD1572" s="40"/>
      <c r="AE1572" s="40"/>
      <c r="AF1572" s="40"/>
      <c r="AG1572" s="40"/>
      <c r="AH1572" s="40"/>
      <c r="AI1572" s="40"/>
      <c r="AJ1572" s="40"/>
      <c r="AK1572" s="40"/>
      <c r="AL1572" s="40"/>
      <c r="AM1572" s="40"/>
      <c r="AN1572" s="40"/>
      <c r="AO1572" s="40"/>
      <c r="AP1572" s="40"/>
      <c r="AQ1572" s="40"/>
      <c r="AR1572" s="40"/>
      <c r="AS1572" s="42"/>
      <c r="AT1572" s="42"/>
      <c r="AU1572" s="43"/>
      <c r="AV1572" s="40"/>
      <c r="AW1572" s="40"/>
      <c r="AX1572" s="40"/>
      <c r="AY1572" s="40"/>
      <c r="AZ1572" s="40"/>
      <c r="BA1572" s="42"/>
      <c r="BB1572" s="41"/>
      <c r="BC1572" s="40"/>
      <c r="BD1572" s="40"/>
      <c r="BE1572" s="40"/>
      <c r="BF1572" s="40"/>
      <c r="BG1572" s="40"/>
      <c r="BH1572" s="42"/>
      <c r="BI1572" s="40"/>
      <c r="BJ1572" s="40"/>
      <c r="BK1572" s="40"/>
      <c r="BL1572" s="40"/>
      <c r="BM1572" s="40"/>
      <c r="BN1572" s="40"/>
      <c r="BO1572" s="41"/>
      <c r="BP1572" s="40"/>
      <c r="BQ1572" s="40"/>
      <c r="BR1572" s="40"/>
      <c r="BS1572" s="40"/>
      <c r="BT1572" s="40"/>
      <c r="BU1572" s="42"/>
      <c r="BV1572" s="40"/>
      <c r="BW1572" s="41">
        <v>3</v>
      </c>
      <c r="BX1572" s="40"/>
      <c r="BY1572" s="40"/>
      <c r="BZ1572" s="40">
        <v>105</v>
      </c>
      <c r="CA1572" s="42">
        <v>120</v>
      </c>
      <c r="CB1572" s="41"/>
      <c r="CC1572" s="40"/>
      <c r="CD1572" s="40"/>
      <c r="CE1572" s="40"/>
      <c r="CF1572" s="40"/>
      <c r="CG1572" s="40"/>
      <c r="CH1572" s="42"/>
      <c r="CI1572" s="43"/>
      <c r="CJ1572" s="41"/>
      <c r="CK1572" s="40"/>
      <c r="CL1572" s="40"/>
      <c r="CM1572" s="40"/>
      <c r="CN1572" s="40"/>
      <c r="CO1572" s="40"/>
      <c r="CP1572" s="40"/>
      <c r="CQ1572" s="40"/>
      <c r="CR1572" s="40"/>
      <c r="CS1572" s="40"/>
      <c r="CT1572" s="40"/>
      <c r="CU1572" s="40"/>
      <c r="CV1572" s="40"/>
      <c r="CW1572" s="40"/>
      <c r="CX1572" s="40"/>
      <c r="CY1572" s="40"/>
      <c r="CZ1572" s="40"/>
      <c r="DA1572" s="40"/>
      <c r="DB1572" s="40"/>
      <c r="DC1572" s="40"/>
      <c r="DD1572" s="40"/>
      <c r="DE1572" s="40"/>
      <c r="DF1572" s="40"/>
      <c r="DG1572" s="40"/>
      <c r="DH1572" s="40"/>
      <c r="DI1572" s="40"/>
      <c r="DJ1572" s="40"/>
      <c r="DK1572" s="40"/>
      <c r="DL1572" s="40"/>
      <c r="DM1572" s="40"/>
      <c r="DN1572" s="40"/>
      <c r="DO1572" s="40"/>
      <c r="DP1572" s="40"/>
      <c r="DQ1572" s="41"/>
      <c r="DR1572" s="40"/>
      <c r="DS1572" s="40"/>
      <c r="DT1572" s="40"/>
      <c r="DU1572" s="40"/>
      <c r="DV1572" s="42"/>
      <c r="DW1572" s="40"/>
      <c r="DX1572" s="40"/>
      <c r="DY1572" s="40"/>
      <c r="DZ1572" s="40"/>
      <c r="EA1572" s="40"/>
      <c r="EB1572" s="40"/>
      <c r="EC1572" s="40"/>
      <c r="ED1572" s="41"/>
      <c r="EE1572" s="40"/>
      <c r="EF1572" s="40"/>
      <c r="EG1572" s="41"/>
      <c r="EH1572" s="40"/>
      <c r="EI1572" s="40"/>
      <c r="EJ1572" s="40"/>
      <c r="EK1572" s="40"/>
      <c r="EL1572" s="42"/>
      <c r="EM1572" s="40"/>
      <c r="EN1572" s="40"/>
      <c r="EO1572" s="40"/>
      <c r="EP1572" s="40"/>
      <c r="EQ1572" s="40"/>
      <c r="ER1572" s="40"/>
      <c r="ES1572" s="40"/>
      <c r="ET1572" s="40"/>
      <c r="EU1572" s="40"/>
      <c r="EV1572" s="40"/>
      <c r="EW1572" s="42"/>
      <c r="EX1572" s="42"/>
      <c r="EY1572" s="42"/>
      <c r="EZ1572" s="42"/>
      <c r="FA1572" s="42"/>
      <c r="FB1572" s="42"/>
      <c r="FC1572" s="42"/>
      <c r="FD1572" s="42"/>
      <c r="FE1572" s="42"/>
      <c r="FF1572" s="42"/>
      <c r="FG1572" s="42"/>
      <c r="FH1572" s="42"/>
      <c r="FI1572" s="42"/>
      <c r="FJ1572" s="42"/>
      <c r="FK1572" s="42"/>
      <c r="FL1572" s="42"/>
      <c r="FM1572" s="42"/>
      <c r="FN1572" s="42"/>
      <c r="FO1572" s="42"/>
      <c r="FP1572" s="42"/>
      <c r="FQ1572" s="42"/>
      <c r="FR1572" s="42"/>
      <c r="FS1572" s="29">
        <f t="shared" si="187"/>
        <v>555</v>
      </c>
      <c r="FT1572" s="29">
        <f t="shared" si="185"/>
        <v>555</v>
      </c>
      <c r="FU1572" s="8">
        <f t="shared" si="184"/>
        <v>3</v>
      </c>
      <c r="FV1572" s="29">
        <f t="shared" si="186"/>
        <v>3</v>
      </c>
    </row>
    <row r="1573" spans="1:179">
      <c r="A1573" s="8">
        <v>11024</v>
      </c>
      <c r="B1573" s="27" t="s">
        <v>72</v>
      </c>
      <c r="C1573" s="40">
        <v>83</v>
      </c>
      <c r="D1573" s="40" t="s">
        <v>1445</v>
      </c>
      <c r="E1573" s="40" t="s">
        <v>1944</v>
      </c>
      <c r="F1573" s="40" t="s">
        <v>376</v>
      </c>
      <c r="G1573" s="40"/>
      <c r="H1573" s="8" t="str">
        <f>VLOOKUP(F1573, 'Meslek Grupları'!$E$6:$G$152, 3, FALSE)</f>
        <v>Mesleksiz</v>
      </c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>
        <v>4</v>
      </c>
      <c r="T1573" s="40">
        <v>43</v>
      </c>
      <c r="U1573" s="40"/>
      <c r="V1573" s="40"/>
      <c r="W1573" s="40"/>
      <c r="X1573" s="40"/>
      <c r="Y1573" s="40"/>
      <c r="Z1573" s="41">
        <v>100</v>
      </c>
      <c r="AA1573" s="40">
        <v>25</v>
      </c>
      <c r="AB1573" s="40">
        <v>100</v>
      </c>
      <c r="AC1573" s="40">
        <v>20</v>
      </c>
      <c r="AD1573" s="40"/>
      <c r="AE1573" s="40"/>
      <c r="AF1573" s="40"/>
      <c r="AG1573" s="40"/>
      <c r="AH1573" s="40"/>
      <c r="AI1573" s="40"/>
      <c r="AJ1573" s="40"/>
      <c r="AK1573" s="40"/>
      <c r="AL1573" s="40"/>
      <c r="AM1573" s="40"/>
      <c r="AN1573" s="40"/>
      <c r="AO1573" s="40"/>
      <c r="AP1573" s="40"/>
      <c r="AQ1573" s="40"/>
      <c r="AR1573" s="40">
        <v>50</v>
      </c>
      <c r="AS1573" s="42">
        <v>10</v>
      </c>
      <c r="AT1573" s="42">
        <v>55</v>
      </c>
      <c r="AU1573" s="43"/>
      <c r="AV1573" s="40">
        <v>10</v>
      </c>
      <c r="AW1573" s="40"/>
      <c r="AX1573" s="40">
        <v>55</v>
      </c>
      <c r="AY1573" s="40" t="s">
        <v>1945</v>
      </c>
      <c r="AZ1573" s="40">
        <v>495</v>
      </c>
      <c r="BA1573" s="42">
        <v>500</v>
      </c>
      <c r="BB1573" s="41"/>
      <c r="BC1573" s="40"/>
      <c r="BD1573" s="40"/>
      <c r="BE1573" s="40"/>
      <c r="BF1573" s="40"/>
      <c r="BG1573" s="40"/>
      <c r="BH1573" s="42"/>
      <c r="BI1573" s="40"/>
      <c r="BJ1573" s="40"/>
      <c r="BK1573" s="40"/>
      <c r="BL1573" s="40"/>
      <c r="BM1573" s="40"/>
      <c r="BN1573" s="40"/>
      <c r="BO1573" s="41">
        <v>1</v>
      </c>
      <c r="BP1573" s="40"/>
      <c r="BQ1573" s="40"/>
      <c r="BR1573" s="40"/>
      <c r="BS1573" s="40"/>
      <c r="BT1573" s="60"/>
      <c r="BU1573" s="42">
        <v>30</v>
      </c>
      <c r="BV1573" s="40">
        <v>30</v>
      </c>
      <c r="BW1573" s="41">
        <v>4</v>
      </c>
      <c r="BX1573" s="40"/>
      <c r="BY1573" s="40"/>
      <c r="BZ1573" s="40">
        <v>450</v>
      </c>
      <c r="CA1573" s="42">
        <v>450</v>
      </c>
      <c r="CB1573" s="41">
        <v>2</v>
      </c>
      <c r="CC1573" s="40"/>
      <c r="CD1573" s="40"/>
      <c r="CE1573" s="40"/>
      <c r="CF1573" s="40"/>
      <c r="CG1573" s="40">
        <v>40</v>
      </c>
      <c r="CH1573" s="42">
        <v>40</v>
      </c>
      <c r="CI1573" s="43"/>
      <c r="CJ1573" s="41"/>
      <c r="CK1573" s="40"/>
      <c r="CL1573" s="40"/>
      <c r="CM1573" s="40"/>
      <c r="CN1573" s="40"/>
      <c r="CO1573" s="40"/>
      <c r="CP1573" s="40"/>
      <c r="CQ1573" s="40"/>
      <c r="CR1573" s="40"/>
      <c r="CS1573" s="40"/>
      <c r="CT1573" s="40"/>
      <c r="CU1573" s="40"/>
      <c r="CV1573" s="40"/>
      <c r="CW1573" s="40"/>
      <c r="CX1573" s="40"/>
      <c r="CY1573" s="40"/>
      <c r="CZ1573" s="40"/>
      <c r="DA1573" s="40"/>
      <c r="DB1573" s="40"/>
      <c r="DC1573" s="40"/>
      <c r="DD1573" s="40"/>
      <c r="DE1573" s="40"/>
      <c r="DF1573" s="40"/>
      <c r="DG1573" s="40"/>
      <c r="DH1573" s="40"/>
      <c r="DI1573" s="40"/>
      <c r="DJ1573" s="40"/>
      <c r="DK1573" s="40"/>
      <c r="DL1573" s="40"/>
      <c r="DM1573" s="40"/>
      <c r="DN1573" s="40"/>
      <c r="DO1573" s="40"/>
      <c r="DP1573" s="40"/>
      <c r="DQ1573" s="41"/>
      <c r="DR1573" s="40"/>
      <c r="DS1573" s="40"/>
      <c r="DT1573" s="40"/>
      <c r="DU1573" s="40"/>
      <c r="DV1573" s="42"/>
      <c r="DW1573" s="40"/>
      <c r="DX1573" s="40"/>
      <c r="DY1573" s="40"/>
      <c r="DZ1573" s="40"/>
      <c r="EA1573" s="40"/>
      <c r="EB1573" s="40"/>
      <c r="EC1573" s="40"/>
      <c r="ED1573" s="41"/>
      <c r="EE1573" s="40"/>
      <c r="EF1573" s="40"/>
      <c r="EG1573" s="41"/>
      <c r="EH1573" s="40"/>
      <c r="EI1573" s="40"/>
      <c r="EJ1573" s="40"/>
      <c r="EK1573" s="40"/>
      <c r="EL1573" s="42"/>
      <c r="EM1573" s="40"/>
      <c r="EN1573" s="40"/>
      <c r="EO1573" s="40"/>
      <c r="EP1573" s="40"/>
      <c r="EQ1573" s="40"/>
      <c r="ER1573" s="40"/>
      <c r="ES1573" s="40"/>
      <c r="ET1573" s="40"/>
      <c r="EU1573" s="40"/>
      <c r="EV1573" s="40"/>
      <c r="EW1573" s="42"/>
      <c r="EX1573" s="42"/>
      <c r="EY1573" s="42"/>
      <c r="EZ1573" s="42"/>
      <c r="FA1573" s="42"/>
      <c r="FB1573" s="42"/>
      <c r="FC1573" s="42"/>
      <c r="FD1573" s="42"/>
      <c r="FE1573" s="42"/>
      <c r="FF1573" s="42"/>
      <c r="FG1573" s="42"/>
      <c r="FH1573" s="42"/>
      <c r="FI1573" s="42"/>
      <c r="FJ1573" s="42"/>
      <c r="FK1573" s="42"/>
      <c r="FL1573" s="42"/>
      <c r="FM1573" s="42"/>
      <c r="FN1573" s="42"/>
      <c r="FO1573" s="42"/>
      <c r="FP1573" s="42"/>
      <c r="FQ1573" s="42"/>
      <c r="FR1573" s="42"/>
      <c r="FS1573" s="29">
        <f t="shared" si="187"/>
        <v>1015</v>
      </c>
      <c r="FT1573" s="29">
        <f t="shared" si="185"/>
        <v>1015</v>
      </c>
      <c r="FU1573" s="8">
        <f t="shared" ref="FU1573:FU1606" si="188">CB1573+BW1573+BO1573+BI1573+BB1573+AV1573+AU1573</f>
        <v>17</v>
      </c>
      <c r="FV1573" s="29">
        <f t="shared" si="186"/>
        <v>17</v>
      </c>
    </row>
    <row r="1574" spans="1:179">
      <c r="A1574" s="8">
        <v>11138</v>
      </c>
      <c r="B1574" s="27" t="s">
        <v>71</v>
      </c>
      <c r="C1574" s="31">
        <v>1</v>
      </c>
      <c r="D1574" s="31" t="s">
        <v>1946</v>
      </c>
      <c r="E1574" s="31" t="s">
        <v>1465</v>
      </c>
      <c r="F1574" s="31" t="s">
        <v>807</v>
      </c>
      <c r="G1574" s="31">
        <v>350</v>
      </c>
      <c r="H1574" s="8" t="str">
        <f>VLOOKUP(F1574, 'Meslek Grupları'!$E$6:$G$152, 3, FALSE)</f>
        <v>Esnaf</v>
      </c>
      <c r="I1574" s="31"/>
      <c r="J1574" s="31"/>
      <c r="K1574" s="31"/>
      <c r="L1574" s="31"/>
      <c r="M1574" s="31"/>
      <c r="N1574" s="31"/>
      <c r="O1574" s="31"/>
      <c r="P1574" s="31"/>
      <c r="Q1574" s="31" t="s">
        <v>576</v>
      </c>
      <c r="R1574" s="31">
        <v>28</v>
      </c>
      <c r="S1574" s="31">
        <v>3</v>
      </c>
      <c r="T1574" s="31">
        <v>10</v>
      </c>
      <c r="U1574" s="31"/>
      <c r="V1574" s="31"/>
      <c r="W1574" s="31"/>
      <c r="X1574" s="31"/>
      <c r="Y1574" s="31"/>
      <c r="Z1574" s="38"/>
      <c r="AA1574" s="31"/>
      <c r="AB1574" s="31"/>
      <c r="AC1574" s="31"/>
      <c r="AD1574" s="31"/>
      <c r="AE1574" s="31"/>
      <c r="AF1574" s="31"/>
      <c r="AG1574" s="31"/>
      <c r="AH1574" s="31"/>
      <c r="AI1574" s="31"/>
      <c r="AJ1574" s="31"/>
      <c r="AK1574" s="31"/>
      <c r="AL1574" s="31"/>
      <c r="AM1574" s="31"/>
      <c r="AN1574" s="31"/>
      <c r="AO1574" s="31"/>
      <c r="AP1574" s="31"/>
      <c r="AQ1574" s="31"/>
      <c r="AR1574" s="31"/>
      <c r="AS1574" s="37"/>
      <c r="AT1574" s="37"/>
      <c r="AU1574" s="39"/>
      <c r="AV1574" s="31"/>
      <c r="AW1574" s="31"/>
      <c r="AX1574" s="31"/>
      <c r="AY1574" s="31"/>
      <c r="AZ1574" s="31"/>
      <c r="BA1574" s="37"/>
      <c r="BB1574" s="38"/>
      <c r="BC1574" s="31"/>
      <c r="BD1574" s="31"/>
      <c r="BE1574" s="31"/>
      <c r="BF1574" s="31"/>
      <c r="BG1574" s="31"/>
      <c r="BH1574" s="37"/>
      <c r="BI1574" s="31"/>
      <c r="BJ1574" s="31"/>
      <c r="BK1574" s="31"/>
      <c r="BL1574" s="31"/>
      <c r="BM1574" s="31"/>
      <c r="BN1574" s="31"/>
      <c r="BO1574" s="38"/>
      <c r="BP1574" s="31"/>
      <c r="BQ1574" s="31"/>
      <c r="BR1574" s="31"/>
      <c r="BS1574" s="31"/>
      <c r="BT1574" s="31"/>
      <c r="BU1574" s="37"/>
      <c r="BV1574" s="31"/>
      <c r="BW1574" s="38">
        <v>3</v>
      </c>
      <c r="BX1574" s="31"/>
      <c r="BY1574" s="31"/>
      <c r="BZ1574" s="31">
        <v>145</v>
      </c>
      <c r="CA1574" s="37">
        <v>150</v>
      </c>
      <c r="CB1574" s="38"/>
      <c r="CC1574" s="31"/>
      <c r="CD1574" s="31"/>
      <c r="CE1574" s="31"/>
      <c r="CF1574" s="31"/>
      <c r="CG1574" s="31"/>
      <c r="CH1574" s="37"/>
      <c r="CI1574" s="39"/>
      <c r="CJ1574" s="38"/>
      <c r="CK1574" s="31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  <c r="DH1574" s="31"/>
      <c r="DI1574" s="31"/>
      <c r="DJ1574" s="31"/>
      <c r="DK1574" s="31"/>
      <c r="DL1574" s="31"/>
      <c r="DM1574" s="31"/>
      <c r="DN1574" s="31"/>
      <c r="DO1574" s="31"/>
      <c r="DP1574" s="31"/>
      <c r="DQ1574" s="38"/>
      <c r="DR1574" s="31"/>
      <c r="DS1574" s="31"/>
      <c r="DT1574" s="31"/>
      <c r="DU1574" s="31"/>
      <c r="DV1574" s="37"/>
      <c r="DW1574" s="31"/>
      <c r="DX1574" s="31"/>
      <c r="DY1574" s="31"/>
      <c r="DZ1574" s="31"/>
      <c r="EA1574" s="31"/>
      <c r="EB1574" s="31"/>
      <c r="EC1574" s="31"/>
      <c r="ED1574" s="38"/>
      <c r="EE1574" s="31"/>
      <c r="EF1574" s="31"/>
      <c r="EG1574" s="38"/>
      <c r="EH1574" s="31"/>
      <c r="EI1574" s="31"/>
      <c r="EJ1574" s="31"/>
      <c r="EK1574" s="31"/>
      <c r="EL1574" s="37"/>
      <c r="EM1574" s="31"/>
      <c r="EN1574" s="31"/>
      <c r="EO1574" s="31"/>
      <c r="EP1574" s="31"/>
      <c r="EQ1574" s="31"/>
      <c r="ER1574" s="31"/>
      <c r="ES1574" s="31"/>
      <c r="ET1574" s="31"/>
      <c r="EU1574" s="31"/>
      <c r="EV1574" s="31"/>
      <c r="EW1574" s="37"/>
      <c r="EX1574" s="37"/>
      <c r="EY1574" s="37"/>
      <c r="EZ1574" s="37"/>
      <c r="FA1574" s="37"/>
      <c r="FB1574" s="37"/>
      <c r="FC1574" s="37"/>
      <c r="FD1574" s="37"/>
      <c r="FE1574" s="37"/>
      <c r="FF1574" s="37"/>
      <c r="FG1574" s="37"/>
      <c r="FH1574" s="37"/>
      <c r="FI1574" s="37"/>
      <c r="FJ1574" s="37"/>
      <c r="FK1574" s="37"/>
      <c r="FL1574" s="37"/>
      <c r="FM1574" s="37"/>
      <c r="FN1574" s="37"/>
      <c r="FO1574" s="37"/>
      <c r="FP1574" s="37"/>
      <c r="FQ1574" s="37"/>
      <c r="FR1574" s="37"/>
      <c r="FS1574" s="29">
        <f t="shared" si="187"/>
        <v>495</v>
      </c>
      <c r="FT1574" s="29">
        <f t="shared" si="185"/>
        <v>495</v>
      </c>
      <c r="FU1574" s="8">
        <f t="shared" si="188"/>
        <v>3</v>
      </c>
      <c r="FV1574" s="29">
        <f t="shared" si="186"/>
        <v>3</v>
      </c>
    </row>
    <row r="1575" spans="1:179">
      <c r="A1575" s="8">
        <v>11138</v>
      </c>
      <c r="B1575" s="27" t="s">
        <v>71</v>
      </c>
      <c r="C1575" s="40">
        <v>2</v>
      </c>
      <c r="D1575" s="40" t="s">
        <v>1480</v>
      </c>
      <c r="E1575" s="40" t="s">
        <v>1439</v>
      </c>
      <c r="F1575" s="40" t="s">
        <v>808</v>
      </c>
      <c r="G1575" s="40">
        <v>250</v>
      </c>
      <c r="H1575" s="8" t="str">
        <f>VLOOKUP(F1575, 'Meslek Grupları'!$E$6:$G$152, 3, FALSE)</f>
        <v>İşçiler</v>
      </c>
      <c r="I1575" s="40"/>
      <c r="J1575" s="40"/>
      <c r="K1575" s="40"/>
      <c r="L1575" s="40"/>
      <c r="M1575" s="40"/>
      <c r="N1575" s="40"/>
      <c r="O1575" s="40"/>
      <c r="P1575" s="40"/>
      <c r="Q1575" s="40" t="s">
        <v>576</v>
      </c>
      <c r="R1575" s="40">
        <v>38</v>
      </c>
      <c r="S1575" s="40"/>
      <c r="T1575" s="40"/>
      <c r="U1575" s="40"/>
      <c r="V1575" s="40"/>
      <c r="W1575" s="40"/>
      <c r="X1575" s="40"/>
      <c r="Y1575" s="40"/>
      <c r="Z1575" s="41">
        <v>75</v>
      </c>
      <c r="AA1575" s="40">
        <v>18.75</v>
      </c>
      <c r="AB1575" s="40"/>
      <c r="AC1575" s="40"/>
      <c r="AD1575" s="40"/>
      <c r="AE1575" s="40"/>
      <c r="AF1575" s="40"/>
      <c r="AG1575" s="40"/>
      <c r="AH1575" s="40"/>
      <c r="AI1575" s="40"/>
      <c r="AJ1575" s="40"/>
      <c r="AK1575" s="40"/>
      <c r="AL1575" s="40"/>
      <c r="AM1575" s="40"/>
      <c r="AN1575" s="40"/>
      <c r="AO1575" s="40"/>
      <c r="AP1575" s="40"/>
      <c r="AQ1575" s="40"/>
      <c r="AR1575" s="40"/>
      <c r="AS1575" s="42"/>
      <c r="AT1575" s="42">
        <v>18.75</v>
      </c>
      <c r="AU1575" s="43"/>
      <c r="AV1575" s="40">
        <v>4</v>
      </c>
      <c r="AW1575" s="40"/>
      <c r="AX1575" s="40">
        <v>18.75</v>
      </c>
      <c r="AY1575" s="40" t="s">
        <v>1918</v>
      </c>
      <c r="AZ1575" s="40">
        <v>168.75</v>
      </c>
      <c r="BA1575" s="42">
        <v>185</v>
      </c>
      <c r="BB1575" s="41"/>
      <c r="BC1575" s="40"/>
      <c r="BD1575" s="40"/>
      <c r="BE1575" s="40"/>
      <c r="BF1575" s="40"/>
      <c r="BG1575" s="40"/>
      <c r="BH1575" s="42"/>
      <c r="BI1575" s="40"/>
      <c r="BJ1575" s="40"/>
      <c r="BK1575" s="40"/>
      <c r="BL1575" s="40"/>
      <c r="BM1575" s="40"/>
      <c r="BN1575" s="40"/>
      <c r="BO1575" s="41"/>
      <c r="BP1575" s="40"/>
      <c r="BQ1575" s="40"/>
      <c r="BR1575" s="40"/>
      <c r="BS1575" s="40"/>
      <c r="BT1575" s="40"/>
      <c r="BU1575" s="42"/>
      <c r="BV1575" s="40"/>
      <c r="BW1575" s="41"/>
      <c r="BX1575" s="40"/>
      <c r="BY1575" s="40"/>
      <c r="BZ1575" s="40"/>
      <c r="CA1575" s="42"/>
      <c r="CB1575" s="41"/>
      <c r="CC1575" s="40"/>
      <c r="CD1575" s="40"/>
      <c r="CE1575" s="40"/>
      <c r="CF1575" s="40"/>
      <c r="CG1575" s="40"/>
      <c r="CH1575" s="42"/>
      <c r="CI1575" s="43"/>
      <c r="CJ1575" s="41"/>
      <c r="CK1575" s="40"/>
      <c r="CL1575" s="40"/>
      <c r="CM1575" s="40"/>
      <c r="CN1575" s="40"/>
      <c r="CO1575" s="40"/>
      <c r="CP1575" s="40"/>
      <c r="CQ1575" s="40"/>
      <c r="CR1575" s="40"/>
      <c r="CS1575" s="40"/>
      <c r="CT1575" s="40"/>
      <c r="CU1575" s="40"/>
      <c r="CV1575" s="40"/>
      <c r="CW1575" s="40"/>
      <c r="CX1575" s="40"/>
      <c r="CY1575" s="40"/>
      <c r="CZ1575" s="40"/>
      <c r="DA1575" s="40"/>
      <c r="DB1575" s="40"/>
      <c r="DC1575" s="40"/>
      <c r="DD1575" s="40"/>
      <c r="DE1575" s="40"/>
      <c r="DF1575" s="40"/>
      <c r="DG1575" s="40"/>
      <c r="DH1575" s="40"/>
      <c r="DI1575" s="40"/>
      <c r="DJ1575" s="40"/>
      <c r="DK1575" s="40"/>
      <c r="DL1575" s="40"/>
      <c r="DM1575" s="40"/>
      <c r="DN1575" s="40"/>
      <c r="DO1575" s="40">
        <v>2</v>
      </c>
      <c r="DP1575" s="40"/>
      <c r="DQ1575" s="41"/>
      <c r="DR1575" s="40"/>
      <c r="DS1575" s="40"/>
      <c r="DT1575" s="40"/>
      <c r="DU1575" s="40"/>
      <c r="DV1575" s="42"/>
      <c r="DW1575" s="40"/>
      <c r="DX1575" s="40"/>
      <c r="DY1575" s="40"/>
      <c r="DZ1575" s="40"/>
      <c r="EA1575" s="40"/>
      <c r="EB1575" s="40"/>
      <c r="EC1575" s="40"/>
      <c r="ED1575" s="41"/>
      <c r="EE1575" s="40"/>
      <c r="EF1575" s="40"/>
      <c r="EG1575" s="41"/>
      <c r="EH1575" s="40"/>
      <c r="EI1575" s="40"/>
      <c r="EJ1575" s="40"/>
      <c r="EK1575" s="40"/>
      <c r="EL1575" s="42"/>
      <c r="EM1575" s="40"/>
      <c r="EN1575" s="40"/>
      <c r="EO1575" s="40"/>
      <c r="EP1575" s="40"/>
      <c r="EQ1575" s="40"/>
      <c r="ER1575" s="40"/>
      <c r="ES1575" s="40"/>
      <c r="ET1575" s="40"/>
      <c r="EU1575" s="40"/>
      <c r="EV1575" s="40"/>
      <c r="EW1575" s="42"/>
      <c r="EX1575" s="42"/>
      <c r="EY1575" s="42"/>
      <c r="EZ1575" s="42"/>
      <c r="FA1575" s="42"/>
      <c r="FB1575" s="42"/>
      <c r="FC1575" s="42"/>
      <c r="FD1575" s="42"/>
      <c r="FE1575" s="42"/>
      <c r="FF1575" s="42"/>
      <c r="FG1575" s="42"/>
      <c r="FH1575" s="42"/>
      <c r="FI1575" s="42"/>
      <c r="FJ1575" s="42"/>
      <c r="FK1575" s="42"/>
      <c r="FL1575" s="42"/>
      <c r="FM1575" s="42"/>
      <c r="FN1575" s="42"/>
      <c r="FO1575" s="42"/>
      <c r="FP1575" s="42"/>
      <c r="FQ1575" s="42"/>
      <c r="FR1575" s="42"/>
      <c r="FS1575" s="29">
        <f t="shared" si="187"/>
        <v>418.75</v>
      </c>
      <c r="FT1575" s="29">
        <f t="shared" si="185"/>
        <v>418.75</v>
      </c>
      <c r="FU1575" s="8">
        <f t="shared" si="188"/>
        <v>4</v>
      </c>
      <c r="FV1575" s="29">
        <f t="shared" si="186"/>
        <v>4</v>
      </c>
    </row>
    <row r="1576" spans="1:179">
      <c r="A1576" s="8">
        <v>11138</v>
      </c>
      <c r="B1576" s="27" t="s">
        <v>71</v>
      </c>
      <c r="C1576" s="40">
        <v>3</v>
      </c>
      <c r="D1576" s="40" t="s">
        <v>1479</v>
      </c>
      <c r="E1576" s="40" t="s">
        <v>1947</v>
      </c>
      <c r="F1576" s="40" t="s">
        <v>1042</v>
      </c>
      <c r="G1576" s="40">
        <v>255</v>
      </c>
      <c r="H1576" s="8" t="str">
        <f>VLOOKUP(F1576, 'Meslek Grupları'!$E$6:$G$152, 3, FALSE)</f>
        <v>Esnaf</v>
      </c>
      <c r="I1576" s="40"/>
      <c r="J1576" s="40"/>
      <c r="K1576" s="40"/>
      <c r="L1576" s="40"/>
      <c r="M1576" s="40"/>
      <c r="N1576" s="40"/>
      <c r="O1576" s="40"/>
      <c r="P1576" s="40"/>
      <c r="Q1576" s="40" t="s">
        <v>576</v>
      </c>
      <c r="R1576" s="40">
        <v>20</v>
      </c>
      <c r="S1576" s="40">
        <v>4</v>
      </c>
      <c r="T1576" s="40">
        <v>30</v>
      </c>
      <c r="U1576" s="40"/>
      <c r="V1576" s="40"/>
      <c r="W1576" s="40"/>
      <c r="X1576" s="40"/>
      <c r="Y1576" s="40"/>
      <c r="Z1576" s="41"/>
      <c r="AA1576" s="40"/>
      <c r="AB1576" s="40"/>
      <c r="AC1576" s="40"/>
      <c r="AD1576" s="40"/>
      <c r="AE1576" s="40"/>
      <c r="AF1576" s="40"/>
      <c r="AG1576" s="40"/>
      <c r="AH1576" s="40"/>
      <c r="AI1576" s="40"/>
      <c r="AJ1576" s="40"/>
      <c r="AK1576" s="40"/>
      <c r="AL1576" s="40"/>
      <c r="AM1576" s="40"/>
      <c r="AN1576" s="40"/>
      <c r="AO1576" s="40"/>
      <c r="AP1576" s="40"/>
      <c r="AQ1576" s="40"/>
      <c r="AR1576" s="40"/>
      <c r="AS1576" s="42"/>
      <c r="AT1576" s="42"/>
      <c r="AU1576" s="43"/>
      <c r="AV1576" s="40"/>
      <c r="AW1576" s="40"/>
      <c r="AX1576" s="40"/>
      <c r="AY1576" s="40"/>
      <c r="AZ1576" s="40"/>
      <c r="BA1576" s="42"/>
      <c r="BB1576" s="41"/>
      <c r="BC1576" s="40"/>
      <c r="BD1576" s="40"/>
      <c r="BE1576" s="40"/>
      <c r="BF1576" s="40"/>
      <c r="BG1576" s="40"/>
      <c r="BH1576" s="42"/>
      <c r="BI1576" s="221">
        <v>4</v>
      </c>
      <c r="BJ1576" s="221">
        <v>8</v>
      </c>
      <c r="BK1576" s="221">
        <v>36</v>
      </c>
      <c r="BL1576" s="221" t="s">
        <v>1948</v>
      </c>
      <c r="BM1576" s="221">
        <v>36</v>
      </c>
      <c r="BN1576" s="221">
        <v>36</v>
      </c>
      <c r="BO1576" s="41"/>
      <c r="BP1576" s="40"/>
      <c r="BQ1576" s="40"/>
      <c r="BR1576" s="40"/>
      <c r="BS1576" s="40"/>
      <c r="BT1576" s="40"/>
      <c r="BU1576" s="42"/>
      <c r="BV1576" s="40"/>
      <c r="BW1576" s="41"/>
      <c r="BX1576" s="40"/>
      <c r="BY1576" s="40"/>
      <c r="BZ1576" s="40"/>
      <c r="CA1576" s="42"/>
      <c r="CB1576" s="41"/>
      <c r="CC1576" s="40"/>
      <c r="CD1576" s="40"/>
      <c r="CE1576" s="40"/>
      <c r="CF1576" s="40"/>
      <c r="CG1576" s="40"/>
      <c r="CH1576" s="42"/>
      <c r="CI1576" s="43"/>
      <c r="CJ1576" s="41"/>
      <c r="CK1576" s="40"/>
      <c r="CL1576" s="40"/>
      <c r="CM1576" s="40"/>
      <c r="CN1576" s="40"/>
      <c r="CO1576" s="40"/>
      <c r="CP1576" s="40"/>
      <c r="CQ1576" s="40"/>
      <c r="CR1576" s="40"/>
      <c r="CS1576" s="40"/>
      <c r="CT1576" s="40"/>
      <c r="CU1576" s="40"/>
      <c r="CV1576" s="40"/>
      <c r="CW1576" s="40"/>
      <c r="CX1576" s="40"/>
      <c r="CY1576" s="40"/>
      <c r="CZ1576" s="40"/>
      <c r="DA1576" s="40"/>
      <c r="DB1576" s="40"/>
      <c r="DC1576" s="40"/>
      <c r="DD1576" s="40"/>
      <c r="DE1576" s="40"/>
      <c r="DF1576" s="40"/>
      <c r="DG1576" s="40"/>
      <c r="DH1576" s="40"/>
      <c r="DI1576" s="40"/>
      <c r="DJ1576" s="40"/>
      <c r="DK1576" s="40"/>
      <c r="DL1576" s="40"/>
      <c r="DM1576" s="40"/>
      <c r="DN1576" s="40"/>
      <c r="DO1576" s="40">
        <v>2</v>
      </c>
      <c r="DP1576" s="40"/>
      <c r="DQ1576" s="41"/>
      <c r="DR1576" s="40"/>
      <c r="DS1576" s="40"/>
      <c r="DT1576" s="40"/>
      <c r="DU1576" s="40"/>
      <c r="DV1576" s="42"/>
      <c r="DW1576" s="40"/>
      <c r="DX1576" s="40"/>
      <c r="DY1576" s="40"/>
      <c r="DZ1576" s="40"/>
      <c r="EA1576" s="40"/>
      <c r="EB1576" s="40"/>
      <c r="EC1576" s="40"/>
      <c r="ED1576" s="41"/>
      <c r="EE1576" s="40"/>
      <c r="EF1576" s="40"/>
      <c r="EG1576" s="41"/>
      <c r="EH1576" s="40"/>
      <c r="EI1576" s="40"/>
      <c r="EJ1576" s="40"/>
      <c r="EK1576" s="40"/>
      <c r="EL1576" s="42"/>
      <c r="EM1576" s="40"/>
      <c r="EN1576" s="40"/>
      <c r="EO1576" s="40"/>
      <c r="EP1576" s="40"/>
      <c r="EQ1576" s="40"/>
      <c r="ER1576" s="40"/>
      <c r="ES1576" s="40"/>
      <c r="ET1576" s="40"/>
      <c r="EU1576" s="40"/>
      <c r="EV1576" s="40"/>
      <c r="EW1576" s="42"/>
      <c r="EX1576" s="42"/>
      <c r="EY1576" s="42"/>
      <c r="EZ1576" s="42"/>
      <c r="FA1576" s="42"/>
      <c r="FB1576" s="42"/>
      <c r="FC1576" s="42"/>
      <c r="FD1576" s="42"/>
      <c r="FE1576" s="42"/>
      <c r="FF1576" s="42"/>
      <c r="FG1576" s="42"/>
      <c r="FH1576" s="42"/>
      <c r="FI1576" s="42"/>
      <c r="FJ1576" s="42"/>
      <c r="FK1576" s="42"/>
      <c r="FL1576" s="42"/>
      <c r="FM1576" s="42"/>
      <c r="FN1576" s="42"/>
      <c r="FO1576" s="42"/>
      <c r="FP1576" s="42"/>
      <c r="FQ1576" s="42"/>
      <c r="FR1576" s="42"/>
      <c r="FS1576" s="29">
        <f t="shared" si="187"/>
        <v>291</v>
      </c>
      <c r="FT1576" s="29">
        <f t="shared" si="185"/>
        <v>291</v>
      </c>
      <c r="FU1576" s="8">
        <f t="shared" si="188"/>
        <v>4</v>
      </c>
      <c r="FV1576" s="29">
        <f t="shared" si="186"/>
        <v>4</v>
      </c>
    </row>
    <row r="1577" spans="1:179">
      <c r="A1577" s="8">
        <v>11138</v>
      </c>
      <c r="B1577" s="27" t="s">
        <v>71</v>
      </c>
      <c r="C1577" s="40">
        <v>4</v>
      </c>
      <c r="D1577" s="40" t="s">
        <v>1873</v>
      </c>
      <c r="E1577" s="40" t="s">
        <v>1451</v>
      </c>
      <c r="F1577" s="40" t="s">
        <v>174</v>
      </c>
      <c r="G1577" s="40">
        <v>450</v>
      </c>
      <c r="H1577" s="8" t="str">
        <f>VLOOKUP(F1577, 'Meslek Grupları'!$E$6:$G$152, 3, FALSE)</f>
        <v>Esnaf</v>
      </c>
      <c r="I1577" s="40"/>
      <c r="J1577" s="40"/>
      <c r="K1577" s="40"/>
      <c r="L1577" s="40"/>
      <c r="M1577" s="40"/>
      <c r="N1577" s="40"/>
      <c r="O1577" s="40"/>
      <c r="P1577" s="40"/>
      <c r="Q1577" s="40" t="s">
        <v>576</v>
      </c>
      <c r="R1577" s="40">
        <v>37</v>
      </c>
      <c r="S1577" s="40">
        <v>1</v>
      </c>
      <c r="T1577" s="40">
        <v>10</v>
      </c>
      <c r="U1577" s="40"/>
      <c r="V1577" s="40"/>
      <c r="W1577" s="40"/>
      <c r="X1577" s="40"/>
      <c r="Y1577" s="40"/>
      <c r="Z1577" s="41">
        <v>20</v>
      </c>
      <c r="AA1577" s="40">
        <v>5</v>
      </c>
      <c r="AB1577" s="40"/>
      <c r="AC1577" s="40"/>
      <c r="AD1577" s="40"/>
      <c r="AE1577" s="40"/>
      <c r="AF1577" s="40"/>
      <c r="AG1577" s="40"/>
      <c r="AH1577" s="40"/>
      <c r="AI1577" s="40"/>
      <c r="AJ1577" s="40"/>
      <c r="AK1577" s="40"/>
      <c r="AL1577" s="40"/>
      <c r="AM1577" s="40"/>
      <c r="AN1577" s="40"/>
      <c r="AO1577" s="40"/>
      <c r="AP1577" s="40"/>
      <c r="AQ1577" s="40"/>
      <c r="AR1577" s="40">
        <v>20</v>
      </c>
      <c r="AS1577" s="42">
        <v>4</v>
      </c>
      <c r="AT1577" s="42">
        <v>9</v>
      </c>
      <c r="AU1577" s="43"/>
      <c r="AV1577" s="40">
        <v>2</v>
      </c>
      <c r="AW1577" s="40"/>
      <c r="AX1577" s="40">
        <v>9</v>
      </c>
      <c r="AY1577" s="40" t="s">
        <v>1949</v>
      </c>
      <c r="AZ1577" s="40">
        <v>81</v>
      </c>
      <c r="BA1577" s="42">
        <v>80</v>
      </c>
      <c r="BB1577" s="41"/>
      <c r="BC1577" s="40"/>
      <c r="BD1577" s="40"/>
      <c r="BE1577" s="40"/>
      <c r="BF1577" s="40"/>
      <c r="BG1577" s="40"/>
      <c r="BH1577" s="42"/>
      <c r="BI1577" s="40"/>
      <c r="BJ1577" s="40"/>
      <c r="BK1577" s="40"/>
      <c r="BL1577" s="40"/>
      <c r="BM1577" s="40"/>
      <c r="BN1577" s="40"/>
      <c r="BO1577" s="41"/>
      <c r="BP1577" s="40"/>
      <c r="BQ1577" s="40"/>
      <c r="BR1577" s="40"/>
      <c r="BS1577" s="40"/>
      <c r="BT1577" s="40"/>
      <c r="BU1577" s="42"/>
      <c r="BV1577" s="40"/>
      <c r="BW1577" s="41">
        <v>1</v>
      </c>
      <c r="BX1577" s="40"/>
      <c r="BY1577" s="40"/>
      <c r="BZ1577" s="40">
        <v>90</v>
      </c>
      <c r="CA1577" s="42">
        <v>90</v>
      </c>
      <c r="CB1577" s="41"/>
      <c r="CC1577" s="40"/>
      <c r="CD1577" s="40"/>
      <c r="CE1577" s="40"/>
      <c r="CF1577" s="40"/>
      <c r="CG1577" s="40"/>
      <c r="CH1577" s="42"/>
      <c r="CI1577" s="43"/>
      <c r="CJ1577" s="41"/>
      <c r="CK1577" s="40"/>
      <c r="CL1577" s="124">
        <v>1</v>
      </c>
      <c r="CM1577" s="40"/>
      <c r="CN1577" s="40"/>
      <c r="CO1577" s="40"/>
      <c r="CP1577" s="40"/>
      <c r="CQ1577" s="40"/>
      <c r="CR1577" s="40"/>
      <c r="CS1577" s="40"/>
      <c r="CT1577" s="40"/>
      <c r="CU1577" s="40"/>
      <c r="CV1577" s="40"/>
      <c r="CW1577" s="40">
        <v>2</v>
      </c>
      <c r="CX1577" s="40">
        <v>23</v>
      </c>
      <c r="CY1577" s="40"/>
      <c r="CZ1577" s="40"/>
      <c r="DA1577" s="40"/>
      <c r="DB1577" s="40"/>
      <c r="DC1577" s="40"/>
      <c r="DD1577" s="40"/>
      <c r="DE1577" s="40"/>
      <c r="DF1577" s="40"/>
      <c r="DG1577" s="40"/>
      <c r="DH1577" s="40"/>
      <c r="DI1577" s="40"/>
      <c r="DJ1577" s="40"/>
      <c r="DK1577" s="40"/>
      <c r="DL1577" s="40"/>
      <c r="DM1577" s="40"/>
      <c r="DN1577" s="40"/>
      <c r="DO1577" s="40"/>
      <c r="DP1577" s="40"/>
      <c r="DQ1577" s="41"/>
      <c r="DR1577" s="40"/>
      <c r="DS1577" s="40"/>
      <c r="DT1577" s="40"/>
      <c r="DU1577" s="40"/>
      <c r="DV1577" s="42"/>
      <c r="DW1577" s="40"/>
      <c r="DX1577" s="40"/>
      <c r="DY1577" s="40"/>
      <c r="DZ1577" s="40"/>
      <c r="EA1577" s="40"/>
      <c r="EB1577" s="40"/>
      <c r="EC1577" s="40"/>
      <c r="ED1577" s="41"/>
      <c r="EE1577" s="40"/>
      <c r="EF1577" s="40"/>
      <c r="EG1577" s="41"/>
      <c r="EH1577" s="40"/>
      <c r="EI1577" s="40"/>
      <c r="EJ1577" s="40"/>
      <c r="EK1577" s="40"/>
      <c r="EL1577" s="42"/>
      <c r="EM1577" s="40"/>
      <c r="EN1577" s="40"/>
      <c r="EO1577" s="40"/>
      <c r="EP1577" s="40"/>
      <c r="EQ1577" s="40"/>
      <c r="ER1577" s="40"/>
      <c r="ES1577" s="40"/>
      <c r="ET1577" s="40"/>
      <c r="EU1577" s="40"/>
      <c r="EV1577" s="40"/>
      <c r="EW1577" s="42"/>
      <c r="EX1577" s="42"/>
      <c r="EY1577" s="42"/>
      <c r="EZ1577" s="42"/>
      <c r="FA1577" s="42"/>
      <c r="FB1577" s="42"/>
      <c r="FC1577" s="42"/>
      <c r="FD1577" s="42"/>
      <c r="FE1577" s="42"/>
      <c r="FF1577" s="42"/>
      <c r="FG1577" s="42"/>
      <c r="FH1577" s="42"/>
      <c r="FI1577" s="42"/>
      <c r="FJ1577" s="42"/>
      <c r="FK1577" s="42"/>
      <c r="FL1577" s="42"/>
      <c r="FM1577" s="42"/>
      <c r="FN1577" s="42"/>
      <c r="FO1577" s="42"/>
      <c r="FP1577" s="42"/>
      <c r="FQ1577" s="42"/>
      <c r="FR1577" s="42"/>
      <c r="FS1577" s="29">
        <f t="shared" si="187"/>
        <v>644</v>
      </c>
      <c r="FT1577" s="29">
        <f t="shared" si="185"/>
        <v>644</v>
      </c>
      <c r="FU1577" s="8">
        <f t="shared" si="188"/>
        <v>3</v>
      </c>
      <c r="FV1577" s="29">
        <f t="shared" si="186"/>
        <v>3</v>
      </c>
      <c r="FW1577">
        <v>633</v>
      </c>
    </row>
    <row r="1578" spans="1:179">
      <c r="A1578" s="8">
        <v>11138</v>
      </c>
      <c r="B1578" s="27" t="s">
        <v>71</v>
      </c>
      <c r="C1578" s="40">
        <v>5</v>
      </c>
      <c r="D1578" s="40" t="s">
        <v>1950</v>
      </c>
      <c r="E1578" s="40" t="s">
        <v>1951</v>
      </c>
      <c r="F1578" s="40" t="s">
        <v>807</v>
      </c>
      <c r="G1578" s="40">
        <v>900</v>
      </c>
      <c r="H1578" s="8" t="str">
        <f>VLOOKUP(F1578, 'Meslek Grupları'!$E$6:$G$152, 3, FALSE)</f>
        <v>Esnaf</v>
      </c>
      <c r="I1578" s="40"/>
      <c r="J1578" s="40"/>
      <c r="K1578" s="40"/>
      <c r="L1578" s="40"/>
      <c r="M1578" s="40"/>
      <c r="N1578" s="40"/>
      <c r="O1578" s="40"/>
      <c r="P1578" s="40"/>
      <c r="Q1578" s="40" t="s">
        <v>576</v>
      </c>
      <c r="R1578" s="40">
        <v>100</v>
      </c>
      <c r="S1578" s="40">
        <v>3</v>
      </c>
      <c r="T1578" s="40">
        <v>21</v>
      </c>
      <c r="U1578" s="40"/>
      <c r="V1578" s="40"/>
      <c r="W1578" s="40"/>
      <c r="X1578" s="40"/>
      <c r="Y1578" s="40"/>
      <c r="Z1578" s="41"/>
      <c r="AA1578" s="40"/>
      <c r="AB1578" s="40"/>
      <c r="AC1578" s="40"/>
      <c r="AD1578" s="40"/>
      <c r="AE1578" s="40"/>
      <c r="AF1578" s="40"/>
      <c r="AG1578" s="40"/>
      <c r="AH1578" s="40"/>
      <c r="AI1578" s="40"/>
      <c r="AJ1578" s="40"/>
      <c r="AK1578" s="40"/>
      <c r="AL1578" s="40"/>
      <c r="AM1578" s="40"/>
      <c r="AN1578" s="40"/>
      <c r="AO1578" s="40"/>
      <c r="AP1578" s="40"/>
      <c r="AQ1578" s="40"/>
      <c r="AR1578" s="40"/>
      <c r="AS1578" s="42"/>
      <c r="AT1578" s="42"/>
      <c r="AU1578" s="43"/>
      <c r="AV1578" s="40"/>
      <c r="AW1578" s="40"/>
      <c r="AX1578" s="40"/>
      <c r="AY1578" s="40"/>
      <c r="AZ1578" s="40"/>
      <c r="BA1578" s="42"/>
      <c r="BB1578" s="41"/>
      <c r="BC1578" s="40"/>
      <c r="BD1578" s="40"/>
      <c r="BE1578" s="40"/>
      <c r="BF1578" s="40"/>
      <c r="BG1578" s="40"/>
      <c r="BH1578" s="42"/>
      <c r="BI1578" s="40"/>
      <c r="BJ1578" s="40"/>
      <c r="BK1578" s="40"/>
      <c r="BL1578" s="40"/>
      <c r="BM1578" s="40"/>
      <c r="BN1578" s="40"/>
      <c r="BO1578" s="41"/>
      <c r="BP1578" s="40"/>
      <c r="BQ1578" s="40"/>
      <c r="BR1578" s="40"/>
      <c r="BS1578" s="40"/>
      <c r="BT1578" s="40"/>
      <c r="BU1578" s="42"/>
      <c r="BV1578" s="40"/>
      <c r="BW1578" s="41">
        <v>3</v>
      </c>
      <c r="BX1578" s="40"/>
      <c r="BY1578" s="40"/>
      <c r="BZ1578" s="40">
        <v>225</v>
      </c>
      <c r="CA1578" s="42">
        <v>225</v>
      </c>
      <c r="CB1578" s="41"/>
      <c r="CC1578" s="40"/>
      <c r="CD1578" s="40"/>
      <c r="CE1578" s="40"/>
      <c r="CF1578" s="40"/>
      <c r="CG1578" s="40"/>
      <c r="CH1578" s="42"/>
      <c r="CI1578" s="43"/>
      <c r="CJ1578" s="41"/>
      <c r="CK1578" s="40"/>
      <c r="CL1578" s="40"/>
      <c r="CM1578" s="40"/>
      <c r="CN1578" s="40"/>
      <c r="CO1578" s="40"/>
      <c r="CP1578" s="40"/>
      <c r="CQ1578" s="40"/>
      <c r="CR1578" s="40"/>
      <c r="CS1578" s="40"/>
      <c r="CT1578" s="40"/>
      <c r="CU1578" s="40"/>
      <c r="CV1578" s="40"/>
      <c r="CW1578" s="40"/>
      <c r="CX1578" s="40"/>
      <c r="CY1578" s="40"/>
      <c r="CZ1578" s="40"/>
      <c r="DA1578" s="40"/>
      <c r="DB1578" s="40"/>
      <c r="DC1578" s="40"/>
      <c r="DD1578" s="40"/>
      <c r="DE1578" s="40"/>
      <c r="DF1578" s="40"/>
      <c r="DG1578" s="40"/>
      <c r="DH1578" s="40"/>
      <c r="DI1578" s="40"/>
      <c r="DJ1578" s="40"/>
      <c r="DK1578" s="40"/>
      <c r="DL1578" s="40"/>
      <c r="DM1578" s="40"/>
      <c r="DN1578" s="40"/>
      <c r="DO1578" s="40"/>
      <c r="DP1578" s="40"/>
      <c r="DQ1578" s="41"/>
      <c r="DR1578" s="40"/>
      <c r="DS1578" s="40"/>
      <c r="DT1578" s="40"/>
      <c r="DU1578" s="40"/>
      <c r="DV1578" s="42"/>
      <c r="DW1578" s="40"/>
      <c r="DX1578" s="40"/>
      <c r="DY1578" s="40"/>
      <c r="DZ1578" s="40"/>
      <c r="EA1578" s="40"/>
      <c r="EB1578" s="40"/>
      <c r="EC1578" s="40"/>
      <c r="ED1578" s="41"/>
      <c r="EE1578" s="40"/>
      <c r="EF1578" s="40"/>
      <c r="EG1578" s="41"/>
      <c r="EH1578" s="40"/>
      <c r="EI1578" s="40"/>
      <c r="EJ1578" s="40"/>
      <c r="EK1578" s="40"/>
      <c r="EL1578" s="42"/>
      <c r="EM1578" s="40"/>
      <c r="EN1578" s="40"/>
      <c r="EO1578" s="40"/>
      <c r="EP1578" s="40"/>
      <c r="EQ1578" s="40"/>
      <c r="ER1578" s="40"/>
      <c r="ES1578" s="40"/>
      <c r="ET1578" s="40"/>
      <c r="EU1578" s="40"/>
      <c r="EV1578" s="40"/>
      <c r="EW1578" s="42"/>
      <c r="EX1578" s="42"/>
      <c r="EY1578" s="42"/>
      <c r="EZ1578" s="42"/>
      <c r="FA1578" s="42"/>
      <c r="FB1578" s="42"/>
      <c r="FC1578" s="42"/>
      <c r="FD1578" s="42"/>
      <c r="FE1578" s="42"/>
      <c r="FF1578" s="42"/>
      <c r="FG1578" s="42"/>
      <c r="FH1578" s="42"/>
      <c r="FI1578" s="42"/>
      <c r="FJ1578" s="42"/>
      <c r="FK1578" s="42"/>
      <c r="FL1578" s="42"/>
      <c r="FM1578" s="42"/>
      <c r="FN1578" s="42"/>
      <c r="FO1578" s="42"/>
      <c r="FP1578" s="42"/>
      <c r="FQ1578" s="42"/>
      <c r="FR1578" s="42"/>
      <c r="FS1578" s="29">
        <f t="shared" si="187"/>
        <v>1125</v>
      </c>
      <c r="FT1578" s="29">
        <f t="shared" si="185"/>
        <v>1125</v>
      </c>
      <c r="FU1578" s="8">
        <f t="shared" si="188"/>
        <v>3</v>
      </c>
      <c r="FV1578" s="29">
        <f t="shared" si="186"/>
        <v>3</v>
      </c>
    </row>
    <row r="1579" spans="1:179">
      <c r="A1579" s="8">
        <v>11138</v>
      </c>
      <c r="B1579" s="27" t="s">
        <v>71</v>
      </c>
      <c r="C1579" s="40">
        <v>6</v>
      </c>
      <c r="D1579" s="40" t="s">
        <v>1952</v>
      </c>
      <c r="E1579" s="40" t="s">
        <v>1950</v>
      </c>
      <c r="F1579" s="40" t="s">
        <v>807</v>
      </c>
      <c r="G1579" s="40">
        <v>450</v>
      </c>
      <c r="H1579" s="8" t="str">
        <f>VLOOKUP(F1579, 'Meslek Grupları'!$E$6:$G$152, 3, FALSE)</f>
        <v>Esnaf</v>
      </c>
      <c r="I1579" s="40"/>
      <c r="J1579" s="40"/>
      <c r="K1579" s="40"/>
      <c r="L1579" s="40"/>
      <c r="M1579" s="40"/>
      <c r="N1579" s="40"/>
      <c r="O1579" s="40"/>
      <c r="P1579" s="40"/>
      <c r="Q1579" s="40" t="s">
        <v>576</v>
      </c>
      <c r="R1579" s="40">
        <v>60</v>
      </c>
      <c r="S1579" s="40">
        <v>4</v>
      </c>
      <c r="T1579" s="40">
        <v>28</v>
      </c>
      <c r="U1579" s="40"/>
      <c r="V1579" s="40"/>
      <c r="W1579" s="40"/>
      <c r="X1579" s="40"/>
      <c r="Y1579" s="40"/>
      <c r="Z1579" s="41">
        <v>100</v>
      </c>
      <c r="AA1579" s="40">
        <v>25</v>
      </c>
      <c r="AB1579" s="40"/>
      <c r="AC1579" s="40"/>
      <c r="AD1579" s="40"/>
      <c r="AE1579" s="40"/>
      <c r="AF1579" s="40"/>
      <c r="AG1579" s="40"/>
      <c r="AH1579" s="40"/>
      <c r="AI1579" s="40"/>
      <c r="AJ1579" s="40"/>
      <c r="AK1579" s="40"/>
      <c r="AL1579" s="40"/>
      <c r="AM1579" s="40"/>
      <c r="AN1579" s="40"/>
      <c r="AO1579" s="40"/>
      <c r="AP1579" s="40"/>
      <c r="AQ1579" s="40"/>
      <c r="AR1579" s="40"/>
      <c r="AS1579" s="42"/>
      <c r="AT1579" s="42">
        <v>25</v>
      </c>
      <c r="AU1579" s="43"/>
      <c r="AV1579" s="40">
        <v>4</v>
      </c>
      <c r="AW1579" s="40"/>
      <c r="AX1579" s="40">
        <v>25</v>
      </c>
      <c r="AY1579" s="40" t="s">
        <v>1918</v>
      </c>
      <c r="AZ1579" s="40">
        <v>225</v>
      </c>
      <c r="BA1579" s="42">
        <v>225</v>
      </c>
      <c r="BB1579" s="41"/>
      <c r="BC1579" s="40"/>
      <c r="BD1579" s="40"/>
      <c r="BE1579" s="40"/>
      <c r="BF1579" s="40"/>
      <c r="BG1579" s="40"/>
      <c r="BH1579" s="42"/>
      <c r="BI1579" s="40"/>
      <c r="BJ1579" s="40"/>
      <c r="BK1579" s="40"/>
      <c r="BL1579" s="40"/>
      <c r="BM1579" s="40"/>
      <c r="BN1579" s="40"/>
      <c r="BO1579" s="41"/>
      <c r="BP1579" s="40"/>
      <c r="BQ1579" s="40"/>
      <c r="BR1579" s="40"/>
      <c r="BS1579" s="40"/>
      <c r="BT1579" s="40"/>
      <c r="BU1579" s="42"/>
      <c r="BV1579" s="40"/>
      <c r="BW1579" s="41">
        <v>4</v>
      </c>
      <c r="BX1579" s="40"/>
      <c r="BY1579" s="40"/>
      <c r="BZ1579" s="40">
        <v>120</v>
      </c>
      <c r="CA1579" s="42">
        <v>150</v>
      </c>
      <c r="CB1579" s="41"/>
      <c r="CC1579" s="40"/>
      <c r="CD1579" s="40"/>
      <c r="CE1579" s="40"/>
      <c r="CF1579" s="40"/>
      <c r="CG1579" s="40"/>
      <c r="CH1579" s="42"/>
      <c r="CI1579" s="43"/>
      <c r="CJ1579" s="41"/>
      <c r="CK1579" s="40"/>
      <c r="CL1579" s="40"/>
      <c r="CM1579" s="40"/>
      <c r="CN1579" s="40"/>
      <c r="CO1579" s="40"/>
      <c r="CP1579" s="40"/>
      <c r="CQ1579" s="40"/>
      <c r="CR1579" s="40"/>
      <c r="CS1579" s="40"/>
      <c r="CT1579" s="40"/>
      <c r="CU1579" s="40"/>
      <c r="CV1579" s="40"/>
      <c r="CW1579" s="40"/>
      <c r="CX1579" s="40"/>
      <c r="CY1579" s="40"/>
      <c r="CZ1579" s="40"/>
      <c r="DA1579" s="40"/>
      <c r="DB1579" s="40"/>
      <c r="DC1579" s="40"/>
      <c r="DD1579" s="40"/>
      <c r="DE1579" s="40"/>
      <c r="DF1579" s="40"/>
      <c r="DG1579" s="40"/>
      <c r="DH1579" s="40"/>
      <c r="DI1579" s="40"/>
      <c r="DJ1579" s="40"/>
      <c r="DK1579" s="40"/>
      <c r="DL1579" s="40"/>
      <c r="DM1579" s="40"/>
      <c r="DN1579" s="40"/>
      <c r="DO1579" s="40"/>
      <c r="DP1579" s="40"/>
      <c r="DQ1579" s="41"/>
      <c r="DR1579" s="40"/>
      <c r="DS1579" s="40"/>
      <c r="DT1579" s="40"/>
      <c r="DU1579" s="40"/>
      <c r="DV1579" s="42"/>
      <c r="DW1579" s="40"/>
      <c r="DX1579" s="40"/>
      <c r="DY1579" s="40"/>
      <c r="DZ1579" s="40"/>
      <c r="EA1579" s="40"/>
      <c r="EB1579" s="40"/>
      <c r="EC1579" s="40"/>
      <c r="ED1579" s="41"/>
      <c r="EE1579" s="40"/>
      <c r="EF1579" s="40"/>
      <c r="EG1579" s="41"/>
      <c r="EH1579" s="40"/>
      <c r="EI1579" s="40"/>
      <c r="EJ1579" s="40"/>
      <c r="EK1579" s="40"/>
      <c r="EL1579" s="42"/>
      <c r="EM1579" s="40"/>
      <c r="EN1579" s="40"/>
      <c r="EO1579" s="40"/>
      <c r="EP1579" s="40"/>
      <c r="EQ1579" s="40"/>
      <c r="ER1579" s="40"/>
      <c r="ES1579" s="40"/>
      <c r="ET1579" s="40"/>
      <c r="EU1579" s="40"/>
      <c r="EV1579" s="40"/>
      <c r="EW1579" s="42"/>
      <c r="EX1579" s="42"/>
      <c r="EY1579" s="42"/>
      <c r="EZ1579" s="42"/>
      <c r="FA1579" s="42"/>
      <c r="FB1579" s="42"/>
      <c r="FC1579" s="42"/>
      <c r="FD1579" s="42"/>
      <c r="FE1579" s="42"/>
      <c r="FF1579" s="42"/>
      <c r="FG1579" s="42"/>
      <c r="FH1579" s="42"/>
      <c r="FI1579" s="42"/>
      <c r="FJ1579" s="42"/>
      <c r="FK1579" s="42"/>
      <c r="FL1579" s="42"/>
      <c r="FM1579" s="42"/>
      <c r="FN1579" s="42"/>
      <c r="FO1579" s="42"/>
      <c r="FP1579" s="42"/>
      <c r="FQ1579" s="42"/>
      <c r="FR1579" s="42"/>
      <c r="FS1579" s="29">
        <f t="shared" si="187"/>
        <v>795</v>
      </c>
      <c r="FT1579" s="29">
        <f t="shared" si="185"/>
        <v>795</v>
      </c>
      <c r="FU1579" s="8">
        <f t="shared" si="188"/>
        <v>8</v>
      </c>
      <c r="FV1579" s="29">
        <f t="shared" si="186"/>
        <v>8</v>
      </c>
    </row>
    <row r="1580" spans="1:179">
      <c r="A1580" s="8">
        <v>11138</v>
      </c>
      <c r="B1580" s="27" t="s">
        <v>71</v>
      </c>
      <c r="C1580" s="40">
        <v>7</v>
      </c>
      <c r="D1580" s="40" t="s">
        <v>1953</v>
      </c>
      <c r="E1580" s="40" t="s">
        <v>1453</v>
      </c>
      <c r="F1580" s="40" t="s">
        <v>206</v>
      </c>
      <c r="G1580" s="40">
        <v>450</v>
      </c>
      <c r="H1580" s="8" t="str">
        <f>VLOOKUP(F1580, 'Meslek Grupları'!$E$6:$G$152, 3, FALSE)</f>
        <v>Esnaf</v>
      </c>
      <c r="I1580" s="40"/>
      <c r="J1580" s="40"/>
      <c r="K1580" s="40"/>
      <c r="L1580" s="40"/>
      <c r="M1580" s="40"/>
      <c r="N1580" s="40"/>
      <c r="O1580" s="40"/>
      <c r="P1580" s="40"/>
      <c r="Q1580" s="40" t="s">
        <v>576</v>
      </c>
      <c r="R1580" s="40">
        <v>38</v>
      </c>
      <c r="S1580" s="40"/>
      <c r="T1580" s="40"/>
      <c r="U1580" s="40"/>
      <c r="V1580" s="40"/>
      <c r="W1580" s="40"/>
      <c r="X1580" s="40"/>
      <c r="Y1580" s="40"/>
      <c r="Z1580" s="41"/>
      <c r="AA1580" s="40"/>
      <c r="AB1580" s="40"/>
      <c r="AC1580" s="40"/>
      <c r="AD1580" s="40"/>
      <c r="AE1580" s="40"/>
      <c r="AF1580" s="40"/>
      <c r="AG1580" s="40"/>
      <c r="AH1580" s="40"/>
      <c r="AI1580" s="40"/>
      <c r="AJ1580" s="40"/>
      <c r="AK1580" s="40"/>
      <c r="AL1580" s="40"/>
      <c r="AM1580" s="40"/>
      <c r="AN1580" s="40"/>
      <c r="AO1580" s="40"/>
      <c r="AP1580" s="40"/>
      <c r="AQ1580" s="40"/>
      <c r="AR1580" s="40"/>
      <c r="AS1580" s="42"/>
      <c r="AT1580" s="42"/>
      <c r="AU1580" s="43"/>
      <c r="AV1580" s="40"/>
      <c r="AW1580" s="40"/>
      <c r="AX1580" s="40"/>
      <c r="AY1580" s="40"/>
      <c r="AZ1580" s="40"/>
      <c r="BA1580" s="42"/>
      <c r="BB1580" s="41"/>
      <c r="BC1580" s="40"/>
      <c r="BD1580" s="40"/>
      <c r="BE1580" s="40"/>
      <c r="BF1580" s="40"/>
      <c r="BG1580" s="40"/>
      <c r="BH1580" s="42"/>
      <c r="BI1580" s="40"/>
      <c r="BJ1580" s="40"/>
      <c r="BK1580" s="40"/>
      <c r="BL1580" s="40"/>
      <c r="BM1580" s="40"/>
      <c r="BN1580" s="40"/>
      <c r="BO1580" s="41"/>
      <c r="BP1580" s="40"/>
      <c r="BQ1580" s="40"/>
      <c r="BR1580" s="40"/>
      <c r="BS1580" s="40"/>
      <c r="BT1580" s="40"/>
      <c r="BU1580" s="42"/>
      <c r="BV1580" s="40"/>
      <c r="BW1580" s="41"/>
      <c r="BX1580" s="40"/>
      <c r="BY1580" s="40"/>
      <c r="BZ1580" s="40"/>
      <c r="CA1580" s="42"/>
      <c r="CB1580" s="41"/>
      <c r="CC1580" s="40"/>
      <c r="CD1580" s="40"/>
      <c r="CE1580" s="40"/>
      <c r="CF1580" s="40"/>
      <c r="CG1580" s="40"/>
      <c r="CH1580" s="42"/>
      <c r="CI1580" s="43"/>
      <c r="CJ1580" s="41"/>
      <c r="CK1580" s="40"/>
      <c r="CL1580" s="40"/>
      <c r="CM1580" s="40"/>
      <c r="CN1580" s="40"/>
      <c r="CO1580" s="40"/>
      <c r="CP1580" s="40"/>
      <c r="CQ1580" s="40"/>
      <c r="CR1580" s="40"/>
      <c r="CS1580" s="40"/>
      <c r="CT1580" s="40"/>
      <c r="CU1580" s="40"/>
      <c r="CV1580" s="40"/>
      <c r="CW1580" s="40"/>
      <c r="CX1580" s="40"/>
      <c r="CY1580" s="40"/>
      <c r="CZ1580" s="40"/>
      <c r="DA1580" s="40"/>
      <c r="DB1580" s="40"/>
      <c r="DC1580" s="40"/>
      <c r="DD1580" s="40"/>
      <c r="DE1580" s="40"/>
      <c r="DF1580" s="40"/>
      <c r="DG1580" s="40"/>
      <c r="DH1580" s="40"/>
      <c r="DI1580" s="40"/>
      <c r="DJ1580" s="40"/>
      <c r="DK1580" s="40"/>
      <c r="DL1580" s="40"/>
      <c r="DM1580" s="40"/>
      <c r="DN1580" s="40"/>
      <c r="DO1580" s="40"/>
      <c r="DP1580" s="40"/>
      <c r="DQ1580" s="41"/>
      <c r="DR1580" s="40"/>
      <c r="DS1580" s="40"/>
      <c r="DT1580" s="40"/>
      <c r="DU1580" s="40"/>
      <c r="DV1580" s="42"/>
      <c r="DW1580" s="40"/>
      <c r="DX1580" s="40"/>
      <c r="DY1580" s="40"/>
      <c r="DZ1580" s="40"/>
      <c r="EA1580" s="40"/>
      <c r="EB1580" s="40"/>
      <c r="EC1580" s="40"/>
      <c r="ED1580" s="41"/>
      <c r="EE1580" s="40"/>
      <c r="EF1580" s="40"/>
      <c r="EG1580" s="41"/>
      <c r="EH1580" s="40"/>
      <c r="EI1580" s="40"/>
      <c r="EJ1580" s="40"/>
      <c r="EK1580" s="40"/>
      <c r="EL1580" s="42"/>
      <c r="EM1580" s="40"/>
      <c r="EN1580" s="40"/>
      <c r="EO1580" s="40"/>
      <c r="EP1580" s="40"/>
      <c r="EQ1580" s="40"/>
      <c r="ER1580" s="40"/>
      <c r="ES1580" s="40"/>
      <c r="ET1580" s="40"/>
      <c r="EU1580" s="40"/>
      <c r="EV1580" s="40"/>
      <c r="EW1580" s="42"/>
      <c r="EX1580" s="42"/>
      <c r="EY1580" s="42"/>
      <c r="EZ1580" s="42"/>
      <c r="FA1580" s="42"/>
      <c r="FB1580" s="42"/>
      <c r="FC1580" s="42"/>
      <c r="FD1580" s="42"/>
      <c r="FE1580" s="42"/>
      <c r="FF1580" s="42"/>
      <c r="FG1580" s="42"/>
      <c r="FH1580" s="42"/>
      <c r="FI1580" s="42"/>
      <c r="FJ1580" s="42"/>
      <c r="FK1580" s="42"/>
      <c r="FL1580" s="42"/>
      <c r="FM1580" s="42"/>
      <c r="FN1580" s="42"/>
      <c r="FO1580" s="42"/>
      <c r="FP1580" s="42"/>
      <c r="FQ1580" s="42"/>
      <c r="FR1580" s="42"/>
      <c r="FS1580" s="29">
        <f t="shared" si="187"/>
        <v>450</v>
      </c>
      <c r="FT1580" s="29">
        <f t="shared" si="185"/>
        <v>450</v>
      </c>
      <c r="FU1580" s="8">
        <f t="shared" si="188"/>
        <v>0</v>
      </c>
      <c r="FV1580" s="29">
        <f t="shared" si="186"/>
        <v>0</v>
      </c>
    </row>
    <row r="1581" spans="1:179">
      <c r="A1581" s="8">
        <v>11138</v>
      </c>
      <c r="B1581" s="27" t="s">
        <v>71</v>
      </c>
      <c r="C1581" s="40">
        <v>8</v>
      </c>
      <c r="D1581" s="40" t="s">
        <v>1478</v>
      </c>
      <c r="E1581" s="40" t="s">
        <v>1434</v>
      </c>
      <c r="F1581" s="40" t="s">
        <v>1042</v>
      </c>
      <c r="G1581" s="40">
        <v>650</v>
      </c>
      <c r="H1581" s="8" t="str">
        <f>VLOOKUP(F1581, 'Meslek Grupları'!$E$6:$G$152, 3, FALSE)</f>
        <v>Esnaf</v>
      </c>
      <c r="I1581" s="40"/>
      <c r="J1581" s="40"/>
      <c r="K1581" s="40"/>
      <c r="L1581" s="40"/>
      <c r="M1581" s="40"/>
      <c r="N1581" s="40"/>
      <c r="O1581" s="40"/>
      <c r="P1581" s="40"/>
      <c r="Q1581" s="40" t="s">
        <v>576</v>
      </c>
      <c r="R1581" s="40">
        <v>60</v>
      </c>
      <c r="S1581" s="40"/>
      <c r="T1581" s="40"/>
      <c r="U1581" s="40"/>
      <c r="V1581" s="40"/>
      <c r="W1581" s="40"/>
      <c r="X1581" s="40"/>
      <c r="Y1581" s="40"/>
      <c r="Z1581" s="41">
        <v>150</v>
      </c>
      <c r="AA1581" s="40">
        <v>37.5</v>
      </c>
      <c r="AB1581" s="40"/>
      <c r="AC1581" s="40"/>
      <c r="AD1581" s="40"/>
      <c r="AE1581" s="40"/>
      <c r="AF1581" s="40"/>
      <c r="AG1581" s="40"/>
      <c r="AH1581" s="40"/>
      <c r="AI1581" s="40"/>
      <c r="AJ1581" s="40"/>
      <c r="AK1581" s="40"/>
      <c r="AL1581" s="40"/>
      <c r="AM1581" s="40"/>
      <c r="AN1581" s="40"/>
      <c r="AO1581" s="40"/>
      <c r="AP1581" s="40"/>
      <c r="AQ1581" s="40"/>
      <c r="AR1581" s="40">
        <v>20</v>
      </c>
      <c r="AS1581" s="42">
        <v>4</v>
      </c>
      <c r="AT1581" s="42">
        <v>41.5</v>
      </c>
      <c r="AU1581" s="43"/>
      <c r="AV1581" s="40">
        <v>8</v>
      </c>
      <c r="AW1581" s="40"/>
      <c r="AX1581" s="40">
        <v>41.5</v>
      </c>
      <c r="AY1581" s="40" t="s">
        <v>1949</v>
      </c>
      <c r="AZ1581" s="40">
        <v>373.5</v>
      </c>
      <c r="BA1581" s="42">
        <v>390</v>
      </c>
      <c r="BB1581" s="41"/>
      <c r="BC1581" s="40"/>
      <c r="BD1581" s="40"/>
      <c r="BE1581" s="40"/>
      <c r="BF1581" s="40"/>
      <c r="BG1581" s="40"/>
      <c r="BH1581" s="42"/>
      <c r="BI1581" s="40"/>
      <c r="BJ1581" s="40"/>
      <c r="BK1581" s="40"/>
      <c r="BL1581" s="40"/>
      <c r="BM1581" s="40"/>
      <c r="BN1581" s="40"/>
      <c r="BO1581" s="41"/>
      <c r="BP1581" s="40"/>
      <c r="BQ1581" s="40"/>
      <c r="BR1581" s="40"/>
      <c r="BS1581" s="40"/>
      <c r="BT1581" s="40"/>
      <c r="BU1581" s="42"/>
      <c r="BV1581" s="40"/>
      <c r="BW1581" s="41"/>
      <c r="BX1581" s="40"/>
      <c r="BY1581" s="40"/>
      <c r="BZ1581" s="40"/>
      <c r="CA1581" s="42"/>
      <c r="CB1581" s="41"/>
      <c r="CC1581" s="40"/>
      <c r="CD1581" s="40"/>
      <c r="CE1581" s="40"/>
      <c r="CF1581" s="40"/>
      <c r="CG1581" s="40"/>
      <c r="CH1581" s="42"/>
      <c r="CI1581" s="43"/>
      <c r="CJ1581" s="41"/>
      <c r="CK1581" s="40"/>
      <c r="CL1581" s="40"/>
      <c r="CM1581" s="40"/>
      <c r="CN1581" s="40"/>
      <c r="CO1581" s="40"/>
      <c r="CP1581" s="40"/>
      <c r="CQ1581" s="40"/>
      <c r="CR1581" s="40"/>
      <c r="CS1581" s="40"/>
      <c r="CT1581" s="40"/>
      <c r="CU1581" s="40"/>
      <c r="CV1581" s="40"/>
      <c r="CW1581" s="40"/>
      <c r="CX1581" s="40"/>
      <c r="CY1581" s="40"/>
      <c r="CZ1581" s="40">
        <v>2</v>
      </c>
      <c r="DA1581" s="40"/>
      <c r="DB1581" s="40" t="s">
        <v>677</v>
      </c>
      <c r="DC1581" s="40"/>
      <c r="DD1581" s="40"/>
      <c r="DE1581" s="40"/>
      <c r="DF1581" s="40"/>
      <c r="DG1581" s="40"/>
      <c r="DH1581" s="40"/>
      <c r="DI1581" s="40"/>
      <c r="DJ1581" s="40"/>
      <c r="DK1581" s="40"/>
      <c r="DL1581" s="40"/>
      <c r="DM1581" s="40"/>
      <c r="DN1581" s="40"/>
      <c r="DO1581" s="40">
        <v>2</v>
      </c>
      <c r="DP1581" s="40"/>
      <c r="DQ1581" s="41"/>
      <c r="DR1581" s="40"/>
      <c r="DS1581" s="40"/>
      <c r="DT1581" s="40"/>
      <c r="DU1581" s="40"/>
      <c r="DV1581" s="42"/>
      <c r="DW1581" s="40"/>
      <c r="DX1581" s="40"/>
      <c r="DY1581" s="40"/>
      <c r="DZ1581" s="40"/>
      <c r="EA1581" s="40"/>
      <c r="EB1581" s="40"/>
      <c r="EC1581" s="40"/>
      <c r="ED1581" s="41"/>
      <c r="EE1581" s="40"/>
      <c r="EF1581" s="40"/>
      <c r="EG1581" s="41"/>
      <c r="EH1581" s="40"/>
      <c r="EI1581" s="40"/>
      <c r="EJ1581" s="40"/>
      <c r="EK1581" s="40"/>
      <c r="EL1581" s="42"/>
      <c r="EM1581" s="40"/>
      <c r="EN1581" s="40"/>
      <c r="EO1581" s="40"/>
      <c r="EP1581" s="40"/>
      <c r="EQ1581" s="40"/>
      <c r="ER1581" s="40"/>
      <c r="ES1581" s="40"/>
      <c r="ET1581" s="40"/>
      <c r="EU1581" s="40"/>
      <c r="EV1581" s="40"/>
      <c r="EW1581" s="42"/>
      <c r="EX1581" s="42"/>
      <c r="EY1581" s="42"/>
      <c r="EZ1581" s="42"/>
      <c r="FA1581" s="42"/>
      <c r="FB1581" s="42"/>
      <c r="FC1581" s="42"/>
      <c r="FD1581" s="42"/>
      <c r="FE1581" s="42"/>
      <c r="FF1581" s="42"/>
      <c r="FG1581" s="42"/>
      <c r="FH1581" s="42"/>
      <c r="FI1581" s="42"/>
      <c r="FJ1581" s="42"/>
      <c r="FK1581" s="42"/>
      <c r="FL1581" s="42"/>
      <c r="FM1581" s="42"/>
      <c r="FN1581" s="42"/>
      <c r="FO1581" s="42"/>
      <c r="FP1581" s="42"/>
      <c r="FQ1581" s="42"/>
      <c r="FR1581" s="42"/>
      <c r="FS1581" s="29">
        <f t="shared" si="187"/>
        <v>1023.5</v>
      </c>
      <c r="FT1581" s="29">
        <f t="shared" si="185"/>
        <v>1023.5</v>
      </c>
      <c r="FU1581" s="8">
        <f t="shared" si="188"/>
        <v>8</v>
      </c>
      <c r="FV1581" s="29">
        <f t="shared" si="186"/>
        <v>8</v>
      </c>
    </row>
    <row r="1582" spans="1:179">
      <c r="A1582" s="8">
        <v>11138</v>
      </c>
      <c r="B1582" s="27" t="s">
        <v>71</v>
      </c>
      <c r="C1582" s="40">
        <v>9</v>
      </c>
      <c r="D1582" s="40" t="s">
        <v>1941</v>
      </c>
      <c r="E1582" s="40" t="s">
        <v>1954</v>
      </c>
      <c r="F1582" s="40" t="s">
        <v>807</v>
      </c>
      <c r="G1582" s="40">
        <v>350</v>
      </c>
      <c r="H1582" s="8" t="str">
        <f>VLOOKUP(F1582, 'Meslek Grupları'!$E$6:$G$152, 3, FALSE)</f>
        <v>Esnaf</v>
      </c>
      <c r="I1582" s="40"/>
      <c r="J1582" s="40"/>
      <c r="K1582" s="40"/>
      <c r="L1582" s="40"/>
      <c r="M1582" s="40"/>
      <c r="N1582" s="40"/>
      <c r="O1582" s="40"/>
      <c r="P1582" s="40"/>
      <c r="Q1582" s="40" t="s">
        <v>576</v>
      </c>
      <c r="R1582" s="40"/>
      <c r="S1582" s="40">
        <v>1</v>
      </c>
      <c r="T1582" s="40">
        <v>5.5</v>
      </c>
      <c r="U1582" s="40"/>
      <c r="V1582" s="40"/>
      <c r="W1582" s="40"/>
      <c r="X1582" s="40"/>
      <c r="Y1582" s="40"/>
      <c r="Z1582" s="41"/>
      <c r="AA1582" s="40"/>
      <c r="AB1582" s="40"/>
      <c r="AC1582" s="40"/>
      <c r="AD1582" s="40"/>
      <c r="AE1582" s="40"/>
      <c r="AF1582" s="40"/>
      <c r="AG1582" s="40"/>
      <c r="AH1582" s="40"/>
      <c r="AI1582" s="40"/>
      <c r="AJ1582" s="40"/>
      <c r="AK1582" s="40"/>
      <c r="AL1582" s="40"/>
      <c r="AM1582" s="40"/>
      <c r="AN1582" s="40"/>
      <c r="AO1582" s="40"/>
      <c r="AP1582" s="40"/>
      <c r="AQ1582" s="40"/>
      <c r="AR1582" s="40"/>
      <c r="AS1582" s="42"/>
      <c r="AT1582" s="42"/>
      <c r="AU1582" s="43"/>
      <c r="AV1582" s="40"/>
      <c r="AW1582" s="40"/>
      <c r="AX1582" s="40"/>
      <c r="AY1582" s="40"/>
      <c r="AZ1582" s="40"/>
      <c r="BA1582" s="42"/>
      <c r="BB1582" s="41"/>
      <c r="BC1582" s="40"/>
      <c r="BD1582" s="40"/>
      <c r="BE1582" s="40"/>
      <c r="BF1582" s="40"/>
      <c r="BG1582" s="40"/>
      <c r="BH1582" s="42"/>
      <c r="BI1582" s="40"/>
      <c r="BJ1582" s="40"/>
      <c r="BK1582" s="40"/>
      <c r="BL1582" s="40"/>
      <c r="BM1582" s="40"/>
      <c r="BN1582" s="40"/>
      <c r="BO1582" s="41"/>
      <c r="BP1582" s="40"/>
      <c r="BQ1582" s="40"/>
      <c r="BR1582" s="40"/>
      <c r="BS1582" s="40"/>
      <c r="BT1582" s="40"/>
      <c r="BU1582" s="42"/>
      <c r="BV1582" s="40"/>
      <c r="BW1582" s="41">
        <v>1</v>
      </c>
      <c r="BX1582" s="40"/>
      <c r="BY1582" s="40"/>
      <c r="BZ1582" s="40">
        <v>78</v>
      </c>
      <c r="CA1582" s="42">
        <v>85</v>
      </c>
      <c r="CB1582" s="41"/>
      <c r="CC1582" s="40"/>
      <c r="CD1582" s="40"/>
      <c r="CE1582" s="40"/>
      <c r="CF1582" s="40"/>
      <c r="CG1582" s="40"/>
      <c r="CH1582" s="42"/>
      <c r="CI1582" s="43"/>
      <c r="CJ1582" s="41"/>
      <c r="CK1582" s="40"/>
      <c r="CL1582" s="40"/>
      <c r="CM1582" s="40"/>
      <c r="CN1582" s="40"/>
      <c r="CO1582" s="40"/>
      <c r="CP1582" s="40"/>
      <c r="CQ1582" s="40"/>
      <c r="CR1582" s="40"/>
      <c r="CS1582" s="40"/>
      <c r="CT1582" s="40"/>
      <c r="CU1582" s="40"/>
      <c r="CV1582" s="40"/>
      <c r="CW1582" s="40"/>
      <c r="CX1582" s="40"/>
      <c r="CY1582" s="40"/>
      <c r="CZ1582" s="40"/>
      <c r="DA1582" s="40"/>
      <c r="DB1582" s="40"/>
      <c r="DC1582" s="40"/>
      <c r="DD1582" s="40"/>
      <c r="DE1582" s="40"/>
      <c r="DF1582" s="40"/>
      <c r="DG1582" s="40"/>
      <c r="DH1582" s="40"/>
      <c r="DI1582" s="40"/>
      <c r="DJ1582" s="40"/>
      <c r="DK1582" s="40"/>
      <c r="DL1582" s="40"/>
      <c r="DM1582" s="40"/>
      <c r="DN1582" s="40"/>
      <c r="DO1582" s="40"/>
      <c r="DP1582" s="40"/>
      <c r="DQ1582" s="41"/>
      <c r="DR1582" s="40"/>
      <c r="DS1582" s="40"/>
      <c r="DT1582" s="40"/>
      <c r="DU1582" s="40"/>
      <c r="DV1582" s="42"/>
      <c r="DW1582" s="40"/>
      <c r="DX1582" s="40"/>
      <c r="DY1582" s="40"/>
      <c r="DZ1582" s="40"/>
      <c r="EA1582" s="40"/>
      <c r="EB1582" s="40"/>
      <c r="EC1582" s="40"/>
      <c r="ED1582" s="41"/>
      <c r="EE1582" s="40"/>
      <c r="EF1582" s="40"/>
      <c r="EG1582" s="41"/>
      <c r="EH1582" s="40"/>
      <c r="EI1582" s="40"/>
      <c r="EJ1582" s="40"/>
      <c r="EK1582" s="40"/>
      <c r="EL1582" s="42"/>
      <c r="EM1582" s="40"/>
      <c r="EN1582" s="40"/>
      <c r="EO1582" s="40"/>
      <c r="EP1582" s="40"/>
      <c r="EQ1582" s="40"/>
      <c r="ER1582" s="40"/>
      <c r="ES1582" s="40"/>
      <c r="ET1582" s="40"/>
      <c r="EU1582" s="40"/>
      <c r="EV1582" s="40"/>
      <c r="EW1582" s="42"/>
      <c r="EX1582" s="42"/>
      <c r="EY1582" s="42"/>
      <c r="EZ1582" s="42"/>
      <c r="FA1582" s="42"/>
      <c r="FB1582" s="42"/>
      <c r="FC1582" s="42"/>
      <c r="FD1582" s="42"/>
      <c r="FE1582" s="42"/>
      <c r="FF1582" s="42"/>
      <c r="FG1582" s="42"/>
      <c r="FH1582" s="42"/>
      <c r="FI1582" s="42"/>
      <c r="FJ1582" s="42"/>
      <c r="FK1582" s="42"/>
      <c r="FL1582" s="42"/>
      <c r="FM1582" s="42"/>
      <c r="FN1582" s="42"/>
      <c r="FO1582" s="42"/>
      <c r="FP1582" s="42"/>
      <c r="FQ1582" s="42"/>
      <c r="FR1582" s="42"/>
      <c r="FS1582" s="29">
        <f t="shared" si="187"/>
        <v>428</v>
      </c>
      <c r="FT1582" s="29">
        <f t="shared" si="185"/>
        <v>428</v>
      </c>
      <c r="FU1582" s="8">
        <f t="shared" si="188"/>
        <v>1</v>
      </c>
      <c r="FV1582" s="29">
        <f t="shared" si="186"/>
        <v>1</v>
      </c>
    </row>
    <row r="1583" spans="1:179">
      <c r="A1583" s="8">
        <v>11138</v>
      </c>
      <c r="B1583" s="27" t="s">
        <v>71</v>
      </c>
      <c r="C1583" s="40">
        <v>10</v>
      </c>
      <c r="D1583" s="40" t="s">
        <v>1880</v>
      </c>
      <c r="E1583" s="40" t="s">
        <v>1472</v>
      </c>
      <c r="F1583" s="40" t="s">
        <v>807</v>
      </c>
      <c r="G1583" s="40">
        <v>650</v>
      </c>
      <c r="H1583" s="8" t="str">
        <f>VLOOKUP(F1583, 'Meslek Grupları'!$E$6:$G$152, 3, FALSE)</f>
        <v>Esnaf</v>
      </c>
      <c r="I1583" s="40"/>
      <c r="J1583" s="40"/>
      <c r="K1583" s="40"/>
      <c r="L1583" s="40"/>
      <c r="M1583" s="40"/>
      <c r="N1583" s="40"/>
      <c r="O1583" s="40"/>
      <c r="P1583" s="40"/>
      <c r="Q1583" s="40" t="s">
        <v>576</v>
      </c>
      <c r="R1583" s="40">
        <v>65</v>
      </c>
      <c r="S1583" s="40">
        <v>3</v>
      </c>
      <c r="T1583" s="40">
        <v>21</v>
      </c>
      <c r="U1583" s="40"/>
      <c r="V1583" s="40"/>
      <c r="W1583" s="40"/>
      <c r="X1583" s="40"/>
      <c r="Y1583" s="40"/>
      <c r="Z1583" s="41"/>
      <c r="AA1583" s="40"/>
      <c r="AB1583" s="40"/>
      <c r="AC1583" s="40"/>
      <c r="AD1583" s="40"/>
      <c r="AE1583" s="40"/>
      <c r="AF1583" s="40"/>
      <c r="AG1583" s="40"/>
      <c r="AH1583" s="40"/>
      <c r="AI1583" s="40"/>
      <c r="AJ1583" s="40"/>
      <c r="AK1583" s="40"/>
      <c r="AL1583" s="40"/>
      <c r="AM1583" s="40"/>
      <c r="AN1583" s="40"/>
      <c r="AO1583" s="40"/>
      <c r="AP1583" s="40"/>
      <c r="AQ1583" s="40"/>
      <c r="AR1583" s="40"/>
      <c r="AS1583" s="42"/>
      <c r="AT1583" s="42"/>
      <c r="AU1583" s="43"/>
      <c r="AV1583" s="40"/>
      <c r="AW1583" s="40"/>
      <c r="AX1583" s="40"/>
      <c r="AY1583" s="40"/>
      <c r="AZ1583" s="40"/>
      <c r="BA1583" s="42"/>
      <c r="BB1583" s="41"/>
      <c r="BC1583" s="40"/>
      <c r="BD1583" s="40"/>
      <c r="BE1583" s="40"/>
      <c r="BF1583" s="40"/>
      <c r="BG1583" s="40"/>
      <c r="BH1583" s="42"/>
      <c r="BI1583" s="40"/>
      <c r="BJ1583" s="40"/>
      <c r="BK1583" s="40"/>
      <c r="BL1583" s="40"/>
      <c r="BM1583" s="40"/>
      <c r="BN1583" s="40"/>
      <c r="BO1583" s="41"/>
      <c r="BP1583" s="40"/>
      <c r="BQ1583" s="40"/>
      <c r="BR1583" s="40"/>
      <c r="BS1583" s="40"/>
      <c r="BT1583" s="40"/>
      <c r="BU1583" s="42"/>
      <c r="BV1583" s="40"/>
      <c r="BW1583" s="41">
        <v>3</v>
      </c>
      <c r="BX1583" s="40"/>
      <c r="BY1583" s="40"/>
      <c r="BZ1583" s="40"/>
      <c r="CA1583" s="42">
        <v>200</v>
      </c>
      <c r="CB1583" s="41"/>
      <c r="CC1583" s="40"/>
      <c r="CD1583" s="40"/>
      <c r="CE1583" s="40"/>
      <c r="CF1583" s="40"/>
      <c r="CG1583" s="40"/>
      <c r="CH1583" s="42"/>
      <c r="CI1583" s="43"/>
      <c r="CJ1583" s="41"/>
      <c r="CK1583" s="40"/>
      <c r="CL1583" s="40"/>
      <c r="CM1583" s="40"/>
      <c r="CN1583" s="40"/>
      <c r="CO1583" s="40"/>
      <c r="CP1583" s="40"/>
      <c r="CQ1583" s="40"/>
      <c r="CR1583" s="40"/>
      <c r="CS1583" s="40"/>
      <c r="CT1583" s="40"/>
      <c r="CU1583" s="40"/>
      <c r="CV1583" s="40"/>
      <c r="CW1583" s="40"/>
      <c r="CX1583" s="40"/>
      <c r="CY1583" s="40"/>
      <c r="CZ1583" s="40"/>
      <c r="DA1583" s="40"/>
      <c r="DB1583" s="40"/>
      <c r="DC1583" s="40"/>
      <c r="DD1583" s="40"/>
      <c r="DE1583" s="40"/>
      <c r="DF1583" s="40"/>
      <c r="DG1583" s="40"/>
      <c r="DH1583" s="40"/>
      <c r="DI1583" s="40"/>
      <c r="DJ1583" s="40"/>
      <c r="DK1583" s="40"/>
      <c r="DL1583" s="40"/>
      <c r="DM1583" s="40"/>
      <c r="DN1583" s="40"/>
      <c r="DO1583" s="40"/>
      <c r="DP1583" s="40"/>
      <c r="DQ1583" s="41"/>
      <c r="DR1583" s="40"/>
      <c r="DS1583" s="40"/>
      <c r="DT1583" s="40"/>
      <c r="DU1583" s="40"/>
      <c r="DV1583" s="42"/>
      <c r="DW1583" s="40"/>
      <c r="DX1583" s="40"/>
      <c r="DY1583" s="40"/>
      <c r="DZ1583" s="40"/>
      <c r="EA1583" s="40"/>
      <c r="EB1583" s="40"/>
      <c r="EC1583" s="40"/>
      <c r="ED1583" s="41"/>
      <c r="EE1583" s="40"/>
      <c r="EF1583" s="40"/>
      <c r="EG1583" s="41"/>
      <c r="EH1583" s="40"/>
      <c r="EI1583" s="40"/>
      <c r="EJ1583" s="40"/>
      <c r="EK1583" s="40"/>
      <c r="EL1583" s="42"/>
      <c r="EM1583" s="40"/>
      <c r="EN1583" s="40"/>
      <c r="EO1583" s="40"/>
      <c r="EP1583" s="40"/>
      <c r="EQ1583" s="40"/>
      <c r="ER1583" s="40"/>
      <c r="ES1583" s="40"/>
      <c r="ET1583" s="40"/>
      <c r="EU1583" s="40"/>
      <c r="EV1583" s="40"/>
      <c r="EW1583" s="42"/>
      <c r="EX1583" s="42"/>
      <c r="EY1583" s="42"/>
      <c r="EZ1583" s="42"/>
      <c r="FA1583" s="42"/>
      <c r="FB1583" s="42"/>
      <c r="FC1583" s="42"/>
      <c r="FD1583" s="42"/>
      <c r="FE1583" s="42"/>
      <c r="FF1583" s="42"/>
      <c r="FG1583" s="42"/>
      <c r="FH1583" s="42"/>
      <c r="FI1583" s="42"/>
      <c r="FJ1583" s="42"/>
      <c r="FK1583" s="42"/>
      <c r="FL1583" s="42"/>
      <c r="FM1583" s="42"/>
      <c r="FN1583" s="42"/>
      <c r="FO1583" s="42"/>
      <c r="FP1583" s="42"/>
      <c r="FQ1583" s="42"/>
      <c r="FR1583" s="42"/>
      <c r="FS1583" s="29">
        <f t="shared" si="187"/>
        <v>650</v>
      </c>
      <c r="FT1583" s="29">
        <f t="shared" si="185"/>
        <v>650</v>
      </c>
      <c r="FU1583" s="8">
        <f t="shared" si="188"/>
        <v>3</v>
      </c>
      <c r="FV1583" s="29">
        <f t="shared" si="186"/>
        <v>3</v>
      </c>
    </row>
    <row r="1584" spans="1:179">
      <c r="A1584" s="8">
        <v>11138</v>
      </c>
      <c r="B1584" s="27" t="s">
        <v>71</v>
      </c>
      <c r="C1584" s="40">
        <v>11</v>
      </c>
      <c r="D1584" s="40" t="s">
        <v>1879</v>
      </c>
      <c r="E1584" s="40" t="s">
        <v>1955</v>
      </c>
      <c r="F1584" s="40" t="s">
        <v>807</v>
      </c>
      <c r="G1584" s="40"/>
      <c r="H1584" s="8" t="str">
        <f>VLOOKUP(F1584, 'Meslek Grupları'!$E$6:$G$152, 3, FALSE)</f>
        <v>Esnaf</v>
      </c>
      <c r="I1584" s="40" t="s">
        <v>1956</v>
      </c>
      <c r="J1584" s="40"/>
      <c r="K1584" s="40"/>
      <c r="L1584" s="40"/>
      <c r="M1584" s="40"/>
      <c r="N1584" s="40"/>
      <c r="O1584" s="40"/>
      <c r="P1584" s="40"/>
      <c r="Q1584" s="40" t="s">
        <v>576</v>
      </c>
      <c r="R1584" s="40">
        <v>50</v>
      </c>
      <c r="S1584" s="40"/>
      <c r="T1584" s="40"/>
      <c r="U1584" s="40"/>
      <c r="V1584" s="40"/>
      <c r="W1584" s="40"/>
      <c r="X1584" s="40"/>
      <c r="Y1584" s="40"/>
      <c r="Z1584" s="41"/>
      <c r="AA1584" s="40"/>
      <c r="AB1584" s="40"/>
      <c r="AC1584" s="40"/>
      <c r="AD1584" s="40"/>
      <c r="AE1584" s="40"/>
      <c r="AF1584" s="40"/>
      <c r="AG1584" s="40"/>
      <c r="AH1584" s="40"/>
      <c r="AI1584" s="40"/>
      <c r="AJ1584" s="40"/>
      <c r="AK1584" s="40"/>
      <c r="AL1584" s="40"/>
      <c r="AM1584" s="40"/>
      <c r="AN1584" s="40"/>
      <c r="AO1584" s="40"/>
      <c r="AP1584" s="40"/>
      <c r="AQ1584" s="40"/>
      <c r="AR1584" s="40"/>
      <c r="AS1584" s="42"/>
      <c r="AT1584" s="42"/>
      <c r="AU1584" s="43"/>
      <c r="AV1584" s="40"/>
      <c r="AW1584" s="40"/>
      <c r="AX1584" s="40"/>
      <c r="AY1584" s="40"/>
      <c r="AZ1584" s="40"/>
      <c r="BA1584" s="42"/>
      <c r="BB1584" s="41"/>
      <c r="BC1584" s="40"/>
      <c r="BD1584" s="40"/>
      <c r="BE1584" s="40"/>
      <c r="BF1584" s="40"/>
      <c r="BG1584" s="40"/>
      <c r="BH1584" s="42"/>
      <c r="BI1584" s="40"/>
      <c r="BJ1584" s="40"/>
      <c r="BK1584" s="40"/>
      <c r="BL1584" s="40"/>
      <c r="BM1584" s="40"/>
      <c r="BN1584" s="40"/>
      <c r="BO1584" s="41"/>
      <c r="BP1584" s="40"/>
      <c r="BQ1584" s="40"/>
      <c r="BR1584" s="40"/>
      <c r="BS1584" s="40"/>
      <c r="BT1584" s="40"/>
      <c r="BU1584" s="42"/>
      <c r="BV1584" s="40"/>
      <c r="BW1584" s="41"/>
      <c r="BX1584" s="40"/>
      <c r="BY1584" s="40"/>
      <c r="BZ1584" s="40"/>
      <c r="CA1584" s="42"/>
      <c r="CB1584" s="41"/>
      <c r="CC1584" s="40"/>
      <c r="CD1584" s="40"/>
      <c r="CE1584" s="40"/>
      <c r="CF1584" s="40"/>
      <c r="CG1584" s="40"/>
      <c r="CH1584" s="42"/>
      <c r="CI1584" s="43"/>
      <c r="CJ1584" s="41"/>
      <c r="CK1584" s="40"/>
      <c r="CL1584" s="40"/>
      <c r="CM1584" s="40"/>
      <c r="CN1584" s="40"/>
      <c r="CO1584" s="40"/>
      <c r="CP1584" s="40"/>
      <c r="CQ1584" s="40"/>
      <c r="CR1584" s="40"/>
      <c r="CS1584" s="40"/>
      <c r="CT1584" s="40"/>
      <c r="CU1584" s="40"/>
      <c r="CV1584" s="40"/>
      <c r="CW1584" s="40"/>
      <c r="CX1584" s="40"/>
      <c r="CY1584" s="40"/>
      <c r="CZ1584" s="40"/>
      <c r="DA1584" s="40"/>
      <c r="DB1584" s="40"/>
      <c r="DC1584" s="40"/>
      <c r="DD1584" s="40"/>
      <c r="DE1584" s="40"/>
      <c r="DF1584" s="40"/>
      <c r="DG1584" s="40"/>
      <c r="DH1584" s="40"/>
      <c r="DI1584" s="40"/>
      <c r="DJ1584" s="40"/>
      <c r="DK1584" s="40"/>
      <c r="DL1584" s="40"/>
      <c r="DM1584" s="40"/>
      <c r="DN1584" s="40"/>
      <c r="DO1584" s="40"/>
      <c r="DP1584" s="40"/>
      <c r="DQ1584" s="41"/>
      <c r="DR1584" s="40"/>
      <c r="DS1584" s="40"/>
      <c r="DT1584" s="40"/>
      <c r="DU1584" s="40"/>
      <c r="DV1584" s="42"/>
      <c r="DW1584" s="40"/>
      <c r="DX1584" s="40"/>
      <c r="DY1584" s="40"/>
      <c r="DZ1584" s="40"/>
      <c r="EA1584" s="40"/>
      <c r="EB1584" s="40"/>
      <c r="EC1584" s="40"/>
      <c r="ED1584" s="41"/>
      <c r="EE1584" s="40"/>
      <c r="EF1584" s="40"/>
      <c r="EG1584" s="41"/>
      <c r="EH1584" s="40"/>
      <c r="EI1584" s="40"/>
      <c r="EJ1584" s="40"/>
      <c r="EK1584" s="40"/>
      <c r="EL1584" s="42"/>
      <c r="EM1584" s="40"/>
      <c r="EN1584" s="40"/>
      <c r="EO1584" s="40"/>
      <c r="EP1584" s="40"/>
      <c r="EQ1584" s="40"/>
      <c r="ER1584" s="40"/>
      <c r="ES1584" s="40"/>
      <c r="ET1584" s="40"/>
      <c r="EU1584" s="40"/>
      <c r="EV1584" s="40"/>
      <c r="EW1584" s="42"/>
      <c r="EX1584" s="42"/>
      <c r="EY1584" s="42"/>
      <c r="EZ1584" s="42"/>
      <c r="FA1584" s="42"/>
      <c r="FB1584" s="42"/>
      <c r="FC1584" s="42"/>
      <c r="FD1584" s="42"/>
      <c r="FE1584" s="42"/>
      <c r="FF1584" s="42"/>
      <c r="FG1584" s="42"/>
      <c r="FH1584" s="42"/>
      <c r="FI1584" s="42"/>
      <c r="FJ1584" s="42"/>
      <c r="FK1584" s="42"/>
      <c r="FL1584" s="42"/>
      <c r="FM1584" s="42"/>
      <c r="FN1584" s="42"/>
      <c r="FO1584" s="42"/>
      <c r="FP1584" s="42"/>
      <c r="FQ1584" s="42"/>
      <c r="FR1584" s="42"/>
      <c r="FS1584" s="29">
        <f t="shared" si="187"/>
        <v>0</v>
      </c>
      <c r="FT1584" s="29">
        <f t="shared" si="185"/>
        <v>0</v>
      </c>
      <c r="FU1584" s="8">
        <f t="shared" si="188"/>
        <v>0</v>
      </c>
      <c r="FV1584" s="29">
        <f t="shared" si="186"/>
        <v>0</v>
      </c>
    </row>
    <row r="1585" spans="1:178">
      <c r="A1585" s="8">
        <v>11138</v>
      </c>
      <c r="B1585" s="27" t="s">
        <v>71</v>
      </c>
      <c r="C1585" s="40">
        <v>12</v>
      </c>
      <c r="D1585" s="40" t="s">
        <v>1503</v>
      </c>
      <c r="E1585" s="40" t="s">
        <v>1465</v>
      </c>
      <c r="F1585" s="40" t="s">
        <v>242</v>
      </c>
      <c r="G1585" s="40">
        <v>950</v>
      </c>
      <c r="H1585" s="8" t="str">
        <f>VLOOKUP(F1585, 'Meslek Grupları'!$E$6:$G$152, 3, FALSE)</f>
        <v>Esnaf</v>
      </c>
      <c r="I1585" s="40"/>
      <c r="J1585" s="40"/>
      <c r="K1585" s="40"/>
      <c r="L1585" s="40"/>
      <c r="M1585" s="40"/>
      <c r="N1585" s="40"/>
      <c r="O1585" s="40"/>
      <c r="P1585" s="40"/>
      <c r="Q1585" s="40" t="s">
        <v>576</v>
      </c>
      <c r="R1585" s="40">
        <v>95</v>
      </c>
      <c r="S1585" s="40">
        <v>5</v>
      </c>
      <c r="T1585" s="40">
        <v>40</v>
      </c>
      <c r="U1585" s="40"/>
      <c r="V1585" s="40"/>
      <c r="W1585" s="40"/>
      <c r="X1585" s="40"/>
      <c r="Y1585" s="40"/>
      <c r="Z1585" s="41">
        <v>150</v>
      </c>
      <c r="AA1585" s="40">
        <v>37.5</v>
      </c>
      <c r="AB1585" s="40"/>
      <c r="AC1585" s="40"/>
      <c r="AD1585" s="40"/>
      <c r="AE1585" s="40"/>
      <c r="AF1585" s="40"/>
      <c r="AG1585" s="40"/>
      <c r="AH1585" s="40"/>
      <c r="AI1585" s="40"/>
      <c r="AJ1585" s="40"/>
      <c r="AK1585" s="40"/>
      <c r="AL1585" s="40"/>
      <c r="AM1585" s="40"/>
      <c r="AN1585" s="40"/>
      <c r="AO1585" s="40"/>
      <c r="AP1585" s="40"/>
      <c r="AQ1585" s="40"/>
      <c r="AR1585" s="40">
        <v>40</v>
      </c>
      <c r="AS1585" s="42">
        <v>8</v>
      </c>
      <c r="AT1585" s="42">
        <v>45.5</v>
      </c>
      <c r="AU1585" s="43"/>
      <c r="AV1585" s="40">
        <v>15</v>
      </c>
      <c r="AW1585" s="40"/>
      <c r="AX1585" s="40">
        <v>45.5</v>
      </c>
      <c r="AY1585" s="40" t="s">
        <v>1949</v>
      </c>
      <c r="AZ1585" s="40">
        <v>409.5</v>
      </c>
      <c r="BA1585" s="42">
        <v>450</v>
      </c>
      <c r="BB1585" s="41"/>
      <c r="BC1585" s="40"/>
      <c r="BD1585" s="40"/>
      <c r="BE1585" s="40"/>
      <c r="BF1585" s="40"/>
      <c r="BG1585" s="40"/>
      <c r="BH1585" s="42"/>
      <c r="BI1585" s="40"/>
      <c r="BJ1585" s="40"/>
      <c r="BK1585" s="40"/>
      <c r="BL1585" s="40"/>
      <c r="BM1585" s="40"/>
      <c r="BN1585" s="40"/>
      <c r="BO1585" s="41"/>
      <c r="BP1585" s="40"/>
      <c r="BQ1585" s="40"/>
      <c r="BR1585" s="40"/>
      <c r="BS1585" s="40"/>
      <c r="BT1585" s="40"/>
      <c r="BU1585" s="42"/>
      <c r="BV1585" s="40"/>
      <c r="BW1585" s="41">
        <v>5</v>
      </c>
      <c r="BX1585" s="40"/>
      <c r="BY1585" s="40"/>
      <c r="BZ1585" s="40">
        <v>225</v>
      </c>
      <c r="CA1585" s="42">
        <v>250</v>
      </c>
      <c r="CB1585" s="41"/>
      <c r="CC1585" s="40"/>
      <c r="CD1585" s="40"/>
      <c r="CE1585" s="40"/>
      <c r="CF1585" s="40"/>
      <c r="CG1585" s="40"/>
      <c r="CH1585" s="42"/>
      <c r="CI1585" s="43"/>
      <c r="CJ1585" s="41">
        <v>1</v>
      </c>
      <c r="CK1585" s="40"/>
      <c r="CL1585" s="40"/>
      <c r="CM1585" s="40"/>
      <c r="CN1585" s="40"/>
      <c r="CO1585" s="40"/>
      <c r="CP1585" s="40"/>
      <c r="CQ1585" s="40"/>
      <c r="CR1585" s="40"/>
      <c r="CS1585" s="40"/>
      <c r="CT1585" s="40"/>
      <c r="CU1585" s="40"/>
      <c r="CV1585" s="40"/>
      <c r="CW1585" s="40">
        <v>1</v>
      </c>
      <c r="CX1585" s="40">
        <v>12</v>
      </c>
      <c r="CY1585" s="40"/>
      <c r="CZ1585" s="40"/>
      <c r="DA1585" s="40"/>
      <c r="DB1585" s="40"/>
      <c r="DC1585" s="40"/>
      <c r="DD1585" s="40"/>
      <c r="DE1585" s="40"/>
      <c r="DF1585" s="40"/>
      <c r="DG1585" s="40"/>
      <c r="DH1585" s="40"/>
      <c r="DI1585" s="40"/>
      <c r="DJ1585" s="40"/>
      <c r="DK1585" s="40"/>
      <c r="DL1585" s="40"/>
      <c r="DM1585" s="40"/>
      <c r="DN1585" s="40"/>
      <c r="DO1585" s="40">
        <v>2</v>
      </c>
      <c r="DP1585" s="40"/>
      <c r="DQ1585" s="41"/>
      <c r="DR1585" s="40"/>
      <c r="DS1585" s="40"/>
      <c r="DT1585" s="40"/>
      <c r="DU1585" s="40"/>
      <c r="DV1585" s="42"/>
      <c r="DW1585" s="40"/>
      <c r="DX1585" s="40"/>
      <c r="DY1585" s="40"/>
      <c r="DZ1585" s="40"/>
      <c r="EA1585" s="40"/>
      <c r="EB1585" s="40"/>
      <c r="EC1585" s="40"/>
      <c r="ED1585" s="41"/>
      <c r="EE1585" s="40"/>
      <c r="EF1585" s="40"/>
      <c r="EG1585" s="41"/>
      <c r="EH1585" s="40"/>
      <c r="EI1585" s="40"/>
      <c r="EJ1585" s="40"/>
      <c r="EK1585" s="40"/>
      <c r="EL1585" s="42"/>
      <c r="EM1585" s="40"/>
      <c r="EN1585" s="40"/>
      <c r="EO1585" s="40"/>
      <c r="EP1585" s="40"/>
      <c r="EQ1585" s="40"/>
      <c r="ER1585" s="40"/>
      <c r="ES1585" s="40"/>
      <c r="ET1585" s="40"/>
      <c r="EU1585" s="40"/>
      <c r="EV1585" s="40"/>
      <c r="EW1585" s="42"/>
      <c r="EX1585" s="42"/>
      <c r="EY1585" s="42"/>
      <c r="EZ1585" s="42"/>
      <c r="FA1585" s="42"/>
      <c r="FB1585" s="42"/>
      <c r="FC1585" s="42"/>
      <c r="FD1585" s="42"/>
      <c r="FE1585" s="42"/>
      <c r="FF1585" s="42"/>
      <c r="FG1585" s="42"/>
      <c r="FH1585" s="42"/>
      <c r="FI1585" s="42"/>
      <c r="FJ1585" s="42"/>
      <c r="FK1585" s="42"/>
      <c r="FL1585" s="42"/>
      <c r="FM1585" s="42"/>
      <c r="FN1585" s="42"/>
      <c r="FO1585" s="42"/>
      <c r="FP1585" s="42"/>
      <c r="FQ1585" s="42"/>
      <c r="FR1585" s="42"/>
      <c r="FS1585" s="29">
        <f t="shared" si="187"/>
        <v>1596.5</v>
      </c>
      <c r="FT1585" s="29">
        <f t="shared" si="185"/>
        <v>1596.5</v>
      </c>
      <c r="FU1585" s="8">
        <f t="shared" si="188"/>
        <v>20</v>
      </c>
      <c r="FV1585" s="29">
        <f t="shared" si="186"/>
        <v>20</v>
      </c>
    </row>
    <row r="1586" spans="1:178">
      <c r="A1586" s="8">
        <v>11138</v>
      </c>
      <c r="B1586" s="27" t="s">
        <v>71</v>
      </c>
      <c r="C1586" s="40">
        <v>13</v>
      </c>
      <c r="D1586" s="40" t="s">
        <v>1957</v>
      </c>
      <c r="E1586" s="40" t="s">
        <v>1487</v>
      </c>
      <c r="F1586" s="40" t="s">
        <v>1042</v>
      </c>
      <c r="G1586" s="40">
        <v>550</v>
      </c>
      <c r="H1586" s="8" t="str">
        <f>VLOOKUP(F1586, 'Meslek Grupları'!$E$6:$G$152, 3, FALSE)</f>
        <v>Esnaf</v>
      </c>
      <c r="I1586" s="40"/>
      <c r="J1586" s="40"/>
      <c r="K1586" s="40"/>
      <c r="L1586" s="40"/>
      <c r="M1586" s="40"/>
      <c r="N1586" s="40"/>
      <c r="O1586" s="40"/>
      <c r="P1586" s="40"/>
      <c r="Q1586" s="40" t="s">
        <v>576</v>
      </c>
      <c r="R1586" s="40">
        <v>30</v>
      </c>
      <c r="S1586" s="40"/>
      <c r="T1586" s="40"/>
      <c r="U1586" s="40"/>
      <c r="V1586" s="40"/>
      <c r="W1586" s="40"/>
      <c r="X1586" s="40"/>
      <c r="Y1586" s="40"/>
      <c r="Z1586" s="41"/>
      <c r="AA1586" s="40"/>
      <c r="AB1586" s="40"/>
      <c r="AC1586" s="40"/>
      <c r="AD1586" s="40"/>
      <c r="AE1586" s="40"/>
      <c r="AF1586" s="40"/>
      <c r="AG1586" s="40"/>
      <c r="AH1586" s="40"/>
      <c r="AI1586" s="40"/>
      <c r="AJ1586" s="40"/>
      <c r="AK1586" s="40"/>
      <c r="AL1586" s="40"/>
      <c r="AM1586" s="40"/>
      <c r="AN1586" s="40"/>
      <c r="AO1586" s="40"/>
      <c r="AP1586" s="40"/>
      <c r="AQ1586" s="40"/>
      <c r="AR1586" s="40">
        <v>40</v>
      </c>
      <c r="AS1586" s="42">
        <v>8</v>
      </c>
      <c r="AT1586" s="42">
        <v>8</v>
      </c>
      <c r="AU1586" s="43"/>
      <c r="AV1586" s="40">
        <v>2</v>
      </c>
      <c r="AW1586" s="40"/>
      <c r="AX1586" s="40">
        <v>8</v>
      </c>
      <c r="AY1586" s="40" t="s">
        <v>1918</v>
      </c>
      <c r="AZ1586" s="40">
        <v>72</v>
      </c>
      <c r="BA1586" s="42">
        <v>80</v>
      </c>
      <c r="BB1586" s="41"/>
      <c r="BC1586" s="40"/>
      <c r="BD1586" s="40"/>
      <c r="BE1586" s="40"/>
      <c r="BF1586" s="40"/>
      <c r="BG1586" s="40"/>
      <c r="BH1586" s="42"/>
      <c r="BI1586" s="40"/>
      <c r="BJ1586" s="40"/>
      <c r="BK1586" s="40"/>
      <c r="BL1586" s="40"/>
      <c r="BM1586" s="40"/>
      <c r="BN1586" s="40"/>
      <c r="BO1586" s="41"/>
      <c r="BP1586" s="40"/>
      <c r="BQ1586" s="40"/>
      <c r="BR1586" s="40"/>
      <c r="BS1586" s="40"/>
      <c r="BT1586" s="40"/>
      <c r="BU1586" s="42"/>
      <c r="BV1586" s="40"/>
      <c r="BW1586" s="41"/>
      <c r="BX1586" s="40"/>
      <c r="BY1586" s="40"/>
      <c r="BZ1586" s="40"/>
      <c r="CA1586" s="42"/>
      <c r="CB1586" s="41"/>
      <c r="CC1586" s="40"/>
      <c r="CD1586" s="40"/>
      <c r="CE1586" s="40"/>
      <c r="CF1586" s="40"/>
      <c r="CG1586" s="40"/>
      <c r="CH1586" s="42"/>
      <c r="CI1586" s="43"/>
      <c r="CJ1586" s="41"/>
      <c r="CK1586" s="40"/>
      <c r="CL1586" s="40"/>
      <c r="CM1586" s="40"/>
      <c r="CN1586" s="40"/>
      <c r="CO1586" s="40"/>
      <c r="CP1586" s="40"/>
      <c r="CQ1586" s="40"/>
      <c r="CR1586" s="40"/>
      <c r="CS1586" s="40"/>
      <c r="CT1586" s="40"/>
      <c r="CU1586" s="40"/>
      <c r="CV1586" s="40">
        <v>2</v>
      </c>
      <c r="CW1586" s="40"/>
      <c r="CX1586" s="40"/>
      <c r="CY1586" s="40"/>
      <c r="CZ1586" s="40"/>
      <c r="DA1586" s="40"/>
      <c r="DB1586" s="40"/>
      <c r="DC1586" s="40"/>
      <c r="DD1586" s="40"/>
      <c r="DE1586" s="40"/>
      <c r="DF1586" s="40"/>
      <c r="DG1586" s="40"/>
      <c r="DH1586" s="40"/>
      <c r="DI1586" s="40"/>
      <c r="DJ1586" s="40"/>
      <c r="DK1586" s="40"/>
      <c r="DL1586" s="40"/>
      <c r="DM1586" s="40"/>
      <c r="DN1586" s="40"/>
      <c r="DO1586" s="40">
        <v>2</v>
      </c>
      <c r="DP1586" s="40"/>
      <c r="DQ1586" s="41"/>
      <c r="DR1586" s="40"/>
      <c r="DS1586" s="40"/>
      <c r="DT1586" s="40"/>
      <c r="DU1586" s="40"/>
      <c r="DV1586" s="42"/>
      <c r="DW1586" s="40"/>
      <c r="DX1586" s="40"/>
      <c r="DY1586" s="40"/>
      <c r="DZ1586" s="40"/>
      <c r="EA1586" s="40"/>
      <c r="EB1586" s="40"/>
      <c r="EC1586" s="40"/>
      <c r="ED1586" s="41"/>
      <c r="EE1586" s="40"/>
      <c r="EF1586" s="40"/>
      <c r="EG1586" s="41"/>
      <c r="EH1586" s="40"/>
      <c r="EI1586" s="40"/>
      <c r="EJ1586" s="40"/>
      <c r="EK1586" s="40"/>
      <c r="EL1586" s="42"/>
      <c r="EM1586" s="40"/>
      <c r="EN1586" s="40"/>
      <c r="EO1586" s="40"/>
      <c r="EP1586" s="40"/>
      <c r="EQ1586" s="40"/>
      <c r="ER1586" s="40"/>
      <c r="ES1586" s="40"/>
      <c r="ET1586" s="40"/>
      <c r="EU1586" s="40"/>
      <c r="EV1586" s="40"/>
      <c r="EW1586" s="42"/>
      <c r="EX1586" s="42"/>
      <c r="EY1586" s="42"/>
      <c r="EZ1586" s="42"/>
      <c r="FA1586" s="42"/>
      <c r="FB1586" s="42"/>
      <c r="FC1586" s="42"/>
      <c r="FD1586" s="42"/>
      <c r="FE1586" s="42"/>
      <c r="FF1586" s="42"/>
      <c r="FG1586" s="42"/>
      <c r="FH1586" s="42"/>
      <c r="FI1586" s="42"/>
      <c r="FJ1586" s="42"/>
      <c r="FK1586" s="42"/>
      <c r="FL1586" s="42"/>
      <c r="FM1586" s="42"/>
      <c r="FN1586" s="42"/>
      <c r="FO1586" s="42"/>
      <c r="FP1586" s="42"/>
      <c r="FQ1586" s="42"/>
      <c r="FR1586" s="42"/>
      <c r="FS1586" s="29">
        <f t="shared" si="187"/>
        <v>622</v>
      </c>
      <c r="FT1586" s="29">
        <f t="shared" si="185"/>
        <v>622</v>
      </c>
      <c r="FU1586" s="8">
        <f t="shared" si="188"/>
        <v>2</v>
      </c>
      <c r="FV1586" s="29">
        <f t="shared" si="186"/>
        <v>2</v>
      </c>
    </row>
    <row r="1587" spans="1:178">
      <c r="A1587" s="8">
        <v>11138</v>
      </c>
      <c r="B1587" s="27" t="s">
        <v>71</v>
      </c>
      <c r="C1587" s="40">
        <v>14</v>
      </c>
      <c r="D1587" s="40" t="s">
        <v>1459</v>
      </c>
      <c r="E1587" s="40" t="s">
        <v>1487</v>
      </c>
      <c r="F1587" s="40" t="s">
        <v>1042</v>
      </c>
      <c r="G1587" s="40">
        <v>350</v>
      </c>
      <c r="H1587" s="8" t="str">
        <f>VLOOKUP(F1587, 'Meslek Grupları'!$E$6:$G$152, 3, FALSE)</f>
        <v>Esnaf</v>
      </c>
      <c r="I1587" s="40"/>
      <c r="J1587" s="40"/>
      <c r="K1587" s="40"/>
      <c r="L1587" s="40"/>
      <c r="M1587" s="40"/>
      <c r="N1587" s="40"/>
      <c r="O1587" s="40"/>
      <c r="P1587" s="40"/>
      <c r="Q1587" s="40" t="s">
        <v>576</v>
      </c>
      <c r="R1587" s="40">
        <v>30</v>
      </c>
      <c r="S1587" s="40">
        <v>2</v>
      </c>
      <c r="T1587" s="40">
        <v>10</v>
      </c>
      <c r="U1587" s="40"/>
      <c r="V1587" s="40"/>
      <c r="W1587" s="40"/>
      <c r="X1587" s="40"/>
      <c r="Y1587" s="40"/>
      <c r="Z1587" s="41"/>
      <c r="AA1587" s="40"/>
      <c r="AB1587" s="40"/>
      <c r="AC1587" s="40"/>
      <c r="AD1587" s="40"/>
      <c r="AE1587" s="40"/>
      <c r="AF1587" s="40"/>
      <c r="AG1587" s="40"/>
      <c r="AH1587" s="40"/>
      <c r="AI1587" s="40"/>
      <c r="AJ1587" s="40"/>
      <c r="AK1587" s="40"/>
      <c r="AL1587" s="40"/>
      <c r="AM1587" s="40"/>
      <c r="AN1587" s="40"/>
      <c r="AO1587" s="40"/>
      <c r="AP1587" s="40"/>
      <c r="AQ1587" s="40"/>
      <c r="AR1587" s="40">
        <v>40</v>
      </c>
      <c r="AS1587" s="42">
        <v>8</v>
      </c>
      <c r="AT1587" s="42">
        <v>8</v>
      </c>
      <c r="AU1587" s="43"/>
      <c r="AV1587" s="40">
        <v>2</v>
      </c>
      <c r="AW1587" s="40"/>
      <c r="AX1587" s="40">
        <v>8</v>
      </c>
      <c r="AY1587" s="40" t="s">
        <v>1918</v>
      </c>
      <c r="AZ1587" s="40">
        <v>72</v>
      </c>
      <c r="BA1587" s="42">
        <v>80</v>
      </c>
      <c r="BB1587" s="41"/>
      <c r="BC1587" s="40"/>
      <c r="BD1587" s="40"/>
      <c r="BE1587" s="40"/>
      <c r="BF1587" s="40"/>
      <c r="BG1587" s="40"/>
      <c r="BH1587" s="42"/>
      <c r="BI1587" s="40"/>
      <c r="BJ1587" s="40"/>
      <c r="BK1587" s="40"/>
      <c r="BL1587" s="40"/>
      <c r="BM1587" s="40"/>
      <c r="BN1587" s="40"/>
      <c r="BO1587" s="41"/>
      <c r="BP1587" s="40"/>
      <c r="BQ1587" s="40"/>
      <c r="BR1587" s="40"/>
      <c r="BS1587" s="40"/>
      <c r="BT1587" s="40"/>
      <c r="BU1587" s="42"/>
      <c r="BV1587" s="40"/>
      <c r="BW1587" s="41">
        <v>2</v>
      </c>
      <c r="BX1587" s="40"/>
      <c r="BY1587" s="40"/>
      <c r="BZ1587" s="40">
        <v>75</v>
      </c>
      <c r="CA1587" s="42">
        <v>75</v>
      </c>
      <c r="CB1587" s="41"/>
      <c r="CC1587" s="40"/>
      <c r="CD1587" s="40"/>
      <c r="CE1587" s="40"/>
      <c r="CF1587" s="40"/>
      <c r="CG1587" s="40"/>
      <c r="CH1587" s="42"/>
      <c r="CI1587" s="43"/>
      <c r="CJ1587" s="41"/>
      <c r="CK1587" s="40"/>
      <c r="CL1587" s="40"/>
      <c r="CM1587" s="40"/>
      <c r="CN1587" s="40"/>
      <c r="CO1587" s="40"/>
      <c r="CP1587" s="40"/>
      <c r="CQ1587" s="40"/>
      <c r="CR1587" s="40"/>
      <c r="CS1587" s="40"/>
      <c r="CT1587" s="40"/>
      <c r="CU1587" s="40"/>
      <c r="CV1587" s="40"/>
      <c r="CW1587" s="40"/>
      <c r="CX1587" s="40"/>
      <c r="CY1587" s="40"/>
      <c r="CZ1587" s="40"/>
      <c r="DA1587" s="40"/>
      <c r="DB1587" s="40"/>
      <c r="DC1587" s="40"/>
      <c r="DD1587" s="40"/>
      <c r="DE1587" s="40"/>
      <c r="DF1587" s="40"/>
      <c r="DG1587" s="40"/>
      <c r="DH1587" s="40"/>
      <c r="DI1587" s="40"/>
      <c r="DJ1587" s="40"/>
      <c r="DK1587" s="40"/>
      <c r="DL1587" s="40"/>
      <c r="DM1587" s="40"/>
      <c r="DN1587" s="40"/>
      <c r="DO1587" s="40">
        <v>2</v>
      </c>
      <c r="DP1587" s="40"/>
      <c r="DQ1587" s="41"/>
      <c r="DR1587" s="40"/>
      <c r="DS1587" s="40"/>
      <c r="DT1587" s="40"/>
      <c r="DU1587" s="40"/>
      <c r="DV1587" s="42"/>
      <c r="DW1587" s="40"/>
      <c r="DX1587" s="40"/>
      <c r="DY1587" s="40"/>
      <c r="DZ1587" s="40"/>
      <c r="EA1587" s="40"/>
      <c r="EB1587" s="40"/>
      <c r="EC1587" s="40"/>
      <c r="ED1587" s="41"/>
      <c r="EE1587" s="40"/>
      <c r="EF1587" s="40"/>
      <c r="EG1587" s="41"/>
      <c r="EH1587" s="40"/>
      <c r="EI1587" s="40"/>
      <c r="EJ1587" s="40"/>
      <c r="EK1587" s="40"/>
      <c r="EL1587" s="42"/>
      <c r="EM1587" s="40"/>
      <c r="EN1587" s="40"/>
      <c r="EO1587" s="40"/>
      <c r="EP1587" s="40"/>
      <c r="EQ1587" s="40"/>
      <c r="ER1587" s="40"/>
      <c r="ES1587" s="40"/>
      <c r="ET1587" s="40"/>
      <c r="EU1587" s="40"/>
      <c r="EV1587" s="40"/>
      <c r="EW1587" s="42"/>
      <c r="EX1587" s="42"/>
      <c r="EY1587" s="42"/>
      <c r="EZ1587" s="42"/>
      <c r="FA1587" s="42"/>
      <c r="FB1587" s="42"/>
      <c r="FC1587" s="42"/>
      <c r="FD1587" s="42"/>
      <c r="FE1587" s="42"/>
      <c r="FF1587" s="42"/>
      <c r="FG1587" s="42"/>
      <c r="FH1587" s="42"/>
      <c r="FI1587" s="42"/>
      <c r="FJ1587" s="42"/>
      <c r="FK1587" s="42"/>
      <c r="FL1587" s="42"/>
      <c r="FM1587" s="42"/>
      <c r="FN1587" s="42"/>
      <c r="FO1587" s="42"/>
      <c r="FP1587" s="42"/>
      <c r="FQ1587" s="42"/>
      <c r="FR1587" s="42"/>
      <c r="FS1587" s="29">
        <f t="shared" si="187"/>
        <v>497</v>
      </c>
      <c r="FT1587" s="29">
        <f t="shared" si="185"/>
        <v>497</v>
      </c>
      <c r="FU1587" s="8">
        <f t="shared" si="188"/>
        <v>4</v>
      </c>
      <c r="FV1587" s="29">
        <f t="shared" si="186"/>
        <v>4</v>
      </c>
    </row>
    <row r="1588" spans="1:178">
      <c r="A1588" s="8">
        <v>11138</v>
      </c>
      <c r="B1588" s="27" t="s">
        <v>71</v>
      </c>
      <c r="C1588" s="40">
        <v>15</v>
      </c>
      <c r="D1588" s="40" t="s">
        <v>1880</v>
      </c>
      <c r="E1588" s="40" t="s">
        <v>1487</v>
      </c>
      <c r="F1588" s="40" t="s">
        <v>807</v>
      </c>
      <c r="G1588" s="40">
        <v>450</v>
      </c>
      <c r="H1588" s="8" t="str">
        <f>VLOOKUP(F1588, 'Meslek Grupları'!$E$6:$G$152, 3, FALSE)</f>
        <v>Esnaf</v>
      </c>
      <c r="I1588" s="40"/>
      <c r="J1588" s="40"/>
      <c r="K1588" s="40"/>
      <c r="L1588" s="40"/>
      <c r="M1588" s="40"/>
      <c r="N1588" s="40"/>
      <c r="O1588" s="40"/>
      <c r="P1588" s="40"/>
      <c r="Q1588" s="40" t="s">
        <v>576</v>
      </c>
      <c r="R1588" s="40">
        <v>30</v>
      </c>
      <c r="S1588" s="40">
        <v>2</v>
      </c>
      <c r="T1588" s="40">
        <v>10</v>
      </c>
      <c r="U1588" s="40"/>
      <c r="V1588" s="40"/>
      <c r="W1588" s="40"/>
      <c r="X1588" s="40"/>
      <c r="Y1588" s="40"/>
      <c r="Z1588" s="41"/>
      <c r="AA1588" s="40"/>
      <c r="AB1588" s="40"/>
      <c r="AC1588" s="40"/>
      <c r="AD1588" s="40"/>
      <c r="AE1588" s="40"/>
      <c r="AF1588" s="40"/>
      <c r="AG1588" s="40"/>
      <c r="AH1588" s="40"/>
      <c r="AI1588" s="40"/>
      <c r="AJ1588" s="40"/>
      <c r="AK1588" s="40"/>
      <c r="AL1588" s="40"/>
      <c r="AM1588" s="40"/>
      <c r="AN1588" s="40"/>
      <c r="AO1588" s="40"/>
      <c r="AP1588" s="40"/>
      <c r="AQ1588" s="40"/>
      <c r="AR1588" s="40"/>
      <c r="AS1588" s="42"/>
      <c r="AT1588" s="42"/>
      <c r="AU1588" s="43"/>
      <c r="AV1588" s="40"/>
      <c r="AW1588" s="40"/>
      <c r="AX1588" s="40"/>
      <c r="AY1588" s="40"/>
      <c r="AZ1588" s="40"/>
      <c r="BA1588" s="42"/>
      <c r="BB1588" s="41"/>
      <c r="BC1588" s="40"/>
      <c r="BD1588" s="40"/>
      <c r="BE1588" s="40"/>
      <c r="BF1588" s="40"/>
      <c r="BG1588" s="40"/>
      <c r="BH1588" s="42"/>
      <c r="BI1588" s="40"/>
      <c r="BJ1588" s="40"/>
      <c r="BK1588" s="40"/>
      <c r="BL1588" s="40"/>
      <c r="BM1588" s="40"/>
      <c r="BN1588" s="40"/>
      <c r="BO1588" s="41"/>
      <c r="BP1588" s="40"/>
      <c r="BQ1588" s="40"/>
      <c r="BR1588" s="40"/>
      <c r="BS1588" s="40"/>
      <c r="BT1588" s="40"/>
      <c r="BU1588" s="42"/>
      <c r="BV1588" s="40"/>
      <c r="BW1588" s="41">
        <v>2</v>
      </c>
      <c r="BX1588" s="40"/>
      <c r="BY1588" s="40"/>
      <c r="BZ1588" s="40">
        <v>75</v>
      </c>
      <c r="CA1588" s="42">
        <v>75</v>
      </c>
      <c r="CB1588" s="41"/>
      <c r="CC1588" s="40"/>
      <c r="CD1588" s="40"/>
      <c r="CE1588" s="40"/>
      <c r="CF1588" s="40"/>
      <c r="CG1588" s="40"/>
      <c r="CH1588" s="42"/>
      <c r="CI1588" s="43"/>
      <c r="CJ1588" s="41"/>
      <c r="CK1588" s="40"/>
      <c r="CL1588" s="40"/>
      <c r="CM1588" s="40"/>
      <c r="CN1588" s="40"/>
      <c r="CO1588" s="40"/>
      <c r="CP1588" s="40"/>
      <c r="CQ1588" s="40"/>
      <c r="CR1588" s="40"/>
      <c r="CS1588" s="40"/>
      <c r="CT1588" s="40"/>
      <c r="CU1588" s="40"/>
      <c r="CV1588" s="40"/>
      <c r="CW1588" s="40"/>
      <c r="CX1588" s="40"/>
      <c r="CY1588" s="40"/>
      <c r="CZ1588" s="40"/>
      <c r="DA1588" s="40"/>
      <c r="DB1588" s="40"/>
      <c r="DC1588" s="40"/>
      <c r="DD1588" s="40"/>
      <c r="DE1588" s="40"/>
      <c r="DF1588" s="40"/>
      <c r="DG1588" s="40"/>
      <c r="DH1588" s="40"/>
      <c r="DI1588" s="40"/>
      <c r="DJ1588" s="40"/>
      <c r="DK1588" s="40"/>
      <c r="DL1588" s="40"/>
      <c r="DM1588" s="40"/>
      <c r="DN1588" s="40"/>
      <c r="DO1588" s="40"/>
      <c r="DP1588" s="40"/>
      <c r="DQ1588" s="41"/>
      <c r="DR1588" s="40"/>
      <c r="DS1588" s="40"/>
      <c r="DT1588" s="40"/>
      <c r="DU1588" s="40"/>
      <c r="DV1588" s="42"/>
      <c r="DW1588" s="40"/>
      <c r="DX1588" s="40"/>
      <c r="DY1588" s="40"/>
      <c r="DZ1588" s="40"/>
      <c r="EA1588" s="40"/>
      <c r="EB1588" s="40"/>
      <c r="EC1588" s="40"/>
      <c r="ED1588" s="41"/>
      <c r="EE1588" s="40"/>
      <c r="EF1588" s="40"/>
      <c r="EG1588" s="41"/>
      <c r="EH1588" s="40"/>
      <c r="EI1588" s="40"/>
      <c r="EJ1588" s="40"/>
      <c r="EK1588" s="40"/>
      <c r="EL1588" s="42"/>
      <c r="EM1588" s="40"/>
      <c r="EN1588" s="40"/>
      <c r="EO1588" s="40"/>
      <c r="EP1588" s="40"/>
      <c r="EQ1588" s="40"/>
      <c r="ER1588" s="40"/>
      <c r="ES1588" s="40"/>
      <c r="ET1588" s="40"/>
      <c r="EU1588" s="40"/>
      <c r="EV1588" s="40"/>
      <c r="EW1588" s="42"/>
      <c r="EX1588" s="42"/>
      <c r="EY1588" s="42"/>
      <c r="EZ1588" s="42"/>
      <c r="FA1588" s="42"/>
      <c r="FB1588" s="42"/>
      <c r="FC1588" s="42"/>
      <c r="FD1588" s="42"/>
      <c r="FE1588" s="42"/>
      <c r="FF1588" s="42"/>
      <c r="FG1588" s="42"/>
      <c r="FH1588" s="42"/>
      <c r="FI1588" s="42"/>
      <c r="FJ1588" s="42"/>
      <c r="FK1588" s="42"/>
      <c r="FL1588" s="42"/>
      <c r="FM1588" s="42"/>
      <c r="FN1588" s="42"/>
      <c r="FO1588" s="42"/>
      <c r="FP1588" s="42"/>
      <c r="FQ1588" s="42"/>
      <c r="FR1588" s="42"/>
      <c r="FS1588" s="29">
        <f t="shared" si="187"/>
        <v>525</v>
      </c>
      <c r="FT1588" s="29">
        <f t="shared" si="185"/>
        <v>525</v>
      </c>
      <c r="FU1588" s="8">
        <f t="shared" si="188"/>
        <v>2</v>
      </c>
      <c r="FV1588" s="29">
        <f t="shared" si="186"/>
        <v>2</v>
      </c>
    </row>
    <row r="1589" spans="1:178">
      <c r="A1589" s="8">
        <v>11138</v>
      </c>
      <c r="B1589" s="27" t="s">
        <v>71</v>
      </c>
      <c r="C1589" s="40">
        <v>16</v>
      </c>
      <c r="D1589" s="40" t="s">
        <v>1448</v>
      </c>
      <c r="E1589" s="40" t="s">
        <v>1487</v>
      </c>
      <c r="F1589" s="40" t="s">
        <v>807</v>
      </c>
      <c r="G1589" s="40">
        <v>450</v>
      </c>
      <c r="H1589" s="8" t="str">
        <f>VLOOKUP(F1589, 'Meslek Grupları'!$E$6:$G$152, 3, FALSE)</f>
        <v>Esnaf</v>
      </c>
      <c r="I1589" s="40"/>
      <c r="J1589" s="40"/>
      <c r="K1589" s="40"/>
      <c r="L1589" s="40"/>
      <c r="M1589" s="40"/>
      <c r="N1589" s="40"/>
      <c r="O1589" s="40"/>
      <c r="P1589" s="40"/>
      <c r="Q1589" s="40" t="s">
        <v>576</v>
      </c>
      <c r="R1589" s="40">
        <v>30</v>
      </c>
      <c r="S1589" s="40">
        <v>2</v>
      </c>
      <c r="T1589" s="40">
        <v>10</v>
      </c>
      <c r="U1589" s="40"/>
      <c r="V1589" s="40"/>
      <c r="W1589" s="40"/>
      <c r="X1589" s="40"/>
      <c r="Y1589" s="40"/>
      <c r="Z1589" s="41"/>
      <c r="AA1589" s="40"/>
      <c r="AB1589" s="40"/>
      <c r="AC1589" s="40"/>
      <c r="AD1589" s="40"/>
      <c r="AE1589" s="40"/>
      <c r="AF1589" s="40"/>
      <c r="AG1589" s="40"/>
      <c r="AH1589" s="40"/>
      <c r="AI1589" s="40"/>
      <c r="AJ1589" s="40"/>
      <c r="AK1589" s="40"/>
      <c r="AL1589" s="40"/>
      <c r="AM1589" s="40"/>
      <c r="AN1589" s="40"/>
      <c r="AO1589" s="40"/>
      <c r="AP1589" s="40"/>
      <c r="AQ1589" s="40"/>
      <c r="AR1589" s="40">
        <v>40</v>
      </c>
      <c r="AS1589" s="42">
        <v>8</v>
      </c>
      <c r="AT1589" s="42">
        <v>8</v>
      </c>
      <c r="AU1589" s="43"/>
      <c r="AV1589" s="40">
        <v>2</v>
      </c>
      <c r="AW1589" s="40"/>
      <c r="AX1589" s="40">
        <v>8</v>
      </c>
      <c r="AY1589" s="40" t="s">
        <v>1918</v>
      </c>
      <c r="AZ1589" s="40">
        <v>72</v>
      </c>
      <c r="BA1589" s="42">
        <v>85</v>
      </c>
      <c r="BB1589" s="41"/>
      <c r="BC1589" s="40"/>
      <c r="BD1589" s="40"/>
      <c r="BE1589" s="40"/>
      <c r="BF1589" s="40"/>
      <c r="BG1589" s="40"/>
      <c r="BH1589" s="42"/>
      <c r="BI1589" s="40"/>
      <c r="BJ1589" s="40"/>
      <c r="BK1589" s="40"/>
      <c r="BL1589" s="40"/>
      <c r="BM1589" s="40"/>
      <c r="BN1589" s="40"/>
      <c r="BO1589" s="41"/>
      <c r="BP1589" s="40"/>
      <c r="BQ1589" s="40"/>
      <c r="BR1589" s="40"/>
      <c r="BS1589" s="40"/>
      <c r="BT1589" s="40"/>
      <c r="BU1589" s="42"/>
      <c r="BV1589" s="40"/>
      <c r="BW1589" s="41">
        <v>2</v>
      </c>
      <c r="BX1589" s="40"/>
      <c r="BY1589" s="40"/>
      <c r="BZ1589" s="40">
        <v>75</v>
      </c>
      <c r="CA1589" s="42">
        <v>75</v>
      </c>
      <c r="CB1589" s="41"/>
      <c r="CC1589" s="40"/>
      <c r="CD1589" s="40"/>
      <c r="CE1589" s="40"/>
      <c r="CF1589" s="40"/>
      <c r="CG1589" s="40"/>
      <c r="CH1589" s="42"/>
      <c r="CI1589" s="43"/>
      <c r="CJ1589" s="41"/>
      <c r="CK1589" s="40"/>
      <c r="CL1589" s="40"/>
      <c r="CM1589" s="40"/>
      <c r="CN1589" s="40"/>
      <c r="CO1589" s="40"/>
      <c r="CP1589" s="40"/>
      <c r="CQ1589" s="40"/>
      <c r="CR1589" s="40"/>
      <c r="CS1589" s="40"/>
      <c r="CT1589" s="40"/>
      <c r="CU1589" s="40"/>
      <c r="CV1589" s="40"/>
      <c r="CW1589" s="40"/>
      <c r="CX1589" s="40"/>
      <c r="CY1589" s="40"/>
      <c r="CZ1589" s="40"/>
      <c r="DA1589" s="40"/>
      <c r="DB1589" s="40"/>
      <c r="DC1589" s="40"/>
      <c r="DD1589" s="40"/>
      <c r="DE1589" s="40"/>
      <c r="DF1589" s="40"/>
      <c r="DG1589" s="40"/>
      <c r="DH1589" s="40"/>
      <c r="DI1589" s="40"/>
      <c r="DJ1589" s="40"/>
      <c r="DK1589" s="40"/>
      <c r="DL1589" s="40"/>
      <c r="DM1589" s="40"/>
      <c r="DN1589" s="40"/>
      <c r="DO1589" s="40">
        <v>2</v>
      </c>
      <c r="DP1589" s="40"/>
      <c r="DQ1589" s="41"/>
      <c r="DR1589" s="40"/>
      <c r="DS1589" s="40"/>
      <c r="DT1589" s="40"/>
      <c r="DU1589" s="40"/>
      <c r="DV1589" s="42"/>
      <c r="DW1589" s="40"/>
      <c r="DX1589" s="40"/>
      <c r="DY1589" s="40"/>
      <c r="DZ1589" s="40"/>
      <c r="EA1589" s="40"/>
      <c r="EB1589" s="40"/>
      <c r="EC1589" s="40"/>
      <c r="ED1589" s="41"/>
      <c r="EE1589" s="40"/>
      <c r="EF1589" s="40"/>
      <c r="EG1589" s="41"/>
      <c r="EH1589" s="40"/>
      <c r="EI1589" s="40"/>
      <c r="EJ1589" s="40"/>
      <c r="EK1589" s="40"/>
      <c r="EL1589" s="42"/>
      <c r="EM1589" s="40"/>
      <c r="EN1589" s="40"/>
      <c r="EO1589" s="40"/>
      <c r="EP1589" s="40"/>
      <c r="EQ1589" s="40"/>
      <c r="ER1589" s="40"/>
      <c r="ES1589" s="40"/>
      <c r="ET1589" s="40"/>
      <c r="EU1589" s="40"/>
      <c r="EV1589" s="40"/>
      <c r="EW1589" s="42"/>
      <c r="EX1589" s="42"/>
      <c r="EY1589" s="42"/>
      <c r="EZ1589" s="42"/>
      <c r="FA1589" s="42"/>
      <c r="FB1589" s="42"/>
      <c r="FC1589" s="42"/>
      <c r="FD1589" s="42"/>
      <c r="FE1589" s="42"/>
      <c r="FF1589" s="42"/>
      <c r="FG1589" s="42"/>
      <c r="FH1589" s="42"/>
      <c r="FI1589" s="42"/>
      <c r="FJ1589" s="42"/>
      <c r="FK1589" s="42"/>
      <c r="FL1589" s="42"/>
      <c r="FM1589" s="42"/>
      <c r="FN1589" s="42"/>
      <c r="FO1589" s="42"/>
      <c r="FP1589" s="42"/>
      <c r="FQ1589" s="42"/>
      <c r="FR1589" s="42"/>
      <c r="FS1589" s="29">
        <f t="shared" si="187"/>
        <v>597</v>
      </c>
      <c r="FT1589" s="29">
        <f t="shared" si="185"/>
        <v>597</v>
      </c>
      <c r="FU1589" s="8">
        <f t="shared" si="188"/>
        <v>4</v>
      </c>
      <c r="FV1589" s="29">
        <f t="shared" si="186"/>
        <v>4</v>
      </c>
    </row>
    <row r="1590" spans="1:178">
      <c r="A1590" s="8">
        <v>11138</v>
      </c>
      <c r="B1590" s="27" t="s">
        <v>71</v>
      </c>
      <c r="C1590" s="40">
        <v>17</v>
      </c>
      <c r="D1590" s="40" t="s">
        <v>1904</v>
      </c>
      <c r="E1590" s="40" t="s">
        <v>1513</v>
      </c>
      <c r="F1590" s="40" t="s">
        <v>804</v>
      </c>
      <c r="G1590" s="40">
        <v>650</v>
      </c>
      <c r="H1590" s="8" t="str">
        <f>VLOOKUP(F1590, 'Meslek Grupları'!$E$6:$G$152, 3, FALSE)</f>
        <v>İşçiler</v>
      </c>
      <c r="I1590" s="40"/>
      <c r="J1590" s="40"/>
      <c r="K1590" s="40"/>
      <c r="L1590" s="40"/>
      <c r="M1590" s="40"/>
      <c r="N1590" s="40"/>
      <c r="O1590" s="40"/>
      <c r="P1590" s="40"/>
      <c r="Q1590" s="40" t="s">
        <v>576</v>
      </c>
      <c r="R1590" s="40">
        <v>60</v>
      </c>
      <c r="S1590" s="40">
        <v>3</v>
      </c>
      <c r="T1590" s="40">
        <v>17</v>
      </c>
      <c r="U1590" s="40"/>
      <c r="V1590" s="40"/>
      <c r="W1590" s="40"/>
      <c r="X1590" s="40"/>
      <c r="Y1590" s="40"/>
      <c r="Z1590" s="41">
        <v>100</v>
      </c>
      <c r="AA1590" s="40">
        <v>25</v>
      </c>
      <c r="AB1590" s="40"/>
      <c r="AC1590" s="40"/>
      <c r="AD1590" s="40"/>
      <c r="AE1590" s="40"/>
      <c r="AF1590" s="40"/>
      <c r="AG1590" s="40"/>
      <c r="AH1590" s="40"/>
      <c r="AI1590" s="40"/>
      <c r="AJ1590" s="40"/>
      <c r="AK1590" s="40"/>
      <c r="AL1590" s="40"/>
      <c r="AM1590" s="40"/>
      <c r="AN1590" s="40"/>
      <c r="AO1590" s="40"/>
      <c r="AP1590" s="40"/>
      <c r="AQ1590" s="40"/>
      <c r="AR1590" s="40"/>
      <c r="AS1590" s="42"/>
      <c r="AT1590" s="42"/>
      <c r="AU1590" s="43"/>
      <c r="AV1590" s="40">
        <v>12</v>
      </c>
      <c r="AW1590" s="40"/>
      <c r="AX1590" s="40">
        <v>25</v>
      </c>
      <c r="AY1590" s="40" t="s">
        <v>1918</v>
      </c>
      <c r="AZ1590" s="40">
        <v>225</v>
      </c>
      <c r="BA1590" s="42">
        <v>300</v>
      </c>
      <c r="BB1590" s="41"/>
      <c r="BC1590" s="40"/>
      <c r="BD1590" s="40"/>
      <c r="BE1590" s="40"/>
      <c r="BF1590" s="40"/>
      <c r="BG1590" s="40"/>
      <c r="BH1590" s="42"/>
      <c r="BI1590" s="40"/>
      <c r="BJ1590" s="40"/>
      <c r="BK1590" s="40"/>
      <c r="BL1590" s="40"/>
      <c r="BM1590" s="40"/>
      <c r="BN1590" s="40"/>
      <c r="BO1590" s="41"/>
      <c r="BP1590" s="40"/>
      <c r="BQ1590" s="40"/>
      <c r="BR1590" s="40"/>
      <c r="BS1590" s="40"/>
      <c r="BT1590" s="40"/>
      <c r="BU1590" s="42"/>
      <c r="BV1590" s="40"/>
      <c r="BW1590" s="41">
        <v>3</v>
      </c>
      <c r="BX1590" s="40"/>
      <c r="BY1590" s="40"/>
      <c r="BZ1590" s="40">
        <v>75</v>
      </c>
      <c r="CA1590" s="42">
        <v>90</v>
      </c>
      <c r="CB1590" s="41"/>
      <c r="CC1590" s="40"/>
      <c r="CD1590" s="40"/>
      <c r="CE1590" s="40"/>
      <c r="CF1590" s="40"/>
      <c r="CG1590" s="40"/>
      <c r="CH1590" s="42"/>
      <c r="CI1590" s="43"/>
      <c r="CJ1590" s="41"/>
      <c r="CK1590" s="40"/>
      <c r="CL1590" s="40"/>
      <c r="CM1590" s="40"/>
      <c r="CN1590" s="40"/>
      <c r="CO1590" s="40"/>
      <c r="CP1590" s="40"/>
      <c r="CQ1590" s="40"/>
      <c r="CR1590" s="40"/>
      <c r="CS1590" s="40"/>
      <c r="CT1590" s="40"/>
      <c r="CU1590" s="40"/>
      <c r="CV1590" s="40"/>
      <c r="CW1590" s="40"/>
      <c r="CX1590" s="40"/>
      <c r="CY1590" s="40"/>
      <c r="CZ1590" s="40"/>
      <c r="DA1590" s="40"/>
      <c r="DB1590" s="40"/>
      <c r="DC1590" s="40"/>
      <c r="DD1590" s="40"/>
      <c r="DE1590" s="40"/>
      <c r="DF1590" s="40"/>
      <c r="DG1590" s="40"/>
      <c r="DH1590" s="40"/>
      <c r="DI1590" s="40"/>
      <c r="DJ1590" s="40"/>
      <c r="DK1590" s="40"/>
      <c r="DL1590" s="40"/>
      <c r="DM1590" s="40"/>
      <c r="DN1590" s="40"/>
      <c r="DO1590" s="40"/>
      <c r="DP1590" s="40"/>
      <c r="DQ1590" s="41"/>
      <c r="DR1590" s="40"/>
      <c r="DS1590" s="40"/>
      <c r="DT1590" s="40"/>
      <c r="DU1590" s="40"/>
      <c r="DV1590" s="42"/>
      <c r="DW1590" s="40"/>
      <c r="DX1590" s="40"/>
      <c r="DY1590" s="40"/>
      <c r="DZ1590" s="40"/>
      <c r="EA1590" s="40"/>
      <c r="EB1590" s="40"/>
      <c r="EC1590" s="40"/>
      <c r="ED1590" s="41"/>
      <c r="EE1590" s="40"/>
      <c r="EF1590" s="40"/>
      <c r="EG1590" s="41"/>
      <c r="EH1590" s="40"/>
      <c r="EI1590" s="40"/>
      <c r="EJ1590" s="40"/>
      <c r="EK1590" s="40"/>
      <c r="EL1590" s="42"/>
      <c r="EM1590" s="40"/>
      <c r="EN1590" s="40"/>
      <c r="EO1590" s="40"/>
      <c r="EP1590" s="40"/>
      <c r="EQ1590" s="40"/>
      <c r="ER1590" s="40"/>
      <c r="ES1590" s="40"/>
      <c r="ET1590" s="40"/>
      <c r="EU1590" s="40"/>
      <c r="EV1590" s="40"/>
      <c r="EW1590" s="42"/>
      <c r="EX1590" s="42"/>
      <c r="EY1590" s="42"/>
      <c r="EZ1590" s="42"/>
      <c r="FA1590" s="42"/>
      <c r="FB1590" s="42"/>
      <c r="FC1590" s="42"/>
      <c r="FD1590" s="42"/>
      <c r="FE1590" s="42"/>
      <c r="FF1590" s="42"/>
      <c r="FG1590" s="42"/>
      <c r="FH1590" s="42"/>
      <c r="FI1590" s="42"/>
      <c r="FJ1590" s="42"/>
      <c r="FK1590" s="42"/>
      <c r="FL1590" s="42"/>
      <c r="FM1590" s="42"/>
      <c r="FN1590" s="42"/>
      <c r="FO1590" s="42"/>
      <c r="FP1590" s="42"/>
      <c r="FQ1590" s="42"/>
      <c r="FR1590" s="42"/>
      <c r="FS1590" s="29">
        <f t="shared" si="187"/>
        <v>950</v>
      </c>
      <c r="FT1590" s="29">
        <f t="shared" si="185"/>
        <v>950</v>
      </c>
      <c r="FU1590" s="8">
        <f t="shared" si="188"/>
        <v>15</v>
      </c>
      <c r="FV1590" s="29">
        <f t="shared" si="186"/>
        <v>15</v>
      </c>
    </row>
    <row r="1591" spans="1:178">
      <c r="A1591" s="8">
        <v>11138</v>
      </c>
      <c r="B1591" s="27" t="s">
        <v>71</v>
      </c>
      <c r="C1591" s="40">
        <v>18</v>
      </c>
      <c r="D1591" s="40" t="s">
        <v>1451</v>
      </c>
      <c r="E1591" s="40" t="s">
        <v>1434</v>
      </c>
      <c r="F1591" s="40" t="s">
        <v>1042</v>
      </c>
      <c r="G1591" s="40">
        <v>600</v>
      </c>
      <c r="H1591" s="8" t="str">
        <f>VLOOKUP(F1591, 'Meslek Grupları'!$E$6:$G$152, 3, FALSE)</f>
        <v>Esnaf</v>
      </c>
      <c r="I1591" s="40"/>
      <c r="J1591" s="40"/>
      <c r="K1591" s="40"/>
      <c r="L1591" s="40"/>
      <c r="M1591" s="40"/>
      <c r="N1591" s="40"/>
      <c r="O1591" s="40"/>
      <c r="P1591" s="40"/>
      <c r="Q1591" s="40" t="s">
        <v>576</v>
      </c>
      <c r="R1591" s="40">
        <v>85</v>
      </c>
      <c r="S1591" s="40">
        <v>4</v>
      </c>
      <c r="T1591" s="40">
        <v>28</v>
      </c>
      <c r="U1591" s="40"/>
      <c r="V1591" s="40"/>
      <c r="W1591" s="40"/>
      <c r="X1591" s="40"/>
      <c r="Y1591" s="40"/>
      <c r="Z1591" s="41">
        <v>200</v>
      </c>
      <c r="AA1591" s="40">
        <v>50</v>
      </c>
      <c r="AB1591" s="40"/>
      <c r="AC1591" s="40"/>
      <c r="AD1591" s="40"/>
      <c r="AE1591" s="40"/>
      <c r="AF1591" s="40"/>
      <c r="AG1591" s="40"/>
      <c r="AH1591" s="40"/>
      <c r="AI1591" s="40"/>
      <c r="AJ1591" s="40"/>
      <c r="AK1591" s="40"/>
      <c r="AL1591" s="40"/>
      <c r="AM1591" s="40"/>
      <c r="AN1591" s="40"/>
      <c r="AO1591" s="40"/>
      <c r="AP1591" s="40"/>
      <c r="AQ1591" s="40"/>
      <c r="AR1591" s="40">
        <v>60</v>
      </c>
      <c r="AS1591" s="42">
        <v>12</v>
      </c>
      <c r="AT1591" s="42">
        <v>62</v>
      </c>
      <c r="AU1591" s="43"/>
      <c r="AV1591" s="40">
        <v>10</v>
      </c>
      <c r="AW1591" s="40"/>
      <c r="AX1591" s="40">
        <v>62</v>
      </c>
      <c r="AY1591" s="40" t="s">
        <v>1958</v>
      </c>
      <c r="AZ1591" s="40">
        <v>558</v>
      </c>
      <c r="BA1591" s="42">
        <v>475</v>
      </c>
      <c r="BB1591" s="41"/>
      <c r="BC1591" s="40"/>
      <c r="BD1591" s="40"/>
      <c r="BE1591" s="40"/>
      <c r="BF1591" s="40"/>
      <c r="BG1591" s="40"/>
      <c r="BH1591" s="42"/>
      <c r="BI1591" s="40"/>
      <c r="BJ1591" s="40"/>
      <c r="BK1591" s="40"/>
      <c r="BL1591" s="40"/>
      <c r="BM1591" s="40"/>
      <c r="BN1591" s="40"/>
      <c r="BO1591" s="41"/>
      <c r="BP1591" s="40"/>
      <c r="BQ1591" s="40"/>
      <c r="BR1591" s="40"/>
      <c r="BS1591" s="40"/>
      <c r="BT1591" s="40"/>
      <c r="BU1591" s="42"/>
      <c r="BV1591" s="40"/>
      <c r="BW1591" s="41">
        <v>4</v>
      </c>
      <c r="BX1591" s="40"/>
      <c r="BY1591" s="40"/>
      <c r="BZ1591" s="40">
        <v>225</v>
      </c>
      <c r="CA1591" s="42">
        <v>230</v>
      </c>
      <c r="CB1591" s="41">
        <v>2</v>
      </c>
      <c r="CC1591" s="40"/>
      <c r="CD1591" s="40"/>
      <c r="CE1591" s="40" t="s">
        <v>527</v>
      </c>
      <c r="CF1591" s="40"/>
      <c r="CG1591" s="40">
        <v>40</v>
      </c>
      <c r="CH1591" s="42"/>
      <c r="CI1591" s="43"/>
      <c r="CJ1591" s="41"/>
      <c r="CK1591" s="40"/>
      <c r="CL1591" s="40"/>
      <c r="CM1591" s="40"/>
      <c r="CN1591" s="40"/>
      <c r="CO1591" s="40"/>
      <c r="CP1591" s="40"/>
      <c r="CQ1591" s="40"/>
      <c r="CR1591" s="40"/>
      <c r="CS1591" s="40"/>
      <c r="CT1591" s="40"/>
      <c r="CU1591" s="40"/>
      <c r="CV1591" s="40"/>
      <c r="CW1591" s="40">
        <v>1</v>
      </c>
      <c r="CX1591" s="40">
        <v>12</v>
      </c>
      <c r="CY1591" s="40"/>
      <c r="CZ1591" s="40"/>
      <c r="DA1591" s="40"/>
      <c r="DB1591" s="40"/>
      <c r="DC1591" s="40"/>
      <c r="DD1591" s="40"/>
      <c r="DE1591" s="40"/>
      <c r="DF1591" s="40"/>
      <c r="DG1591" s="40"/>
      <c r="DH1591" s="40"/>
      <c r="DI1591" s="40"/>
      <c r="DJ1591" s="40"/>
      <c r="DK1591" s="40"/>
      <c r="DL1591" s="40"/>
      <c r="DM1591" s="40"/>
      <c r="DN1591" s="40"/>
      <c r="DO1591" s="40">
        <v>2</v>
      </c>
      <c r="DP1591" s="40"/>
      <c r="DQ1591" s="41"/>
      <c r="DR1591" s="40"/>
      <c r="DS1591" s="40"/>
      <c r="DT1591" s="40"/>
      <c r="DU1591" s="40"/>
      <c r="DV1591" s="42"/>
      <c r="DW1591" s="40"/>
      <c r="DX1591" s="40"/>
      <c r="DY1591" s="40"/>
      <c r="DZ1591" s="40"/>
      <c r="EA1591" s="40"/>
      <c r="EB1591" s="40"/>
      <c r="EC1591" s="40"/>
      <c r="ED1591" s="41"/>
      <c r="EE1591" s="40"/>
      <c r="EF1591" s="40"/>
      <c r="EG1591" s="41"/>
      <c r="EH1591" s="40"/>
      <c r="EI1591" s="40"/>
      <c r="EJ1591" s="40"/>
      <c r="EK1591" s="40"/>
      <c r="EL1591" s="42"/>
      <c r="EM1591" s="40"/>
      <c r="EN1591" s="40"/>
      <c r="EO1591" s="40"/>
      <c r="EP1591" s="40"/>
      <c r="EQ1591" s="40"/>
      <c r="ER1591" s="40"/>
      <c r="ES1591" s="40"/>
      <c r="ET1591" s="40"/>
      <c r="EU1591" s="40"/>
      <c r="EV1591" s="40"/>
      <c r="EW1591" s="42"/>
      <c r="EX1591" s="42"/>
      <c r="EY1591" s="42"/>
      <c r="EZ1591" s="42"/>
      <c r="FA1591" s="42"/>
      <c r="FB1591" s="42"/>
      <c r="FC1591" s="42"/>
      <c r="FD1591" s="42"/>
      <c r="FE1591" s="42"/>
      <c r="FF1591" s="42"/>
      <c r="FG1591" s="42"/>
      <c r="FH1591" s="42"/>
      <c r="FI1591" s="42"/>
      <c r="FJ1591" s="42"/>
      <c r="FK1591" s="42"/>
      <c r="FL1591" s="42"/>
      <c r="FM1591" s="42"/>
      <c r="FN1591" s="42"/>
      <c r="FO1591" s="42"/>
      <c r="FP1591" s="42"/>
      <c r="FQ1591" s="42"/>
      <c r="FR1591" s="42"/>
      <c r="FS1591" s="29">
        <f t="shared" si="187"/>
        <v>1435</v>
      </c>
      <c r="FT1591" s="29">
        <f t="shared" si="185"/>
        <v>1435</v>
      </c>
      <c r="FU1591" s="8">
        <f t="shared" si="188"/>
        <v>16</v>
      </c>
      <c r="FV1591" s="29">
        <f t="shared" si="186"/>
        <v>16</v>
      </c>
    </row>
    <row r="1592" spans="1:178">
      <c r="A1592" s="8">
        <v>11138</v>
      </c>
      <c r="B1592" s="27" t="s">
        <v>71</v>
      </c>
      <c r="C1592" s="40">
        <v>19</v>
      </c>
      <c r="D1592" s="40" t="s">
        <v>1959</v>
      </c>
      <c r="E1592" s="40" t="s">
        <v>1434</v>
      </c>
      <c r="F1592" s="40" t="s">
        <v>1042</v>
      </c>
      <c r="G1592" s="40">
        <v>350</v>
      </c>
      <c r="H1592" s="8" t="str">
        <f>VLOOKUP(F1592, 'Meslek Grupları'!$E$6:$G$152, 3, FALSE)</f>
        <v>Esnaf</v>
      </c>
      <c r="I1592" s="40"/>
      <c r="J1592" s="40"/>
      <c r="K1592" s="40"/>
      <c r="L1592" s="40"/>
      <c r="M1592" s="40"/>
      <c r="N1592" s="40"/>
      <c r="O1592" s="40"/>
      <c r="P1592" s="40"/>
      <c r="Q1592" s="40" t="s">
        <v>576</v>
      </c>
      <c r="R1592" s="40">
        <v>65</v>
      </c>
      <c r="S1592" s="40">
        <v>4</v>
      </c>
      <c r="T1592" s="40">
        <v>28</v>
      </c>
      <c r="U1592" s="40"/>
      <c r="V1592" s="40"/>
      <c r="W1592" s="40"/>
      <c r="X1592" s="40"/>
      <c r="Y1592" s="40"/>
      <c r="Z1592" s="41">
        <v>200</v>
      </c>
      <c r="AA1592" s="40">
        <v>50</v>
      </c>
      <c r="AB1592" s="40"/>
      <c r="AC1592" s="40"/>
      <c r="AD1592" s="40"/>
      <c r="AE1592" s="40"/>
      <c r="AF1592" s="40"/>
      <c r="AG1592" s="40"/>
      <c r="AH1592" s="40"/>
      <c r="AI1592" s="40"/>
      <c r="AJ1592" s="40"/>
      <c r="AK1592" s="40"/>
      <c r="AL1592" s="40"/>
      <c r="AM1592" s="40"/>
      <c r="AN1592" s="40"/>
      <c r="AO1592" s="40"/>
      <c r="AP1592" s="40"/>
      <c r="AQ1592" s="40"/>
      <c r="AR1592" s="40">
        <v>60</v>
      </c>
      <c r="AS1592" s="42">
        <v>12</v>
      </c>
      <c r="AT1592" s="42">
        <v>62</v>
      </c>
      <c r="AU1592" s="43"/>
      <c r="AV1592" s="40">
        <v>10</v>
      </c>
      <c r="AW1592" s="40"/>
      <c r="AX1592" s="40">
        <v>62</v>
      </c>
      <c r="AY1592" s="40" t="s">
        <v>1958</v>
      </c>
      <c r="AZ1592" s="40">
        <v>558</v>
      </c>
      <c r="BA1592" s="42">
        <v>580</v>
      </c>
      <c r="BB1592" s="41"/>
      <c r="BC1592" s="40"/>
      <c r="BD1592" s="40"/>
      <c r="BE1592" s="40"/>
      <c r="BF1592" s="40"/>
      <c r="BG1592" s="40"/>
      <c r="BH1592" s="42"/>
      <c r="BI1592" s="40"/>
      <c r="BJ1592" s="40"/>
      <c r="BK1592" s="40"/>
      <c r="BL1592" s="40"/>
      <c r="BM1592" s="40"/>
      <c r="BN1592" s="40"/>
      <c r="BO1592" s="41"/>
      <c r="BP1592" s="40"/>
      <c r="BQ1592" s="40"/>
      <c r="BR1592" s="40"/>
      <c r="BS1592" s="40"/>
      <c r="BT1592" s="40"/>
      <c r="BU1592" s="42"/>
      <c r="BV1592" s="40"/>
      <c r="BW1592" s="41">
        <v>4</v>
      </c>
      <c r="BX1592" s="40"/>
      <c r="BY1592" s="40"/>
      <c r="BZ1592" s="40">
        <v>225</v>
      </c>
      <c r="CA1592" s="42">
        <v>250</v>
      </c>
      <c r="CB1592" s="41">
        <v>2</v>
      </c>
      <c r="CC1592" s="40"/>
      <c r="CD1592" s="40"/>
      <c r="CE1592" s="40" t="s">
        <v>1960</v>
      </c>
      <c r="CF1592" s="40"/>
      <c r="CG1592" s="40">
        <v>40</v>
      </c>
      <c r="CH1592" s="42">
        <v>40</v>
      </c>
      <c r="CI1592" s="43"/>
      <c r="CJ1592" s="41"/>
      <c r="CK1592" s="40"/>
      <c r="CL1592" s="40"/>
      <c r="CM1592" s="40"/>
      <c r="CN1592" s="40"/>
      <c r="CO1592" s="40"/>
      <c r="CP1592" s="40"/>
      <c r="CQ1592" s="40"/>
      <c r="CR1592" s="40"/>
      <c r="CS1592" s="40"/>
      <c r="CT1592" s="40"/>
      <c r="CU1592" s="40"/>
      <c r="CV1592" s="40"/>
      <c r="CW1592" s="40">
        <v>1</v>
      </c>
      <c r="CX1592" s="40">
        <v>12</v>
      </c>
      <c r="CY1592" s="40"/>
      <c r="CZ1592" s="40" t="s">
        <v>374</v>
      </c>
      <c r="DA1592" s="40"/>
      <c r="DB1592" s="40"/>
      <c r="DC1592" s="40"/>
      <c r="DD1592" s="40"/>
      <c r="DE1592" s="40"/>
      <c r="DF1592" s="40"/>
      <c r="DG1592" s="40"/>
      <c r="DH1592" s="40"/>
      <c r="DI1592" s="40"/>
      <c r="DJ1592" s="40"/>
      <c r="DK1592" s="40"/>
      <c r="DL1592" s="40"/>
      <c r="DM1592" s="40"/>
      <c r="DN1592" s="40"/>
      <c r="DO1592" s="40">
        <v>2</v>
      </c>
      <c r="DP1592" s="40"/>
      <c r="DQ1592" s="41"/>
      <c r="DR1592" s="40"/>
      <c r="DS1592" s="40"/>
      <c r="DT1592" s="40"/>
      <c r="DU1592" s="40"/>
      <c r="DV1592" s="42"/>
      <c r="DW1592" s="40"/>
      <c r="DX1592" s="40"/>
      <c r="DY1592" s="40"/>
      <c r="DZ1592" s="40"/>
      <c r="EA1592" s="40"/>
      <c r="EB1592" s="40"/>
      <c r="EC1592" s="40"/>
      <c r="ED1592" s="41"/>
      <c r="EE1592" s="40"/>
      <c r="EF1592" s="40"/>
      <c r="EG1592" s="41"/>
      <c r="EH1592" s="40"/>
      <c r="EI1592" s="40"/>
      <c r="EJ1592" s="40"/>
      <c r="EK1592" s="40"/>
      <c r="EL1592" s="42"/>
      <c r="EM1592" s="40"/>
      <c r="EN1592" s="40"/>
      <c r="EO1592" s="40"/>
      <c r="EP1592" s="40"/>
      <c r="EQ1592" s="40"/>
      <c r="ER1592" s="40"/>
      <c r="ES1592" s="40"/>
      <c r="ET1592" s="40"/>
      <c r="EU1592" s="40"/>
      <c r="EV1592" s="40"/>
      <c r="EW1592" s="42"/>
      <c r="EX1592" s="42"/>
      <c r="EY1592" s="42"/>
      <c r="EZ1592" s="42"/>
      <c r="FA1592" s="42"/>
      <c r="FB1592" s="42"/>
      <c r="FC1592" s="42"/>
      <c r="FD1592" s="42"/>
      <c r="FE1592" s="42"/>
      <c r="FF1592" s="42"/>
      <c r="FG1592" s="42"/>
      <c r="FH1592" s="42"/>
      <c r="FI1592" s="42"/>
      <c r="FJ1592" s="42"/>
      <c r="FK1592" s="42"/>
      <c r="FL1592" s="42"/>
      <c r="FM1592" s="42"/>
      <c r="FN1592" s="42"/>
      <c r="FO1592" s="42"/>
      <c r="FP1592" s="42"/>
      <c r="FQ1592" s="42"/>
      <c r="FR1592" s="42"/>
      <c r="FS1592" s="29">
        <f t="shared" si="187"/>
        <v>1185</v>
      </c>
      <c r="FT1592" s="29">
        <f t="shared" si="185"/>
        <v>1185</v>
      </c>
      <c r="FU1592" s="8">
        <f t="shared" si="188"/>
        <v>16</v>
      </c>
      <c r="FV1592" s="29">
        <f t="shared" si="186"/>
        <v>16</v>
      </c>
    </row>
    <row r="1593" spans="1:178">
      <c r="A1593" s="8">
        <v>11138</v>
      </c>
      <c r="B1593" s="27" t="s">
        <v>71</v>
      </c>
      <c r="C1593" s="40">
        <v>20</v>
      </c>
      <c r="D1593" s="40" t="s">
        <v>1952</v>
      </c>
      <c r="E1593" s="40" t="s">
        <v>1961</v>
      </c>
      <c r="F1593" s="40" t="s">
        <v>242</v>
      </c>
      <c r="G1593" s="40">
        <v>550</v>
      </c>
      <c r="H1593" s="8" t="str">
        <f>VLOOKUP(F1593, 'Meslek Grupları'!$E$6:$G$152, 3, FALSE)</f>
        <v>Esnaf</v>
      </c>
      <c r="I1593" s="40"/>
      <c r="J1593" s="40"/>
      <c r="K1593" s="40"/>
      <c r="L1593" s="40"/>
      <c r="M1593" s="40"/>
      <c r="N1593" s="40"/>
      <c r="O1593" s="40"/>
      <c r="P1593" s="40"/>
      <c r="Q1593" s="40" t="s">
        <v>576</v>
      </c>
      <c r="R1593" s="40">
        <v>170</v>
      </c>
      <c r="S1593" s="40">
        <v>12</v>
      </c>
      <c r="T1593" s="40">
        <v>100</v>
      </c>
      <c r="U1593" s="40"/>
      <c r="V1593" s="40"/>
      <c r="W1593" s="40"/>
      <c r="X1593" s="40"/>
      <c r="Y1593" s="40"/>
      <c r="Z1593" s="41">
        <v>200</v>
      </c>
      <c r="AA1593" s="40">
        <v>50</v>
      </c>
      <c r="AB1593" s="40"/>
      <c r="AC1593" s="40"/>
      <c r="AD1593" s="40"/>
      <c r="AE1593" s="40"/>
      <c r="AF1593" s="40"/>
      <c r="AG1593" s="40"/>
      <c r="AH1593" s="40"/>
      <c r="AI1593" s="40"/>
      <c r="AJ1593" s="40"/>
      <c r="AK1593" s="40"/>
      <c r="AL1593" s="40"/>
      <c r="AM1593" s="40"/>
      <c r="AN1593" s="40">
        <v>150</v>
      </c>
      <c r="AO1593" s="40">
        <v>22.5</v>
      </c>
      <c r="AP1593" s="40"/>
      <c r="AQ1593" s="40"/>
      <c r="AR1593" s="40">
        <v>150</v>
      </c>
      <c r="AS1593" s="42">
        <v>30</v>
      </c>
      <c r="AT1593" s="42">
        <v>102.5</v>
      </c>
      <c r="AU1593" s="43"/>
      <c r="AV1593" s="40">
        <v>28</v>
      </c>
      <c r="AW1593" s="40"/>
      <c r="AX1593" s="40">
        <v>28</v>
      </c>
      <c r="AY1593" s="40" t="s">
        <v>1962</v>
      </c>
      <c r="AZ1593" s="40">
        <v>922.5</v>
      </c>
      <c r="BA1593" s="42">
        <v>1100</v>
      </c>
      <c r="BB1593" s="41"/>
      <c r="BC1593" s="40"/>
      <c r="BD1593" s="40"/>
      <c r="BE1593" s="40"/>
      <c r="BF1593" s="40"/>
      <c r="BG1593" s="40"/>
      <c r="BH1593" s="42"/>
      <c r="BI1593" s="40"/>
      <c r="BJ1593" s="40"/>
      <c r="BK1593" s="40"/>
      <c r="BL1593" s="40"/>
      <c r="BM1593" s="40"/>
      <c r="BN1593" s="40"/>
      <c r="BO1593" s="41">
        <v>2</v>
      </c>
      <c r="BP1593" s="40"/>
      <c r="BQ1593" s="40"/>
      <c r="BR1593" s="40"/>
      <c r="BS1593" s="40"/>
      <c r="BT1593" s="40"/>
      <c r="BU1593" s="134">
        <v>80</v>
      </c>
      <c r="BV1593" s="40">
        <v>80</v>
      </c>
      <c r="BW1593" s="41">
        <v>12</v>
      </c>
      <c r="BX1593" s="40"/>
      <c r="BY1593" s="40"/>
      <c r="BZ1593" s="40">
        <v>600</v>
      </c>
      <c r="CA1593" s="42">
        <v>750</v>
      </c>
      <c r="CB1593" s="41">
        <v>8</v>
      </c>
      <c r="CC1593" s="40"/>
      <c r="CD1593" s="40"/>
      <c r="CE1593" s="40" t="s">
        <v>1960</v>
      </c>
      <c r="CF1593" s="40"/>
      <c r="CG1593" s="40">
        <v>160</v>
      </c>
      <c r="CH1593" s="42">
        <v>160</v>
      </c>
      <c r="CI1593" s="43"/>
      <c r="CJ1593" s="41"/>
      <c r="CK1593" s="40"/>
      <c r="CL1593" s="40"/>
      <c r="CM1593" s="40"/>
      <c r="CN1593" s="40"/>
      <c r="CO1593" s="40"/>
      <c r="CP1593" s="40"/>
      <c r="CQ1593" s="40"/>
      <c r="CR1593" s="40">
        <v>2</v>
      </c>
      <c r="CS1593" s="40"/>
      <c r="CT1593" s="40"/>
      <c r="CU1593" s="40"/>
      <c r="CV1593" s="40"/>
      <c r="CW1593" s="40"/>
      <c r="CX1593" s="40"/>
      <c r="CY1593" s="40"/>
      <c r="CZ1593" s="40"/>
      <c r="DA1593" s="40"/>
      <c r="DB1593" s="40"/>
      <c r="DC1593" s="40"/>
      <c r="DD1593" s="40"/>
      <c r="DE1593" s="40"/>
      <c r="DF1593" s="40"/>
      <c r="DG1593" s="40"/>
      <c r="DH1593" s="40"/>
      <c r="DI1593" s="40"/>
      <c r="DJ1593" s="40"/>
      <c r="DK1593" s="40"/>
      <c r="DL1593" s="40"/>
      <c r="DM1593" s="40"/>
      <c r="DN1593" s="40"/>
      <c r="DO1593" s="40"/>
      <c r="DP1593" s="40"/>
      <c r="DQ1593" s="41"/>
      <c r="DR1593" s="40"/>
      <c r="DS1593" s="40"/>
      <c r="DT1593" s="40"/>
      <c r="DU1593" s="40"/>
      <c r="DV1593" s="42"/>
      <c r="DW1593" s="40">
        <v>2</v>
      </c>
      <c r="DX1593" s="40">
        <v>100</v>
      </c>
      <c r="DY1593" s="40"/>
      <c r="DZ1593" s="40"/>
      <c r="EA1593" s="40"/>
      <c r="EB1593" s="40"/>
      <c r="EC1593" s="40"/>
      <c r="ED1593" s="41"/>
      <c r="EE1593" s="40"/>
      <c r="EF1593" s="40"/>
      <c r="EG1593" s="41"/>
      <c r="EH1593" s="40"/>
      <c r="EI1593" s="40"/>
      <c r="EJ1593" s="40"/>
      <c r="EK1593" s="40"/>
      <c r="EL1593" s="42"/>
      <c r="EM1593" s="40"/>
      <c r="EN1593" s="40"/>
      <c r="EO1593" s="40"/>
      <c r="EP1593" s="40"/>
      <c r="EQ1593" s="40"/>
      <c r="ER1593" s="40"/>
      <c r="ES1593" s="40"/>
      <c r="ET1593" s="40"/>
      <c r="EU1593" s="40"/>
      <c r="EV1593" s="40"/>
      <c r="EW1593" s="42"/>
      <c r="EX1593" s="42"/>
      <c r="EY1593" s="42"/>
      <c r="EZ1593" s="42"/>
      <c r="FA1593" s="42"/>
      <c r="FB1593" s="42"/>
      <c r="FC1593" s="42"/>
      <c r="FD1593" s="42"/>
      <c r="FE1593" s="42"/>
      <c r="FF1593" s="42"/>
      <c r="FG1593" s="42"/>
      <c r="FH1593" s="42"/>
      <c r="FI1593" s="42"/>
      <c r="FJ1593" s="42"/>
      <c r="FK1593" s="42"/>
      <c r="FL1593" s="42"/>
      <c r="FM1593" s="42"/>
      <c r="FN1593" s="42"/>
      <c r="FO1593" s="42"/>
      <c r="FP1593" s="42"/>
      <c r="FQ1593" s="42"/>
      <c r="FR1593" s="42"/>
      <c r="FS1593" s="29">
        <f t="shared" si="187"/>
        <v>2412.5</v>
      </c>
      <c r="FT1593" s="29">
        <f t="shared" si="185"/>
        <v>2412.5</v>
      </c>
      <c r="FU1593" s="8">
        <f t="shared" si="188"/>
        <v>50</v>
      </c>
      <c r="FV1593" s="29">
        <f t="shared" si="186"/>
        <v>50</v>
      </c>
    </row>
    <row r="1594" spans="1:178">
      <c r="A1594" s="8">
        <v>11138</v>
      </c>
      <c r="B1594" s="27" t="s">
        <v>71</v>
      </c>
      <c r="C1594" s="40">
        <v>21</v>
      </c>
      <c r="D1594" s="40" t="s">
        <v>1909</v>
      </c>
      <c r="E1594" s="40" t="s">
        <v>1963</v>
      </c>
      <c r="F1594" s="40" t="s">
        <v>1042</v>
      </c>
      <c r="G1594" s="40">
        <v>650</v>
      </c>
      <c r="H1594" s="8" t="str">
        <f>VLOOKUP(F1594, 'Meslek Grupları'!$E$6:$G$152, 3, FALSE)</f>
        <v>Esnaf</v>
      </c>
      <c r="I1594" s="40"/>
      <c r="J1594" s="40"/>
      <c r="K1594" s="40"/>
      <c r="L1594" s="40"/>
      <c r="M1594" s="40"/>
      <c r="N1594" s="40"/>
      <c r="O1594" s="40"/>
      <c r="P1594" s="40"/>
      <c r="Q1594" s="40" t="s">
        <v>576</v>
      </c>
      <c r="R1594" s="40">
        <v>115</v>
      </c>
      <c r="S1594" s="40"/>
      <c r="T1594" s="40"/>
      <c r="U1594" s="40"/>
      <c r="V1594" s="40"/>
      <c r="W1594" s="40"/>
      <c r="X1594" s="40"/>
      <c r="Y1594" s="40"/>
      <c r="Z1594" s="41">
        <v>150</v>
      </c>
      <c r="AA1594" s="40">
        <v>37.5</v>
      </c>
      <c r="AB1594" s="40"/>
      <c r="AC1594" s="40"/>
      <c r="AD1594" s="40"/>
      <c r="AE1594" s="40"/>
      <c r="AF1594" s="40"/>
      <c r="AG1594" s="40"/>
      <c r="AH1594" s="40"/>
      <c r="AI1594" s="40"/>
      <c r="AJ1594" s="40"/>
      <c r="AK1594" s="40"/>
      <c r="AL1594" s="40"/>
      <c r="AM1594" s="40"/>
      <c r="AN1594" s="40"/>
      <c r="AO1594" s="40"/>
      <c r="AP1594" s="40"/>
      <c r="AQ1594" s="40"/>
      <c r="AR1594" s="40">
        <v>200</v>
      </c>
      <c r="AS1594" s="42">
        <v>40</v>
      </c>
      <c r="AT1594" s="42">
        <v>77.5</v>
      </c>
      <c r="AU1594" s="43"/>
      <c r="AV1594" s="40">
        <v>18</v>
      </c>
      <c r="AW1594" s="40"/>
      <c r="AX1594" s="40">
        <v>77.5</v>
      </c>
      <c r="AY1594" s="40" t="s">
        <v>1964</v>
      </c>
      <c r="AZ1594" s="40">
        <v>697.5</v>
      </c>
      <c r="BA1594" s="42">
        <v>900</v>
      </c>
      <c r="BB1594" s="41"/>
      <c r="BC1594" s="40"/>
      <c r="BD1594" s="40"/>
      <c r="BE1594" s="40"/>
      <c r="BF1594" s="40"/>
      <c r="BG1594" s="40"/>
      <c r="BH1594" s="42"/>
      <c r="BI1594" s="40"/>
      <c r="BJ1594" s="40"/>
      <c r="BK1594" s="40"/>
      <c r="BL1594" s="40"/>
      <c r="BM1594" s="40"/>
      <c r="BN1594" s="40"/>
      <c r="BO1594" s="41"/>
      <c r="BP1594" s="40"/>
      <c r="BQ1594" s="40"/>
      <c r="BR1594" s="40"/>
      <c r="BS1594" s="40"/>
      <c r="BT1594" s="40"/>
      <c r="BU1594" s="42"/>
      <c r="BV1594" s="40"/>
      <c r="BW1594" s="41"/>
      <c r="BX1594" s="40"/>
      <c r="BY1594" s="40"/>
      <c r="BZ1594" s="40"/>
      <c r="CA1594" s="42"/>
      <c r="CB1594" s="41">
        <v>3</v>
      </c>
      <c r="CC1594" s="40"/>
      <c r="CD1594" s="40"/>
      <c r="CE1594" s="40"/>
      <c r="CF1594" s="40"/>
      <c r="CG1594" s="40">
        <v>60</v>
      </c>
      <c r="CH1594" s="42">
        <v>60</v>
      </c>
      <c r="CI1594" s="43"/>
      <c r="CJ1594" s="41">
        <v>3</v>
      </c>
      <c r="CK1594" s="40"/>
      <c r="CL1594" s="40"/>
      <c r="CM1594" s="40"/>
      <c r="CN1594" s="40"/>
      <c r="CO1594" s="40"/>
      <c r="CP1594" s="40"/>
      <c r="CQ1594" s="40"/>
      <c r="CR1594" s="40"/>
      <c r="CS1594" s="40"/>
      <c r="CT1594" s="40"/>
      <c r="CU1594" s="40"/>
      <c r="CV1594" s="40"/>
      <c r="CW1594" s="40">
        <v>2</v>
      </c>
      <c r="CX1594" s="40">
        <v>24</v>
      </c>
      <c r="CY1594" s="40"/>
      <c r="CZ1594" s="40"/>
      <c r="DA1594" s="40">
        <v>1</v>
      </c>
      <c r="DB1594" s="40"/>
      <c r="DC1594" s="40"/>
      <c r="DD1594" s="40"/>
      <c r="DE1594" s="40"/>
      <c r="DF1594" s="40"/>
      <c r="DG1594" s="40"/>
      <c r="DH1594" s="40"/>
      <c r="DI1594" s="40"/>
      <c r="DJ1594" s="40"/>
      <c r="DK1594" s="40"/>
      <c r="DL1594" s="40"/>
      <c r="DM1594" s="40"/>
      <c r="DN1594" s="40"/>
      <c r="DO1594" s="40">
        <v>2</v>
      </c>
      <c r="DP1594" s="40"/>
      <c r="DQ1594" s="41"/>
      <c r="DR1594" s="40"/>
      <c r="DS1594" s="40"/>
      <c r="DT1594" s="40"/>
      <c r="DU1594" s="40"/>
      <c r="DV1594" s="42"/>
      <c r="DW1594" s="40"/>
      <c r="DX1594" s="40"/>
      <c r="DY1594" s="40"/>
      <c r="DZ1594" s="40"/>
      <c r="EA1594" s="40"/>
      <c r="EB1594" s="40"/>
      <c r="EC1594" s="40"/>
      <c r="ED1594" s="41"/>
      <c r="EE1594" s="40"/>
      <c r="EF1594" s="40"/>
      <c r="EG1594" s="41"/>
      <c r="EH1594" s="40"/>
      <c r="EI1594" s="40"/>
      <c r="EJ1594" s="40"/>
      <c r="EK1594" s="40"/>
      <c r="EL1594" s="42"/>
      <c r="EM1594" s="40"/>
      <c r="EN1594" s="40"/>
      <c r="EO1594" s="40"/>
      <c r="EP1594" s="40"/>
      <c r="EQ1594" s="40"/>
      <c r="ER1594" s="40"/>
      <c r="ES1594" s="40"/>
      <c r="ET1594" s="40"/>
      <c r="EU1594" s="40"/>
      <c r="EV1594" s="40"/>
      <c r="EW1594" s="42"/>
      <c r="EX1594" s="42"/>
      <c r="EY1594" s="42"/>
      <c r="EZ1594" s="42"/>
      <c r="FA1594" s="42"/>
      <c r="FB1594" s="42"/>
      <c r="FC1594" s="42"/>
      <c r="FD1594" s="42"/>
      <c r="FE1594" s="42"/>
      <c r="FF1594" s="42"/>
      <c r="FG1594" s="42"/>
      <c r="FH1594" s="42"/>
      <c r="FI1594" s="42"/>
      <c r="FJ1594" s="42"/>
      <c r="FK1594" s="42"/>
      <c r="FL1594" s="42"/>
      <c r="FM1594" s="42"/>
      <c r="FN1594" s="42"/>
      <c r="FO1594" s="42"/>
      <c r="FP1594" s="42"/>
      <c r="FQ1594" s="42"/>
      <c r="FR1594" s="42"/>
      <c r="FS1594" s="29">
        <f t="shared" si="187"/>
        <v>1431.5</v>
      </c>
      <c r="FT1594" s="29">
        <f t="shared" si="185"/>
        <v>1431.5</v>
      </c>
      <c r="FU1594" s="8">
        <f t="shared" si="188"/>
        <v>21</v>
      </c>
      <c r="FV1594" s="29">
        <f t="shared" si="186"/>
        <v>21</v>
      </c>
    </row>
    <row r="1595" spans="1:178">
      <c r="A1595" s="8">
        <v>11138</v>
      </c>
      <c r="B1595" s="27" t="s">
        <v>71</v>
      </c>
      <c r="C1595" s="40">
        <v>22</v>
      </c>
      <c r="D1595" s="40" t="s">
        <v>1965</v>
      </c>
      <c r="E1595" s="40" t="s">
        <v>1467</v>
      </c>
      <c r="F1595" s="40" t="s">
        <v>1042</v>
      </c>
      <c r="G1595" s="40">
        <v>900</v>
      </c>
      <c r="H1595" s="8" t="str">
        <f>VLOOKUP(F1595, 'Meslek Grupları'!$E$6:$G$152, 3, FALSE)</f>
        <v>Esnaf</v>
      </c>
      <c r="I1595" s="40"/>
      <c r="J1595" s="40"/>
      <c r="K1595" s="40"/>
      <c r="L1595" s="40"/>
      <c r="M1595" s="40"/>
      <c r="N1595" s="40"/>
      <c r="O1595" s="40"/>
      <c r="P1595" s="40"/>
      <c r="Q1595" s="40" t="s">
        <v>576</v>
      </c>
      <c r="R1595" s="40">
        <v>125</v>
      </c>
      <c r="S1595" s="40"/>
      <c r="T1595" s="40"/>
      <c r="U1595" s="40"/>
      <c r="V1595" s="40"/>
      <c r="W1595" s="40"/>
      <c r="X1595" s="40"/>
      <c r="Y1595" s="40"/>
      <c r="Z1595" s="41">
        <v>60</v>
      </c>
      <c r="AA1595" s="40">
        <v>15</v>
      </c>
      <c r="AB1595" s="40"/>
      <c r="AC1595" s="40"/>
      <c r="AD1595" s="40"/>
      <c r="AE1595" s="40"/>
      <c r="AF1595" s="40"/>
      <c r="AG1595" s="40"/>
      <c r="AH1595" s="40"/>
      <c r="AI1595" s="40"/>
      <c r="AJ1595" s="40"/>
      <c r="AK1595" s="40"/>
      <c r="AL1595" s="40"/>
      <c r="AM1595" s="40"/>
      <c r="AN1595" s="40"/>
      <c r="AO1595" s="40"/>
      <c r="AP1595" s="40"/>
      <c r="AQ1595" s="40"/>
      <c r="AR1595" s="40">
        <v>100</v>
      </c>
      <c r="AS1595" s="42">
        <v>20</v>
      </c>
      <c r="AT1595" s="42">
        <v>35</v>
      </c>
      <c r="AU1595" s="43"/>
      <c r="AV1595" s="40">
        <v>9</v>
      </c>
      <c r="AW1595" s="40"/>
      <c r="AX1595" s="40">
        <v>35</v>
      </c>
      <c r="AY1595" s="40" t="s">
        <v>1918</v>
      </c>
      <c r="AZ1595" s="40">
        <v>315</v>
      </c>
      <c r="BA1595" s="42">
        <v>350</v>
      </c>
      <c r="BB1595" s="41"/>
      <c r="BC1595" s="40"/>
      <c r="BD1595" s="40"/>
      <c r="BE1595" s="40"/>
      <c r="BF1595" s="40"/>
      <c r="BG1595" s="40"/>
      <c r="BH1595" s="42"/>
      <c r="BI1595" s="40"/>
      <c r="BJ1595" s="40"/>
      <c r="BK1595" s="40"/>
      <c r="BL1595" s="40"/>
      <c r="BM1595" s="40"/>
      <c r="BN1595" s="40"/>
      <c r="BO1595" s="41"/>
      <c r="BP1595" s="40"/>
      <c r="BQ1595" s="40"/>
      <c r="BR1595" s="40"/>
      <c r="BS1595" s="40"/>
      <c r="BT1595" s="40"/>
      <c r="BU1595" s="42"/>
      <c r="BV1595" s="40"/>
      <c r="BW1595" s="41"/>
      <c r="BX1595" s="40"/>
      <c r="BY1595" s="40"/>
      <c r="BZ1595" s="40"/>
      <c r="CA1595" s="42"/>
      <c r="CB1595" s="41"/>
      <c r="CC1595" s="40"/>
      <c r="CD1595" s="40"/>
      <c r="CE1595" s="40"/>
      <c r="CF1595" s="40"/>
      <c r="CG1595" s="40"/>
      <c r="CH1595" s="42"/>
      <c r="CI1595" s="43"/>
      <c r="CJ1595" s="41">
        <v>2</v>
      </c>
      <c r="CK1595" s="40"/>
      <c r="CL1595" s="40"/>
      <c r="CM1595" s="40"/>
      <c r="CN1595" s="40"/>
      <c r="CO1595" s="40"/>
      <c r="CP1595" s="40"/>
      <c r="CQ1595" s="40"/>
      <c r="CR1595" s="40"/>
      <c r="CS1595" s="40"/>
      <c r="CT1595" s="40"/>
      <c r="CU1595" s="40"/>
      <c r="CV1595" s="40"/>
      <c r="CW1595" s="40"/>
      <c r="CX1595" s="40"/>
      <c r="CY1595" s="40">
        <v>1</v>
      </c>
      <c r="CZ1595" s="40"/>
      <c r="DA1595" s="40"/>
      <c r="DB1595" s="40"/>
      <c r="DC1595" s="40"/>
      <c r="DD1595" s="40"/>
      <c r="DE1595" s="40"/>
      <c r="DF1595" s="40"/>
      <c r="DG1595" s="40"/>
      <c r="DH1595" s="40"/>
      <c r="DI1595" s="40"/>
      <c r="DJ1595" s="40"/>
      <c r="DK1595" s="40"/>
      <c r="DL1595" s="40"/>
      <c r="DM1595" s="40"/>
      <c r="DN1595" s="40"/>
      <c r="DO1595" s="40"/>
      <c r="DP1595" s="40"/>
      <c r="DQ1595" s="41"/>
      <c r="DR1595" s="40"/>
      <c r="DS1595" s="40"/>
      <c r="DT1595" s="40"/>
      <c r="DU1595" s="40"/>
      <c r="DV1595" s="42"/>
      <c r="DW1595" s="40"/>
      <c r="DX1595" s="40"/>
      <c r="DY1595" s="40"/>
      <c r="DZ1595" s="40"/>
      <c r="EA1595" s="40"/>
      <c r="EB1595" s="40"/>
      <c r="EC1595" s="40"/>
      <c r="ED1595" s="41"/>
      <c r="EE1595" s="40"/>
      <c r="EF1595" s="40"/>
      <c r="EG1595" s="41"/>
      <c r="EH1595" s="40"/>
      <c r="EI1595" s="40"/>
      <c r="EJ1595" s="40"/>
      <c r="EK1595" s="40"/>
      <c r="EL1595" s="42"/>
      <c r="EM1595" s="40"/>
      <c r="EN1595" s="40"/>
      <c r="EO1595" s="40"/>
      <c r="EP1595" s="40"/>
      <c r="EQ1595" s="40"/>
      <c r="ER1595" s="40"/>
      <c r="ES1595" s="40"/>
      <c r="ET1595" s="40"/>
      <c r="EU1595" s="40"/>
      <c r="EV1595" s="40"/>
      <c r="EW1595" s="42"/>
      <c r="EX1595" s="42"/>
      <c r="EY1595" s="42"/>
      <c r="EZ1595" s="42"/>
      <c r="FA1595" s="42"/>
      <c r="FB1595" s="42"/>
      <c r="FC1595" s="42"/>
      <c r="FD1595" s="42"/>
      <c r="FE1595" s="42"/>
      <c r="FF1595" s="42"/>
      <c r="FG1595" s="42"/>
      <c r="FH1595" s="42"/>
      <c r="FI1595" s="42"/>
      <c r="FJ1595" s="42"/>
      <c r="FK1595" s="42"/>
      <c r="FL1595" s="42"/>
      <c r="FM1595" s="42"/>
      <c r="FN1595" s="42"/>
      <c r="FO1595" s="42"/>
      <c r="FP1595" s="42"/>
      <c r="FQ1595" s="42"/>
      <c r="FR1595" s="42"/>
      <c r="FS1595" s="29">
        <f t="shared" si="187"/>
        <v>1215</v>
      </c>
      <c r="FT1595" s="29">
        <f t="shared" si="185"/>
        <v>1215</v>
      </c>
      <c r="FU1595" s="8">
        <f t="shared" si="188"/>
        <v>9</v>
      </c>
      <c r="FV1595" s="29">
        <f t="shared" si="186"/>
        <v>9</v>
      </c>
    </row>
    <row r="1596" spans="1:178">
      <c r="A1596" s="8">
        <v>11138</v>
      </c>
      <c r="B1596" s="27" t="s">
        <v>71</v>
      </c>
      <c r="C1596" s="40">
        <v>23</v>
      </c>
      <c r="D1596" s="40" t="s">
        <v>1497</v>
      </c>
      <c r="E1596" s="40" t="s">
        <v>1456</v>
      </c>
      <c r="F1596" s="40"/>
      <c r="G1596" s="40"/>
      <c r="H1596" s="8">
        <f>VLOOKUP(F1596, 'Meslek Grupları'!$E$6:$G$152, 3, FALSE)</f>
        <v>0</v>
      </c>
      <c r="I1596" s="40" t="s">
        <v>527</v>
      </c>
      <c r="J1596" s="40"/>
      <c r="K1596" s="40"/>
      <c r="L1596" s="40"/>
      <c r="M1596" s="40"/>
      <c r="N1596" s="40"/>
      <c r="O1596" s="40"/>
      <c r="P1596" s="40"/>
      <c r="Q1596" s="40" t="s">
        <v>576</v>
      </c>
      <c r="R1596" s="40">
        <v>35</v>
      </c>
      <c r="S1596" s="40"/>
      <c r="T1596" s="40"/>
      <c r="U1596" s="40"/>
      <c r="V1596" s="40"/>
      <c r="W1596" s="40"/>
      <c r="X1596" s="40"/>
      <c r="Y1596" s="40"/>
      <c r="Z1596" s="41"/>
      <c r="AA1596" s="40"/>
      <c r="AB1596" s="40"/>
      <c r="AC1596" s="40"/>
      <c r="AD1596" s="40"/>
      <c r="AE1596" s="40"/>
      <c r="AF1596" s="40"/>
      <c r="AG1596" s="40"/>
      <c r="AH1596" s="40"/>
      <c r="AI1596" s="40"/>
      <c r="AJ1596" s="40"/>
      <c r="AK1596" s="40"/>
      <c r="AL1596" s="40"/>
      <c r="AM1596" s="40"/>
      <c r="AN1596" s="40"/>
      <c r="AO1596" s="40"/>
      <c r="AP1596" s="40"/>
      <c r="AQ1596" s="40"/>
      <c r="AR1596" s="40"/>
      <c r="AS1596" s="42"/>
      <c r="AT1596" s="42"/>
      <c r="AU1596" s="43"/>
      <c r="AV1596" s="40"/>
      <c r="AW1596" s="40"/>
      <c r="AX1596" s="40"/>
      <c r="AY1596" s="40"/>
      <c r="AZ1596" s="40"/>
      <c r="BA1596" s="42"/>
      <c r="BB1596" s="41"/>
      <c r="BC1596" s="40"/>
      <c r="BD1596" s="40"/>
      <c r="BE1596" s="40"/>
      <c r="BF1596" s="40"/>
      <c r="BG1596" s="40"/>
      <c r="BH1596" s="42"/>
      <c r="BI1596" s="40"/>
      <c r="BJ1596" s="40"/>
      <c r="BK1596" s="40"/>
      <c r="BL1596" s="40"/>
      <c r="BM1596" s="40"/>
      <c r="BN1596" s="40"/>
      <c r="BO1596" s="41"/>
      <c r="BP1596" s="40"/>
      <c r="BQ1596" s="40"/>
      <c r="BR1596" s="40"/>
      <c r="BS1596" s="40"/>
      <c r="BT1596" s="40"/>
      <c r="BU1596" s="42"/>
      <c r="BV1596" s="40"/>
      <c r="BW1596" s="41"/>
      <c r="BX1596" s="40"/>
      <c r="BY1596" s="40"/>
      <c r="BZ1596" s="40"/>
      <c r="CA1596" s="42"/>
      <c r="CB1596" s="41"/>
      <c r="CC1596" s="40"/>
      <c r="CD1596" s="40"/>
      <c r="CE1596" s="40"/>
      <c r="CF1596" s="40"/>
      <c r="CG1596" s="40"/>
      <c r="CH1596" s="42"/>
      <c r="CI1596" s="43"/>
      <c r="CJ1596" s="41"/>
      <c r="CK1596" s="40"/>
      <c r="CL1596" s="40"/>
      <c r="CM1596" s="40"/>
      <c r="CN1596" s="40"/>
      <c r="CO1596" s="40"/>
      <c r="CP1596" s="40"/>
      <c r="CQ1596" s="40"/>
      <c r="CR1596" s="40"/>
      <c r="CS1596" s="40"/>
      <c r="CT1596" s="40"/>
      <c r="CU1596" s="40"/>
      <c r="CV1596" s="40"/>
      <c r="CW1596" s="40"/>
      <c r="CX1596" s="40"/>
      <c r="CY1596" s="40"/>
      <c r="CZ1596" s="40"/>
      <c r="DA1596" s="40"/>
      <c r="DB1596" s="40"/>
      <c r="DC1596" s="40"/>
      <c r="DD1596" s="40"/>
      <c r="DE1596" s="40"/>
      <c r="DF1596" s="40"/>
      <c r="DG1596" s="40"/>
      <c r="DH1596" s="40"/>
      <c r="DI1596" s="40"/>
      <c r="DJ1596" s="40"/>
      <c r="DK1596" s="40"/>
      <c r="DL1596" s="40"/>
      <c r="DM1596" s="40"/>
      <c r="DN1596" s="40"/>
      <c r="DO1596" s="40"/>
      <c r="DP1596" s="40"/>
      <c r="DQ1596" s="41"/>
      <c r="DR1596" s="40"/>
      <c r="DS1596" s="40"/>
      <c r="DT1596" s="40"/>
      <c r="DU1596" s="40"/>
      <c r="DV1596" s="42"/>
      <c r="DW1596" s="40"/>
      <c r="DX1596" s="40"/>
      <c r="DY1596" s="40"/>
      <c r="DZ1596" s="40"/>
      <c r="EA1596" s="40"/>
      <c r="EB1596" s="40"/>
      <c r="EC1596" s="40"/>
      <c r="ED1596" s="41"/>
      <c r="EE1596" s="40"/>
      <c r="EF1596" s="40"/>
      <c r="EG1596" s="41"/>
      <c r="EH1596" s="40"/>
      <c r="EI1596" s="40"/>
      <c r="EJ1596" s="40"/>
      <c r="EK1596" s="40"/>
      <c r="EL1596" s="42"/>
      <c r="EM1596" s="40"/>
      <c r="EN1596" s="40"/>
      <c r="EO1596" s="40"/>
      <c r="EP1596" s="40"/>
      <c r="EQ1596" s="40"/>
      <c r="ER1596" s="40"/>
      <c r="ES1596" s="40"/>
      <c r="ET1596" s="40"/>
      <c r="EU1596" s="40"/>
      <c r="EV1596" s="40"/>
      <c r="EW1596" s="42"/>
      <c r="EX1596" s="42"/>
      <c r="EY1596" s="42"/>
      <c r="EZ1596" s="42"/>
      <c r="FA1596" s="42"/>
      <c r="FB1596" s="42"/>
      <c r="FC1596" s="42"/>
      <c r="FD1596" s="42"/>
      <c r="FE1596" s="42"/>
      <c r="FF1596" s="42"/>
      <c r="FG1596" s="42"/>
      <c r="FH1596" s="42"/>
      <c r="FI1596" s="42"/>
      <c r="FJ1596" s="42"/>
      <c r="FK1596" s="42"/>
      <c r="FL1596" s="42"/>
      <c r="FM1596" s="42"/>
      <c r="FN1596" s="42"/>
      <c r="FO1596" s="42"/>
      <c r="FP1596" s="42"/>
      <c r="FQ1596" s="42"/>
      <c r="FR1596" s="42"/>
      <c r="FS1596" s="29">
        <f t="shared" si="187"/>
        <v>0</v>
      </c>
      <c r="FT1596" s="29">
        <f t="shared" si="185"/>
        <v>0</v>
      </c>
      <c r="FU1596" s="8">
        <f t="shared" si="188"/>
        <v>0</v>
      </c>
      <c r="FV1596" s="29">
        <f t="shared" si="186"/>
        <v>0</v>
      </c>
    </row>
    <row r="1597" spans="1:178">
      <c r="A1597" s="8">
        <v>11138</v>
      </c>
      <c r="B1597" s="27" t="s">
        <v>71</v>
      </c>
      <c r="C1597" s="40">
        <v>24</v>
      </c>
      <c r="D1597" s="40" t="s">
        <v>1919</v>
      </c>
      <c r="E1597" s="40" t="s">
        <v>1467</v>
      </c>
      <c r="F1597" s="40" t="s">
        <v>265</v>
      </c>
      <c r="G1597" s="40">
        <v>550</v>
      </c>
      <c r="H1597" s="8" t="str">
        <f>VLOOKUP(F1597, 'Meslek Grupları'!$E$6:$G$152, 3, FALSE)</f>
        <v>Esnaf</v>
      </c>
      <c r="I1597" s="40"/>
      <c r="J1597" s="40"/>
      <c r="K1597" s="40"/>
      <c r="L1597" s="40"/>
      <c r="M1597" s="40"/>
      <c r="N1597" s="40"/>
      <c r="O1597" s="40"/>
      <c r="P1597" s="40"/>
      <c r="Q1597" s="40" t="s">
        <v>576</v>
      </c>
      <c r="R1597" s="40">
        <v>75</v>
      </c>
      <c r="S1597" s="40">
        <v>2</v>
      </c>
      <c r="T1597" s="40">
        <v>18</v>
      </c>
      <c r="U1597" s="40"/>
      <c r="V1597" s="40"/>
      <c r="W1597" s="40"/>
      <c r="X1597" s="40"/>
      <c r="Y1597" s="40"/>
      <c r="Z1597" s="41">
        <v>40</v>
      </c>
      <c r="AA1597" s="40">
        <v>10</v>
      </c>
      <c r="AB1597" s="40"/>
      <c r="AC1597" s="40"/>
      <c r="AD1597" s="40"/>
      <c r="AE1597" s="40"/>
      <c r="AF1597" s="40"/>
      <c r="AG1597" s="40"/>
      <c r="AH1597" s="40"/>
      <c r="AI1597" s="40"/>
      <c r="AJ1597" s="40"/>
      <c r="AK1597" s="40"/>
      <c r="AL1597" s="40"/>
      <c r="AM1597" s="40"/>
      <c r="AN1597" s="40"/>
      <c r="AO1597" s="40"/>
      <c r="AP1597" s="40"/>
      <c r="AQ1597" s="40"/>
      <c r="AR1597" s="40">
        <v>40</v>
      </c>
      <c r="AS1597" s="42">
        <v>8</v>
      </c>
      <c r="AT1597" s="42">
        <v>18</v>
      </c>
      <c r="AU1597" s="43"/>
      <c r="AV1597" s="40">
        <v>4</v>
      </c>
      <c r="AW1597" s="40"/>
      <c r="AX1597" s="40">
        <v>18</v>
      </c>
      <c r="AY1597" s="40" t="s">
        <v>1918</v>
      </c>
      <c r="AZ1597" s="40">
        <v>162</v>
      </c>
      <c r="BA1597" s="42">
        <v>180</v>
      </c>
      <c r="BB1597" s="41"/>
      <c r="BC1597" s="40"/>
      <c r="BD1597" s="40"/>
      <c r="BE1597" s="40"/>
      <c r="BF1597" s="40"/>
      <c r="BG1597" s="40"/>
      <c r="BH1597" s="42"/>
      <c r="BI1597" s="40"/>
      <c r="BJ1597" s="40"/>
      <c r="BK1597" s="40"/>
      <c r="BL1597" s="40"/>
      <c r="BM1597" s="40"/>
      <c r="BN1597" s="40"/>
      <c r="BO1597" s="41"/>
      <c r="BP1597" s="40"/>
      <c r="BQ1597" s="40"/>
      <c r="BR1597" s="40"/>
      <c r="BS1597" s="40"/>
      <c r="BT1597" s="40"/>
      <c r="BU1597" s="42"/>
      <c r="BV1597" s="40"/>
      <c r="BW1597" s="41">
        <v>2</v>
      </c>
      <c r="BX1597" s="40"/>
      <c r="BY1597" s="40"/>
      <c r="BZ1597" s="40">
        <v>150</v>
      </c>
      <c r="CA1597" s="42">
        <v>150</v>
      </c>
      <c r="CB1597" s="41"/>
      <c r="CC1597" s="40"/>
      <c r="CD1597" s="40"/>
      <c r="CE1597" s="40"/>
      <c r="CF1597" s="40"/>
      <c r="CG1597" s="40"/>
      <c r="CH1597" s="42"/>
      <c r="CI1597" s="43"/>
      <c r="CJ1597" s="41"/>
      <c r="CK1597" s="40"/>
      <c r="CL1597" s="40"/>
      <c r="CM1597" s="40"/>
      <c r="CN1597" s="40"/>
      <c r="CO1597" s="40"/>
      <c r="CP1597" s="40"/>
      <c r="CQ1597" s="40"/>
      <c r="CR1597" s="40"/>
      <c r="CS1597" s="40"/>
      <c r="CT1597" s="40"/>
      <c r="CU1597" s="40"/>
      <c r="CV1597" s="40"/>
      <c r="CW1597" s="40"/>
      <c r="CX1597" s="40"/>
      <c r="CY1597" s="40"/>
      <c r="CZ1597" s="40"/>
      <c r="DA1597" s="40"/>
      <c r="DB1597" s="40"/>
      <c r="DC1597" s="40"/>
      <c r="DD1597" s="40"/>
      <c r="DE1597" s="40"/>
      <c r="DF1597" s="40"/>
      <c r="DG1597" s="40"/>
      <c r="DH1597" s="40"/>
      <c r="DI1597" s="40"/>
      <c r="DJ1597" s="40"/>
      <c r="DK1597" s="40"/>
      <c r="DL1597" s="40"/>
      <c r="DM1597" s="40"/>
      <c r="DN1597" s="40"/>
      <c r="DO1597" s="40"/>
      <c r="DP1597" s="40"/>
      <c r="DQ1597" s="41"/>
      <c r="DR1597" s="40"/>
      <c r="DS1597" s="40"/>
      <c r="DT1597" s="40"/>
      <c r="DU1597" s="40"/>
      <c r="DV1597" s="42"/>
      <c r="DW1597" s="40"/>
      <c r="DX1597" s="40"/>
      <c r="DY1597" s="40"/>
      <c r="DZ1597" s="40"/>
      <c r="EA1597" s="40"/>
      <c r="EB1597" s="40"/>
      <c r="EC1597" s="40"/>
      <c r="ED1597" s="41"/>
      <c r="EE1597" s="40"/>
      <c r="EF1597" s="40"/>
      <c r="EG1597" s="41"/>
      <c r="EH1597" s="40"/>
      <c r="EI1597" s="40"/>
      <c r="EJ1597" s="40"/>
      <c r="EK1597" s="40"/>
      <c r="EL1597" s="42"/>
      <c r="EM1597" s="40"/>
      <c r="EN1597" s="40"/>
      <c r="EO1597" s="40"/>
      <c r="EP1597" s="40"/>
      <c r="EQ1597" s="40"/>
      <c r="ER1597" s="40"/>
      <c r="ES1597" s="40"/>
      <c r="ET1597" s="40"/>
      <c r="EU1597" s="40"/>
      <c r="EV1597" s="40"/>
      <c r="EW1597" s="42"/>
      <c r="EX1597" s="42"/>
      <c r="EY1597" s="42"/>
      <c r="EZ1597" s="42"/>
      <c r="FA1597" s="42"/>
      <c r="FB1597" s="42"/>
      <c r="FC1597" s="42"/>
      <c r="FD1597" s="42"/>
      <c r="FE1597" s="42"/>
      <c r="FF1597" s="42"/>
      <c r="FG1597" s="42"/>
      <c r="FH1597" s="42"/>
      <c r="FI1597" s="42"/>
      <c r="FJ1597" s="42"/>
      <c r="FK1597" s="42"/>
      <c r="FL1597" s="42"/>
      <c r="FM1597" s="42"/>
      <c r="FN1597" s="42"/>
      <c r="FO1597" s="42"/>
      <c r="FP1597" s="42"/>
      <c r="FQ1597" s="42"/>
      <c r="FR1597" s="42"/>
      <c r="FS1597" s="29">
        <f t="shared" si="187"/>
        <v>862</v>
      </c>
      <c r="FT1597" s="29">
        <f t="shared" si="185"/>
        <v>862</v>
      </c>
      <c r="FU1597" s="8">
        <f t="shared" si="188"/>
        <v>6</v>
      </c>
      <c r="FV1597" s="29">
        <f t="shared" si="186"/>
        <v>6</v>
      </c>
    </row>
    <row r="1598" spans="1:178">
      <c r="A1598" s="8">
        <v>11138</v>
      </c>
      <c r="B1598" s="27" t="s">
        <v>71</v>
      </c>
      <c r="C1598" s="40">
        <v>25</v>
      </c>
      <c r="D1598" s="40" t="s">
        <v>1866</v>
      </c>
      <c r="E1598" s="40" t="s">
        <v>1966</v>
      </c>
      <c r="F1598" s="40" t="s">
        <v>807</v>
      </c>
      <c r="G1598" s="40">
        <v>650</v>
      </c>
      <c r="H1598" s="8" t="str">
        <f>VLOOKUP(F1598, 'Meslek Grupları'!$E$6:$G$152, 3, FALSE)</f>
        <v>Esnaf</v>
      </c>
      <c r="I1598" s="40"/>
      <c r="J1598" s="40"/>
      <c r="K1598" s="40"/>
      <c r="L1598" s="40"/>
      <c r="M1598" s="40"/>
      <c r="N1598" s="40"/>
      <c r="O1598" s="40"/>
      <c r="P1598" s="40"/>
      <c r="Q1598" s="40" t="s">
        <v>576</v>
      </c>
      <c r="R1598" s="40">
        <v>80</v>
      </c>
      <c r="S1598" s="40">
        <v>4</v>
      </c>
      <c r="T1598" s="40">
        <v>21</v>
      </c>
      <c r="U1598" s="40"/>
      <c r="V1598" s="40"/>
      <c r="W1598" s="40"/>
      <c r="X1598" s="40"/>
      <c r="Y1598" s="40"/>
      <c r="Z1598" s="41">
        <v>80</v>
      </c>
      <c r="AA1598" s="40">
        <v>20</v>
      </c>
      <c r="AB1598" s="40"/>
      <c r="AC1598" s="40"/>
      <c r="AD1598" s="40"/>
      <c r="AE1598" s="40"/>
      <c r="AF1598" s="40"/>
      <c r="AG1598" s="40"/>
      <c r="AH1598" s="40"/>
      <c r="AI1598" s="40"/>
      <c r="AJ1598" s="40"/>
      <c r="AK1598" s="40"/>
      <c r="AL1598" s="40"/>
      <c r="AM1598" s="40"/>
      <c r="AN1598" s="40"/>
      <c r="AO1598" s="40"/>
      <c r="AP1598" s="40"/>
      <c r="AQ1598" s="40"/>
      <c r="AR1598" s="40">
        <v>80</v>
      </c>
      <c r="AS1598" s="42">
        <v>16</v>
      </c>
      <c r="AT1598" s="42">
        <v>36</v>
      </c>
      <c r="AU1598" s="43"/>
      <c r="AV1598" s="40">
        <v>7</v>
      </c>
      <c r="AW1598" s="40"/>
      <c r="AX1598" s="40">
        <v>36</v>
      </c>
      <c r="AY1598" s="40" t="s">
        <v>1967</v>
      </c>
      <c r="AZ1598" s="40">
        <v>324</v>
      </c>
      <c r="BA1598" s="42">
        <v>340</v>
      </c>
      <c r="BB1598" s="41"/>
      <c r="BC1598" s="40"/>
      <c r="BD1598" s="40"/>
      <c r="BE1598" s="40"/>
      <c r="BF1598" s="40"/>
      <c r="BG1598" s="40"/>
      <c r="BH1598" s="42"/>
      <c r="BI1598" s="40"/>
      <c r="BJ1598" s="40"/>
      <c r="BK1598" s="40"/>
      <c r="BL1598" s="40"/>
      <c r="BM1598" s="40"/>
      <c r="BN1598" s="40"/>
      <c r="BO1598" s="41"/>
      <c r="BP1598" s="40"/>
      <c r="BQ1598" s="40"/>
      <c r="BR1598" s="40"/>
      <c r="BS1598" s="40"/>
      <c r="BT1598" s="40"/>
      <c r="BU1598" s="42"/>
      <c r="BV1598" s="40"/>
      <c r="BW1598" s="41">
        <v>4</v>
      </c>
      <c r="BX1598" s="40"/>
      <c r="BY1598" s="40"/>
      <c r="BZ1598" s="40">
        <v>120</v>
      </c>
      <c r="CA1598" s="42">
        <v>150</v>
      </c>
      <c r="CB1598" s="41">
        <v>2</v>
      </c>
      <c r="CC1598" s="40"/>
      <c r="CD1598" s="40"/>
      <c r="CE1598" s="40"/>
      <c r="CF1598" s="40"/>
      <c r="CG1598" s="40">
        <v>40</v>
      </c>
      <c r="CH1598" s="42">
        <v>40</v>
      </c>
      <c r="CI1598" s="43"/>
      <c r="CJ1598" s="41"/>
      <c r="CK1598" s="40"/>
      <c r="CL1598" s="40">
        <v>1</v>
      </c>
      <c r="CM1598" s="40"/>
      <c r="CN1598" s="40"/>
      <c r="CO1598" s="40"/>
      <c r="CP1598" s="40"/>
      <c r="CQ1598" s="40"/>
      <c r="CR1598" s="40"/>
      <c r="CS1598" s="40"/>
      <c r="CT1598" s="40"/>
      <c r="CU1598" s="40"/>
      <c r="CV1598" s="40"/>
      <c r="CW1598" s="40">
        <v>1</v>
      </c>
      <c r="CX1598" s="40">
        <v>12</v>
      </c>
      <c r="CY1598" s="40"/>
      <c r="CZ1598" s="40">
        <v>1</v>
      </c>
      <c r="DA1598" s="40"/>
      <c r="DB1598" s="40"/>
      <c r="DC1598" s="40"/>
      <c r="DD1598" s="40"/>
      <c r="DE1598" s="40"/>
      <c r="DF1598" s="40"/>
      <c r="DG1598" s="40"/>
      <c r="DH1598" s="40"/>
      <c r="DI1598" s="40"/>
      <c r="DJ1598" s="40"/>
      <c r="DK1598" s="40"/>
      <c r="DL1598" s="40"/>
      <c r="DM1598" s="40"/>
      <c r="DN1598" s="40"/>
      <c r="DO1598" s="40">
        <v>2</v>
      </c>
      <c r="DP1598" s="40"/>
      <c r="DQ1598" s="41"/>
      <c r="DR1598" s="40"/>
      <c r="DS1598" s="40"/>
      <c r="DT1598" s="40"/>
      <c r="DU1598" s="40"/>
      <c r="DV1598" s="42"/>
      <c r="DW1598" s="40"/>
      <c r="DX1598" s="40"/>
      <c r="DY1598" s="40"/>
      <c r="DZ1598" s="40"/>
      <c r="EA1598" s="40"/>
      <c r="EB1598" s="40"/>
      <c r="EC1598" s="40"/>
      <c r="ED1598" s="41"/>
      <c r="EE1598" s="40"/>
      <c r="EF1598" s="40"/>
      <c r="EG1598" s="41"/>
      <c r="EH1598" s="40"/>
      <c r="EI1598" s="40"/>
      <c r="EJ1598" s="40"/>
      <c r="EK1598" s="40"/>
      <c r="EL1598" s="42"/>
      <c r="EM1598" s="40"/>
      <c r="EN1598" s="40"/>
      <c r="EO1598" s="40"/>
      <c r="EP1598" s="40"/>
      <c r="EQ1598" s="40"/>
      <c r="ER1598" s="40"/>
      <c r="ES1598" s="40"/>
      <c r="ET1598" s="40"/>
      <c r="EU1598" s="40"/>
      <c r="EV1598" s="40"/>
      <c r="EW1598" s="42"/>
      <c r="EX1598" s="42"/>
      <c r="EY1598" s="42"/>
      <c r="EZ1598" s="42"/>
      <c r="FA1598" s="42"/>
      <c r="FB1598" s="42"/>
      <c r="FC1598" s="42"/>
      <c r="FD1598" s="42"/>
      <c r="FE1598" s="42"/>
      <c r="FF1598" s="42"/>
      <c r="FG1598" s="42"/>
      <c r="FH1598" s="42"/>
      <c r="FI1598" s="42"/>
      <c r="FJ1598" s="42"/>
      <c r="FK1598" s="42"/>
      <c r="FL1598" s="42"/>
      <c r="FM1598" s="42"/>
      <c r="FN1598" s="42"/>
      <c r="FO1598" s="42"/>
      <c r="FP1598" s="42"/>
      <c r="FQ1598" s="42"/>
      <c r="FR1598" s="42"/>
      <c r="FS1598" s="29">
        <f t="shared" si="187"/>
        <v>1146</v>
      </c>
      <c r="FT1598" s="29">
        <f t="shared" si="185"/>
        <v>1146</v>
      </c>
      <c r="FU1598" s="8">
        <f t="shared" si="188"/>
        <v>13</v>
      </c>
      <c r="FV1598" s="29">
        <f t="shared" si="186"/>
        <v>13</v>
      </c>
    </row>
    <row r="1599" spans="1:178">
      <c r="A1599" s="8">
        <v>11138</v>
      </c>
      <c r="B1599" s="27" t="s">
        <v>71</v>
      </c>
      <c r="C1599" s="40">
        <v>26</v>
      </c>
      <c r="D1599" s="40" t="s">
        <v>1968</v>
      </c>
      <c r="E1599" s="40" t="s">
        <v>1921</v>
      </c>
      <c r="F1599" s="40" t="s">
        <v>804</v>
      </c>
      <c r="G1599" s="40">
        <v>800</v>
      </c>
      <c r="H1599" s="8" t="str">
        <f>VLOOKUP(F1599, 'Meslek Grupları'!$E$6:$G$152, 3, FALSE)</f>
        <v>İşçiler</v>
      </c>
      <c r="I1599" s="40"/>
      <c r="J1599" s="40"/>
      <c r="K1599" s="40"/>
      <c r="L1599" s="40"/>
      <c r="M1599" s="40"/>
      <c r="N1599" s="40"/>
      <c r="O1599" s="40"/>
      <c r="P1599" s="40"/>
      <c r="Q1599" s="40" t="s">
        <v>576</v>
      </c>
      <c r="R1599" s="40">
        <v>70</v>
      </c>
      <c r="S1599" s="40"/>
      <c r="T1599" s="40"/>
      <c r="U1599" s="40"/>
      <c r="V1599" s="40"/>
      <c r="W1599" s="40"/>
      <c r="X1599" s="40"/>
      <c r="Y1599" s="40"/>
      <c r="Z1599" s="41"/>
      <c r="AA1599" s="40"/>
      <c r="AB1599" s="40"/>
      <c r="AC1599" s="40"/>
      <c r="AD1599" s="40"/>
      <c r="AE1599" s="40"/>
      <c r="AF1599" s="40"/>
      <c r="AG1599" s="40"/>
      <c r="AH1599" s="40"/>
      <c r="AI1599" s="40"/>
      <c r="AJ1599" s="40"/>
      <c r="AK1599" s="40"/>
      <c r="AL1599" s="40"/>
      <c r="AM1599" s="40"/>
      <c r="AN1599" s="40"/>
      <c r="AO1599" s="40"/>
      <c r="AP1599" s="40"/>
      <c r="AQ1599" s="40"/>
      <c r="AR1599" s="40"/>
      <c r="AS1599" s="42"/>
      <c r="AT1599" s="42"/>
      <c r="AU1599" s="43"/>
      <c r="AV1599" s="40"/>
      <c r="AW1599" s="40"/>
      <c r="AX1599" s="40"/>
      <c r="AY1599" s="40"/>
      <c r="AZ1599" s="40"/>
      <c r="BA1599" s="42"/>
      <c r="BB1599" s="41"/>
      <c r="BC1599" s="40"/>
      <c r="BD1599" s="40"/>
      <c r="BE1599" s="40"/>
      <c r="BF1599" s="40"/>
      <c r="BG1599" s="40"/>
      <c r="BH1599" s="42"/>
      <c r="BI1599" s="40"/>
      <c r="BJ1599" s="40"/>
      <c r="BK1599" s="40"/>
      <c r="BL1599" s="40"/>
      <c r="BM1599" s="40"/>
      <c r="BN1599" s="40"/>
      <c r="BO1599" s="41"/>
      <c r="BP1599" s="40"/>
      <c r="BQ1599" s="40"/>
      <c r="BR1599" s="40"/>
      <c r="BS1599" s="40"/>
      <c r="BT1599" s="40"/>
      <c r="BU1599" s="42"/>
      <c r="BV1599" s="40"/>
      <c r="BW1599" s="41"/>
      <c r="BX1599" s="40"/>
      <c r="BY1599" s="40"/>
      <c r="BZ1599" s="40"/>
      <c r="CA1599" s="42"/>
      <c r="CB1599" s="41"/>
      <c r="CC1599" s="40"/>
      <c r="CD1599" s="40"/>
      <c r="CE1599" s="40"/>
      <c r="CF1599" s="40"/>
      <c r="CG1599" s="40"/>
      <c r="CH1599" s="42"/>
      <c r="CI1599" s="43"/>
      <c r="CJ1599" s="41"/>
      <c r="CK1599" s="40"/>
      <c r="CL1599" s="40"/>
      <c r="CM1599" s="40"/>
      <c r="CN1599" s="40"/>
      <c r="CO1599" s="40"/>
      <c r="CP1599" s="40"/>
      <c r="CQ1599" s="40"/>
      <c r="CR1599" s="40"/>
      <c r="CS1599" s="40"/>
      <c r="CT1599" s="40"/>
      <c r="CU1599" s="40"/>
      <c r="CV1599" s="40"/>
      <c r="CW1599" s="40"/>
      <c r="CX1599" s="40"/>
      <c r="CY1599" s="40"/>
      <c r="CZ1599" s="40"/>
      <c r="DA1599" s="40"/>
      <c r="DB1599" s="40"/>
      <c r="DC1599" s="40"/>
      <c r="DD1599" s="40"/>
      <c r="DE1599" s="40"/>
      <c r="DF1599" s="40"/>
      <c r="DG1599" s="40"/>
      <c r="DH1599" s="40"/>
      <c r="DI1599" s="40"/>
      <c r="DJ1599" s="40"/>
      <c r="DK1599" s="40"/>
      <c r="DL1599" s="40"/>
      <c r="DM1599" s="40"/>
      <c r="DN1599" s="40"/>
      <c r="DO1599" s="40"/>
      <c r="DP1599" s="40"/>
      <c r="DQ1599" s="41"/>
      <c r="DR1599" s="40"/>
      <c r="DS1599" s="40"/>
      <c r="DT1599" s="40"/>
      <c r="DU1599" s="40"/>
      <c r="DV1599" s="42"/>
      <c r="DW1599" s="40"/>
      <c r="DX1599" s="40"/>
      <c r="DY1599" s="40"/>
      <c r="DZ1599" s="40"/>
      <c r="EA1599" s="40"/>
      <c r="EB1599" s="40"/>
      <c r="EC1599" s="40"/>
      <c r="ED1599" s="41"/>
      <c r="EE1599" s="40"/>
      <c r="EF1599" s="40"/>
      <c r="EG1599" s="41"/>
      <c r="EH1599" s="40"/>
      <c r="EI1599" s="40"/>
      <c r="EJ1599" s="40"/>
      <c r="EK1599" s="40"/>
      <c r="EL1599" s="42"/>
      <c r="EM1599" s="40"/>
      <c r="EN1599" s="40"/>
      <c r="EO1599" s="40"/>
      <c r="EP1599" s="40"/>
      <c r="EQ1599" s="40"/>
      <c r="ER1599" s="40"/>
      <c r="ES1599" s="40"/>
      <c r="ET1599" s="40"/>
      <c r="EU1599" s="40"/>
      <c r="EV1599" s="40"/>
      <c r="EW1599" s="42"/>
      <c r="EX1599" s="42"/>
      <c r="EY1599" s="42"/>
      <c r="EZ1599" s="42"/>
      <c r="FA1599" s="42"/>
      <c r="FB1599" s="42"/>
      <c r="FC1599" s="42"/>
      <c r="FD1599" s="42"/>
      <c r="FE1599" s="42"/>
      <c r="FF1599" s="42"/>
      <c r="FG1599" s="42"/>
      <c r="FH1599" s="42"/>
      <c r="FI1599" s="42"/>
      <c r="FJ1599" s="42"/>
      <c r="FK1599" s="42"/>
      <c r="FL1599" s="42"/>
      <c r="FM1599" s="42"/>
      <c r="FN1599" s="42"/>
      <c r="FO1599" s="42"/>
      <c r="FP1599" s="42"/>
      <c r="FQ1599" s="42"/>
      <c r="FR1599" s="42"/>
      <c r="FS1599" s="29">
        <f t="shared" si="187"/>
        <v>800</v>
      </c>
      <c r="FT1599" s="29">
        <f t="shared" si="185"/>
        <v>800</v>
      </c>
      <c r="FU1599" s="8">
        <f t="shared" si="188"/>
        <v>0</v>
      </c>
      <c r="FV1599" s="29">
        <f t="shared" si="186"/>
        <v>0</v>
      </c>
    </row>
    <row r="1600" spans="1:178">
      <c r="A1600" s="8">
        <v>11138</v>
      </c>
      <c r="B1600" s="27" t="s">
        <v>71</v>
      </c>
      <c r="C1600" s="40">
        <v>26</v>
      </c>
      <c r="D1600" s="40" t="s">
        <v>1450</v>
      </c>
      <c r="E1600" s="40" t="s">
        <v>1969</v>
      </c>
      <c r="F1600" s="40" t="s">
        <v>242</v>
      </c>
      <c r="G1600" s="40">
        <v>900</v>
      </c>
      <c r="H1600" s="8" t="str">
        <f>VLOOKUP(F1600, 'Meslek Grupları'!$E$6:$G$152, 3, FALSE)</f>
        <v>Esnaf</v>
      </c>
      <c r="I1600" s="40"/>
      <c r="J1600" s="40"/>
      <c r="K1600" s="40"/>
      <c r="L1600" s="40"/>
      <c r="M1600" s="40"/>
      <c r="N1600" s="40"/>
      <c r="O1600" s="40"/>
      <c r="P1600" s="40"/>
      <c r="Q1600" s="40" t="s">
        <v>576</v>
      </c>
      <c r="R1600" s="40">
        <v>105</v>
      </c>
      <c r="S1600" s="40"/>
      <c r="T1600" s="40"/>
      <c r="U1600" s="40"/>
      <c r="V1600" s="40"/>
      <c r="W1600" s="40"/>
      <c r="X1600" s="40"/>
      <c r="Y1600" s="40"/>
      <c r="Z1600" s="41"/>
      <c r="AA1600" s="40"/>
      <c r="AB1600" s="40"/>
      <c r="AC1600" s="40"/>
      <c r="AD1600" s="40"/>
      <c r="AE1600" s="40"/>
      <c r="AF1600" s="40"/>
      <c r="AG1600" s="40"/>
      <c r="AH1600" s="40"/>
      <c r="AI1600" s="40"/>
      <c r="AJ1600" s="40"/>
      <c r="AK1600" s="40"/>
      <c r="AL1600" s="40"/>
      <c r="AM1600" s="40"/>
      <c r="AN1600" s="40"/>
      <c r="AO1600" s="40"/>
      <c r="AP1600" s="40"/>
      <c r="AQ1600" s="40"/>
      <c r="AR1600" s="40"/>
      <c r="AS1600" s="42"/>
      <c r="AT1600" s="42"/>
      <c r="AU1600" s="43"/>
      <c r="AV1600" s="40"/>
      <c r="AW1600" s="40"/>
      <c r="AX1600" s="40"/>
      <c r="AY1600" s="40"/>
      <c r="AZ1600" s="40"/>
      <c r="BA1600" s="42"/>
      <c r="BB1600" s="41"/>
      <c r="BC1600" s="40"/>
      <c r="BD1600" s="40"/>
      <c r="BE1600" s="40"/>
      <c r="BF1600" s="40"/>
      <c r="BG1600" s="40"/>
      <c r="BH1600" s="42"/>
      <c r="BI1600" s="40"/>
      <c r="BJ1600" s="40"/>
      <c r="BK1600" s="40"/>
      <c r="BL1600" s="40"/>
      <c r="BM1600" s="40"/>
      <c r="BN1600" s="40"/>
      <c r="BO1600" s="41">
        <v>1</v>
      </c>
      <c r="BP1600" s="40"/>
      <c r="BQ1600" s="40"/>
      <c r="BR1600" s="40"/>
      <c r="BS1600" s="40"/>
      <c r="BT1600" s="40"/>
      <c r="BU1600" s="42">
        <v>100</v>
      </c>
      <c r="BV1600" s="40">
        <v>100</v>
      </c>
      <c r="BW1600" s="41"/>
      <c r="BX1600" s="40"/>
      <c r="BY1600" s="40"/>
      <c r="BZ1600" s="40"/>
      <c r="CA1600" s="42"/>
      <c r="CB1600" s="41"/>
      <c r="CC1600" s="40"/>
      <c r="CD1600" s="40"/>
      <c r="CE1600" s="40"/>
      <c r="CF1600" s="40"/>
      <c r="CG1600" s="40"/>
      <c r="CH1600" s="42"/>
      <c r="CI1600" s="43"/>
      <c r="CJ1600" s="41">
        <v>1</v>
      </c>
      <c r="CK1600" s="40"/>
      <c r="CL1600" s="40"/>
      <c r="CM1600" s="40"/>
      <c r="CN1600" s="40"/>
      <c r="CO1600" s="40"/>
      <c r="CP1600" s="40"/>
      <c r="CQ1600" s="40"/>
      <c r="CR1600" s="40"/>
      <c r="CS1600" s="40"/>
      <c r="CT1600" s="40"/>
      <c r="CU1600" s="40"/>
      <c r="CV1600" s="40"/>
      <c r="CW1600" s="40"/>
      <c r="CX1600" s="40"/>
      <c r="CY1600" s="40"/>
      <c r="CZ1600" s="40"/>
      <c r="DA1600" s="40"/>
      <c r="DB1600" s="40"/>
      <c r="DC1600" s="40"/>
      <c r="DD1600" s="40"/>
      <c r="DE1600" s="40"/>
      <c r="DF1600" s="40"/>
      <c r="DG1600" s="40"/>
      <c r="DH1600" s="40"/>
      <c r="DI1600" s="40"/>
      <c r="DJ1600" s="40"/>
      <c r="DK1600" s="40"/>
      <c r="DL1600" s="40"/>
      <c r="DM1600" s="40"/>
      <c r="DN1600" s="40"/>
      <c r="DO1600" s="40"/>
      <c r="DP1600" s="40"/>
      <c r="DQ1600" s="41"/>
      <c r="DR1600" s="40"/>
      <c r="DS1600" s="40"/>
      <c r="DT1600" s="40"/>
      <c r="DU1600" s="40"/>
      <c r="DV1600" s="42"/>
      <c r="DW1600" s="40"/>
      <c r="DX1600" s="40"/>
      <c r="DY1600" s="40"/>
      <c r="DZ1600" s="40"/>
      <c r="EA1600" s="40"/>
      <c r="EB1600" s="40"/>
      <c r="EC1600" s="40"/>
      <c r="ED1600" s="41"/>
      <c r="EE1600" s="40"/>
      <c r="EF1600" s="40"/>
      <c r="EG1600" s="41"/>
      <c r="EH1600" s="40"/>
      <c r="EI1600" s="40"/>
      <c r="EJ1600" s="40"/>
      <c r="EK1600" s="40"/>
      <c r="EL1600" s="42"/>
      <c r="EM1600" s="40"/>
      <c r="EN1600" s="40"/>
      <c r="EO1600" s="40"/>
      <c r="EP1600" s="40"/>
      <c r="EQ1600" s="40"/>
      <c r="ER1600" s="40"/>
      <c r="ES1600" s="40"/>
      <c r="ET1600" s="40"/>
      <c r="EU1600" s="40"/>
      <c r="EV1600" s="40"/>
      <c r="EW1600" s="42"/>
      <c r="EX1600" s="42"/>
      <c r="EY1600" s="42"/>
      <c r="EZ1600" s="42"/>
      <c r="FA1600" s="42"/>
      <c r="FB1600" s="42"/>
      <c r="FC1600" s="42"/>
      <c r="FD1600" s="42"/>
      <c r="FE1600" s="42"/>
      <c r="FF1600" s="42"/>
      <c r="FG1600" s="42"/>
      <c r="FH1600" s="42"/>
      <c r="FI1600" s="42"/>
      <c r="FJ1600" s="42"/>
      <c r="FK1600" s="42"/>
      <c r="FL1600" s="42"/>
      <c r="FM1600" s="42"/>
      <c r="FN1600" s="42"/>
      <c r="FO1600" s="42"/>
      <c r="FP1600" s="42"/>
      <c r="FQ1600" s="42"/>
      <c r="FR1600" s="42"/>
      <c r="FS1600" s="29">
        <f t="shared" si="187"/>
        <v>1000</v>
      </c>
      <c r="FT1600" s="29">
        <f t="shared" si="185"/>
        <v>1000</v>
      </c>
      <c r="FU1600" s="8">
        <f t="shared" si="188"/>
        <v>1</v>
      </c>
      <c r="FV1600" s="29">
        <f t="shared" si="186"/>
        <v>1</v>
      </c>
    </row>
    <row r="1601" spans="1:180">
      <c r="A1601" s="8">
        <v>11138</v>
      </c>
      <c r="B1601" s="27" t="s">
        <v>71</v>
      </c>
      <c r="C1601" s="40">
        <v>27</v>
      </c>
      <c r="D1601" s="40" t="s">
        <v>1969</v>
      </c>
      <c r="E1601" s="40" t="s">
        <v>1496</v>
      </c>
      <c r="F1601" s="40" t="s">
        <v>804</v>
      </c>
      <c r="G1601" s="40">
        <v>550</v>
      </c>
      <c r="H1601" s="8" t="str">
        <f>VLOOKUP(F1601, 'Meslek Grupları'!$E$6:$G$152, 3, FALSE)</f>
        <v>İşçiler</v>
      </c>
      <c r="I1601" s="40"/>
      <c r="J1601" s="40"/>
      <c r="K1601" s="40"/>
      <c r="L1601" s="40"/>
      <c r="M1601" s="40"/>
      <c r="N1601" s="40"/>
      <c r="O1601" s="40"/>
      <c r="P1601" s="40"/>
      <c r="Q1601" s="40" t="s">
        <v>576</v>
      </c>
      <c r="R1601" s="40">
        <v>65</v>
      </c>
      <c r="S1601" s="40"/>
      <c r="T1601" s="40"/>
      <c r="U1601" s="40"/>
      <c r="V1601" s="40"/>
      <c r="W1601" s="40"/>
      <c r="X1601" s="40"/>
      <c r="Y1601" s="40"/>
      <c r="Z1601" s="41">
        <v>50</v>
      </c>
      <c r="AA1601" s="40">
        <v>12.5</v>
      </c>
      <c r="AB1601" s="40"/>
      <c r="AC1601" s="40"/>
      <c r="AD1601" s="40"/>
      <c r="AE1601" s="40"/>
      <c r="AF1601" s="40"/>
      <c r="AG1601" s="40"/>
      <c r="AH1601" s="40"/>
      <c r="AI1601" s="40"/>
      <c r="AJ1601" s="40"/>
      <c r="AK1601" s="40"/>
      <c r="AL1601" s="40"/>
      <c r="AM1601" s="40"/>
      <c r="AN1601" s="40"/>
      <c r="AO1601" s="40"/>
      <c r="AP1601" s="40"/>
      <c r="AQ1601" s="40"/>
      <c r="AR1601" s="40">
        <v>50</v>
      </c>
      <c r="AS1601" s="42">
        <v>10</v>
      </c>
      <c r="AT1601" s="42">
        <v>22.5</v>
      </c>
      <c r="AU1601" s="43"/>
      <c r="AV1601" s="40">
        <v>3</v>
      </c>
      <c r="AW1601" s="40"/>
      <c r="AX1601" s="40">
        <v>22.5</v>
      </c>
      <c r="AY1601" s="40" t="s">
        <v>1970</v>
      </c>
      <c r="AZ1601" s="40">
        <v>202.5</v>
      </c>
      <c r="BA1601" s="42">
        <v>250</v>
      </c>
      <c r="BB1601" s="41"/>
      <c r="BC1601" s="40"/>
      <c r="BD1601" s="40"/>
      <c r="BE1601" s="40"/>
      <c r="BF1601" s="40"/>
      <c r="BG1601" s="40"/>
      <c r="BH1601" s="42"/>
      <c r="BI1601" s="40"/>
      <c r="BJ1601" s="40"/>
      <c r="BK1601" s="40"/>
      <c r="BL1601" s="40"/>
      <c r="BM1601" s="40"/>
      <c r="BN1601" s="40"/>
      <c r="BO1601" s="41">
        <v>1</v>
      </c>
      <c r="BP1601" s="40"/>
      <c r="BQ1601" s="40"/>
      <c r="BR1601" s="40"/>
      <c r="BS1601" s="40"/>
      <c r="BT1601" s="40"/>
      <c r="BU1601" s="42">
        <v>60</v>
      </c>
      <c r="BV1601" s="40">
        <v>60</v>
      </c>
      <c r="BW1601" s="41"/>
      <c r="BX1601" s="40"/>
      <c r="BY1601" s="40"/>
      <c r="BZ1601" s="40"/>
      <c r="CA1601" s="42"/>
      <c r="CB1601" s="41"/>
      <c r="CC1601" s="40"/>
      <c r="CD1601" s="40"/>
      <c r="CE1601" s="40"/>
      <c r="CF1601" s="40"/>
      <c r="CG1601" s="40"/>
      <c r="CH1601" s="42"/>
      <c r="CI1601" s="43"/>
      <c r="CJ1601" s="41"/>
      <c r="CK1601" s="40"/>
      <c r="CL1601" s="40"/>
      <c r="CM1601" s="40"/>
      <c r="CN1601" s="40"/>
      <c r="CO1601" s="40"/>
      <c r="CP1601" s="40"/>
      <c r="CQ1601" s="40"/>
      <c r="CR1601" s="40"/>
      <c r="CS1601" s="40"/>
      <c r="CT1601" s="40"/>
      <c r="CU1601" s="40"/>
      <c r="CV1601" s="40"/>
      <c r="CW1601" s="40"/>
      <c r="CX1601" s="40"/>
      <c r="CY1601" s="40"/>
      <c r="CZ1601" s="40"/>
      <c r="DA1601" s="40"/>
      <c r="DB1601" s="40"/>
      <c r="DC1601" s="40"/>
      <c r="DD1601" s="40"/>
      <c r="DE1601" s="40"/>
      <c r="DF1601" s="40"/>
      <c r="DG1601" s="40"/>
      <c r="DH1601" s="40"/>
      <c r="DI1601" s="40"/>
      <c r="DJ1601" s="40"/>
      <c r="DK1601" s="40"/>
      <c r="DL1601" s="40"/>
      <c r="DM1601" s="40"/>
      <c r="DN1601" s="40"/>
      <c r="DO1601" s="40"/>
      <c r="DP1601" s="40"/>
      <c r="DQ1601" s="41"/>
      <c r="DR1601" s="40"/>
      <c r="DS1601" s="40"/>
      <c r="DT1601" s="40"/>
      <c r="DU1601" s="40"/>
      <c r="DV1601" s="42"/>
      <c r="DW1601" s="40"/>
      <c r="DX1601" s="40"/>
      <c r="DY1601" s="40"/>
      <c r="DZ1601" s="40"/>
      <c r="EA1601" s="40"/>
      <c r="EB1601" s="40"/>
      <c r="EC1601" s="40"/>
      <c r="ED1601" s="41"/>
      <c r="EE1601" s="40"/>
      <c r="EF1601" s="40"/>
      <c r="EG1601" s="41"/>
      <c r="EH1601" s="40"/>
      <c r="EI1601" s="40"/>
      <c r="EJ1601" s="40"/>
      <c r="EK1601" s="40"/>
      <c r="EL1601" s="42"/>
      <c r="EM1601" s="40"/>
      <c r="EN1601" s="40"/>
      <c r="EO1601" s="40"/>
      <c r="EP1601" s="40"/>
      <c r="EQ1601" s="40"/>
      <c r="ER1601" s="40"/>
      <c r="ES1601" s="40"/>
      <c r="ET1601" s="40"/>
      <c r="EU1601" s="40"/>
      <c r="EV1601" s="40"/>
      <c r="EW1601" s="42"/>
      <c r="EX1601" s="42"/>
      <c r="EY1601" s="42"/>
      <c r="EZ1601" s="42"/>
      <c r="FA1601" s="42"/>
      <c r="FB1601" s="42"/>
      <c r="FC1601" s="42"/>
      <c r="FD1601" s="42"/>
      <c r="FE1601" s="42"/>
      <c r="FF1601" s="42"/>
      <c r="FG1601" s="42"/>
      <c r="FH1601" s="42"/>
      <c r="FI1601" s="42"/>
      <c r="FJ1601" s="42"/>
      <c r="FK1601" s="42"/>
      <c r="FL1601" s="42"/>
      <c r="FM1601" s="42"/>
      <c r="FN1601" s="42"/>
      <c r="FO1601" s="42"/>
      <c r="FP1601" s="42"/>
      <c r="FQ1601" s="42"/>
      <c r="FR1601" s="42"/>
      <c r="FS1601" s="29">
        <f t="shared" si="187"/>
        <v>812.5</v>
      </c>
      <c r="FT1601" s="29">
        <f t="shared" si="185"/>
        <v>812.5</v>
      </c>
      <c r="FU1601" s="8">
        <f t="shared" si="188"/>
        <v>4</v>
      </c>
      <c r="FV1601" s="29">
        <f t="shared" si="186"/>
        <v>4</v>
      </c>
      <c r="FX1601" t="s">
        <v>1933</v>
      </c>
    </row>
    <row r="1602" spans="1:180">
      <c r="A1602" s="8">
        <v>11138</v>
      </c>
      <c r="B1602" s="27" t="s">
        <v>71</v>
      </c>
      <c r="C1602" s="40">
        <v>28</v>
      </c>
      <c r="D1602" s="40" t="s">
        <v>1951</v>
      </c>
      <c r="E1602" s="40" t="s">
        <v>1472</v>
      </c>
      <c r="F1602" s="40" t="s">
        <v>804</v>
      </c>
      <c r="G1602" s="40">
        <v>900</v>
      </c>
      <c r="H1602" s="8" t="str">
        <f>VLOOKUP(F1602, 'Meslek Grupları'!$E$6:$G$152, 3, FALSE)</f>
        <v>İşçiler</v>
      </c>
      <c r="I1602" s="40"/>
      <c r="J1602" s="40"/>
      <c r="K1602" s="40"/>
      <c r="L1602" s="40"/>
      <c r="M1602" s="40"/>
      <c r="N1602" s="40"/>
      <c r="O1602" s="40"/>
      <c r="P1602" s="40"/>
      <c r="Q1602" s="40" t="s">
        <v>576</v>
      </c>
      <c r="R1602" s="40">
        <v>140</v>
      </c>
      <c r="S1602" s="40">
        <v>8</v>
      </c>
      <c r="T1602" s="40">
        <v>72</v>
      </c>
      <c r="U1602" s="40"/>
      <c r="V1602" s="40"/>
      <c r="W1602" s="40"/>
      <c r="X1602" s="40"/>
      <c r="Y1602" s="40"/>
      <c r="Z1602" s="41">
        <v>100</v>
      </c>
      <c r="AA1602" s="40">
        <v>25</v>
      </c>
      <c r="AB1602" s="40"/>
      <c r="AC1602" s="40"/>
      <c r="AD1602" s="40"/>
      <c r="AE1602" s="40"/>
      <c r="AF1602" s="40"/>
      <c r="AG1602" s="40"/>
      <c r="AH1602" s="40"/>
      <c r="AI1602" s="40"/>
      <c r="AJ1602" s="40"/>
      <c r="AK1602" s="40"/>
      <c r="AL1602" s="40"/>
      <c r="AM1602" s="40"/>
      <c r="AN1602" s="40"/>
      <c r="AO1602" s="40"/>
      <c r="AP1602" s="40"/>
      <c r="AQ1602" s="40"/>
      <c r="AR1602" s="40">
        <v>50</v>
      </c>
      <c r="AS1602" s="42">
        <v>10</v>
      </c>
      <c r="AT1602" s="42">
        <v>35</v>
      </c>
      <c r="AU1602" s="43"/>
      <c r="AV1602" s="40">
        <v>8</v>
      </c>
      <c r="AW1602" s="40"/>
      <c r="AX1602" s="40">
        <v>35</v>
      </c>
      <c r="AY1602" s="40" t="s">
        <v>1971</v>
      </c>
      <c r="AZ1602" s="40">
        <v>315</v>
      </c>
      <c r="BA1602" s="42">
        <v>340</v>
      </c>
      <c r="BB1602" s="41"/>
      <c r="BC1602" s="40"/>
      <c r="BD1602" s="40"/>
      <c r="BE1602" s="40"/>
      <c r="BF1602" s="40"/>
      <c r="BG1602" s="40"/>
      <c r="BH1602" s="42"/>
      <c r="BI1602" s="40"/>
      <c r="BJ1602" s="40"/>
      <c r="BK1602" s="40"/>
      <c r="BL1602" s="40"/>
      <c r="BM1602" s="40"/>
      <c r="BN1602" s="40"/>
      <c r="BO1602" s="41">
        <v>1</v>
      </c>
      <c r="BP1602" s="40"/>
      <c r="BQ1602" s="40"/>
      <c r="BR1602" s="40"/>
      <c r="BS1602" s="40"/>
      <c r="BT1602" s="40"/>
      <c r="BU1602" s="42">
        <v>120</v>
      </c>
      <c r="BV1602" s="40">
        <v>120</v>
      </c>
      <c r="BW1602" s="41">
        <v>8</v>
      </c>
      <c r="BX1602" s="40"/>
      <c r="BY1602" s="40"/>
      <c r="BZ1602" s="40">
        <v>525</v>
      </c>
      <c r="CA1602" s="42">
        <v>555</v>
      </c>
      <c r="CB1602" s="41"/>
      <c r="CC1602" s="40"/>
      <c r="CD1602" s="40"/>
      <c r="CE1602" s="40"/>
      <c r="CF1602" s="40"/>
      <c r="CG1602" s="40"/>
      <c r="CH1602" s="42"/>
      <c r="CI1602" s="43"/>
      <c r="CJ1602" s="41"/>
      <c r="CK1602" s="40"/>
      <c r="CL1602" s="40">
        <v>1</v>
      </c>
      <c r="CM1602" s="40"/>
      <c r="CN1602" s="40"/>
      <c r="CO1602" s="40"/>
      <c r="CP1602" s="40"/>
      <c r="CQ1602" s="40"/>
      <c r="CR1602" s="40"/>
      <c r="CS1602" s="40"/>
      <c r="CT1602" s="40"/>
      <c r="CU1602" s="40"/>
      <c r="CV1602" s="40"/>
      <c r="CW1602" s="40"/>
      <c r="CX1602" s="40"/>
      <c r="CY1602" s="40"/>
      <c r="CZ1602" s="40"/>
      <c r="DA1602" s="40"/>
      <c r="DB1602" s="40"/>
      <c r="DC1602" s="40"/>
      <c r="DD1602" s="40"/>
      <c r="DE1602" s="40"/>
      <c r="DF1602" s="40"/>
      <c r="DG1602" s="40"/>
      <c r="DH1602" s="40"/>
      <c r="DI1602" s="40"/>
      <c r="DJ1602" s="40"/>
      <c r="DK1602" s="40"/>
      <c r="DL1602" s="40"/>
      <c r="DM1602" s="40"/>
      <c r="DN1602" s="40"/>
      <c r="DO1602" s="40"/>
      <c r="DP1602" s="40"/>
      <c r="DQ1602" s="41"/>
      <c r="DR1602" s="40"/>
      <c r="DS1602" s="40"/>
      <c r="DT1602" s="40"/>
      <c r="DU1602" s="40"/>
      <c r="DV1602" s="42"/>
      <c r="DW1602" s="40"/>
      <c r="DX1602" s="40"/>
      <c r="DY1602" s="40"/>
      <c r="DZ1602" s="40"/>
      <c r="EA1602" s="40"/>
      <c r="EB1602" s="40"/>
      <c r="EC1602" s="40"/>
      <c r="ED1602" s="41"/>
      <c r="EE1602" s="40"/>
      <c r="EF1602" s="40"/>
      <c r="EG1602" s="41"/>
      <c r="EH1602" s="40"/>
      <c r="EI1602" s="40"/>
      <c r="EJ1602" s="40"/>
      <c r="EK1602" s="40"/>
      <c r="EL1602" s="42"/>
      <c r="EM1602" s="40"/>
      <c r="EN1602" s="40"/>
      <c r="EO1602" s="40"/>
      <c r="EP1602" s="40"/>
      <c r="EQ1602" s="40"/>
      <c r="ER1602" s="40"/>
      <c r="ES1602" s="40"/>
      <c r="ET1602" s="40"/>
      <c r="EU1602" s="40"/>
      <c r="EV1602" s="40"/>
      <c r="EW1602" s="42"/>
      <c r="EX1602" s="42"/>
      <c r="EY1602" s="42"/>
      <c r="EZ1602" s="42"/>
      <c r="FA1602" s="42"/>
      <c r="FB1602" s="42"/>
      <c r="FC1602" s="42"/>
      <c r="FD1602" s="42"/>
      <c r="FE1602" s="42"/>
      <c r="FF1602" s="42"/>
      <c r="FG1602" s="42"/>
      <c r="FH1602" s="42"/>
      <c r="FI1602" s="42"/>
      <c r="FJ1602" s="42"/>
      <c r="FK1602" s="42"/>
      <c r="FL1602" s="42"/>
      <c r="FM1602" s="42"/>
      <c r="FN1602" s="42"/>
      <c r="FO1602" s="42"/>
      <c r="FP1602" s="42"/>
      <c r="FQ1602" s="42"/>
      <c r="FR1602" s="42"/>
      <c r="FS1602" s="29">
        <f t="shared" si="187"/>
        <v>1860</v>
      </c>
      <c r="FT1602" s="29">
        <f t="shared" si="185"/>
        <v>1860</v>
      </c>
      <c r="FU1602" s="8">
        <f t="shared" si="188"/>
        <v>17</v>
      </c>
      <c r="FV1602" s="29">
        <f t="shared" si="186"/>
        <v>17</v>
      </c>
    </row>
    <row r="1603" spans="1:180">
      <c r="A1603" s="8">
        <v>11138</v>
      </c>
      <c r="B1603" s="27" t="s">
        <v>71</v>
      </c>
      <c r="C1603" s="40">
        <v>29</v>
      </c>
      <c r="D1603" s="40" t="s">
        <v>1968</v>
      </c>
      <c r="E1603" s="40" t="s">
        <v>1472</v>
      </c>
      <c r="F1603" s="40" t="s">
        <v>804</v>
      </c>
      <c r="G1603" s="40">
        <v>600</v>
      </c>
      <c r="H1603" s="8" t="str">
        <f>VLOOKUP(F1603, 'Meslek Grupları'!$E$6:$G$152, 3, FALSE)</f>
        <v>İşçiler</v>
      </c>
      <c r="I1603" s="40"/>
      <c r="J1603" s="40"/>
      <c r="K1603" s="40"/>
      <c r="L1603" s="40"/>
      <c r="M1603" s="40"/>
      <c r="N1603" s="40"/>
      <c r="O1603" s="40"/>
      <c r="P1603" s="40"/>
      <c r="Q1603" s="40" t="s">
        <v>576</v>
      </c>
      <c r="R1603" s="40">
        <v>80</v>
      </c>
      <c r="S1603" s="40"/>
      <c r="T1603" s="40"/>
      <c r="U1603" s="40"/>
      <c r="V1603" s="40"/>
      <c r="W1603" s="40"/>
      <c r="X1603" s="40"/>
      <c r="Y1603" s="40"/>
      <c r="Z1603" s="41">
        <v>60</v>
      </c>
      <c r="AA1603" s="40">
        <v>13.75</v>
      </c>
      <c r="AB1603" s="40"/>
      <c r="AC1603" s="40"/>
      <c r="AD1603" s="40"/>
      <c r="AE1603" s="40"/>
      <c r="AF1603" s="40"/>
      <c r="AG1603" s="40"/>
      <c r="AH1603" s="40"/>
      <c r="AI1603" s="40"/>
      <c r="AJ1603" s="40"/>
      <c r="AK1603" s="40"/>
      <c r="AL1603" s="40"/>
      <c r="AM1603" s="40"/>
      <c r="AN1603" s="40"/>
      <c r="AO1603" s="40"/>
      <c r="AP1603" s="40"/>
      <c r="AQ1603" s="40"/>
      <c r="AR1603" s="40"/>
      <c r="AS1603" s="42"/>
      <c r="AT1603" s="42">
        <v>13.75</v>
      </c>
      <c r="AU1603" s="43"/>
      <c r="AV1603" s="40">
        <v>3</v>
      </c>
      <c r="AW1603" s="40"/>
      <c r="AX1603" s="40">
        <v>13.75</v>
      </c>
      <c r="AY1603" s="40" t="s">
        <v>1918</v>
      </c>
      <c r="AZ1603" s="40">
        <v>123.75</v>
      </c>
      <c r="BA1603" s="42">
        <v>130</v>
      </c>
      <c r="BB1603" s="41"/>
      <c r="BC1603" s="40"/>
      <c r="BD1603" s="40"/>
      <c r="BE1603" s="40"/>
      <c r="BF1603" s="40"/>
      <c r="BG1603" s="40"/>
      <c r="BH1603" s="42"/>
      <c r="BI1603" s="40"/>
      <c r="BJ1603" s="40"/>
      <c r="BK1603" s="40"/>
      <c r="BL1603" s="40"/>
      <c r="BM1603" s="40"/>
      <c r="BN1603" s="40"/>
      <c r="BO1603" s="41">
        <v>2</v>
      </c>
      <c r="BP1603" s="40"/>
      <c r="BQ1603" s="40"/>
      <c r="BR1603" s="40"/>
      <c r="BS1603" s="40"/>
      <c r="BT1603" s="40"/>
      <c r="BU1603" s="42">
        <v>150</v>
      </c>
      <c r="BV1603" s="40">
        <v>150</v>
      </c>
      <c r="BW1603" s="41"/>
      <c r="BX1603" s="40"/>
      <c r="BY1603" s="40"/>
      <c r="BZ1603" s="40"/>
      <c r="CA1603" s="42"/>
      <c r="CB1603" s="41"/>
      <c r="CC1603" s="40"/>
      <c r="CD1603" s="40"/>
      <c r="CE1603" s="40"/>
      <c r="CF1603" s="40"/>
      <c r="CG1603" s="40"/>
      <c r="CH1603" s="42"/>
      <c r="CI1603" s="43"/>
      <c r="CJ1603" s="41"/>
      <c r="CK1603" s="40"/>
      <c r="CL1603" s="40"/>
      <c r="CM1603" s="40"/>
      <c r="CN1603" s="40"/>
      <c r="CO1603" s="40"/>
      <c r="CP1603" s="40"/>
      <c r="CQ1603" s="40"/>
      <c r="CR1603" s="40"/>
      <c r="CS1603" s="40"/>
      <c r="CT1603" s="40"/>
      <c r="CU1603" s="40"/>
      <c r="CV1603" s="40"/>
      <c r="CW1603" s="40">
        <v>1</v>
      </c>
      <c r="CX1603" s="40">
        <v>12</v>
      </c>
      <c r="CY1603" s="40"/>
      <c r="CZ1603" s="40"/>
      <c r="DA1603" s="40"/>
      <c r="DB1603" s="40"/>
      <c r="DC1603" s="40"/>
      <c r="DD1603" s="40"/>
      <c r="DE1603" s="40"/>
      <c r="DF1603" s="40"/>
      <c r="DG1603" s="40"/>
      <c r="DH1603" s="40"/>
      <c r="DI1603" s="40"/>
      <c r="DJ1603" s="40"/>
      <c r="DK1603" s="40"/>
      <c r="DL1603" s="40"/>
      <c r="DM1603" s="40"/>
      <c r="DN1603" s="40"/>
      <c r="DO1603" s="40">
        <v>2</v>
      </c>
      <c r="DP1603" s="40"/>
      <c r="DQ1603" s="41"/>
      <c r="DR1603" s="40"/>
      <c r="DS1603" s="40"/>
      <c r="DT1603" s="40"/>
      <c r="DU1603" s="40"/>
      <c r="DV1603" s="42"/>
      <c r="DW1603" s="40"/>
      <c r="DX1603" s="40"/>
      <c r="DY1603" s="40"/>
      <c r="DZ1603" s="40"/>
      <c r="EA1603" s="40"/>
      <c r="EB1603" s="40"/>
      <c r="EC1603" s="40"/>
      <c r="ED1603" s="41"/>
      <c r="EE1603" s="40"/>
      <c r="EF1603" s="40"/>
      <c r="EG1603" s="41"/>
      <c r="EH1603" s="40"/>
      <c r="EI1603" s="40"/>
      <c r="EJ1603" s="40"/>
      <c r="EK1603" s="40"/>
      <c r="EL1603" s="42"/>
      <c r="EM1603" s="40"/>
      <c r="EN1603" s="40"/>
      <c r="EO1603" s="40"/>
      <c r="EP1603" s="40"/>
      <c r="EQ1603" s="40"/>
      <c r="ER1603" s="40"/>
      <c r="ES1603" s="40"/>
      <c r="ET1603" s="40"/>
      <c r="EU1603" s="40"/>
      <c r="EV1603" s="40"/>
      <c r="EW1603" s="42"/>
      <c r="EX1603" s="42"/>
      <c r="EY1603" s="42"/>
      <c r="EZ1603" s="42"/>
      <c r="FA1603" s="42"/>
      <c r="FB1603" s="42"/>
      <c r="FC1603" s="42"/>
      <c r="FD1603" s="42"/>
      <c r="FE1603" s="42"/>
      <c r="FF1603" s="42"/>
      <c r="FG1603" s="42"/>
      <c r="FH1603" s="42"/>
      <c r="FI1603" s="42"/>
      <c r="FJ1603" s="42"/>
      <c r="FK1603" s="42"/>
      <c r="FL1603" s="42"/>
      <c r="FM1603" s="42"/>
      <c r="FN1603" s="42"/>
      <c r="FO1603" s="42"/>
      <c r="FP1603" s="42"/>
      <c r="FQ1603" s="42"/>
      <c r="FR1603" s="42"/>
      <c r="FS1603" s="29">
        <f t="shared" si="187"/>
        <v>885.75</v>
      </c>
      <c r="FT1603" s="29">
        <f t="shared" si="185"/>
        <v>885.75</v>
      </c>
      <c r="FU1603" s="8">
        <f t="shared" si="188"/>
        <v>5</v>
      </c>
      <c r="FV1603" s="29">
        <f t="shared" si="186"/>
        <v>5</v>
      </c>
    </row>
    <row r="1604" spans="1:180">
      <c r="A1604" s="8">
        <v>11138</v>
      </c>
      <c r="B1604" s="27" t="s">
        <v>71</v>
      </c>
      <c r="C1604" s="40">
        <v>30</v>
      </c>
      <c r="D1604" s="40" t="s">
        <v>1923</v>
      </c>
      <c r="E1604" s="40" t="s">
        <v>1493</v>
      </c>
      <c r="F1604" s="40" t="s">
        <v>804</v>
      </c>
      <c r="G1604" s="40">
        <v>550</v>
      </c>
      <c r="H1604" s="8" t="str">
        <f>VLOOKUP(F1604, 'Meslek Grupları'!$E$6:$G$152, 3, FALSE)</f>
        <v>İşçiler</v>
      </c>
      <c r="I1604" s="40"/>
      <c r="J1604" s="40"/>
      <c r="K1604" s="40"/>
      <c r="L1604" s="40"/>
      <c r="M1604" s="40"/>
      <c r="N1604" s="40"/>
      <c r="O1604" s="40"/>
      <c r="P1604" s="40"/>
      <c r="Q1604" s="40" t="s">
        <v>576</v>
      </c>
      <c r="R1604" s="40">
        <v>85</v>
      </c>
      <c r="S1604" s="40"/>
      <c r="T1604" s="40"/>
      <c r="U1604" s="40"/>
      <c r="V1604" s="40"/>
      <c r="W1604" s="40"/>
      <c r="X1604" s="40"/>
      <c r="Y1604" s="40"/>
      <c r="Z1604" s="41">
        <v>50</v>
      </c>
      <c r="AA1604" s="40">
        <v>12.5</v>
      </c>
      <c r="AB1604" s="40"/>
      <c r="AC1604" s="40"/>
      <c r="AD1604" s="40"/>
      <c r="AE1604" s="40"/>
      <c r="AF1604" s="40"/>
      <c r="AG1604" s="40"/>
      <c r="AH1604" s="40"/>
      <c r="AI1604" s="40"/>
      <c r="AJ1604" s="40"/>
      <c r="AK1604" s="40"/>
      <c r="AL1604" s="40"/>
      <c r="AM1604" s="40"/>
      <c r="AN1604" s="40"/>
      <c r="AO1604" s="40"/>
      <c r="AP1604" s="40"/>
      <c r="AQ1604" s="40"/>
      <c r="AR1604" s="40">
        <v>50</v>
      </c>
      <c r="AS1604" s="42">
        <v>10</v>
      </c>
      <c r="AT1604" s="42">
        <v>22.5</v>
      </c>
      <c r="AU1604" s="43"/>
      <c r="AV1604" s="40">
        <v>5</v>
      </c>
      <c r="AW1604" s="40"/>
      <c r="AX1604" s="40">
        <v>22.5</v>
      </c>
      <c r="AY1604" s="40" t="s">
        <v>1972</v>
      </c>
      <c r="AZ1604" s="40">
        <v>202.5</v>
      </c>
      <c r="BA1604" s="42">
        <v>225</v>
      </c>
      <c r="BB1604" s="41"/>
      <c r="BC1604" s="40"/>
      <c r="BD1604" s="40"/>
      <c r="BE1604" s="40"/>
      <c r="BF1604" s="40"/>
      <c r="BG1604" s="40"/>
      <c r="BH1604" s="42"/>
      <c r="BI1604" s="40"/>
      <c r="BJ1604" s="40"/>
      <c r="BK1604" s="40"/>
      <c r="BL1604" s="40"/>
      <c r="BM1604" s="40"/>
      <c r="BN1604" s="40"/>
      <c r="BO1604" s="41">
        <v>2</v>
      </c>
      <c r="BP1604" s="40"/>
      <c r="BQ1604" s="40"/>
      <c r="BR1604" s="40"/>
      <c r="BS1604" s="40"/>
      <c r="BT1604" s="40"/>
      <c r="BU1604" s="42">
        <v>300</v>
      </c>
      <c r="BV1604" s="40">
        <v>300</v>
      </c>
      <c r="BW1604" s="41">
        <v>2</v>
      </c>
      <c r="BX1604" s="40"/>
      <c r="BY1604" s="40"/>
      <c r="BZ1604" s="40">
        <v>90</v>
      </c>
      <c r="CA1604" s="42">
        <v>90</v>
      </c>
      <c r="CB1604" s="41"/>
      <c r="CC1604" s="40"/>
      <c r="CD1604" s="40"/>
      <c r="CE1604" s="40"/>
      <c r="CF1604" s="40"/>
      <c r="CG1604" s="40"/>
      <c r="CH1604" s="42"/>
      <c r="CI1604" s="43"/>
      <c r="CJ1604" s="41"/>
      <c r="CK1604" s="40"/>
      <c r="CL1604" s="40"/>
      <c r="CM1604" s="40"/>
      <c r="CN1604" s="40"/>
      <c r="CO1604" s="40"/>
      <c r="CP1604" s="40"/>
      <c r="CQ1604" s="40"/>
      <c r="CR1604" s="40"/>
      <c r="CS1604" s="40"/>
      <c r="CT1604" s="40"/>
      <c r="CU1604" s="40"/>
      <c r="CV1604" s="40"/>
      <c r="CW1604" s="40"/>
      <c r="CX1604" s="40"/>
      <c r="CY1604" s="40"/>
      <c r="CZ1604" s="40"/>
      <c r="DA1604" s="40"/>
      <c r="DB1604" s="40"/>
      <c r="DC1604" s="40"/>
      <c r="DD1604" s="40"/>
      <c r="DE1604" s="40"/>
      <c r="DF1604" s="40"/>
      <c r="DG1604" s="40"/>
      <c r="DH1604" s="40"/>
      <c r="DI1604" s="40"/>
      <c r="DJ1604" s="40"/>
      <c r="DK1604" s="40"/>
      <c r="DL1604" s="40"/>
      <c r="DM1604" s="40"/>
      <c r="DN1604" s="40"/>
      <c r="DO1604" s="40"/>
      <c r="DP1604" s="40"/>
      <c r="DQ1604" s="41"/>
      <c r="DR1604" s="40"/>
      <c r="DS1604" s="40"/>
      <c r="DT1604" s="40"/>
      <c r="DU1604" s="40"/>
      <c r="DV1604" s="42"/>
      <c r="DW1604" s="40"/>
      <c r="DX1604" s="40"/>
      <c r="DY1604" s="40"/>
      <c r="DZ1604" s="40"/>
      <c r="EA1604" s="40"/>
      <c r="EB1604" s="40"/>
      <c r="EC1604" s="40"/>
      <c r="ED1604" s="41"/>
      <c r="EE1604" s="40"/>
      <c r="EF1604" s="40"/>
      <c r="EG1604" s="41"/>
      <c r="EH1604" s="40"/>
      <c r="EI1604" s="40"/>
      <c r="EJ1604" s="40"/>
      <c r="EK1604" s="40"/>
      <c r="EL1604" s="42"/>
      <c r="EM1604" s="40"/>
      <c r="EN1604" s="40"/>
      <c r="EO1604" s="40"/>
      <c r="EP1604" s="40"/>
      <c r="EQ1604" s="40"/>
      <c r="ER1604" s="40"/>
      <c r="ES1604" s="40"/>
      <c r="ET1604" s="40"/>
      <c r="EU1604" s="40"/>
      <c r="EV1604" s="40"/>
      <c r="EW1604" s="42"/>
      <c r="EX1604" s="42"/>
      <c r="EY1604" s="42"/>
      <c r="EZ1604" s="42"/>
      <c r="FA1604" s="42"/>
      <c r="FB1604" s="42"/>
      <c r="FC1604" s="42"/>
      <c r="FD1604" s="42"/>
      <c r="FE1604" s="42"/>
      <c r="FF1604" s="42"/>
      <c r="FG1604" s="42"/>
      <c r="FH1604" s="42"/>
      <c r="FI1604" s="42"/>
      <c r="FJ1604" s="42"/>
      <c r="FK1604" s="42"/>
      <c r="FL1604" s="42"/>
      <c r="FM1604" s="42"/>
      <c r="FN1604" s="42"/>
      <c r="FO1604" s="42"/>
      <c r="FP1604" s="42"/>
      <c r="FQ1604" s="42"/>
      <c r="FR1604" s="42"/>
      <c r="FS1604" s="29">
        <f t="shared" si="187"/>
        <v>1142.5</v>
      </c>
      <c r="FT1604" s="29">
        <f t="shared" si="185"/>
        <v>1142.5</v>
      </c>
      <c r="FU1604" s="8">
        <f t="shared" si="188"/>
        <v>9</v>
      </c>
      <c r="FV1604" s="29">
        <f t="shared" si="186"/>
        <v>9</v>
      </c>
    </row>
    <row r="1605" spans="1:180">
      <c r="A1605" s="8">
        <v>11138</v>
      </c>
      <c r="B1605" s="27" t="s">
        <v>71</v>
      </c>
      <c r="C1605" s="40">
        <v>31</v>
      </c>
      <c r="D1605" s="40" t="s">
        <v>1973</v>
      </c>
      <c r="E1605" s="40" t="s">
        <v>1974</v>
      </c>
      <c r="F1605" s="40" t="s">
        <v>1042</v>
      </c>
      <c r="G1605" s="40">
        <v>400</v>
      </c>
      <c r="H1605" s="8" t="str">
        <f>VLOOKUP(F1605, 'Meslek Grupları'!$E$6:$G$152, 3, FALSE)</f>
        <v>Esnaf</v>
      </c>
      <c r="I1605" s="40"/>
      <c r="J1605" s="40"/>
      <c r="K1605" s="40"/>
      <c r="L1605" s="40"/>
      <c r="M1605" s="40"/>
      <c r="N1605" s="40"/>
      <c r="O1605" s="40"/>
      <c r="P1605" s="40"/>
      <c r="Q1605" s="40" t="s">
        <v>576</v>
      </c>
      <c r="R1605" s="40">
        <v>30</v>
      </c>
      <c r="S1605" s="40"/>
      <c r="T1605" s="40"/>
      <c r="U1605" s="40"/>
      <c r="V1605" s="40"/>
      <c r="W1605" s="40"/>
      <c r="X1605" s="40"/>
      <c r="Y1605" s="40"/>
      <c r="Z1605" s="41"/>
      <c r="AA1605" s="40"/>
      <c r="AB1605" s="40"/>
      <c r="AC1605" s="40"/>
      <c r="AD1605" s="40"/>
      <c r="AE1605" s="40"/>
      <c r="AF1605" s="40"/>
      <c r="AG1605" s="40"/>
      <c r="AH1605" s="40"/>
      <c r="AI1605" s="40"/>
      <c r="AJ1605" s="40"/>
      <c r="AK1605" s="40"/>
      <c r="AL1605" s="40"/>
      <c r="AM1605" s="40"/>
      <c r="AN1605" s="40"/>
      <c r="AO1605" s="40"/>
      <c r="AP1605" s="40"/>
      <c r="AQ1605" s="40"/>
      <c r="AR1605" s="40"/>
      <c r="AS1605" s="42"/>
      <c r="AT1605" s="42"/>
      <c r="AU1605" s="43"/>
      <c r="AV1605" s="40"/>
      <c r="AW1605" s="40"/>
      <c r="AX1605" s="40"/>
      <c r="AY1605" s="40"/>
      <c r="AZ1605" s="40"/>
      <c r="BA1605" s="42"/>
      <c r="BB1605" s="41"/>
      <c r="BC1605" s="40"/>
      <c r="BD1605" s="40"/>
      <c r="BE1605" s="40"/>
      <c r="BF1605" s="40"/>
      <c r="BG1605" s="40"/>
      <c r="BH1605" s="42"/>
      <c r="BI1605" s="40"/>
      <c r="BJ1605" s="40"/>
      <c r="BK1605" s="40"/>
      <c r="BL1605" s="40"/>
      <c r="BM1605" s="40"/>
      <c r="BN1605" s="40"/>
      <c r="BO1605" s="41"/>
      <c r="BP1605" s="40"/>
      <c r="BQ1605" s="40"/>
      <c r="BR1605" s="40"/>
      <c r="BS1605" s="40"/>
      <c r="BT1605" s="40"/>
      <c r="BU1605" s="42"/>
      <c r="BV1605" s="40"/>
      <c r="BW1605" s="41"/>
      <c r="BX1605" s="40"/>
      <c r="BY1605" s="40"/>
      <c r="BZ1605" s="40"/>
      <c r="CA1605" s="42"/>
      <c r="CB1605" s="41"/>
      <c r="CC1605" s="40"/>
      <c r="CD1605" s="40"/>
      <c r="CE1605" s="40"/>
      <c r="CF1605" s="40"/>
      <c r="CG1605" s="40"/>
      <c r="CH1605" s="42"/>
      <c r="CI1605" s="43"/>
      <c r="CJ1605" s="41"/>
      <c r="CK1605" s="40"/>
      <c r="CL1605" s="40"/>
      <c r="CM1605" s="40"/>
      <c r="CN1605" s="40"/>
      <c r="CO1605" s="40"/>
      <c r="CP1605" s="40"/>
      <c r="CQ1605" s="40"/>
      <c r="CR1605" s="40"/>
      <c r="CS1605" s="40"/>
      <c r="CT1605" s="40"/>
      <c r="CU1605" s="40"/>
      <c r="CV1605" s="40"/>
      <c r="CW1605" s="40"/>
      <c r="CX1605" s="40"/>
      <c r="CY1605" s="40"/>
      <c r="CZ1605" s="40"/>
      <c r="DA1605" s="40"/>
      <c r="DB1605" s="40"/>
      <c r="DC1605" s="40"/>
      <c r="DD1605" s="40"/>
      <c r="DE1605" s="40"/>
      <c r="DF1605" s="40"/>
      <c r="DG1605" s="40"/>
      <c r="DH1605" s="40"/>
      <c r="DI1605" s="40"/>
      <c r="DJ1605" s="40"/>
      <c r="DK1605" s="40"/>
      <c r="DL1605" s="40"/>
      <c r="DM1605" s="40"/>
      <c r="DN1605" s="40"/>
      <c r="DO1605" s="40"/>
      <c r="DP1605" s="40"/>
      <c r="DQ1605" s="41"/>
      <c r="DR1605" s="40"/>
      <c r="DS1605" s="40"/>
      <c r="DT1605" s="40"/>
      <c r="DU1605" s="40"/>
      <c r="DV1605" s="42"/>
      <c r="DW1605" s="40"/>
      <c r="DX1605" s="40"/>
      <c r="DY1605" s="40"/>
      <c r="DZ1605" s="40"/>
      <c r="EA1605" s="40"/>
      <c r="EB1605" s="40"/>
      <c r="EC1605" s="40"/>
      <c r="ED1605" s="41"/>
      <c r="EE1605" s="40"/>
      <c r="EF1605" s="40"/>
      <c r="EG1605" s="41"/>
      <c r="EH1605" s="40"/>
      <c r="EI1605" s="40"/>
      <c r="EJ1605" s="40"/>
      <c r="EK1605" s="40"/>
      <c r="EL1605" s="42"/>
      <c r="EM1605" s="40"/>
      <c r="EN1605" s="40"/>
      <c r="EO1605" s="40"/>
      <c r="EP1605" s="40"/>
      <c r="EQ1605" s="40"/>
      <c r="ER1605" s="40"/>
      <c r="ES1605" s="40"/>
      <c r="ET1605" s="40"/>
      <c r="EU1605" s="40"/>
      <c r="EV1605" s="40"/>
      <c r="EW1605" s="42"/>
      <c r="EX1605" s="42"/>
      <c r="EY1605" s="42"/>
      <c r="EZ1605" s="42"/>
      <c r="FA1605" s="42"/>
      <c r="FB1605" s="42"/>
      <c r="FC1605" s="42"/>
      <c r="FD1605" s="42"/>
      <c r="FE1605" s="42"/>
      <c r="FF1605" s="42"/>
      <c r="FG1605" s="42"/>
      <c r="FH1605" s="42"/>
      <c r="FI1605" s="42"/>
      <c r="FJ1605" s="42"/>
      <c r="FK1605" s="42"/>
      <c r="FL1605" s="42"/>
      <c r="FM1605" s="42"/>
      <c r="FN1605" s="42"/>
      <c r="FO1605" s="42"/>
      <c r="FP1605" s="42"/>
      <c r="FQ1605" s="42"/>
      <c r="FR1605" s="42"/>
      <c r="FS1605" s="29">
        <f t="shared" si="187"/>
        <v>400</v>
      </c>
      <c r="FT1605" s="29">
        <f t="shared" si="185"/>
        <v>400</v>
      </c>
      <c r="FU1605" s="8">
        <f t="shared" si="188"/>
        <v>0</v>
      </c>
      <c r="FV1605" s="29">
        <f t="shared" si="186"/>
        <v>0</v>
      </c>
    </row>
    <row r="1606" spans="1:180">
      <c r="A1606" s="8">
        <v>11138</v>
      </c>
      <c r="B1606" s="27" t="s">
        <v>71</v>
      </c>
      <c r="C1606" s="40">
        <v>32</v>
      </c>
      <c r="D1606" s="40" t="s">
        <v>1466</v>
      </c>
      <c r="E1606" s="40" t="s">
        <v>1437</v>
      </c>
      <c r="F1606" s="40" t="s">
        <v>807</v>
      </c>
      <c r="G1606" s="40">
        <v>350</v>
      </c>
      <c r="H1606" s="8" t="str">
        <f>VLOOKUP(F1606, 'Meslek Grupları'!$E$6:$G$152, 3, FALSE)</f>
        <v>Esnaf</v>
      </c>
      <c r="I1606" s="40"/>
      <c r="J1606" s="40"/>
      <c r="K1606" s="40"/>
      <c r="L1606" s="40"/>
      <c r="M1606" s="40"/>
      <c r="N1606" s="40"/>
      <c r="O1606" s="40"/>
      <c r="P1606" s="40"/>
      <c r="Q1606" s="40" t="s">
        <v>576</v>
      </c>
      <c r="R1606" s="40">
        <v>30</v>
      </c>
      <c r="S1606" s="40"/>
      <c r="T1606" s="40"/>
      <c r="U1606" s="40"/>
      <c r="V1606" s="40"/>
      <c r="W1606" s="40"/>
      <c r="X1606" s="40"/>
      <c r="Y1606" s="40"/>
      <c r="Z1606" s="41">
        <v>50</v>
      </c>
      <c r="AA1606" s="40">
        <v>12.5</v>
      </c>
      <c r="AB1606" s="40"/>
      <c r="AC1606" s="40"/>
      <c r="AD1606" s="40"/>
      <c r="AE1606" s="40"/>
      <c r="AF1606" s="40"/>
      <c r="AG1606" s="40"/>
      <c r="AH1606" s="40"/>
      <c r="AI1606" s="40"/>
      <c r="AJ1606" s="40"/>
      <c r="AK1606" s="40"/>
      <c r="AL1606" s="40"/>
      <c r="AM1606" s="40"/>
      <c r="AN1606" s="40"/>
      <c r="AO1606" s="40"/>
      <c r="AP1606" s="40"/>
      <c r="AQ1606" s="40"/>
      <c r="AR1606" s="40">
        <v>50</v>
      </c>
      <c r="AS1606" s="42">
        <v>10</v>
      </c>
      <c r="AT1606" s="42">
        <v>22.5</v>
      </c>
      <c r="AU1606" s="43"/>
      <c r="AV1606" s="40">
        <v>6</v>
      </c>
      <c r="AW1606" s="40"/>
      <c r="AX1606" s="40">
        <v>22.5</v>
      </c>
      <c r="AY1606" s="40" t="s">
        <v>1975</v>
      </c>
      <c r="AZ1606" s="40">
        <v>202.5</v>
      </c>
      <c r="BA1606" s="42">
        <v>220</v>
      </c>
      <c r="BB1606" s="41"/>
      <c r="BC1606" s="40"/>
      <c r="BD1606" s="40"/>
      <c r="BE1606" s="40"/>
      <c r="BF1606" s="40"/>
      <c r="BG1606" s="40"/>
      <c r="BH1606" s="42"/>
      <c r="BI1606" s="40"/>
      <c r="BJ1606" s="40"/>
      <c r="BK1606" s="40"/>
      <c r="BL1606" s="40"/>
      <c r="BM1606" s="40"/>
      <c r="BN1606" s="40"/>
      <c r="BO1606" s="41"/>
      <c r="BP1606" s="40"/>
      <c r="BQ1606" s="40"/>
      <c r="BR1606" s="40"/>
      <c r="BS1606" s="40"/>
      <c r="BT1606" s="40"/>
      <c r="BU1606" s="42"/>
      <c r="BV1606" s="40"/>
      <c r="BW1606" s="41"/>
      <c r="BX1606" s="40"/>
      <c r="BY1606" s="40"/>
      <c r="BZ1606" s="40"/>
      <c r="CA1606" s="42"/>
      <c r="CB1606" s="41"/>
      <c r="CC1606" s="40"/>
      <c r="CD1606" s="40"/>
      <c r="CE1606" s="40"/>
      <c r="CF1606" s="40"/>
      <c r="CG1606" s="40"/>
      <c r="CH1606" s="42"/>
      <c r="CI1606" s="43"/>
      <c r="CJ1606" s="41"/>
      <c r="CK1606" s="40"/>
      <c r="CL1606" s="40"/>
      <c r="CM1606" s="40"/>
      <c r="CN1606" s="40"/>
      <c r="CO1606" s="40"/>
      <c r="CP1606" s="40"/>
      <c r="CQ1606" s="40"/>
      <c r="CR1606" s="40"/>
      <c r="CS1606" s="40"/>
      <c r="CT1606" s="40"/>
      <c r="CU1606" s="40"/>
      <c r="CV1606" s="40"/>
      <c r="CW1606" s="40"/>
      <c r="CX1606" s="40"/>
      <c r="CY1606" s="40"/>
      <c r="CZ1606" s="40"/>
      <c r="DA1606" s="40"/>
      <c r="DB1606" s="40"/>
      <c r="DC1606" s="40"/>
      <c r="DD1606" s="40"/>
      <c r="DE1606" s="40"/>
      <c r="DF1606" s="40"/>
      <c r="DG1606" s="40"/>
      <c r="DH1606" s="40"/>
      <c r="DI1606" s="40"/>
      <c r="DJ1606" s="40"/>
      <c r="DK1606" s="40"/>
      <c r="DL1606" s="40"/>
      <c r="DM1606" s="40"/>
      <c r="DN1606" s="40"/>
      <c r="DO1606" s="40"/>
      <c r="DP1606" s="40"/>
      <c r="DQ1606" s="41"/>
      <c r="DR1606" s="40"/>
      <c r="DS1606" s="40"/>
      <c r="DT1606" s="40"/>
      <c r="DU1606" s="40"/>
      <c r="DV1606" s="42"/>
      <c r="DW1606" s="40"/>
      <c r="DX1606" s="40"/>
      <c r="DY1606" s="40"/>
      <c r="DZ1606" s="40"/>
      <c r="EA1606" s="40"/>
      <c r="EB1606" s="40"/>
      <c r="EC1606" s="40"/>
      <c r="ED1606" s="41"/>
      <c r="EE1606" s="40"/>
      <c r="EF1606" s="40"/>
      <c r="EG1606" s="41"/>
      <c r="EH1606" s="40"/>
      <c r="EI1606" s="40"/>
      <c r="EJ1606" s="40"/>
      <c r="EK1606" s="40"/>
      <c r="EL1606" s="42"/>
      <c r="EM1606" s="40"/>
      <c r="EN1606" s="40"/>
      <c r="EO1606" s="40"/>
      <c r="EP1606" s="40"/>
      <c r="EQ1606" s="40"/>
      <c r="ER1606" s="40"/>
      <c r="ES1606" s="40"/>
      <c r="ET1606" s="40"/>
      <c r="EU1606" s="40"/>
      <c r="EV1606" s="40"/>
      <c r="EW1606" s="42"/>
      <c r="EX1606" s="42"/>
      <c r="EY1606" s="42"/>
      <c r="EZ1606" s="42"/>
      <c r="FA1606" s="42"/>
      <c r="FB1606" s="42"/>
      <c r="FC1606" s="42"/>
      <c r="FD1606" s="42"/>
      <c r="FE1606" s="42"/>
      <c r="FF1606" s="42"/>
      <c r="FG1606" s="42"/>
      <c r="FH1606" s="42"/>
      <c r="FI1606" s="42"/>
      <c r="FJ1606" s="42"/>
      <c r="FK1606" s="42"/>
      <c r="FL1606" s="42"/>
      <c r="FM1606" s="42"/>
      <c r="FN1606" s="42"/>
      <c r="FO1606" s="42"/>
      <c r="FP1606" s="42"/>
      <c r="FQ1606" s="42"/>
      <c r="FR1606" s="42"/>
      <c r="FS1606" s="29">
        <f t="shared" si="187"/>
        <v>552.5</v>
      </c>
      <c r="FT1606" s="29">
        <f t="shared" si="185"/>
        <v>552.5</v>
      </c>
      <c r="FU1606" s="8">
        <f t="shared" si="188"/>
        <v>6</v>
      </c>
      <c r="FV1606" s="29">
        <f t="shared" si="186"/>
        <v>6</v>
      </c>
    </row>
    <row r="1607" spans="1:180">
      <c r="A1607" s="8">
        <v>11127</v>
      </c>
      <c r="B1607" s="4" t="s">
        <v>1976</v>
      </c>
      <c r="C1607" s="31">
        <v>1</v>
      </c>
      <c r="D1607" s="31" t="s">
        <v>1595</v>
      </c>
      <c r="E1607" s="31" t="s">
        <v>1977</v>
      </c>
      <c r="F1607" s="31" t="s">
        <v>804</v>
      </c>
      <c r="G1607" s="31">
        <v>500</v>
      </c>
      <c r="H1607" s="8" t="str">
        <f>VLOOKUP(F1607, 'Meslek Grupları'!$E$6:$G$152, 3, FALSE)</f>
        <v>İşçiler</v>
      </c>
      <c r="I1607" s="31"/>
      <c r="J1607" s="31"/>
      <c r="K1607" s="31"/>
      <c r="L1607" s="31"/>
      <c r="M1607" s="31"/>
      <c r="N1607" s="31"/>
      <c r="O1607" s="31"/>
      <c r="P1607" s="31"/>
      <c r="Q1607" s="31" t="s">
        <v>576</v>
      </c>
      <c r="R1607" s="31">
        <v>67</v>
      </c>
      <c r="S1607" s="31"/>
      <c r="T1607" s="31"/>
      <c r="U1607" s="31"/>
      <c r="V1607" s="31"/>
      <c r="W1607" s="31"/>
      <c r="X1607" s="31"/>
      <c r="Y1607" s="31"/>
      <c r="Z1607" s="38"/>
      <c r="AA1607" s="31"/>
      <c r="AB1607" s="31"/>
      <c r="AC1607" s="31"/>
      <c r="AD1607" s="31"/>
      <c r="AE1607" s="31"/>
      <c r="AF1607" s="31"/>
      <c r="AG1607" s="31"/>
      <c r="AH1607" s="31"/>
      <c r="AI1607" s="31"/>
      <c r="AJ1607" s="31"/>
      <c r="AK1607" s="31"/>
      <c r="AL1607" s="31"/>
      <c r="AM1607" s="31"/>
      <c r="AN1607" s="31"/>
      <c r="AO1607" s="31"/>
      <c r="AP1607" s="31"/>
      <c r="AQ1607" s="31"/>
      <c r="AR1607" s="31"/>
      <c r="AS1607" s="37"/>
      <c r="AT1607" s="37"/>
      <c r="AU1607" s="39"/>
      <c r="AV1607" s="31"/>
      <c r="AW1607" s="31"/>
      <c r="AX1607" s="31"/>
      <c r="AY1607" s="31"/>
      <c r="AZ1607" s="31"/>
      <c r="BA1607" s="37"/>
      <c r="BB1607" s="38"/>
      <c r="BC1607" s="31"/>
      <c r="BD1607" s="31"/>
      <c r="BE1607" s="31"/>
      <c r="BF1607" s="31"/>
      <c r="BG1607" s="31"/>
      <c r="BH1607" s="37"/>
      <c r="BI1607" s="31"/>
      <c r="BJ1607" s="31"/>
      <c r="BK1607" s="31"/>
      <c r="BL1607" s="31"/>
      <c r="BM1607" s="31"/>
      <c r="BN1607" s="31"/>
      <c r="BO1607" s="38"/>
      <c r="BP1607" s="31"/>
      <c r="BQ1607" s="31"/>
      <c r="BR1607" s="31"/>
      <c r="BS1607" s="31"/>
      <c r="BT1607" s="31"/>
      <c r="BU1607" s="37"/>
      <c r="BV1607" s="31"/>
      <c r="BW1607" s="38"/>
      <c r="BX1607" s="31"/>
      <c r="BY1607" s="31"/>
      <c r="BZ1607" s="31"/>
      <c r="CA1607" s="37"/>
      <c r="CB1607" s="38"/>
      <c r="CC1607" s="31"/>
      <c r="CD1607" s="31"/>
      <c r="CE1607" s="31"/>
      <c r="CF1607" s="31"/>
      <c r="CG1607" s="31"/>
      <c r="CH1607" s="37"/>
      <c r="CI1607" s="39"/>
      <c r="CJ1607" s="38"/>
      <c r="CK1607" s="31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  <c r="DH1607" s="31"/>
      <c r="DI1607" s="31"/>
      <c r="DJ1607" s="31"/>
      <c r="DK1607" s="31"/>
      <c r="DL1607" s="31"/>
      <c r="DM1607" s="31"/>
      <c r="DN1607" s="31"/>
      <c r="DO1607" s="31"/>
      <c r="DP1607" s="31"/>
      <c r="DQ1607" s="38"/>
      <c r="DR1607" s="31"/>
      <c r="DS1607" s="31"/>
      <c r="DT1607" s="31"/>
      <c r="DU1607" s="31"/>
      <c r="DV1607" s="37"/>
      <c r="DW1607" s="31"/>
      <c r="DX1607" s="31"/>
      <c r="DY1607" s="31"/>
      <c r="DZ1607" s="31"/>
      <c r="EA1607" s="31"/>
      <c r="EB1607" s="31"/>
      <c r="EC1607" s="31"/>
      <c r="ED1607" s="38"/>
      <c r="EE1607" s="31"/>
      <c r="EF1607" s="31"/>
      <c r="EG1607" s="38"/>
      <c r="EH1607" s="31"/>
      <c r="EI1607" s="31"/>
      <c r="EJ1607" s="31"/>
      <c r="EK1607" s="31"/>
      <c r="EL1607" s="37"/>
      <c r="EM1607" s="31"/>
      <c r="EN1607" s="31"/>
      <c r="EO1607" s="31"/>
      <c r="EP1607" s="31"/>
      <c r="EQ1607" s="31"/>
      <c r="ER1607" s="31"/>
      <c r="ES1607" s="31"/>
      <c r="ET1607" s="31"/>
      <c r="EU1607" s="31"/>
      <c r="EV1607" s="31"/>
      <c r="EW1607" s="37"/>
      <c r="EX1607" s="37"/>
      <c r="EY1607" s="37"/>
      <c r="EZ1607" s="37"/>
      <c r="FA1607" s="37"/>
      <c r="FB1607" s="37"/>
      <c r="FC1607" s="37"/>
      <c r="FD1607" s="37"/>
      <c r="FE1607" s="37"/>
      <c r="FF1607" s="37"/>
      <c r="FG1607" s="37"/>
      <c r="FH1607" s="37"/>
      <c r="FI1607" s="37"/>
      <c r="FJ1607" s="37"/>
      <c r="FK1607" s="37"/>
      <c r="FL1607" s="37"/>
      <c r="FM1607" s="37"/>
      <c r="FN1607" s="37"/>
      <c r="FO1607" s="37"/>
      <c r="FP1607" s="37"/>
      <c r="FQ1607" s="37"/>
      <c r="FR1607" s="37"/>
      <c r="FS1607" s="29">
        <f t="shared" ref="FS1607:FS1613" si="189">FQ1607+FO1607+FL1607+FI1607+FC1607+EW1607+EP1607+EL1607+EF1607+EC1607+DX1607+DU1607+DK1607+DJ1607+DG1607+DE1607+DD1607+CX1607+CP1607+CG1607+BZ1607+BU1607+BM1607+BG1607+AZ1607+P1607+O1607+N1607+L1607+J1607+G1607+BT1607</f>
        <v>500</v>
      </c>
      <c r="FT1607" s="29">
        <f t="shared" ref="FT1607:FT1613" si="190">FS1607</f>
        <v>500</v>
      </c>
      <c r="FU1607" s="8">
        <f t="shared" ref="FU1607:FU1613" si="191">CB1607+BW1607+BO1607+BI1607+BB1607+AV1607+AU1607</f>
        <v>0</v>
      </c>
      <c r="FV1607" s="29">
        <f t="shared" ref="FV1607:FV1614" si="192">FU1607</f>
        <v>0</v>
      </c>
    </row>
    <row r="1608" spans="1:180">
      <c r="A1608" s="8">
        <v>11127</v>
      </c>
      <c r="B1608" s="4" t="s">
        <v>1976</v>
      </c>
      <c r="C1608" s="40">
        <v>2</v>
      </c>
      <c r="D1608" s="40" t="s">
        <v>1978</v>
      </c>
      <c r="E1608" s="40" t="s">
        <v>1478</v>
      </c>
      <c r="F1608" s="40" t="s">
        <v>804</v>
      </c>
      <c r="G1608" s="40">
        <v>500</v>
      </c>
      <c r="H1608" s="8" t="str">
        <f>VLOOKUP(F1608, 'Meslek Grupları'!$E$6:$G$152, 3, FALSE)</f>
        <v>İşçiler</v>
      </c>
      <c r="I1608" s="40"/>
      <c r="J1608" s="40"/>
      <c r="K1608" s="40"/>
      <c r="L1608" s="40"/>
      <c r="M1608" s="40"/>
      <c r="N1608" s="40"/>
      <c r="O1608" s="40"/>
      <c r="P1608" s="40"/>
      <c r="Q1608" s="40" t="s">
        <v>576</v>
      </c>
      <c r="R1608" s="40">
        <v>65</v>
      </c>
      <c r="S1608" s="40">
        <v>3</v>
      </c>
      <c r="T1608" s="40">
        <v>19</v>
      </c>
      <c r="U1608" s="40"/>
      <c r="V1608" s="40"/>
      <c r="W1608" s="40"/>
      <c r="X1608" s="40"/>
      <c r="Y1608" s="40"/>
      <c r="Z1608" s="41"/>
      <c r="AA1608" s="40"/>
      <c r="AB1608" s="40"/>
      <c r="AC1608" s="40"/>
      <c r="AD1608" s="40"/>
      <c r="AE1608" s="40"/>
      <c r="AF1608" s="40"/>
      <c r="AG1608" s="40"/>
      <c r="AH1608" s="40"/>
      <c r="AI1608" s="40"/>
      <c r="AJ1608" s="40"/>
      <c r="AK1608" s="40"/>
      <c r="AL1608" s="40"/>
      <c r="AM1608" s="40"/>
      <c r="AN1608" s="40"/>
      <c r="AO1608" s="40"/>
      <c r="AP1608" s="40"/>
      <c r="AQ1608" s="40"/>
      <c r="AR1608" s="40"/>
      <c r="AS1608" s="42"/>
      <c r="AT1608" s="42"/>
      <c r="AU1608" s="43"/>
      <c r="AV1608" s="40"/>
      <c r="AW1608" s="40"/>
      <c r="AX1608" s="40"/>
      <c r="AY1608" s="40"/>
      <c r="AZ1608" s="40"/>
      <c r="BA1608" s="42"/>
      <c r="BB1608" s="41"/>
      <c r="BC1608" s="40"/>
      <c r="BD1608" s="40"/>
      <c r="BE1608" s="40"/>
      <c r="BF1608" s="40"/>
      <c r="BG1608" s="40"/>
      <c r="BH1608" s="42"/>
      <c r="BI1608" s="40"/>
      <c r="BJ1608" s="40"/>
      <c r="BK1608" s="40"/>
      <c r="BL1608" s="40"/>
      <c r="BM1608" s="40"/>
      <c r="BN1608" s="40"/>
      <c r="BO1608" s="41"/>
      <c r="BP1608" s="40"/>
      <c r="BQ1608" s="40"/>
      <c r="BR1608" s="40"/>
      <c r="BS1608" s="40"/>
      <c r="BT1608" s="40"/>
      <c r="BU1608" s="42"/>
      <c r="BV1608" s="40"/>
      <c r="BW1608" s="41">
        <v>3</v>
      </c>
      <c r="BX1608" s="40"/>
      <c r="BY1608" s="40"/>
      <c r="BZ1608" s="40">
        <v>180</v>
      </c>
      <c r="CA1608" s="42">
        <v>180</v>
      </c>
      <c r="CB1608" s="41"/>
      <c r="CC1608" s="40"/>
      <c r="CD1608" s="40"/>
      <c r="CE1608" s="40"/>
      <c r="CF1608" s="40"/>
      <c r="CG1608" s="40"/>
      <c r="CH1608" s="42"/>
      <c r="CI1608" s="43"/>
      <c r="CJ1608" s="41"/>
      <c r="CK1608" s="40"/>
      <c r="CL1608" s="40"/>
      <c r="CM1608" s="40"/>
      <c r="CN1608" s="40"/>
      <c r="CO1608" s="40"/>
      <c r="CP1608" s="40"/>
      <c r="CQ1608" s="40"/>
      <c r="CR1608" s="40"/>
      <c r="CS1608" s="40"/>
      <c r="CT1608" s="40"/>
      <c r="CU1608" s="40"/>
      <c r="CV1608" s="40"/>
      <c r="CW1608" s="40"/>
      <c r="CX1608" s="40"/>
      <c r="CY1608" s="40"/>
      <c r="CZ1608" s="40"/>
      <c r="DA1608" s="40"/>
      <c r="DB1608" s="40"/>
      <c r="DC1608" s="40"/>
      <c r="DD1608" s="40"/>
      <c r="DE1608" s="40"/>
      <c r="DF1608" s="40"/>
      <c r="DG1608" s="40"/>
      <c r="DH1608" s="40"/>
      <c r="DI1608" s="40"/>
      <c r="DJ1608" s="40"/>
      <c r="DK1608" s="40"/>
      <c r="DL1608" s="40"/>
      <c r="DM1608" s="40"/>
      <c r="DN1608" s="40"/>
      <c r="DO1608" s="40"/>
      <c r="DP1608" s="40"/>
      <c r="DQ1608" s="41"/>
      <c r="DR1608" s="40"/>
      <c r="DS1608" s="40"/>
      <c r="DT1608" s="40"/>
      <c r="DU1608" s="40"/>
      <c r="DV1608" s="42"/>
      <c r="DW1608" s="40"/>
      <c r="DX1608" s="40"/>
      <c r="DY1608" s="40"/>
      <c r="DZ1608" s="40"/>
      <c r="EA1608" s="40"/>
      <c r="EB1608" s="40"/>
      <c r="EC1608" s="40"/>
      <c r="ED1608" s="41"/>
      <c r="EE1608" s="40"/>
      <c r="EF1608" s="40"/>
      <c r="EG1608" s="41"/>
      <c r="EH1608" s="40"/>
      <c r="EI1608" s="40"/>
      <c r="EJ1608" s="40"/>
      <c r="EK1608" s="40"/>
      <c r="EL1608" s="42"/>
      <c r="EM1608" s="40"/>
      <c r="EN1608" s="40"/>
      <c r="EO1608" s="40"/>
      <c r="EP1608" s="40"/>
      <c r="EQ1608" s="40"/>
      <c r="ER1608" s="40"/>
      <c r="ES1608" s="40"/>
      <c r="ET1608" s="40"/>
      <c r="EU1608" s="40"/>
      <c r="EV1608" s="40"/>
      <c r="EW1608" s="42"/>
      <c r="EX1608" s="42"/>
      <c r="EY1608" s="42"/>
      <c r="EZ1608" s="42"/>
      <c r="FA1608" s="42"/>
      <c r="FB1608" s="42"/>
      <c r="FC1608" s="42"/>
      <c r="FD1608" s="42"/>
      <c r="FE1608" s="42"/>
      <c r="FF1608" s="42"/>
      <c r="FG1608" s="42"/>
      <c r="FH1608" s="42"/>
      <c r="FI1608" s="42"/>
      <c r="FJ1608" s="42"/>
      <c r="FK1608" s="42"/>
      <c r="FL1608" s="42"/>
      <c r="FM1608" s="42"/>
      <c r="FN1608" s="42"/>
      <c r="FO1608" s="42"/>
      <c r="FP1608" s="42"/>
      <c r="FQ1608" s="42"/>
      <c r="FR1608" s="42"/>
      <c r="FS1608" s="29">
        <f t="shared" si="189"/>
        <v>680</v>
      </c>
      <c r="FT1608" s="29">
        <f t="shared" si="190"/>
        <v>680</v>
      </c>
      <c r="FU1608" s="8">
        <f t="shared" si="191"/>
        <v>3</v>
      </c>
      <c r="FV1608" s="29">
        <f t="shared" si="192"/>
        <v>3</v>
      </c>
    </row>
    <row r="1609" spans="1:180">
      <c r="A1609" s="8">
        <v>11127</v>
      </c>
      <c r="B1609" s="4" t="s">
        <v>1976</v>
      </c>
      <c r="C1609" s="40">
        <v>3</v>
      </c>
      <c r="D1609" s="40" t="s">
        <v>1450</v>
      </c>
      <c r="E1609" s="40" t="s">
        <v>1453</v>
      </c>
      <c r="F1609" s="40" t="s">
        <v>807</v>
      </c>
      <c r="G1609" s="40">
        <v>360</v>
      </c>
      <c r="H1609" s="8" t="str">
        <f>VLOOKUP(F1609, 'Meslek Grupları'!$E$6:$G$152, 3, FALSE)</f>
        <v>Esnaf</v>
      </c>
      <c r="I1609" s="40"/>
      <c r="J1609" s="40"/>
      <c r="K1609" s="40"/>
      <c r="L1609" s="40"/>
      <c r="M1609" s="40"/>
      <c r="N1609" s="40"/>
      <c r="O1609" s="40"/>
      <c r="P1609" s="40"/>
      <c r="Q1609" s="40" t="s">
        <v>576</v>
      </c>
      <c r="R1609" s="40">
        <v>58</v>
      </c>
      <c r="S1609" s="40">
        <v>3</v>
      </c>
      <c r="T1609" s="40">
        <v>19</v>
      </c>
      <c r="U1609" s="40"/>
      <c r="V1609" s="40"/>
      <c r="W1609" s="40"/>
      <c r="X1609" s="40"/>
      <c r="Y1609" s="40"/>
      <c r="Z1609" s="41">
        <v>20</v>
      </c>
      <c r="AA1609" s="40">
        <v>5</v>
      </c>
      <c r="AB1609" s="40"/>
      <c r="AC1609" s="40"/>
      <c r="AD1609" s="40"/>
      <c r="AE1609" s="40"/>
      <c r="AF1609" s="40"/>
      <c r="AG1609" s="40"/>
      <c r="AH1609" s="40"/>
      <c r="AI1609" s="40"/>
      <c r="AJ1609" s="40"/>
      <c r="AK1609" s="40"/>
      <c r="AL1609" s="40"/>
      <c r="AM1609" s="40"/>
      <c r="AN1609" s="40"/>
      <c r="AO1609" s="40"/>
      <c r="AP1609" s="40"/>
      <c r="AQ1609" s="40"/>
      <c r="AR1609" s="40">
        <v>60</v>
      </c>
      <c r="AS1609" s="42">
        <v>12</v>
      </c>
      <c r="AT1609" s="42">
        <v>17</v>
      </c>
      <c r="AU1609" s="43"/>
      <c r="AV1609" s="40">
        <v>3</v>
      </c>
      <c r="AW1609" s="40"/>
      <c r="AX1609" s="40">
        <v>5</v>
      </c>
      <c r="AY1609" s="40"/>
      <c r="AZ1609" s="40">
        <v>45</v>
      </c>
      <c r="BA1609" s="42">
        <v>50</v>
      </c>
      <c r="BB1609" s="41"/>
      <c r="BC1609" s="40"/>
      <c r="BD1609" s="40"/>
      <c r="BE1609" s="40"/>
      <c r="BF1609" s="40"/>
      <c r="BG1609" s="40"/>
      <c r="BH1609" s="42"/>
      <c r="BI1609" s="40">
        <v>4</v>
      </c>
      <c r="BJ1609" s="40">
        <v>12</v>
      </c>
      <c r="BK1609" s="40">
        <v>54</v>
      </c>
      <c r="BL1609" s="40" t="s">
        <v>1979</v>
      </c>
      <c r="BM1609" s="40">
        <v>54</v>
      </c>
      <c r="BN1609" s="40">
        <v>54</v>
      </c>
      <c r="BO1609" s="41"/>
      <c r="BP1609" s="40"/>
      <c r="BQ1609" s="40"/>
      <c r="BR1609" s="40"/>
      <c r="BS1609" s="40"/>
      <c r="BT1609" s="40"/>
      <c r="BU1609" s="42"/>
      <c r="BV1609" s="40"/>
      <c r="BW1609" s="41">
        <v>3</v>
      </c>
      <c r="BX1609" s="40"/>
      <c r="BY1609" s="40"/>
      <c r="BZ1609" s="40">
        <v>180</v>
      </c>
      <c r="CA1609" s="42"/>
      <c r="CB1609" s="41"/>
      <c r="CC1609" s="40"/>
      <c r="CD1609" s="40"/>
      <c r="CE1609" s="40"/>
      <c r="CF1609" s="40"/>
      <c r="CG1609" s="40"/>
      <c r="CH1609" s="42"/>
      <c r="CI1609" s="43"/>
      <c r="CJ1609" s="41"/>
      <c r="CK1609" s="40"/>
      <c r="CL1609" s="40"/>
      <c r="CM1609" s="40"/>
      <c r="CN1609" s="40"/>
      <c r="CO1609" s="40"/>
      <c r="CP1609" s="40"/>
      <c r="CQ1609" s="40"/>
      <c r="CR1609" s="40"/>
      <c r="CS1609" s="40"/>
      <c r="CT1609" s="40"/>
      <c r="CU1609" s="40"/>
      <c r="CV1609" s="40"/>
      <c r="CW1609" s="40"/>
      <c r="CX1609" s="40"/>
      <c r="CY1609" s="40"/>
      <c r="CZ1609" s="40"/>
      <c r="DA1609" s="40"/>
      <c r="DB1609" s="40"/>
      <c r="DC1609" s="40"/>
      <c r="DD1609" s="40"/>
      <c r="DE1609" s="40"/>
      <c r="DF1609" s="40"/>
      <c r="DG1609" s="40"/>
      <c r="DH1609" s="40"/>
      <c r="DI1609" s="40"/>
      <c r="DJ1609" s="40"/>
      <c r="DK1609" s="40"/>
      <c r="DL1609" s="40"/>
      <c r="DM1609" s="40"/>
      <c r="DN1609" s="40"/>
      <c r="DO1609" s="40"/>
      <c r="DP1609" s="40"/>
      <c r="DQ1609" s="41"/>
      <c r="DR1609" s="40"/>
      <c r="DS1609" s="40"/>
      <c r="DT1609" s="40"/>
      <c r="DU1609" s="40"/>
      <c r="DV1609" s="42"/>
      <c r="DW1609" s="40"/>
      <c r="DX1609" s="40"/>
      <c r="DY1609" s="40"/>
      <c r="DZ1609" s="40"/>
      <c r="EA1609" s="40"/>
      <c r="EB1609" s="40"/>
      <c r="EC1609" s="40"/>
      <c r="ED1609" s="41"/>
      <c r="EE1609" s="40"/>
      <c r="EF1609" s="40"/>
      <c r="EG1609" s="41"/>
      <c r="EH1609" s="40"/>
      <c r="EI1609" s="40"/>
      <c r="EJ1609" s="40"/>
      <c r="EK1609" s="40"/>
      <c r="EL1609" s="42"/>
      <c r="EM1609" s="40"/>
      <c r="EN1609" s="40"/>
      <c r="EO1609" s="40"/>
      <c r="EP1609" s="40"/>
      <c r="EQ1609" s="40"/>
      <c r="ER1609" s="40"/>
      <c r="ES1609" s="40"/>
      <c r="ET1609" s="40"/>
      <c r="EU1609" s="40"/>
      <c r="EV1609" s="40"/>
      <c r="EW1609" s="42"/>
      <c r="EX1609" s="42"/>
      <c r="EY1609" s="42"/>
      <c r="EZ1609" s="42"/>
      <c r="FA1609" s="42"/>
      <c r="FB1609" s="42"/>
      <c r="FC1609" s="42"/>
      <c r="FD1609" s="42"/>
      <c r="FE1609" s="42"/>
      <c r="FF1609" s="42"/>
      <c r="FG1609" s="42"/>
      <c r="FH1609" s="42"/>
      <c r="FI1609" s="42"/>
      <c r="FJ1609" s="42"/>
      <c r="FK1609" s="42"/>
      <c r="FL1609" s="42"/>
      <c r="FM1609" s="42"/>
      <c r="FN1609" s="42"/>
      <c r="FO1609" s="42"/>
      <c r="FP1609" s="42"/>
      <c r="FQ1609" s="42"/>
      <c r="FR1609" s="42"/>
      <c r="FS1609" s="29">
        <f t="shared" si="189"/>
        <v>639</v>
      </c>
      <c r="FT1609" s="29">
        <f t="shared" si="190"/>
        <v>639</v>
      </c>
      <c r="FU1609" s="8">
        <f t="shared" si="191"/>
        <v>10</v>
      </c>
      <c r="FV1609" s="29">
        <f t="shared" si="192"/>
        <v>10</v>
      </c>
    </row>
    <row r="1610" spans="1:180">
      <c r="A1610" s="8">
        <v>11133</v>
      </c>
      <c r="B1610" s="4" t="s">
        <v>857</v>
      </c>
      <c r="C1610" s="31">
        <v>1</v>
      </c>
      <c r="D1610" s="31" t="s">
        <v>1512</v>
      </c>
      <c r="E1610" s="31" t="s">
        <v>1600</v>
      </c>
      <c r="F1610" s="31" t="s">
        <v>166</v>
      </c>
      <c r="G1610" s="31">
        <v>300</v>
      </c>
      <c r="H1610" s="8" t="str">
        <f>VLOOKUP(F1610, 'Meslek Grupları'!$E$6:$G$152, 3, FALSE)</f>
        <v>Esnaf</v>
      </c>
      <c r="I1610" s="31"/>
      <c r="J1610" s="31"/>
      <c r="K1610" s="31"/>
      <c r="L1610" s="31"/>
      <c r="M1610" s="31"/>
      <c r="N1610" s="31"/>
      <c r="O1610" s="31"/>
      <c r="P1610" s="31"/>
      <c r="Q1610" s="31" t="s">
        <v>576</v>
      </c>
      <c r="R1610" s="31">
        <v>35</v>
      </c>
      <c r="S1610" s="31"/>
      <c r="T1610" s="31"/>
      <c r="U1610" s="31"/>
      <c r="V1610" s="31"/>
      <c r="W1610" s="31"/>
      <c r="X1610" s="31"/>
      <c r="Y1610" s="31"/>
      <c r="Z1610" s="38">
        <v>76</v>
      </c>
      <c r="AA1610" s="31">
        <v>19</v>
      </c>
      <c r="AB1610" s="31"/>
      <c r="AC1610" s="31"/>
      <c r="AD1610" s="31"/>
      <c r="AE1610" s="31"/>
      <c r="AF1610" s="31"/>
      <c r="AG1610" s="31"/>
      <c r="AH1610" s="31"/>
      <c r="AI1610" s="31"/>
      <c r="AJ1610" s="31"/>
      <c r="AK1610" s="31"/>
      <c r="AL1610" s="31"/>
      <c r="AM1610" s="31"/>
      <c r="AN1610" s="31"/>
      <c r="AO1610" s="31"/>
      <c r="AP1610" s="31"/>
      <c r="AQ1610" s="31"/>
      <c r="AR1610" s="31"/>
      <c r="AS1610" s="37"/>
      <c r="AT1610" s="37">
        <v>19</v>
      </c>
      <c r="AU1610" s="39"/>
      <c r="AV1610" s="31">
        <v>4</v>
      </c>
      <c r="AW1610" s="31"/>
      <c r="AX1610" s="31">
        <v>19</v>
      </c>
      <c r="AY1610" s="31"/>
      <c r="AZ1610" s="31">
        <v>171</v>
      </c>
      <c r="BA1610" s="37">
        <v>190</v>
      </c>
      <c r="BB1610" s="38"/>
      <c r="BC1610" s="31"/>
      <c r="BD1610" s="31"/>
      <c r="BE1610" s="31"/>
      <c r="BF1610" s="31"/>
      <c r="BG1610" s="31"/>
      <c r="BH1610" s="37"/>
      <c r="BI1610" s="31"/>
      <c r="BJ1610" s="31"/>
      <c r="BK1610" s="31"/>
      <c r="BL1610" s="31"/>
      <c r="BM1610" s="31"/>
      <c r="BN1610" s="31"/>
      <c r="BO1610" s="38"/>
      <c r="BP1610" s="31"/>
      <c r="BQ1610" s="31"/>
      <c r="BR1610" s="31"/>
      <c r="BS1610" s="31"/>
      <c r="BT1610" s="31"/>
      <c r="BU1610" s="37"/>
      <c r="BV1610" s="31"/>
      <c r="BW1610" s="38"/>
      <c r="BX1610" s="31"/>
      <c r="BY1610" s="31"/>
      <c r="BZ1610" s="31"/>
      <c r="CA1610" s="37"/>
      <c r="CB1610" s="38"/>
      <c r="CC1610" s="31"/>
      <c r="CD1610" s="31"/>
      <c r="CE1610" s="31"/>
      <c r="CF1610" s="31"/>
      <c r="CG1610" s="31"/>
      <c r="CH1610" s="37"/>
      <c r="CI1610" s="39"/>
      <c r="CJ1610" s="38"/>
      <c r="CK1610" s="31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  <c r="DH1610" s="31"/>
      <c r="DI1610" s="31"/>
      <c r="DJ1610" s="31"/>
      <c r="DK1610" s="31"/>
      <c r="DL1610" s="31"/>
      <c r="DM1610" s="31"/>
      <c r="DN1610" s="31"/>
      <c r="DO1610" s="31"/>
      <c r="DP1610" s="31"/>
      <c r="DQ1610" s="38"/>
      <c r="DR1610" s="31"/>
      <c r="DS1610" s="31"/>
      <c r="DT1610" s="31"/>
      <c r="DU1610" s="31"/>
      <c r="DV1610" s="37"/>
      <c r="DW1610" s="31"/>
      <c r="DX1610" s="31"/>
      <c r="DY1610" s="31"/>
      <c r="DZ1610" s="31"/>
      <c r="EA1610" s="31"/>
      <c r="EB1610" s="31"/>
      <c r="EC1610" s="31"/>
      <c r="ED1610" s="38"/>
      <c r="EE1610" s="31"/>
      <c r="EF1610" s="31"/>
      <c r="EG1610" s="38"/>
      <c r="EH1610" s="31"/>
      <c r="EI1610" s="31"/>
      <c r="EJ1610" s="31"/>
      <c r="EK1610" s="31"/>
      <c r="EL1610" s="37"/>
      <c r="EM1610" s="31"/>
      <c r="EN1610" s="31"/>
      <c r="EO1610" s="31"/>
      <c r="EP1610" s="31"/>
      <c r="EQ1610" s="31"/>
      <c r="ER1610" s="31"/>
      <c r="ES1610" s="31"/>
      <c r="ET1610" s="31"/>
      <c r="EU1610" s="31"/>
      <c r="EV1610" s="31"/>
      <c r="EW1610" s="37"/>
      <c r="EX1610" s="37"/>
      <c r="EY1610" s="37"/>
      <c r="EZ1610" s="37"/>
      <c r="FA1610" s="37"/>
      <c r="FB1610" s="37"/>
      <c r="FC1610" s="37"/>
      <c r="FD1610" s="37"/>
      <c r="FE1610" s="37"/>
      <c r="FF1610" s="37"/>
      <c r="FG1610" s="37"/>
      <c r="FH1610" s="37"/>
      <c r="FI1610" s="37"/>
      <c r="FJ1610" s="37"/>
      <c r="FK1610" s="37"/>
      <c r="FL1610" s="37"/>
      <c r="FM1610" s="37"/>
      <c r="FN1610" s="37"/>
      <c r="FO1610" s="37"/>
      <c r="FP1610" s="37"/>
      <c r="FQ1610" s="37"/>
      <c r="FR1610" s="37"/>
      <c r="FS1610" s="29">
        <f t="shared" si="189"/>
        <v>471</v>
      </c>
      <c r="FT1610" s="29">
        <f t="shared" si="190"/>
        <v>471</v>
      </c>
      <c r="FU1610" s="8">
        <f t="shared" si="191"/>
        <v>4</v>
      </c>
      <c r="FV1610" s="29">
        <f t="shared" si="192"/>
        <v>4</v>
      </c>
    </row>
    <row r="1611" spans="1:180">
      <c r="A1611" s="8">
        <v>11133</v>
      </c>
      <c r="B1611" s="4" t="s">
        <v>857</v>
      </c>
      <c r="C1611" s="40">
        <v>2</v>
      </c>
      <c r="D1611" s="40" t="s">
        <v>1451</v>
      </c>
      <c r="E1611" s="40" t="s">
        <v>1735</v>
      </c>
      <c r="F1611" s="40" t="s">
        <v>266</v>
      </c>
      <c r="G1611" s="40">
        <v>200</v>
      </c>
      <c r="H1611" s="8" t="str">
        <f>VLOOKUP(F1611, 'Meslek Grupları'!$E$6:$G$152, 3, FALSE)</f>
        <v>Esnaf</v>
      </c>
      <c r="I1611" s="40"/>
      <c r="J1611" s="40"/>
      <c r="K1611" s="40"/>
      <c r="L1611" s="40"/>
      <c r="M1611" s="40"/>
      <c r="N1611" s="40"/>
      <c r="O1611" s="40"/>
      <c r="P1611" s="40"/>
      <c r="Q1611" s="40" t="s">
        <v>576</v>
      </c>
      <c r="R1611" s="40">
        <v>44</v>
      </c>
      <c r="S1611" s="40">
        <v>6</v>
      </c>
      <c r="T1611" s="40">
        <v>27</v>
      </c>
      <c r="U1611" s="40"/>
      <c r="V1611" s="40"/>
      <c r="W1611" s="40"/>
      <c r="X1611" s="40"/>
      <c r="Y1611" s="40"/>
      <c r="Z1611" s="41"/>
      <c r="AA1611" s="40"/>
      <c r="AB1611" s="40"/>
      <c r="AC1611" s="40"/>
      <c r="AD1611" s="40"/>
      <c r="AE1611" s="40"/>
      <c r="AF1611" s="40"/>
      <c r="AG1611" s="40"/>
      <c r="AH1611" s="40"/>
      <c r="AI1611" s="40"/>
      <c r="AJ1611" s="40"/>
      <c r="AK1611" s="40"/>
      <c r="AL1611" s="40"/>
      <c r="AM1611" s="40"/>
      <c r="AN1611" s="40"/>
      <c r="AO1611" s="40"/>
      <c r="AP1611" s="40"/>
      <c r="AQ1611" s="40"/>
      <c r="AR1611" s="40"/>
      <c r="AS1611" s="42"/>
      <c r="AT1611" s="42"/>
      <c r="AU1611" s="43"/>
      <c r="AV1611" s="40"/>
      <c r="AW1611" s="40"/>
      <c r="AX1611" s="40"/>
      <c r="AY1611" s="40"/>
      <c r="AZ1611" s="40"/>
      <c r="BA1611" s="42"/>
      <c r="BB1611" s="41"/>
      <c r="BC1611" s="40"/>
      <c r="BD1611" s="40"/>
      <c r="BE1611" s="40"/>
      <c r="BF1611" s="40"/>
      <c r="BG1611" s="40"/>
      <c r="BH1611" s="42"/>
      <c r="BI1611" s="40"/>
      <c r="BJ1611" s="40"/>
      <c r="BK1611" s="40"/>
      <c r="BL1611" s="40"/>
      <c r="BM1611" s="40"/>
      <c r="BN1611" s="40"/>
      <c r="BO1611" s="41"/>
      <c r="BP1611" s="40"/>
      <c r="BQ1611" s="40"/>
      <c r="BR1611" s="40"/>
      <c r="BS1611" s="40"/>
      <c r="BT1611" s="40"/>
      <c r="BU1611" s="42"/>
      <c r="BV1611" s="40"/>
      <c r="BW1611" s="41">
        <v>6</v>
      </c>
      <c r="BX1611" s="40"/>
      <c r="BY1611" s="40"/>
      <c r="BZ1611" s="40">
        <v>72</v>
      </c>
      <c r="CA1611" s="42">
        <v>80</v>
      </c>
      <c r="CB1611" s="41"/>
      <c r="CC1611" s="40"/>
      <c r="CD1611" s="40"/>
      <c r="CE1611" s="40"/>
      <c r="CF1611" s="40"/>
      <c r="CG1611" s="40"/>
      <c r="CH1611" s="42"/>
      <c r="CI1611" s="43"/>
      <c r="CJ1611" s="41"/>
      <c r="CK1611" s="40"/>
      <c r="CL1611" s="40"/>
      <c r="CM1611" s="40"/>
      <c r="CN1611" s="40"/>
      <c r="CO1611" s="40"/>
      <c r="CP1611" s="40"/>
      <c r="CQ1611" s="40"/>
      <c r="CR1611" s="40"/>
      <c r="CS1611" s="40"/>
      <c r="CT1611" s="40"/>
      <c r="CU1611" s="40"/>
      <c r="CV1611" s="40"/>
      <c r="CW1611" s="40"/>
      <c r="CX1611" s="40"/>
      <c r="CY1611" s="40"/>
      <c r="CZ1611" s="40"/>
      <c r="DA1611" s="40"/>
      <c r="DB1611" s="40"/>
      <c r="DC1611" s="40"/>
      <c r="DD1611" s="40"/>
      <c r="DE1611" s="40"/>
      <c r="DF1611" s="40"/>
      <c r="DG1611" s="40"/>
      <c r="DH1611" s="40"/>
      <c r="DI1611" s="40"/>
      <c r="DJ1611" s="40"/>
      <c r="DK1611" s="40"/>
      <c r="DL1611" s="40"/>
      <c r="DM1611" s="40"/>
      <c r="DN1611" s="40"/>
      <c r="DO1611" s="40"/>
      <c r="DP1611" s="40"/>
      <c r="DQ1611" s="41"/>
      <c r="DR1611" s="40"/>
      <c r="DS1611" s="40"/>
      <c r="DT1611" s="40"/>
      <c r="DU1611" s="40"/>
      <c r="DV1611" s="42"/>
      <c r="DW1611" s="40"/>
      <c r="DX1611" s="40"/>
      <c r="DY1611" s="40"/>
      <c r="DZ1611" s="40"/>
      <c r="EA1611" s="40"/>
      <c r="EB1611" s="40"/>
      <c r="EC1611" s="40"/>
      <c r="ED1611" s="41"/>
      <c r="EE1611" s="40"/>
      <c r="EF1611" s="40"/>
      <c r="EG1611" s="41"/>
      <c r="EH1611" s="40"/>
      <c r="EI1611" s="40"/>
      <c r="EJ1611" s="40"/>
      <c r="EK1611" s="40"/>
      <c r="EL1611" s="42"/>
      <c r="EM1611" s="40"/>
      <c r="EN1611" s="40"/>
      <c r="EO1611" s="40"/>
      <c r="EP1611" s="40"/>
      <c r="EQ1611" s="40"/>
      <c r="ER1611" s="40"/>
      <c r="ES1611" s="40"/>
      <c r="ET1611" s="40"/>
      <c r="EU1611" s="40"/>
      <c r="EV1611" s="40"/>
      <c r="EW1611" s="42"/>
      <c r="EX1611" s="42"/>
      <c r="EY1611" s="42"/>
      <c r="EZ1611" s="42"/>
      <c r="FA1611" s="42"/>
      <c r="FB1611" s="42"/>
      <c r="FC1611" s="42"/>
      <c r="FD1611" s="42"/>
      <c r="FE1611" s="42"/>
      <c r="FF1611" s="42"/>
      <c r="FG1611" s="42"/>
      <c r="FH1611" s="42"/>
      <c r="FI1611" s="42"/>
      <c r="FJ1611" s="42"/>
      <c r="FK1611" s="42"/>
      <c r="FL1611" s="42"/>
      <c r="FM1611" s="42"/>
      <c r="FN1611" s="42"/>
      <c r="FO1611" s="42"/>
      <c r="FP1611" s="42"/>
      <c r="FQ1611" s="42"/>
      <c r="FR1611" s="42"/>
      <c r="FS1611" s="29">
        <f t="shared" si="189"/>
        <v>272</v>
      </c>
      <c r="FT1611" s="29">
        <f t="shared" si="190"/>
        <v>272</v>
      </c>
      <c r="FU1611" s="8">
        <f t="shared" si="191"/>
        <v>6</v>
      </c>
      <c r="FV1611" s="29">
        <f t="shared" si="192"/>
        <v>6</v>
      </c>
    </row>
    <row r="1612" spans="1:180">
      <c r="A1612" s="8">
        <v>11133</v>
      </c>
      <c r="B1612" s="4" t="s">
        <v>857</v>
      </c>
      <c r="C1612" s="40">
        <v>3</v>
      </c>
      <c r="D1612" s="40" t="s">
        <v>1450</v>
      </c>
      <c r="E1612" s="40" t="s">
        <v>1980</v>
      </c>
      <c r="F1612" s="40" t="s">
        <v>109</v>
      </c>
      <c r="G1612" s="40">
        <v>150</v>
      </c>
      <c r="H1612" s="8" t="str">
        <f>VLOOKUP(F1612, 'Meslek Grupları'!$E$6:$G$152, 3, FALSE)</f>
        <v>Esnaf</v>
      </c>
      <c r="I1612" s="40"/>
      <c r="J1612" s="40"/>
      <c r="K1612" s="40"/>
      <c r="L1612" s="40"/>
      <c r="M1612" s="40"/>
      <c r="N1612" s="40"/>
      <c r="O1612" s="40"/>
      <c r="P1612" s="40"/>
      <c r="Q1612" s="40" t="s">
        <v>576</v>
      </c>
      <c r="R1612" s="40">
        <v>25</v>
      </c>
      <c r="S1612" s="40"/>
      <c r="T1612" s="40"/>
      <c r="U1612" s="40"/>
      <c r="V1612" s="40"/>
      <c r="W1612" s="40"/>
      <c r="X1612" s="40"/>
      <c r="Y1612" s="40"/>
      <c r="Z1612" s="41"/>
      <c r="AA1612" s="40"/>
      <c r="AB1612" s="40"/>
      <c r="AC1612" s="40"/>
      <c r="AD1612" s="40"/>
      <c r="AE1612" s="40"/>
      <c r="AF1612" s="40"/>
      <c r="AG1612" s="40"/>
      <c r="AH1612" s="40"/>
      <c r="AI1612" s="40"/>
      <c r="AJ1612" s="40"/>
      <c r="AK1612" s="40"/>
      <c r="AL1612" s="40"/>
      <c r="AM1612" s="40"/>
      <c r="AN1612" s="40"/>
      <c r="AO1612" s="40"/>
      <c r="AP1612" s="40"/>
      <c r="AQ1612" s="40"/>
      <c r="AR1612" s="40"/>
      <c r="AS1612" s="42"/>
      <c r="AT1612" s="42"/>
      <c r="AU1612" s="43"/>
      <c r="AV1612" s="40"/>
      <c r="AW1612" s="40"/>
      <c r="AX1612" s="40"/>
      <c r="AY1612" s="40"/>
      <c r="AZ1612" s="40"/>
      <c r="BA1612" s="42"/>
      <c r="BB1612" s="41"/>
      <c r="BC1612" s="40"/>
      <c r="BD1612" s="40"/>
      <c r="BE1612" s="40"/>
      <c r="BF1612" s="40"/>
      <c r="BG1612" s="40"/>
      <c r="BH1612" s="42"/>
      <c r="BI1612" s="40"/>
      <c r="BJ1612" s="40"/>
      <c r="BK1612" s="40"/>
      <c r="BL1612" s="40"/>
      <c r="BM1612" s="40"/>
      <c r="BN1612" s="40"/>
      <c r="BO1612" s="41"/>
      <c r="BP1612" s="40"/>
      <c r="BQ1612" s="40"/>
      <c r="BR1612" s="40"/>
      <c r="BS1612" s="40"/>
      <c r="BT1612" s="40"/>
      <c r="BU1612" s="42"/>
      <c r="BV1612" s="40"/>
      <c r="BW1612" s="41"/>
      <c r="BX1612" s="40"/>
      <c r="BY1612" s="40"/>
      <c r="BZ1612" s="40"/>
      <c r="CA1612" s="42"/>
      <c r="CB1612" s="41"/>
      <c r="CC1612" s="40"/>
      <c r="CD1612" s="40"/>
      <c r="CE1612" s="40"/>
      <c r="CF1612" s="40"/>
      <c r="CG1612" s="40"/>
      <c r="CH1612" s="42"/>
      <c r="CI1612" s="43"/>
      <c r="CJ1612" s="41"/>
      <c r="CK1612" s="40"/>
      <c r="CL1612" s="40"/>
      <c r="CM1612" s="40"/>
      <c r="CN1612" s="40"/>
      <c r="CO1612" s="40"/>
      <c r="CP1612" s="40"/>
      <c r="CQ1612" s="40"/>
      <c r="CR1612" s="40"/>
      <c r="CS1612" s="40"/>
      <c r="CT1612" s="40"/>
      <c r="CU1612" s="40"/>
      <c r="CV1612" s="40"/>
      <c r="CW1612" s="40"/>
      <c r="CX1612" s="40"/>
      <c r="CY1612" s="40"/>
      <c r="CZ1612" s="40"/>
      <c r="DA1612" s="40"/>
      <c r="DB1612" s="40"/>
      <c r="DC1612" s="40"/>
      <c r="DD1612" s="40"/>
      <c r="DE1612" s="40"/>
      <c r="DF1612" s="40"/>
      <c r="DG1612" s="40"/>
      <c r="DH1612" s="40"/>
      <c r="DI1612" s="40"/>
      <c r="DJ1612" s="40"/>
      <c r="DK1612" s="40"/>
      <c r="DL1612" s="40"/>
      <c r="DM1612" s="40"/>
      <c r="DN1612" s="40"/>
      <c r="DO1612" s="40"/>
      <c r="DP1612" s="40"/>
      <c r="DQ1612" s="41"/>
      <c r="DR1612" s="40"/>
      <c r="DS1612" s="40"/>
      <c r="DT1612" s="40"/>
      <c r="DU1612" s="40"/>
      <c r="DV1612" s="42"/>
      <c r="DW1612" s="40"/>
      <c r="DX1612" s="40"/>
      <c r="DY1612" s="40"/>
      <c r="DZ1612" s="40"/>
      <c r="EA1612" s="40"/>
      <c r="EB1612" s="40"/>
      <c r="EC1612" s="40"/>
      <c r="ED1612" s="41"/>
      <c r="EE1612" s="40"/>
      <c r="EF1612" s="40"/>
      <c r="EG1612" s="41"/>
      <c r="EH1612" s="40"/>
      <c r="EI1612" s="40"/>
      <c r="EJ1612" s="40"/>
      <c r="EK1612" s="40"/>
      <c r="EL1612" s="42"/>
      <c r="EM1612" s="40"/>
      <c r="EN1612" s="40"/>
      <c r="EO1612" s="40"/>
      <c r="EP1612" s="40"/>
      <c r="EQ1612" s="40"/>
      <c r="ER1612" s="40"/>
      <c r="ES1612" s="40"/>
      <c r="ET1612" s="40"/>
      <c r="EU1612" s="40"/>
      <c r="EV1612" s="40"/>
      <c r="EW1612" s="42"/>
      <c r="EX1612" s="42"/>
      <c r="EY1612" s="42"/>
      <c r="EZ1612" s="42"/>
      <c r="FA1612" s="42"/>
      <c r="FB1612" s="42"/>
      <c r="FC1612" s="42"/>
      <c r="FD1612" s="42"/>
      <c r="FE1612" s="42"/>
      <c r="FF1612" s="42"/>
      <c r="FG1612" s="42"/>
      <c r="FH1612" s="42"/>
      <c r="FI1612" s="42"/>
      <c r="FJ1612" s="42"/>
      <c r="FK1612" s="42"/>
      <c r="FL1612" s="42"/>
      <c r="FM1612" s="42"/>
      <c r="FN1612" s="42"/>
      <c r="FO1612" s="42"/>
      <c r="FP1612" s="42"/>
      <c r="FQ1612" s="42"/>
      <c r="FR1612" s="42"/>
      <c r="FS1612" s="29">
        <f t="shared" si="189"/>
        <v>150</v>
      </c>
      <c r="FT1612" s="29">
        <f t="shared" si="190"/>
        <v>150</v>
      </c>
      <c r="FU1612" s="8">
        <f t="shared" si="191"/>
        <v>0</v>
      </c>
      <c r="FV1612" s="29">
        <f t="shared" si="192"/>
        <v>0</v>
      </c>
    </row>
    <row r="1613" spans="1:180">
      <c r="A1613" s="8">
        <v>11133</v>
      </c>
      <c r="B1613" s="4" t="s">
        <v>857</v>
      </c>
      <c r="C1613" s="40">
        <v>4</v>
      </c>
      <c r="D1613" s="40" t="s">
        <v>1981</v>
      </c>
      <c r="E1613" s="40" t="s">
        <v>1982</v>
      </c>
      <c r="F1613" s="40" t="s">
        <v>20</v>
      </c>
      <c r="G1613" s="40">
        <v>350</v>
      </c>
      <c r="H1613" s="8" t="str">
        <f>VLOOKUP(F1613, 'Meslek Grupları'!$E$6:$G$152, 3, FALSE)</f>
        <v>Esnaf</v>
      </c>
      <c r="I1613" s="40"/>
      <c r="J1613" s="40"/>
      <c r="K1613" s="40"/>
      <c r="L1613" s="40"/>
      <c r="M1613" s="40"/>
      <c r="N1613" s="40"/>
      <c r="O1613" s="40"/>
      <c r="P1613" s="40"/>
      <c r="Q1613" s="40" t="s">
        <v>576</v>
      </c>
      <c r="R1613" s="40">
        <v>30</v>
      </c>
      <c r="S1613" s="40">
        <v>4</v>
      </c>
      <c r="T1613" s="40">
        <v>18</v>
      </c>
      <c r="U1613" s="40"/>
      <c r="V1613" s="40"/>
      <c r="W1613" s="40"/>
      <c r="X1613" s="40"/>
      <c r="Y1613" s="40"/>
      <c r="Z1613" s="41"/>
      <c r="AA1613" s="40"/>
      <c r="AB1613" s="40"/>
      <c r="AC1613" s="40"/>
      <c r="AD1613" s="40"/>
      <c r="AE1613" s="40"/>
      <c r="AF1613" s="40"/>
      <c r="AG1613" s="40"/>
      <c r="AH1613" s="40"/>
      <c r="AI1613" s="40"/>
      <c r="AJ1613" s="40"/>
      <c r="AK1613" s="40"/>
      <c r="AL1613" s="40"/>
      <c r="AM1613" s="40"/>
      <c r="AN1613" s="40"/>
      <c r="AO1613" s="40"/>
      <c r="AP1613" s="40"/>
      <c r="AQ1613" s="40"/>
      <c r="AR1613" s="40"/>
      <c r="AS1613" s="42"/>
      <c r="AT1613" s="42"/>
      <c r="AU1613" s="43"/>
      <c r="AV1613" s="40"/>
      <c r="AW1613" s="40"/>
      <c r="AX1613" s="40"/>
      <c r="AY1613" s="40"/>
      <c r="AZ1613" s="40"/>
      <c r="BA1613" s="42"/>
      <c r="BB1613" s="41"/>
      <c r="BC1613" s="40"/>
      <c r="BD1613" s="40"/>
      <c r="BE1613" s="40"/>
      <c r="BF1613" s="40"/>
      <c r="BG1613" s="40"/>
      <c r="BH1613" s="42"/>
      <c r="BI1613" s="40"/>
      <c r="BJ1613" s="40"/>
      <c r="BK1613" s="40"/>
      <c r="BL1613" s="40"/>
      <c r="BM1613" s="40"/>
      <c r="BN1613" s="40"/>
      <c r="BO1613" s="41"/>
      <c r="BP1613" s="40"/>
      <c r="BQ1613" s="40"/>
      <c r="BR1613" s="40"/>
      <c r="BS1613" s="40"/>
      <c r="BT1613" s="40"/>
      <c r="BU1613" s="42"/>
      <c r="BV1613" s="40"/>
      <c r="BW1613" s="41">
        <v>4</v>
      </c>
      <c r="BX1613" s="40"/>
      <c r="BY1613" s="40"/>
      <c r="BZ1613" s="40">
        <v>48</v>
      </c>
      <c r="CA1613" s="42">
        <v>50</v>
      </c>
      <c r="CB1613" s="41"/>
      <c r="CC1613" s="40"/>
      <c r="CD1613" s="40"/>
      <c r="CE1613" s="40"/>
      <c r="CF1613" s="40"/>
      <c r="CG1613" s="40"/>
      <c r="CH1613" s="42"/>
      <c r="CI1613" s="43"/>
      <c r="CJ1613" s="41"/>
      <c r="CK1613" s="40"/>
      <c r="CL1613" s="40"/>
      <c r="CM1613" s="40"/>
      <c r="CN1613" s="40"/>
      <c r="CO1613" s="40"/>
      <c r="CP1613" s="40"/>
      <c r="CQ1613" s="40"/>
      <c r="CR1613" s="40"/>
      <c r="CS1613" s="40"/>
      <c r="CT1613" s="40"/>
      <c r="CU1613" s="40"/>
      <c r="CV1613" s="40"/>
      <c r="CW1613" s="40"/>
      <c r="CX1613" s="40"/>
      <c r="CY1613" s="40"/>
      <c r="CZ1613" s="40"/>
      <c r="DA1613" s="40"/>
      <c r="DB1613" s="40"/>
      <c r="DC1613" s="40"/>
      <c r="DD1613" s="40"/>
      <c r="DE1613" s="40"/>
      <c r="DF1613" s="40"/>
      <c r="DG1613" s="40"/>
      <c r="DH1613" s="40"/>
      <c r="DI1613" s="40"/>
      <c r="DJ1613" s="40"/>
      <c r="DK1613" s="40"/>
      <c r="DL1613" s="40"/>
      <c r="DM1613" s="40"/>
      <c r="DN1613" s="40"/>
      <c r="DO1613" s="40"/>
      <c r="DP1613" s="40"/>
      <c r="DQ1613" s="41"/>
      <c r="DR1613" s="40"/>
      <c r="DS1613" s="40"/>
      <c r="DT1613" s="40"/>
      <c r="DU1613" s="40"/>
      <c r="DV1613" s="42"/>
      <c r="DW1613" s="40"/>
      <c r="DX1613" s="40"/>
      <c r="DY1613" s="40"/>
      <c r="DZ1613" s="40"/>
      <c r="EA1613" s="40"/>
      <c r="EB1613" s="40"/>
      <c r="EC1613" s="40"/>
      <c r="ED1613" s="41"/>
      <c r="EE1613" s="40"/>
      <c r="EF1613" s="40"/>
      <c r="EG1613" s="41"/>
      <c r="EH1613" s="40"/>
      <c r="EI1613" s="40"/>
      <c r="EJ1613" s="40"/>
      <c r="EK1613" s="40"/>
      <c r="EL1613" s="42"/>
      <c r="EM1613" s="40"/>
      <c r="EN1613" s="40"/>
      <c r="EO1613" s="40"/>
      <c r="EP1613" s="40"/>
      <c r="EQ1613" s="40"/>
      <c r="ER1613" s="40"/>
      <c r="ES1613" s="40"/>
      <c r="ET1613" s="40"/>
      <c r="EU1613" s="40"/>
      <c r="EV1613" s="40"/>
      <c r="EW1613" s="42"/>
      <c r="EX1613" s="42"/>
      <c r="EY1613" s="42"/>
      <c r="EZ1613" s="42"/>
      <c r="FA1613" s="42"/>
      <c r="FB1613" s="42"/>
      <c r="FC1613" s="42"/>
      <c r="FD1613" s="42"/>
      <c r="FE1613" s="42"/>
      <c r="FF1613" s="42"/>
      <c r="FG1613" s="42"/>
      <c r="FH1613" s="42"/>
      <c r="FI1613" s="42"/>
      <c r="FJ1613" s="42"/>
      <c r="FK1613" s="42"/>
      <c r="FL1613" s="42"/>
      <c r="FM1613" s="42"/>
      <c r="FN1613" s="42"/>
      <c r="FO1613" s="42"/>
      <c r="FP1613" s="42"/>
      <c r="FQ1613" s="42"/>
      <c r="FR1613" s="42"/>
      <c r="FS1613" s="29">
        <f t="shared" si="189"/>
        <v>398</v>
      </c>
      <c r="FT1613" s="39">
        <f t="shared" si="190"/>
        <v>398</v>
      </c>
      <c r="FU1613" s="8">
        <f t="shared" si="191"/>
        <v>4</v>
      </c>
      <c r="FV1613" s="39">
        <f t="shared" si="192"/>
        <v>4</v>
      </c>
    </row>
    <row r="1614" spans="1:180">
      <c r="A1614" s="8"/>
      <c r="B1614" s="8"/>
      <c r="E1614" s="8"/>
      <c r="H1614" s="8"/>
      <c r="I1614" s="8"/>
      <c r="J1614" s="8"/>
      <c r="K1614" s="8"/>
      <c r="M1614" s="8"/>
      <c r="O1614" s="8"/>
      <c r="P1614" s="8"/>
      <c r="U1614" s="8"/>
      <c r="V1614" s="8"/>
      <c r="W1614" s="8"/>
      <c r="Z1614" s="2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27"/>
      <c r="AT1614" s="27"/>
      <c r="AU1614" s="29"/>
      <c r="AV1614" s="8"/>
      <c r="AW1614" s="8"/>
      <c r="AX1614" s="8"/>
      <c r="AY1614" s="8"/>
      <c r="AZ1614" s="8"/>
      <c r="BA1614" s="27"/>
      <c r="BB1614" s="28"/>
      <c r="BC1614" s="8"/>
      <c r="BD1614" s="8"/>
      <c r="BE1614" s="8"/>
      <c r="BF1614" s="8"/>
      <c r="BG1614" s="8"/>
      <c r="BH1614" s="27"/>
      <c r="BI1614" s="8"/>
      <c r="BJ1614" s="8"/>
      <c r="BK1614" s="8"/>
      <c r="BL1614" s="8"/>
      <c r="BM1614" s="8"/>
      <c r="BN1614" s="8"/>
      <c r="BO1614" s="28"/>
      <c r="BP1614" s="8"/>
      <c r="BQ1614" s="8"/>
      <c r="BR1614" s="8"/>
      <c r="BS1614" s="8"/>
      <c r="BT1614" s="8"/>
      <c r="BU1614" s="27"/>
      <c r="BV1614" s="8"/>
      <c r="BW1614" s="28"/>
      <c r="BX1614" s="8"/>
      <c r="BY1614" s="8"/>
      <c r="BZ1614" s="8"/>
      <c r="CA1614" s="27"/>
      <c r="CB1614" s="28"/>
      <c r="CC1614" s="8"/>
      <c r="CD1614" s="8"/>
      <c r="CE1614" s="8"/>
      <c r="CF1614" s="8"/>
      <c r="CG1614" s="8"/>
      <c r="CH1614" s="27"/>
      <c r="CI1614" s="29"/>
      <c r="CJ1614" s="2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28"/>
      <c r="DR1614" s="8"/>
      <c r="DS1614" s="8"/>
      <c r="DT1614" s="8"/>
      <c r="DU1614" s="8"/>
      <c r="DV1614" s="27"/>
      <c r="DW1614" s="8"/>
      <c r="DX1614" s="8"/>
      <c r="DY1614" s="8"/>
      <c r="DZ1614" s="8"/>
      <c r="EA1614" s="8"/>
      <c r="EB1614" s="8"/>
      <c r="EC1614" s="8"/>
      <c r="ED1614" s="28"/>
      <c r="EE1614" s="8"/>
      <c r="EF1614" s="8"/>
      <c r="EG1614" s="28"/>
      <c r="EH1614" s="8"/>
      <c r="EI1614" s="8"/>
      <c r="EJ1614" s="8"/>
      <c r="EK1614" s="8"/>
      <c r="EL1614" s="27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27"/>
      <c r="EX1614" s="27"/>
      <c r="EY1614" s="27"/>
      <c r="EZ1614" s="27"/>
      <c r="FA1614" s="27"/>
      <c r="FB1614" s="27"/>
      <c r="FC1614" s="27"/>
      <c r="FD1614" s="27"/>
      <c r="FE1614" s="27"/>
      <c r="FF1614" s="27"/>
      <c r="FG1614" s="27"/>
      <c r="FH1614" s="27"/>
      <c r="FI1614" s="27"/>
      <c r="FJ1614" s="27"/>
      <c r="FK1614" s="27"/>
      <c r="FL1614" s="27"/>
      <c r="FM1614" s="27"/>
      <c r="FN1614" s="27"/>
      <c r="FO1614" s="27"/>
      <c r="FP1614" s="27"/>
      <c r="FQ1614" s="27"/>
      <c r="FR1614" s="27"/>
      <c r="FS1614" s="29"/>
      <c r="FT1614" s="8"/>
      <c r="FU1614" s="8">
        <f>SUM(FU5:FU1613)</f>
        <v>15490.66</v>
      </c>
      <c r="FV1614" s="29">
        <f t="shared" si="192"/>
        <v>15490.66</v>
      </c>
    </row>
  </sheetData>
  <mergeCells count="182">
    <mergeCell ref="GT14:GT16"/>
    <mergeCell ref="GU14:GU16"/>
    <mergeCell ref="GV14:GV16"/>
    <mergeCell ref="GO14:GO16"/>
    <mergeCell ref="GP14:GP16"/>
    <mergeCell ref="GQ14:GQ16"/>
    <mergeCell ref="GR14:GR16"/>
    <mergeCell ref="BP3:BP4"/>
    <mergeCell ref="DW3:DW4"/>
    <mergeCell ref="CY3:CY4"/>
    <mergeCell ref="FS1:FS4"/>
    <mergeCell ref="FR1:FR4"/>
    <mergeCell ref="DY1:FQ1"/>
    <mergeCell ref="DW1:DX1"/>
    <mergeCell ref="ER3:ER4"/>
    <mergeCell ref="EQ3:EQ4"/>
    <mergeCell ref="ET3:ET4"/>
    <mergeCell ref="ES3:ES4"/>
    <mergeCell ref="EK3:EK4"/>
    <mergeCell ref="EE3:EE4"/>
    <mergeCell ref="EF3:EF4"/>
    <mergeCell ref="F3:F4"/>
    <mergeCell ref="AJ3:AJ4"/>
    <mergeCell ref="AH3:AH4"/>
    <mergeCell ref="AI3:AI4"/>
    <mergeCell ref="AQ3:AQ4"/>
    <mergeCell ref="AM3:AM4"/>
    <mergeCell ref="AP2:AQ2"/>
    <mergeCell ref="P1:P4"/>
    <mergeCell ref="Q1:Q4"/>
    <mergeCell ref="N1:N4"/>
    <mergeCell ref="U2:V3"/>
    <mergeCell ref="AL2:AM2"/>
    <mergeCell ref="S1:AT1"/>
    <mergeCell ref="AF2:AG2"/>
    <mergeCell ref="AJ2:AK2"/>
    <mergeCell ref="AH2:AI2"/>
    <mergeCell ref="AA3:AA4"/>
    <mergeCell ref="R1:R4"/>
    <mergeCell ref="AD3:AD4"/>
    <mergeCell ref="AL3:AL4"/>
    <mergeCell ref="AK3:AK4"/>
    <mergeCell ref="AN3:AN4"/>
    <mergeCell ref="CK3:CK4"/>
    <mergeCell ref="CL3:CL4"/>
    <mergeCell ref="J1:K1"/>
    <mergeCell ref="L1:M1"/>
    <mergeCell ref="G3:G4"/>
    <mergeCell ref="W2:W4"/>
    <mergeCell ref="AU1:CI1"/>
    <mergeCell ref="CI2:CI4"/>
    <mergeCell ref="BU3:BV3"/>
    <mergeCell ref="BM3:BN3"/>
    <mergeCell ref="CG3:CH3"/>
    <mergeCell ref="BL3:BL4"/>
    <mergeCell ref="CB2:CH2"/>
    <mergeCell ref="BW2:CA2"/>
    <mergeCell ref="BO3:BO4"/>
    <mergeCell ref="BT3:BT4"/>
    <mergeCell ref="BW3:BW4"/>
    <mergeCell ref="BO2:BV2"/>
    <mergeCell ref="BZ3:CA3"/>
    <mergeCell ref="CC3:CC4"/>
    <mergeCell ref="CB3:CB4"/>
    <mergeCell ref="CD3:CD4"/>
    <mergeCell ref="CQ3:CQ4"/>
    <mergeCell ref="CR3:CR4"/>
    <mergeCell ref="CN3:CN4"/>
    <mergeCell ref="CO3:CP3"/>
    <mergeCell ref="DU3:DV3"/>
    <mergeCell ref="CW2:DB2"/>
    <mergeCell ref="DQ3:DQ4"/>
    <mergeCell ref="DR3:DR4"/>
    <mergeCell ref="Z3:Z4"/>
    <mergeCell ref="AB3:AB4"/>
    <mergeCell ref="AC3:AC4"/>
    <mergeCell ref="AD2:AE2"/>
    <mergeCell ref="AS3:AS4"/>
    <mergeCell ref="AX3:AX4"/>
    <mergeCell ref="AV3:AV4"/>
    <mergeCell ref="AW3:AW4"/>
    <mergeCell ref="AU2:AU4"/>
    <mergeCell ref="AR3:AR4"/>
    <mergeCell ref="BI3:BI4"/>
    <mergeCell ref="BG3:BH3"/>
    <mergeCell ref="AV2:BA2"/>
    <mergeCell ref="BB2:BH2"/>
    <mergeCell ref="BI2:BN2"/>
    <mergeCell ref="BK3:BK4"/>
    <mergeCell ref="B1:B4"/>
    <mergeCell ref="A1:A4"/>
    <mergeCell ref="C821:C822"/>
    <mergeCell ref="L2:L4"/>
    <mergeCell ref="BJ3:BJ4"/>
    <mergeCell ref="C1:C4"/>
    <mergeCell ref="D2:D4"/>
    <mergeCell ref="T3:T4"/>
    <mergeCell ref="X2:X4"/>
    <mergeCell ref="S3:S4"/>
    <mergeCell ref="AE3:AE4"/>
    <mergeCell ref="AF3:AF4"/>
    <mergeCell ref="AG3:AG4"/>
    <mergeCell ref="Z2:AA2"/>
    <mergeCell ref="AB2:AC2"/>
    <mergeCell ref="Y2:Y4"/>
    <mergeCell ref="D1:E1"/>
    <mergeCell ref="O1:O4"/>
    <mergeCell ref="I1:I4"/>
    <mergeCell ref="H2:H4"/>
    <mergeCell ref="E2:E4"/>
    <mergeCell ref="BD3:BD4"/>
    <mergeCell ref="AZ3:BA3"/>
    <mergeCell ref="BB3:BB4"/>
    <mergeCell ref="DW2:DX2"/>
    <mergeCell ref="CJ1:DV1"/>
    <mergeCell ref="AR2:AS2"/>
    <mergeCell ref="AN2:AO2"/>
    <mergeCell ref="AP3:AP4"/>
    <mergeCell ref="AO3:AO4"/>
    <mergeCell ref="FM3:FM4"/>
    <mergeCell ref="EN3:EN4"/>
    <mergeCell ref="EM3:EM4"/>
    <mergeCell ref="EO3:EO4"/>
    <mergeCell ref="EL3:EL4"/>
    <mergeCell ref="EG2:EL2"/>
    <mergeCell ref="EM2:EP2"/>
    <mergeCell ref="EB3:EB4"/>
    <mergeCell ref="EA3:EA4"/>
    <mergeCell ref="FB3:FB4"/>
    <mergeCell ref="CK2:CN2"/>
    <mergeCell ref="CM3:CM4"/>
    <mergeCell ref="DT3:DT4"/>
    <mergeCell ref="CJ2:CJ4"/>
    <mergeCell ref="CO2:CU2"/>
    <mergeCell ref="DQ2:DV2"/>
    <mergeCell ref="CT3:CU3"/>
    <mergeCell ref="CW3:CX3"/>
    <mergeCell ref="FP2:FQ2"/>
    <mergeCell ref="FM2:FO2"/>
    <mergeCell ref="FO3:FO4"/>
    <mergeCell ref="FD2:FI2"/>
    <mergeCell ref="FJ2:FL2"/>
    <mergeCell ref="EX2:FC2"/>
    <mergeCell ref="DY3:DY4"/>
    <mergeCell ref="DZ3:DZ4"/>
    <mergeCell ref="CZ3:DB3"/>
    <mergeCell ref="DC3:DE3"/>
    <mergeCell ref="DG3:DG4"/>
    <mergeCell ref="DC2:DG2"/>
    <mergeCell ref="DF3:DF4"/>
    <mergeCell ref="ED2:EF2"/>
    <mergeCell ref="DY2:EC2"/>
    <mergeCell ref="EY3:EY4"/>
    <mergeCell ref="EU3:EU4"/>
    <mergeCell ref="EW3:EW4"/>
    <mergeCell ref="DM2:DN2"/>
    <mergeCell ref="DI2:DL2"/>
    <mergeCell ref="DI3:DK3"/>
    <mergeCell ref="DS3:DS4"/>
    <mergeCell ref="DX3:DX4"/>
    <mergeCell ref="EH3:EH4"/>
    <mergeCell ref="GS14:GS16"/>
    <mergeCell ref="FT3:FT4"/>
    <mergeCell ref="FU3:FU4"/>
    <mergeCell ref="FV3:FV4"/>
    <mergeCell ref="EV3:EV4"/>
    <mergeCell ref="EX3:EX4"/>
    <mergeCell ref="EC3:EC4"/>
    <mergeCell ref="ED3:ED4"/>
    <mergeCell ref="EG3:EG4"/>
    <mergeCell ref="EZ3:EZ4"/>
    <mergeCell ref="FA3:FA4"/>
    <mergeCell ref="FC3:FC4"/>
    <mergeCell ref="FD3:FD4"/>
    <mergeCell ref="FL3:FL4"/>
    <mergeCell ref="FH3:FH4"/>
    <mergeCell ref="FJ3:FJ4"/>
    <mergeCell ref="FI3:FI4"/>
    <mergeCell ref="FE3:FE4"/>
    <mergeCell ref="FG3:FG4"/>
    <mergeCell ref="EP3:EP4"/>
    <mergeCell ref="EJ3:EJ4"/>
  </mergeCells>
  <conditionalFormatting sqref="FT1:FT1048576">
    <cfRule type="top10" dxfId="9" priority="1" rank="1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73"/>
  <sheetViews>
    <sheetView zoomScaleNormal="100" workbookViewId="0">
      <selection activeCell="A7" sqref="A7:XFD7"/>
    </sheetView>
  </sheetViews>
  <sheetFormatPr defaultRowHeight="15"/>
  <cols>
    <col min="5" max="5" width="43.140625" customWidth="1"/>
    <col min="6" max="6" width="18" customWidth="1"/>
  </cols>
  <sheetData>
    <row r="1" spans="1:84" ht="15" customHeight="1">
      <c r="A1" s="457" t="s">
        <v>11</v>
      </c>
      <c r="B1" s="461" t="s">
        <v>12</v>
      </c>
      <c r="C1" s="465" t="s">
        <v>2</v>
      </c>
      <c r="D1" s="465" t="s">
        <v>16</v>
      </c>
      <c r="E1" s="468"/>
      <c r="F1" s="11" t="s">
        <v>17</v>
      </c>
      <c r="G1" s="11"/>
      <c r="H1" s="11"/>
      <c r="I1" s="470" t="s">
        <v>19</v>
      </c>
      <c r="J1" s="423" t="s">
        <v>23</v>
      </c>
      <c r="K1" s="470" t="s">
        <v>31</v>
      </c>
      <c r="L1" s="434" t="s">
        <v>32</v>
      </c>
      <c r="M1" s="433"/>
      <c r="N1" s="433"/>
      <c r="O1" s="438" t="s">
        <v>36</v>
      </c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48" t="s">
        <v>37</v>
      </c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70" t="s">
        <v>39</v>
      </c>
      <c r="BC1" s="468"/>
      <c r="BD1" s="468"/>
      <c r="BE1" s="468"/>
      <c r="BF1" s="468"/>
      <c r="BG1" s="468"/>
      <c r="BH1" s="468"/>
      <c r="BI1" s="468"/>
      <c r="BJ1" s="468"/>
      <c r="BK1" s="468"/>
      <c r="BL1" s="468"/>
      <c r="BM1" s="468"/>
      <c r="BN1" s="468"/>
      <c r="BO1" s="468"/>
      <c r="BP1" s="468"/>
      <c r="BQ1" s="468"/>
      <c r="BR1" s="468"/>
      <c r="BS1" s="468"/>
      <c r="BT1" s="468"/>
      <c r="BU1" s="468"/>
      <c r="BV1" s="468"/>
      <c r="BW1" s="468"/>
      <c r="BX1" s="468"/>
      <c r="BY1" s="468"/>
      <c r="BZ1" s="468"/>
      <c r="CA1" s="468"/>
      <c r="CB1" s="468"/>
      <c r="CC1" s="468"/>
      <c r="CD1" s="468"/>
      <c r="CE1" s="468"/>
      <c r="CF1" s="468"/>
    </row>
    <row r="2" spans="1:84" ht="15" customHeight="1">
      <c r="A2" s="431"/>
      <c r="B2" s="440"/>
      <c r="C2" s="433"/>
      <c r="D2" s="466" t="s">
        <v>45</v>
      </c>
      <c r="E2" s="466" t="s">
        <v>48</v>
      </c>
      <c r="F2" s="8"/>
      <c r="G2" s="8"/>
      <c r="H2" s="432" t="s">
        <v>50</v>
      </c>
      <c r="I2" s="433"/>
      <c r="J2" s="434"/>
      <c r="K2" s="433"/>
      <c r="L2" s="8" t="s">
        <v>51</v>
      </c>
      <c r="M2" s="8"/>
      <c r="N2" s="432" t="s">
        <v>53</v>
      </c>
      <c r="O2" s="473" t="s">
        <v>66</v>
      </c>
      <c r="P2" s="457" t="s">
        <v>74</v>
      </c>
      <c r="Q2" s="445"/>
      <c r="R2" s="445"/>
      <c r="S2" s="445"/>
      <c r="T2" s="458"/>
      <c r="U2" s="444" t="s">
        <v>76</v>
      </c>
      <c r="V2" s="445"/>
      <c r="W2" s="445"/>
      <c r="X2" s="445"/>
      <c r="Y2" s="458"/>
      <c r="Z2" s="457" t="s">
        <v>77</v>
      </c>
      <c r="AA2" s="445"/>
      <c r="AB2" s="445"/>
      <c r="AC2" s="445"/>
      <c r="AD2" s="476" t="s">
        <v>79</v>
      </c>
      <c r="AE2" s="455"/>
      <c r="AF2" s="455"/>
      <c r="AG2" s="477"/>
      <c r="AH2" s="457" t="s">
        <v>83</v>
      </c>
      <c r="AI2" s="445"/>
      <c r="AJ2" s="445"/>
      <c r="AK2" s="445"/>
      <c r="AL2" s="458"/>
      <c r="AM2" s="475" t="s">
        <v>84</v>
      </c>
      <c r="AN2" s="451" t="s">
        <v>86</v>
      </c>
      <c r="AO2" s="454" t="s">
        <v>89</v>
      </c>
      <c r="AP2" s="455"/>
      <c r="AQ2" s="455"/>
      <c r="AR2" s="455"/>
      <c r="AS2" s="456"/>
      <c r="AT2" s="15" t="s">
        <v>90</v>
      </c>
      <c r="AU2" s="472" t="s">
        <v>91</v>
      </c>
      <c r="AV2" s="455"/>
      <c r="AW2" s="455"/>
      <c r="AX2" s="456"/>
      <c r="AY2" s="457" t="s">
        <v>99</v>
      </c>
      <c r="AZ2" s="445"/>
      <c r="BA2" s="445"/>
      <c r="BB2" s="438" t="s">
        <v>102</v>
      </c>
      <c r="BC2" s="433"/>
      <c r="BD2" s="433"/>
      <c r="BE2" s="433"/>
      <c r="BF2" s="433"/>
      <c r="BG2" s="438" t="s">
        <v>104</v>
      </c>
      <c r="BH2" s="433"/>
      <c r="BI2" s="433"/>
      <c r="BJ2" s="433"/>
      <c r="BK2" s="440"/>
      <c r="BL2" s="434" t="s">
        <v>106</v>
      </c>
      <c r="BM2" s="433"/>
      <c r="BN2" s="433"/>
      <c r="BO2" s="433"/>
      <c r="BP2" s="3" t="s">
        <v>9</v>
      </c>
      <c r="BQ2" s="3"/>
      <c r="BR2" s="3"/>
      <c r="BS2" s="4"/>
      <c r="BT2" s="441" t="s">
        <v>3</v>
      </c>
      <c r="BU2" s="442"/>
      <c r="BV2" s="442"/>
      <c r="BW2" s="442"/>
      <c r="BX2" s="443"/>
      <c r="BY2" s="441" t="s">
        <v>112</v>
      </c>
      <c r="BZ2" s="442"/>
      <c r="CA2" s="442"/>
      <c r="CB2" s="442"/>
      <c r="CC2" s="443"/>
      <c r="CD2" s="438" t="s">
        <v>113</v>
      </c>
      <c r="CE2" s="433"/>
      <c r="CF2" s="440"/>
    </row>
    <row r="3" spans="1:84" ht="15" customHeight="1">
      <c r="A3" s="431"/>
      <c r="B3" s="440"/>
      <c r="C3" s="433"/>
      <c r="D3" s="433"/>
      <c r="E3" s="433"/>
      <c r="F3" s="434" t="s">
        <v>118</v>
      </c>
      <c r="G3" s="434" t="s">
        <v>41</v>
      </c>
      <c r="H3" s="433"/>
      <c r="I3" s="433"/>
      <c r="J3" s="433"/>
      <c r="K3" s="433"/>
      <c r="L3" s="434" t="s">
        <v>119</v>
      </c>
      <c r="M3" s="434" t="s">
        <v>120</v>
      </c>
      <c r="N3" s="433"/>
      <c r="O3" s="474"/>
      <c r="P3" s="438" t="s">
        <v>119</v>
      </c>
      <c r="Q3" s="421"/>
      <c r="R3" s="421"/>
      <c r="S3" s="434" t="s">
        <v>41</v>
      </c>
      <c r="T3" s="440"/>
      <c r="U3" s="434" t="s">
        <v>119</v>
      </c>
      <c r="V3" s="434" t="s">
        <v>32</v>
      </c>
      <c r="W3" s="434" t="s">
        <v>128</v>
      </c>
      <c r="X3" s="434" t="s">
        <v>41</v>
      </c>
      <c r="Y3" s="440"/>
      <c r="Z3" s="438" t="s">
        <v>119</v>
      </c>
      <c r="AA3" s="421"/>
      <c r="AB3" s="8" t="s">
        <v>32</v>
      </c>
      <c r="AC3" s="421" t="s">
        <v>41</v>
      </c>
      <c r="AD3" s="478" t="s">
        <v>119</v>
      </c>
      <c r="AE3" s="18"/>
      <c r="AF3" s="479" t="s">
        <v>41</v>
      </c>
      <c r="AG3" s="443"/>
      <c r="AH3" s="438" t="s">
        <v>119</v>
      </c>
      <c r="AI3" s="421"/>
      <c r="AJ3" s="421"/>
      <c r="AK3" s="434" t="s">
        <v>41</v>
      </c>
      <c r="AL3" s="440"/>
      <c r="AM3" s="474"/>
      <c r="AN3" s="452"/>
      <c r="AO3" s="471" t="s">
        <v>138</v>
      </c>
      <c r="AP3" s="460"/>
      <c r="AQ3" s="434" t="s">
        <v>139</v>
      </c>
      <c r="AR3" s="434" t="s">
        <v>140</v>
      </c>
      <c r="AS3" s="433"/>
      <c r="AT3" s="8"/>
      <c r="AU3" s="459" t="s">
        <v>138</v>
      </c>
      <c r="AV3" s="460"/>
      <c r="AW3" s="434" t="s">
        <v>140</v>
      </c>
      <c r="AX3" s="433"/>
      <c r="AY3" s="438" t="s">
        <v>143</v>
      </c>
      <c r="AZ3" s="434" t="s">
        <v>1</v>
      </c>
      <c r="BA3" s="421" t="s">
        <v>145</v>
      </c>
      <c r="BB3" s="438" t="s">
        <v>146</v>
      </c>
      <c r="BC3" s="434" t="s">
        <v>147</v>
      </c>
      <c r="BD3" s="434" t="s">
        <v>148</v>
      </c>
      <c r="BE3" s="450" t="s">
        <v>149</v>
      </c>
      <c r="BF3" s="434" t="s">
        <v>8</v>
      </c>
      <c r="BG3" s="438" t="s">
        <v>146</v>
      </c>
      <c r="BH3" s="434" t="s">
        <v>150</v>
      </c>
      <c r="BI3" s="434" t="s">
        <v>149</v>
      </c>
      <c r="BJ3" s="434" t="s">
        <v>148</v>
      </c>
      <c r="BK3" s="446" t="s">
        <v>8</v>
      </c>
      <c r="BL3" s="434" t="s">
        <v>146</v>
      </c>
      <c r="BM3" s="434" t="s">
        <v>149</v>
      </c>
      <c r="BN3" s="434" t="s">
        <v>148</v>
      </c>
      <c r="BO3" s="434" t="s">
        <v>8</v>
      </c>
      <c r="BP3" s="434" t="s">
        <v>9</v>
      </c>
      <c r="BQ3" s="434" t="s">
        <v>150</v>
      </c>
      <c r="BR3" s="434" t="s">
        <v>148</v>
      </c>
      <c r="BS3" s="446" t="s">
        <v>8</v>
      </c>
      <c r="BT3" s="436" t="s">
        <v>154</v>
      </c>
      <c r="BU3" s="436" t="s">
        <v>9</v>
      </c>
      <c r="BV3" s="436" t="s">
        <v>149</v>
      </c>
      <c r="BW3" s="436" t="s">
        <v>148</v>
      </c>
      <c r="BX3" s="436" t="s">
        <v>8</v>
      </c>
      <c r="BY3" s="436" t="s">
        <v>156</v>
      </c>
      <c r="BZ3" s="436" t="s">
        <v>155</v>
      </c>
      <c r="CA3" s="422"/>
      <c r="CB3" s="436" t="s">
        <v>149</v>
      </c>
      <c r="CC3" s="436" t="s">
        <v>8</v>
      </c>
      <c r="CD3" s="436" t="s">
        <v>129</v>
      </c>
      <c r="CE3" s="422" t="s">
        <v>148</v>
      </c>
      <c r="CF3" s="436" t="s">
        <v>41</v>
      </c>
    </row>
    <row r="4" spans="1:84" ht="15.75" thickBot="1">
      <c r="A4" s="463"/>
      <c r="B4" s="462"/>
      <c r="C4" s="435"/>
      <c r="D4" s="435"/>
      <c r="E4" s="435"/>
      <c r="F4" s="435"/>
      <c r="G4" s="435"/>
      <c r="H4" s="435"/>
      <c r="I4" s="435"/>
      <c r="J4" s="435"/>
      <c r="K4" s="435"/>
      <c r="L4" s="435"/>
      <c r="M4" s="435"/>
      <c r="N4" s="433"/>
      <c r="O4" s="437"/>
      <c r="P4" s="439"/>
      <c r="Q4" s="20" t="s">
        <v>129</v>
      </c>
      <c r="R4" s="20" t="s">
        <v>1</v>
      </c>
      <c r="S4" s="19" t="s">
        <v>161</v>
      </c>
      <c r="T4" s="22" t="s">
        <v>162</v>
      </c>
      <c r="U4" s="435"/>
      <c r="V4" s="435"/>
      <c r="W4" s="435"/>
      <c r="X4" s="19" t="s">
        <v>161</v>
      </c>
      <c r="Y4" s="19" t="s">
        <v>163</v>
      </c>
      <c r="Z4" s="439"/>
      <c r="AA4" s="20" t="s">
        <v>148</v>
      </c>
      <c r="AB4" s="19"/>
      <c r="AC4" s="22"/>
      <c r="AD4" s="453"/>
      <c r="AE4" s="23" t="s">
        <v>148</v>
      </c>
      <c r="AF4" s="23" t="s">
        <v>161</v>
      </c>
      <c r="AG4" s="24" t="s">
        <v>162</v>
      </c>
      <c r="AH4" s="439"/>
      <c r="AI4" s="20" t="s">
        <v>1</v>
      </c>
      <c r="AJ4" s="20" t="s">
        <v>126</v>
      </c>
      <c r="AK4" s="20" t="s">
        <v>161</v>
      </c>
      <c r="AL4" s="22" t="s">
        <v>162</v>
      </c>
      <c r="AM4" s="437"/>
      <c r="AN4" s="453"/>
      <c r="AO4" s="19" t="s">
        <v>169</v>
      </c>
      <c r="AP4" s="20" t="s">
        <v>8</v>
      </c>
      <c r="AQ4" s="435"/>
      <c r="AR4" s="19" t="s">
        <v>141</v>
      </c>
      <c r="AS4" s="19" t="s">
        <v>142</v>
      </c>
      <c r="AT4" s="19"/>
      <c r="AU4" s="19" t="s">
        <v>169</v>
      </c>
      <c r="AV4" s="20" t="s">
        <v>8</v>
      </c>
      <c r="AW4" s="19" t="s">
        <v>141</v>
      </c>
      <c r="AX4" s="19" t="s">
        <v>142</v>
      </c>
      <c r="AY4" s="439"/>
      <c r="AZ4" s="435"/>
      <c r="BA4" s="19" t="s">
        <v>161</v>
      </c>
      <c r="BB4" s="439"/>
      <c r="BC4" s="435"/>
      <c r="BD4" s="435"/>
      <c r="BE4" s="435"/>
      <c r="BF4" s="435"/>
      <c r="BG4" s="439"/>
      <c r="BH4" s="435"/>
      <c r="BI4" s="435"/>
      <c r="BJ4" s="435"/>
      <c r="BK4" s="447"/>
      <c r="BL4" s="435"/>
      <c r="BM4" s="435"/>
      <c r="BN4" s="435"/>
      <c r="BO4" s="435"/>
      <c r="BP4" s="435"/>
      <c r="BQ4" s="435"/>
      <c r="BR4" s="435"/>
      <c r="BS4" s="447"/>
      <c r="BT4" s="437"/>
      <c r="BU4" s="437"/>
      <c r="BV4" s="437"/>
      <c r="BW4" s="437"/>
      <c r="BX4" s="437"/>
      <c r="BY4" s="437"/>
      <c r="BZ4" s="437"/>
      <c r="CA4" s="25" t="s">
        <v>9</v>
      </c>
      <c r="CB4" s="437"/>
      <c r="CC4" s="437"/>
      <c r="CD4" s="437"/>
      <c r="CE4" s="25"/>
      <c r="CF4" s="437"/>
    </row>
    <row r="5" spans="1:84">
      <c r="A5" s="8">
        <v>11036</v>
      </c>
      <c r="B5" s="27" t="s">
        <v>38</v>
      </c>
      <c r="C5" s="8">
        <v>6</v>
      </c>
      <c r="D5" s="8"/>
      <c r="E5" s="8" t="s">
        <v>228</v>
      </c>
      <c r="F5" s="8"/>
      <c r="G5" s="8"/>
      <c r="H5" s="8">
        <f>VLOOKUP(F5, 'Meslek Grupları'!$E$6:$G$152, 3, FALSE)</f>
        <v>0</v>
      </c>
      <c r="I5" s="8"/>
      <c r="J5" s="8"/>
      <c r="K5" s="8"/>
      <c r="L5" s="8"/>
      <c r="M5" s="8"/>
      <c r="N5" s="8"/>
      <c r="O5" s="29"/>
      <c r="P5" s="28">
        <v>210</v>
      </c>
      <c r="Q5" s="8"/>
      <c r="R5" s="8"/>
      <c r="S5" s="8">
        <v>496</v>
      </c>
      <c r="T5" s="27">
        <v>496</v>
      </c>
      <c r="U5" s="8"/>
      <c r="V5" s="8"/>
      <c r="W5" s="8"/>
      <c r="X5" s="8"/>
      <c r="Y5" s="8"/>
      <c r="Z5" s="28"/>
      <c r="AA5" s="8"/>
      <c r="AB5" s="8"/>
      <c r="AC5" s="27"/>
      <c r="AD5" s="28"/>
      <c r="AE5" s="8"/>
      <c r="AF5" s="8"/>
      <c r="AG5" s="27"/>
      <c r="AH5" s="28"/>
      <c r="AI5" s="8"/>
      <c r="AJ5" s="8"/>
      <c r="AK5" s="8"/>
      <c r="AL5" s="27"/>
      <c r="AM5" s="29"/>
      <c r="AN5" s="28"/>
      <c r="AO5" s="8"/>
      <c r="AP5" s="8"/>
      <c r="AQ5" s="8"/>
      <c r="AR5" s="8"/>
      <c r="AS5" s="8"/>
      <c r="AT5" s="8"/>
      <c r="AU5" s="8"/>
      <c r="AV5" s="8"/>
      <c r="AW5" s="8"/>
      <c r="AX5" s="8"/>
      <c r="AY5" s="28"/>
      <c r="AZ5" s="8"/>
      <c r="BA5" s="8"/>
      <c r="BB5" s="8"/>
      <c r="BC5" s="8"/>
      <c r="BD5" s="8"/>
      <c r="BE5" s="8"/>
      <c r="BF5" s="8"/>
      <c r="BG5" s="28">
        <v>1</v>
      </c>
      <c r="BH5" s="8"/>
      <c r="BI5" s="8">
        <v>0.5</v>
      </c>
      <c r="BJ5" s="8"/>
      <c r="BK5" s="27">
        <v>50</v>
      </c>
      <c r="BL5" s="8"/>
      <c r="BM5" s="8"/>
      <c r="BN5" s="8"/>
      <c r="BO5" s="8"/>
      <c r="BP5" s="8"/>
      <c r="BQ5" s="8"/>
      <c r="BR5" s="8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</row>
    <row r="6" spans="1:84">
      <c r="A6" s="8">
        <v>11036</v>
      </c>
      <c r="B6" s="37" t="s">
        <v>38</v>
      </c>
      <c r="C6" s="31">
        <v>6</v>
      </c>
      <c r="D6" s="31"/>
      <c r="E6" s="31" t="s">
        <v>608</v>
      </c>
      <c r="F6" s="31"/>
      <c r="G6" s="31"/>
      <c r="H6" s="8">
        <f>VLOOKUP(F6, 'Meslek Grupları'!$E$6:$G$152, 3, FALSE)</f>
        <v>0</v>
      </c>
      <c r="I6" s="31"/>
      <c r="J6" s="31"/>
      <c r="K6" s="31"/>
      <c r="L6" s="31"/>
      <c r="M6" s="31"/>
      <c r="N6" s="31"/>
      <c r="O6" s="39"/>
      <c r="P6" s="38">
        <v>12</v>
      </c>
      <c r="Q6" s="31"/>
      <c r="R6" s="31"/>
      <c r="S6" s="31">
        <v>120</v>
      </c>
      <c r="T6" s="37">
        <v>120</v>
      </c>
      <c r="U6" s="31"/>
      <c r="V6" s="31"/>
      <c r="W6" s="31"/>
      <c r="X6" s="31"/>
      <c r="Y6" s="31"/>
      <c r="Z6" s="38"/>
      <c r="AA6" s="31"/>
      <c r="AB6" s="31"/>
      <c r="AC6" s="37"/>
      <c r="AD6" s="38"/>
      <c r="AE6" s="31"/>
      <c r="AF6" s="31"/>
      <c r="AG6" s="37"/>
      <c r="AH6" s="38">
        <v>2</v>
      </c>
      <c r="AI6" s="31"/>
      <c r="AJ6" s="31"/>
      <c r="AK6" s="31">
        <v>40</v>
      </c>
      <c r="AL6" s="37">
        <v>40</v>
      </c>
      <c r="AM6" s="39"/>
      <c r="AN6" s="38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8"/>
      <c r="AZ6" s="31"/>
      <c r="BA6" s="31"/>
      <c r="BB6" s="31">
        <v>0.75</v>
      </c>
      <c r="BC6" s="31"/>
      <c r="BD6" s="31"/>
      <c r="BE6" s="31">
        <v>0.75</v>
      </c>
      <c r="BF6" s="31">
        <v>1050</v>
      </c>
      <c r="BG6" s="38"/>
      <c r="BH6" s="31"/>
      <c r="BI6" s="31"/>
      <c r="BJ6" s="31"/>
      <c r="BK6" s="37"/>
      <c r="BL6" s="31"/>
      <c r="BM6" s="31"/>
      <c r="BN6" s="31"/>
      <c r="BO6" s="31"/>
      <c r="BP6" s="31"/>
      <c r="BQ6" s="31"/>
      <c r="BR6" s="31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</row>
    <row r="7" spans="1:84">
      <c r="A7" s="8">
        <v>11036</v>
      </c>
      <c r="B7" s="37" t="s">
        <v>38</v>
      </c>
      <c r="C7" s="31">
        <v>7</v>
      </c>
      <c r="D7" s="31"/>
      <c r="E7" s="31" t="s">
        <v>2311</v>
      </c>
      <c r="F7" s="31"/>
      <c r="G7" s="31"/>
      <c r="H7" s="8">
        <f>VLOOKUP(F7, 'Meslek Grupları'!$E$6:$G$152, 3, FALSE)</f>
        <v>0</v>
      </c>
      <c r="I7" s="31"/>
      <c r="J7" s="31"/>
      <c r="K7" s="31"/>
      <c r="L7" s="31"/>
      <c r="M7" s="31"/>
      <c r="N7" s="31"/>
      <c r="O7" s="39"/>
      <c r="P7" s="38"/>
      <c r="Q7" s="31"/>
      <c r="R7" s="31"/>
      <c r="S7" s="31"/>
      <c r="T7" s="37"/>
      <c r="U7" s="31"/>
      <c r="V7" s="31"/>
      <c r="W7" s="31"/>
      <c r="X7" s="31"/>
      <c r="Y7" s="31"/>
      <c r="Z7" s="38"/>
      <c r="AA7" s="31"/>
      <c r="AB7" s="31"/>
      <c r="AC7" s="37"/>
      <c r="AD7" s="38"/>
      <c r="AE7" s="31"/>
      <c r="AF7" s="31"/>
      <c r="AG7" s="37"/>
      <c r="AH7" s="38"/>
      <c r="AI7" s="31"/>
      <c r="AJ7" s="31"/>
      <c r="AK7" s="31"/>
      <c r="AL7" s="37"/>
      <c r="AM7" s="39"/>
      <c r="AN7" s="38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8"/>
      <c r="AZ7" s="31"/>
      <c r="BA7" s="31"/>
      <c r="BB7" s="31">
        <v>0.125</v>
      </c>
      <c r="BC7" s="31"/>
      <c r="BD7" s="31"/>
      <c r="BE7" s="31">
        <v>0.125</v>
      </c>
      <c r="BF7" s="31">
        <v>150</v>
      </c>
      <c r="BG7" s="38"/>
      <c r="BH7" s="31"/>
      <c r="BI7" s="31"/>
      <c r="BJ7" s="31"/>
      <c r="BK7" s="37"/>
      <c r="BL7" s="31"/>
      <c r="BM7" s="31"/>
      <c r="BN7" s="31"/>
      <c r="BO7" s="31"/>
      <c r="BP7" s="31"/>
      <c r="BQ7" s="31"/>
      <c r="BR7" s="31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</row>
    <row r="8" spans="1:84">
      <c r="A8" s="8">
        <v>11036</v>
      </c>
      <c r="B8" s="27" t="s">
        <v>38</v>
      </c>
      <c r="C8" s="239">
        <v>11</v>
      </c>
      <c r="D8" s="8"/>
      <c r="E8" s="8" t="s">
        <v>2312</v>
      </c>
      <c r="F8" s="8"/>
      <c r="G8" s="8"/>
      <c r="H8" s="8">
        <f>VLOOKUP(F8, 'Meslek Grupları'!$E$6:$G$152, 3, FALSE)</f>
        <v>0</v>
      </c>
      <c r="I8" s="8"/>
      <c r="J8" s="8"/>
      <c r="K8" s="8"/>
      <c r="L8" s="8"/>
      <c r="M8" s="8"/>
      <c r="N8" s="8"/>
      <c r="O8" s="29"/>
      <c r="P8" s="28"/>
      <c r="Q8" s="8"/>
      <c r="R8" s="8"/>
      <c r="S8" s="8"/>
      <c r="T8" s="27"/>
      <c r="U8" s="8"/>
      <c r="V8" s="8"/>
      <c r="W8" s="8"/>
      <c r="X8" s="8"/>
      <c r="Y8" s="8"/>
      <c r="Z8" s="28">
        <v>2</v>
      </c>
      <c r="AA8" s="8" t="s">
        <v>275</v>
      </c>
      <c r="AB8" s="8"/>
      <c r="AC8" s="27"/>
      <c r="AD8" s="28">
        <v>8</v>
      </c>
      <c r="AE8" s="8" t="s">
        <v>276</v>
      </c>
      <c r="AF8" s="8">
        <v>84</v>
      </c>
      <c r="AG8" s="27">
        <v>72</v>
      </c>
      <c r="AH8" s="28"/>
      <c r="AI8" s="8"/>
      <c r="AJ8" s="8"/>
      <c r="AK8" s="8"/>
      <c r="AL8" s="27"/>
      <c r="AM8" s="29"/>
      <c r="AN8" s="28">
        <v>2</v>
      </c>
      <c r="AO8" s="8">
        <v>1</v>
      </c>
      <c r="AP8" s="8">
        <v>15</v>
      </c>
      <c r="AQ8" s="8"/>
      <c r="AR8" s="8"/>
      <c r="AS8" s="8">
        <v>1</v>
      </c>
      <c r="AT8" s="8"/>
      <c r="AU8" s="8">
        <v>2</v>
      </c>
      <c r="AV8" s="8">
        <v>10</v>
      </c>
      <c r="AW8" s="8"/>
      <c r="AX8" s="8">
        <v>1</v>
      </c>
      <c r="AY8" s="28">
        <v>6</v>
      </c>
      <c r="AZ8" s="8"/>
      <c r="BA8" s="8">
        <v>24</v>
      </c>
      <c r="BB8" s="8"/>
      <c r="BC8" s="8"/>
      <c r="BD8" s="8"/>
      <c r="BE8" s="8"/>
      <c r="BF8" s="8"/>
      <c r="BG8" s="28"/>
      <c r="BH8" s="8"/>
      <c r="BI8" s="8"/>
      <c r="BJ8" s="8"/>
      <c r="BK8" s="27"/>
      <c r="BL8" s="8"/>
      <c r="BM8" s="8"/>
      <c r="BN8" s="8"/>
      <c r="BO8" s="8"/>
      <c r="BP8" s="8"/>
      <c r="BQ8" s="8"/>
      <c r="BR8" s="8"/>
      <c r="BS8" s="27"/>
      <c r="BT8" s="27"/>
      <c r="BU8" s="27"/>
      <c r="BV8" s="27"/>
      <c r="BW8" s="27"/>
      <c r="BX8" s="27"/>
      <c r="BY8" s="27">
        <v>0.5</v>
      </c>
      <c r="BZ8" s="27"/>
      <c r="CA8" s="27"/>
      <c r="CB8" s="27">
        <v>0.5</v>
      </c>
      <c r="CC8" s="27">
        <v>392.5</v>
      </c>
      <c r="CD8" s="27"/>
      <c r="CE8" s="27"/>
      <c r="CF8" s="27"/>
    </row>
    <row r="9" spans="1:84">
      <c r="A9" s="8">
        <v>11036</v>
      </c>
      <c r="B9" s="37" t="s">
        <v>38</v>
      </c>
      <c r="C9" s="31">
        <v>11</v>
      </c>
      <c r="D9" s="31"/>
      <c r="E9" s="31" t="s">
        <v>277</v>
      </c>
      <c r="F9" s="31"/>
      <c r="G9" s="31"/>
      <c r="H9" s="8">
        <f>VLOOKUP(F9, 'Meslek Grupları'!$E$6:$G$152, 3, FALSE)</f>
        <v>0</v>
      </c>
      <c r="I9" s="31"/>
      <c r="J9" s="31"/>
      <c r="K9" s="31"/>
      <c r="L9" s="31"/>
      <c r="M9" s="31"/>
      <c r="N9" s="31"/>
      <c r="O9" s="39"/>
      <c r="P9" s="38"/>
      <c r="Q9" s="31"/>
      <c r="R9" s="31"/>
      <c r="S9" s="31"/>
      <c r="T9" s="37"/>
      <c r="U9" s="31"/>
      <c r="V9" s="31"/>
      <c r="W9" s="31"/>
      <c r="X9" s="31"/>
      <c r="Y9" s="31"/>
      <c r="Z9" s="38"/>
      <c r="AA9" s="31"/>
      <c r="AB9" s="31"/>
      <c r="AC9" s="37"/>
      <c r="AD9" s="38"/>
      <c r="AE9" s="31"/>
      <c r="AF9" s="31"/>
      <c r="AG9" s="37"/>
      <c r="AH9" s="38"/>
      <c r="AI9" s="31"/>
      <c r="AJ9" s="31"/>
      <c r="AK9" s="31"/>
      <c r="AL9" s="37"/>
      <c r="AM9" s="39"/>
      <c r="AN9" s="38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8"/>
      <c r="AZ9" s="31"/>
      <c r="BA9" s="31"/>
      <c r="BB9" s="31"/>
      <c r="BC9" s="31"/>
      <c r="BD9" s="31"/>
      <c r="BE9" s="31"/>
      <c r="BF9" s="31"/>
      <c r="BG9" s="38">
        <v>3</v>
      </c>
      <c r="BH9" s="31"/>
      <c r="BI9" s="31"/>
      <c r="BJ9" s="31"/>
      <c r="BK9" s="37">
        <v>450</v>
      </c>
      <c r="BL9" s="31"/>
      <c r="BM9" s="31"/>
      <c r="BN9" s="31"/>
      <c r="BO9" s="31"/>
      <c r="BP9" s="31"/>
      <c r="BQ9" s="31"/>
      <c r="BR9" s="31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</row>
    <row r="10" spans="1:84">
      <c r="A10" s="8">
        <v>11036</v>
      </c>
      <c r="B10" s="27" t="s">
        <v>38</v>
      </c>
      <c r="C10" s="243">
        <v>106</v>
      </c>
      <c r="D10" s="31"/>
      <c r="E10" s="31" t="s">
        <v>2313</v>
      </c>
      <c r="F10" s="31" t="s">
        <v>357</v>
      </c>
      <c r="G10" s="31">
        <v>200</v>
      </c>
      <c r="H10" s="8" t="str">
        <f>VLOOKUP(F10, 'Meslek Grupları'!$E$6:$G$152, 3, FALSE)</f>
        <v>Görevli</v>
      </c>
      <c r="I10" s="31"/>
      <c r="J10" s="31"/>
      <c r="K10" s="31"/>
      <c r="L10" s="31"/>
      <c r="M10" s="31"/>
      <c r="N10" s="31"/>
      <c r="O10" s="39"/>
      <c r="P10" s="38"/>
      <c r="Q10" s="31"/>
      <c r="R10" s="31"/>
      <c r="S10" s="31"/>
      <c r="T10" s="37"/>
      <c r="U10" s="61">
        <v>4</v>
      </c>
      <c r="V10" s="31">
        <v>10</v>
      </c>
      <c r="W10" s="31">
        <v>10</v>
      </c>
      <c r="X10" s="31">
        <v>80</v>
      </c>
      <c r="Y10" s="31">
        <v>80</v>
      </c>
      <c r="Z10" s="38"/>
      <c r="AA10" s="31"/>
      <c r="AB10" s="31"/>
      <c r="AC10" s="37"/>
      <c r="AD10" s="38"/>
      <c r="AE10" s="31"/>
      <c r="AF10" s="31"/>
      <c r="AG10" s="37"/>
      <c r="AH10" s="38"/>
      <c r="AI10" s="31"/>
      <c r="AJ10" s="31"/>
      <c r="AK10" s="31"/>
      <c r="AL10" s="37"/>
      <c r="AM10" s="39"/>
      <c r="AN10" s="38"/>
      <c r="AO10" s="31"/>
      <c r="AP10" s="31"/>
      <c r="AQ10" s="31">
        <v>2</v>
      </c>
      <c r="AR10" s="31" t="s">
        <v>374</v>
      </c>
      <c r="AS10" s="31"/>
      <c r="AT10" s="31"/>
      <c r="AU10" s="31"/>
      <c r="AV10" s="31"/>
      <c r="AW10" s="31"/>
      <c r="AX10" s="31"/>
      <c r="AY10" s="38"/>
      <c r="AZ10" s="31"/>
      <c r="BA10" s="31"/>
      <c r="BB10" s="31"/>
      <c r="BC10" s="31"/>
      <c r="BD10" s="31"/>
      <c r="BE10" s="31"/>
      <c r="BF10" s="31"/>
      <c r="BG10" s="38"/>
      <c r="BH10" s="31"/>
      <c r="BI10" s="31"/>
      <c r="BJ10" s="31"/>
      <c r="BK10" s="37"/>
      <c r="BL10" s="31"/>
      <c r="BM10" s="31"/>
      <c r="BN10" s="31"/>
      <c r="BO10" s="31"/>
      <c r="BP10" s="31"/>
      <c r="BQ10" s="31"/>
      <c r="BR10" s="31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</row>
    <row r="11" spans="1:84">
      <c r="A11" s="8">
        <v>11101</v>
      </c>
      <c r="B11" s="27" t="s">
        <v>43</v>
      </c>
      <c r="C11" s="31">
        <v>4</v>
      </c>
      <c r="D11" s="31"/>
      <c r="E11" s="31" t="s">
        <v>608</v>
      </c>
      <c r="F11" s="31"/>
      <c r="G11" s="31"/>
      <c r="H11" s="8">
        <f>VLOOKUP(F11, 'Meslek Grupları'!$E$6:$G$152, 3, FALSE)</f>
        <v>0</v>
      </c>
      <c r="I11" s="31"/>
      <c r="J11" s="31"/>
      <c r="K11" s="31"/>
      <c r="L11" s="31"/>
      <c r="M11" s="31"/>
      <c r="N11" s="31"/>
      <c r="O11" s="39"/>
      <c r="P11" s="38"/>
      <c r="Q11" s="31"/>
      <c r="R11" s="31"/>
      <c r="S11" s="31"/>
      <c r="T11" s="37"/>
      <c r="U11" s="31"/>
      <c r="V11" s="31"/>
      <c r="W11" s="31"/>
      <c r="X11" s="31"/>
      <c r="Y11" s="31"/>
      <c r="Z11" s="38"/>
      <c r="AA11" s="31"/>
      <c r="AB11" s="31"/>
      <c r="AC11" s="37"/>
      <c r="AD11" s="38"/>
      <c r="AE11" s="31"/>
      <c r="AF11" s="31"/>
      <c r="AG11" s="37"/>
      <c r="AH11" s="38"/>
      <c r="AI11" s="31"/>
      <c r="AJ11" s="31"/>
      <c r="AK11" s="31"/>
      <c r="AL11" s="37"/>
      <c r="AM11" s="39"/>
      <c r="AN11" s="38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8"/>
      <c r="AZ11" s="31"/>
      <c r="BA11" s="31"/>
      <c r="BB11" s="31"/>
      <c r="BC11" s="31"/>
      <c r="BD11" s="31"/>
      <c r="BE11" s="31"/>
      <c r="BF11" s="31"/>
      <c r="BG11" s="38">
        <v>4</v>
      </c>
      <c r="BH11" s="31"/>
      <c r="BI11" s="31"/>
      <c r="BJ11" s="31"/>
      <c r="BK11" s="37">
        <v>440</v>
      </c>
      <c r="BL11" s="31"/>
      <c r="BM11" s="31"/>
      <c r="BN11" s="31"/>
      <c r="BO11" s="31"/>
      <c r="BP11" s="31"/>
      <c r="BQ11" s="31"/>
      <c r="BR11" s="31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</row>
    <row r="12" spans="1:84">
      <c r="A12" s="8">
        <v>11101</v>
      </c>
      <c r="B12" s="27" t="s">
        <v>43</v>
      </c>
      <c r="C12" s="188">
        <v>9</v>
      </c>
      <c r="D12" s="8"/>
      <c r="E12" s="8" t="s">
        <v>608</v>
      </c>
      <c r="F12" s="420"/>
      <c r="G12" s="420"/>
      <c r="H12" s="8">
        <f>VLOOKUP(F12, 'Meslek Grupları'!$E$6:$G$152, 3, FALSE)</f>
        <v>0</v>
      </c>
      <c r="I12" s="8"/>
      <c r="J12" s="420"/>
      <c r="K12" s="420"/>
      <c r="L12" s="420"/>
      <c r="M12" s="420"/>
      <c r="N12" s="8"/>
      <c r="O12" s="29">
        <v>29</v>
      </c>
      <c r="P12" s="28">
        <v>40</v>
      </c>
      <c r="Q12" s="8"/>
      <c r="R12" s="8"/>
      <c r="S12" s="8">
        <v>100</v>
      </c>
      <c r="T12" s="27">
        <v>100</v>
      </c>
      <c r="U12" s="8"/>
      <c r="V12" s="8"/>
      <c r="W12" s="8"/>
      <c r="X12" s="8"/>
      <c r="Y12" s="8"/>
      <c r="Z12" s="28"/>
      <c r="AA12" s="8"/>
      <c r="AB12" s="8"/>
      <c r="AC12" s="27"/>
      <c r="AD12" s="28">
        <v>2</v>
      </c>
      <c r="AE12" s="8"/>
      <c r="AF12" s="8">
        <v>30</v>
      </c>
      <c r="AG12" s="27">
        <v>24</v>
      </c>
      <c r="AH12" s="28"/>
      <c r="AI12" s="8"/>
      <c r="AJ12" s="8"/>
      <c r="AK12" s="8"/>
      <c r="AL12" s="27"/>
      <c r="AM12" s="29"/>
      <c r="AN12" s="28">
        <v>1</v>
      </c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28"/>
      <c r="AZ12" s="8"/>
      <c r="BA12" s="8"/>
      <c r="BB12" s="8">
        <v>1</v>
      </c>
      <c r="BC12" s="8"/>
      <c r="BD12" s="8" t="s">
        <v>614</v>
      </c>
      <c r="BE12" s="8" t="s">
        <v>552</v>
      </c>
      <c r="BF12" s="8">
        <v>220</v>
      </c>
      <c r="BG12" s="28"/>
      <c r="BH12" s="8"/>
      <c r="BI12" s="8"/>
      <c r="BJ12" s="8"/>
      <c r="BK12" s="27"/>
      <c r="BL12" s="8"/>
      <c r="BM12" s="8"/>
      <c r="BN12" s="8"/>
      <c r="BO12" s="8"/>
      <c r="BP12" s="8"/>
      <c r="BQ12" s="8"/>
      <c r="BR12" s="8"/>
      <c r="BS12" s="27"/>
      <c r="BT12" s="27"/>
      <c r="BU12" s="27">
        <v>2</v>
      </c>
      <c r="BV12" s="27"/>
      <c r="BW12" s="27" t="s">
        <v>246</v>
      </c>
      <c r="BX12" s="27">
        <v>20</v>
      </c>
      <c r="BY12" s="27"/>
      <c r="BZ12" s="27"/>
      <c r="CA12" s="27"/>
      <c r="CB12" s="27"/>
      <c r="CC12" s="27"/>
      <c r="CD12" s="27"/>
      <c r="CE12" s="27"/>
      <c r="CF12" s="27"/>
    </row>
    <row r="13" spans="1:84">
      <c r="A13" s="8">
        <v>11101</v>
      </c>
      <c r="B13" s="27" t="s">
        <v>43</v>
      </c>
      <c r="C13" s="188">
        <v>9</v>
      </c>
      <c r="D13" s="8"/>
      <c r="E13" s="8" t="s">
        <v>615</v>
      </c>
      <c r="F13" s="420"/>
      <c r="G13" s="420"/>
      <c r="H13" s="8">
        <f>VLOOKUP(F13, 'Meslek Grupları'!$E$6:$G$152, 3, FALSE)</f>
        <v>0</v>
      </c>
      <c r="I13" s="8"/>
      <c r="J13" s="420"/>
      <c r="K13" s="420"/>
      <c r="L13" s="420"/>
      <c r="M13" s="420"/>
      <c r="N13" s="8"/>
      <c r="O13" s="29"/>
      <c r="P13" s="28"/>
      <c r="Q13" s="8"/>
      <c r="R13" s="8"/>
      <c r="S13" s="8"/>
      <c r="T13" s="27"/>
      <c r="U13" s="8"/>
      <c r="V13" s="8"/>
      <c r="W13" s="8"/>
      <c r="X13" s="8"/>
      <c r="Y13" s="8"/>
      <c r="Z13" s="28"/>
      <c r="AA13" s="8"/>
      <c r="AB13" s="8"/>
      <c r="AC13" s="27"/>
      <c r="AD13" s="28"/>
      <c r="AE13" s="8"/>
      <c r="AF13" s="8"/>
      <c r="AG13" s="27"/>
      <c r="AH13" s="28"/>
      <c r="AI13" s="8"/>
      <c r="AJ13" s="8"/>
      <c r="AK13" s="8"/>
      <c r="AL13" s="27"/>
      <c r="AM13" s="29"/>
      <c r="AN13" s="2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28"/>
      <c r="AZ13" s="8"/>
      <c r="BA13" s="8"/>
      <c r="BB13" s="8"/>
      <c r="BC13" s="8"/>
      <c r="BD13" s="8"/>
      <c r="BE13" s="8"/>
      <c r="BF13" s="8"/>
      <c r="BG13" s="28"/>
      <c r="BH13" s="8"/>
      <c r="BI13" s="8"/>
      <c r="BJ13" s="8"/>
      <c r="BK13" s="27"/>
      <c r="BL13" s="8"/>
      <c r="BM13" s="8"/>
      <c r="BN13" s="8"/>
      <c r="BO13" s="8"/>
      <c r="BP13" s="8"/>
      <c r="BQ13" s="8"/>
      <c r="BR13" s="8"/>
      <c r="BS13" s="27"/>
      <c r="BT13" s="81">
        <v>75</v>
      </c>
      <c r="BU13" s="27">
        <v>1</v>
      </c>
      <c r="BV13" s="27"/>
      <c r="BW13" s="27"/>
      <c r="BX13" s="27">
        <v>75</v>
      </c>
      <c r="BY13" s="27"/>
      <c r="BZ13" s="27"/>
      <c r="CA13" s="27"/>
      <c r="CB13" s="27"/>
      <c r="CC13" s="27"/>
      <c r="CD13" s="27"/>
      <c r="CE13" s="27"/>
      <c r="CF13" s="27"/>
    </row>
    <row r="14" spans="1:84">
      <c r="A14" s="8">
        <v>11101</v>
      </c>
      <c r="B14" s="27" t="s">
        <v>43</v>
      </c>
      <c r="C14" s="243">
        <v>9</v>
      </c>
      <c r="D14" s="31"/>
      <c r="E14" s="31" t="s">
        <v>2316</v>
      </c>
      <c r="F14" s="31"/>
      <c r="G14" s="31"/>
      <c r="H14" s="8">
        <f>VLOOKUP(F14, 'Meslek Grupları'!$E$6:$G$152, 3, FALSE)</f>
        <v>0</v>
      </c>
      <c r="I14" s="31"/>
      <c r="J14" s="31"/>
      <c r="K14" s="31"/>
      <c r="L14" s="31"/>
      <c r="M14" s="31"/>
      <c r="N14" s="31"/>
      <c r="O14" s="39"/>
      <c r="P14" s="38"/>
      <c r="Q14" s="31"/>
      <c r="R14" s="31"/>
      <c r="S14" s="31"/>
      <c r="T14" s="37"/>
      <c r="U14" s="31"/>
      <c r="V14" s="31"/>
      <c r="W14" s="31"/>
      <c r="X14" s="31"/>
      <c r="Y14" s="31"/>
      <c r="Z14" s="38"/>
      <c r="AA14" s="31"/>
      <c r="AB14" s="31"/>
      <c r="AC14" s="37"/>
      <c r="AD14" s="38"/>
      <c r="AE14" s="31"/>
      <c r="AF14" s="31"/>
      <c r="AG14" s="37"/>
      <c r="AH14" s="38"/>
      <c r="AI14" s="31"/>
      <c r="AJ14" s="31"/>
      <c r="AK14" s="31"/>
      <c r="AL14" s="37"/>
      <c r="AM14" s="39"/>
      <c r="AN14" s="38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8"/>
      <c r="AZ14" s="31"/>
      <c r="BA14" s="31"/>
      <c r="BB14" s="31"/>
      <c r="BC14" s="31"/>
      <c r="BD14" s="31"/>
      <c r="BE14" s="31"/>
      <c r="BF14" s="31"/>
      <c r="BG14" s="38">
        <v>1</v>
      </c>
      <c r="BH14" s="31"/>
      <c r="BI14" s="31"/>
      <c r="BJ14" s="31"/>
      <c r="BK14" s="37">
        <v>80</v>
      </c>
      <c r="BL14" s="31"/>
      <c r="BM14" s="31"/>
      <c r="BN14" s="31"/>
      <c r="BO14" s="31"/>
      <c r="BP14" s="31"/>
      <c r="BQ14" s="31"/>
      <c r="BR14" s="31"/>
      <c r="BS14" s="37"/>
      <c r="BT14" s="82">
        <v>80</v>
      </c>
      <c r="BU14" s="37">
        <v>1</v>
      </c>
      <c r="BV14" s="37"/>
      <c r="BW14" s="37" t="s">
        <v>246</v>
      </c>
      <c r="BX14" s="37">
        <v>80</v>
      </c>
      <c r="BY14" s="37"/>
      <c r="BZ14" s="37"/>
      <c r="CA14" s="37"/>
      <c r="CB14" s="37"/>
      <c r="CC14" s="37"/>
      <c r="CD14" s="37"/>
      <c r="CE14" s="37"/>
      <c r="CF14" s="37"/>
    </row>
    <row r="15" spans="1:84">
      <c r="A15" s="8">
        <v>11101</v>
      </c>
      <c r="B15" s="27" t="s">
        <v>43</v>
      </c>
      <c r="C15" s="243">
        <v>10</v>
      </c>
      <c r="D15" s="31"/>
      <c r="E15" s="31" t="s">
        <v>2312</v>
      </c>
      <c r="F15" s="31"/>
      <c r="G15" s="31"/>
      <c r="H15" s="8">
        <f>VLOOKUP(F15, 'Meslek Grupları'!$E$6:$G$152, 3, FALSE)</f>
        <v>0</v>
      </c>
      <c r="I15" s="31"/>
      <c r="J15" s="31"/>
      <c r="K15" s="31"/>
      <c r="L15" s="31"/>
      <c r="M15" s="31"/>
      <c r="N15" s="31"/>
      <c r="O15" s="39"/>
      <c r="P15" s="38"/>
      <c r="Q15" s="31"/>
      <c r="R15" s="31"/>
      <c r="S15" s="31"/>
      <c r="T15" s="37"/>
      <c r="U15" s="31"/>
      <c r="V15" s="31"/>
      <c r="W15" s="31"/>
      <c r="X15" s="31"/>
      <c r="Y15" s="31"/>
      <c r="Z15" s="38"/>
      <c r="AA15" s="31"/>
      <c r="AB15" s="31"/>
      <c r="AC15" s="37"/>
      <c r="AD15" s="38"/>
      <c r="AE15" s="31"/>
      <c r="AF15" s="31"/>
      <c r="AG15" s="37"/>
      <c r="AH15" s="38"/>
      <c r="AI15" s="31"/>
      <c r="AJ15" s="31"/>
      <c r="AK15" s="31"/>
      <c r="AL15" s="37"/>
      <c r="AM15" s="39"/>
      <c r="AN15" s="38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8"/>
      <c r="AZ15" s="31"/>
      <c r="BA15" s="31"/>
      <c r="BB15" s="31"/>
      <c r="BC15" s="31"/>
      <c r="BD15" s="31"/>
      <c r="BE15" s="31"/>
      <c r="BF15" s="31"/>
      <c r="BG15" s="38"/>
      <c r="BH15" s="31"/>
      <c r="BI15" s="31"/>
      <c r="BJ15" s="31"/>
      <c r="BK15" s="37"/>
      <c r="BL15" s="31"/>
      <c r="BM15" s="31"/>
      <c r="BN15" s="31"/>
      <c r="BO15" s="31"/>
      <c r="BP15" s="31"/>
      <c r="BQ15" s="31"/>
      <c r="BR15" s="31"/>
      <c r="BS15" s="37"/>
      <c r="BT15" s="37"/>
      <c r="BU15" s="37">
        <v>2</v>
      </c>
      <c r="BV15" s="37"/>
      <c r="BW15" s="37"/>
      <c r="BX15" s="37">
        <v>20</v>
      </c>
      <c r="BY15" s="37"/>
      <c r="BZ15" s="37"/>
      <c r="CA15" s="37"/>
      <c r="CB15" s="37"/>
      <c r="CC15" s="37"/>
      <c r="CD15" s="37"/>
      <c r="CE15" s="37"/>
      <c r="CF15" s="37"/>
    </row>
    <row r="16" spans="1:84">
      <c r="A16" s="8">
        <v>11101</v>
      </c>
      <c r="B16" s="27" t="s">
        <v>43</v>
      </c>
      <c r="C16" s="243">
        <v>20</v>
      </c>
      <c r="D16" s="31"/>
      <c r="E16" s="31" t="s">
        <v>2312</v>
      </c>
      <c r="F16" s="31"/>
      <c r="G16" s="31"/>
      <c r="H16" s="8">
        <f>VLOOKUP(F16, 'Meslek Grupları'!$E$6:$G$152, 3, FALSE)</f>
        <v>0</v>
      </c>
      <c r="I16" s="31"/>
      <c r="J16" s="31"/>
      <c r="K16" s="31"/>
      <c r="L16" s="31">
        <v>3</v>
      </c>
      <c r="M16" s="31">
        <v>6.3</v>
      </c>
      <c r="N16" s="31"/>
      <c r="O16" s="39"/>
      <c r="P16" s="38"/>
      <c r="Q16" s="31"/>
      <c r="R16" s="31"/>
      <c r="S16" s="31"/>
      <c r="T16" s="37"/>
      <c r="U16" s="31"/>
      <c r="V16" s="31"/>
      <c r="W16" s="31"/>
      <c r="X16" s="31"/>
      <c r="Y16" s="31"/>
      <c r="Z16" s="38"/>
      <c r="AA16" s="31"/>
      <c r="AB16" s="31"/>
      <c r="AC16" s="37"/>
      <c r="AD16" s="38">
        <v>3</v>
      </c>
      <c r="AE16" s="31"/>
      <c r="AF16" s="31">
        <v>60</v>
      </c>
      <c r="AG16" s="37">
        <v>60</v>
      </c>
      <c r="AH16" s="38"/>
      <c r="AI16" s="31"/>
      <c r="AJ16" s="31"/>
      <c r="AK16" s="31"/>
      <c r="AL16" s="37"/>
      <c r="AM16" s="39"/>
      <c r="AN16" s="38"/>
      <c r="AO16" s="31"/>
      <c r="AP16" s="31"/>
      <c r="AQ16" s="31"/>
      <c r="AR16" s="31"/>
      <c r="AS16" s="31"/>
      <c r="AT16" s="31" t="s">
        <v>311</v>
      </c>
      <c r="AU16" s="31">
        <v>1</v>
      </c>
      <c r="AV16" s="31">
        <v>10</v>
      </c>
      <c r="AW16" s="31">
        <v>1</v>
      </c>
      <c r="AX16" s="31"/>
      <c r="AY16" s="38"/>
      <c r="AZ16" s="31"/>
      <c r="BA16" s="31"/>
      <c r="BB16" s="31"/>
      <c r="BC16" s="31"/>
      <c r="BD16" s="31"/>
      <c r="BE16" s="31"/>
      <c r="BF16" s="31"/>
      <c r="BG16" s="38">
        <v>1</v>
      </c>
      <c r="BH16" s="31"/>
      <c r="BI16" s="31"/>
      <c r="BJ16" s="31"/>
      <c r="BK16" s="37">
        <v>120</v>
      </c>
      <c r="BL16" s="31"/>
      <c r="BM16" s="31"/>
      <c r="BN16" s="31"/>
      <c r="BO16" s="31"/>
      <c r="BP16" s="31"/>
      <c r="BQ16" s="31"/>
      <c r="BR16" s="31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</row>
    <row r="17" spans="1:84">
      <c r="A17" s="8">
        <v>11101</v>
      </c>
      <c r="B17" s="27" t="s">
        <v>43</v>
      </c>
      <c r="C17" s="243">
        <v>37</v>
      </c>
      <c r="D17" s="31"/>
      <c r="E17" s="31" t="s">
        <v>2317</v>
      </c>
      <c r="F17" s="31" t="s">
        <v>268</v>
      </c>
      <c r="G17" s="31">
        <v>613</v>
      </c>
      <c r="H17" s="8" t="str">
        <f>VLOOKUP(F17, 'Meslek Grupları'!$E$6:$G$152, 3, FALSE)</f>
        <v>Görevli</v>
      </c>
      <c r="I17" s="31" t="s">
        <v>643</v>
      </c>
      <c r="J17" s="31"/>
      <c r="K17" s="31"/>
      <c r="L17" s="31"/>
      <c r="M17" s="31"/>
      <c r="N17" s="31"/>
      <c r="O17" s="39"/>
      <c r="P17" s="38"/>
      <c r="Q17" s="31"/>
      <c r="R17" s="31"/>
      <c r="S17" s="31"/>
      <c r="T17" s="37"/>
      <c r="U17" s="31"/>
      <c r="V17" s="31"/>
      <c r="W17" s="31"/>
      <c r="X17" s="31"/>
      <c r="Y17" s="31"/>
      <c r="Z17" s="38"/>
      <c r="AA17" s="31"/>
      <c r="AB17" s="31"/>
      <c r="AC17" s="37"/>
      <c r="AD17" s="38"/>
      <c r="AE17" s="31"/>
      <c r="AF17" s="31"/>
      <c r="AG17" s="37"/>
      <c r="AH17" s="38"/>
      <c r="AI17" s="31"/>
      <c r="AJ17" s="31"/>
      <c r="AK17" s="31"/>
      <c r="AL17" s="37"/>
      <c r="AM17" s="39"/>
      <c r="AN17" s="38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8"/>
      <c r="AZ17" s="31"/>
      <c r="BA17" s="31"/>
      <c r="BB17" s="31"/>
      <c r="BC17" s="31"/>
      <c r="BD17" s="31"/>
      <c r="BE17" s="31"/>
      <c r="BF17" s="31"/>
      <c r="BG17" s="38"/>
      <c r="BH17" s="31"/>
      <c r="BI17" s="31"/>
      <c r="BJ17" s="31"/>
      <c r="BK17" s="37"/>
      <c r="BL17" s="31"/>
      <c r="BM17" s="31"/>
      <c r="BN17" s="31"/>
      <c r="BO17" s="31"/>
      <c r="BP17" s="31"/>
      <c r="BQ17" s="31"/>
      <c r="BR17" s="31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</row>
    <row r="18" spans="1:84">
      <c r="A18" s="8">
        <v>11101</v>
      </c>
      <c r="B18" s="27" t="s">
        <v>43</v>
      </c>
      <c r="C18" s="243">
        <v>38</v>
      </c>
      <c r="D18" s="31"/>
      <c r="E18" s="31" t="s">
        <v>2252</v>
      </c>
      <c r="F18" s="31" t="s">
        <v>288</v>
      </c>
      <c r="G18" s="31">
        <v>250</v>
      </c>
      <c r="H18" s="8" t="str">
        <f>VLOOKUP(F18, 'Meslek Grupları'!$E$6:$G$152, 3, FALSE)</f>
        <v>Ticaret</v>
      </c>
      <c r="I18" s="31" t="s">
        <v>646</v>
      </c>
      <c r="J18" s="31"/>
      <c r="K18" s="31"/>
      <c r="L18" s="31"/>
      <c r="M18" s="31"/>
      <c r="N18" s="31"/>
      <c r="O18" s="39"/>
      <c r="P18" s="38"/>
      <c r="Q18" s="31"/>
      <c r="R18" s="31"/>
      <c r="S18" s="31"/>
      <c r="T18" s="37"/>
      <c r="U18" s="31"/>
      <c r="V18" s="31"/>
      <c r="W18" s="31"/>
      <c r="X18" s="31"/>
      <c r="Y18" s="31"/>
      <c r="Z18" s="38"/>
      <c r="AA18" s="31"/>
      <c r="AB18" s="31"/>
      <c r="AC18" s="37"/>
      <c r="AD18" s="38"/>
      <c r="AE18" s="31"/>
      <c r="AF18" s="31"/>
      <c r="AG18" s="37"/>
      <c r="AH18" s="38"/>
      <c r="AI18" s="31"/>
      <c r="AJ18" s="31"/>
      <c r="AK18" s="31"/>
      <c r="AL18" s="37"/>
      <c r="AM18" s="39"/>
      <c r="AN18" s="38"/>
      <c r="AO18" s="31">
        <v>1</v>
      </c>
      <c r="AP18" s="31">
        <v>20</v>
      </c>
      <c r="AQ18" s="31"/>
      <c r="AR18" s="31"/>
      <c r="AS18" s="31">
        <v>1</v>
      </c>
      <c r="AT18" s="31"/>
      <c r="AU18" s="31"/>
      <c r="AV18" s="31"/>
      <c r="AW18" s="31"/>
      <c r="AX18" s="31"/>
      <c r="AY18" s="38"/>
      <c r="AZ18" s="31"/>
      <c r="BA18" s="31"/>
      <c r="BB18" s="31"/>
      <c r="BC18" s="31"/>
      <c r="BD18" s="31"/>
      <c r="BE18" s="31"/>
      <c r="BF18" s="31"/>
      <c r="BG18" s="38"/>
      <c r="BH18" s="31"/>
      <c r="BI18" s="31"/>
      <c r="BJ18" s="31"/>
      <c r="BK18" s="37"/>
      <c r="BL18" s="31"/>
      <c r="BM18" s="31"/>
      <c r="BN18" s="31"/>
      <c r="BO18" s="31"/>
      <c r="BP18" s="31"/>
      <c r="BQ18" s="31"/>
      <c r="BR18" s="31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</row>
    <row r="19" spans="1:84">
      <c r="A19" s="8">
        <v>11101</v>
      </c>
      <c r="B19" s="27" t="s">
        <v>43</v>
      </c>
      <c r="C19" s="243">
        <v>48</v>
      </c>
      <c r="D19" s="31"/>
      <c r="E19" s="31" t="s">
        <v>2318</v>
      </c>
      <c r="F19" s="31" t="s">
        <v>360</v>
      </c>
      <c r="G19" s="31"/>
      <c r="H19" s="8" t="str">
        <f>VLOOKUP(F19, 'Meslek Grupları'!$E$6:$G$152, 3, FALSE)</f>
        <v>Görevli</v>
      </c>
      <c r="I19" s="31"/>
      <c r="J19" s="31"/>
      <c r="K19" s="31"/>
      <c r="L19" s="31"/>
      <c r="M19" s="31"/>
      <c r="N19" s="31"/>
      <c r="O19" s="39"/>
      <c r="P19" s="38"/>
      <c r="Q19" s="31"/>
      <c r="R19" s="31"/>
      <c r="S19" s="31"/>
      <c r="T19" s="37"/>
      <c r="U19" s="31"/>
      <c r="V19" s="31"/>
      <c r="W19" s="31"/>
      <c r="X19" s="31"/>
      <c r="Y19" s="31"/>
      <c r="Z19" s="38"/>
      <c r="AA19" s="31"/>
      <c r="AB19" s="31"/>
      <c r="AC19" s="37"/>
      <c r="AD19" s="38"/>
      <c r="AE19" s="31"/>
      <c r="AF19" s="31"/>
      <c r="AG19" s="37"/>
      <c r="AH19" s="38"/>
      <c r="AI19" s="31"/>
      <c r="AJ19" s="31"/>
      <c r="AK19" s="31"/>
      <c r="AL19" s="37"/>
      <c r="AM19" s="39"/>
      <c r="AN19" s="38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8"/>
      <c r="AZ19" s="31"/>
      <c r="BA19" s="31"/>
      <c r="BB19" s="31"/>
      <c r="BC19" s="31"/>
      <c r="BD19" s="31"/>
      <c r="BE19" s="31"/>
      <c r="BF19" s="31"/>
      <c r="BG19" s="38"/>
      <c r="BH19" s="31"/>
      <c r="BI19" s="31"/>
      <c r="BJ19" s="31"/>
      <c r="BK19" s="37"/>
      <c r="BL19" s="31"/>
      <c r="BM19" s="31"/>
      <c r="BN19" s="31"/>
      <c r="BO19" s="31"/>
      <c r="BP19" s="31"/>
      <c r="BQ19" s="31"/>
      <c r="BR19" s="31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</row>
    <row r="20" spans="1:84">
      <c r="A20" s="8">
        <v>11101</v>
      </c>
      <c r="B20" s="27" t="s">
        <v>43</v>
      </c>
      <c r="C20" s="243">
        <v>51</v>
      </c>
      <c r="D20" s="31"/>
      <c r="E20" s="31" t="s">
        <v>2319</v>
      </c>
      <c r="F20" s="31"/>
      <c r="G20" s="31"/>
      <c r="H20" s="8">
        <f>VLOOKUP(F20, 'Meslek Grupları'!$E$6:$G$152, 3, FALSE)</f>
        <v>0</v>
      </c>
      <c r="I20" s="31"/>
      <c r="J20" s="31"/>
      <c r="K20" s="31"/>
      <c r="L20" s="31"/>
      <c r="M20" s="31"/>
      <c r="N20" s="31"/>
      <c r="O20" s="39"/>
      <c r="P20" s="85">
        <v>35</v>
      </c>
      <c r="Q20" s="31"/>
      <c r="R20" s="31"/>
      <c r="S20" s="31">
        <v>80</v>
      </c>
      <c r="T20" s="37"/>
      <c r="U20" s="31"/>
      <c r="V20" s="31"/>
      <c r="W20" s="31"/>
      <c r="X20" s="31"/>
      <c r="Y20" s="31"/>
      <c r="Z20" s="38"/>
      <c r="AA20" s="31"/>
      <c r="AB20" s="31"/>
      <c r="AC20" s="37"/>
      <c r="AD20" s="38"/>
      <c r="AE20" s="31"/>
      <c r="AF20" s="31"/>
      <c r="AG20" s="37"/>
      <c r="AH20" s="38"/>
      <c r="AI20" s="31"/>
      <c r="AJ20" s="31"/>
      <c r="AK20" s="31"/>
      <c r="AL20" s="37"/>
      <c r="AM20" s="39"/>
      <c r="AN20" s="38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8"/>
      <c r="AZ20" s="31"/>
      <c r="BA20" s="31"/>
      <c r="BB20" s="31"/>
      <c r="BC20" s="31"/>
      <c r="BD20" s="31"/>
      <c r="BE20" s="31"/>
      <c r="BF20" s="31"/>
      <c r="BG20" s="38"/>
      <c r="BH20" s="31"/>
      <c r="BI20" s="31"/>
      <c r="BJ20" s="31"/>
      <c r="BK20" s="37"/>
      <c r="BL20" s="31"/>
      <c r="BM20" s="31"/>
      <c r="BN20" s="31"/>
      <c r="BO20" s="31"/>
      <c r="BP20" s="31"/>
      <c r="BQ20" s="31"/>
      <c r="BR20" s="31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</row>
    <row r="21" spans="1:84">
      <c r="A21" s="8">
        <v>11101</v>
      </c>
      <c r="B21" s="27" t="s">
        <v>43</v>
      </c>
      <c r="C21" s="424">
        <v>61</v>
      </c>
      <c r="D21" s="8"/>
      <c r="E21" s="8" t="s">
        <v>608</v>
      </c>
      <c r="F21" s="420"/>
      <c r="G21" s="420"/>
      <c r="H21" s="8">
        <f>VLOOKUP(F21, 'Meslek Grupları'!$E$6:$G$152, 3, FALSE)</f>
        <v>0</v>
      </c>
      <c r="I21" s="8"/>
      <c r="J21" s="420"/>
      <c r="K21" s="420"/>
      <c r="L21" s="420"/>
      <c r="M21" s="420"/>
      <c r="N21" s="8"/>
      <c r="O21" s="29"/>
      <c r="P21" s="28"/>
      <c r="Q21" s="8"/>
      <c r="R21" s="8"/>
      <c r="S21" s="8"/>
      <c r="T21" s="27"/>
      <c r="U21" s="8"/>
      <c r="V21" s="8"/>
      <c r="W21" s="8"/>
      <c r="X21" s="8"/>
      <c r="Y21" s="8"/>
      <c r="Z21" s="28"/>
      <c r="AA21" s="8"/>
      <c r="AB21" s="8"/>
      <c r="AC21" s="27"/>
      <c r="AD21" s="28"/>
      <c r="AE21" s="8"/>
      <c r="AF21" s="8"/>
      <c r="AG21" s="27"/>
      <c r="AH21" s="28"/>
      <c r="AI21" s="8"/>
      <c r="AJ21" s="8"/>
      <c r="AK21" s="8"/>
      <c r="AL21" s="27"/>
      <c r="AM21" s="29"/>
      <c r="AN21" s="2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28"/>
      <c r="AZ21" s="8"/>
      <c r="BA21" s="8"/>
      <c r="BB21" s="8"/>
      <c r="BC21" s="8"/>
      <c r="BD21" s="8"/>
      <c r="BE21" s="8"/>
      <c r="BF21" s="8"/>
      <c r="BG21" s="28"/>
      <c r="BH21" s="8"/>
      <c r="BI21" s="8"/>
      <c r="BJ21" s="8"/>
      <c r="BK21" s="27"/>
      <c r="BL21" s="8"/>
      <c r="BM21" s="8"/>
      <c r="BN21" s="8"/>
      <c r="BO21" s="8"/>
      <c r="BP21" s="8"/>
      <c r="BQ21" s="8"/>
      <c r="BR21" s="8"/>
      <c r="BS21" s="27"/>
      <c r="BT21" s="27"/>
      <c r="BU21" s="27">
        <v>5</v>
      </c>
      <c r="BV21" s="27"/>
      <c r="BW21" s="27"/>
      <c r="BX21" s="27">
        <v>150</v>
      </c>
      <c r="BY21" s="27"/>
      <c r="BZ21" s="27"/>
      <c r="CA21" s="27"/>
      <c r="CB21" s="27"/>
      <c r="CC21" s="27"/>
      <c r="CD21" s="27"/>
      <c r="CE21" s="27"/>
      <c r="CF21" s="27"/>
    </row>
    <row r="22" spans="1:84">
      <c r="A22" s="8">
        <v>11101</v>
      </c>
      <c r="B22" s="27" t="s">
        <v>43</v>
      </c>
      <c r="C22" s="243">
        <v>61</v>
      </c>
      <c r="D22" s="31"/>
      <c r="E22" s="31" t="s">
        <v>2320</v>
      </c>
      <c r="F22" s="31"/>
      <c r="G22" s="31"/>
      <c r="H22" s="8">
        <f>VLOOKUP(F22, 'Meslek Grupları'!$E$6:$G$152, 3, FALSE)</f>
        <v>0</v>
      </c>
      <c r="I22" s="31"/>
      <c r="J22" s="31"/>
      <c r="K22" s="31"/>
      <c r="L22" s="31"/>
      <c r="M22" s="31"/>
      <c r="N22" s="31"/>
      <c r="O22" s="39"/>
      <c r="P22" s="38"/>
      <c r="Q22" s="31"/>
      <c r="R22" s="31"/>
      <c r="S22" s="31"/>
      <c r="T22" s="37"/>
      <c r="U22" s="31"/>
      <c r="V22" s="31"/>
      <c r="W22" s="31"/>
      <c r="X22" s="31"/>
      <c r="Y22" s="31"/>
      <c r="Z22" s="38"/>
      <c r="AA22" s="31"/>
      <c r="AB22" s="31"/>
      <c r="AC22" s="37"/>
      <c r="AD22" s="38"/>
      <c r="AE22" s="31"/>
      <c r="AF22" s="31"/>
      <c r="AG22" s="37"/>
      <c r="AH22" s="38"/>
      <c r="AI22" s="31"/>
      <c r="AJ22" s="31"/>
      <c r="AK22" s="31"/>
      <c r="AL22" s="37"/>
      <c r="AM22" s="39"/>
      <c r="AN22" s="38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8"/>
      <c r="AZ22" s="31"/>
      <c r="BA22" s="31"/>
      <c r="BB22" s="31"/>
      <c r="BC22" s="31"/>
      <c r="BD22" s="31"/>
      <c r="BE22" s="31"/>
      <c r="BF22" s="31"/>
      <c r="BG22" s="38">
        <v>2</v>
      </c>
      <c r="BH22" s="31"/>
      <c r="BI22" s="31"/>
      <c r="BJ22" s="31"/>
      <c r="BK22" s="37">
        <v>240</v>
      </c>
      <c r="BL22" s="31"/>
      <c r="BM22" s="31"/>
      <c r="BN22" s="31"/>
      <c r="BO22" s="31"/>
      <c r="BP22" s="31"/>
      <c r="BQ22" s="31"/>
      <c r="BR22" s="31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</row>
    <row r="23" spans="1:84">
      <c r="A23" s="8">
        <v>11101</v>
      </c>
      <c r="B23" s="27" t="s">
        <v>43</v>
      </c>
      <c r="C23" s="424">
        <v>62</v>
      </c>
      <c r="D23" s="8"/>
      <c r="E23" s="8" t="s">
        <v>608</v>
      </c>
      <c r="F23" s="420"/>
      <c r="G23" s="420"/>
      <c r="H23" s="8">
        <f>VLOOKUP(F23, 'Meslek Grupları'!$E$6:$G$152, 3, FALSE)</f>
        <v>0</v>
      </c>
      <c r="I23" s="8"/>
      <c r="J23" s="420"/>
      <c r="K23" s="420"/>
      <c r="L23" s="420"/>
      <c r="M23" s="420"/>
      <c r="N23" s="8"/>
      <c r="O23" s="29"/>
      <c r="P23" s="28"/>
      <c r="Q23" s="8"/>
      <c r="R23" s="8"/>
      <c r="S23" s="8"/>
      <c r="T23" s="27"/>
      <c r="U23" s="8"/>
      <c r="V23" s="8"/>
      <c r="W23" s="8"/>
      <c r="X23" s="8"/>
      <c r="Y23" s="8"/>
      <c r="Z23" s="28"/>
      <c r="AA23" s="8"/>
      <c r="AB23" s="8"/>
      <c r="AC23" s="27"/>
      <c r="AD23" s="28"/>
      <c r="AE23" s="8"/>
      <c r="AF23" s="8"/>
      <c r="AG23" s="27"/>
      <c r="AH23" s="28"/>
      <c r="AI23" s="8"/>
      <c r="AJ23" s="8"/>
      <c r="AK23" s="8"/>
      <c r="AL23" s="27"/>
      <c r="AM23" s="29"/>
      <c r="AN23" s="28"/>
      <c r="AO23" s="8"/>
      <c r="AP23" s="8"/>
      <c r="AQ23" s="8"/>
      <c r="AR23" s="8"/>
      <c r="AS23" s="8"/>
      <c r="AT23" s="8"/>
      <c r="AU23" s="8">
        <v>1</v>
      </c>
      <c r="AV23" s="8">
        <v>10</v>
      </c>
      <c r="AW23" s="8">
        <v>1</v>
      </c>
      <c r="AX23" s="8"/>
      <c r="AY23" s="28"/>
      <c r="AZ23" s="8"/>
      <c r="BA23" s="8"/>
      <c r="BB23" s="8"/>
      <c r="BC23" s="8"/>
      <c r="BD23" s="8"/>
      <c r="BE23" s="8"/>
      <c r="BF23" s="8"/>
      <c r="BG23" s="28">
        <v>1</v>
      </c>
      <c r="BH23" s="8"/>
      <c r="BI23" s="8"/>
      <c r="BJ23" s="8"/>
      <c r="BK23" s="27">
        <v>60</v>
      </c>
      <c r="BL23" s="8"/>
      <c r="BM23" s="8"/>
      <c r="BN23" s="8"/>
      <c r="BO23" s="8"/>
      <c r="BP23" s="8"/>
      <c r="BQ23" s="8"/>
      <c r="BR23" s="8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</row>
    <row r="24" spans="1:84">
      <c r="A24" s="8">
        <v>11101</v>
      </c>
      <c r="B24" s="27" t="s">
        <v>43</v>
      </c>
      <c r="C24" s="243">
        <v>62</v>
      </c>
      <c r="D24" s="31"/>
      <c r="E24" s="31" t="s">
        <v>2321</v>
      </c>
      <c r="F24" s="31"/>
      <c r="G24" s="31"/>
      <c r="H24" s="8">
        <f>VLOOKUP(F24, 'Meslek Grupları'!$E$6:$G$152, 3, FALSE)</f>
        <v>0</v>
      </c>
      <c r="I24" s="31"/>
      <c r="J24" s="31"/>
      <c r="K24" s="31"/>
      <c r="L24" s="31"/>
      <c r="M24" s="31"/>
      <c r="N24" s="31"/>
      <c r="O24" s="39"/>
      <c r="P24" s="38"/>
      <c r="Q24" s="31"/>
      <c r="R24" s="31"/>
      <c r="S24" s="31"/>
      <c r="T24" s="37"/>
      <c r="U24" s="31"/>
      <c r="V24" s="31"/>
      <c r="W24" s="31"/>
      <c r="X24" s="31"/>
      <c r="Y24" s="31"/>
      <c r="Z24" s="38"/>
      <c r="AA24" s="31"/>
      <c r="AB24" s="31"/>
      <c r="AC24" s="37"/>
      <c r="AD24" s="38">
        <v>0.5</v>
      </c>
      <c r="AE24" s="31"/>
      <c r="AF24" s="31">
        <v>12</v>
      </c>
      <c r="AG24" s="37">
        <v>12</v>
      </c>
      <c r="AH24" s="38">
        <v>10</v>
      </c>
      <c r="AI24" s="31"/>
      <c r="AJ24" s="31"/>
      <c r="AK24" s="31">
        <v>200</v>
      </c>
      <c r="AL24" s="37">
        <v>200</v>
      </c>
      <c r="AM24" s="39">
        <v>1</v>
      </c>
      <c r="AN24" s="38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8"/>
      <c r="AZ24" s="31"/>
      <c r="BA24" s="31"/>
      <c r="BB24" s="61">
        <v>1</v>
      </c>
      <c r="BC24" s="31"/>
      <c r="BD24" s="31" t="s">
        <v>552</v>
      </c>
      <c r="BE24" s="31"/>
      <c r="BF24" s="31">
        <v>500</v>
      </c>
      <c r="BG24" s="38">
        <v>1</v>
      </c>
      <c r="BH24" s="31" t="s">
        <v>186</v>
      </c>
      <c r="BI24" s="31">
        <v>0.5</v>
      </c>
      <c r="BJ24" s="31"/>
      <c r="BK24" s="37"/>
      <c r="BL24" s="31"/>
      <c r="BM24" s="31"/>
      <c r="BN24" s="31"/>
      <c r="BO24" s="31"/>
      <c r="BP24" s="31"/>
      <c r="BQ24" s="31"/>
      <c r="BR24" s="31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</row>
    <row r="25" spans="1:84">
      <c r="A25" s="8">
        <v>11101</v>
      </c>
      <c r="B25" s="27" t="s">
        <v>43</v>
      </c>
      <c r="C25" s="243">
        <v>65</v>
      </c>
      <c r="D25" s="31"/>
      <c r="E25" s="31" t="s">
        <v>608</v>
      </c>
      <c r="F25" s="31"/>
      <c r="G25" s="31"/>
      <c r="H25" s="8">
        <f>VLOOKUP(F25, 'Meslek Grupları'!$E$6:$G$152, 3, FALSE)</f>
        <v>0</v>
      </c>
      <c r="I25" s="31"/>
      <c r="J25" s="31"/>
      <c r="K25" s="31"/>
      <c r="L25" s="31"/>
      <c r="M25" s="31"/>
      <c r="N25" s="31"/>
      <c r="O25" s="39"/>
      <c r="P25" s="38"/>
      <c r="Q25" s="31"/>
      <c r="R25" s="31"/>
      <c r="S25" s="31"/>
      <c r="T25" s="37"/>
      <c r="U25" s="31"/>
      <c r="V25" s="31"/>
      <c r="W25" s="31"/>
      <c r="X25" s="31"/>
      <c r="Y25" s="31"/>
      <c r="Z25" s="38"/>
      <c r="AA25" s="31"/>
      <c r="AB25" s="31"/>
      <c r="AC25" s="37"/>
      <c r="AD25" s="38"/>
      <c r="AE25" s="31"/>
      <c r="AF25" s="31"/>
      <c r="AG25" s="37"/>
      <c r="AH25" s="38"/>
      <c r="AI25" s="31"/>
      <c r="AJ25" s="31"/>
      <c r="AK25" s="31"/>
      <c r="AL25" s="37"/>
      <c r="AM25" s="39"/>
      <c r="AN25" s="38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8"/>
      <c r="AZ25" s="31"/>
      <c r="BA25" s="31"/>
      <c r="BB25" s="31"/>
      <c r="BC25" s="31"/>
      <c r="BD25" s="31"/>
      <c r="BE25" s="31"/>
      <c r="BF25" s="31"/>
      <c r="BG25" s="38">
        <v>4</v>
      </c>
      <c r="BH25" s="31"/>
      <c r="BI25" s="31"/>
      <c r="BJ25" s="31"/>
      <c r="BK25" s="37">
        <v>373.5</v>
      </c>
      <c r="BL25" s="31"/>
      <c r="BM25" s="31"/>
      <c r="BN25" s="31"/>
      <c r="BO25" s="31"/>
      <c r="BP25" s="31"/>
      <c r="BQ25" s="31"/>
      <c r="BR25" s="31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  <c r="CE25" s="37"/>
      <c r="CF25" s="37"/>
    </row>
    <row r="26" spans="1:84">
      <c r="A26" s="8">
        <v>11101</v>
      </c>
      <c r="B26" s="27" t="s">
        <v>43</v>
      </c>
      <c r="C26" s="243">
        <v>70</v>
      </c>
      <c r="D26" s="31"/>
      <c r="E26" s="31" t="s">
        <v>2316</v>
      </c>
      <c r="F26" s="31"/>
      <c r="G26" s="31"/>
      <c r="H26" s="8">
        <f>VLOOKUP(F26, 'Meslek Grupları'!$E$6:$G$152, 3, FALSE)</f>
        <v>0</v>
      </c>
      <c r="I26" s="31"/>
      <c r="J26" s="31"/>
      <c r="K26" s="31"/>
      <c r="L26" s="31"/>
      <c r="M26" s="31"/>
      <c r="N26" s="31"/>
      <c r="O26" s="39"/>
      <c r="P26" s="38"/>
      <c r="Q26" s="31"/>
      <c r="R26" s="31"/>
      <c r="S26" s="31"/>
      <c r="T26" s="37"/>
      <c r="U26" s="31"/>
      <c r="V26" s="31"/>
      <c r="W26" s="31"/>
      <c r="X26" s="31"/>
      <c r="Y26" s="31"/>
      <c r="Z26" s="38"/>
      <c r="AA26" s="31"/>
      <c r="AB26" s="31"/>
      <c r="AC26" s="37"/>
      <c r="AD26" s="38"/>
      <c r="AE26" s="31"/>
      <c r="AF26" s="31"/>
      <c r="AG26" s="37"/>
      <c r="AH26" s="38"/>
      <c r="AI26" s="31"/>
      <c r="AJ26" s="31"/>
      <c r="AK26" s="31"/>
      <c r="AL26" s="37"/>
      <c r="AM26" s="39"/>
      <c r="AN26" s="38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8"/>
      <c r="AZ26" s="31"/>
      <c r="BA26" s="31"/>
      <c r="BB26" s="31"/>
      <c r="BC26" s="31"/>
      <c r="BD26" s="31"/>
      <c r="BE26" s="31"/>
      <c r="BF26" s="31"/>
      <c r="BG26" s="38">
        <v>2</v>
      </c>
      <c r="BH26" s="31"/>
      <c r="BI26" s="31"/>
      <c r="BJ26" s="31"/>
      <c r="BK26" s="37">
        <v>300</v>
      </c>
      <c r="BL26" s="31"/>
      <c r="BM26" s="31"/>
      <c r="BN26" s="31"/>
      <c r="BO26" s="31"/>
      <c r="BP26" s="31"/>
      <c r="BQ26" s="31"/>
      <c r="BR26" s="31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</row>
    <row r="27" spans="1:84">
      <c r="A27" s="8">
        <v>11101</v>
      </c>
      <c r="B27" s="27" t="s">
        <v>43</v>
      </c>
      <c r="C27" s="243">
        <v>78</v>
      </c>
      <c r="D27" s="31"/>
      <c r="E27" s="31" t="s">
        <v>608</v>
      </c>
      <c r="F27" s="31"/>
      <c r="G27" s="31"/>
      <c r="H27" s="8">
        <f>VLOOKUP(F27, 'Meslek Grupları'!$E$6:$G$152, 3, FALSE)</f>
        <v>0</v>
      </c>
      <c r="I27" s="31"/>
      <c r="J27" s="31"/>
      <c r="K27" s="31"/>
      <c r="L27" s="31"/>
      <c r="M27" s="31"/>
      <c r="N27" s="31"/>
      <c r="O27" s="39"/>
      <c r="P27" s="38"/>
      <c r="Q27" s="31"/>
      <c r="R27" s="31"/>
      <c r="S27" s="31"/>
      <c r="T27" s="37"/>
      <c r="U27" s="31"/>
      <c r="V27" s="31"/>
      <c r="W27" s="31"/>
      <c r="X27" s="31"/>
      <c r="Y27" s="31"/>
      <c r="Z27" s="38"/>
      <c r="AA27" s="31"/>
      <c r="AB27" s="31"/>
      <c r="AC27" s="37"/>
      <c r="AD27" s="38"/>
      <c r="AE27" s="31"/>
      <c r="AF27" s="31"/>
      <c r="AG27" s="37"/>
      <c r="AH27" s="38"/>
      <c r="AI27" s="31"/>
      <c r="AJ27" s="31"/>
      <c r="AK27" s="31"/>
      <c r="AL27" s="37"/>
      <c r="AM27" s="39"/>
      <c r="AN27" s="38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8"/>
      <c r="AZ27" s="31"/>
      <c r="BA27" s="31"/>
      <c r="BB27" s="31"/>
      <c r="BC27" s="31"/>
      <c r="BD27" s="31"/>
      <c r="BE27" s="31"/>
      <c r="BF27" s="31"/>
      <c r="BG27" s="38">
        <v>3</v>
      </c>
      <c r="BH27" s="31"/>
      <c r="BI27" s="31"/>
      <c r="BJ27" s="31"/>
      <c r="BK27" s="37">
        <v>180</v>
      </c>
      <c r="BL27" s="31"/>
      <c r="BM27" s="31"/>
      <c r="BN27" s="31"/>
      <c r="BO27" s="31"/>
      <c r="BP27" s="31"/>
      <c r="BQ27" s="31"/>
      <c r="BR27" s="31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</row>
    <row r="28" spans="1:84">
      <c r="A28" s="8">
        <v>11101</v>
      </c>
      <c r="B28" s="27" t="s">
        <v>43</v>
      </c>
      <c r="C28" s="243">
        <v>79</v>
      </c>
      <c r="D28" s="31"/>
      <c r="E28" s="31" t="s">
        <v>2322</v>
      </c>
      <c r="F28" s="31"/>
      <c r="G28" s="31"/>
      <c r="H28" s="8">
        <f>VLOOKUP(F28, 'Meslek Grupları'!$E$6:$G$152, 3, FALSE)</f>
        <v>0</v>
      </c>
      <c r="I28" s="31"/>
      <c r="J28" s="31"/>
      <c r="K28" s="31"/>
      <c r="L28" s="31"/>
      <c r="M28" s="31"/>
      <c r="N28" s="31"/>
      <c r="O28" s="39"/>
      <c r="P28" s="38"/>
      <c r="Q28" s="31"/>
      <c r="R28" s="31"/>
      <c r="S28" s="31"/>
      <c r="T28" s="37"/>
      <c r="U28" s="31"/>
      <c r="V28" s="31"/>
      <c r="W28" s="31"/>
      <c r="X28" s="31"/>
      <c r="Y28" s="31"/>
      <c r="Z28" s="38"/>
      <c r="AA28" s="31"/>
      <c r="AB28" s="31"/>
      <c r="AC28" s="37"/>
      <c r="AD28" s="38"/>
      <c r="AE28" s="31"/>
      <c r="AF28" s="31"/>
      <c r="AG28" s="37"/>
      <c r="AH28" s="38"/>
      <c r="AI28" s="31"/>
      <c r="AJ28" s="31"/>
      <c r="AK28" s="31"/>
      <c r="AL28" s="37"/>
      <c r="AM28" s="39"/>
      <c r="AN28" s="38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8"/>
      <c r="AZ28" s="31"/>
      <c r="BA28" s="31"/>
      <c r="BB28" s="31"/>
      <c r="BC28" s="31"/>
      <c r="BD28" s="31"/>
      <c r="BE28" s="31"/>
      <c r="BF28" s="31"/>
      <c r="BG28" s="38">
        <v>6.5</v>
      </c>
      <c r="BH28" s="31"/>
      <c r="BI28" s="31"/>
      <c r="BJ28" s="31"/>
      <c r="BK28" s="37">
        <v>169.25</v>
      </c>
      <c r="BL28" s="31"/>
      <c r="BM28" s="31"/>
      <c r="BN28" s="31"/>
      <c r="BO28" s="31"/>
      <c r="BP28" s="31"/>
      <c r="BQ28" s="31"/>
      <c r="BR28" s="31"/>
      <c r="BS28" s="37"/>
      <c r="BT28" s="37"/>
      <c r="BU28" s="37"/>
      <c r="BV28" s="37"/>
      <c r="BW28" s="37"/>
      <c r="BX28" s="37"/>
      <c r="BY28" s="82">
        <v>0.125</v>
      </c>
      <c r="BZ28" s="37">
        <v>3</v>
      </c>
      <c r="CA28" s="37">
        <v>9</v>
      </c>
      <c r="CB28" s="37">
        <v>0.125</v>
      </c>
      <c r="CC28" s="37">
        <v>63.5</v>
      </c>
      <c r="CD28" s="37"/>
      <c r="CE28" s="37"/>
      <c r="CF28" s="37"/>
    </row>
    <row r="29" spans="1:84">
      <c r="A29" s="8">
        <v>11101</v>
      </c>
      <c r="B29" s="27" t="s">
        <v>43</v>
      </c>
      <c r="C29" s="243">
        <v>80</v>
      </c>
      <c r="D29" s="31"/>
      <c r="E29" s="31" t="s">
        <v>681</v>
      </c>
      <c r="F29" s="31" t="s">
        <v>682</v>
      </c>
      <c r="G29" s="31"/>
      <c r="H29" s="8" t="str">
        <f>VLOOKUP(F29, 'Meslek Grupları'!$E$6:$G$152, 3, FALSE)</f>
        <v>Görevli</v>
      </c>
      <c r="I29" s="31"/>
      <c r="J29" s="31"/>
      <c r="K29" s="31"/>
      <c r="L29" s="31"/>
      <c r="M29" s="31"/>
      <c r="N29" s="31"/>
      <c r="O29" s="39"/>
      <c r="P29" s="38"/>
      <c r="Q29" s="31"/>
      <c r="R29" s="31"/>
      <c r="S29" s="31"/>
      <c r="T29" s="37"/>
      <c r="U29" s="31"/>
      <c r="V29" s="31"/>
      <c r="W29" s="31"/>
      <c r="X29" s="31"/>
      <c r="Y29" s="31"/>
      <c r="Z29" s="38"/>
      <c r="AA29" s="31"/>
      <c r="AB29" s="31"/>
      <c r="AC29" s="37"/>
      <c r="AD29" s="38"/>
      <c r="AE29" s="31"/>
      <c r="AF29" s="31"/>
      <c r="AG29" s="37"/>
      <c r="AH29" s="38"/>
      <c r="AI29" s="31"/>
      <c r="AJ29" s="31"/>
      <c r="AK29" s="31"/>
      <c r="AL29" s="37"/>
      <c r="AM29" s="39"/>
      <c r="AN29" s="38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8"/>
      <c r="AZ29" s="31"/>
      <c r="BA29" s="31"/>
      <c r="BB29" s="31"/>
      <c r="BC29" s="31"/>
      <c r="BD29" s="31"/>
      <c r="BE29" s="31"/>
      <c r="BF29" s="31"/>
      <c r="BG29" s="38"/>
      <c r="BH29" s="31"/>
      <c r="BI29" s="31"/>
      <c r="BJ29" s="31"/>
      <c r="BK29" s="37"/>
      <c r="BL29" s="31"/>
      <c r="BM29" s="31"/>
      <c r="BN29" s="31"/>
      <c r="BO29" s="31"/>
      <c r="BP29" s="31"/>
      <c r="BQ29" s="31"/>
      <c r="BR29" s="31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</row>
    <row r="30" spans="1:84">
      <c r="A30" s="8">
        <v>17225</v>
      </c>
      <c r="B30" s="27" t="s">
        <v>46</v>
      </c>
      <c r="C30" s="243">
        <v>1</v>
      </c>
      <c r="D30" s="31"/>
      <c r="E30" s="31" t="s">
        <v>608</v>
      </c>
      <c r="F30" s="31"/>
      <c r="G30" s="31"/>
      <c r="H30" s="8">
        <f>VLOOKUP(F30, 'Meslek Grupları'!$E$6:$G$152, 3, FALSE)</f>
        <v>0</v>
      </c>
      <c r="I30" s="31"/>
      <c r="J30" s="31"/>
      <c r="K30" s="31"/>
      <c r="L30" s="31"/>
      <c r="M30" s="31"/>
      <c r="N30" s="31"/>
      <c r="O30" s="39"/>
      <c r="P30" s="38"/>
      <c r="Q30" s="31"/>
      <c r="R30" s="31"/>
      <c r="S30" s="31"/>
      <c r="T30" s="37"/>
      <c r="U30" s="31"/>
      <c r="V30" s="31"/>
      <c r="W30" s="31"/>
      <c r="X30" s="31"/>
      <c r="Y30" s="31"/>
      <c r="Z30" s="38"/>
      <c r="AA30" s="31"/>
      <c r="AB30" s="31"/>
      <c r="AC30" s="37"/>
      <c r="AD30" s="38"/>
      <c r="AE30" s="31"/>
      <c r="AF30" s="31"/>
      <c r="AG30" s="37"/>
      <c r="AH30" s="38"/>
      <c r="AI30" s="31"/>
      <c r="AJ30" s="31"/>
      <c r="AK30" s="31"/>
      <c r="AL30" s="37"/>
      <c r="AM30" s="39">
        <v>1</v>
      </c>
      <c r="AN30" s="38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8"/>
      <c r="AZ30" s="31"/>
      <c r="BA30" s="31"/>
      <c r="BB30" s="31">
        <v>1</v>
      </c>
      <c r="BC30" s="31">
        <v>2</v>
      </c>
      <c r="BD30" s="31" t="s">
        <v>688</v>
      </c>
      <c r="BE30" s="31"/>
      <c r="BF30" s="31">
        <v>120</v>
      </c>
      <c r="BG30" s="38"/>
      <c r="BH30" s="31"/>
      <c r="BI30" s="31"/>
      <c r="BJ30" s="31"/>
      <c r="BK30" s="37"/>
      <c r="BL30" s="31"/>
      <c r="BM30" s="31"/>
      <c r="BN30" s="31"/>
      <c r="BO30" s="31"/>
      <c r="BP30" s="31"/>
      <c r="BQ30" s="31"/>
      <c r="BR30" s="31"/>
      <c r="BS30" s="37"/>
      <c r="BT30" s="37"/>
      <c r="BU30" s="37">
        <v>2</v>
      </c>
      <c r="BV30" s="37"/>
      <c r="BW30" s="37" t="s">
        <v>725</v>
      </c>
      <c r="BX30" s="37">
        <v>20</v>
      </c>
      <c r="BY30" s="37"/>
      <c r="BZ30" s="37"/>
      <c r="CA30" s="37"/>
      <c r="CB30" s="37"/>
      <c r="CC30" s="37"/>
      <c r="CD30" s="37"/>
      <c r="CE30" s="37"/>
      <c r="CF30" s="37"/>
    </row>
    <row r="31" spans="1:84">
      <c r="A31" s="8">
        <v>17225</v>
      </c>
      <c r="B31" s="27" t="s">
        <v>46</v>
      </c>
      <c r="C31" s="243">
        <v>17</v>
      </c>
      <c r="D31" s="31"/>
      <c r="E31" s="31" t="s">
        <v>744</v>
      </c>
      <c r="F31" s="31"/>
      <c r="G31" s="31"/>
      <c r="H31" s="8">
        <f>VLOOKUP(F31, 'Meslek Grupları'!$E$6:$G$152, 3, FALSE)</f>
        <v>0</v>
      </c>
      <c r="I31" s="31"/>
      <c r="J31" s="31"/>
      <c r="K31" s="31"/>
      <c r="L31" s="31"/>
      <c r="M31" s="31"/>
      <c r="N31" s="31"/>
      <c r="O31" s="39"/>
      <c r="P31" s="38">
        <v>96</v>
      </c>
      <c r="Q31" s="31"/>
      <c r="R31" s="31"/>
      <c r="S31" s="31">
        <v>150</v>
      </c>
      <c r="T31" s="37">
        <v>150</v>
      </c>
      <c r="U31" s="31"/>
      <c r="V31" s="31"/>
      <c r="W31" s="31"/>
      <c r="X31" s="31"/>
      <c r="Y31" s="31"/>
      <c r="Z31" s="38"/>
      <c r="AA31" s="31"/>
      <c r="AB31" s="31"/>
      <c r="AC31" s="37"/>
      <c r="AD31" s="38"/>
      <c r="AE31" s="31"/>
      <c r="AF31" s="31"/>
      <c r="AG31" s="37"/>
      <c r="AH31" s="38"/>
      <c r="AI31" s="31"/>
      <c r="AJ31" s="31"/>
      <c r="AK31" s="31"/>
      <c r="AL31" s="37"/>
      <c r="AM31" s="39"/>
      <c r="AN31" s="38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8"/>
      <c r="AZ31" s="31"/>
      <c r="BA31" s="31"/>
      <c r="BB31" s="31"/>
      <c r="BC31" s="31"/>
      <c r="BD31" s="31"/>
      <c r="BE31" s="31"/>
      <c r="BF31" s="31"/>
      <c r="BG31" s="38">
        <v>3</v>
      </c>
      <c r="BH31" s="31"/>
      <c r="BI31" s="31"/>
      <c r="BJ31" s="31"/>
      <c r="BK31" s="37">
        <v>300</v>
      </c>
      <c r="BL31" s="31"/>
      <c r="BM31" s="31"/>
      <c r="BN31" s="31"/>
      <c r="BO31" s="31"/>
      <c r="BP31" s="31"/>
      <c r="BQ31" s="31"/>
      <c r="BR31" s="31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37"/>
      <c r="CE31" s="37"/>
      <c r="CF31" s="37"/>
    </row>
    <row r="32" spans="1:84">
      <c r="A32" s="8">
        <v>17225</v>
      </c>
      <c r="B32" s="27" t="s">
        <v>46</v>
      </c>
      <c r="C32" s="243">
        <v>25</v>
      </c>
      <c r="D32" s="31"/>
      <c r="E32" s="31" t="s">
        <v>2312</v>
      </c>
      <c r="F32" s="31"/>
      <c r="G32" s="31"/>
      <c r="H32" s="8">
        <f>VLOOKUP(F32, 'Meslek Grupları'!$E$6:$G$152, 3, FALSE)</f>
        <v>0</v>
      </c>
      <c r="I32" s="31"/>
      <c r="J32" s="31"/>
      <c r="K32" s="31"/>
      <c r="L32" s="31"/>
      <c r="M32" s="31"/>
      <c r="N32" s="31"/>
      <c r="O32" s="39"/>
      <c r="P32" s="38"/>
      <c r="Q32" s="31"/>
      <c r="R32" s="31"/>
      <c r="S32" s="31"/>
      <c r="T32" s="37"/>
      <c r="U32" s="31"/>
      <c r="V32" s="31"/>
      <c r="W32" s="31"/>
      <c r="X32" s="31"/>
      <c r="Y32" s="31"/>
      <c r="Z32" s="38"/>
      <c r="AA32" s="31"/>
      <c r="AB32" s="31"/>
      <c r="AC32" s="37"/>
      <c r="AD32" s="38"/>
      <c r="AE32" s="31"/>
      <c r="AF32" s="31"/>
      <c r="AG32" s="37"/>
      <c r="AH32" s="38">
        <v>30</v>
      </c>
      <c r="AI32" s="31" t="s">
        <v>180</v>
      </c>
      <c r="AJ32" s="31"/>
      <c r="AK32" s="31">
        <v>600</v>
      </c>
      <c r="AL32" s="37">
        <v>600</v>
      </c>
      <c r="AM32" s="39">
        <v>2</v>
      </c>
      <c r="AN32" s="38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8">
        <v>5</v>
      </c>
      <c r="AZ32" s="31"/>
      <c r="BA32" s="31">
        <v>20</v>
      </c>
      <c r="BB32" s="31"/>
      <c r="BC32" s="31"/>
      <c r="BD32" s="31"/>
      <c r="BE32" s="31"/>
      <c r="BF32" s="31"/>
      <c r="BG32" s="38">
        <v>7</v>
      </c>
      <c r="BH32" s="31"/>
      <c r="BI32" s="31">
        <v>0.5</v>
      </c>
      <c r="BJ32" s="31"/>
      <c r="BK32" s="37">
        <v>428</v>
      </c>
      <c r="BL32" s="31">
        <v>0.5</v>
      </c>
      <c r="BM32" s="31">
        <v>0.5</v>
      </c>
      <c r="BN32" s="31">
        <v>300</v>
      </c>
      <c r="BO32" s="141">
        <v>300</v>
      </c>
      <c r="BP32" s="31"/>
      <c r="BQ32" s="31"/>
      <c r="BR32" s="31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</row>
    <row r="33" spans="1:84">
      <c r="A33" s="8">
        <v>17225</v>
      </c>
      <c r="B33" s="27" t="s">
        <v>46</v>
      </c>
      <c r="C33" s="424">
        <v>40</v>
      </c>
      <c r="D33" s="8"/>
      <c r="E33" s="8" t="s">
        <v>608</v>
      </c>
      <c r="F33" s="420"/>
      <c r="G33" s="420"/>
      <c r="H33" s="8">
        <f>VLOOKUP(F33, 'Meslek Grupları'!$E$6:$G$152, 3, FALSE)</f>
        <v>0</v>
      </c>
      <c r="I33" s="8"/>
      <c r="J33" s="420"/>
      <c r="K33" s="420"/>
      <c r="L33" s="420"/>
      <c r="M33" s="420"/>
      <c r="N33" s="8"/>
      <c r="O33" s="29"/>
      <c r="P33" s="28">
        <v>150</v>
      </c>
      <c r="Q33" s="8"/>
      <c r="R33" s="8"/>
      <c r="S33" s="8">
        <v>185</v>
      </c>
      <c r="T33" s="27">
        <v>185</v>
      </c>
      <c r="U33" s="8"/>
      <c r="V33" s="8"/>
      <c r="W33" s="8"/>
      <c r="X33" s="8"/>
      <c r="Y33" s="8"/>
      <c r="Z33" s="28"/>
      <c r="AA33" s="8"/>
      <c r="AB33" s="8"/>
      <c r="AC33" s="27"/>
      <c r="AD33" s="28"/>
      <c r="AE33" s="8"/>
      <c r="AF33" s="8"/>
      <c r="AG33" s="27"/>
      <c r="AH33" s="28"/>
      <c r="AI33" s="8"/>
      <c r="AJ33" s="8"/>
      <c r="AK33" s="8"/>
      <c r="AL33" s="27"/>
      <c r="AM33" s="29">
        <v>1</v>
      </c>
      <c r="AN33" s="2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28"/>
      <c r="AZ33" s="8"/>
      <c r="BA33" s="8"/>
      <c r="BB33" s="8"/>
      <c r="BC33" s="8"/>
      <c r="BD33" s="8"/>
      <c r="BE33" s="8"/>
      <c r="BF33" s="8"/>
      <c r="BG33" s="28">
        <v>3</v>
      </c>
      <c r="BH33" s="8"/>
      <c r="BI33" s="8">
        <v>0.5</v>
      </c>
      <c r="BJ33" s="8"/>
      <c r="BK33" s="27">
        <v>220</v>
      </c>
      <c r="BL33" s="8"/>
      <c r="BM33" s="8"/>
      <c r="BN33" s="8"/>
      <c r="BO33" s="8"/>
      <c r="BP33" s="8"/>
      <c r="BQ33" s="8"/>
      <c r="BR33" s="8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</row>
    <row r="34" spans="1:84">
      <c r="A34" s="8">
        <v>17225</v>
      </c>
      <c r="B34" s="27" t="s">
        <v>46</v>
      </c>
      <c r="C34" s="243">
        <v>40</v>
      </c>
      <c r="D34" s="31"/>
      <c r="E34" s="31"/>
      <c r="F34" s="31"/>
      <c r="G34" s="31"/>
      <c r="H34" s="8">
        <f>VLOOKUP(F34, 'Meslek Grupları'!$E$6:$G$152, 3, FALSE)</f>
        <v>0</v>
      </c>
      <c r="I34" s="31"/>
      <c r="J34" s="31"/>
      <c r="K34" s="31"/>
      <c r="L34" s="31"/>
      <c r="M34" s="31"/>
      <c r="N34" s="31"/>
      <c r="O34" s="39"/>
      <c r="P34" s="38"/>
      <c r="Q34" s="31"/>
      <c r="R34" s="31"/>
      <c r="S34" s="31"/>
      <c r="T34" s="37"/>
      <c r="U34" s="31"/>
      <c r="V34" s="31"/>
      <c r="W34" s="31"/>
      <c r="X34" s="31"/>
      <c r="Y34" s="31"/>
      <c r="Z34" s="38"/>
      <c r="AA34" s="31"/>
      <c r="AB34" s="31"/>
      <c r="AC34" s="37"/>
      <c r="AD34" s="38"/>
      <c r="AE34" s="31"/>
      <c r="AF34" s="31"/>
      <c r="AG34" s="37"/>
      <c r="AH34" s="38"/>
      <c r="AI34" s="31"/>
      <c r="AJ34" s="31"/>
      <c r="AK34" s="31"/>
      <c r="AL34" s="37"/>
      <c r="AM34" s="39"/>
      <c r="AN34" s="38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8"/>
      <c r="AZ34" s="31"/>
      <c r="BA34" s="31"/>
      <c r="BB34" s="31"/>
      <c r="BC34" s="31"/>
      <c r="BD34" s="31"/>
      <c r="BE34" s="31"/>
      <c r="BF34" s="31"/>
      <c r="BG34" s="38">
        <v>1</v>
      </c>
      <c r="BH34" s="31"/>
      <c r="BI34" s="31"/>
      <c r="BJ34" s="31"/>
      <c r="BK34" s="37">
        <v>132</v>
      </c>
      <c r="BL34" s="31"/>
      <c r="BM34" s="31"/>
      <c r="BN34" s="31"/>
      <c r="BO34" s="31"/>
      <c r="BP34" s="31">
        <v>2</v>
      </c>
      <c r="BQ34" s="31"/>
      <c r="BR34" s="31"/>
      <c r="BS34" s="37">
        <v>83</v>
      </c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</row>
    <row r="35" spans="1:84">
      <c r="A35" s="8">
        <v>11172</v>
      </c>
      <c r="B35" s="27" t="s">
        <v>44</v>
      </c>
      <c r="C35" s="243">
        <v>14</v>
      </c>
      <c r="D35" s="31"/>
      <c r="E35" s="31" t="s">
        <v>795</v>
      </c>
      <c r="F35" s="31" t="s">
        <v>353</v>
      </c>
      <c r="G35" s="31">
        <v>1600</v>
      </c>
      <c r="H35" s="8" t="str">
        <f>VLOOKUP(F35, 'Meslek Grupları'!$E$6:$G$152, 3, FALSE)</f>
        <v>Görevli</v>
      </c>
      <c r="I35" s="31"/>
      <c r="J35" s="31"/>
      <c r="K35" s="31"/>
      <c r="L35" s="31"/>
      <c r="M35" s="31"/>
      <c r="N35" s="31"/>
      <c r="O35" s="39"/>
      <c r="P35" s="38"/>
      <c r="Q35" s="31"/>
      <c r="R35" s="31"/>
      <c r="S35" s="31"/>
      <c r="T35" s="37"/>
      <c r="U35" s="31"/>
      <c r="V35" s="31"/>
      <c r="W35" s="31"/>
      <c r="X35" s="31"/>
      <c r="Y35" s="31"/>
      <c r="Z35" s="38"/>
      <c r="AA35" s="31"/>
      <c r="AB35" s="31"/>
      <c r="AC35" s="37"/>
      <c r="AD35" s="38"/>
      <c r="AE35" s="31"/>
      <c r="AF35" s="31"/>
      <c r="AG35" s="37"/>
      <c r="AH35" s="38"/>
      <c r="AI35" s="31"/>
      <c r="AJ35" s="31"/>
      <c r="AK35" s="31"/>
      <c r="AL35" s="37"/>
      <c r="AM35" s="39"/>
      <c r="AN35" s="38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8"/>
      <c r="AZ35" s="31"/>
      <c r="BA35" s="31"/>
      <c r="BB35" s="31"/>
      <c r="BC35" s="31"/>
      <c r="BD35" s="31"/>
      <c r="BE35" s="31"/>
      <c r="BF35" s="31"/>
      <c r="BG35" s="38"/>
      <c r="BH35" s="31"/>
      <c r="BI35" s="31"/>
      <c r="BJ35" s="31"/>
      <c r="BK35" s="37"/>
      <c r="BL35" s="31"/>
      <c r="BM35" s="31"/>
      <c r="BN35" s="31"/>
      <c r="BO35" s="31"/>
      <c r="BP35" s="31"/>
      <c r="BQ35" s="31"/>
      <c r="BR35" s="31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</row>
    <row r="36" spans="1:84">
      <c r="A36" s="8">
        <v>11172</v>
      </c>
      <c r="B36" s="27" t="s">
        <v>44</v>
      </c>
      <c r="C36" s="243">
        <v>25</v>
      </c>
      <c r="D36" s="31"/>
      <c r="E36" s="31" t="s">
        <v>803</v>
      </c>
      <c r="F36" s="31" t="s">
        <v>253</v>
      </c>
      <c r="G36" s="31">
        <v>200</v>
      </c>
      <c r="H36" s="8" t="str">
        <f>VLOOKUP(F36, 'Meslek Grupları'!$E$6:$G$152, 3, FALSE)</f>
        <v>İşçiler</v>
      </c>
      <c r="I36" s="31"/>
      <c r="J36" s="31"/>
      <c r="K36" s="31"/>
      <c r="L36" s="31"/>
      <c r="M36" s="31"/>
      <c r="N36" s="31"/>
      <c r="O36" s="39"/>
      <c r="P36" s="38"/>
      <c r="Q36" s="31"/>
      <c r="R36" s="31"/>
      <c r="S36" s="31"/>
      <c r="T36" s="37"/>
      <c r="U36" s="31"/>
      <c r="V36" s="31"/>
      <c r="W36" s="31"/>
      <c r="X36" s="31"/>
      <c r="Y36" s="31"/>
      <c r="Z36" s="38"/>
      <c r="AA36" s="31"/>
      <c r="AB36" s="31"/>
      <c r="AC36" s="37"/>
      <c r="AD36" s="38"/>
      <c r="AE36" s="31"/>
      <c r="AF36" s="31"/>
      <c r="AG36" s="37"/>
      <c r="AH36" s="38"/>
      <c r="AI36" s="31"/>
      <c r="AJ36" s="31"/>
      <c r="AK36" s="31"/>
      <c r="AL36" s="37"/>
      <c r="AM36" s="39"/>
      <c r="AN36" s="38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8"/>
      <c r="AZ36" s="31"/>
      <c r="BA36" s="31"/>
      <c r="BB36" s="31"/>
      <c r="BC36" s="31"/>
      <c r="BD36" s="31"/>
      <c r="BE36" s="31"/>
      <c r="BF36" s="31"/>
      <c r="BG36" s="38"/>
      <c r="BH36" s="31"/>
      <c r="BI36" s="31"/>
      <c r="BJ36" s="31"/>
      <c r="BK36" s="37"/>
      <c r="BL36" s="31"/>
      <c r="BM36" s="31"/>
      <c r="BN36" s="31"/>
      <c r="BO36" s="31"/>
      <c r="BP36" s="31"/>
      <c r="BQ36" s="31"/>
      <c r="BR36" s="31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</row>
    <row r="37" spans="1:84">
      <c r="A37" s="8">
        <v>11172</v>
      </c>
      <c r="B37" s="27" t="s">
        <v>44</v>
      </c>
      <c r="C37" s="424">
        <v>86</v>
      </c>
      <c r="D37" s="8"/>
      <c r="E37" s="8" t="s">
        <v>836</v>
      </c>
      <c r="F37" s="8"/>
      <c r="G37" s="8">
        <v>225</v>
      </c>
      <c r="H37" s="8">
        <f>VLOOKUP(F37, 'Meslek Grupları'!$E$6:$G$152, 3, FALSE)</f>
        <v>0</v>
      </c>
      <c r="I37" s="8" t="s">
        <v>840</v>
      </c>
      <c r="J37" s="420"/>
      <c r="K37" s="420"/>
      <c r="L37" s="420">
        <v>2.5</v>
      </c>
      <c r="M37" s="420">
        <v>5</v>
      </c>
      <c r="N37" s="8"/>
      <c r="O37" s="29"/>
      <c r="P37" s="28">
        <v>5</v>
      </c>
      <c r="Q37" s="8"/>
      <c r="R37" s="8"/>
      <c r="S37" s="8">
        <v>62</v>
      </c>
      <c r="T37" s="27"/>
      <c r="U37" s="8"/>
      <c r="V37" s="8"/>
      <c r="W37" s="8"/>
      <c r="X37" s="8"/>
      <c r="Y37" s="8"/>
      <c r="Z37" s="28"/>
      <c r="AA37" s="8"/>
      <c r="AB37" s="8"/>
      <c r="AC37" s="27"/>
      <c r="AD37" s="28">
        <v>2.5</v>
      </c>
      <c r="AE37" s="8"/>
      <c r="AF37" s="8">
        <v>12</v>
      </c>
      <c r="AG37" s="27"/>
      <c r="AH37" s="28"/>
      <c r="AI37" s="8"/>
      <c r="AJ37" s="8"/>
      <c r="AK37" s="8"/>
      <c r="AL37" s="27"/>
      <c r="AM37" s="29"/>
      <c r="AN37" s="2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28"/>
      <c r="AZ37" s="8"/>
      <c r="BA37" s="8"/>
      <c r="BB37" s="8"/>
      <c r="BC37" s="8"/>
      <c r="BD37" s="8"/>
      <c r="BE37" s="8"/>
      <c r="BF37" s="8"/>
      <c r="BG37" s="28"/>
      <c r="BH37" s="8"/>
      <c r="BI37" s="8"/>
      <c r="BJ37" s="8"/>
      <c r="BK37" s="27"/>
      <c r="BL37" s="8"/>
      <c r="BM37" s="8"/>
      <c r="BN37" s="8"/>
      <c r="BO37" s="8"/>
      <c r="BP37" s="8"/>
      <c r="BQ37" s="8"/>
      <c r="BR37" s="8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</row>
    <row r="38" spans="1:84">
      <c r="A38" s="8">
        <v>11172</v>
      </c>
      <c r="B38" s="27" t="s">
        <v>44</v>
      </c>
      <c r="C38" s="243">
        <v>86</v>
      </c>
      <c r="D38" s="31"/>
      <c r="E38" s="31" t="s">
        <v>842</v>
      </c>
      <c r="F38" s="31"/>
      <c r="G38" s="31"/>
      <c r="H38" s="8">
        <f>VLOOKUP(F38, 'Meslek Grupları'!$E$6:$G$152, 3, FALSE)</f>
        <v>0</v>
      </c>
      <c r="I38" s="31" t="s">
        <v>843</v>
      </c>
      <c r="J38" s="31"/>
      <c r="K38" s="31"/>
      <c r="L38" s="31"/>
      <c r="M38" s="31"/>
      <c r="N38" s="31"/>
      <c r="O38" s="39"/>
      <c r="P38" s="38">
        <v>2</v>
      </c>
      <c r="Q38" s="31"/>
      <c r="R38" s="31"/>
      <c r="S38" s="31">
        <v>25</v>
      </c>
      <c r="T38" s="37"/>
      <c r="U38" s="31"/>
      <c r="V38" s="31"/>
      <c r="W38" s="31"/>
      <c r="X38" s="31"/>
      <c r="Y38" s="31"/>
      <c r="Z38" s="38"/>
      <c r="AA38" s="31"/>
      <c r="AB38" s="31"/>
      <c r="AC38" s="37"/>
      <c r="AD38" s="38"/>
      <c r="AE38" s="31"/>
      <c r="AF38" s="31"/>
      <c r="AG38" s="37"/>
      <c r="AH38" s="38"/>
      <c r="AI38" s="31"/>
      <c r="AJ38" s="31"/>
      <c r="AK38" s="31"/>
      <c r="AL38" s="37"/>
      <c r="AM38" s="39"/>
      <c r="AN38" s="38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8"/>
      <c r="AZ38" s="31"/>
      <c r="BA38" s="31"/>
      <c r="BB38" s="31"/>
      <c r="BC38" s="31"/>
      <c r="BD38" s="31"/>
      <c r="BE38" s="31"/>
      <c r="BF38" s="31"/>
      <c r="BG38" s="38"/>
      <c r="BH38" s="31"/>
      <c r="BI38" s="31"/>
      <c r="BJ38" s="31"/>
      <c r="BK38" s="37"/>
      <c r="BL38" s="31"/>
      <c r="BM38" s="31"/>
      <c r="BN38" s="31"/>
      <c r="BO38" s="31"/>
      <c r="BP38" s="31"/>
      <c r="BQ38" s="31"/>
      <c r="BR38" s="31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</row>
    <row r="39" spans="1:84">
      <c r="A39" s="8">
        <v>17494</v>
      </c>
      <c r="B39" s="27" t="s">
        <v>67</v>
      </c>
      <c r="C39" s="243">
        <v>72</v>
      </c>
      <c r="D39" s="420"/>
      <c r="E39" s="31" t="s">
        <v>2323</v>
      </c>
      <c r="F39" s="31" t="s">
        <v>357</v>
      </c>
      <c r="G39" s="31">
        <v>200</v>
      </c>
      <c r="H39" s="8" t="str">
        <f>VLOOKUP(F39, 'Meslek Grupları'!$E$6:$G$152, 3, FALSE)</f>
        <v>Görevli</v>
      </c>
      <c r="I39" s="31"/>
      <c r="J39" s="31"/>
      <c r="K39" s="31"/>
      <c r="L39" s="31"/>
      <c r="M39" s="31"/>
      <c r="N39" s="31"/>
      <c r="O39" s="39"/>
      <c r="P39" s="38"/>
      <c r="Q39" s="31"/>
      <c r="R39" s="31"/>
      <c r="S39" s="31"/>
      <c r="T39" s="37"/>
      <c r="U39" s="31"/>
      <c r="V39" s="31"/>
      <c r="W39" s="31"/>
      <c r="X39" s="31"/>
      <c r="Y39" s="31"/>
      <c r="Z39" s="38"/>
      <c r="AA39" s="31"/>
      <c r="AB39" s="31"/>
      <c r="AC39" s="37"/>
      <c r="AD39" s="38">
        <v>3</v>
      </c>
      <c r="AE39" s="31" t="s">
        <v>275</v>
      </c>
      <c r="AF39" s="31"/>
      <c r="AG39" s="37"/>
      <c r="AH39" s="38"/>
      <c r="AI39" s="31"/>
      <c r="AJ39" s="31"/>
      <c r="AK39" s="31"/>
      <c r="AL39" s="37"/>
      <c r="AM39" s="39"/>
      <c r="AN39" s="38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8"/>
      <c r="AZ39" s="31"/>
      <c r="BA39" s="31"/>
      <c r="BB39" s="31"/>
      <c r="BC39" s="31"/>
      <c r="BD39" s="31"/>
      <c r="BE39" s="31"/>
      <c r="BF39" s="31"/>
      <c r="BG39" s="38"/>
      <c r="BH39" s="31"/>
      <c r="BI39" s="31"/>
      <c r="BJ39" s="31"/>
      <c r="BK39" s="37"/>
      <c r="BL39" s="31"/>
      <c r="BM39" s="31"/>
      <c r="BN39" s="31"/>
      <c r="BO39" s="31"/>
      <c r="BP39" s="31"/>
      <c r="BQ39" s="31"/>
      <c r="BR39" s="31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</row>
    <row r="40" spans="1:84">
      <c r="A40" s="8">
        <v>17494</v>
      </c>
      <c r="B40" s="27" t="s">
        <v>67</v>
      </c>
      <c r="C40" s="243">
        <v>104</v>
      </c>
      <c r="E40" s="31" t="s">
        <v>1095</v>
      </c>
      <c r="F40" s="31" t="s">
        <v>358</v>
      </c>
      <c r="G40" s="31">
        <v>400</v>
      </c>
      <c r="H40" s="8" t="str">
        <f>VLOOKUP(F40, 'Meslek Grupları'!$E$6:$G$152, 3, FALSE)</f>
        <v>Görevli</v>
      </c>
      <c r="I40" s="31"/>
      <c r="J40" s="31"/>
      <c r="K40" s="31"/>
      <c r="L40" s="31"/>
      <c r="M40" s="31"/>
      <c r="N40" s="31"/>
      <c r="O40" s="39"/>
      <c r="P40" s="38"/>
      <c r="Q40" s="31"/>
      <c r="R40" s="31"/>
      <c r="S40" s="31"/>
      <c r="T40" s="37"/>
      <c r="U40" s="31"/>
      <c r="V40" s="31"/>
      <c r="W40" s="31"/>
      <c r="X40" s="31"/>
      <c r="Y40" s="31"/>
      <c r="Z40" s="38"/>
      <c r="AA40" s="31"/>
      <c r="AB40" s="31"/>
      <c r="AC40" s="37"/>
      <c r="AD40" s="38"/>
      <c r="AE40" s="31"/>
      <c r="AF40" s="31"/>
      <c r="AG40" s="37"/>
      <c r="AH40" s="38"/>
      <c r="AI40" s="31"/>
      <c r="AJ40" s="31"/>
      <c r="AK40" s="31"/>
      <c r="AL40" s="37"/>
      <c r="AM40" s="39"/>
      <c r="AN40" s="38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8"/>
      <c r="AZ40" s="31"/>
      <c r="BA40" s="31"/>
      <c r="BB40" s="31"/>
      <c r="BC40" s="31"/>
      <c r="BD40" s="31"/>
      <c r="BE40" s="31"/>
      <c r="BF40" s="31"/>
      <c r="BG40" s="38"/>
      <c r="BH40" s="31"/>
      <c r="BI40" s="31"/>
      <c r="BJ40" s="31"/>
      <c r="BK40" s="37"/>
      <c r="BL40" s="31"/>
      <c r="BM40" s="31"/>
      <c r="BN40" s="31"/>
      <c r="BO40" s="31"/>
      <c r="BP40" s="31"/>
      <c r="BQ40" s="31"/>
      <c r="BR40" s="31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</row>
    <row r="41" spans="1:84">
      <c r="A41" s="8">
        <v>17494</v>
      </c>
      <c r="B41" s="27" t="s">
        <v>67</v>
      </c>
      <c r="C41" s="243">
        <v>163</v>
      </c>
      <c r="D41" s="31"/>
      <c r="E41" s="31" t="s">
        <v>2324</v>
      </c>
      <c r="F41" s="31" t="s">
        <v>357</v>
      </c>
      <c r="G41" s="31">
        <v>200</v>
      </c>
      <c r="H41" s="8" t="str">
        <f>VLOOKUP(F41, 'Meslek Grupları'!$E$6:$G$152, 3, FALSE)</f>
        <v>Görevli</v>
      </c>
      <c r="I41" s="31"/>
      <c r="J41" s="31"/>
      <c r="K41" s="31"/>
      <c r="L41" s="31"/>
      <c r="M41" s="31"/>
      <c r="N41" s="31"/>
      <c r="O41" s="39"/>
      <c r="P41" s="38"/>
      <c r="Q41" s="31"/>
      <c r="R41" s="31"/>
      <c r="S41" s="31"/>
      <c r="T41" s="37"/>
      <c r="U41" s="31"/>
      <c r="V41" s="31"/>
      <c r="W41" s="31"/>
      <c r="X41" s="31"/>
      <c r="Y41" s="31"/>
      <c r="Z41" s="38"/>
      <c r="AA41" s="31"/>
      <c r="AB41" s="31"/>
      <c r="AC41" s="37"/>
      <c r="AD41" s="38"/>
      <c r="AE41" s="31"/>
      <c r="AF41" s="31"/>
      <c r="AG41" s="37"/>
      <c r="AH41" s="38"/>
      <c r="AI41" s="31"/>
      <c r="AJ41" s="31"/>
      <c r="AK41" s="31"/>
      <c r="AL41" s="37"/>
      <c r="AM41" s="39"/>
      <c r="AN41" s="38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8"/>
      <c r="AZ41" s="31"/>
      <c r="BA41" s="31"/>
      <c r="BB41" s="31"/>
      <c r="BC41" s="31"/>
      <c r="BD41" s="31"/>
      <c r="BE41" s="31"/>
      <c r="BF41" s="31"/>
      <c r="BG41" s="38"/>
      <c r="BH41" s="31"/>
      <c r="BI41" s="31"/>
      <c r="BJ41" s="31"/>
      <c r="BK41" s="37"/>
      <c r="BL41" s="31"/>
      <c r="BM41" s="31"/>
      <c r="BN41" s="31"/>
      <c r="BO41" s="31"/>
      <c r="BP41" s="31"/>
      <c r="BQ41" s="31"/>
      <c r="BR41" s="31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</row>
    <row r="42" spans="1:84">
      <c r="A42" s="8">
        <v>17494</v>
      </c>
      <c r="B42" s="27" t="s">
        <v>67</v>
      </c>
      <c r="C42" s="243">
        <v>168</v>
      </c>
      <c r="D42" s="31"/>
      <c r="E42" s="31" t="s">
        <v>2325</v>
      </c>
      <c r="F42" s="31" t="s">
        <v>357</v>
      </c>
      <c r="G42" s="31">
        <v>200</v>
      </c>
      <c r="H42" s="8" t="str">
        <f>VLOOKUP(F42, 'Meslek Grupları'!$E$6:$G$152, 3, FALSE)</f>
        <v>Görevli</v>
      </c>
      <c r="I42" s="31"/>
      <c r="J42" s="31"/>
      <c r="K42" s="31"/>
      <c r="L42" s="31"/>
      <c r="M42" s="31"/>
      <c r="N42" s="31"/>
      <c r="O42" s="39"/>
      <c r="P42" s="38"/>
      <c r="Q42" s="31"/>
      <c r="R42" s="31"/>
      <c r="S42" s="31"/>
      <c r="T42" s="37"/>
      <c r="U42" s="31"/>
      <c r="V42" s="31"/>
      <c r="W42" s="31"/>
      <c r="X42" s="31"/>
      <c r="Y42" s="31"/>
      <c r="Z42" s="38"/>
      <c r="AA42" s="31"/>
      <c r="AB42" s="31"/>
      <c r="AC42" s="37"/>
      <c r="AD42" s="38"/>
      <c r="AE42" s="31"/>
      <c r="AF42" s="31"/>
      <c r="AG42" s="37"/>
      <c r="AH42" s="38"/>
      <c r="AI42" s="31"/>
      <c r="AJ42" s="31"/>
      <c r="AK42" s="31"/>
      <c r="AL42" s="37"/>
      <c r="AM42" s="39"/>
      <c r="AN42" s="38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8"/>
      <c r="AZ42" s="31"/>
      <c r="BA42" s="31"/>
      <c r="BB42" s="31"/>
      <c r="BC42" s="31"/>
      <c r="BD42" s="31"/>
      <c r="BE42" s="31"/>
      <c r="BF42" s="31"/>
      <c r="BG42" s="38"/>
      <c r="BH42" s="31"/>
      <c r="BI42" s="31"/>
      <c r="BJ42" s="31"/>
      <c r="BK42" s="37"/>
      <c r="BL42" s="31"/>
      <c r="BM42" s="31"/>
      <c r="BN42" s="31"/>
      <c r="BO42" s="31"/>
      <c r="BP42" s="31"/>
      <c r="BQ42" s="31"/>
      <c r="BR42" s="31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</row>
    <row r="43" spans="1:84">
      <c r="A43" s="8">
        <v>16403</v>
      </c>
      <c r="B43" s="27" t="s">
        <v>47</v>
      </c>
      <c r="C43" s="424">
        <v>1</v>
      </c>
      <c r="D43" s="420"/>
      <c r="E43" s="8" t="s">
        <v>2326</v>
      </c>
      <c r="F43" s="420"/>
      <c r="G43" s="420"/>
      <c r="H43" s="8">
        <f>VLOOKUP(F43, 'Meslek Grupları'!$E$6:$G$152, 3, FALSE)</f>
        <v>0</v>
      </c>
      <c r="I43" s="8"/>
      <c r="J43" s="420"/>
      <c r="K43" s="420"/>
      <c r="L43" s="420"/>
      <c r="M43" s="420"/>
      <c r="N43" s="8"/>
      <c r="O43" s="29"/>
      <c r="P43" s="28">
        <v>18</v>
      </c>
      <c r="Q43" s="8"/>
      <c r="R43" s="8"/>
      <c r="S43" s="8">
        <v>83</v>
      </c>
      <c r="T43" s="27"/>
      <c r="U43" s="8"/>
      <c r="V43" s="8"/>
      <c r="W43" s="8"/>
      <c r="X43" s="8"/>
      <c r="Y43" s="8"/>
      <c r="Z43" s="28"/>
      <c r="AA43" s="8"/>
      <c r="AB43" s="8"/>
      <c r="AC43" s="27"/>
      <c r="AD43" s="28">
        <v>7</v>
      </c>
      <c r="AE43" s="8"/>
      <c r="AF43" s="8">
        <v>112</v>
      </c>
      <c r="AG43" s="27">
        <v>114</v>
      </c>
      <c r="AH43" s="28">
        <v>15</v>
      </c>
      <c r="AI43" s="8" t="s">
        <v>1214</v>
      </c>
      <c r="AJ43" s="8"/>
      <c r="AK43" s="8">
        <v>300</v>
      </c>
      <c r="AL43" s="27">
        <v>300</v>
      </c>
      <c r="AM43" s="29">
        <v>1</v>
      </c>
      <c r="AN43" s="2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28"/>
      <c r="AZ43" s="8"/>
      <c r="BA43" s="8"/>
      <c r="BB43" s="8"/>
      <c r="BC43" s="8"/>
      <c r="BD43" s="8"/>
      <c r="BE43" s="8"/>
      <c r="BF43" s="8"/>
      <c r="BG43" s="28">
        <v>1</v>
      </c>
      <c r="BH43" s="8" t="s">
        <v>389</v>
      </c>
      <c r="BI43" s="8"/>
      <c r="BJ43" s="8"/>
      <c r="BK43" s="27">
        <v>120</v>
      </c>
      <c r="BL43" s="8"/>
      <c r="BM43" s="8"/>
      <c r="BN43" s="8"/>
      <c r="BO43" s="8"/>
      <c r="BP43" s="8"/>
      <c r="BQ43" s="8"/>
      <c r="BR43" s="8"/>
      <c r="BS43" s="27"/>
      <c r="BT43" s="27"/>
      <c r="BU43" s="27">
        <v>5</v>
      </c>
      <c r="BV43" s="27"/>
      <c r="BW43" s="27" t="s">
        <v>887</v>
      </c>
      <c r="BX43" s="27">
        <v>50</v>
      </c>
      <c r="BY43" s="27"/>
      <c r="BZ43" s="27"/>
      <c r="CA43" s="27"/>
      <c r="CB43" s="27"/>
      <c r="CC43" s="27"/>
      <c r="CD43" s="27"/>
      <c r="CE43" s="27"/>
      <c r="CF43" s="27"/>
    </row>
    <row r="44" spans="1:84">
      <c r="A44" s="8">
        <v>16403</v>
      </c>
      <c r="B44" s="27" t="s">
        <v>47</v>
      </c>
      <c r="C44" s="424">
        <v>1</v>
      </c>
      <c r="D44" s="420"/>
      <c r="E44" s="8"/>
      <c r="F44" s="420"/>
      <c r="G44" s="420"/>
      <c r="H44" s="8">
        <f>VLOOKUP(F44, 'Meslek Grupları'!$E$6:$G$152, 3, FALSE)</f>
        <v>0</v>
      </c>
      <c r="I44" s="8"/>
      <c r="J44" s="420"/>
      <c r="K44" s="420"/>
      <c r="L44" s="420"/>
      <c r="M44" s="420"/>
      <c r="N44" s="8"/>
      <c r="O44" s="29"/>
      <c r="P44" s="28"/>
      <c r="Q44" s="8"/>
      <c r="R44" s="8"/>
      <c r="S44" s="8"/>
      <c r="T44" s="27"/>
      <c r="U44" s="8"/>
      <c r="V44" s="8"/>
      <c r="W44" s="8"/>
      <c r="X44" s="8"/>
      <c r="Y44" s="8"/>
      <c r="Z44" s="28"/>
      <c r="AA44" s="8"/>
      <c r="AB44" s="8"/>
      <c r="AC44" s="27"/>
      <c r="AD44" s="28"/>
      <c r="AE44" s="8"/>
      <c r="AF44" s="8"/>
      <c r="AG44" s="27"/>
      <c r="AH44" s="28"/>
      <c r="AI44" s="8" t="s">
        <v>1215</v>
      </c>
      <c r="AJ44" s="8">
        <v>0.33</v>
      </c>
      <c r="AK44" s="8">
        <v>500</v>
      </c>
      <c r="AL44" s="27">
        <v>310</v>
      </c>
      <c r="AM44" s="29"/>
      <c r="AN44" s="2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28"/>
      <c r="AZ44" s="8"/>
      <c r="BA44" s="8"/>
      <c r="BB44" s="8"/>
      <c r="BC44" s="8"/>
      <c r="BD44" s="8"/>
      <c r="BE44" s="8"/>
      <c r="BF44" s="8"/>
      <c r="BG44" s="28">
        <v>1</v>
      </c>
      <c r="BH44" s="8" t="s">
        <v>1216</v>
      </c>
      <c r="BI44" s="8"/>
      <c r="BJ44" s="8"/>
      <c r="BK44" s="27">
        <v>150</v>
      </c>
      <c r="BL44" s="8"/>
      <c r="BM44" s="8"/>
      <c r="BN44" s="8"/>
      <c r="BO44" s="8"/>
      <c r="BP44" s="8"/>
      <c r="BQ44" s="8"/>
      <c r="BR44" s="8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</row>
    <row r="45" spans="1:84">
      <c r="A45" s="8">
        <v>16403</v>
      </c>
      <c r="B45" s="27" t="s">
        <v>47</v>
      </c>
      <c r="C45" s="424">
        <v>1</v>
      </c>
      <c r="D45" s="420"/>
      <c r="E45" s="8"/>
      <c r="F45" s="420"/>
      <c r="G45" s="420"/>
      <c r="H45" s="8">
        <f>VLOOKUP(F45, 'Meslek Grupları'!$E$6:$G$152, 3, FALSE)</f>
        <v>0</v>
      </c>
      <c r="I45" s="8"/>
      <c r="J45" s="420"/>
      <c r="K45" s="420"/>
      <c r="L45" s="420"/>
      <c r="M45" s="420"/>
      <c r="N45" s="8"/>
      <c r="O45" s="29"/>
      <c r="P45" s="28"/>
      <c r="Q45" s="8"/>
      <c r="R45" s="8"/>
      <c r="S45" s="8"/>
      <c r="T45" s="27"/>
      <c r="U45" s="8"/>
      <c r="V45" s="8"/>
      <c r="W45" s="8"/>
      <c r="X45" s="8"/>
      <c r="Y45" s="8"/>
      <c r="Z45" s="28"/>
      <c r="AA45" s="8"/>
      <c r="AB45" s="8"/>
      <c r="AC45" s="27"/>
      <c r="AD45" s="28"/>
      <c r="AE45" s="8"/>
      <c r="AF45" s="8"/>
      <c r="AG45" s="27"/>
      <c r="AH45" s="28"/>
      <c r="AI45" s="8"/>
      <c r="AJ45" s="8"/>
      <c r="AK45" s="8"/>
      <c r="AL45" s="27"/>
      <c r="AM45" s="29"/>
      <c r="AN45" s="2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28"/>
      <c r="AZ45" s="8"/>
      <c r="BA45" s="8"/>
      <c r="BB45" s="8"/>
      <c r="BC45" s="8"/>
      <c r="BD45" s="8"/>
      <c r="BE45" s="8"/>
      <c r="BF45" s="8"/>
      <c r="BG45" s="28">
        <v>1</v>
      </c>
      <c r="BH45" s="8" t="s">
        <v>387</v>
      </c>
      <c r="BI45" s="8"/>
      <c r="BJ45" s="8"/>
      <c r="BK45" s="27">
        <v>96</v>
      </c>
      <c r="BL45" s="8"/>
      <c r="BM45" s="8"/>
      <c r="BN45" s="8"/>
      <c r="BO45" s="8"/>
      <c r="BP45" s="8"/>
      <c r="BQ45" s="8"/>
      <c r="BR45" s="8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</row>
    <row r="46" spans="1:84">
      <c r="A46" s="8">
        <v>16403</v>
      </c>
      <c r="B46" s="27" t="s">
        <v>47</v>
      </c>
      <c r="C46" s="424">
        <v>1</v>
      </c>
      <c r="D46" s="420"/>
      <c r="E46" s="8"/>
      <c r="F46" s="420"/>
      <c r="G46" s="420"/>
      <c r="H46" s="8">
        <f>VLOOKUP(F46, 'Meslek Grupları'!$E$6:$G$152, 3, FALSE)</f>
        <v>0</v>
      </c>
      <c r="I46" s="8"/>
      <c r="J46" s="420"/>
      <c r="K46" s="420"/>
      <c r="L46" s="420"/>
      <c r="M46" s="420"/>
      <c r="N46" s="8"/>
      <c r="O46" s="29"/>
      <c r="P46" s="28"/>
      <c r="Q46" s="8"/>
      <c r="R46" s="8"/>
      <c r="S46" s="8"/>
      <c r="T46" s="27"/>
      <c r="U46" s="8"/>
      <c r="V46" s="8"/>
      <c r="W46" s="8"/>
      <c r="X46" s="8"/>
      <c r="Y46" s="8"/>
      <c r="Z46" s="28"/>
      <c r="AA46" s="8"/>
      <c r="AB46" s="8"/>
      <c r="AC46" s="27"/>
      <c r="AD46" s="28"/>
      <c r="AE46" s="8"/>
      <c r="AF46" s="8"/>
      <c r="AG46" s="27"/>
      <c r="AH46" s="28"/>
      <c r="AI46" s="8"/>
      <c r="AJ46" s="8"/>
      <c r="AK46" s="8"/>
      <c r="AL46" s="27"/>
      <c r="AM46" s="29"/>
      <c r="AN46" s="2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28"/>
      <c r="AZ46" s="8"/>
      <c r="BA46" s="8"/>
      <c r="BB46" s="8"/>
      <c r="BC46" s="8"/>
      <c r="BD46" s="8"/>
      <c r="BE46" s="8"/>
      <c r="BF46" s="8"/>
      <c r="BG46" s="28">
        <v>1</v>
      </c>
      <c r="BH46" s="8" t="s">
        <v>109</v>
      </c>
      <c r="BI46" s="8"/>
      <c r="BJ46" s="8"/>
      <c r="BK46" s="27">
        <v>130</v>
      </c>
      <c r="BL46" s="8"/>
      <c r="BM46" s="8"/>
      <c r="BN46" s="8"/>
      <c r="BO46" s="8"/>
      <c r="BP46" s="8"/>
      <c r="BQ46" s="8"/>
      <c r="BR46" s="8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</row>
    <row r="47" spans="1:84">
      <c r="A47" s="8">
        <v>16403</v>
      </c>
      <c r="B47" s="27" t="s">
        <v>47</v>
      </c>
      <c r="C47" s="424">
        <v>1</v>
      </c>
      <c r="D47" s="420"/>
      <c r="E47" s="8" t="s">
        <v>527</v>
      </c>
      <c r="F47" s="420"/>
      <c r="G47" s="420"/>
      <c r="H47" s="8">
        <f>VLOOKUP(F47, 'Meslek Grupları'!$E$6:$G$152, 3, FALSE)</f>
        <v>0</v>
      </c>
      <c r="I47" s="8"/>
      <c r="J47" s="420"/>
      <c r="K47" s="420"/>
      <c r="L47" s="420"/>
      <c r="M47" s="420"/>
      <c r="N47" s="8"/>
      <c r="O47" s="29"/>
      <c r="P47" s="28"/>
      <c r="Q47" s="8"/>
      <c r="R47" s="8" t="s">
        <v>1217</v>
      </c>
      <c r="S47" s="8">
        <v>35</v>
      </c>
      <c r="T47" s="27"/>
      <c r="U47" s="8"/>
      <c r="V47" s="8"/>
      <c r="W47" s="8"/>
      <c r="X47" s="8"/>
      <c r="Y47" s="8"/>
      <c r="Z47" s="28"/>
      <c r="AA47" s="8"/>
      <c r="AB47" s="8"/>
      <c r="AC47" s="27"/>
      <c r="AD47" s="28">
        <v>16</v>
      </c>
      <c r="AE47" s="8" t="s">
        <v>1218</v>
      </c>
      <c r="AF47" s="8">
        <v>252</v>
      </c>
      <c r="AG47" s="27">
        <v>240</v>
      </c>
      <c r="AH47" s="28"/>
      <c r="AI47" s="8"/>
      <c r="AJ47" s="8"/>
      <c r="AK47" s="8"/>
      <c r="AL47" s="27"/>
      <c r="AM47" s="29">
        <v>2</v>
      </c>
      <c r="AN47" s="2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28"/>
      <c r="AZ47" s="8"/>
      <c r="BA47" s="8"/>
      <c r="BB47" s="8">
        <v>1</v>
      </c>
      <c r="BC47" s="8"/>
      <c r="BD47" s="8" t="s">
        <v>913</v>
      </c>
      <c r="BE47" s="8"/>
      <c r="BF47" s="8">
        <v>1200</v>
      </c>
      <c r="BG47" s="28"/>
      <c r="BH47" s="8"/>
      <c r="BI47" s="8"/>
      <c r="BJ47" s="8"/>
      <c r="BK47" s="27"/>
      <c r="BL47" s="8"/>
      <c r="BM47" s="8"/>
      <c r="BN47" s="8"/>
      <c r="BO47" s="8"/>
      <c r="BP47" s="8"/>
      <c r="BQ47" s="8"/>
      <c r="BR47" s="8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</row>
    <row r="48" spans="1:84">
      <c r="A48" s="8">
        <v>16403</v>
      </c>
      <c r="B48" s="27" t="s">
        <v>47</v>
      </c>
      <c r="C48" s="243">
        <v>1</v>
      </c>
      <c r="D48" s="31"/>
      <c r="E48" s="31"/>
      <c r="F48" s="31"/>
      <c r="G48" s="31"/>
      <c r="H48" s="8">
        <f>VLOOKUP(F48, 'Meslek Grupları'!$E$6:$G$152, 3, FALSE)</f>
        <v>0</v>
      </c>
      <c r="I48" s="31"/>
      <c r="J48" s="31"/>
      <c r="K48" s="31"/>
      <c r="L48" s="31"/>
      <c r="M48" s="31"/>
      <c r="N48" s="31"/>
      <c r="O48" s="39"/>
      <c r="P48" s="38"/>
      <c r="Q48" s="31"/>
      <c r="R48" s="31" t="s">
        <v>1217</v>
      </c>
      <c r="S48" s="31">
        <v>88</v>
      </c>
      <c r="T48" s="37"/>
      <c r="U48" s="31"/>
      <c r="V48" s="31"/>
      <c r="W48" s="31"/>
      <c r="X48" s="31"/>
      <c r="Y48" s="31"/>
      <c r="Z48" s="38"/>
      <c r="AA48" s="31"/>
      <c r="AB48" s="31"/>
      <c r="AC48" s="37"/>
      <c r="AD48" s="38"/>
      <c r="AE48" s="31"/>
      <c r="AF48" s="31"/>
      <c r="AG48" s="37"/>
      <c r="AH48" s="38"/>
      <c r="AI48" s="31"/>
      <c r="AJ48" s="31"/>
      <c r="AK48" s="31"/>
      <c r="AL48" s="37"/>
      <c r="AM48" s="39"/>
      <c r="AN48" s="38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8"/>
      <c r="AZ48" s="31"/>
      <c r="BA48" s="31"/>
      <c r="BB48" s="31"/>
      <c r="BC48" s="31"/>
      <c r="BD48" s="31"/>
      <c r="BE48" s="31"/>
      <c r="BF48" s="31"/>
      <c r="BG48" s="38"/>
      <c r="BH48" s="31"/>
      <c r="BI48" s="31"/>
      <c r="BJ48" s="31"/>
      <c r="BK48" s="37"/>
      <c r="BL48" s="31"/>
      <c r="BM48" s="31"/>
      <c r="BN48" s="31"/>
      <c r="BO48" s="31"/>
      <c r="BP48" s="31"/>
      <c r="BQ48" s="31"/>
      <c r="BR48" s="31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</row>
    <row r="49" spans="1:84">
      <c r="A49" s="8">
        <v>16403</v>
      </c>
      <c r="B49" s="27" t="s">
        <v>47</v>
      </c>
      <c r="C49" s="424">
        <v>11</v>
      </c>
      <c r="D49" s="420"/>
      <c r="E49" s="8" t="s">
        <v>608</v>
      </c>
      <c r="F49" s="420"/>
      <c r="G49" s="420"/>
      <c r="H49" s="8">
        <f>VLOOKUP(F49, 'Meslek Grupları'!$E$6:$G$152, 3, FALSE)</f>
        <v>0</v>
      </c>
      <c r="I49" s="8"/>
      <c r="J49" s="420"/>
      <c r="K49" s="420">
        <v>90</v>
      </c>
      <c r="L49" s="420"/>
      <c r="M49" s="420"/>
      <c r="N49" s="8"/>
      <c r="O49" s="29"/>
      <c r="P49" s="28"/>
      <c r="Q49" s="8"/>
      <c r="R49" s="8"/>
      <c r="S49" s="8"/>
      <c r="T49" s="27"/>
      <c r="U49" s="8"/>
      <c r="V49" s="8"/>
      <c r="W49" s="8"/>
      <c r="X49" s="8"/>
      <c r="Y49" s="8"/>
      <c r="Z49" s="28"/>
      <c r="AA49" s="8"/>
      <c r="AB49" s="8"/>
      <c r="AC49" s="27"/>
      <c r="AD49" s="28">
        <v>4</v>
      </c>
      <c r="AE49" s="8"/>
      <c r="AF49" s="8">
        <v>48</v>
      </c>
      <c r="AG49" s="27">
        <v>48</v>
      </c>
      <c r="AH49" s="28"/>
      <c r="AI49" s="8"/>
      <c r="AJ49" s="8"/>
      <c r="AK49" s="8"/>
      <c r="AL49" s="27"/>
      <c r="AM49" s="29">
        <v>1</v>
      </c>
      <c r="AN49" s="28"/>
      <c r="AO49" s="8"/>
      <c r="AP49" s="8"/>
      <c r="AQ49" s="8">
        <v>1</v>
      </c>
      <c r="AR49" s="8"/>
      <c r="AS49" s="8" t="s">
        <v>939</v>
      </c>
      <c r="AT49" s="8"/>
      <c r="AU49" s="8"/>
      <c r="AV49" s="8"/>
      <c r="AW49" s="8"/>
      <c r="AX49" s="8"/>
      <c r="AY49" s="28"/>
      <c r="AZ49" s="8" t="s">
        <v>1233</v>
      </c>
      <c r="BA49" s="8"/>
      <c r="BB49" s="8"/>
      <c r="BC49" s="8"/>
      <c r="BD49" s="8"/>
      <c r="BE49" s="8"/>
      <c r="BF49" s="8"/>
      <c r="BG49" s="28">
        <v>2</v>
      </c>
      <c r="BH49" s="8" t="s">
        <v>421</v>
      </c>
      <c r="BI49" s="8"/>
      <c r="BJ49" s="8"/>
      <c r="BK49" s="27">
        <v>160</v>
      </c>
      <c r="BL49" s="8"/>
      <c r="BM49" s="8"/>
      <c r="BN49" s="8"/>
      <c r="BO49" s="8"/>
      <c r="BP49" s="8"/>
      <c r="BQ49" s="8"/>
      <c r="BR49" s="8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</row>
    <row r="50" spans="1:84">
      <c r="A50" s="8">
        <v>16403</v>
      </c>
      <c r="B50" s="27" t="s">
        <v>47</v>
      </c>
      <c r="C50" s="424">
        <v>11</v>
      </c>
      <c r="D50" s="420"/>
      <c r="E50" s="8"/>
      <c r="F50" s="420"/>
      <c r="G50" s="420"/>
      <c r="H50" s="8">
        <f>VLOOKUP(F50, 'Meslek Grupları'!$E$6:$G$152, 3, FALSE)</f>
        <v>0</v>
      </c>
      <c r="I50" s="8"/>
      <c r="J50" s="420"/>
      <c r="K50" s="420"/>
      <c r="L50" s="420"/>
      <c r="M50" s="420"/>
      <c r="N50" s="8"/>
      <c r="O50" s="29"/>
      <c r="P50" s="28"/>
      <c r="Q50" s="8"/>
      <c r="R50" s="8"/>
      <c r="S50" s="8"/>
      <c r="T50" s="27"/>
      <c r="U50" s="8"/>
      <c r="V50" s="8"/>
      <c r="W50" s="8"/>
      <c r="X50" s="8"/>
      <c r="Y50" s="8"/>
      <c r="Z50" s="28"/>
      <c r="AA50" s="8"/>
      <c r="AB50" s="8"/>
      <c r="AC50" s="27"/>
      <c r="AD50" s="28"/>
      <c r="AE50" s="8"/>
      <c r="AF50" s="8"/>
      <c r="AG50" s="27"/>
      <c r="AH50" s="28"/>
      <c r="AI50" s="8"/>
      <c r="AJ50" s="8"/>
      <c r="AK50" s="8"/>
      <c r="AL50" s="27"/>
      <c r="AM50" s="29"/>
      <c r="AN50" s="2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28"/>
      <c r="AZ50" s="8"/>
      <c r="BA50" s="8"/>
      <c r="BB50" s="8"/>
      <c r="BC50" s="8"/>
      <c r="BD50" s="8"/>
      <c r="BE50" s="8"/>
      <c r="BF50" s="8"/>
      <c r="BG50" s="28">
        <v>1</v>
      </c>
      <c r="BH50" s="8" t="s">
        <v>441</v>
      </c>
      <c r="BI50" s="8"/>
      <c r="BJ50" s="8" t="s">
        <v>246</v>
      </c>
      <c r="BK50" s="27">
        <v>160</v>
      </c>
      <c r="BL50" s="8"/>
      <c r="BM50" s="8"/>
      <c r="BN50" s="8"/>
      <c r="BO50" s="8"/>
      <c r="BP50" s="8"/>
      <c r="BQ50" s="8"/>
      <c r="BR50" s="8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</row>
    <row r="51" spans="1:84">
      <c r="A51" s="8">
        <v>16403</v>
      </c>
      <c r="B51" s="27" t="s">
        <v>47</v>
      </c>
      <c r="C51" s="424">
        <v>11</v>
      </c>
      <c r="D51" s="420"/>
      <c r="E51" s="8"/>
      <c r="F51" s="420"/>
      <c r="G51" s="420"/>
      <c r="H51" s="8">
        <f>VLOOKUP(F51, 'Meslek Grupları'!$E$6:$G$152, 3, FALSE)</f>
        <v>0</v>
      </c>
      <c r="I51" s="8"/>
      <c r="J51" s="420"/>
      <c r="K51" s="420"/>
      <c r="L51" s="420"/>
      <c r="M51" s="420"/>
      <c r="N51" s="8"/>
      <c r="O51" s="29"/>
      <c r="P51" s="28"/>
      <c r="Q51" s="8"/>
      <c r="R51" s="8"/>
      <c r="S51" s="8"/>
      <c r="T51" s="27"/>
      <c r="U51" s="8"/>
      <c r="V51" s="8"/>
      <c r="W51" s="8"/>
      <c r="X51" s="8"/>
      <c r="Y51" s="8"/>
      <c r="Z51" s="28"/>
      <c r="AA51" s="8"/>
      <c r="AB51" s="8"/>
      <c r="AC51" s="27"/>
      <c r="AD51" s="28"/>
      <c r="AE51" s="8"/>
      <c r="AF51" s="8"/>
      <c r="AG51" s="27"/>
      <c r="AH51" s="28"/>
      <c r="AI51" s="8"/>
      <c r="AJ51" s="8"/>
      <c r="AK51" s="8"/>
      <c r="AL51" s="27"/>
      <c r="AM51" s="29"/>
      <c r="AN51" s="2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28"/>
      <c r="AZ51" s="8"/>
      <c r="BA51" s="8"/>
      <c r="BB51" s="8"/>
      <c r="BC51" s="8"/>
      <c r="BD51" s="8"/>
      <c r="BE51" s="8"/>
      <c r="BF51" s="8"/>
      <c r="BG51" s="28">
        <v>1</v>
      </c>
      <c r="BH51" s="8" t="s">
        <v>419</v>
      </c>
      <c r="BI51" s="8"/>
      <c r="BJ51" s="8"/>
      <c r="BK51" s="27">
        <v>70</v>
      </c>
      <c r="BL51" s="8"/>
      <c r="BM51" s="8"/>
      <c r="BN51" s="8"/>
      <c r="BO51" s="8"/>
      <c r="BP51" s="8"/>
      <c r="BQ51" s="8"/>
      <c r="BR51" s="8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</row>
    <row r="52" spans="1:84">
      <c r="A52" s="8">
        <v>16403</v>
      </c>
      <c r="B52" s="27" t="s">
        <v>47</v>
      </c>
      <c r="C52" s="424">
        <v>11</v>
      </c>
      <c r="D52" s="420"/>
      <c r="E52" s="8"/>
      <c r="F52" s="420"/>
      <c r="G52" s="420"/>
      <c r="H52" s="8">
        <f>VLOOKUP(F52, 'Meslek Grupları'!$E$6:$G$152, 3, FALSE)</f>
        <v>0</v>
      </c>
      <c r="I52" s="8"/>
      <c r="J52" s="420"/>
      <c r="K52" s="420"/>
      <c r="L52" s="420"/>
      <c r="M52" s="420"/>
      <c r="N52" s="8"/>
      <c r="O52" s="29"/>
      <c r="P52" s="28"/>
      <c r="Q52" s="8"/>
      <c r="R52" s="8"/>
      <c r="S52" s="8"/>
      <c r="T52" s="27"/>
      <c r="U52" s="8"/>
      <c r="V52" s="8"/>
      <c r="W52" s="8"/>
      <c r="X52" s="8"/>
      <c r="Y52" s="8"/>
      <c r="Z52" s="28"/>
      <c r="AA52" s="8"/>
      <c r="AB52" s="8"/>
      <c r="AC52" s="27"/>
      <c r="AD52" s="28"/>
      <c r="AE52" s="8"/>
      <c r="AF52" s="8"/>
      <c r="AG52" s="27"/>
      <c r="AH52" s="28"/>
      <c r="AI52" s="8"/>
      <c r="AJ52" s="8"/>
      <c r="AK52" s="8"/>
      <c r="AL52" s="27"/>
      <c r="AM52" s="29"/>
      <c r="AN52" s="2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28"/>
      <c r="AZ52" s="8"/>
      <c r="BA52" s="8"/>
      <c r="BB52" s="8"/>
      <c r="BC52" s="8"/>
      <c r="BD52" s="8"/>
      <c r="BE52" s="8"/>
      <c r="BF52" s="8"/>
      <c r="BG52" s="28">
        <v>1</v>
      </c>
      <c r="BH52" s="8" t="s">
        <v>389</v>
      </c>
      <c r="BI52" s="8"/>
      <c r="BJ52" s="8"/>
      <c r="BK52" s="27">
        <v>80</v>
      </c>
      <c r="BL52" s="8"/>
      <c r="BM52" s="8"/>
      <c r="BN52" s="8"/>
      <c r="BO52" s="8"/>
      <c r="BP52" s="8"/>
      <c r="BQ52" s="8"/>
      <c r="BR52" s="8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</row>
    <row r="53" spans="1:84">
      <c r="A53" s="8">
        <v>16403</v>
      </c>
      <c r="B53" s="27" t="s">
        <v>47</v>
      </c>
      <c r="C53" s="424">
        <v>11</v>
      </c>
      <c r="D53" s="420"/>
      <c r="E53" s="8"/>
      <c r="F53" s="420"/>
      <c r="G53" s="420"/>
      <c r="H53" s="8">
        <f>VLOOKUP(F53, 'Meslek Grupları'!$E$6:$G$152, 3, FALSE)</f>
        <v>0</v>
      </c>
      <c r="I53" s="8"/>
      <c r="J53" s="420"/>
      <c r="K53" s="420"/>
      <c r="L53" s="420"/>
      <c r="M53" s="420"/>
      <c r="N53" s="8"/>
      <c r="O53" s="29"/>
      <c r="P53" s="28"/>
      <c r="Q53" s="8"/>
      <c r="R53" s="8"/>
      <c r="S53" s="8"/>
      <c r="T53" s="27"/>
      <c r="U53" s="8"/>
      <c r="V53" s="8"/>
      <c r="W53" s="8"/>
      <c r="X53" s="8"/>
      <c r="Y53" s="8"/>
      <c r="Z53" s="28"/>
      <c r="AA53" s="8"/>
      <c r="AB53" s="8"/>
      <c r="AC53" s="27"/>
      <c r="AD53" s="28"/>
      <c r="AE53" s="8"/>
      <c r="AF53" s="8"/>
      <c r="AG53" s="27"/>
      <c r="AH53" s="28"/>
      <c r="AI53" s="8"/>
      <c r="AJ53" s="8"/>
      <c r="AK53" s="8"/>
      <c r="AL53" s="27"/>
      <c r="AM53" s="29"/>
      <c r="AN53" s="2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28"/>
      <c r="AZ53" s="8"/>
      <c r="BA53" s="8"/>
      <c r="BB53" s="8"/>
      <c r="BC53" s="8"/>
      <c r="BD53" s="8"/>
      <c r="BE53" s="8"/>
      <c r="BF53" s="8"/>
      <c r="BG53" s="28">
        <v>1</v>
      </c>
      <c r="BH53" s="8" t="s">
        <v>390</v>
      </c>
      <c r="BI53" s="8"/>
      <c r="BJ53" s="8" t="s">
        <v>601</v>
      </c>
      <c r="BK53" s="27">
        <v>80</v>
      </c>
      <c r="BL53" s="8"/>
      <c r="BM53" s="8"/>
      <c r="BN53" s="8"/>
      <c r="BO53" s="8"/>
      <c r="BP53" s="8"/>
      <c r="BQ53" s="8"/>
      <c r="BR53" s="8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</row>
    <row r="54" spans="1:84">
      <c r="A54" s="8">
        <v>16403</v>
      </c>
      <c r="B54" s="27" t="s">
        <v>47</v>
      </c>
      <c r="C54" s="424">
        <v>11</v>
      </c>
      <c r="D54" s="420"/>
      <c r="E54" s="8"/>
      <c r="F54" s="420"/>
      <c r="G54" s="420"/>
      <c r="H54" s="8">
        <f>VLOOKUP(F54, 'Meslek Grupları'!$E$6:$G$152, 3, FALSE)</f>
        <v>0</v>
      </c>
      <c r="I54" s="8"/>
      <c r="J54" s="420"/>
      <c r="K54" s="420"/>
      <c r="L54" s="420"/>
      <c r="M54" s="420"/>
      <c r="N54" s="8"/>
      <c r="O54" s="29"/>
      <c r="P54" s="28"/>
      <c r="Q54" s="8"/>
      <c r="R54" s="8"/>
      <c r="S54" s="8"/>
      <c r="T54" s="27"/>
      <c r="U54" s="8"/>
      <c r="V54" s="8"/>
      <c r="W54" s="8"/>
      <c r="X54" s="8"/>
      <c r="Y54" s="8"/>
      <c r="Z54" s="28"/>
      <c r="AA54" s="8"/>
      <c r="AB54" s="8"/>
      <c r="AC54" s="27"/>
      <c r="AD54" s="28"/>
      <c r="AE54" s="8"/>
      <c r="AF54" s="8"/>
      <c r="AG54" s="27"/>
      <c r="AH54" s="28"/>
      <c r="AI54" s="8"/>
      <c r="AJ54" s="8"/>
      <c r="AK54" s="8"/>
      <c r="AL54" s="27"/>
      <c r="AM54" s="29"/>
      <c r="AN54" s="2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28"/>
      <c r="AZ54" s="8"/>
      <c r="BA54" s="8"/>
      <c r="BB54" s="8"/>
      <c r="BC54" s="8"/>
      <c r="BD54" s="8"/>
      <c r="BE54" s="8"/>
      <c r="BF54" s="8"/>
      <c r="BG54" s="28">
        <v>1</v>
      </c>
      <c r="BH54" s="8" t="s">
        <v>390</v>
      </c>
      <c r="BI54" s="8"/>
      <c r="BJ54" s="8" t="s">
        <v>612</v>
      </c>
      <c r="BK54" s="27">
        <v>60</v>
      </c>
      <c r="BL54" s="8"/>
      <c r="BM54" s="8"/>
      <c r="BN54" s="8"/>
      <c r="BO54" s="8"/>
      <c r="BP54" s="8"/>
      <c r="BQ54" s="8"/>
      <c r="BR54" s="8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</row>
    <row r="55" spans="1:84">
      <c r="A55" s="8">
        <v>16403</v>
      </c>
      <c r="B55" s="27" t="s">
        <v>47</v>
      </c>
      <c r="C55" s="424">
        <v>11</v>
      </c>
      <c r="D55" s="420"/>
      <c r="E55" s="8"/>
      <c r="F55" s="420"/>
      <c r="G55" s="420"/>
      <c r="H55" s="8">
        <f>VLOOKUP(F55, 'Meslek Grupları'!$E$6:$G$152, 3, FALSE)</f>
        <v>0</v>
      </c>
      <c r="I55" s="8"/>
      <c r="J55" s="420"/>
      <c r="K55" s="420"/>
      <c r="L55" s="420"/>
      <c r="M55" s="420"/>
      <c r="N55" s="8"/>
      <c r="O55" s="29"/>
      <c r="P55" s="28"/>
      <c r="Q55" s="8"/>
      <c r="R55" s="8"/>
      <c r="S55" s="8"/>
      <c r="T55" s="27"/>
      <c r="U55" s="8"/>
      <c r="V55" s="8"/>
      <c r="W55" s="8"/>
      <c r="X55" s="8"/>
      <c r="Y55" s="8"/>
      <c r="Z55" s="28"/>
      <c r="AA55" s="8"/>
      <c r="AB55" s="8"/>
      <c r="AC55" s="27"/>
      <c r="AD55" s="28"/>
      <c r="AE55" s="8"/>
      <c r="AF55" s="8"/>
      <c r="AG55" s="27"/>
      <c r="AH55" s="28"/>
      <c r="AI55" s="8"/>
      <c r="AJ55" s="8"/>
      <c r="AK55" s="8"/>
      <c r="AL55" s="27"/>
      <c r="AM55" s="29"/>
      <c r="AN55" s="2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28"/>
      <c r="AZ55" s="8"/>
      <c r="BA55" s="8"/>
      <c r="BB55" s="8"/>
      <c r="BC55" s="8"/>
      <c r="BD55" s="8"/>
      <c r="BE55" s="8"/>
      <c r="BF55" s="8"/>
      <c r="BG55" s="28">
        <v>2</v>
      </c>
      <c r="BH55" s="8" t="s">
        <v>1234</v>
      </c>
      <c r="BI55" s="8"/>
      <c r="BJ55" s="8" t="s">
        <v>612</v>
      </c>
      <c r="BK55" s="27">
        <v>80</v>
      </c>
      <c r="BL55" s="8"/>
      <c r="BM55" s="8"/>
      <c r="BN55" s="8"/>
      <c r="BO55" s="8"/>
      <c r="BP55" s="8">
        <v>10</v>
      </c>
      <c r="BQ55" s="8" t="s">
        <v>1235</v>
      </c>
      <c r="BR55" s="8" t="s">
        <v>933</v>
      </c>
      <c r="BS55" s="27">
        <v>150</v>
      </c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>
        <v>1</v>
      </c>
      <c r="CE55" s="27" t="s">
        <v>186</v>
      </c>
      <c r="CF55" s="27"/>
    </row>
    <row r="56" spans="1:84">
      <c r="A56" s="8">
        <v>16403</v>
      </c>
      <c r="B56" s="27" t="s">
        <v>47</v>
      </c>
      <c r="C56" s="243">
        <v>11</v>
      </c>
      <c r="D56" s="31"/>
      <c r="E56" s="31"/>
      <c r="F56" s="31"/>
      <c r="G56" s="31"/>
      <c r="H56" s="8">
        <f>VLOOKUP(F56, 'Meslek Grupları'!$E$6:$G$152, 3, FALSE)</f>
        <v>0</v>
      </c>
      <c r="I56" s="31"/>
      <c r="J56" s="31"/>
      <c r="K56" s="31"/>
      <c r="L56" s="31"/>
      <c r="M56" s="31"/>
      <c r="N56" s="31"/>
      <c r="O56" s="39"/>
      <c r="P56" s="38"/>
      <c r="Q56" s="31"/>
      <c r="R56" s="31"/>
      <c r="S56" s="31"/>
      <c r="T56" s="37"/>
      <c r="U56" s="31"/>
      <c r="V56" s="31"/>
      <c r="W56" s="31"/>
      <c r="X56" s="31"/>
      <c r="Y56" s="31"/>
      <c r="Z56" s="38"/>
      <c r="AA56" s="31"/>
      <c r="AB56" s="31"/>
      <c r="AC56" s="37"/>
      <c r="AD56" s="38"/>
      <c r="AE56" s="31"/>
      <c r="AF56" s="31"/>
      <c r="AG56" s="37"/>
      <c r="AH56" s="38"/>
      <c r="AI56" s="31"/>
      <c r="AJ56" s="31"/>
      <c r="AK56" s="31"/>
      <c r="AL56" s="37"/>
      <c r="AM56" s="39"/>
      <c r="AN56" s="38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8"/>
      <c r="AZ56" s="31"/>
      <c r="BA56" s="31"/>
      <c r="BB56" s="31"/>
      <c r="BC56" s="31"/>
      <c r="BD56" s="31"/>
      <c r="BE56" s="31"/>
      <c r="BF56" s="31"/>
      <c r="BG56" s="38">
        <v>1</v>
      </c>
      <c r="BH56" s="31" t="s">
        <v>1236</v>
      </c>
      <c r="BI56" s="31"/>
      <c r="BJ56" s="31"/>
      <c r="BK56" s="37"/>
      <c r="BL56" s="31"/>
      <c r="BM56" s="31"/>
      <c r="BN56" s="31"/>
      <c r="BO56" s="31"/>
      <c r="BP56" s="31"/>
      <c r="BQ56" s="31"/>
      <c r="BR56" s="31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</row>
    <row r="57" spans="1:84">
      <c r="A57" s="8">
        <v>16403</v>
      </c>
      <c r="B57" s="27" t="s">
        <v>47</v>
      </c>
      <c r="C57" s="424">
        <v>12</v>
      </c>
      <c r="D57" s="420"/>
      <c r="E57" s="8" t="s">
        <v>619</v>
      </c>
      <c r="F57" s="420"/>
      <c r="G57" s="420"/>
      <c r="H57" s="8">
        <f>VLOOKUP(F57, 'Meslek Grupları'!$E$6:$G$152, 3, FALSE)</f>
        <v>0</v>
      </c>
      <c r="I57" s="8" t="s">
        <v>1238</v>
      </c>
      <c r="J57" s="420"/>
      <c r="K57" s="420">
        <v>412.5</v>
      </c>
      <c r="L57" s="420">
        <v>7</v>
      </c>
      <c r="M57" s="420">
        <v>14</v>
      </c>
      <c r="N57" s="8">
        <v>16</v>
      </c>
      <c r="O57" s="29"/>
      <c r="P57" s="28">
        <v>126</v>
      </c>
      <c r="Q57" s="8"/>
      <c r="R57" s="8"/>
      <c r="S57" s="8">
        <v>200</v>
      </c>
      <c r="T57" s="27">
        <v>250</v>
      </c>
      <c r="U57" s="8"/>
      <c r="V57" s="8"/>
      <c r="W57" s="8"/>
      <c r="X57" s="8"/>
      <c r="Y57" s="8"/>
      <c r="Z57" s="28">
        <v>4</v>
      </c>
      <c r="AA57" s="8" t="s">
        <v>601</v>
      </c>
      <c r="AB57" s="8"/>
      <c r="AC57" s="27">
        <v>130</v>
      </c>
      <c r="AD57" s="28">
        <v>7</v>
      </c>
      <c r="AE57" s="8" t="s">
        <v>1239</v>
      </c>
      <c r="AF57" s="8">
        <v>60</v>
      </c>
      <c r="AG57" s="27">
        <v>60</v>
      </c>
      <c r="AH57" s="28">
        <v>3</v>
      </c>
      <c r="AI57" s="8" t="s">
        <v>1239</v>
      </c>
      <c r="AJ57" s="8"/>
      <c r="AK57" s="8">
        <v>60</v>
      </c>
      <c r="AL57" s="27">
        <v>60</v>
      </c>
      <c r="AM57" s="29">
        <v>3</v>
      </c>
      <c r="AN57" s="2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28"/>
      <c r="AZ57" s="8"/>
      <c r="BA57" s="8"/>
      <c r="BB57" s="8"/>
      <c r="BC57" s="8"/>
      <c r="BD57" s="8"/>
      <c r="BE57" s="8"/>
      <c r="BF57" s="8"/>
      <c r="BG57" s="28">
        <v>2</v>
      </c>
      <c r="BH57" s="8" t="s">
        <v>386</v>
      </c>
      <c r="BI57" s="8"/>
      <c r="BJ57" s="8" t="s">
        <v>612</v>
      </c>
      <c r="BK57" s="27">
        <v>60</v>
      </c>
      <c r="BL57" s="8"/>
      <c r="BM57" s="8"/>
      <c r="BN57" s="8"/>
      <c r="BO57" s="8"/>
      <c r="BP57" s="8"/>
      <c r="BQ57" s="8"/>
      <c r="BR57" s="8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</row>
    <row r="58" spans="1:84">
      <c r="A58" s="8">
        <v>16403</v>
      </c>
      <c r="B58" s="27" t="s">
        <v>47</v>
      </c>
      <c r="C58" s="424">
        <v>12</v>
      </c>
      <c r="D58" s="420"/>
      <c r="E58" s="8"/>
      <c r="F58" s="420"/>
      <c r="G58" s="420"/>
      <c r="H58" s="8">
        <f>VLOOKUP(F58, 'Meslek Grupları'!$E$6:$G$152, 3, FALSE)</f>
        <v>0</v>
      </c>
      <c r="I58" s="8"/>
      <c r="J58" s="420"/>
      <c r="K58" s="420"/>
      <c r="L58" s="420"/>
      <c r="M58" s="420"/>
      <c r="N58" s="8"/>
      <c r="O58" s="29"/>
      <c r="P58" s="28"/>
      <c r="Q58" s="8"/>
      <c r="R58" s="8"/>
      <c r="S58" s="8"/>
      <c r="T58" s="27"/>
      <c r="U58" s="8"/>
      <c r="V58" s="8"/>
      <c r="W58" s="8"/>
      <c r="X58" s="8"/>
      <c r="Y58" s="8"/>
      <c r="Z58" s="28"/>
      <c r="AA58" s="8"/>
      <c r="AB58" s="8"/>
      <c r="AC58" s="27"/>
      <c r="AD58" s="28"/>
      <c r="AE58" s="8" t="s">
        <v>1240</v>
      </c>
      <c r="AF58" s="8">
        <v>24</v>
      </c>
      <c r="AG58" s="27">
        <v>24</v>
      </c>
      <c r="AH58" s="28">
        <v>50</v>
      </c>
      <c r="AI58" s="8" t="s">
        <v>180</v>
      </c>
      <c r="AJ58" s="8"/>
      <c r="AK58" s="8">
        <v>1000</v>
      </c>
      <c r="AL58" s="27">
        <v>1000</v>
      </c>
      <c r="AM58" s="29"/>
      <c r="AN58" s="2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28">
        <v>11</v>
      </c>
      <c r="AZ58" s="8" t="s">
        <v>1239</v>
      </c>
      <c r="BA58" s="8"/>
      <c r="BB58" s="8">
        <v>1</v>
      </c>
      <c r="BC58" s="8">
        <v>1</v>
      </c>
      <c r="BD58" s="8" t="s">
        <v>910</v>
      </c>
      <c r="BE58" s="8"/>
      <c r="BF58" s="8"/>
      <c r="BG58" s="28">
        <v>2</v>
      </c>
      <c r="BH58" s="8" t="s">
        <v>397</v>
      </c>
      <c r="BI58" s="8"/>
      <c r="BJ58" s="8" t="s">
        <v>612</v>
      </c>
      <c r="BK58" s="27">
        <v>320</v>
      </c>
      <c r="BL58" s="8"/>
      <c r="BM58" s="8"/>
      <c r="BN58" s="8"/>
      <c r="BO58" s="8"/>
      <c r="BP58" s="8"/>
      <c r="BQ58" s="8"/>
      <c r="BR58" s="8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</row>
    <row r="59" spans="1:84">
      <c r="A59" s="8">
        <v>16403</v>
      </c>
      <c r="B59" s="27" t="s">
        <v>47</v>
      </c>
      <c r="C59" s="424">
        <v>12</v>
      </c>
      <c r="D59" s="420"/>
      <c r="E59" s="8"/>
      <c r="F59" s="420"/>
      <c r="G59" s="420"/>
      <c r="H59" s="8">
        <f>VLOOKUP(F59, 'Meslek Grupları'!$E$6:$G$152, 3, FALSE)</f>
        <v>0</v>
      </c>
      <c r="I59" s="8"/>
      <c r="J59" s="420"/>
      <c r="K59" s="420"/>
      <c r="L59" s="420"/>
      <c r="M59" s="420"/>
      <c r="N59" s="8"/>
      <c r="O59" s="29"/>
      <c r="P59" s="28"/>
      <c r="Q59" s="8">
        <v>1</v>
      </c>
      <c r="R59" s="8"/>
      <c r="S59" s="8">
        <v>200</v>
      </c>
      <c r="T59" s="27"/>
      <c r="U59" s="8"/>
      <c r="V59" s="8"/>
      <c r="W59" s="8"/>
      <c r="X59" s="8"/>
      <c r="Y59" s="8"/>
      <c r="Z59" s="28"/>
      <c r="AA59" s="8"/>
      <c r="AB59" s="8"/>
      <c r="AC59" s="27"/>
      <c r="AD59" s="28"/>
      <c r="AE59" s="8"/>
      <c r="AF59" s="8"/>
      <c r="AG59" s="27"/>
      <c r="AH59" s="28">
        <v>82</v>
      </c>
      <c r="AI59" s="8" t="s">
        <v>1241</v>
      </c>
      <c r="AJ59" s="8"/>
      <c r="AK59" s="8">
        <v>1640</v>
      </c>
      <c r="AL59" s="27">
        <v>1345</v>
      </c>
      <c r="AM59" s="29"/>
      <c r="AN59" s="2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8">
        <v>7</v>
      </c>
      <c r="AZ59" s="8" t="s">
        <v>1242</v>
      </c>
      <c r="BA59" s="8">
        <v>72</v>
      </c>
      <c r="BB59" s="8"/>
      <c r="BC59" s="8"/>
      <c r="BD59" s="8"/>
      <c r="BE59" s="8"/>
      <c r="BF59" s="8"/>
      <c r="BG59" s="28">
        <v>1</v>
      </c>
      <c r="BH59" s="8" t="s">
        <v>1243</v>
      </c>
      <c r="BI59" s="8"/>
      <c r="BJ59" s="8" t="s">
        <v>612</v>
      </c>
      <c r="BK59" s="27">
        <v>130</v>
      </c>
      <c r="BL59" s="8"/>
      <c r="BM59" s="8"/>
      <c r="BN59" s="8"/>
      <c r="BO59" s="8"/>
      <c r="BP59" s="8"/>
      <c r="BQ59" s="8"/>
      <c r="BR59" s="8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</row>
    <row r="60" spans="1:84">
      <c r="A60" s="8">
        <v>16403</v>
      </c>
      <c r="B60" s="27" t="s">
        <v>47</v>
      </c>
      <c r="C60" s="424">
        <v>12</v>
      </c>
      <c r="D60" s="420"/>
      <c r="E60" s="8"/>
      <c r="F60" s="420"/>
      <c r="G60" s="420"/>
      <c r="H60" s="8">
        <f>VLOOKUP(F60, 'Meslek Grupları'!$E$6:$G$152, 3, FALSE)</f>
        <v>0</v>
      </c>
      <c r="I60" s="8"/>
      <c r="J60" s="420"/>
      <c r="K60" s="420"/>
      <c r="L60" s="420"/>
      <c r="M60" s="420"/>
      <c r="N60" s="8"/>
      <c r="O60" s="29"/>
      <c r="P60" s="28"/>
      <c r="Q60" s="8"/>
      <c r="R60" s="8"/>
      <c r="S60" s="8"/>
      <c r="T60" s="27"/>
      <c r="U60" s="8"/>
      <c r="V60" s="8"/>
      <c r="W60" s="8"/>
      <c r="X60" s="8"/>
      <c r="Y60" s="8"/>
      <c r="Z60" s="28"/>
      <c r="AA60" s="8"/>
      <c r="AB60" s="8"/>
      <c r="AC60" s="27"/>
      <c r="AD60" s="28"/>
      <c r="AE60" s="8"/>
      <c r="AF60" s="8"/>
      <c r="AG60" s="27"/>
      <c r="AH60" s="28"/>
      <c r="AI60" s="8"/>
      <c r="AJ60" s="8"/>
      <c r="AK60" s="8"/>
      <c r="AL60" s="27"/>
      <c r="AM60" s="29"/>
      <c r="AN60" s="2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28"/>
      <c r="AZ60" s="8"/>
      <c r="BA60" s="8"/>
      <c r="BB60" s="8"/>
      <c r="BC60" s="8"/>
      <c r="BD60" s="8"/>
      <c r="BE60" s="8"/>
      <c r="BF60" s="8"/>
      <c r="BG60" s="28">
        <v>1</v>
      </c>
      <c r="BH60" s="8" t="s">
        <v>444</v>
      </c>
      <c r="BI60" s="8"/>
      <c r="BJ60" s="8" t="s">
        <v>612</v>
      </c>
      <c r="BK60" s="27">
        <v>120</v>
      </c>
      <c r="BL60" s="8"/>
      <c r="BM60" s="8"/>
      <c r="BN60" s="8"/>
      <c r="BO60" s="8"/>
      <c r="BP60" s="8"/>
      <c r="BQ60" s="8"/>
      <c r="BR60" s="8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</row>
    <row r="61" spans="1:84">
      <c r="A61" s="8">
        <v>16403</v>
      </c>
      <c r="B61" s="27" t="s">
        <v>47</v>
      </c>
      <c r="C61" s="424">
        <v>12</v>
      </c>
      <c r="D61" s="420"/>
      <c r="E61" s="8"/>
      <c r="F61" s="420"/>
      <c r="G61" s="420"/>
      <c r="H61" s="8">
        <f>VLOOKUP(F61, 'Meslek Grupları'!$E$6:$G$152, 3, FALSE)</f>
        <v>0</v>
      </c>
      <c r="I61" s="8"/>
      <c r="J61" s="420"/>
      <c r="K61" s="420"/>
      <c r="L61" s="420"/>
      <c r="M61" s="420"/>
      <c r="N61" s="8"/>
      <c r="O61" s="29"/>
      <c r="P61" s="28"/>
      <c r="Q61" s="8"/>
      <c r="R61" s="8"/>
      <c r="S61" s="8"/>
      <c r="T61" s="27"/>
      <c r="U61" s="8"/>
      <c r="V61" s="8"/>
      <c r="W61" s="8"/>
      <c r="X61" s="8"/>
      <c r="Y61" s="8"/>
      <c r="Z61" s="28"/>
      <c r="AA61" s="8"/>
      <c r="AB61" s="8"/>
      <c r="AC61" s="27"/>
      <c r="AD61" s="28"/>
      <c r="AE61" s="8"/>
      <c r="AF61" s="8"/>
      <c r="AG61" s="27"/>
      <c r="AH61" s="28"/>
      <c r="AI61" s="8"/>
      <c r="AJ61" s="8"/>
      <c r="AK61" s="8"/>
      <c r="AL61" s="27"/>
      <c r="AM61" s="29"/>
      <c r="AN61" s="2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28"/>
      <c r="AZ61" s="8"/>
      <c r="BA61" s="8"/>
      <c r="BB61" s="8"/>
      <c r="BC61" s="8"/>
      <c r="BD61" s="8"/>
      <c r="BE61" s="8"/>
      <c r="BF61" s="8"/>
      <c r="BG61" s="28">
        <v>1</v>
      </c>
      <c r="BH61" s="8" t="s">
        <v>174</v>
      </c>
      <c r="BI61" s="8"/>
      <c r="BJ61" s="8" t="s">
        <v>612</v>
      </c>
      <c r="BK61" s="27">
        <v>110</v>
      </c>
      <c r="BL61" s="8"/>
      <c r="BM61" s="8"/>
      <c r="BN61" s="8"/>
      <c r="BO61" s="8"/>
      <c r="BP61" s="8"/>
      <c r="BQ61" s="8"/>
      <c r="BR61" s="8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</row>
    <row r="62" spans="1:84">
      <c r="A62" s="8">
        <v>16403</v>
      </c>
      <c r="B62" s="27" t="s">
        <v>47</v>
      </c>
      <c r="C62" s="424">
        <v>12</v>
      </c>
      <c r="D62" s="420"/>
      <c r="E62" s="8"/>
      <c r="F62" s="420"/>
      <c r="G62" s="420"/>
      <c r="H62" s="8">
        <f>VLOOKUP(F62, 'Meslek Grupları'!$E$6:$G$152, 3, FALSE)</f>
        <v>0</v>
      </c>
      <c r="I62" s="8"/>
      <c r="J62" s="420"/>
      <c r="K62" s="420"/>
      <c r="L62" s="420"/>
      <c r="M62" s="420"/>
      <c r="N62" s="8"/>
      <c r="O62" s="29"/>
      <c r="P62" s="28"/>
      <c r="Q62" s="8"/>
      <c r="R62" s="8"/>
      <c r="S62" s="8"/>
      <c r="T62" s="27"/>
      <c r="U62" s="8"/>
      <c r="V62" s="8"/>
      <c r="W62" s="8"/>
      <c r="X62" s="8"/>
      <c r="Y62" s="8"/>
      <c r="Z62" s="28"/>
      <c r="AA62" s="8"/>
      <c r="AB62" s="8"/>
      <c r="AC62" s="27"/>
      <c r="AD62" s="28"/>
      <c r="AE62" s="8"/>
      <c r="AF62" s="8"/>
      <c r="AG62" s="27"/>
      <c r="AH62" s="28"/>
      <c r="AI62" s="8"/>
      <c r="AJ62" s="8"/>
      <c r="AK62" s="8"/>
      <c r="AL62" s="27"/>
      <c r="AM62" s="29"/>
      <c r="AN62" s="2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28"/>
      <c r="AZ62" s="8"/>
      <c r="BA62" s="8"/>
      <c r="BB62" s="8"/>
      <c r="BC62" s="8"/>
      <c r="BD62" s="8"/>
      <c r="BE62" s="8"/>
      <c r="BF62" s="8"/>
      <c r="BG62" s="28">
        <v>1</v>
      </c>
      <c r="BH62" s="8" t="s">
        <v>1236</v>
      </c>
      <c r="BI62" s="8"/>
      <c r="BJ62" s="8" t="s">
        <v>612</v>
      </c>
      <c r="BK62" s="27"/>
      <c r="BL62" s="8"/>
      <c r="BM62" s="8"/>
      <c r="BN62" s="8"/>
      <c r="BO62" s="8"/>
      <c r="BP62" s="8"/>
      <c r="BQ62" s="8"/>
      <c r="BR62" s="8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</row>
    <row r="63" spans="1:84">
      <c r="A63" s="8">
        <v>16403</v>
      </c>
      <c r="B63" s="27" t="s">
        <v>47</v>
      </c>
      <c r="C63" s="424">
        <v>12</v>
      </c>
      <c r="D63" s="420"/>
      <c r="E63" s="8"/>
      <c r="F63" s="420"/>
      <c r="G63" s="420"/>
      <c r="H63" s="8">
        <f>VLOOKUP(F63, 'Meslek Grupları'!$E$6:$G$152, 3, FALSE)</f>
        <v>0</v>
      </c>
      <c r="I63" s="8"/>
      <c r="J63" s="420"/>
      <c r="K63" s="420"/>
      <c r="L63" s="420"/>
      <c r="M63" s="420"/>
      <c r="N63" s="8"/>
      <c r="O63" s="29"/>
      <c r="P63" s="28"/>
      <c r="Q63" s="8"/>
      <c r="R63" s="8"/>
      <c r="S63" s="8"/>
      <c r="T63" s="27"/>
      <c r="U63" s="8"/>
      <c r="V63" s="8"/>
      <c r="W63" s="8"/>
      <c r="X63" s="8"/>
      <c r="Y63" s="8"/>
      <c r="Z63" s="28"/>
      <c r="AA63" s="8"/>
      <c r="AB63" s="8"/>
      <c r="AC63" s="27"/>
      <c r="AD63" s="28"/>
      <c r="AE63" s="8"/>
      <c r="AF63" s="8"/>
      <c r="AG63" s="27"/>
      <c r="AH63" s="28"/>
      <c r="AI63" s="8"/>
      <c r="AJ63" s="8"/>
      <c r="AK63" s="8"/>
      <c r="AL63" s="27"/>
      <c r="AM63" s="29"/>
      <c r="AN63" s="2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28"/>
      <c r="AZ63" s="8"/>
      <c r="BA63" s="8"/>
      <c r="BB63" s="8"/>
      <c r="BC63" s="8"/>
      <c r="BD63" s="8"/>
      <c r="BE63" s="8"/>
      <c r="BF63" s="8"/>
      <c r="BG63" s="28">
        <v>1</v>
      </c>
      <c r="BH63" s="8" t="s">
        <v>389</v>
      </c>
      <c r="BI63" s="8"/>
      <c r="BJ63" s="8" t="s">
        <v>876</v>
      </c>
      <c r="BK63" s="27">
        <v>140</v>
      </c>
      <c r="BL63" s="8"/>
      <c r="BM63" s="8"/>
      <c r="BN63" s="8"/>
      <c r="BO63" s="8"/>
      <c r="BP63" s="8"/>
      <c r="BQ63" s="8"/>
      <c r="BR63" s="8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</row>
    <row r="64" spans="1:84">
      <c r="A64" s="8">
        <v>16403</v>
      </c>
      <c r="B64" s="27" t="s">
        <v>47</v>
      </c>
      <c r="C64" s="243">
        <v>12</v>
      </c>
      <c r="D64" s="31"/>
      <c r="E64" s="31"/>
      <c r="F64" s="31"/>
      <c r="G64" s="31"/>
      <c r="H64" s="8">
        <f>VLOOKUP(F64, 'Meslek Grupları'!$E$6:$G$152, 3, FALSE)</f>
        <v>0</v>
      </c>
      <c r="I64" s="31"/>
      <c r="J64" s="31"/>
      <c r="K64" s="31"/>
      <c r="L64" s="31"/>
      <c r="M64" s="31"/>
      <c r="N64" s="31"/>
      <c r="O64" s="39"/>
      <c r="P64" s="38"/>
      <c r="Q64" s="31"/>
      <c r="R64" s="31"/>
      <c r="S64" s="31"/>
      <c r="T64" s="37"/>
      <c r="U64" s="31"/>
      <c r="V64" s="31"/>
      <c r="W64" s="31"/>
      <c r="X64" s="31"/>
      <c r="Y64" s="31"/>
      <c r="Z64" s="38"/>
      <c r="AA64" s="31"/>
      <c r="AB64" s="31"/>
      <c r="AC64" s="37"/>
      <c r="AD64" s="38"/>
      <c r="AE64" s="31"/>
      <c r="AF64" s="31"/>
      <c r="AG64" s="37"/>
      <c r="AH64" s="38"/>
      <c r="AI64" s="31"/>
      <c r="AJ64" s="31"/>
      <c r="AK64" s="31"/>
      <c r="AL64" s="37"/>
      <c r="AM64" s="39"/>
      <c r="AN64" s="38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8"/>
      <c r="AZ64" s="31"/>
      <c r="BA64" s="31"/>
      <c r="BB64" s="31"/>
      <c r="BC64" s="31"/>
      <c r="BD64" s="31"/>
      <c r="BE64" s="31"/>
      <c r="BF64" s="31"/>
      <c r="BG64" s="38">
        <v>1</v>
      </c>
      <c r="BH64" s="31" t="s">
        <v>394</v>
      </c>
      <c r="BI64" s="31"/>
      <c r="BJ64" s="31" t="s">
        <v>876</v>
      </c>
      <c r="BK64" s="37">
        <v>125</v>
      </c>
      <c r="BL64" s="31"/>
      <c r="BM64" s="31"/>
      <c r="BN64" s="31"/>
      <c r="BO64" s="31"/>
      <c r="BP64" s="31"/>
      <c r="BQ64" s="31"/>
      <c r="BR64" s="31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</row>
    <row r="65" spans="1:84">
      <c r="A65" s="8">
        <v>16403</v>
      </c>
      <c r="B65" s="27" t="s">
        <v>47</v>
      </c>
      <c r="C65" s="243">
        <v>19</v>
      </c>
      <c r="D65" s="31"/>
      <c r="E65" s="31" t="s">
        <v>1259</v>
      </c>
      <c r="F65" s="31" t="s">
        <v>1013</v>
      </c>
      <c r="G65" s="31">
        <v>200</v>
      </c>
      <c r="H65" s="286" t="s">
        <v>789</v>
      </c>
      <c r="I65" s="31"/>
      <c r="J65" s="31"/>
      <c r="K65" s="31"/>
      <c r="L65" s="31"/>
      <c r="M65" s="31"/>
      <c r="N65" s="31"/>
      <c r="O65" s="39"/>
      <c r="P65" s="38"/>
      <c r="Q65" s="31"/>
      <c r="R65" s="31"/>
      <c r="S65" s="31"/>
      <c r="T65" s="37"/>
      <c r="U65" s="31"/>
      <c r="V65" s="31"/>
      <c r="W65" s="31"/>
      <c r="X65" s="31"/>
      <c r="Y65" s="31"/>
      <c r="Z65" s="38"/>
      <c r="AA65" s="31"/>
      <c r="AB65" s="31"/>
      <c r="AC65" s="37"/>
      <c r="AD65" s="38"/>
      <c r="AE65" s="31"/>
      <c r="AF65" s="31"/>
      <c r="AG65" s="37"/>
      <c r="AH65" s="38"/>
      <c r="AI65" s="31"/>
      <c r="AJ65" s="31"/>
      <c r="AK65" s="31"/>
      <c r="AL65" s="37"/>
      <c r="AM65" s="39"/>
      <c r="AN65" s="38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8"/>
      <c r="AZ65" s="31"/>
      <c r="BA65" s="31"/>
      <c r="BB65" s="31"/>
      <c r="BC65" s="31"/>
      <c r="BD65" s="31"/>
      <c r="BE65" s="31"/>
      <c r="BF65" s="31"/>
      <c r="BG65" s="38"/>
      <c r="BH65" s="31"/>
      <c r="BI65" s="31"/>
      <c r="BJ65" s="31"/>
      <c r="BK65" s="37"/>
      <c r="BL65" s="31"/>
      <c r="BM65" s="31"/>
      <c r="BN65" s="31"/>
      <c r="BO65" s="31"/>
      <c r="BP65" s="31"/>
      <c r="BQ65" s="31"/>
      <c r="BR65" s="31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</row>
    <row r="66" spans="1:84">
      <c r="A66" s="8">
        <v>16403</v>
      </c>
      <c r="B66" s="27" t="s">
        <v>47</v>
      </c>
      <c r="C66" s="243">
        <v>50</v>
      </c>
      <c r="D66" s="31"/>
      <c r="E66" s="31" t="s">
        <v>1302</v>
      </c>
      <c r="F66" s="31" t="s">
        <v>368</v>
      </c>
      <c r="G66" s="31">
        <v>1200</v>
      </c>
      <c r="H66" s="8" t="str">
        <f>VLOOKUP(F66, 'Meslek Grupları'!$E$6:$G$152, 3, FALSE)</f>
        <v>Görevli</v>
      </c>
      <c r="I66" s="31" t="s">
        <v>1303</v>
      </c>
      <c r="J66" s="31"/>
      <c r="K66" s="31"/>
      <c r="L66" s="31"/>
      <c r="M66" s="31"/>
      <c r="N66" s="31"/>
      <c r="O66" s="39"/>
      <c r="P66" s="38"/>
      <c r="Q66" s="31"/>
      <c r="R66" s="31"/>
      <c r="S66" s="31"/>
      <c r="T66" s="37"/>
      <c r="U66" s="31"/>
      <c r="V66" s="31"/>
      <c r="W66" s="31"/>
      <c r="X66" s="31"/>
      <c r="Y66" s="31"/>
      <c r="Z66" s="38"/>
      <c r="AA66" s="31"/>
      <c r="AB66" s="31"/>
      <c r="AC66" s="37"/>
      <c r="AD66" s="38"/>
      <c r="AE66" s="31"/>
      <c r="AF66" s="31"/>
      <c r="AG66" s="37"/>
      <c r="AH66" s="38"/>
      <c r="AI66" s="31"/>
      <c r="AJ66" s="31"/>
      <c r="AK66" s="31"/>
      <c r="AL66" s="37"/>
      <c r="AM66" s="39"/>
      <c r="AN66" s="38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8"/>
      <c r="AZ66" s="31"/>
      <c r="BA66" s="31"/>
      <c r="BB66" s="31"/>
      <c r="BC66" s="31"/>
      <c r="BD66" s="31"/>
      <c r="BE66" s="31"/>
      <c r="BF66" s="31"/>
      <c r="BG66" s="38"/>
      <c r="BH66" s="31"/>
      <c r="BI66" s="31"/>
      <c r="BJ66" s="31"/>
      <c r="BK66" s="37"/>
      <c r="BL66" s="31"/>
      <c r="BM66" s="31"/>
      <c r="BN66" s="31"/>
      <c r="BO66" s="31"/>
      <c r="BP66" s="31"/>
      <c r="BQ66" s="31"/>
      <c r="BR66" s="31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</row>
    <row r="67" spans="1:84">
      <c r="A67" s="8">
        <v>16403</v>
      </c>
      <c r="B67" s="27" t="s">
        <v>47</v>
      </c>
      <c r="C67" s="243">
        <v>62</v>
      </c>
      <c r="D67" s="31"/>
      <c r="E67" s="31" t="s">
        <v>1314</v>
      </c>
      <c r="F67" s="31" t="s">
        <v>1006</v>
      </c>
      <c r="G67" s="31">
        <v>150</v>
      </c>
      <c r="H67" s="286" t="s">
        <v>787</v>
      </c>
      <c r="I67" s="31"/>
      <c r="J67" s="31"/>
      <c r="K67" s="31"/>
      <c r="L67" s="31"/>
      <c r="M67" s="31"/>
      <c r="N67" s="31"/>
      <c r="O67" s="39"/>
      <c r="P67" s="38"/>
      <c r="Q67" s="31"/>
      <c r="R67" s="31"/>
      <c r="S67" s="31"/>
      <c r="T67" s="37"/>
      <c r="U67" s="31"/>
      <c r="V67" s="31"/>
      <c r="W67" s="31"/>
      <c r="X67" s="31"/>
      <c r="Y67" s="31"/>
      <c r="Z67" s="38"/>
      <c r="AA67" s="31"/>
      <c r="AB67" s="31"/>
      <c r="AC67" s="37"/>
      <c r="AD67" s="38"/>
      <c r="AE67" s="31"/>
      <c r="AF67" s="31"/>
      <c r="AG67" s="37"/>
      <c r="AH67" s="38"/>
      <c r="AI67" s="31"/>
      <c r="AJ67" s="31"/>
      <c r="AK67" s="31"/>
      <c r="AL67" s="37"/>
      <c r="AM67" s="39"/>
      <c r="AN67" s="38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8"/>
      <c r="AZ67" s="31"/>
      <c r="BA67" s="31"/>
      <c r="BB67" s="31"/>
      <c r="BC67" s="31"/>
      <c r="BD67" s="31"/>
      <c r="BE67" s="31"/>
      <c r="BF67" s="31"/>
      <c r="BG67" s="38"/>
      <c r="BH67" s="31"/>
      <c r="BI67" s="31"/>
      <c r="BJ67" s="31"/>
      <c r="BK67" s="37"/>
      <c r="BL67" s="31"/>
      <c r="BM67" s="31"/>
      <c r="BN67" s="31"/>
      <c r="BO67" s="31"/>
      <c r="BP67" s="31"/>
      <c r="BQ67" s="31"/>
      <c r="BR67" s="31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</row>
    <row r="68" spans="1:84">
      <c r="A68" s="8">
        <v>16403</v>
      </c>
      <c r="B68" s="27" t="s">
        <v>47</v>
      </c>
      <c r="C68" s="243">
        <v>66</v>
      </c>
      <c r="D68" s="31"/>
      <c r="E68" s="31" t="s">
        <v>1319</v>
      </c>
      <c r="F68" s="31"/>
      <c r="G68" s="31"/>
      <c r="H68" s="8">
        <f>VLOOKUP(F68, 'Meslek Grupları'!$E$6:$G$152, 3, FALSE)</f>
        <v>0</v>
      </c>
      <c r="I68" s="31"/>
      <c r="J68" s="31">
        <v>120</v>
      </c>
      <c r="K68" s="31"/>
      <c r="L68" s="31"/>
      <c r="M68" s="31"/>
      <c r="N68" s="31"/>
      <c r="O68" s="39"/>
      <c r="P68" s="38">
        <v>50</v>
      </c>
      <c r="Q68" s="31"/>
      <c r="R68" s="31"/>
      <c r="S68" s="31">
        <v>50</v>
      </c>
      <c r="T68" s="37">
        <v>50</v>
      </c>
      <c r="U68" s="31"/>
      <c r="V68" s="31"/>
      <c r="W68" s="31"/>
      <c r="X68" s="31"/>
      <c r="Y68" s="31"/>
      <c r="Z68" s="38"/>
      <c r="AA68" s="31"/>
      <c r="AB68" s="31"/>
      <c r="AC68" s="37"/>
      <c r="AD68" s="38">
        <v>7</v>
      </c>
      <c r="AE68" s="31"/>
      <c r="AF68" s="31">
        <v>84</v>
      </c>
      <c r="AG68" s="37">
        <v>84</v>
      </c>
      <c r="AH68" s="38"/>
      <c r="AI68" s="31"/>
      <c r="AJ68" s="31"/>
      <c r="AK68" s="31"/>
      <c r="AL68" s="37"/>
      <c r="AM68" s="39"/>
      <c r="AN68" s="38">
        <v>1</v>
      </c>
      <c r="AO68" s="31"/>
      <c r="AP68" s="31"/>
      <c r="AQ68" s="31"/>
      <c r="AR68" s="31"/>
      <c r="AS68" s="31"/>
      <c r="AT68" s="31"/>
      <c r="AU68" s="31">
        <v>1</v>
      </c>
      <c r="AV68" s="31">
        <v>10</v>
      </c>
      <c r="AW68" s="31"/>
      <c r="AX68" s="31"/>
      <c r="AY68" s="38"/>
      <c r="AZ68" s="31"/>
      <c r="BA68" s="31"/>
      <c r="BB68" s="31">
        <v>1</v>
      </c>
      <c r="BC68" s="31">
        <v>5</v>
      </c>
      <c r="BD68" s="31" t="s">
        <v>899</v>
      </c>
      <c r="BE68" s="31"/>
      <c r="BF68" s="31">
        <v>600</v>
      </c>
      <c r="BG68" s="38">
        <v>1</v>
      </c>
      <c r="BH68" s="31" t="s">
        <v>430</v>
      </c>
      <c r="BI68" s="31">
        <v>0.25</v>
      </c>
      <c r="BJ68" s="31"/>
      <c r="BK68" s="37">
        <v>30</v>
      </c>
      <c r="BL68" s="31"/>
      <c r="BM68" s="31"/>
      <c r="BN68" s="31"/>
      <c r="BO68" s="31"/>
      <c r="BP68" s="31"/>
      <c r="BQ68" s="31"/>
      <c r="BR68" s="31"/>
      <c r="BS68" s="37"/>
      <c r="BT68" s="37"/>
      <c r="BU68" s="37">
        <v>1</v>
      </c>
      <c r="BV68" s="37" t="s">
        <v>1320</v>
      </c>
      <c r="BW68" s="37" t="s">
        <v>612</v>
      </c>
      <c r="BX68" s="37">
        <v>30</v>
      </c>
      <c r="BY68" s="37"/>
      <c r="BZ68" s="37"/>
      <c r="CA68" s="37"/>
      <c r="CB68" s="37"/>
      <c r="CC68" s="37"/>
      <c r="CD68" s="37"/>
      <c r="CE68" s="37"/>
      <c r="CF68" s="37"/>
    </row>
    <row r="69" spans="1:84">
      <c r="A69" s="8">
        <v>11059</v>
      </c>
      <c r="B69" s="27" t="s">
        <v>49</v>
      </c>
      <c r="C69" s="243">
        <v>10</v>
      </c>
      <c r="D69" s="31"/>
      <c r="E69" s="31" t="s">
        <v>608</v>
      </c>
      <c r="F69" s="31"/>
      <c r="G69" s="31"/>
      <c r="H69" s="8">
        <f>VLOOKUP(F69, 'Meslek Grupları'!$E$6:$G$152, 3, FALSE)</f>
        <v>0</v>
      </c>
      <c r="I69" s="31"/>
      <c r="J69" s="31"/>
      <c r="K69" s="31"/>
      <c r="L69" s="31"/>
      <c r="M69" s="31"/>
      <c r="N69" s="31"/>
      <c r="O69" s="39"/>
      <c r="P69" s="38"/>
      <c r="Q69" s="31"/>
      <c r="R69" s="31"/>
      <c r="S69" s="31"/>
      <c r="T69" s="37"/>
      <c r="U69" s="31"/>
      <c r="V69" s="31"/>
      <c r="W69" s="31"/>
      <c r="X69" s="31"/>
      <c r="Y69" s="31"/>
      <c r="Z69" s="38"/>
      <c r="AA69" s="31"/>
      <c r="AB69" s="31"/>
      <c r="AC69" s="37"/>
      <c r="AD69" s="38"/>
      <c r="AE69" s="31"/>
      <c r="AF69" s="31"/>
      <c r="AG69" s="37"/>
      <c r="AH69" s="38"/>
      <c r="AI69" s="31"/>
      <c r="AJ69" s="31"/>
      <c r="AK69" s="31"/>
      <c r="AL69" s="37"/>
      <c r="AM69" s="39"/>
      <c r="AN69" s="38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8"/>
      <c r="AZ69" s="31"/>
      <c r="BA69" s="31"/>
      <c r="BB69" s="31"/>
      <c r="BC69" s="31"/>
      <c r="BD69" s="31"/>
      <c r="BE69" s="31"/>
      <c r="BF69" s="31"/>
      <c r="BG69" s="38">
        <v>8</v>
      </c>
      <c r="BH69" s="31"/>
      <c r="BI69" s="31"/>
      <c r="BJ69" s="31"/>
      <c r="BK69" s="37">
        <v>740</v>
      </c>
      <c r="BL69" s="31"/>
      <c r="BM69" s="31"/>
      <c r="BN69" s="31"/>
      <c r="BO69" s="31"/>
      <c r="BP69" s="31"/>
      <c r="BQ69" s="31"/>
      <c r="BR69" s="31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</row>
    <row r="70" spans="1:84">
      <c r="A70" s="8">
        <v>11059</v>
      </c>
      <c r="B70" s="27" t="s">
        <v>49</v>
      </c>
      <c r="C70" s="243">
        <v>11</v>
      </c>
      <c r="D70" s="31"/>
      <c r="E70" s="31" t="s">
        <v>608</v>
      </c>
      <c r="F70" s="31"/>
      <c r="G70" s="31"/>
      <c r="H70" s="8">
        <f>VLOOKUP(F70, 'Meslek Grupları'!$E$6:$G$152, 3, FALSE)</f>
        <v>0</v>
      </c>
      <c r="I70" s="31"/>
      <c r="J70" s="31"/>
      <c r="K70" s="31"/>
      <c r="L70" s="31"/>
      <c r="M70" s="31"/>
      <c r="N70" s="31"/>
      <c r="O70" s="39"/>
      <c r="P70" s="38"/>
      <c r="Q70" s="31"/>
      <c r="R70" s="31"/>
      <c r="S70" s="31"/>
      <c r="T70" s="37"/>
      <c r="U70" s="31"/>
      <c r="V70" s="31"/>
      <c r="W70" s="31"/>
      <c r="X70" s="31"/>
      <c r="Y70" s="31"/>
      <c r="Z70" s="38"/>
      <c r="AA70" s="31"/>
      <c r="AB70" s="31"/>
      <c r="AC70" s="37"/>
      <c r="AD70" s="38"/>
      <c r="AE70" s="31"/>
      <c r="AF70" s="31"/>
      <c r="AG70" s="37"/>
      <c r="AH70" s="38"/>
      <c r="AI70" s="31"/>
      <c r="AJ70" s="31"/>
      <c r="AK70" s="31"/>
      <c r="AL70" s="37"/>
      <c r="AM70" s="39"/>
      <c r="AN70" s="38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8"/>
      <c r="AZ70" s="31"/>
      <c r="BA70" s="31"/>
      <c r="BB70" s="31"/>
      <c r="BC70" s="31"/>
      <c r="BD70" s="31"/>
      <c r="BE70" s="31"/>
      <c r="BF70" s="31"/>
      <c r="BG70" s="38"/>
      <c r="BH70" s="31"/>
      <c r="BI70" s="31"/>
      <c r="BJ70" s="31"/>
      <c r="BK70" s="37"/>
      <c r="BL70" s="31"/>
      <c r="BM70" s="31"/>
      <c r="BN70" s="31"/>
      <c r="BO70" s="31"/>
      <c r="BP70" s="31"/>
      <c r="BQ70" s="31"/>
      <c r="BR70" s="31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>
        <v>1</v>
      </c>
      <c r="CE70" s="37"/>
      <c r="CF70" s="37">
        <v>100</v>
      </c>
    </row>
    <row r="71" spans="1:84">
      <c r="A71" s="8">
        <v>11059</v>
      </c>
      <c r="B71" s="27" t="s">
        <v>49</v>
      </c>
      <c r="C71" s="243">
        <v>28</v>
      </c>
      <c r="D71" s="31"/>
      <c r="E71" s="31" t="s">
        <v>608</v>
      </c>
      <c r="F71" s="31"/>
      <c r="G71" s="31"/>
      <c r="H71" s="8">
        <f>VLOOKUP(F71, 'Meslek Grupları'!$E$6:$G$152, 3, FALSE)</f>
        <v>0</v>
      </c>
      <c r="I71" s="31"/>
      <c r="J71" s="31"/>
      <c r="K71" s="31"/>
      <c r="L71" s="31"/>
      <c r="M71" s="31"/>
      <c r="N71" s="31"/>
      <c r="O71" s="39"/>
      <c r="P71" s="38"/>
      <c r="Q71" s="31"/>
      <c r="R71" s="31"/>
      <c r="S71" s="31"/>
      <c r="T71" s="37"/>
      <c r="U71" s="31"/>
      <c r="V71" s="31"/>
      <c r="W71" s="31"/>
      <c r="X71" s="31"/>
      <c r="Y71" s="31"/>
      <c r="Z71" s="38"/>
      <c r="AA71" s="31"/>
      <c r="AB71" s="31"/>
      <c r="AC71" s="37"/>
      <c r="AD71" s="38"/>
      <c r="AE71" s="31"/>
      <c r="AF71" s="31"/>
      <c r="AG71" s="37"/>
      <c r="AH71" s="38"/>
      <c r="AI71" s="31"/>
      <c r="AJ71" s="31"/>
      <c r="AK71" s="31"/>
      <c r="AL71" s="37"/>
      <c r="AM71" s="39"/>
      <c r="AN71" s="38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8"/>
      <c r="AZ71" s="31"/>
      <c r="BA71" s="31"/>
      <c r="BB71" s="31"/>
      <c r="BC71" s="31"/>
      <c r="BD71" s="31"/>
      <c r="BE71" s="31"/>
      <c r="BF71" s="31"/>
      <c r="BG71" s="38">
        <v>1</v>
      </c>
      <c r="BH71" s="31"/>
      <c r="BI71" s="31"/>
      <c r="BJ71" s="31"/>
      <c r="BK71" s="37">
        <v>54</v>
      </c>
      <c r="BL71" s="31"/>
      <c r="BM71" s="31"/>
      <c r="BN71" s="31"/>
      <c r="BO71" s="31"/>
      <c r="BP71" s="31">
        <v>1</v>
      </c>
      <c r="BQ71" s="31"/>
      <c r="BR71" s="31"/>
      <c r="BS71" s="37">
        <v>100</v>
      </c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</row>
    <row r="72" spans="1:84">
      <c r="A72" s="8">
        <v>17196</v>
      </c>
      <c r="B72" s="27" t="s">
        <v>852</v>
      </c>
      <c r="C72" s="31">
        <v>90</v>
      </c>
      <c r="D72" s="31"/>
      <c r="E72" s="31" t="s">
        <v>1687</v>
      </c>
      <c r="F72" s="31" t="s">
        <v>806</v>
      </c>
      <c r="G72" s="31">
        <v>312</v>
      </c>
      <c r="H72" s="8" t="str">
        <f>VLOOKUP(F72, 'Meslek Grupları'!$E$6:$G$152, 3, FALSE)</f>
        <v>İşçiler</v>
      </c>
      <c r="I72" s="31" t="s">
        <v>1688</v>
      </c>
      <c r="J72" s="31"/>
      <c r="K72" s="31"/>
      <c r="L72" s="31"/>
      <c r="M72" s="31"/>
      <c r="N72" s="31"/>
      <c r="O72" s="39"/>
      <c r="P72" s="38"/>
      <c r="Q72" s="31"/>
      <c r="R72" s="31"/>
      <c r="S72" s="31"/>
      <c r="T72" s="37"/>
      <c r="U72" s="31"/>
      <c r="V72" s="31"/>
      <c r="W72" s="31"/>
      <c r="X72" s="31"/>
      <c r="Y72" s="31"/>
      <c r="Z72" s="38"/>
      <c r="AA72" s="31"/>
      <c r="AB72" s="31"/>
      <c r="AC72" s="37"/>
      <c r="AD72" s="38"/>
      <c r="AE72" s="31"/>
      <c r="AF72" s="31"/>
      <c r="AG72" s="37"/>
      <c r="AH72" s="38"/>
      <c r="AI72" s="31"/>
      <c r="AJ72" s="31"/>
      <c r="AK72" s="31"/>
      <c r="AL72" s="37"/>
      <c r="AM72" s="39"/>
      <c r="AN72" s="38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8"/>
      <c r="AZ72" s="31"/>
      <c r="BA72" s="31"/>
      <c r="BB72" s="31"/>
      <c r="BC72" s="31"/>
      <c r="BD72" s="31"/>
      <c r="BE72" s="31"/>
      <c r="BF72" s="31"/>
      <c r="BG72" s="38">
        <v>1</v>
      </c>
      <c r="BH72" s="31" t="s">
        <v>444</v>
      </c>
      <c r="BI72" s="31"/>
      <c r="BJ72" s="31" t="s">
        <v>612</v>
      </c>
      <c r="BK72" s="37">
        <v>60</v>
      </c>
      <c r="BL72" s="31"/>
      <c r="BM72" s="31"/>
      <c r="BN72" s="31"/>
      <c r="BO72" s="31"/>
      <c r="BP72" s="31"/>
      <c r="BQ72" s="31"/>
      <c r="BR72" s="31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</row>
    <row r="73" spans="1:84">
      <c r="A73" s="8">
        <v>17196</v>
      </c>
      <c r="B73" s="27" t="s">
        <v>853</v>
      </c>
      <c r="C73" s="31">
        <v>94</v>
      </c>
      <c r="D73" s="31"/>
      <c r="E73" s="31" t="s">
        <v>1695</v>
      </c>
      <c r="F73" s="31" t="s">
        <v>1071</v>
      </c>
      <c r="G73" s="31"/>
      <c r="H73" s="8">
        <v>0</v>
      </c>
      <c r="I73" s="31"/>
      <c r="J73" s="31"/>
      <c r="K73" s="31"/>
      <c r="L73" s="31"/>
      <c r="M73" s="31"/>
      <c r="N73" s="31"/>
      <c r="O73" s="39"/>
      <c r="P73" s="38">
        <v>20</v>
      </c>
      <c r="Q73" s="31"/>
      <c r="R73" s="31"/>
      <c r="S73" s="31">
        <v>20</v>
      </c>
      <c r="T73" s="37"/>
      <c r="U73" s="31"/>
      <c r="V73" s="31"/>
      <c r="W73" s="31"/>
      <c r="X73" s="31"/>
      <c r="Y73" s="31"/>
      <c r="Z73" s="38"/>
      <c r="AA73" s="31"/>
      <c r="AB73" s="31"/>
      <c r="AC73" s="37"/>
      <c r="AD73" s="38"/>
      <c r="AE73" s="31"/>
      <c r="AF73" s="31"/>
      <c r="AG73" s="37"/>
      <c r="AH73" s="38"/>
      <c r="AI73" s="31"/>
      <c r="AJ73" s="31"/>
      <c r="AK73" s="31"/>
      <c r="AL73" s="37"/>
      <c r="AM73" s="39"/>
      <c r="AN73" s="38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8"/>
      <c r="AZ73" s="31"/>
      <c r="BA73" s="31"/>
      <c r="BB73" s="31">
        <v>1</v>
      </c>
      <c r="BC73" s="31">
        <v>2</v>
      </c>
      <c r="BD73" s="31"/>
      <c r="BE73" s="31" t="s">
        <v>1696</v>
      </c>
      <c r="BF73" s="31">
        <v>450</v>
      </c>
      <c r="BG73" s="38"/>
      <c r="BH73" s="31"/>
      <c r="BI73" s="31"/>
      <c r="BJ73" s="31"/>
      <c r="BK73" s="37"/>
      <c r="BL73" s="31"/>
      <c r="BM73" s="31"/>
      <c r="BN73" s="31"/>
      <c r="BO73" s="31"/>
      <c r="BP73" s="31"/>
      <c r="BQ73" s="31"/>
      <c r="BR73" s="31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</row>
  </sheetData>
  <mergeCells count="83">
    <mergeCell ref="A1:A4"/>
    <mergeCell ref="B1:B4"/>
    <mergeCell ref="C1:C4"/>
    <mergeCell ref="D1:E1"/>
    <mergeCell ref="I1:I4"/>
    <mergeCell ref="D2:D4"/>
    <mergeCell ref="E2:E4"/>
    <mergeCell ref="H2:H4"/>
    <mergeCell ref="F3:F4"/>
    <mergeCell ref="AN1:BA1"/>
    <mergeCell ref="BB1:CF1"/>
    <mergeCell ref="N2:N4"/>
    <mergeCell ref="K1:K4"/>
    <mergeCell ref="J2:J4"/>
    <mergeCell ref="S3:T3"/>
    <mergeCell ref="U3:U4"/>
    <mergeCell ref="V3:V4"/>
    <mergeCell ref="O2:O4"/>
    <mergeCell ref="L1:N1"/>
    <mergeCell ref="O1:AM1"/>
    <mergeCell ref="BT2:BX2"/>
    <mergeCell ref="BY2:CC2"/>
    <mergeCell ref="CD2:CF2"/>
    <mergeCell ref="AY2:BA2"/>
    <mergeCell ref="BB2:BF2"/>
    <mergeCell ref="BG2:BK2"/>
    <mergeCell ref="P3:P4"/>
    <mergeCell ref="G3:G4"/>
    <mergeCell ref="L3:L4"/>
    <mergeCell ref="M3:M4"/>
    <mergeCell ref="BL2:BO2"/>
    <mergeCell ref="AN2:AN4"/>
    <mergeCell ref="AO2:AS2"/>
    <mergeCell ref="AU2:AX2"/>
    <mergeCell ref="AQ3:AQ4"/>
    <mergeCell ref="AR3:AS3"/>
    <mergeCell ref="AU3:AV3"/>
    <mergeCell ref="P2:T2"/>
    <mergeCell ref="U2:Y2"/>
    <mergeCell ref="Z2:AC2"/>
    <mergeCell ref="AD2:AG2"/>
    <mergeCell ref="AH2:AL2"/>
    <mergeCell ref="AD3:AD4"/>
    <mergeCell ref="AF3:AG3"/>
    <mergeCell ref="AH3:AH4"/>
    <mergeCell ref="W3:W4"/>
    <mergeCell ref="X3:Y3"/>
    <mergeCell ref="Z3:Z4"/>
    <mergeCell ref="AY3:AY4"/>
    <mergeCell ref="AZ3:AZ4"/>
    <mergeCell ref="AW3:AX3"/>
    <mergeCell ref="AK3:AL3"/>
    <mergeCell ref="AO3:AP3"/>
    <mergeCell ref="AM2:AM4"/>
    <mergeCell ref="BG3:BG4"/>
    <mergeCell ref="BH3:BH4"/>
    <mergeCell ref="BI3:BI4"/>
    <mergeCell ref="BB3:BB4"/>
    <mergeCell ref="BC3:BC4"/>
    <mergeCell ref="BD3:BD4"/>
    <mergeCell ref="BE3:BE4"/>
    <mergeCell ref="BF3:BF4"/>
    <mergeCell ref="BP3:BP4"/>
    <mergeCell ref="BQ3:BQ4"/>
    <mergeCell ref="BR3:BR4"/>
    <mergeCell ref="BJ3:BJ4"/>
    <mergeCell ref="BK3:BK4"/>
    <mergeCell ref="BL3:BL4"/>
    <mergeCell ref="BM3:BM4"/>
    <mergeCell ref="BN3:BN4"/>
    <mergeCell ref="BO3:BO4"/>
    <mergeCell ref="BS3:BS4"/>
    <mergeCell ref="BT3:BT4"/>
    <mergeCell ref="BU3:BU4"/>
    <mergeCell ref="BV3:BV4"/>
    <mergeCell ref="BW3:BW4"/>
    <mergeCell ref="CD3:CD4"/>
    <mergeCell ref="CF3:CF4"/>
    <mergeCell ref="BX3:BX4"/>
    <mergeCell ref="BY3:BY4"/>
    <mergeCell ref="BZ3:BZ4"/>
    <mergeCell ref="CB3:CB4"/>
    <mergeCell ref="CC3:CC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4"/>
  <sheetViews>
    <sheetView workbookViewId="0">
      <selection activeCell="D8" sqref="D8"/>
    </sheetView>
  </sheetViews>
  <sheetFormatPr defaultRowHeight="15"/>
  <cols>
    <col min="1" max="1" width="9.140625" style="185"/>
    <col min="2" max="2" width="26" style="185" customWidth="1"/>
    <col min="3" max="4" width="9.140625" style="185"/>
    <col min="5" max="5" width="44.140625" style="185" customWidth="1"/>
    <col min="6" max="6" width="15.85546875" style="185" customWidth="1"/>
    <col min="7" max="7" width="9.28515625" style="427" customWidth="1"/>
    <col min="8" max="8" width="9.140625" style="185"/>
    <col min="9" max="9" width="54.85546875" style="185" customWidth="1"/>
    <col min="10" max="16384" width="9.140625" style="185"/>
  </cols>
  <sheetData>
    <row r="1" spans="1:9">
      <c r="A1" s="185" t="s">
        <v>11</v>
      </c>
      <c r="B1" s="185" t="s">
        <v>12</v>
      </c>
      <c r="C1" s="425" t="s">
        <v>2</v>
      </c>
      <c r="D1" s="425" t="s">
        <v>150</v>
      </c>
      <c r="E1" s="273" t="s">
        <v>2327</v>
      </c>
      <c r="F1" s="244" t="s">
        <v>17</v>
      </c>
      <c r="H1" s="244"/>
      <c r="I1" s="185" t="s">
        <v>19</v>
      </c>
    </row>
    <row r="2" spans="1:9" ht="15" customHeight="1">
      <c r="A2" s="273"/>
      <c r="B2" s="273"/>
      <c r="D2" s="425"/>
      <c r="E2" s="425"/>
      <c r="F2" s="244"/>
      <c r="H2" s="272" t="s">
        <v>50</v>
      </c>
    </row>
    <row r="3" spans="1:9">
      <c r="A3" s="273"/>
      <c r="B3" s="273"/>
      <c r="F3" s="185" t="s">
        <v>118</v>
      </c>
      <c r="G3" s="427" t="s">
        <v>41</v>
      </c>
    </row>
    <row r="4" spans="1:9">
      <c r="A4" s="273"/>
      <c r="B4" s="273"/>
      <c r="C4" s="273"/>
      <c r="D4" s="273"/>
      <c r="E4" s="273"/>
      <c r="F4" s="273"/>
      <c r="G4" s="428"/>
      <c r="H4" s="273"/>
      <c r="I4" s="273"/>
    </row>
    <row r="5" spans="1:9">
      <c r="A5" s="244">
        <v>11036</v>
      </c>
      <c r="B5" s="244" t="s">
        <v>38</v>
      </c>
      <c r="C5" s="244">
        <v>6</v>
      </c>
      <c r="D5" s="244" t="s">
        <v>2328</v>
      </c>
      <c r="E5" s="244" t="s">
        <v>2330</v>
      </c>
      <c r="F5" s="244"/>
      <c r="H5" s="244">
        <f>VLOOKUP(F5, 'Meslek Grupları'!$E$6:$G$152, 3, FALSE)</f>
        <v>0</v>
      </c>
      <c r="I5" s="244"/>
    </row>
    <row r="6" spans="1:9">
      <c r="A6" s="244">
        <v>11036</v>
      </c>
      <c r="B6" s="244" t="s">
        <v>38</v>
      </c>
      <c r="C6" s="244">
        <v>6</v>
      </c>
      <c r="D6" s="244" t="s">
        <v>608</v>
      </c>
      <c r="F6" s="244"/>
      <c r="H6" s="244">
        <f>VLOOKUP(F6, 'Meslek Grupları'!$E$6:$G$152, 3, FALSE)</f>
        <v>0</v>
      </c>
      <c r="I6" s="244"/>
    </row>
    <row r="7" spans="1:9">
      <c r="A7" s="244">
        <v>11036</v>
      </c>
      <c r="B7" s="244" t="s">
        <v>38</v>
      </c>
      <c r="C7" s="244">
        <v>7</v>
      </c>
      <c r="D7" s="244" t="s">
        <v>2311</v>
      </c>
      <c r="F7" s="244"/>
      <c r="H7" s="244">
        <f>VLOOKUP(F7, 'Meslek Grupları'!$E$6:$G$152, 3, FALSE)</f>
        <v>0</v>
      </c>
      <c r="I7" s="244"/>
    </row>
    <row r="8" spans="1:9">
      <c r="A8" s="244">
        <v>11036</v>
      </c>
      <c r="B8" s="244" t="s">
        <v>38</v>
      </c>
      <c r="C8" s="239">
        <v>11</v>
      </c>
      <c r="D8" s="244" t="s">
        <v>2312</v>
      </c>
      <c r="F8" s="244"/>
      <c r="H8" s="244">
        <f>VLOOKUP(F8, 'Meslek Grupları'!$E$6:$G$152, 3, FALSE)</f>
        <v>0</v>
      </c>
      <c r="I8" s="244"/>
    </row>
    <row r="9" spans="1:9">
      <c r="A9" s="244">
        <v>11036</v>
      </c>
      <c r="B9" s="244" t="s">
        <v>38</v>
      </c>
      <c r="C9" s="244">
        <v>11</v>
      </c>
      <c r="D9" s="244" t="s">
        <v>277</v>
      </c>
      <c r="F9" s="244"/>
      <c r="H9" s="244">
        <f>VLOOKUP(F9, 'Meslek Grupları'!$E$6:$G$152, 3, FALSE)</f>
        <v>0</v>
      </c>
      <c r="I9" s="244"/>
    </row>
    <row r="10" spans="1:9">
      <c r="A10" s="244">
        <v>11036</v>
      </c>
      <c r="B10" s="244" t="s">
        <v>38</v>
      </c>
      <c r="C10" s="273">
        <v>106</v>
      </c>
      <c r="D10" s="244" t="s">
        <v>2313</v>
      </c>
      <c r="F10" s="244" t="s">
        <v>357</v>
      </c>
      <c r="G10" s="427">
        <v>200</v>
      </c>
      <c r="H10" s="244" t="str">
        <f>VLOOKUP(F10, 'Meslek Grupları'!$E$6:$G$152, 3, FALSE)</f>
        <v>Görevli</v>
      </c>
      <c r="I10" s="244"/>
    </row>
    <row r="11" spans="1:9">
      <c r="A11" s="244">
        <v>11101</v>
      </c>
      <c r="B11" s="244" t="s">
        <v>43</v>
      </c>
      <c r="C11" s="244">
        <v>4</v>
      </c>
      <c r="D11" s="244" t="s">
        <v>608</v>
      </c>
      <c r="F11" s="244"/>
      <c r="H11" s="244">
        <f>VLOOKUP(F11, 'Meslek Grupları'!$E$6:$G$152, 3, FALSE)</f>
        <v>0</v>
      </c>
      <c r="I11" s="244"/>
    </row>
    <row r="12" spans="1:9">
      <c r="A12" s="244">
        <v>11101</v>
      </c>
      <c r="B12" s="244" t="s">
        <v>43</v>
      </c>
      <c r="C12" s="188">
        <v>9</v>
      </c>
      <c r="D12" s="244" t="s">
        <v>608</v>
      </c>
      <c r="H12" s="244">
        <f>VLOOKUP(F12, 'Meslek Grupları'!$E$6:$G$152, 3, FALSE)</f>
        <v>0</v>
      </c>
      <c r="I12" s="244"/>
    </row>
    <row r="13" spans="1:9">
      <c r="A13" s="244">
        <v>11101</v>
      </c>
      <c r="B13" s="244" t="s">
        <v>43</v>
      </c>
      <c r="C13" s="188">
        <v>9</v>
      </c>
      <c r="D13" s="244" t="s">
        <v>2314</v>
      </c>
      <c r="E13" s="244" t="s">
        <v>2315</v>
      </c>
      <c r="H13" s="244">
        <f>VLOOKUP(F13, 'Meslek Grupları'!$E$6:$G$152, 3, FALSE)</f>
        <v>0</v>
      </c>
      <c r="I13" s="244"/>
    </row>
    <row r="14" spans="1:9">
      <c r="A14" s="244">
        <v>11101</v>
      </c>
      <c r="B14" s="244" t="s">
        <v>43</v>
      </c>
      <c r="C14" s="273">
        <v>9</v>
      </c>
      <c r="D14" s="244" t="s">
        <v>2316</v>
      </c>
      <c r="F14" s="244"/>
      <c r="H14" s="244">
        <f>VLOOKUP(F14, 'Meslek Grupları'!$E$6:$G$152, 3, FALSE)</f>
        <v>0</v>
      </c>
      <c r="I14" s="244"/>
    </row>
    <row r="15" spans="1:9">
      <c r="A15" s="244">
        <v>11101</v>
      </c>
      <c r="B15" s="244" t="s">
        <v>43</v>
      </c>
      <c r="C15" s="273">
        <v>10</v>
      </c>
      <c r="D15" s="244" t="s">
        <v>2312</v>
      </c>
      <c r="F15" s="244"/>
      <c r="H15" s="244">
        <f>VLOOKUP(F15, 'Meslek Grupları'!$E$6:$G$152, 3, FALSE)</f>
        <v>0</v>
      </c>
      <c r="I15" s="244"/>
    </row>
    <row r="16" spans="1:9">
      <c r="A16" s="244">
        <v>11101</v>
      </c>
      <c r="B16" s="244" t="s">
        <v>43</v>
      </c>
      <c r="C16" s="273">
        <v>20</v>
      </c>
      <c r="D16" s="244" t="s">
        <v>2312</v>
      </c>
      <c r="F16" s="244"/>
      <c r="H16" s="244">
        <f>VLOOKUP(F16, 'Meslek Grupları'!$E$6:$G$152, 3, FALSE)</f>
        <v>0</v>
      </c>
      <c r="I16" s="244"/>
    </row>
    <row r="17" spans="1:9">
      <c r="A17" s="244">
        <v>11101</v>
      </c>
      <c r="B17" s="244" t="s">
        <v>43</v>
      </c>
      <c r="C17" s="273">
        <v>37</v>
      </c>
      <c r="D17" s="244" t="s">
        <v>2329</v>
      </c>
      <c r="E17" s="244" t="s">
        <v>2317</v>
      </c>
      <c r="F17" s="244" t="s">
        <v>268</v>
      </c>
      <c r="G17" s="427">
        <v>613</v>
      </c>
      <c r="H17" s="244" t="str">
        <f>VLOOKUP(F17, 'Meslek Grupları'!$E$6:$G$152, 3, FALSE)</f>
        <v>Görevli</v>
      </c>
      <c r="I17" s="244" t="s">
        <v>643</v>
      </c>
    </row>
    <row r="18" spans="1:9">
      <c r="A18" s="244">
        <v>11101</v>
      </c>
      <c r="B18" s="244" t="s">
        <v>43</v>
      </c>
      <c r="C18" s="273">
        <v>38</v>
      </c>
      <c r="D18" s="244" t="s">
        <v>2337</v>
      </c>
      <c r="E18" s="244" t="s">
        <v>2350</v>
      </c>
      <c r="F18" s="244" t="s">
        <v>288</v>
      </c>
      <c r="G18" s="427">
        <v>250</v>
      </c>
      <c r="H18" s="244" t="str">
        <f>VLOOKUP(F18, 'Meslek Grupları'!$E$6:$G$152, 3, FALSE)</f>
        <v>Ticaret</v>
      </c>
      <c r="I18" s="244" t="s">
        <v>646</v>
      </c>
    </row>
    <row r="19" spans="1:9">
      <c r="A19" s="244">
        <v>11101</v>
      </c>
      <c r="B19" s="244" t="s">
        <v>43</v>
      </c>
      <c r="C19" s="273">
        <v>48</v>
      </c>
      <c r="D19" s="244" t="s">
        <v>2337</v>
      </c>
      <c r="E19" s="244" t="s">
        <v>2351</v>
      </c>
      <c r="F19" s="244" t="s">
        <v>360</v>
      </c>
      <c r="H19" s="244" t="str">
        <f>VLOOKUP(F19, 'Meslek Grupları'!$E$6:$G$152, 3, FALSE)</f>
        <v>Görevli</v>
      </c>
      <c r="I19" s="244"/>
    </row>
    <row r="20" spans="1:9">
      <c r="A20" s="244">
        <v>11101</v>
      </c>
      <c r="B20" s="244" t="s">
        <v>43</v>
      </c>
      <c r="C20" s="273">
        <v>51</v>
      </c>
      <c r="D20" s="244" t="s">
        <v>2338</v>
      </c>
      <c r="E20" s="244" t="s">
        <v>2349</v>
      </c>
      <c r="F20" s="244"/>
      <c r="H20" s="244">
        <f>VLOOKUP(F20, 'Meslek Grupları'!$E$6:$G$152, 3, FALSE)</f>
        <v>0</v>
      </c>
      <c r="I20" s="244"/>
    </row>
    <row r="21" spans="1:9">
      <c r="A21" s="244">
        <v>11101</v>
      </c>
      <c r="B21" s="244" t="s">
        <v>43</v>
      </c>
      <c r="C21" s="424">
        <v>61</v>
      </c>
      <c r="D21" s="244" t="s">
        <v>608</v>
      </c>
      <c r="H21" s="244">
        <f>VLOOKUP(F21, 'Meslek Grupları'!$E$6:$G$152, 3, FALSE)</f>
        <v>0</v>
      </c>
      <c r="I21" s="244"/>
    </row>
    <row r="22" spans="1:9">
      <c r="A22" s="244">
        <v>11101</v>
      </c>
      <c r="B22" s="244" t="s">
        <v>43</v>
      </c>
      <c r="C22" s="273">
        <v>61</v>
      </c>
      <c r="D22" s="244" t="s">
        <v>2313</v>
      </c>
      <c r="E22" s="244" t="s">
        <v>252</v>
      </c>
      <c r="F22" s="244"/>
      <c r="H22" s="244">
        <f>VLOOKUP(F22, 'Meslek Grupları'!$E$6:$G$152, 3, FALSE)</f>
        <v>0</v>
      </c>
      <c r="I22" s="244"/>
    </row>
    <row r="23" spans="1:9">
      <c r="A23" s="244">
        <v>11101</v>
      </c>
      <c r="B23" s="244" t="s">
        <v>43</v>
      </c>
      <c r="C23" s="424">
        <v>62</v>
      </c>
      <c r="D23" s="244" t="s">
        <v>608</v>
      </c>
      <c r="H23" s="244">
        <f>VLOOKUP(F23, 'Meslek Grupları'!$E$6:$G$152, 3, FALSE)</f>
        <v>0</v>
      </c>
      <c r="I23" s="244"/>
    </row>
    <row r="24" spans="1:9">
      <c r="A24" s="244">
        <v>11101</v>
      </c>
      <c r="B24" s="244" t="s">
        <v>43</v>
      </c>
      <c r="C24" s="273">
        <v>62</v>
      </c>
      <c r="D24" s="244" t="s">
        <v>2331</v>
      </c>
      <c r="E24" s="244" t="s">
        <v>2321</v>
      </c>
      <c r="F24" s="244"/>
      <c r="H24" s="244">
        <f>VLOOKUP(F24, 'Meslek Grupları'!$E$6:$G$152, 3, FALSE)</f>
        <v>0</v>
      </c>
      <c r="I24" s="244"/>
    </row>
    <row r="25" spans="1:9">
      <c r="A25" s="244">
        <v>11101</v>
      </c>
      <c r="B25" s="244" t="s">
        <v>43</v>
      </c>
      <c r="C25" s="273">
        <v>65</v>
      </c>
      <c r="D25" s="244" t="s">
        <v>608</v>
      </c>
      <c r="F25" s="244"/>
      <c r="H25" s="244">
        <f>VLOOKUP(F25, 'Meslek Grupları'!$E$6:$G$152, 3, FALSE)</f>
        <v>0</v>
      </c>
      <c r="I25" s="244"/>
    </row>
    <row r="26" spans="1:9">
      <c r="A26" s="244">
        <v>11101</v>
      </c>
      <c r="B26" s="244" t="s">
        <v>43</v>
      </c>
      <c r="C26" s="273">
        <v>70</v>
      </c>
      <c r="D26" s="244" t="s">
        <v>2316</v>
      </c>
      <c r="F26" s="244"/>
      <c r="H26" s="244">
        <f>VLOOKUP(F26, 'Meslek Grupları'!$E$6:$G$152, 3, FALSE)</f>
        <v>0</v>
      </c>
      <c r="I26" s="244"/>
    </row>
    <row r="27" spans="1:9">
      <c r="A27" s="244">
        <v>11101</v>
      </c>
      <c r="B27" s="244" t="s">
        <v>43</v>
      </c>
      <c r="C27" s="273">
        <v>78</v>
      </c>
      <c r="D27" s="244" t="s">
        <v>608</v>
      </c>
      <c r="F27" s="244"/>
      <c r="H27" s="244">
        <f>VLOOKUP(F27, 'Meslek Grupları'!$E$6:$G$152, 3, FALSE)</f>
        <v>0</v>
      </c>
      <c r="I27" s="244"/>
    </row>
    <row r="28" spans="1:9">
      <c r="A28" s="244">
        <v>11101</v>
      </c>
      <c r="B28" s="244" t="s">
        <v>43</v>
      </c>
      <c r="C28" s="273">
        <v>79</v>
      </c>
      <c r="D28" s="244" t="s">
        <v>2323</v>
      </c>
      <c r="E28" s="244" t="s">
        <v>2348</v>
      </c>
      <c r="F28" s="244"/>
      <c r="H28" s="244">
        <f>VLOOKUP(F28, 'Meslek Grupları'!$E$6:$G$152, 3, FALSE)</f>
        <v>0</v>
      </c>
      <c r="I28" s="244"/>
    </row>
    <row r="29" spans="1:9">
      <c r="A29" s="244">
        <v>11101</v>
      </c>
      <c r="B29" s="244" t="s">
        <v>43</v>
      </c>
      <c r="C29" s="273">
        <v>80</v>
      </c>
      <c r="D29" s="244" t="s">
        <v>2339</v>
      </c>
      <c r="E29" s="244" t="s">
        <v>2347</v>
      </c>
      <c r="F29" s="244" t="s">
        <v>682</v>
      </c>
      <c r="H29" s="244" t="str">
        <f>VLOOKUP(F29, 'Meslek Grupları'!$E$6:$G$152, 3, FALSE)</f>
        <v>Görevli</v>
      </c>
      <c r="I29" s="244"/>
    </row>
    <row r="30" spans="1:9">
      <c r="A30" s="244">
        <v>17225</v>
      </c>
      <c r="B30" s="244" t="s">
        <v>46</v>
      </c>
      <c r="C30" s="273">
        <v>1</v>
      </c>
      <c r="D30" s="244" t="s">
        <v>608</v>
      </c>
      <c r="F30" s="244"/>
      <c r="H30" s="244">
        <f>VLOOKUP(F30, 'Meslek Grupları'!$E$6:$G$152, 3, FALSE)</f>
        <v>0</v>
      </c>
      <c r="I30" s="244"/>
    </row>
    <row r="31" spans="1:9">
      <c r="A31" s="244">
        <v>17225</v>
      </c>
      <c r="B31" s="244" t="s">
        <v>46</v>
      </c>
      <c r="C31" s="273">
        <v>17</v>
      </c>
      <c r="D31" s="244" t="s">
        <v>744</v>
      </c>
      <c r="F31" s="244"/>
      <c r="H31" s="244">
        <f>VLOOKUP(F31, 'Meslek Grupları'!$E$6:$G$152, 3, FALSE)</f>
        <v>0</v>
      </c>
      <c r="I31" s="244"/>
    </row>
    <row r="32" spans="1:9">
      <c r="A32" s="244">
        <v>17225</v>
      </c>
      <c r="B32" s="244" t="s">
        <v>46</v>
      </c>
      <c r="C32" s="273">
        <v>25</v>
      </c>
      <c r="D32" s="244" t="s">
        <v>2312</v>
      </c>
      <c r="F32" s="244"/>
      <c r="H32" s="244">
        <f>VLOOKUP(F32, 'Meslek Grupları'!$E$6:$G$152, 3, FALSE)</f>
        <v>0</v>
      </c>
      <c r="I32" s="244"/>
    </row>
    <row r="33" spans="1:9">
      <c r="A33" s="244">
        <v>17225</v>
      </c>
      <c r="B33" s="244" t="s">
        <v>46</v>
      </c>
      <c r="C33" s="424">
        <v>40</v>
      </c>
      <c r="D33" s="244" t="s">
        <v>608</v>
      </c>
      <c r="H33" s="244">
        <f>VLOOKUP(F33, 'Meslek Grupları'!$E$6:$G$152, 3, FALSE)</f>
        <v>0</v>
      </c>
      <c r="I33" s="244"/>
    </row>
    <row r="34" spans="1:9">
      <c r="A34" s="244">
        <v>11172</v>
      </c>
      <c r="B34" s="244" t="s">
        <v>44</v>
      </c>
      <c r="C34" s="273">
        <v>14</v>
      </c>
      <c r="D34" s="244" t="s">
        <v>2332</v>
      </c>
      <c r="E34" s="244" t="s">
        <v>2346</v>
      </c>
      <c r="F34" s="244" t="s">
        <v>353</v>
      </c>
      <c r="G34" s="427">
        <v>1600</v>
      </c>
      <c r="H34" s="244" t="str">
        <f>VLOOKUP(F34, 'Meslek Grupları'!$E$6:$G$152, 3, FALSE)</f>
        <v>Görevli</v>
      </c>
      <c r="I34" s="244"/>
    </row>
    <row r="35" spans="1:9">
      <c r="A35" s="244">
        <v>11172</v>
      </c>
      <c r="B35" s="244" t="s">
        <v>44</v>
      </c>
      <c r="C35" s="273">
        <v>25</v>
      </c>
      <c r="D35" s="244" t="s">
        <v>803</v>
      </c>
      <c r="F35" s="244" t="s">
        <v>253</v>
      </c>
      <c r="G35" s="427">
        <v>200</v>
      </c>
      <c r="H35" s="244" t="str">
        <f>VLOOKUP(F35, 'Meslek Grupları'!$E$6:$G$152, 3, FALSE)</f>
        <v>İşçiler</v>
      </c>
      <c r="I35" s="244"/>
    </row>
    <row r="36" spans="1:9">
      <c r="A36" s="244">
        <v>11172</v>
      </c>
      <c r="B36" s="244" t="s">
        <v>44</v>
      </c>
      <c r="C36" s="424">
        <v>86</v>
      </c>
      <c r="D36" s="244"/>
      <c r="E36" s="244" t="s">
        <v>836</v>
      </c>
      <c r="F36" s="244"/>
      <c r="G36" s="427">
        <v>225</v>
      </c>
      <c r="H36" s="244">
        <f>VLOOKUP(F36, 'Meslek Grupları'!$E$6:$G$152, 3, FALSE)</f>
        <v>0</v>
      </c>
      <c r="I36" s="244" t="s">
        <v>840</v>
      </c>
    </row>
    <row r="37" spans="1:9">
      <c r="A37" s="244">
        <v>11172</v>
      </c>
      <c r="B37" s="244" t="s">
        <v>44</v>
      </c>
      <c r="C37" s="273">
        <v>86</v>
      </c>
      <c r="D37" s="244"/>
      <c r="E37" s="244" t="s">
        <v>842</v>
      </c>
      <c r="F37" s="244"/>
      <c r="H37" s="244">
        <f>VLOOKUP(F37, 'Meslek Grupları'!$E$6:$G$152, 3, FALSE)</f>
        <v>0</v>
      </c>
      <c r="I37" s="244" t="s">
        <v>843</v>
      </c>
    </row>
    <row r="38" spans="1:9">
      <c r="A38" s="244">
        <v>17494</v>
      </c>
      <c r="B38" s="244" t="s">
        <v>67</v>
      </c>
      <c r="C38" s="273">
        <v>72</v>
      </c>
      <c r="D38" s="244" t="s">
        <v>2323</v>
      </c>
      <c r="F38" s="244" t="s">
        <v>357</v>
      </c>
      <c r="G38" s="427">
        <v>200</v>
      </c>
      <c r="H38" s="244" t="str">
        <f>VLOOKUP(F38, 'Meslek Grupları'!$E$6:$G$152, 3, FALSE)</f>
        <v>Görevli</v>
      </c>
      <c r="I38" s="244"/>
    </row>
    <row r="39" spans="1:9">
      <c r="A39" s="244">
        <v>17494</v>
      </c>
      <c r="B39" s="244" t="s">
        <v>67</v>
      </c>
      <c r="C39" s="273">
        <v>104</v>
      </c>
      <c r="D39" s="244" t="s">
        <v>803</v>
      </c>
      <c r="E39" s="244" t="s">
        <v>2345</v>
      </c>
      <c r="F39" s="244" t="s">
        <v>358</v>
      </c>
      <c r="G39" s="427">
        <v>400</v>
      </c>
      <c r="H39" s="244" t="str">
        <f>VLOOKUP(F39, 'Meslek Grupları'!$E$6:$G$152, 3, FALSE)</f>
        <v>Görevli</v>
      </c>
      <c r="I39" s="244"/>
    </row>
    <row r="40" spans="1:9">
      <c r="A40" s="244">
        <v>17494</v>
      </c>
      <c r="B40" s="244" t="s">
        <v>67</v>
      </c>
      <c r="C40" s="273">
        <v>163</v>
      </c>
      <c r="D40" s="244" t="s">
        <v>2323</v>
      </c>
      <c r="E40" s="244" t="s">
        <v>532</v>
      </c>
      <c r="F40" s="244" t="s">
        <v>357</v>
      </c>
      <c r="G40" s="427">
        <v>200</v>
      </c>
      <c r="H40" s="244" t="str">
        <f>VLOOKUP(F40, 'Meslek Grupları'!$E$6:$G$152, 3, FALSE)</f>
        <v>Görevli</v>
      </c>
      <c r="I40" s="244"/>
    </row>
    <row r="41" spans="1:9">
      <c r="A41" s="244">
        <v>17494</v>
      </c>
      <c r="B41" s="244" t="s">
        <v>67</v>
      </c>
      <c r="C41" s="273">
        <v>168</v>
      </c>
      <c r="D41" s="244" t="s">
        <v>2313</v>
      </c>
      <c r="E41" s="244" t="s">
        <v>2344</v>
      </c>
      <c r="F41" s="244" t="s">
        <v>357</v>
      </c>
      <c r="G41" s="427">
        <v>200</v>
      </c>
      <c r="H41" s="244" t="str">
        <f>VLOOKUP(F41, 'Meslek Grupları'!$E$6:$G$152, 3, FALSE)</f>
        <v>Görevli</v>
      </c>
      <c r="I41" s="244"/>
    </row>
    <row r="42" spans="1:9">
      <c r="A42" s="244">
        <v>16403</v>
      </c>
      <c r="B42" s="244" t="s">
        <v>47</v>
      </c>
      <c r="C42" s="424">
        <v>1</v>
      </c>
      <c r="D42" s="244" t="s">
        <v>2333</v>
      </c>
      <c r="E42" s="244"/>
      <c r="H42" s="244">
        <f>VLOOKUP(F42, 'Meslek Grupları'!$E$6:$G$152, 3, FALSE)</f>
        <v>0</v>
      </c>
      <c r="I42" s="244" t="s">
        <v>2343</v>
      </c>
    </row>
    <row r="43" spans="1:9">
      <c r="A43" s="244">
        <v>16403</v>
      </c>
      <c r="B43" s="244" t="s">
        <v>47</v>
      </c>
      <c r="C43" s="424">
        <v>1</v>
      </c>
      <c r="D43" s="244" t="s">
        <v>527</v>
      </c>
      <c r="H43" s="244">
        <f>VLOOKUP(F43, 'Meslek Grupları'!$E$6:$G$152, 3, FALSE)</f>
        <v>0</v>
      </c>
      <c r="I43" s="244"/>
    </row>
    <row r="44" spans="1:9">
      <c r="A44" s="244">
        <v>16403</v>
      </c>
      <c r="B44" s="244" t="s">
        <v>47</v>
      </c>
      <c r="C44" s="424">
        <v>11</v>
      </c>
      <c r="D44" s="244" t="s">
        <v>608</v>
      </c>
      <c r="H44" s="244">
        <f>VLOOKUP(F44, 'Meslek Grupları'!$E$6:$G$152, 3, FALSE)</f>
        <v>0</v>
      </c>
      <c r="I44" s="244"/>
    </row>
    <row r="45" spans="1:9">
      <c r="A45" s="244">
        <v>16403</v>
      </c>
      <c r="B45" s="244" t="s">
        <v>47</v>
      </c>
      <c r="C45" s="424">
        <v>12</v>
      </c>
      <c r="D45" s="244"/>
      <c r="E45" s="244" t="s">
        <v>619</v>
      </c>
      <c r="H45" s="244">
        <f>VLOOKUP(F45, 'Meslek Grupları'!$E$6:$G$152, 3, FALSE)</f>
        <v>0</v>
      </c>
      <c r="I45" s="244" t="s">
        <v>1238</v>
      </c>
    </row>
    <row r="46" spans="1:9">
      <c r="A46" s="244">
        <v>16403</v>
      </c>
      <c r="B46" s="244" t="s">
        <v>47</v>
      </c>
      <c r="C46" s="273">
        <v>19</v>
      </c>
      <c r="D46" s="244" t="s">
        <v>2334</v>
      </c>
      <c r="E46" s="244" t="s">
        <v>1259</v>
      </c>
      <c r="F46" s="244" t="s">
        <v>1013</v>
      </c>
      <c r="G46" s="427">
        <v>200</v>
      </c>
      <c r="H46" s="426" t="s">
        <v>789</v>
      </c>
      <c r="I46" s="244"/>
    </row>
    <row r="47" spans="1:9">
      <c r="A47" s="244">
        <v>16403</v>
      </c>
      <c r="B47" s="244" t="s">
        <v>47</v>
      </c>
      <c r="C47" s="273">
        <v>50</v>
      </c>
      <c r="D47" s="244" t="s">
        <v>2323</v>
      </c>
      <c r="E47" s="244" t="s">
        <v>2342</v>
      </c>
      <c r="F47" s="244" t="s">
        <v>368</v>
      </c>
      <c r="G47" s="427">
        <v>1200</v>
      </c>
      <c r="H47" s="244" t="str">
        <f>VLOOKUP(F47, 'Meslek Grupları'!$E$6:$G$152, 3, FALSE)</f>
        <v>Görevli</v>
      </c>
      <c r="I47" s="244" t="s">
        <v>1303</v>
      </c>
    </row>
    <row r="48" spans="1:9">
      <c r="A48" s="244">
        <v>16403</v>
      </c>
      <c r="B48" s="244" t="s">
        <v>47</v>
      </c>
      <c r="C48" s="273">
        <v>62</v>
      </c>
      <c r="D48" s="244" t="s">
        <v>2323</v>
      </c>
      <c r="E48" s="244" t="s">
        <v>2341</v>
      </c>
      <c r="F48" s="244" t="s">
        <v>1006</v>
      </c>
      <c r="G48" s="427">
        <v>150</v>
      </c>
      <c r="H48" s="426" t="s">
        <v>787</v>
      </c>
      <c r="I48" s="244"/>
    </row>
    <row r="49" spans="1:9">
      <c r="A49" s="244">
        <v>16403</v>
      </c>
      <c r="B49" s="244" t="s">
        <v>47</v>
      </c>
      <c r="C49" s="273">
        <v>66</v>
      </c>
      <c r="D49" s="244" t="s">
        <v>2335</v>
      </c>
      <c r="E49" s="244" t="s">
        <v>2340</v>
      </c>
      <c r="F49" s="244"/>
      <c r="H49" s="244">
        <f>VLOOKUP(F49, 'Meslek Grupları'!$E$6:$G$152, 3, FALSE)</f>
        <v>0</v>
      </c>
      <c r="I49" s="244"/>
    </row>
    <row r="50" spans="1:9">
      <c r="A50" s="244">
        <v>11059</v>
      </c>
      <c r="B50" s="244" t="s">
        <v>49</v>
      </c>
      <c r="C50" s="273">
        <v>10</v>
      </c>
      <c r="D50" s="244" t="s">
        <v>608</v>
      </c>
      <c r="F50" s="244"/>
      <c r="H50" s="244">
        <f>VLOOKUP(F50, 'Meslek Grupları'!$E$6:$G$152, 3, FALSE)</f>
        <v>0</v>
      </c>
      <c r="I50" s="244"/>
    </row>
    <row r="51" spans="1:9">
      <c r="A51" s="244">
        <v>11059</v>
      </c>
      <c r="B51" s="244" t="s">
        <v>49</v>
      </c>
      <c r="C51" s="273">
        <v>11</v>
      </c>
      <c r="D51" s="244" t="s">
        <v>608</v>
      </c>
      <c r="F51" s="244"/>
      <c r="H51" s="244">
        <f>VLOOKUP(F51, 'Meslek Grupları'!$E$6:$G$152, 3, FALSE)</f>
        <v>0</v>
      </c>
      <c r="I51" s="244"/>
    </row>
    <row r="52" spans="1:9">
      <c r="A52" s="244">
        <v>11059</v>
      </c>
      <c r="B52" s="244" t="s">
        <v>49</v>
      </c>
      <c r="C52" s="273">
        <v>28</v>
      </c>
      <c r="D52" s="244" t="s">
        <v>608</v>
      </c>
      <c r="F52" s="244"/>
      <c r="H52" s="244">
        <f>VLOOKUP(F52, 'Meslek Grupları'!$E$6:$G$152, 3, FALSE)</f>
        <v>0</v>
      </c>
      <c r="I52" s="244"/>
    </row>
    <row r="53" spans="1:9">
      <c r="A53" s="244">
        <v>17196</v>
      </c>
      <c r="B53" s="244" t="s">
        <v>852</v>
      </c>
      <c r="C53" s="244">
        <v>90</v>
      </c>
      <c r="D53" s="244" t="s">
        <v>528</v>
      </c>
      <c r="E53" s="244" t="s">
        <v>1493</v>
      </c>
      <c r="F53" s="244" t="s">
        <v>806</v>
      </c>
      <c r="G53" s="427">
        <v>312</v>
      </c>
      <c r="H53" s="244" t="str">
        <f>VLOOKUP(F53, 'Meslek Grupları'!$E$6:$G$152, 3, FALSE)</f>
        <v>İşçiler</v>
      </c>
      <c r="I53" s="244" t="s">
        <v>1688</v>
      </c>
    </row>
    <row r="54" spans="1:9">
      <c r="A54" s="244">
        <v>17196</v>
      </c>
      <c r="B54" s="244" t="s">
        <v>853</v>
      </c>
      <c r="C54" s="244">
        <v>94</v>
      </c>
      <c r="D54" s="244" t="s">
        <v>2336</v>
      </c>
      <c r="E54" s="244" t="s">
        <v>1472</v>
      </c>
      <c r="F54" s="244" t="s">
        <v>1071</v>
      </c>
      <c r="H54" s="244">
        <v>0</v>
      </c>
      <c r="I54" s="2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9:V174"/>
  <sheetViews>
    <sheetView workbookViewId="0">
      <selection activeCell="F14" sqref="F14"/>
    </sheetView>
  </sheetViews>
  <sheetFormatPr defaultRowHeight="15"/>
  <cols>
    <col min="3" max="3" width="7.7109375" customWidth="1"/>
    <col min="4" max="4" width="18.42578125" customWidth="1"/>
    <col min="5" max="5" width="13.140625" customWidth="1"/>
    <col min="6" max="6" width="11.5703125" bestFit="1" customWidth="1"/>
  </cols>
  <sheetData>
    <row r="9" spans="3:8">
      <c r="C9" s="227"/>
      <c r="D9" s="228" t="s">
        <v>2026</v>
      </c>
      <c r="E9" s="487" t="s">
        <v>2027</v>
      </c>
    </row>
    <row r="10" spans="3:8">
      <c r="C10" s="227">
        <v>1</v>
      </c>
      <c r="D10" s="228" t="s">
        <v>784</v>
      </c>
      <c r="E10" s="487"/>
    </row>
    <row r="11" spans="3:8">
      <c r="C11" s="228" t="s">
        <v>2029</v>
      </c>
      <c r="D11" s="228" t="s">
        <v>2031</v>
      </c>
      <c r="E11" s="227">
        <f>Tarla!G21+Tarla!P21</f>
        <v>63235.759999999995</v>
      </c>
    </row>
    <row r="12" spans="3:8">
      <c r="C12" s="228" t="s">
        <v>2030</v>
      </c>
      <c r="D12" s="228" t="s">
        <v>2032</v>
      </c>
      <c r="E12" s="227">
        <f>Bahçe!F21+Bahçe!I21+Bahçe!N21</f>
        <v>82959.320000000007</v>
      </c>
      <c r="H12">
        <f>SUM(E11:E12)</f>
        <v>146195.08000000002</v>
      </c>
    </row>
    <row r="13" spans="3:8">
      <c r="C13" s="227">
        <v>2</v>
      </c>
      <c r="D13" s="228" t="s">
        <v>2020</v>
      </c>
      <c r="E13" s="227">
        <f>Hayvan!I21+Hayvan!Q21+Hayvan!X21+Hayvan!Z21+Hayvan!AD21+Hayvan!AN21</f>
        <v>7922.5</v>
      </c>
    </row>
    <row r="14" spans="3:8">
      <c r="C14" s="227">
        <v>3</v>
      </c>
      <c r="D14" s="228" t="s">
        <v>787</v>
      </c>
      <c r="E14" s="227">
        <f>Meslekler!D66+Meslekler!F66+Meslekler!H66+Meslekler!J66+Meslekler!L66+Meslekler!N66+Meslekler!P66+Meslekler!R66+Meslekler!T66+Meslekler!V66+Meslekler!X66+Meslekler!Z66+Meslekler!AB66++Meslekler!D90+Meslekler!F90+Meslekler!H90+Meslekler!J90+Meslekler!L90+Meslekler!N90+Meslekler!P90+Meslekler!R90+Meslekler!T90+Meslekler!V90+Meslekler!X90+Meslekler!Z90+Meslekler!D114+Meslekler!F114+Meslekler!H114+Meslekler!J114+Meslekler!L114+Meslekler!N114+Meslekler!P114+Meslekler!R114+Meslekler!D138+Meslekler!F138+Meslekler!H138+Meslekler!J138+Meslekler!L138+Meslekler!N138+Meslekler!P138+Meslekler!R138+Meslekler!D162+Meslekler!F162+Meslekler!H162+Meslekler!J162+Meslekler!L162+Meslekler!N162+Meslekler!P162+Meslekler!R162+Meslekler!T162+Meslekler!V162+Meslekler!X162+Meslekler!Z162+Meslekler!AB162+Meslekler!AD162+Meslekler!D186+Meslekler!F186+Meslekler!H186+Meslekler!J186+Meslekler!L186+Meslekler!N186+Meslekler!P186+Meslekler!R186+Meslekler!T186+Meslekler!V186+Meslekler!X186+Meslekler!Z186+Meslekler!AB186+Meslekler!D210+Meslekler!F210+Meslekler!H210+Meslekler!J210+Meslekler!L210+Meslekler!N210+Meslekler!P210+Meslekler!R210</f>
        <v>146261</v>
      </c>
      <c r="F14">
        <f>SUMIF(Sheet1!H5:H3000, D14, Sheet1!G5:G3000)</f>
        <v>165236</v>
      </c>
    </row>
    <row r="15" spans="3:8">
      <c r="C15" s="227">
        <v>4</v>
      </c>
      <c r="D15" s="228" t="s">
        <v>791</v>
      </c>
      <c r="E15" s="227">
        <f>Meslekler!D234+Meslekler!F234+Meslekler!H234+Meslekler!J234+Meslekler!L234+Meslekler!N234+Meslekler!P234+Meslekler!R234+Meslekler!T234+Meslekler!V234</f>
        <v>64940</v>
      </c>
    </row>
    <row r="16" spans="3:8">
      <c r="C16" s="227">
        <v>5</v>
      </c>
      <c r="D16" s="228" t="s">
        <v>2022</v>
      </c>
      <c r="E16" s="227">
        <f>Meslekler!D43+Meslekler!F43+Meslekler!H43+Meslekler!J43+Meslekler!L43+Meslekler!N43+Meslekler!P43+Meslekler!R43</f>
        <v>42661</v>
      </c>
    </row>
    <row r="17" spans="3:8">
      <c r="C17" s="227">
        <v>6</v>
      </c>
      <c r="D17" s="228" t="s">
        <v>2023</v>
      </c>
      <c r="E17" s="227">
        <f>Meslekler!E263+Meslekler!G263+Meslekler!I263+Meslekler!K263+Meslekler!M263+Meslekler!P263+Meslekler!R263+Meslekler!D280+Meslekler!F280+Meslekler!H280+Meslekler!J280+Meslekler!L280+Meslekler!N280+Meslekler!P280+Meslekler!R280+Meslekler!T280+Meslekler!V280+Meslekler!X280+Meslekler!D295+Meslekler!F295+Meslekler!H295+Meslekler!J295+Meslekler!L295+Meslekler!N295+Meslekler!P295+Meslekler!R295+Meslekler!T295+Meslekler!V295+Meslekler!X295+Meslekler!Z295+Meslekler!AB295+Meslekler!G310+Meslekler!I310+Meslekler!K310+Meslekler!M310+Meslekler!O310</f>
        <v>94714.9</v>
      </c>
    </row>
    <row r="18" spans="3:8">
      <c r="C18" s="227">
        <v>7</v>
      </c>
      <c r="D18" s="228" t="s">
        <v>2024</v>
      </c>
      <c r="E18" s="227"/>
      <c r="G18">
        <f>E19+E20</f>
        <v>138706.38</v>
      </c>
    </row>
    <row r="19" spans="3:8">
      <c r="C19" s="228" t="s">
        <v>2029</v>
      </c>
      <c r="D19" s="228" t="s">
        <v>2028</v>
      </c>
      <c r="E19" s="227">
        <f>Dükkan!D20+'Gayrı Menkul'!E21+'Gayrı Menkul'!H21+'Gayrı Menkul'!K21+'Gayrı Menkul'!M21+'Gayrı Menkul'!O21+'Gayrı Menkul'!Q21+'Gayrı Menkul'!U21+Kirahane!D21+Kirahane!F21+Kirahane!K21</f>
        <v>118708.43</v>
      </c>
    </row>
    <row r="20" spans="3:8">
      <c r="C20" s="228" t="s">
        <v>2030</v>
      </c>
      <c r="D20" s="228" t="s">
        <v>2025</v>
      </c>
      <c r="E20" s="227">
        <f>Tarla!K21+Tarla!O21</f>
        <v>19997.95</v>
      </c>
    </row>
    <row r="21" spans="3:8">
      <c r="C21" s="227"/>
      <c r="D21" s="228" t="s">
        <v>87</v>
      </c>
      <c r="E21" s="227">
        <f>SUM(E11:E20)</f>
        <v>641400.85999999987</v>
      </c>
    </row>
    <row r="25" spans="3:8">
      <c r="G25" s="228" t="s">
        <v>2031</v>
      </c>
      <c r="H25" s="224">
        <f>E11/$E$21</f>
        <v>9.8590076726744663E-2</v>
      </c>
    </row>
    <row r="26" spans="3:8">
      <c r="G26" s="228" t="s">
        <v>2032</v>
      </c>
      <c r="H26" s="224">
        <f t="shared" ref="H26:H31" si="0">E12/$E$21</f>
        <v>0.12934083063125301</v>
      </c>
    </row>
    <row r="27" spans="3:8">
      <c r="G27" s="228" t="s">
        <v>2020</v>
      </c>
      <c r="H27" s="224">
        <f t="shared" si="0"/>
        <v>1.235186993668827E-2</v>
      </c>
    </row>
    <row r="28" spans="3:8">
      <c r="G28" s="228" t="s">
        <v>2021</v>
      </c>
      <c r="H28" s="224">
        <f t="shared" si="0"/>
        <v>0.22803368239949043</v>
      </c>
    </row>
    <row r="29" spans="3:8">
      <c r="G29" s="228" t="s">
        <v>791</v>
      </c>
      <c r="H29" s="224">
        <f t="shared" si="0"/>
        <v>0.10124713583951231</v>
      </c>
    </row>
    <row r="30" spans="3:8">
      <c r="G30" s="228" t="s">
        <v>2022</v>
      </c>
      <c r="H30" s="224">
        <f t="shared" si="0"/>
        <v>6.6512227626261688E-2</v>
      </c>
    </row>
    <row r="31" spans="3:8">
      <c r="G31" s="228" t="s">
        <v>2023</v>
      </c>
      <c r="H31" s="224">
        <f t="shared" si="0"/>
        <v>0.14766880730406257</v>
      </c>
    </row>
    <row r="32" spans="3:8">
      <c r="G32" s="228" t="s">
        <v>2028</v>
      </c>
      <c r="H32" s="224">
        <f>E19/$E$21</f>
        <v>0.18507681763944006</v>
      </c>
    </row>
    <row r="33" spans="4:22">
      <c r="G33" s="228" t="s">
        <v>2025</v>
      </c>
      <c r="H33" s="224">
        <f>E20/$E$21</f>
        <v>3.11785518965472E-2</v>
      </c>
    </row>
    <row r="39" spans="4:22">
      <c r="U39" s="153" t="s">
        <v>2232</v>
      </c>
    </row>
    <row r="40" spans="4:22">
      <c r="V40">
        <v>5</v>
      </c>
    </row>
    <row r="41" spans="4:22">
      <c r="D41" s="166" t="s">
        <v>784</v>
      </c>
      <c r="E41">
        <f>SUMIF(Sheet1!$H$5:$H$1613, D41, Sheet1!$FT$5:$FT$1613)</f>
        <v>93150.56</v>
      </c>
      <c r="F41" s="224">
        <f>E41/$E$48</f>
        <v>0.14005272445941552</v>
      </c>
      <c r="U41" s="153" t="s">
        <v>2231</v>
      </c>
      <c r="V41">
        <v>1922</v>
      </c>
    </row>
    <row r="42" spans="4:22">
      <c r="D42" s="166" t="s">
        <v>786</v>
      </c>
      <c r="E42" s="281">
        <f>SUMIF(Sheet1!$H$5:$H$1613, D42, Sheet1!$FT$5:$FT$1613)</f>
        <v>68706.95</v>
      </c>
      <c r="F42" s="224">
        <f t="shared" ref="F42:F48" si="1">E42/$E$48</f>
        <v>0.1033015318082558</v>
      </c>
    </row>
    <row r="43" spans="4:22">
      <c r="D43" s="166" t="s">
        <v>787</v>
      </c>
      <c r="E43" s="281">
        <f>SUMIF(Sheet1!$H$5:$H$1613, D43, Sheet1!$FT$5:$FT$1613)</f>
        <v>278758.82</v>
      </c>
      <c r="F43" s="224">
        <f t="shared" si="1"/>
        <v>0.4191164519901095</v>
      </c>
    </row>
    <row r="44" spans="4:22">
      <c r="D44" s="166" t="s">
        <v>789</v>
      </c>
      <c r="E44" s="281">
        <f>SUMIF(Sheet1!$H$5:$H$1613, D44, Sheet1!$FT$5:$FT$1613)</f>
        <v>27643</v>
      </c>
      <c r="F44" s="224">
        <f t="shared" si="1"/>
        <v>4.1561504968210858E-2</v>
      </c>
    </row>
    <row r="45" spans="4:22">
      <c r="D45" s="166" t="s">
        <v>790</v>
      </c>
      <c r="E45" s="281">
        <f>SUMIF(Sheet1!$H$5:$H$1613, D45, Sheet1!$FT$5:$FT$1613)</f>
        <v>83644.58</v>
      </c>
      <c r="F45" s="224">
        <f t="shared" si="1"/>
        <v>0.12576039602191913</v>
      </c>
    </row>
    <row r="46" spans="4:22">
      <c r="D46" s="166" t="s">
        <v>791</v>
      </c>
      <c r="E46" s="281">
        <f>SUMIF(Sheet1!$H$5:$H$1613, D46, Sheet1!$FT$5:$FT$1613)</f>
        <v>92877.75</v>
      </c>
      <c r="F46" s="224">
        <f t="shared" si="1"/>
        <v>0.13964255211305743</v>
      </c>
      <c r="V46" s="281" t="s">
        <v>784</v>
      </c>
    </row>
    <row r="47" spans="4:22">
      <c r="D47" s="153" t="s">
        <v>2238</v>
      </c>
      <c r="E47" s="281">
        <f>SUMIF(Sheet1!$H$5:$H$1613, "0", Sheet1!$FT$5:$FT$1613)</f>
        <v>20329</v>
      </c>
      <c r="F47" s="224">
        <f t="shared" si="1"/>
        <v>3.056483863903189E-2</v>
      </c>
      <c r="V47" s="281" t="s">
        <v>786</v>
      </c>
    </row>
    <row r="48" spans="4:22">
      <c r="D48" s="166" t="s">
        <v>87</v>
      </c>
      <c r="E48">
        <f>SUM(Sheet1!FT5:FT1613)</f>
        <v>665110.65999999992</v>
      </c>
      <c r="F48" s="224">
        <f t="shared" si="1"/>
        <v>1</v>
      </c>
      <c r="V48" s="281" t="s">
        <v>787</v>
      </c>
    </row>
    <row r="49" spans="4:22">
      <c r="V49" s="281" t="s">
        <v>789</v>
      </c>
    </row>
    <row r="50" spans="4:22">
      <c r="V50" s="281" t="s">
        <v>790</v>
      </c>
    </row>
    <row r="51" spans="4:22">
      <c r="V51" s="281" t="s">
        <v>791</v>
      </c>
    </row>
    <row r="52" spans="4:22">
      <c r="V52" s="281">
        <v>0</v>
      </c>
    </row>
    <row r="53" spans="4:22">
      <c r="V53" s="281" t="s">
        <v>87</v>
      </c>
    </row>
    <row r="54" spans="4:22">
      <c r="V54" s="281" t="s">
        <v>87</v>
      </c>
    </row>
    <row r="63" spans="4:22">
      <c r="D63" s="488" t="s">
        <v>1</v>
      </c>
    </row>
    <row r="64" spans="4:22">
      <c r="D64" s="489"/>
    </row>
    <row r="65" spans="2:7">
      <c r="B65" s="220" t="s">
        <v>18</v>
      </c>
      <c r="C65" s="220">
        <f>E65/F65</f>
        <v>415.70731707317071</v>
      </c>
      <c r="D65" s="220" t="s">
        <v>18</v>
      </c>
      <c r="E65">
        <f>SUMIF(Sheet1!$B$5:$B$2691, D65, Sheet1!$FS$5:$FS$2691)</f>
        <v>34088</v>
      </c>
      <c r="F65" s="220">
        <v>82</v>
      </c>
      <c r="G65" s="224">
        <f t="shared" ref="G65:G82" si="2">E65/$E$82</f>
        <v>5.1226975324521425E-2</v>
      </c>
    </row>
    <row r="66" spans="2:7">
      <c r="B66" s="220" t="s">
        <v>38</v>
      </c>
      <c r="C66" s="220">
        <f t="shared" ref="C66:C81" si="3">E66/F66</f>
        <v>452.32009900990096</v>
      </c>
      <c r="D66" s="220" t="s">
        <v>38</v>
      </c>
      <c r="E66" s="219">
        <f>SUMIF(Sheet1!$B$5:$B$2691, D66, Sheet1!$FS$5:$FS$2691)</f>
        <v>45684.329999999994</v>
      </c>
      <c r="F66" s="220">
        <v>101</v>
      </c>
      <c r="G66" s="224">
        <f t="shared" si="2"/>
        <v>6.8653779794276393E-2</v>
      </c>
    </row>
    <row r="67" spans="2:7">
      <c r="B67" s="220" t="s">
        <v>43</v>
      </c>
      <c r="C67" s="220">
        <f t="shared" si="3"/>
        <v>865.27597560975619</v>
      </c>
      <c r="D67" s="220" t="s">
        <v>43</v>
      </c>
      <c r="E67" s="219">
        <f>SUMIF(Sheet1!$B$5:$B$2691, D67, Sheet1!$FS$5:$FS$2691)</f>
        <v>70952.63</v>
      </c>
      <c r="F67" s="220">
        <v>82</v>
      </c>
      <c r="G67" s="224">
        <f t="shared" si="2"/>
        <v>0.10662663184170085</v>
      </c>
    </row>
    <row r="68" spans="2:7">
      <c r="B68" s="220" t="s">
        <v>44</v>
      </c>
      <c r="C68" s="220">
        <f t="shared" si="3"/>
        <v>252.41666666666666</v>
      </c>
      <c r="D68" s="220" t="s">
        <v>44</v>
      </c>
      <c r="E68" s="219">
        <f>SUMIF(Sheet1!$B$5:$B$2691, D68, Sheet1!$FS$5:$FS$2691)</f>
        <v>25746.5</v>
      </c>
      <c r="F68" s="220">
        <v>102</v>
      </c>
      <c r="G68" s="224">
        <f t="shared" si="2"/>
        <v>3.8691484398990575E-2</v>
      </c>
    </row>
    <row r="69" spans="2:7">
      <c r="B69" s="220" t="s">
        <v>46</v>
      </c>
      <c r="C69" s="220">
        <f t="shared" si="3"/>
        <v>685.50617283950612</v>
      </c>
      <c r="D69" s="220" t="s">
        <v>46</v>
      </c>
      <c r="E69" s="219">
        <f>SUMIF(Sheet1!$B$5:$B$2691, D69, Sheet1!$FS$5:$FS$2691)</f>
        <v>55526</v>
      </c>
      <c r="F69" s="220">
        <v>81</v>
      </c>
      <c r="G69" s="224">
        <f t="shared" si="2"/>
        <v>8.3443705464368009E-2</v>
      </c>
    </row>
    <row r="70" spans="2:7">
      <c r="B70" s="220" t="s">
        <v>47</v>
      </c>
      <c r="C70" s="220">
        <f t="shared" si="3"/>
        <v>354.75400000000002</v>
      </c>
      <c r="D70" s="220" t="s">
        <v>47</v>
      </c>
      <c r="E70" s="219">
        <f>SUMIF(Sheet1!$B$5:$B$2691, D70, Sheet1!$FS$5:$FS$2691)</f>
        <v>44344.25</v>
      </c>
      <c r="F70" s="220">
        <v>125</v>
      </c>
      <c r="G70" s="224">
        <f t="shared" si="2"/>
        <v>6.6639926089368959E-2</v>
      </c>
    </row>
    <row r="71" spans="2:7">
      <c r="B71" s="220" t="s">
        <v>49</v>
      </c>
      <c r="C71" s="220">
        <f>E71/F71</f>
        <v>433.18421052631578</v>
      </c>
      <c r="D71" s="220" t="s">
        <v>49</v>
      </c>
      <c r="E71" s="219">
        <f>SUMIF(Sheet1!$B$5:$B$2691, D71, Sheet1!$FS$5:$FS$2691)</f>
        <v>16461</v>
      </c>
      <c r="F71" s="220">
        <v>38</v>
      </c>
      <c r="G71" s="224">
        <f t="shared" si="2"/>
        <v>2.4737363318967E-2</v>
      </c>
    </row>
    <row r="72" spans="2:7">
      <c r="B72" s="220" t="s">
        <v>67</v>
      </c>
      <c r="C72" s="220">
        <f t="shared" si="3"/>
        <v>206.42396313364054</v>
      </c>
      <c r="D72" s="220" t="s">
        <v>67</v>
      </c>
      <c r="E72" s="219">
        <f>SUMIF(Sheet1!$B$5:$B$2691, D72, Sheet1!$FS$5:$FS$2691)</f>
        <v>44794</v>
      </c>
      <c r="F72" s="220">
        <v>217</v>
      </c>
      <c r="G72" s="224">
        <f t="shared" si="2"/>
        <v>6.7315804174096827E-2</v>
      </c>
    </row>
    <row r="73" spans="2:7">
      <c r="B73" s="220" t="s">
        <v>68</v>
      </c>
      <c r="C73" s="220">
        <f t="shared" si="3"/>
        <v>422.74080459770113</v>
      </c>
      <c r="D73" s="220" t="s">
        <v>68</v>
      </c>
      <c r="E73" s="219">
        <f>SUMIF(Sheet1!$B$5:$B$2691, D73, Sheet1!$FS$5:$FS$2691)</f>
        <v>36778.449999999997</v>
      </c>
      <c r="F73" s="220">
        <v>87</v>
      </c>
      <c r="G73" s="224">
        <f t="shared" si="2"/>
        <v>5.5270146404134732E-2</v>
      </c>
    </row>
    <row r="74" spans="2:7">
      <c r="B74" s="220" t="s">
        <v>69</v>
      </c>
      <c r="C74" s="220">
        <f t="shared" si="3"/>
        <v>252.32936507936509</v>
      </c>
      <c r="D74" s="220" t="s">
        <v>69</v>
      </c>
      <c r="E74" s="219">
        <f>SUMIF(Sheet1!$B$5:$B$2691, D74, Sheet1!$FS$5:$FS$2691)</f>
        <v>15896.75</v>
      </c>
      <c r="F74" s="220">
        <v>63</v>
      </c>
      <c r="G74" s="224">
        <f t="shared" si="2"/>
        <v>2.3889416216559666E-2</v>
      </c>
    </row>
    <row r="75" spans="2:7">
      <c r="B75" s="220" t="s">
        <v>71</v>
      </c>
      <c r="C75" s="220">
        <f t="shared" si="3"/>
        <v>856</v>
      </c>
      <c r="D75" s="220" t="s">
        <v>71</v>
      </c>
      <c r="E75" s="219">
        <f>SUMIF(Sheet1!$B$5:$B$2691, D75, Sheet1!$FS$5:$FS$2691)</f>
        <v>28248</v>
      </c>
      <c r="F75" s="220">
        <v>33</v>
      </c>
      <c r="G75" s="224">
        <f t="shared" si="2"/>
        <v>4.2450704029778255E-2</v>
      </c>
    </row>
    <row r="76" spans="2:7">
      <c r="B76" s="220" t="s">
        <v>72</v>
      </c>
      <c r="C76" s="220">
        <f t="shared" si="3"/>
        <v>668.99397590361446</v>
      </c>
      <c r="D76" s="220" t="s">
        <v>72</v>
      </c>
      <c r="E76" s="219">
        <f>SUMIF(Sheet1!$B$5:$B$2691, D76, Sheet1!$FS$5:$FS$2691)</f>
        <v>55526.5</v>
      </c>
      <c r="F76" s="220">
        <v>83</v>
      </c>
      <c r="G76" s="224">
        <f t="shared" si="2"/>
        <v>8.3444456857458313E-2</v>
      </c>
    </row>
    <row r="77" spans="2:7">
      <c r="B77" s="220" t="s">
        <v>73</v>
      </c>
      <c r="C77" s="220">
        <f t="shared" si="3"/>
        <v>468.62244897959181</v>
      </c>
      <c r="D77" s="220" t="s">
        <v>73</v>
      </c>
      <c r="E77" s="219">
        <f>SUMIF(Sheet1!$B$5:$B$2691, D77, Sheet1!$FS$5:$FS$2691)</f>
        <v>22962.5</v>
      </c>
      <c r="F77" s="220">
        <v>49</v>
      </c>
      <c r="G77" s="224">
        <f t="shared" si="2"/>
        <v>3.4507727672181507E-2</v>
      </c>
    </row>
    <row r="78" spans="2:7">
      <c r="B78" s="220" t="s">
        <v>181</v>
      </c>
      <c r="C78" s="220">
        <f t="shared" si="3"/>
        <v>742.28443877551024</v>
      </c>
      <c r="D78" s="220" t="s">
        <v>181</v>
      </c>
      <c r="E78" s="219">
        <f>SUMIF(Sheet1!$B$5:$B$2691, D78, Sheet1!$FS$5:$FS$2691)</f>
        <v>145487.75</v>
      </c>
      <c r="F78" s="220">
        <v>196</v>
      </c>
      <c r="G78" s="224">
        <f t="shared" si="2"/>
        <v>0.21863698014756341</v>
      </c>
    </row>
    <row r="79" spans="2:7">
      <c r="B79" s="220" t="s">
        <v>80</v>
      </c>
      <c r="C79" s="220">
        <f t="shared" si="3"/>
        <v>415.34615384615387</v>
      </c>
      <c r="D79" s="220" t="s">
        <v>80</v>
      </c>
      <c r="E79" s="219">
        <f>SUMIF(Sheet1!$B$5:$B$2691, D79, Sheet1!$FS$5:$FS$2691)</f>
        <v>10799</v>
      </c>
      <c r="F79" s="220">
        <v>26</v>
      </c>
      <c r="G79" s="224">
        <f t="shared" si="2"/>
        <v>1.6228587964371828E-2</v>
      </c>
    </row>
    <row r="80" spans="2:7">
      <c r="B80" s="220" t="s">
        <v>192</v>
      </c>
      <c r="C80" s="220">
        <f t="shared" si="3"/>
        <v>354.14285714285717</v>
      </c>
      <c r="D80" s="220" t="s">
        <v>192</v>
      </c>
      <c r="E80" s="219">
        <f>SUMIF(Sheet1!$B$5:$B$2691, D80, Sheet1!$FS$5:$FS$2691)</f>
        <v>7437</v>
      </c>
      <c r="F80" s="220">
        <v>21</v>
      </c>
      <c r="G80" s="224">
        <f t="shared" si="2"/>
        <v>1.1176220825172079E-2</v>
      </c>
    </row>
    <row r="81" spans="2:7">
      <c r="B81" s="220" t="s">
        <v>194</v>
      </c>
      <c r="C81" s="220">
        <f t="shared" si="3"/>
        <v>335.57142857142856</v>
      </c>
      <c r="D81" s="220" t="s">
        <v>194</v>
      </c>
      <c r="E81" s="219">
        <f>SUMIF(Sheet1!$B$5:$B$2691, D81, Sheet1!$FS$5:$FS$2691)</f>
        <v>4698</v>
      </c>
      <c r="F81" s="220">
        <v>14</v>
      </c>
      <c r="G81" s="224">
        <f t="shared" si="2"/>
        <v>7.0600894764903084E-3</v>
      </c>
    </row>
    <row r="82" spans="2:7">
      <c r="C82" s="250">
        <f>E82/F82</f>
        <v>475.30761428571424</v>
      </c>
      <c r="D82" s="220" t="s">
        <v>87</v>
      </c>
      <c r="E82">
        <f>SUM(E65:E81)</f>
        <v>665430.65999999992</v>
      </c>
      <c r="F82">
        <f>SUM(F65:F81)</f>
        <v>1400</v>
      </c>
      <c r="G82" s="224">
        <f t="shared" si="2"/>
        <v>1</v>
      </c>
    </row>
    <row r="111" spans="4:8">
      <c r="E111" s="283" t="s">
        <v>2204</v>
      </c>
      <c r="F111" s="283" t="s">
        <v>2020</v>
      </c>
      <c r="G111" s="283" t="s">
        <v>128</v>
      </c>
      <c r="H111" s="283" t="s">
        <v>17</v>
      </c>
    </row>
    <row r="112" spans="4:8">
      <c r="D112" s="283" t="s">
        <v>784</v>
      </c>
      <c r="E112" s="283" t="e">
        <f>SUM(#REF!)+SUM(#REF!)+SUM(#REF!)+SUM(#REF!)+SUM(#REF!)+SUM(#REF!)+SUM(#REF!)</f>
        <v>#REF!</v>
      </c>
      <c r="F112" s="283" t="e">
        <f>SUM(#REF!)+SUM(#REF!)+SUM(#REF!)+SUM(#REF!)+SUM(#REF!)+SUM(#REF!)+SUM(#REF!)+SUM(#REF!)</f>
        <v>#REF!</v>
      </c>
      <c r="G112" s="283" t="e">
        <f>SUM(#REF!)+SUM(#REF!)+SUM(#REF!)+SUM(#REF!)+SUM(#REF!)+SUM(#REF!)+SUM(#REF!)+SUM(#REF!)+SUM(#REF!)+SUM(#REF!)</f>
        <v>#REF!</v>
      </c>
      <c r="H112" s="283" t="e">
        <f>SUM(#REF!)</f>
        <v>#REF!</v>
      </c>
    </row>
    <row r="113" spans="3:8">
      <c r="D113" s="283" t="s">
        <v>786</v>
      </c>
    </row>
    <row r="114" spans="3:8">
      <c r="D114" s="283" t="s">
        <v>787</v>
      </c>
    </row>
    <row r="115" spans="3:8">
      <c r="D115" s="283" t="s">
        <v>789</v>
      </c>
    </row>
    <row r="116" spans="3:8">
      <c r="D116" s="283" t="s">
        <v>790</v>
      </c>
    </row>
    <row r="117" spans="3:8">
      <c r="D117" s="283" t="s">
        <v>791</v>
      </c>
    </row>
    <row r="125" spans="3:8">
      <c r="C125" s="482" t="s">
        <v>0</v>
      </c>
      <c r="D125" s="482" t="s">
        <v>1</v>
      </c>
    </row>
    <row r="126" spans="3:8">
      <c r="C126" s="482"/>
      <c r="D126" s="482"/>
      <c r="E126" t="s">
        <v>2239</v>
      </c>
      <c r="F126" t="s">
        <v>2240</v>
      </c>
      <c r="G126" t="s">
        <v>2012</v>
      </c>
      <c r="H126" t="s">
        <v>2241</v>
      </c>
    </row>
    <row r="127" spans="3:8">
      <c r="C127" s="284">
        <v>82</v>
      </c>
      <c r="D127" s="284" t="s">
        <v>18</v>
      </c>
      <c r="E127">
        <f>Tarla!G4+Tarla!K4+Tarla!P4+Bahçe!F4+Bahçe!I4+Bahçe!N4</f>
        <v>7443</v>
      </c>
    </row>
    <row r="128" spans="3:8">
      <c r="C128" s="284">
        <v>101</v>
      </c>
      <c r="D128" s="284" t="s">
        <v>38</v>
      </c>
    </row>
    <row r="129" spans="3:4">
      <c r="C129" s="284">
        <v>82</v>
      </c>
      <c r="D129" s="284" t="s">
        <v>43</v>
      </c>
    </row>
    <row r="130" spans="3:4">
      <c r="C130" s="284">
        <v>102</v>
      </c>
      <c r="D130" s="284" t="s">
        <v>44</v>
      </c>
    </row>
    <row r="131" spans="3:4">
      <c r="C131" s="284">
        <v>81</v>
      </c>
      <c r="D131" s="284" t="s">
        <v>46</v>
      </c>
    </row>
    <row r="132" spans="3:4">
      <c r="C132" s="284">
        <v>125</v>
      </c>
      <c r="D132" s="284" t="s">
        <v>47</v>
      </c>
    </row>
    <row r="133" spans="3:4">
      <c r="C133" s="284">
        <v>38</v>
      </c>
      <c r="D133" s="284" t="s">
        <v>49</v>
      </c>
    </row>
    <row r="134" spans="3:4">
      <c r="C134" s="284">
        <v>219</v>
      </c>
      <c r="D134" s="284" t="s">
        <v>67</v>
      </c>
    </row>
    <row r="135" spans="3:4">
      <c r="C135" s="284">
        <v>87</v>
      </c>
      <c r="D135" s="284" t="s">
        <v>68</v>
      </c>
    </row>
    <row r="136" spans="3:4">
      <c r="C136" s="284">
        <v>63</v>
      </c>
      <c r="D136" s="284" t="s">
        <v>69</v>
      </c>
    </row>
    <row r="137" spans="3:4">
      <c r="C137" s="284">
        <v>33</v>
      </c>
      <c r="D137" s="284" t="s">
        <v>71</v>
      </c>
    </row>
    <row r="138" spans="3:4">
      <c r="C138" s="284">
        <v>83</v>
      </c>
      <c r="D138" s="284" t="s">
        <v>72</v>
      </c>
    </row>
    <row r="139" spans="3:4">
      <c r="C139" s="284">
        <v>49</v>
      </c>
      <c r="D139" s="284" t="s">
        <v>73</v>
      </c>
    </row>
    <row r="140" spans="3:4">
      <c r="C140" s="284">
        <v>196</v>
      </c>
      <c r="D140" s="284" t="s">
        <v>75</v>
      </c>
    </row>
    <row r="141" spans="3:4">
      <c r="C141" s="284">
        <v>26</v>
      </c>
      <c r="D141" s="284" t="s">
        <v>80</v>
      </c>
    </row>
    <row r="142" spans="3:4">
      <c r="C142" s="284">
        <v>21</v>
      </c>
      <c r="D142" s="284" t="s">
        <v>82</v>
      </c>
    </row>
    <row r="143" spans="3:4">
      <c r="C143" s="284">
        <v>14</v>
      </c>
      <c r="D143" s="284" t="s">
        <v>85</v>
      </c>
    </row>
    <row r="144" spans="3:4">
      <c r="C144" s="284">
        <v>1672</v>
      </c>
      <c r="D144" s="284" t="s">
        <v>87</v>
      </c>
    </row>
    <row r="154" spans="3:6" ht="15.75" thickBot="1"/>
    <row r="155" spans="3:6" ht="48" customHeight="1">
      <c r="C155" s="490" t="s">
        <v>0</v>
      </c>
      <c r="D155" s="492" t="s">
        <v>1</v>
      </c>
      <c r="E155" s="490" t="s">
        <v>2027</v>
      </c>
      <c r="F155" s="397"/>
    </row>
    <row r="156" spans="3:6" ht="15.75" thickBot="1">
      <c r="C156" s="491"/>
      <c r="D156" s="493"/>
      <c r="E156" s="494"/>
      <c r="F156" s="397"/>
    </row>
    <row r="157" spans="3:6" ht="15.75" thickBot="1">
      <c r="C157" s="398">
        <v>82</v>
      </c>
      <c r="D157" s="399" t="s">
        <v>18</v>
      </c>
      <c r="E157" s="400">
        <v>34088</v>
      </c>
      <c r="F157" s="403">
        <f>E157/$E$174</f>
        <v>5.1312951789142545E-2</v>
      </c>
    </row>
    <row r="158" spans="3:6" ht="15.75" thickBot="1">
      <c r="C158" s="398">
        <v>101</v>
      </c>
      <c r="D158" s="399" t="s">
        <v>38</v>
      </c>
      <c r="E158" s="400">
        <v>45564.33</v>
      </c>
      <c r="F158" s="403">
        <f t="shared" ref="F158:F173" si="4">E158/$E$174</f>
        <v>6.8588367419460852E-2</v>
      </c>
    </row>
    <row r="159" spans="3:6" ht="15.75" thickBot="1">
      <c r="C159" s="398">
        <v>82</v>
      </c>
      <c r="D159" s="399" t="s">
        <v>43</v>
      </c>
      <c r="E159" s="400">
        <v>70952.63</v>
      </c>
      <c r="F159" s="403">
        <f t="shared" si="4"/>
        <v>0.1068055879635904</v>
      </c>
    </row>
    <row r="160" spans="3:6" ht="15.75" thickBot="1">
      <c r="C160" s="398">
        <v>102</v>
      </c>
      <c r="D160" s="399" t="s">
        <v>44</v>
      </c>
      <c r="E160" s="400">
        <v>25746.5</v>
      </c>
      <c r="F160" s="403">
        <f t="shared" si="4"/>
        <v>3.8756422003026245E-2</v>
      </c>
    </row>
    <row r="161" spans="3:6" ht="15.75" thickBot="1">
      <c r="C161" s="398">
        <v>81</v>
      </c>
      <c r="D161" s="399" t="s">
        <v>46</v>
      </c>
      <c r="E161" s="400">
        <v>55526</v>
      </c>
      <c r="F161" s="403">
        <f t="shared" si="4"/>
        <v>8.3583752670849831E-2</v>
      </c>
    </row>
    <row r="162" spans="3:6" ht="15.75" thickBot="1">
      <c r="C162" s="398">
        <v>125</v>
      </c>
      <c r="D162" s="399" t="s">
        <v>47</v>
      </c>
      <c r="E162" s="400">
        <v>44344.25</v>
      </c>
      <c r="F162" s="403">
        <f t="shared" si="4"/>
        <v>6.6751770780793376E-2</v>
      </c>
    </row>
    <row r="163" spans="3:6" ht="15.75" thickBot="1">
      <c r="C163" s="398">
        <v>38</v>
      </c>
      <c r="D163" s="399" t="s">
        <v>49</v>
      </c>
      <c r="E163" s="400">
        <v>16461</v>
      </c>
      <c r="F163" s="403">
        <f t="shared" si="4"/>
        <v>2.4778881113619911E-2</v>
      </c>
    </row>
    <row r="164" spans="3:6" ht="15.75" thickBot="1">
      <c r="C164" s="398">
        <v>217</v>
      </c>
      <c r="D164" s="399" t="s">
        <v>67</v>
      </c>
      <c r="E164" s="400">
        <v>44794</v>
      </c>
      <c r="F164" s="403">
        <f t="shared" si="4"/>
        <v>6.7428783221158514E-2</v>
      </c>
    </row>
    <row r="165" spans="3:6" ht="15.75" thickBot="1">
      <c r="C165" s="398">
        <v>87</v>
      </c>
      <c r="D165" s="399" t="s">
        <v>68</v>
      </c>
      <c r="E165" s="400">
        <v>36528.449999999997</v>
      </c>
      <c r="F165" s="403">
        <f t="shared" si="4"/>
        <v>5.4986581605905423E-2</v>
      </c>
    </row>
    <row r="166" spans="3:6" ht="15.75" thickBot="1">
      <c r="C166" s="398">
        <v>63</v>
      </c>
      <c r="D166" s="399" t="s">
        <v>69</v>
      </c>
      <c r="E166" s="400">
        <v>15871.75</v>
      </c>
      <c r="F166" s="403">
        <f t="shared" si="4"/>
        <v>2.3891878155342737E-2</v>
      </c>
    </row>
    <row r="167" spans="3:6" ht="15.75" thickBot="1">
      <c r="C167" s="398">
        <v>33</v>
      </c>
      <c r="D167" s="399" t="s">
        <v>2302</v>
      </c>
      <c r="E167" s="400">
        <v>28248</v>
      </c>
      <c r="F167" s="403">
        <f t="shared" si="4"/>
        <v>4.2521950895907615E-2</v>
      </c>
    </row>
    <row r="168" spans="3:6" ht="15.75" thickBot="1">
      <c r="C168" s="398">
        <v>83</v>
      </c>
      <c r="D168" s="399" t="s">
        <v>2303</v>
      </c>
      <c r="E168" s="400">
        <v>55436.5</v>
      </c>
      <c r="F168" s="403">
        <f t="shared" si="4"/>
        <v>8.3449027571544265E-2</v>
      </c>
    </row>
    <row r="169" spans="3:6" ht="15.75" thickBot="1">
      <c r="C169" s="398">
        <v>49</v>
      </c>
      <c r="D169" s="399" t="s">
        <v>2304</v>
      </c>
      <c r="E169" s="400">
        <v>22762.5</v>
      </c>
      <c r="F169" s="403">
        <f t="shared" si="4"/>
        <v>3.4264581820592506E-2</v>
      </c>
    </row>
    <row r="170" spans="3:6" ht="15.75" thickBot="1">
      <c r="C170" s="398">
        <v>196</v>
      </c>
      <c r="D170" s="399" t="s">
        <v>75</v>
      </c>
      <c r="E170" s="400">
        <v>144567.79999999999</v>
      </c>
      <c r="F170" s="403">
        <f t="shared" si="4"/>
        <v>0.21761911968030984</v>
      </c>
    </row>
    <row r="171" spans="3:6" ht="15.75" thickBot="1">
      <c r="C171" s="398">
        <v>26</v>
      </c>
      <c r="D171" s="399" t="s">
        <v>80</v>
      </c>
      <c r="E171" s="400">
        <v>10799</v>
      </c>
      <c r="F171" s="403">
        <f t="shared" si="4"/>
        <v>1.6255825110623984E-2</v>
      </c>
    </row>
    <row r="172" spans="3:6" ht="15.75" thickBot="1">
      <c r="C172" s="398">
        <v>21</v>
      </c>
      <c r="D172" s="399" t="s">
        <v>82</v>
      </c>
      <c r="E172" s="400">
        <v>7437</v>
      </c>
      <c r="F172" s="403">
        <f t="shared" si="4"/>
        <v>1.1194978363525379E-2</v>
      </c>
    </row>
    <row r="173" spans="3:6" ht="15.75" thickBot="1">
      <c r="C173" s="398">
        <v>14</v>
      </c>
      <c r="D173" s="399" t="s">
        <v>2300</v>
      </c>
      <c r="E173" s="400">
        <v>5188</v>
      </c>
      <c r="F173" s="403">
        <f t="shared" si="4"/>
        <v>7.8095398346066519E-3</v>
      </c>
    </row>
    <row r="174" spans="3:6" ht="15.75" thickBot="1">
      <c r="C174" s="398">
        <f>SUM(C157:C173)</f>
        <v>1400</v>
      </c>
      <c r="D174" s="399" t="s">
        <v>87</v>
      </c>
      <c r="E174" s="400">
        <f>SUM(E157:E173)</f>
        <v>664315.71</v>
      </c>
      <c r="F174" s="397"/>
    </row>
  </sheetData>
  <mergeCells count="7">
    <mergeCell ref="E9:E10"/>
    <mergeCell ref="D63:D64"/>
    <mergeCell ref="C125:C126"/>
    <mergeCell ref="D125:D126"/>
    <mergeCell ref="C155:C156"/>
    <mergeCell ref="D155:D156"/>
    <mergeCell ref="E155:E15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2:Z115"/>
  <sheetViews>
    <sheetView topLeftCell="A52" workbookViewId="0">
      <selection activeCell="Z62" sqref="Z62"/>
    </sheetView>
  </sheetViews>
  <sheetFormatPr defaultColWidth="14.42578125" defaultRowHeight="15" customHeight="1"/>
  <cols>
    <col min="1" max="1" width="8.7109375" customWidth="1"/>
    <col min="2" max="2" width="9" customWidth="1"/>
    <col min="3" max="3" width="6.28515625" customWidth="1"/>
    <col min="4" max="4" width="7.140625" customWidth="1"/>
    <col min="5" max="5" width="6.140625" customWidth="1"/>
    <col min="6" max="6" width="7.140625" customWidth="1"/>
    <col min="7" max="7" width="6.140625" customWidth="1"/>
    <col min="8" max="8" width="7" customWidth="1"/>
    <col min="9" max="9" width="6" customWidth="1"/>
    <col min="10" max="10" width="6.85546875" customWidth="1"/>
    <col min="11" max="11" width="5.7109375" customWidth="1"/>
    <col min="12" max="12" width="6.7109375" customWidth="1"/>
    <col min="13" max="13" width="5.42578125" customWidth="1"/>
    <col min="14" max="14" width="6.5703125" customWidth="1"/>
    <col min="15" max="15" width="5.7109375" customWidth="1"/>
    <col min="16" max="16" width="6.5703125" customWidth="1"/>
    <col min="17" max="17" width="5.28515625" customWidth="1"/>
    <col min="18" max="18" width="6.5703125" customWidth="1"/>
    <col min="19" max="19" width="6.7109375" customWidth="1"/>
    <col min="20" max="20" width="8" customWidth="1"/>
    <col min="21" max="26" width="8.7109375" customWidth="1"/>
  </cols>
  <sheetData>
    <row r="2" spans="2:20">
      <c r="B2" s="457"/>
      <c r="C2" s="497" t="s">
        <v>758</v>
      </c>
      <c r="D2" s="498"/>
      <c r="E2" s="497" t="s">
        <v>759</v>
      </c>
      <c r="F2" s="498"/>
      <c r="G2" s="497" t="s">
        <v>760</v>
      </c>
      <c r="H2" s="498"/>
      <c r="I2" s="497" t="s">
        <v>761</v>
      </c>
      <c r="J2" s="498"/>
      <c r="K2" s="497" t="s">
        <v>762</v>
      </c>
      <c r="L2" s="498"/>
      <c r="M2" s="497" t="s">
        <v>763</v>
      </c>
      <c r="N2" s="498"/>
      <c r="O2" s="497" t="s">
        <v>764</v>
      </c>
      <c r="P2" s="498"/>
      <c r="Q2" s="497" t="s">
        <v>765</v>
      </c>
      <c r="R2" s="498"/>
      <c r="S2" s="497" t="s">
        <v>87</v>
      </c>
      <c r="T2" s="498"/>
    </row>
    <row r="3" spans="2:20" ht="30" customHeight="1">
      <c r="B3" s="463"/>
      <c r="C3" s="101" t="s">
        <v>0</v>
      </c>
      <c r="D3" s="102" t="s">
        <v>766</v>
      </c>
      <c r="E3" s="101" t="s">
        <v>0</v>
      </c>
      <c r="F3" s="102" t="s">
        <v>766</v>
      </c>
      <c r="G3" s="101" t="s">
        <v>0</v>
      </c>
      <c r="H3" s="102" t="s">
        <v>766</v>
      </c>
      <c r="I3" s="101" t="s">
        <v>0</v>
      </c>
      <c r="J3" s="102" t="s">
        <v>766</v>
      </c>
      <c r="K3" s="101" t="s">
        <v>0</v>
      </c>
      <c r="L3" s="102" t="s">
        <v>766</v>
      </c>
      <c r="M3" s="101" t="s">
        <v>0</v>
      </c>
      <c r="N3" s="102" t="s">
        <v>766</v>
      </c>
      <c r="O3" s="101" t="s">
        <v>0</v>
      </c>
      <c r="P3" s="102" t="s">
        <v>766</v>
      </c>
      <c r="Q3" s="101" t="s">
        <v>0</v>
      </c>
      <c r="R3" s="102" t="s">
        <v>766</v>
      </c>
      <c r="S3" s="101" t="s">
        <v>0</v>
      </c>
      <c r="T3" s="102" t="s">
        <v>766</v>
      </c>
    </row>
    <row r="4" spans="2:20">
      <c r="B4" s="41" t="s">
        <v>18</v>
      </c>
      <c r="C4" s="65">
        <f>COUNTIFS(Sheet1!$B$5:$B$2696, B4, Sheet1!$D$5:$D$2696, "*", Sheet1!$FV$5:$FV$2696, "0")</f>
        <v>46</v>
      </c>
      <c r="D4" s="66">
        <v>0</v>
      </c>
      <c r="E4" s="65">
        <f>COUNTIFS(Sheet1!$B$5:$B$2696, B4, Sheet1!$D$5:$D$2696, "*", Sheet1!$FV$5:$FV$2696, "&gt;0", Sheet1!$FV$5:$FV$2696, "&lt;=10")</f>
        <v>30</v>
      </c>
      <c r="F4" s="66">
        <f>SUMIFS(Sheet1!$FV$5:$FV$2696, Sheet1!$B$5:$B$2696, B4, Sheet1!$D$5:$D$2696, "*", Sheet1!$FV$5:$FV$2696, "&gt;0", Sheet1!$FV$5:$FV$2696, "&lt;=10")</f>
        <v>129</v>
      </c>
      <c r="G4" s="65">
        <f>COUNTIFS(Sheet1!$B$5:$B$2696, B4, Sheet1!$D$5:$D$2696, "*", Sheet1!$FV$5:$FV$2696, "&gt;10", Sheet1!$FV$5:$FV$2696, "&lt;=20")</f>
        <v>2</v>
      </c>
      <c r="H4" s="66">
        <f>SUMIFS(Sheet1!$FV$5:$FV$2696, Sheet1!$B$5:$B$2696, B4, Sheet1!$D$5:$D$2696, "*", Sheet1!$FV$5:$FV$2696, "&gt;10", Sheet1!$FV$5:$FV$2696, "&lt;=20")</f>
        <v>29.5</v>
      </c>
      <c r="I4" s="65">
        <f>COUNTIFS(Sheet1!$B$5:$B$2696, B4, Sheet1!$D$5:$D$2696, "*", Sheet1!$FV$5:$FV$2696, "&gt;20", Sheet1!$FV$5:$FV$2696, "&lt;=30")</f>
        <v>0</v>
      </c>
      <c r="J4" s="66">
        <f>SUMIFS(Sheet1!$FV$5:$FV$2696, Sheet1!$B$5:$B$2696, B4, Sheet1!$D$5:$D$2696, "*", Sheet1!$FV$5:$FV$2696, "&gt;20", Sheet1!$FV$5:$FV$2696, "&lt;=30")</f>
        <v>0</v>
      </c>
      <c r="K4" s="65">
        <f>COUNTIFS(Sheet1!$B$5:$B$2696, B4, Sheet1!$D$5:$D$2696, "*", Sheet1!$FV$5:$FV$2696, "&gt;30", Sheet1!$FV$5:$FV$2696, "&lt;=60")</f>
        <v>3</v>
      </c>
      <c r="L4" s="66">
        <f>SUMIFS(Sheet1!$FV$5:$FV$2696, Sheet1!$B$5:$B$2696, B4, Sheet1!$D$5:$D$2696, "*", Sheet1!$FV$5:$FV$2696, "&gt;30", Sheet1!$FV$5:$FV$2696, "&lt;=60")</f>
        <v>118.5</v>
      </c>
      <c r="M4" s="65">
        <f>COUNTIFS(Sheet1!$B$5:$B$2696, B4, Sheet1!$D$5:$D$2696, "*", Sheet1!$FV$5:$FV$2696, "&gt;60", Sheet1!$FV$5:$FV$2696, "&lt;=100")</f>
        <v>0</v>
      </c>
      <c r="N4" s="66">
        <f>SUMIFS(Sheet1!$FV$5:$FV$2696, Sheet1!$B$5:$B$2696, B4, Sheet1!$D$5:$D$2696, "*", Sheet1!$FV$5:$FV$2696, "&gt;60", Sheet1!$FV$5:$FV$2696, "&lt;=100")</f>
        <v>0</v>
      </c>
      <c r="O4" s="65">
        <f>COUNTIFS(Sheet1!$B$5:$B$2696, B4, Sheet1!$D$5:$D$2696, "*", Sheet1!$FV$5:$FV$2696, "&gt;100", Sheet1!$FV$5:$FV$2696, "&lt;=500")</f>
        <v>0</v>
      </c>
      <c r="P4" s="66">
        <f>SUMIFS(Sheet1!$FV$5:$FV$2696, Sheet1!$B$5:$B$2696, B4, Sheet1!$D$5:$D$2696, "*", Sheet1!$FV$5:$FV$2696, "&gt;100", Sheet1!$FV$5:$FV$2696, "&lt;=500")</f>
        <v>0</v>
      </c>
      <c r="Q4" s="65">
        <f>COUNTIFS(Sheet1!$B$5:$B$2696, B4, Sheet1!$D$5:$D$2696, "*", Sheet1!$FV$5:$FV$2696, "&gt;500")</f>
        <v>0</v>
      </c>
      <c r="R4" s="66">
        <f>SUMIFS(Sheet1!$FV$5:$FV$2696, Sheet1!$B$5:$B$2696, B4, Sheet1!$D$5:$D$2696, "*", Sheet1!$FV$5:$FV$2696, "&gt;500")</f>
        <v>0</v>
      </c>
      <c r="S4" s="65">
        <f t="shared" ref="S4:S18" si="0">Q4+O4+M4+K4+I4+G4+E4+C4</f>
        <v>81</v>
      </c>
      <c r="T4" s="66">
        <f>R4+P4+N4+L4+J4+H4+F4+D4</f>
        <v>277</v>
      </c>
    </row>
    <row r="5" spans="2:20">
      <c r="B5" s="41" t="s">
        <v>38</v>
      </c>
      <c r="C5" s="65">
        <f>COUNTIFS(Sheet1!$B$5:$B$2696, B5, Sheet1!$D$5:$D$2696, "*", Sheet1!$FV$5:$FV$2696, "0")</f>
        <v>68</v>
      </c>
      <c r="D5" s="66">
        <v>0</v>
      </c>
      <c r="E5" s="65">
        <f>COUNTIFS(Sheet1!$B$5:$B$2696, B5, Sheet1!$D$5:$D$2696, "*", Sheet1!$FV$5:$FV$2696, "&gt;0", Sheet1!$FV$5:$FV$2696, "&lt;=10")</f>
        <v>18</v>
      </c>
      <c r="F5" s="66">
        <f>SUMIFS(Sheet1!$FV$5:$FV$2696, Sheet1!$B$5:$B$2696, B5, Sheet1!$D$5:$D$2696, "*", Sheet1!$FV$5:$FV$2696, "&gt;0", Sheet1!$FV$5:$FV$2696, "&lt;=10")</f>
        <v>59.22</v>
      </c>
      <c r="G5" s="65">
        <f>COUNTIFS(Sheet1!$B$5:$B$2696, B5, Sheet1!$D$5:$D$2696, "*", Sheet1!$FV$5:$FV$2696, "&gt;10", Sheet1!$FV$5:$FV$2696, "&lt;=20")</f>
        <v>1</v>
      </c>
      <c r="H5" s="66">
        <f>SUMIFS(Sheet1!$FV$5:$FV$2696, Sheet1!$B$5:$B$2696, B5, Sheet1!$D$5:$D$2696, "*", Sheet1!$FV$5:$FV$2696, "&gt;10", Sheet1!$FV$5:$FV$2696, "&lt;=20")</f>
        <v>14</v>
      </c>
      <c r="I5" s="65">
        <f>COUNTIFS(Sheet1!$B$5:$B$2696, B5, Sheet1!$D$5:$D$2696, "*", Sheet1!$FV$5:$FV$2696, "&gt;20", Sheet1!$FV$5:$FV$2696, "&lt;=30")</f>
        <v>1</v>
      </c>
      <c r="J5" s="66">
        <f>SUMIFS(Sheet1!$FV$5:$FV$2696, Sheet1!$B$5:$B$2696, B5, Sheet1!$D$5:$D$2696, "*", Sheet1!$FV$5:$FV$2696, "&gt;20", Sheet1!$FV$5:$FV$2696, "&lt;=30")</f>
        <v>24</v>
      </c>
      <c r="K5" s="65">
        <f>COUNTIFS(Sheet1!$B$5:$B$2696, B5, Sheet1!$D$5:$D$2696, "*", Sheet1!$FV$5:$FV$2696, "&gt;30", Sheet1!$FV$5:$FV$2696, "&lt;=60")</f>
        <v>1</v>
      </c>
      <c r="L5" s="66">
        <f>SUMIFS(Sheet1!$FV$5:$FV$2696, Sheet1!$B$5:$B$2696, B5, Sheet1!$D$5:$D$2696, "*", Sheet1!$FV$5:$FV$2696, "&gt;30", Sheet1!$FV$5:$FV$2696, "&lt;=60")</f>
        <v>36</v>
      </c>
      <c r="M5" s="65">
        <f>COUNTIFS(Sheet1!$B$5:$B$2696, B5, Sheet1!$D$5:$D$2696, "*", Sheet1!$FV$5:$FV$2696, "&gt;60", Sheet1!$FV$5:$FV$2696, "&lt;=100")</f>
        <v>4</v>
      </c>
      <c r="N5" s="66">
        <f>SUMIFS(Sheet1!$FV$5:$FV$2696, Sheet1!$B$5:$B$2696, B5, Sheet1!$D$5:$D$2696, "*", Sheet1!$FV$5:$FV$2696, "&gt;60", Sheet1!$FV$5:$FV$2696, "&lt;=100")</f>
        <v>288.5</v>
      </c>
      <c r="O5" s="65">
        <f>COUNTIFS(Sheet1!$B$5:$B$2696, B5, Sheet1!$D$5:$D$2696, "*", Sheet1!$FV$5:$FV$2696, "&gt;100", Sheet1!$FV$5:$FV$2696, "&lt;=500")</f>
        <v>5</v>
      </c>
      <c r="P5" s="66">
        <f>SUMIFS(Sheet1!$FV$5:$FV$2696, Sheet1!$B$5:$B$2696, B5, Sheet1!$D$5:$D$2696, "*", Sheet1!$FV$5:$FV$2696, "&gt;100", Sheet1!$FV$5:$FV$2696, "&lt;=500")</f>
        <v>1007.5</v>
      </c>
      <c r="Q5" s="65">
        <f>COUNTIFS(Sheet1!$B$5:$B$2696, B5, Sheet1!$D$5:$D$2696, "*", Sheet1!$FV$5:$FV$2696, "&gt;500")</f>
        <v>1</v>
      </c>
      <c r="R5" s="66">
        <f>SUMIFS(Sheet1!$FV$5:$FV$2696, Sheet1!$B$5:$B$2696, B5, Sheet1!$D$5:$D$2696, "*", Sheet1!$FV$5:$FV$2696, "&gt;500")</f>
        <v>710.5</v>
      </c>
      <c r="S5" s="65">
        <f t="shared" si="0"/>
        <v>99</v>
      </c>
      <c r="T5" s="66">
        <f t="shared" ref="T5:T18" si="1">R5+P5+N5+L5+J5+H5+F5+D5</f>
        <v>2139.7199999999998</v>
      </c>
    </row>
    <row r="6" spans="2:20">
      <c r="B6" s="41" t="s">
        <v>43</v>
      </c>
      <c r="C6" s="65">
        <f>COUNTIFS(Sheet1!$B$5:$B$2696, B6, Sheet1!$D$5:$D$2696, "*", Sheet1!$FV$5:$FV$2696, "0")</f>
        <v>46</v>
      </c>
      <c r="D6" s="66">
        <v>0</v>
      </c>
      <c r="E6" s="65">
        <f>COUNTIFS(Sheet1!$B$5:$B$2696, B6, Sheet1!$D$5:$D$2696, "*", Sheet1!$FV$5:$FV$2696, "&gt;0", Sheet1!$FV$5:$FV$2696, "&lt;=10")</f>
        <v>15</v>
      </c>
      <c r="F6" s="66">
        <f>SUMIFS(Sheet1!$FV$5:$FV$2696, Sheet1!$B$5:$B$2696, B6, Sheet1!$D$5:$D$2696, "*", Sheet1!$FV$5:$FV$2696, "&gt;0", Sheet1!$FV$5:$FV$2696, "&lt;=10")</f>
        <v>67.5</v>
      </c>
      <c r="G6" s="65">
        <f>COUNTIFS(Sheet1!$B$5:$B$2696, B6, Sheet1!$D$5:$D$2696, "*", Sheet1!$FV$5:$FV$2696, "&gt;10", Sheet1!$FV$5:$FV$2696, "&lt;=20")</f>
        <v>8</v>
      </c>
      <c r="H6" s="66">
        <f>SUMIFS(Sheet1!$FV$5:$FV$2696, Sheet1!$B$5:$B$2696, B6, Sheet1!$D$5:$D$2696, "*", Sheet1!$FV$5:$FV$2696, "&gt;10", Sheet1!$FV$5:$FV$2696, "&lt;=20")</f>
        <v>113</v>
      </c>
      <c r="I6" s="65">
        <f>COUNTIFS(Sheet1!$B$5:$B$2696, B6, Sheet1!$D$5:$D$2696, "*", Sheet1!$FV$5:$FV$2696, "&gt;20", Sheet1!$FV$5:$FV$2696, "&lt;=30")</f>
        <v>0</v>
      </c>
      <c r="J6" s="66">
        <f>SUMIFS(Sheet1!$FV$5:$FV$2696, Sheet1!$B$5:$B$2696, B6, Sheet1!$D$5:$D$2696, "*", Sheet1!$FV$5:$FV$2696, "&gt;20", Sheet1!$FV$5:$FV$2696, "&lt;=30")</f>
        <v>0</v>
      </c>
      <c r="K6" s="65">
        <f>COUNTIFS(Sheet1!$B$5:$B$2696, B6, Sheet1!$D$5:$D$2696, "*", Sheet1!$FV$5:$FV$2696, "&gt;30", Sheet1!$FV$5:$FV$2696, "&lt;=60")</f>
        <v>8</v>
      </c>
      <c r="L6" s="66">
        <f>SUMIFS(Sheet1!$FV$5:$FV$2696, Sheet1!$B$5:$B$2696, B6, Sheet1!$D$5:$D$2696, "*", Sheet1!$FV$5:$FV$2696, "&gt;30", Sheet1!$FV$5:$FV$2696, "&lt;=60")</f>
        <v>339</v>
      </c>
      <c r="M6" s="65">
        <f>COUNTIFS(Sheet1!$B$5:$B$2696, B6, Sheet1!$D$5:$D$2696, "*", Sheet1!$FV$5:$FV$2696, "&gt;60", Sheet1!$FV$5:$FV$2696, "&lt;=100")</f>
        <v>1</v>
      </c>
      <c r="N6" s="66">
        <f>SUMIFS(Sheet1!$FV$5:$FV$2696, Sheet1!$B$5:$B$2696, B6, Sheet1!$D$5:$D$2696, "*", Sheet1!$FV$5:$FV$2696, "&gt;60", Sheet1!$FV$5:$FV$2696, "&lt;=100")</f>
        <v>71</v>
      </c>
      <c r="O6" s="65">
        <f>COUNTIFS(Sheet1!$B$5:$B$2696, B6, Sheet1!$D$5:$D$2696, "*", Sheet1!$FV$5:$FV$2696, "&gt;100", Sheet1!$FV$5:$FV$2696, "&lt;=500")</f>
        <v>3</v>
      </c>
      <c r="P6" s="66">
        <f>SUMIFS(Sheet1!$FV$5:$FV$2696, Sheet1!$B$5:$B$2696, B6, Sheet1!$D$5:$D$2696, "*", Sheet1!$FV$5:$FV$2696, "&gt;100", Sheet1!$FV$5:$FV$2696, "&lt;=500")</f>
        <v>936.5</v>
      </c>
      <c r="Q6" s="65">
        <f>COUNTIFS(Sheet1!$B$5:$B$2696, B6, Sheet1!$D$5:$D$2696, "*", Sheet1!$FV$5:$FV$2696, "&gt;500")</f>
        <v>0</v>
      </c>
      <c r="R6" s="66">
        <f>SUMIFS(Sheet1!$FV$5:$FV$2696, Sheet1!$B$5:$B$2696, B6, Sheet1!$D$5:$D$2696, "*", Sheet1!$FV$5:$FV$2696, "&gt;500")</f>
        <v>0</v>
      </c>
      <c r="S6" s="65">
        <f t="shared" si="0"/>
        <v>81</v>
      </c>
      <c r="T6" s="66">
        <f t="shared" si="1"/>
        <v>1527</v>
      </c>
    </row>
    <row r="7" spans="2:20">
      <c r="B7" s="41" t="s">
        <v>44</v>
      </c>
      <c r="C7" s="65">
        <f>COUNTIFS(Sheet1!$B$5:$B$2696, B7, Sheet1!$D$5:$D$2696, "*", Sheet1!$FV$5:$FV$2696, "0")</f>
        <v>74</v>
      </c>
      <c r="D7" s="66">
        <v>0</v>
      </c>
      <c r="E7" s="65">
        <f>COUNTIFS(Sheet1!$B$5:$B$2696, B7, Sheet1!$D$5:$D$2696, "*", Sheet1!$FV$5:$FV$2696, "&gt;0", Sheet1!$FV$5:$FV$2696, "&lt;=10")</f>
        <v>24</v>
      </c>
      <c r="F7" s="66">
        <f>SUMIFS(Sheet1!$FV$5:$FV$2696, Sheet1!$B$5:$B$2696, B7, Sheet1!$D$5:$D$2696, "*", Sheet1!$FV$5:$FV$2696, "&gt;0", Sheet1!$FV$5:$FV$2696, "&lt;=10")</f>
        <v>91.5</v>
      </c>
      <c r="G7" s="65">
        <f>COUNTIFS(Sheet1!$B$5:$B$2696, B7, Sheet1!$D$5:$D$2696, "*", Sheet1!$FV$5:$FV$2696, "&gt;10", Sheet1!$FV$5:$FV$2696, "&lt;=20")</f>
        <v>2</v>
      </c>
      <c r="H7" s="66">
        <f>SUMIFS(Sheet1!$FV$5:$FV$2696, Sheet1!$B$5:$B$2696, B7, Sheet1!$D$5:$D$2696, "*", Sheet1!$FV$5:$FV$2696, "&gt;10", Sheet1!$FV$5:$FV$2696, "&lt;=20")</f>
        <v>33.5</v>
      </c>
      <c r="I7" s="65">
        <f>COUNTIFS(Sheet1!$B$5:$B$2696, B7, Sheet1!$D$5:$D$2696, "*", Sheet1!$FV$5:$FV$2696, "&gt;20", Sheet1!$FV$5:$FV$2696, "&lt;=30")</f>
        <v>1</v>
      </c>
      <c r="J7" s="66">
        <f>SUMIFS(Sheet1!$FV$5:$FV$2696, Sheet1!$B$5:$B$2696, B7, Sheet1!$D$5:$D$2696, "*", Sheet1!$FV$5:$FV$2696, "&gt;20", Sheet1!$FV$5:$FV$2696, "&lt;=30")</f>
        <v>25</v>
      </c>
      <c r="K7" s="65">
        <f>COUNTIFS(Sheet1!$B$5:$B$2696, B7, Sheet1!$D$5:$D$2696, "*", Sheet1!$FV$5:$FV$2696, "&gt;30", Sheet1!$FV$5:$FV$2696, "&lt;=60")</f>
        <v>0</v>
      </c>
      <c r="L7" s="66">
        <f>SUMIFS(Sheet1!$FV$5:$FV$2696, Sheet1!$B$5:$B$2696, B7, Sheet1!$D$5:$D$2696, "*", Sheet1!$FV$5:$FV$2696, "&gt;30", Sheet1!$FV$5:$FV$2696, "&lt;=60")</f>
        <v>0</v>
      </c>
      <c r="M7" s="65">
        <f>COUNTIFS(Sheet1!$B$5:$B$2696, B7, Sheet1!$D$5:$D$2696, "*", Sheet1!$FV$5:$FV$2696, "&gt;60", Sheet1!$FV$5:$FV$2696, "&lt;=100")</f>
        <v>0</v>
      </c>
      <c r="N7" s="66">
        <f>SUMIFS(Sheet1!$FV$5:$FV$2696, Sheet1!$B$5:$B$2696, B7, Sheet1!$D$5:$D$2696, "*", Sheet1!$FV$5:$FV$2696, "&gt;60", Sheet1!$FV$5:$FV$2696, "&lt;=100")</f>
        <v>0</v>
      </c>
      <c r="O7" s="65">
        <f>COUNTIFS(Sheet1!$B$5:$B$2696, B7, Sheet1!$D$5:$D$2696, "*", Sheet1!$FV$5:$FV$2696, "&gt;100", Sheet1!$FV$5:$FV$2696, "&lt;=500")</f>
        <v>1</v>
      </c>
      <c r="P7" s="66">
        <f>SUMIFS(Sheet1!$FV$5:$FV$2696, Sheet1!$B$5:$B$2696, B7, Sheet1!$D$5:$D$2696, "*", Sheet1!$FV$5:$FV$2696, "&gt;100", Sheet1!$FV$5:$FV$2696, "&lt;=500")</f>
        <v>352</v>
      </c>
      <c r="Q7" s="65">
        <f>COUNTIFS(Sheet1!$B$5:$B$2696, B7, Sheet1!$D$5:$D$2696, "*", Sheet1!$FV$5:$FV$2696, "&gt;500")</f>
        <v>0</v>
      </c>
      <c r="R7" s="66">
        <f>SUMIFS(Sheet1!$FV$5:$FV$2696, Sheet1!$B$5:$B$2696, B7, Sheet1!$D$5:$D$2696, "*", Sheet1!$FV$5:$FV$2696, "&gt;500")</f>
        <v>0</v>
      </c>
      <c r="S7" s="65">
        <f t="shared" si="0"/>
        <v>102</v>
      </c>
      <c r="T7" s="66">
        <f t="shared" si="1"/>
        <v>502</v>
      </c>
    </row>
    <row r="8" spans="2:20">
      <c r="B8" s="41" t="s">
        <v>46</v>
      </c>
      <c r="C8" s="65">
        <f>COUNTIFS(Sheet1!$B$5:$B$2696, B8, Sheet1!$D$5:$D$2696, "*", Sheet1!$FV$5:$FV$2696, "0")</f>
        <v>46</v>
      </c>
      <c r="D8" s="66">
        <v>0</v>
      </c>
      <c r="E8" s="65">
        <f>COUNTIFS(Sheet1!$B$5:$B$2696, B8, Sheet1!$D$5:$D$2696, "*", Sheet1!$FV$5:$FV$2696, "&gt;0", Sheet1!$FV$5:$FV$2696, "&lt;=10")</f>
        <v>12</v>
      </c>
      <c r="F8" s="66">
        <f>SUMIFS(Sheet1!$FV$5:$FV$2696, Sheet1!$B$5:$B$2696, B8, Sheet1!$D$5:$D$2696, "*", Sheet1!$FV$5:$FV$2696, "&gt;0", Sheet1!$FV$5:$FV$2696, "&lt;=10")</f>
        <v>23.5</v>
      </c>
      <c r="G8" s="65">
        <f>COUNTIFS(Sheet1!$B$5:$B$2696, B8, Sheet1!$D$5:$D$2696, "*", Sheet1!$FV$5:$FV$2696, "&gt;10", Sheet1!$FV$5:$FV$2696, "&lt;=20")</f>
        <v>6</v>
      </c>
      <c r="H8" s="66">
        <f>SUMIFS(Sheet1!$FV$5:$FV$2696, Sheet1!$B$5:$B$2696, B8, Sheet1!$D$5:$D$2696, "*", Sheet1!$FV$5:$FV$2696, "&gt;10", Sheet1!$FV$5:$FV$2696, "&lt;=20")</f>
        <v>77.5</v>
      </c>
      <c r="I8" s="65">
        <f>COUNTIFS(Sheet1!$B$5:$B$2696, B8, Sheet1!$D$5:$D$2696, "*", Sheet1!$FV$5:$FV$2696, "&gt;20", Sheet1!$FV$5:$FV$2696, "&lt;=30")</f>
        <v>1</v>
      </c>
      <c r="J8" s="66">
        <f>SUMIFS(Sheet1!$FV$5:$FV$2696, Sheet1!$B$5:$B$2696, B8, Sheet1!$D$5:$D$2696, "*", Sheet1!$FV$5:$FV$2696, "&gt;20", Sheet1!$FV$5:$FV$2696, "&lt;=30")</f>
        <v>28.5</v>
      </c>
      <c r="K8" s="65">
        <f>COUNTIFS(Sheet1!$B$5:$B$2696, B8, Sheet1!$D$5:$D$2696, "*", Sheet1!$FV$5:$FV$2696, "&gt;30", Sheet1!$FV$5:$FV$2696, "&lt;=60")</f>
        <v>3</v>
      </c>
      <c r="L8" s="66">
        <f>SUMIFS(Sheet1!$FV$5:$FV$2696, Sheet1!$B$5:$B$2696, B8, Sheet1!$D$5:$D$2696, "*", Sheet1!$FV$5:$FV$2696, "&gt;30", Sheet1!$FV$5:$FV$2696, "&lt;=60")</f>
        <v>145</v>
      </c>
      <c r="M8" s="65">
        <f>COUNTIFS(Sheet1!$B$5:$B$2696, B8, Sheet1!$D$5:$D$2696, "*", Sheet1!$FV$5:$FV$2696, "&gt;60", Sheet1!$FV$5:$FV$2696, "&lt;=100")</f>
        <v>3</v>
      </c>
      <c r="N8" s="66">
        <f>SUMIFS(Sheet1!$FV$5:$FV$2696, Sheet1!$B$5:$B$2696, B8, Sheet1!$D$5:$D$2696, "*", Sheet1!$FV$5:$FV$2696, "&gt;60", Sheet1!$FV$5:$FV$2696, "&lt;=100")</f>
        <v>234</v>
      </c>
      <c r="O8" s="65">
        <f>COUNTIFS(Sheet1!$B$5:$B$2696, B8, Sheet1!$D$5:$D$2696, "*", Sheet1!$FV$5:$FV$2696, "&gt;100", Sheet1!$FV$5:$FV$2696, "&lt;=500")</f>
        <v>6</v>
      </c>
      <c r="P8" s="66">
        <f>SUMIFS(Sheet1!$FV$5:$FV$2696, Sheet1!$B$5:$B$2696, B8, Sheet1!$D$5:$D$2696, "*", Sheet1!$FV$5:$FV$2696, "&gt;100", Sheet1!$FV$5:$FV$2696, "&lt;=500")</f>
        <v>1660</v>
      </c>
      <c r="Q8" s="65">
        <f>COUNTIFS(Sheet1!$B$5:$B$2696, B8, Sheet1!$D$5:$D$2696, "*", Sheet1!$FV$5:$FV$2696, "&gt;500")</f>
        <v>2</v>
      </c>
      <c r="R8" s="66">
        <f>SUMIFS(Sheet1!$FV$5:$FV$2696, Sheet1!$B$5:$B$2696, B8, Sheet1!$D$5:$D$2696, "*", Sheet1!$FV$5:$FV$2696, "&gt;500")</f>
        <v>1942</v>
      </c>
      <c r="S8" s="65">
        <f t="shared" si="0"/>
        <v>79</v>
      </c>
      <c r="T8" s="66">
        <f t="shared" si="1"/>
        <v>4110.5</v>
      </c>
    </row>
    <row r="9" spans="2:20">
      <c r="B9" s="41" t="s">
        <v>47</v>
      </c>
      <c r="C9" s="65">
        <f>COUNTIFS(Sheet1!$B$5:$B$2696, B9, Sheet1!$D$5:$D$2696, "*", Sheet1!$FV$5:$FV$2696, "0")</f>
        <v>84</v>
      </c>
      <c r="D9" s="66">
        <v>0</v>
      </c>
      <c r="E9" s="65">
        <f>COUNTIFS(Sheet1!$B$5:$B$2696, B9, Sheet1!$D$5:$D$2696, "*", Sheet1!$FV$5:$FV$2696, "&gt;0", Sheet1!$FV$5:$FV$2696, "&lt;=10")</f>
        <v>27</v>
      </c>
      <c r="F9" s="66">
        <f>SUMIFS(Sheet1!$FV$5:$FV$2696, Sheet1!$B$5:$B$2696, B9, Sheet1!$D$5:$D$2696, "*", Sheet1!$FV$5:$FV$2696, "&gt;0", Sheet1!$FV$5:$FV$2696, "&lt;=10")</f>
        <v>111.5</v>
      </c>
      <c r="G9" s="65">
        <f>COUNTIFS(Sheet1!$B$5:$B$2696, B9, Sheet1!$D$5:$D$2696, "*", Sheet1!$FV$5:$FV$2696, "&gt;10", Sheet1!$FV$5:$FV$2696, "&lt;=20")</f>
        <v>2</v>
      </c>
      <c r="H9" s="66">
        <f>SUMIFS(Sheet1!$FV$5:$FV$2696, Sheet1!$B$5:$B$2696, B9, Sheet1!$D$5:$D$2696, "*", Sheet1!$FV$5:$FV$2696, "&gt;10", Sheet1!$FV$5:$FV$2696, "&lt;=20")</f>
        <v>38</v>
      </c>
      <c r="I9" s="65">
        <f>COUNTIFS(Sheet1!$B$5:$B$2696, B9, Sheet1!$D$5:$D$2696, "*", Sheet1!$FV$5:$FV$2696, "&gt;20", Sheet1!$FV$5:$FV$2696, "&lt;=30")</f>
        <v>5</v>
      </c>
      <c r="J9" s="66">
        <f>SUMIFS(Sheet1!$FV$5:$FV$2696, Sheet1!$B$5:$B$2696, B9, Sheet1!$D$5:$D$2696, "*", Sheet1!$FV$5:$FV$2696, "&gt;20", Sheet1!$FV$5:$FV$2696, "&lt;=30")</f>
        <v>115</v>
      </c>
      <c r="K9" s="65">
        <f>COUNTIFS(Sheet1!$B$5:$B$2696, B9, Sheet1!$D$5:$D$2696, "*", Sheet1!$FV$5:$FV$2696, "&gt;30", Sheet1!$FV$5:$FV$2696, "&lt;=60")</f>
        <v>3</v>
      </c>
      <c r="L9" s="66">
        <f>SUMIFS(Sheet1!$FV$5:$FV$2696, Sheet1!$B$5:$B$2696, B9, Sheet1!$D$5:$D$2696, "*", Sheet1!$FV$5:$FV$2696, "&gt;30", Sheet1!$FV$5:$FV$2696, "&lt;=60")</f>
        <v>161</v>
      </c>
      <c r="M9" s="65">
        <f>COUNTIFS(Sheet1!$B$5:$B$2696, B9, Sheet1!$D$5:$D$2696, "*", Sheet1!$FV$5:$FV$2696, "&gt;60", Sheet1!$FV$5:$FV$2696, "&lt;=100")</f>
        <v>1</v>
      </c>
      <c r="N9" s="66">
        <f>SUMIFS(Sheet1!$FV$5:$FV$2696, Sheet1!$B$5:$B$2696, B9, Sheet1!$D$5:$D$2696, "*", Sheet1!$FV$5:$FV$2696, "&gt;60", Sheet1!$FV$5:$FV$2696, "&lt;=100")</f>
        <v>98</v>
      </c>
      <c r="O9" s="65">
        <f>COUNTIFS(Sheet1!$B$5:$B$2696, B9, Sheet1!$D$5:$D$2696, "*", Sheet1!$FV$5:$FV$2696, "&gt;100", Sheet1!$FV$5:$FV$2696, "&lt;=500")</f>
        <v>3</v>
      </c>
      <c r="P9" s="66">
        <f>SUMIFS(Sheet1!$FV$5:$FV$2696, Sheet1!$B$5:$B$2696, B9, Sheet1!$D$5:$D$2696, "*", Sheet1!$FV$5:$FV$2696, "&gt;100", Sheet1!$FV$5:$FV$2696, "&lt;=500")</f>
        <v>629</v>
      </c>
      <c r="Q9" s="65">
        <f>COUNTIFS(Sheet1!$B$5:$B$2696, B9, Sheet1!$D$5:$D$2696, "*", Sheet1!$FV$5:$FV$2696, "&gt;500")</f>
        <v>0</v>
      </c>
      <c r="R9" s="66">
        <f>SUMIFS(Sheet1!$FV$5:$FV$2696, Sheet1!$B$5:$B$2696, B9, Sheet1!$D$5:$D$2696, "*", Sheet1!$FV$5:$FV$2696, "&gt;500")</f>
        <v>0</v>
      </c>
      <c r="S9" s="65">
        <f t="shared" si="0"/>
        <v>125</v>
      </c>
      <c r="T9" s="66">
        <f t="shared" si="1"/>
        <v>1152.5</v>
      </c>
    </row>
    <row r="10" spans="2:20">
      <c r="B10" s="41" t="s">
        <v>49</v>
      </c>
      <c r="C10" s="65">
        <f>COUNTIFS(Sheet1!$B$5:$B$2696, B10, Sheet1!$D$5:$D$2696, "*", Sheet1!$FV$5:$FV$2696, "0")</f>
        <v>19</v>
      </c>
      <c r="D10" s="66">
        <v>0</v>
      </c>
      <c r="E10" s="65">
        <f>COUNTIFS(Sheet1!$B$5:$B$2696, B10, Sheet1!$D$5:$D$2696, "*", Sheet1!$FV$5:$FV$2696, "&gt;0", Sheet1!$FV$5:$FV$2696, "&lt;=10")</f>
        <v>10</v>
      </c>
      <c r="F10" s="66">
        <f>SUMIFS(Sheet1!$FV$5:$FV$2696, Sheet1!$B$5:$B$2696, B10, Sheet1!$D$5:$D$2696, "*", Sheet1!$FV$5:$FV$2696, "&gt;0", Sheet1!$FV$5:$FV$2696, "&lt;=10")</f>
        <v>48</v>
      </c>
      <c r="G10" s="65">
        <f>COUNTIFS(Sheet1!$B$5:$B$2696, B10, Sheet1!$D$5:$D$2696, "*", Sheet1!$FV$5:$FV$2696, "&gt;10", Sheet1!$FV$5:$FV$2696, "&lt;=20")</f>
        <v>3</v>
      </c>
      <c r="H10" s="66">
        <f>SUMIFS(Sheet1!$FV$5:$FV$2696, Sheet1!$B$5:$B$2696, B10, Sheet1!$D$5:$D$2696, "*", Sheet1!$FV$5:$FV$2696, "&gt;10", Sheet1!$FV$5:$FV$2696, "&lt;=20")</f>
        <v>39</v>
      </c>
      <c r="I10" s="65">
        <f>COUNTIFS(Sheet1!$B$5:$B$2696, B10, Sheet1!$D$5:$D$2696, "*", Sheet1!$FV$5:$FV$2696, "&gt;20", Sheet1!$FV$5:$FV$2696, "&lt;=30")</f>
        <v>1</v>
      </c>
      <c r="J10" s="66">
        <f>SUMIFS(Sheet1!$FV$5:$FV$2696, Sheet1!$B$5:$B$2696, B10, Sheet1!$D$5:$D$2696, "*", Sheet1!$FV$5:$FV$2696, "&gt;20", Sheet1!$FV$5:$FV$2696, "&lt;=30")</f>
        <v>24</v>
      </c>
      <c r="K10" s="65">
        <f>COUNTIFS(Sheet1!$B$5:$B$2696, B10, Sheet1!$D$5:$D$2696, "*", Sheet1!$FV$5:$FV$2696, "&gt;30", Sheet1!$FV$5:$FV$2696, "&lt;=60")</f>
        <v>3</v>
      </c>
      <c r="L10" s="66">
        <f>SUMIFS(Sheet1!$FV$5:$FV$2696, Sheet1!$B$5:$B$2696, B10, Sheet1!$D$5:$D$2696, "*", Sheet1!$FV$5:$FV$2696, "&gt;30", Sheet1!$FV$5:$FV$2696, "&lt;=60")</f>
        <v>132</v>
      </c>
      <c r="M10" s="65">
        <f>COUNTIFS(Sheet1!$B$5:$B$2696, B10, Sheet1!$D$5:$D$2696, "*", Sheet1!$FV$5:$FV$2696, "&gt;60", Sheet1!$FV$5:$FV$2696, "&lt;=100")</f>
        <v>2</v>
      </c>
      <c r="N10" s="66">
        <f>SUMIFS(Sheet1!$FV$5:$FV$2696, Sheet1!$B$5:$B$2696, B10, Sheet1!$D$5:$D$2696, "*", Sheet1!$FV$5:$FV$2696, "&gt;60", Sheet1!$FV$5:$FV$2696, "&lt;=100")</f>
        <v>194.5</v>
      </c>
      <c r="O10" s="65">
        <f>COUNTIFS(Sheet1!$B$5:$B$2696, B10, Sheet1!$D$5:$D$2696, "*", Sheet1!$FV$5:$FV$2696, "&gt;100", Sheet1!$FV$5:$FV$2696, "&lt;=500")</f>
        <v>0</v>
      </c>
      <c r="P10" s="66">
        <f>SUMIFS(Sheet1!$FV$5:$FV$2696, Sheet1!$B$5:$B$2696, B10, Sheet1!$D$5:$D$2696, "*", Sheet1!$FV$5:$FV$2696, "&gt;100", Sheet1!$FV$5:$FV$2696, "&lt;=500")</f>
        <v>0</v>
      </c>
      <c r="Q10" s="65">
        <f>COUNTIFS(Sheet1!$B$5:$B$2696, B10, Sheet1!$D$5:$D$2696, "*", Sheet1!$FV$5:$FV$2696, "&gt;500")</f>
        <v>0</v>
      </c>
      <c r="R10" s="66">
        <f>SUMIFS(Sheet1!$FV$5:$FV$2696, Sheet1!$B$5:$B$2696, B10, Sheet1!$D$5:$D$2696, "*", Sheet1!$FV$5:$FV$2696, "&gt;500")</f>
        <v>0</v>
      </c>
      <c r="S10" s="65">
        <f t="shared" si="0"/>
        <v>38</v>
      </c>
      <c r="T10" s="66">
        <f t="shared" si="1"/>
        <v>437.5</v>
      </c>
    </row>
    <row r="11" spans="2:20">
      <c r="B11" s="41" t="s">
        <v>67</v>
      </c>
      <c r="C11" s="65">
        <f>COUNTIFS(Sheet1!$B$5:$B$2696, B11, Sheet1!$D$5:$D$2696, "*", Sheet1!$FV$5:$FV$2696, "0")</f>
        <v>154</v>
      </c>
      <c r="D11" s="66">
        <v>0</v>
      </c>
      <c r="E11" s="65">
        <f>COUNTIFS(Sheet1!$B$5:$B$2696, B11, Sheet1!$D$5:$D$2696, "*", Sheet1!$FV$5:$FV$2696, "&gt;0", Sheet1!$FV$5:$FV$2696, "&lt;=10")</f>
        <v>46</v>
      </c>
      <c r="F11" s="66">
        <f>SUMIFS(Sheet1!$FV$5:$FV$2696, Sheet1!$B$5:$B$2696, B11, Sheet1!$D$5:$D$2696, "*", Sheet1!$FV$5:$FV$2696, "&gt;0", Sheet1!$FV$5:$FV$2696, "&lt;=10")</f>
        <v>181</v>
      </c>
      <c r="G11" s="65">
        <f>COUNTIFS(Sheet1!$B$5:$B$2696, B11, Sheet1!$D$5:$D$2696, "*", Sheet1!$FV$5:$FV$2696, "&gt;10", Sheet1!$FV$5:$FV$2696, "&lt;=20")</f>
        <v>4</v>
      </c>
      <c r="H11" s="66">
        <f>SUMIFS(Sheet1!$FV$5:$FV$2696, Sheet1!$B$5:$B$2696, B11, Sheet1!$D$5:$D$2696, "*", Sheet1!$FV$5:$FV$2696, "&gt;10", Sheet1!$FV$5:$FV$2696, "&lt;=20")</f>
        <v>56</v>
      </c>
      <c r="I11" s="65">
        <f>COUNTIFS(Sheet1!$B$5:$B$2696, B11, Sheet1!$D$5:$D$2696, "*", Sheet1!$FV$5:$FV$2696, "&gt;20", Sheet1!$FV$5:$FV$2696, "&lt;=30")</f>
        <v>2</v>
      </c>
      <c r="J11" s="66">
        <f>SUMIFS(Sheet1!$FV$5:$FV$2696, Sheet1!$B$5:$B$2696, B11, Sheet1!$D$5:$D$2696, "*", Sheet1!$FV$5:$FV$2696, "&gt;20", Sheet1!$FV$5:$FV$2696, "&lt;=30")</f>
        <v>59</v>
      </c>
      <c r="K11" s="65">
        <f>COUNTIFS(Sheet1!$B$5:$B$2696, B11, Sheet1!$D$5:$D$2696, "*", Sheet1!$FV$5:$FV$2696, "&gt;30", Sheet1!$FV$5:$FV$2696, "&lt;=60")</f>
        <v>7</v>
      </c>
      <c r="L11" s="66">
        <f>SUMIFS(Sheet1!$FV$5:$FV$2696, Sheet1!$B$5:$B$2696, B11, Sheet1!$D$5:$D$2696, "*", Sheet1!$FV$5:$FV$2696, "&gt;30", Sheet1!$FV$5:$FV$2696, "&lt;=60")</f>
        <v>317</v>
      </c>
      <c r="M11" s="65">
        <f>COUNTIFS(Sheet1!$B$5:$B$2696, B11, Sheet1!$D$5:$D$2696, "*", Sheet1!$FV$5:$FV$2696, "&gt;60", Sheet1!$FV$5:$FV$2696, "&lt;=100")</f>
        <v>2</v>
      </c>
      <c r="N11" s="66">
        <f>SUMIFS(Sheet1!$FV$5:$FV$2696, Sheet1!$B$5:$B$2696, B11, Sheet1!$D$5:$D$2696, "*", Sheet1!$FV$5:$FV$2696, "&gt;60", Sheet1!$FV$5:$FV$2696, "&lt;=100")</f>
        <v>179</v>
      </c>
      <c r="O11" s="65">
        <f>COUNTIFS(Sheet1!$B$5:$B$2696, B11, Sheet1!$D$5:$D$2696, "*", Sheet1!$FV$5:$FV$2696, "&gt;100", Sheet1!$FV$5:$FV$2696, "&lt;=500")</f>
        <v>1</v>
      </c>
      <c r="P11" s="66">
        <f>SUMIFS(Sheet1!$FV$5:$FV$2696, Sheet1!$B$5:$B$2696, B11, Sheet1!$D$5:$D$2696, "*", Sheet1!$FV$5:$FV$2696, "&gt;100", Sheet1!$FV$5:$FV$2696, "&lt;=500")</f>
        <v>113</v>
      </c>
      <c r="Q11" s="65">
        <f>COUNTIFS(Sheet1!$B$5:$B$2696, B11, Sheet1!$D$5:$D$2696, "*", Sheet1!$FV$5:$FV$2696, "&gt;500")</f>
        <v>0</v>
      </c>
      <c r="R11" s="66">
        <f>SUMIFS(Sheet1!$FV$5:$FV$2696, Sheet1!$B$5:$B$2696, B11, Sheet1!$D$5:$D$2696, "*", Sheet1!$FV$5:$FV$2696, "&gt;500")</f>
        <v>0</v>
      </c>
      <c r="S11" s="65">
        <f t="shared" si="0"/>
        <v>216</v>
      </c>
      <c r="T11" s="66">
        <f t="shared" si="1"/>
        <v>905</v>
      </c>
    </row>
    <row r="12" spans="2:20">
      <c r="B12" s="41" t="s">
        <v>68</v>
      </c>
      <c r="C12" s="65">
        <f>COUNTIFS(Sheet1!$B$5:$B$2696, B12, Sheet1!$D$5:$D$2696, "*", Sheet1!$FV$5:$FV$2696, "0")</f>
        <v>13</v>
      </c>
      <c r="D12" s="66">
        <v>0</v>
      </c>
      <c r="E12" s="65">
        <f>COUNTIFS(Sheet1!$B$5:$B$2696, B12, Sheet1!$D$5:$D$2696, "*", Sheet1!$FV$5:$FV$2696, "&gt;0", Sheet1!$FV$5:$FV$2696, "&lt;=10")</f>
        <v>62</v>
      </c>
      <c r="F12" s="66">
        <f>SUMIFS(Sheet1!$FV$5:$FV$2696, Sheet1!$B$5:$B$2696, B12, Sheet1!$D$5:$D$2696, "*", Sheet1!$FV$5:$FV$2696, "&gt;0", Sheet1!$FV$5:$FV$2696, "&lt;=10")</f>
        <v>290</v>
      </c>
      <c r="G12" s="65">
        <f>COUNTIFS(Sheet1!$B$5:$B$2696, B12, Sheet1!$D$5:$D$2696, "*", Sheet1!$FV$5:$FV$2696, "&gt;10", Sheet1!$FV$5:$FV$2696, "&lt;=20")</f>
        <v>11</v>
      </c>
      <c r="H12" s="66">
        <f>SUMIFS(Sheet1!$FV$5:$FV$2696, Sheet1!$B$5:$B$2696, B12, Sheet1!$D$5:$D$2696, "*", Sheet1!$FV$5:$FV$2696, "&gt;10", Sheet1!$FV$5:$FV$2696, "&lt;=20")</f>
        <v>152.5</v>
      </c>
      <c r="I12" s="65">
        <f>COUNTIFS(Sheet1!$B$5:$B$2696, B12, Sheet1!$D$5:$D$2696, "*", Sheet1!$FV$5:$FV$2696, "&gt;20", Sheet1!$FV$5:$FV$2696, "&lt;=30")</f>
        <v>1</v>
      </c>
      <c r="J12" s="66">
        <f>SUMIFS(Sheet1!$FV$5:$FV$2696, Sheet1!$B$5:$B$2696, B12, Sheet1!$D$5:$D$2696, "*", Sheet1!$FV$5:$FV$2696, "&gt;20", Sheet1!$FV$5:$FV$2696, "&lt;=30")</f>
        <v>21</v>
      </c>
      <c r="K12" s="65">
        <f>COUNTIFS(Sheet1!$B$5:$B$2696, B12, Sheet1!$D$5:$D$2696, "*", Sheet1!$FV$5:$FV$2696, "&gt;30", Sheet1!$FV$5:$FV$2696, "&lt;=60")</f>
        <v>0</v>
      </c>
      <c r="L12" s="66">
        <f>SUMIFS(Sheet1!$FV$5:$FV$2696, Sheet1!$B$5:$B$2696, B12, Sheet1!$D$5:$D$2696, "*", Sheet1!$FV$5:$FV$2696, "&gt;30", Sheet1!$FV$5:$FV$2696, "&lt;=60")</f>
        <v>0</v>
      </c>
      <c r="M12" s="65">
        <f>COUNTIFS(Sheet1!$B$5:$B$2696, B12, Sheet1!$D$5:$D$2696, "*", Sheet1!$FV$5:$FV$2696, "&gt;60", Sheet1!$FV$5:$FV$2696, "&lt;=100")</f>
        <v>0</v>
      </c>
      <c r="N12" s="66">
        <f>SUMIFS(Sheet1!$FV$5:$FV$2696, Sheet1!$B$5:$B$2696, B12, Sheet1!$D$5:$D$2696, "*", Sheet1!$FV$5:$FV$2696, "&gt;60", Sheet1!$FV$5:$FV$2696, "&lt;=100")</f>
        <v>0</v>
      </c>
      <c r="O12" s="65">
        <f>COUNTIFS(Sheet1!$B$5:$B$2696, B12, Sheet1!$D$5:$D$2696, "*", Sheet1!$FV$5:$FV$2696, "&gt;100", Sheet1!$FV$5:$FV$2696, "&lt;=500")</f>
        <v>0</v>
      </c>
      <c r="P12" s="66">
        <f>SUMIFS(Sheet1!$FV$5:$FV$2696, Sheet1!$B$5:$B$2696, B12, Sheet1!$D$5:$D$2696, "*", Sheet1!$FV$5:$FV$2696, "&gt;100", Sheet1!$FV$5:$FV$2696, "&lt;=500")</f>
        <v>0</v>
      </c>
      <c r="Q12" s="65">
        <f>COUNTIFS(Sheet1!$B$5:$B$2696, B12, Sheet1!$D$5:$D$2696, "*", Sheet1!$FV$5:$FV$2696, "&gt;500")</f>
        <v>0</v>
      </c>
      <c r="R12" s="66">
        <f>SUMIFS(Sheet1!$FV$5:$FV$2696, Sheet1!$B$5:$B$2696, B12, Sheet1!$D$5:$D$2696, "*", Sheet1!$FV$5:$FV$2696, "&gt;500")</f>
        <v>0</v>
      </c>
      <c r="S12" s="65">
        <f t="shared" si="0"/>
        <v>87</v>
      </c>
      <c r="T12" s="66">
        <f t="shared" si="1"/>
        <v>463.5</v>
      </c>
    </row>
    <row r="13" spans="2:20">
      <c r="B13" s="41" t="s">
        <v>69</v>
      </c>
      <c r="C13" s="65">
        <f>COUNTIFS(Sheet1!$B$5:$B$2696, B13, Sheet1!$D$5:$D$2696, "*", Sheet1!$FV$5:$FV$2696, "0")</f>
        <v>9</v>
      </c>
      <c r="D13" s="66">
        <v>0</v>
      </c>
      <c r="E13" s="65">
        <f>COUNTIFS(Sheet1!$B$5:$B$2696, B13, Sheet1!$D$5:$D$2696, "*", Sheet1!$FV$5:$FV$2696, "&gt;0", Sheet1!$FV$5:$FV$2696, "&lt;=10")</f>
        <v>49</v>
      </c>
      <c r="F13" s="66">
        <f>SUMIFS(Sheet1!$FV$5:$FV$2696, Sheet1!$B$5:$B$2696, B13, Sheet1!$D$5:$D$2696, "*", Sheet1!$FV$5:$FV$2696, "&gt;0", Sheet1!$FV$5:$FV$2696, "&lt;=10")</f>
        <v>215</v>
      </c>
      <c r="G13" s="65">
        <f>COUNTIFS(Sheet1!$B$5:$B$2696, B13, Sheet1!$D$5:$D$2696, "*", Sheet1!$FV$5:$FV$2696, "&gt;10", Sheet1!$FV$5:$FV$2696, "&lt;=20")</f>
        <v>5</v>
      </c>
      <c r="H13" s="66">
        <f>SUMIFS(Sheet1!$FV$5:$FV$2696, Sheet1!$B$5:$B$2696, B13, Sheet1!$D$5:$D$2696, "*", Sheet1!$FV$5:$FV$2696, "&gt;10", Sheet1!$FV$5:$FV$2696, "&lt;=20")</f>
        <v>71.5</v>
      </c>
      <c r="I13" s="65">
        <f>COUNTIFS(Sheet1!$B$5:$B$2696, B13, Sheet1!$D$5:$D$2696, "*", Sheet1!$FV$5:$FV$2696, "&gt;20", Sheet1!$FV$5:$FV$2696, "&lt;=30")</f>
        <v>0</v>
      </c>
      <c r="J13" s="66">
        <f>SUMIFS(Sheet1!$FV$5:$FV$2696, Sheet1!$B$5:$B$2696, B13, Sheet1!$D$5:$D$2696, "*", Sheet1!$FV$5:$FV$2696, "&gt;20", Sheet1!$FV$5:$FV$2696, "&lt;=30")</f>
        <v>0</v>
      </c>
      <c r="K13" s="65">
        <f>COUNTIFS(Sheet1!$B$5:$B$2696, B13, Sheet1!$D$5:$D$2696, "*", Sheet1!$FV$5:$FV$2696, "&gt;30", Sheet1!$FV$5:$FV$2696, "&lt;=60")</f>
        <v>0</v>
      </c>
      <c r="L13" s="66">
        <f>SUMIFS(Sheet1!$FV$5:$FV$2696, Sheet1!$B$5:$B$2696, B13, Sheet1!$D$5:$D$2696, "*", Sheet1!$FV$5:$FV$2696, "&gt;30", Sheet1!$FV$5:$FV$2696, "&lt;=60")</f>
        <v>0</v>
      </c>
      <c r="M13" s="65">
        <f>COUNTIFS(Sheet1!$B$5:$B$2696, B13, Sheet1!$D$5:$D$2696, "*", Sheet1!$FV$5:$FV$2696, "&gt;60", Sheet1!$FV$5:$FV$2696, "&lt;=100")</f>
        <v>0</v>
      </c>
      <c r="N13" s="66">
        <f>SUMIFS(Sheet1!$FV$5:$FV$2696, Sheet1!$B$5:$B$2696, B13, Sheet1!$D$5:$D$2696, "*", Sheet1!$FV$5:$FV$2696, "&gt;60", Sheet1!$FV$5:$FV$2696, "&lt;=100")</f>
        <v>0</v>
      </c>
      <c r="O13" s="65">
        <f>COUNTIFS(Sheet1!$B$5:$B$2696, B13, Sheet1!$D$5:$D$2696, "*", Sheet1!$FV$5:$FV$2696, "&gt;100", Sheet1!$FV$5:$FV$2696, "&lt;=500")</f>
        <v>0</v>
      </c>
      <c r="P13" s="66">
        <f>SUMIFS(Sheet1!$FV$5:$FV$2696, Sheet1!$B$5:$B$2696, B13, Sheet1!$D$5:$D$2696, "*", Sheet1!$FV$5:$FV$2696, "&gt;100", Sheet1!$FV$5:$FV$2696, "&lt;=500")</f>
        <v>0</v>
      </c>
      <c r="Q13" s="65">
        <f>COUNTIFS(Sheet1!$B$5:$B$2696, B13, Sheet1!$D$5:$D$2696, "*", Sheet1!$FV$5:$FV$2696, "&gt;500")</f>
        <v>0</v>
      </c>
      <c r="R13" s="66">
        <f>SUMIFS(Sheet1!$FV$5:$FV$2696, Sheet1!$B$5:$B$2696, B13, Sheet1!$D$5:$D$2696, "*", Sheet1!$FV$5:$FV$2696, "&gt;500")</f>
        <v>0</v>
      </c>
      <c r="S13" s="65">
        <f t="shared" si="0"/>
        <v>63</v>
      </c>
      <c r="T13" s="66">
        <f t="shared" si="1"/>
        <v>286.5</v>
      </c>
    </row>
    <row r="14" spans="2:20">
      <c r="B14" s="41" t="s">
        <v>71</v>
      </c>
      <c r="C14" s="65">
        <f>COUNTIFS(Sheet1!$B$5:$B$2696, B14, Sheet1!$D$5:$D$2696, "*", Sheet1!$FV$5:$FV$2696, "0")</f>
        <v>5</v>
      </c>
      <c r="D14" s="66">
        <v>0</v>
      </c>
      <c r="E14" s="65">
        <f>COUNTIFS(Sheet1!$B$5:$B$2696, B14, Sheet1!$D$5:$D$2696, "*", Sheet1!$FV$5:$FV$2696, "&gt;0", Sheet1!$FV$5:$FV$2696, "&lt;=10")</f>
        <v>20</v>
      </c>
      <c r="F14" s="66">
        <f>SUMIFS(Sheet1!$FV$5:$FV$2696, Sheet1!$B$5:$B$2696, B14, Sheet1!$D$5:$D$2696, "*", Sheet1!$FV$5:$FV$2696, "&gt;0", Sheet1!$FV$5:$FV$2696, "&lt;=10")</f>
        <v>89</v>
      </c>
      <c r="G14" s="65">
        <f>COUNTIFS(Sheet1!$B$5:$B$2696, B14, Sheet1!$D$5:$D$2696, "*", Sheet1!$FV$5:$FV$2696, "&gt;10", Sheet1!$FV$5:$FV$2696, "&lt;=20")</f>
        <v>6</v>
      </c>
      <c r="H14" s="66">
        <f>SUMIFS(Sheet1!$FV$5:$FV$2696, Sheet1!$B$5:$B$2696, B14, Sheet1!$D$5:$D$2696, "*", Sheet1!$FV$5:$FV$2696, "&gt;10", Sheet1!$FV$5:$FV$2696, "&lt;=20")</f>
        <v>97</v>
      </c>
      <c r="I14" s="65">
        <f>COUNTIFS(Sheet1!$B$5:$B$2696, B14, Sheet1!$D$5:$D$2696, "*", Sheet1!$FV$5:$FV$2696, "&gt;20", Sheet1!$FV$5:$FV$2696, "&lt;=30")</f>
        <v>1</v>
      </c>
      <c r="J14" s="66">
        <f>SUMIFS(Sheet1!$FV$5:$FV$2696, Sheet1!$B$5:$B$2696, B14, Sheet1!$D$5:$D$2696, "*", Sheet1!$FV$5:$FV$2696, "&gt;20", Sheet1!$FV$5:$FV$2696, "&lt;=30")</f>
        <v>21</v>
      </c>
      <c r="K14" s="65">
        <f>COUNTIFS(Sheet1!$B$5:$B$2696, B14, Sheet1!$D$5:$D$2696, "*", Sheet1!$FV$5:$FV$2696, "&gt;30", Sheet1!$FV$5:$FV$2696, "&lt;=60")</f>
        <v>1</v>
      </c>
      <c r="L14" s="66">
        <f>SUMIFS(Sheet1!$FV$5:$FV$2696, Sheet1!$B$5:$B$2696, B14, Sheet1!$D$5:$D$2696, "*", Sheet1!$FV$5:$FV$2696, "&gt;30", Sheet1!$FV$5:$FV$2696, "&lt;=60")</f>
        <v>50</v>
      </c>
      <c r="M14" s="65">
        <f>COUNTIFS(Sheet1!$B$5:$B$2696, B14, Sheet1!$D$5:$D$2696, "*", Sheet1!$FV$5:$FV$2696, "&gt;60", Sheet1!$FV$5:$FV$2696, "&lt;=100")</f>
        <v>0</v>
      </c>
      <c r="N14" s="66">
        <f>SUMIFS(Sheet1!$FV$5:$FV$2696, Sheet1!$B$5:$B$2696, B14, Sheet1!$D$5:$D$2696, "*", Sheet1!$FV$5:$FV$2696, "&gt;60", Sheet1!$FV$5:$FV$2696, "&lt;=100")</f>
        <v>0</v>
      </c>
      <c r="O14" s="65">
        <f>COUNTIFS(Sheet1!$B$5:$B$2696, B14, Sheet1!$D$5:$D$2696, "*", Sheet1!$FV$5:$FV$2696, "&gt;100", Sheet1!$FV$5:$FV$2696, "&lt;=500")</f>
        <v>0</v>
      </c>
      <c r="P14" s="66">
        <f>SUMIFS(Sheet1!$FV$5:$FV$2696, Sheet1!$B$5:$B$2696, B14, Sheet1!$D$5:$D$2696, "*", Sheet1!$FV$5:$FV$2696, "&gt;100", Sheet1!$FV$5:$FV$2696, "&lt;=500")</f>
        <v>0</v>
      </c>
      <c r="Q14" s="65">
        <f>COUNTIFS(Sheet1!$B$5:$B$2696, B14, Sheet1!$D$5:$D$2696, "*", Sheet1!$FV$5:$FV$2696, "&gt;500")</f>
        <v>0</v>
      </c>
      <c r="R14" s="66">
        <f>SUMIFS(Sheet1!$FV$5:$FV$2696, Sheet1!$B$5:$B$2696, B14, Sheet1!$D$5:$D$2696, "*", Sheet1!$FV$5:$FV$2696, "&gt;500")</f>
        <v>0</v>
      </c>
      <c r="S14" s="65">
        <f t="shared" si="0"/>
        <v>33</v>
      </c>
      <c r="T14" s="66">
        <f t="shared" si="1"/>
        <v>257</v>
      </c>
    </row>
    <row r="15" spans="2:20">
      <c r="B15" s="41" t="s">
        <v>72</v>
      </c>
      <c r="C15" s="65">
        <f>COUNTIFS(Sheet1!$B$5:$B$2696, B15, Sheet1!$D$5:$D$2696, "*", Sheet1!$FV$5:$FV$2696, "0")</f>
        <v>26</v>
      </c>
      <c r="D15" s="66">
        <v>0</v>
      </c>
      <c r="E15" s="65">
        <f>COUNTIFS(Sheet1!$B$5:$B$2696, B15, Sheet1!$D$5:$D$2696, "*", Sheet1!$FV$5:$FV$2696, "&gt;0", Sheet1!$FV$5:$FV$2696, "&lt;=10")</f>
        <v>45</v>
      </c>
      <c r="F15" s="66">
        <f>SUMIFS(Sheet1!$FV$5:$FV$2696, Sheet1!$B$5:$B$2696, B15, Sheet1!$D$5:$D$2696, "*", Sheet1!$FV$5:$FV$2696, "&gt;0", Sheet1!$FV$5:$FV$2696, "&lt;=10")</f>
        <v>233</v>
      </c>
      <c r="G15" s="65">
        <f>COUNTIFS(Sheet1!$B$5:$B$2696, B15, Sheet1!$D$5:$D$2696, "*", Sheet1!$FV$5:$FV$2696, "&gt;10", Sheet1!$FV$5:$FV$2696, "&lt;=20")</f>
        <v>10</v>
      </c>
      <c r="H15" s="66">
        <f>SUMIFS(Sheet1!$FV$5:$FV$2696, Sheet1!$B$5:$B$2696, B15, Sheet1!$D$5:$D$2696, "*", Sheet1!$FV$5:$FV$2696, "&gt;10", Sheet1!$FV$5:$FV$2696, "&lt;=20")</f>
        <v>143</v>
      </c>
      <c r="I15" s="65">
        <f>COUNTIFS(Sheet1!$B$5:$B$2696, B15, Sheet1!$D$5:$D$2696, "*", Sheet1!$FV$5:$FV$2696, "&gt;20", Sheet1!$FV$5:$FV$2696, "&lt;=30")</f>
        <v>1</v>
      </c>
      <c r="J15" s="66">
        <f>SUMIFS(Sheet1!$FV$5:$FV$2696, Sheet1!$B$5:$B$2696, B15, Sheet1!$D$5:$D$2696, "*", Sheet1!$FV$5:$FV$2696, "&gt;20", Sheet1!$FV$5:$FV$2696, "&lt;=30")</f>
        <v>24</v>
      </c>
      <c r="K15" s="65">
        <f>COUNTIFS(Sheet1!$B$5:$B$2696, B15, Sheet1!$D$5:$D$2696, "*", Sheet1!$FV$5:$FV$2696, "&gt;30", Sheet1!$FV$5:$FV$2696, "&lt;=60")</f>
        <v>1</v>
      </c>
      <c r="L15" s="66">
        <f>SUMIFS(Sheet1!$FV$5:$FV$2696, Sheet1!$B$5:$B$2696, B15, Sheet1!$D$5:$D$2696, "*", Sheet1!$FV$5:$FV$2696, "&gt;30", Sheet1!$FV$5:$FV$2696, "&lt;=60")</f>
        <v>31</v>
      </c>
      <c r="M15" s="65">
        <f>COUNTIFS(Sheet1!$B$5:$B$2696, B15, Sheet1!$D$5:$D$2696, "*", Sheet1!$FV$5:$FV$2696, "&gt;60", Sheet1!$FV$5:$FV$2696, "&lt;=100")</f>
        <v>0</v>
      </c>
      <c r="N15" s="66">
        <f>SUMIFS(Sheet1!$FV$5:$FV$2696, Sheet1!$B$5:$B$2696, B15, Sheet1!$D$5:$D$2696, "*", Sheet1!$FV$5:$FV$2696, "&gt;60", Sheet1!$FV$5:$FV$2696, "&lt;=100")</f>
        <v>0</v>
      </c>
      <c r="O15" s="65">
        <f>COUNTIFS(Sheet1!$B$5:$B$2696, B15, Sheet1!$D$5:$D$2696, "*", Sheet1!$FV$5:$FV$2696, "&gt;100", Sheet1!$FV$5:$FV$2696, "&lt;=500")</f>
        <v>0</v>
      </c>
      <c r="P15" s="66">
        <f>SUMIFS(Sheet1!$FV$5:$FV$2696, Sheet1!$B$5:$B$2696, B15, Sheet1!$D$5:$D$2696, "*", Sheet1!$FV$5:$FV$2696, "&gt;100", Sheet1!$FV$5:$FV$2696, "&lt;=500")</f>
        <v>0</v>
      </c>
      <c r="Q15" s="65">
        <f>COUNTIFS(Sheet1!$B$5:$B$2696, B15, Sheet1!$D$5:$D$2696, "*", Sheet1!$FV$5:$FV$2696, "&gt;500")</f>
        <v>0</v>
      </c>
      <c r="R15" s="66">
        <f>SUMIFS(Sheet1!$FV$5:$FV$2696, Sheet1!$B$5:$B$2696, B15, Sheet1!$D$5:$D$2696, "*", Sheet1!$FV$5:$FV$2696, "&gt;500")</f>
        <v>0</v>
      </c>
      <c r="S15" s="65">
        <f t="shared" si="0"/>
        <v>83</v>
      </c>
      <c r="T15" s="66">
        <f t="shared" si="1"/>
        <v>431</v>
      </c>
    </row>
    <row r="16" spans="2:20">
      <c r="B16" s="41" t="s">
        <v>73</v>
      </c>
      <c r="C16" s="65">
        <f>COUNTIFS(Sheet1!$B$5:$B$2696, B16, Sheet1!$D$5:$D$2696, "*", Sheet1!$FV$5:$FV$2696, "0")</f>
        <v>9</v>
      </c>
      <c r="D16" s="66">
        <v>0</v>
      </c>
      <c r="E16" s="65">
        <f>COUNTIFS(Sheet1!$B$5:$B$2696, B16, Sheet1!$D$5:$D$2696, "*", Sheet1!$FV$5:$FV$2696, "&gt;0", Sheet1!$FV$5:$FV$2696, "&lt;=10")</f>
        <v>29</v>
      </c>
      <c r="F16" s="66">
        <f>SUMIFS(Sheet1!$FV$5:$FV$2696, Sheet1!$B$5:$B$2696, B16, Sheet1!$D$5:$D$2696, "*", Sheet1!$FV$5:$FV$2696, "&gt;0", Sheet1!$FV$5:$FV$2696, "&lt;=10")</f>
        <v>169</v>
      </c>
      <c r="G16" s="65">
        <f>COUNTIFS(Sheet1!$B$5:$B$2696, B16, Sheet1!$D$5:$D$2696, "*", Sheet1!$FV$5:$FV$2696, "&gt;10", Sheet1!$FV$5:$FV$2696, "&lt;=20")</f>
        <v>8</v>
      </c>
      <c r="H16" s="66">
        <f>SUMIFS(Sheet1!$FV$5:$FV$2696, Sheet1!$B$5:$B$2696, B16, Sheet1!$D$5:$D$2696, "*", Sheet1!$FV$5:$FV$2696, "&gt;10", Sheet1!$FV$5:$FV$2696, "&lt;=20")</f>
        <v>104.5</v>
      </c>
      <c r="I16" s="65">
        <f>COUNTIFS(Sheet1!$B$5:$B$2696, B16, Sheet1!$D$5:$D$2696, "*", Sheet1!$FV$5:$FV$2696, "&gt;20", Sheet1!$FV$5:$FV$2696, "&lt;=30")</f>
        <v>2</v>
      </c>
      <c r="J16" s="66">
        <f>SUMIFS(Sheet1!$FV$5:$FV$2696, Sheet1!$B$5:$B$2696, B16, Sheet1!$D$5:$D$2696, "*", Sheet1!$FV$5:$FV$2696, "&gt;20", Sheet1!$FV$5:$FV$2696, "&lt;=30")</f>
        <v>49.5</v>
      </c>
      <c r="K16" s="65">
        <f>COUNTIFS(Sheet1!$B$5:$B$2696, B16, Sheet1!$D$5:$D$2696, "*", Sheet1!$FV$5:$FV$2696, "&gt;30", Sheet1!$FV$5:$FV$2696, "&lt;=60")</f>
        <v>0</v>
      </c>
      <c r="L16" s="66">
        <f>SUMIFS(Sheet1!$FV$5:$FV$2696, Sheet1!$B$5:$B$2696, B16, Sheet1!$D$5:$D$2696, "*", Sheet1!$FV$5:$FV$2696, "&gt;30", Sheet1!$FV$5:$FV$2696, "&lt;=60")</f>
        <v>0</v>
      </c>
      <c r="M16" s="65">
        <f>COUNTIFS(Sheet1!$B$5:$B$2696, B16, Sheet1!$D$5:$D$2696, "*", Sheet1!$FV$5:$FV$2696, "&gt;60", Sheet1!$FV$5:$FV$2696, "&lt;=100")</f>
        <v>0</v>
      </c>
      <c r="N16" s="66">
        <f>SUMIFS(Sheet1!$FV$5:$FV$2696, Sheet1!$B$5:$B$2696, B16, Sheet1!$D$5:$D$2696, "*", Sheet1!$FV$5:$FV$2696, "&gt;60", Sheet1!$FV$5:$FV$2696, "&lt;=100")</f>
        <v>0</v>
      </c>
      <c r="O16" s="65">
        <f>COUNTIFS(Sheet1!$B$5:$B$2696, B16, Sheet1!$D$5:$D$2696, "*", Sheet1!$FV$5:$FV$2696, "&gt;100", Sheet1!$FV$5:$FV$2696, "&lt;=500")</f>
        <v>1</v>
      </c>
      <c r="P16" s="66">
        <f>SUMIFS(Sheet1!$FV$5:$FV$2696, Sheet1!$B$5:$B$2696, B16, Sheet1!$D$5:$D$2696, "*", Sheet1!$FV$5:$FV$2696, "&gt;100", Sheet1!$FV$5:$FV$2696, "&lt;=500")</f>
        <v>106</v>
      </c>
      <c r="Q16" s="65">
        <f>COUNTIFS(Sheet1!$B$5:$B$2696, B16, Sheet1!$D$5:$D$2696, "*", Sheet1!$FV$5:$FV$2696, "&gt;500")</f>
        <v>0</v>
      </c>
      <c r="R16" s="66">
        <f>SUMIFS(Sheet1!$FV$5:$FV$2696, Sheet1!$B$5:$B$2696, B16, Sheet1!$D$5:$D$2696, "*", Sheet1!$FV$5:$FV$2696, "&gt;500")</f>
        <v>0</v>
      </c>
      <c r="S16" s="65">
        <f t="shared" si="0"/>
        <v>49</v>
      </c>
      <c r="T16" s="66">
        <f t="shared" si="1"/>
        <v>429</v>
      </c>
    </row>
    <row r="17" spans="1:26">
      <c r="B17" s="41" t="s">
        <v>181</v>
      </c>
      <c r="C17" s="65">
        <f>COUNTIFS(Sheet1!$B$5:$B$2696, B17, Sheet1!$D$5:$D$2696, "*", Sheet1!$FV$5:$FV$2696, "0")</f>
        <v>45</v>
      </c>
      <c r="D17" s="66">
        <v>0</v>
      </c>
      <c r="E17" s="65">
        <f>COUNTIFS(Sheet1!$B$5:$B$2696, B17, Sheet1!$D$5:$D$2696, "*", Sheet1!$FV$5:$FV$2696, "&gt;0", Sheet1!$FV$5:$FV$2696, "&lt;=10")</f>
        <v>124</v>
      </c>
      <c r="F17" s="66">
        <f>SUMIFS(Sheet1!$FV$5:$FV$2696, Sheet1!$B$5:$B$2696, B17, Sheet1!$D$5:$D$2696, "*", Sheet1!$FV$5:$FV$2696, "&gt;0", Sheet1!$FV$5:$FV$2696, "&lt;=10")</f>
        <v>483.69000000000005</v>
      </c>
      <c r="G17" s="65">
        <f>COUNTIFS(Sheet1!$B$5:$B$2696, B17, Sheet1!$D$5:$D$2696, "*", Sheet1!$FV$5:$FV$2696, "&gt;10", Sheet1!$FV$5:$FV$2696, "&lt;=20")</f>
        <v>13</v>
      </c>
      <c r="H17" s="66">
        <f>SUMIFS(Sheet1!$FV$5:$FV$2696, Sheet1!$B$5:$B$2696, B17, Sheet1!$D$5:$D$2696, "*", Sheet1!$FV$5:$FV$2696, "&gt;10", Sheet1!$FV$5:$FV$2696, "&lt;=20")</f>
        <v>169.5</v>
      </c>
      <c r="I17" s="65">
        <f>COUNTIFS(Sheet1!$B$5:$B$2696, B17, Sheet1!$D$5:$D$2696, "*", Sheet1!$FV$5:$FV$2696, "&gt;20", Sheet1!$FV$5:$FV$2696, "&lt;=30")</f>
        <v>7</v>
      </c>
      <c r="J17" s="66">
        <f>SUMIFS(Sheet1!$FV$5:$FV$2696, Sheet1!$B$5:$B$2696, B17, Sheet1!$D$5:$D$2696, "*", Sheet1!$FV$5:$FV$2696, "&gt;20", Sheet1!$FV$5:$FV$2696, "&lt;=30")</f>
        <v>176.25</v>
      </c>
      <c r="K17" s="65">
        <f>COUNTIFS(Sheet1!$B$5:$B$2696, B17, Sheet1!$D$5:$D$2696, "*", Sheet1!$FV$5:$FV$2696, "&gt;30", Sheet1!$FV$5:$FV$2696, "&lt;=60")</f>
        <v>4</v>
      </c>
      <c r="L17" s="66">
        <f>SUMIFS(Sheet1!$FV$5:$FV$2696, Sheet1!$B$5:$B$2696, B17, Sheet1!$D$5:$D$2696, "*", Sheet1!$FV$5:$FV$2696, "&gt;30", Sheet1!$FV$5:$FV$2696, "&lt;=60")</f>
        <v>177</v>
      </c>
      <c r="M17" s="65">
        <f>COUNTIFS(Sheet1!$B$5:$B$2696, B17, Sheet1!$D$5:$D$2696, "*", Sheet1!$FV$5:$FV$2696, "&gt;60", Sheet1!$FV$5:$FV$2696, "&lt;=100")</f>
        <v>0</v>
      </c>
      <c r="N17" s="66">
        <f>SUMIFS(Sheet1!$FV$5:$FV$2696, Sheet1!$B$5:$B$2696, B17, Sheet1!$D$5:$D$2696, "*", Sheet1!$FV$5:$FV$2696, "&gt;60", Sheet1!$FV$5:$FV$2696, "&lt;=100")</f>
        <v>0</v>
      </c>
      <c r="O17" s="65">
        <f>COUNTIFS(Sheet1!$B$5:$B$2696, B17, Sheet1!$D$5:$D$2696, "*", Sheet1!$FV$5:$FV$2696, "&gt;100", Sheet1!$FV$5:$FV$2696, "&lt;=500")</f>
        <v>1</v>
      </c>
      <c r="P17" s="66">
        <f>SUMIFS(Sheet1!$FV$5:$FV$2696, Sheet1!$B$5:$B$2696, B17, Sheet1!$D$5:$D$2696, "*", Sheet1!$FV$5:$FV$2696, "&gt;100", Sheet1!$FV$5:$FV$2696, "&lt;=500")</f>
        <v>306</v>
      </c>
      <c r="Q17" s="65">
        <f>COUNTIFS(Sheet1!$B$5:$B$2696, B17, Sheet1!$D$5:$D$2696, "*", Sheet1!$FV$5:$FV$2696, "&gt;500")</f>
        <v>1</v>
      </c>
      <c r="R17" s="66">
        <f>SUMIFS(Sheet1!$FV$5:$FV$2696, Sheet1!$B$5:$B$2696, B17, Sheet1!$D$5:$D$2696, "*", Sheet1!$FV$5:$FV$2696, "&gt;500")</f>
        <v>884.5</v>
      </c>
      <c r="S17" s="65">
        <f t="shared" si="0"/>
        <v>195</v>
      </c>
      <c r="T17" s="66">
        <f t="shared" si="1"/>
        <v>2196.94</v>
      </c>
    </row>
    <row r="18" spans="1:26">
      <c r="B18" s="41" t="s">
        <v>80</v>
      </c>
      <c r="C18" s="65">
        <f>COUNTIFS(Sheet1!$B$5:$B$2696, B18, Sheet1!$D$5:$D$2696, "*", Sheet1!$FV$5:$FV$2696, "0")</f>
        <v>1</v>
      </c>
      <c r="D18" s="66">
        <v>0</v>
      </c>
      <c r="E18" s="65">
        <f>COUNTIFS(Sheet1!$B$5:$B$2696, B18, Sheet1!$D$5:$D$2696, "*", Sheet1!$FV$5:$FV$2696, "&gt;0", Sheet1!$FV$5:$FV$2696, "&lt;=10")</f>
        <v>17</v>
      </c>
      <c r="F18" s="66">
        <f>SUMIFS(Sheet1!$FV$5:$FV$2696, Sheet1!$B$5:$B$2696, B18, Sheet1!$D$5:$D$2696, "*", Sheet1!$FV$5:$FV$2696, "&gt;0", Sheet1!$FV$5:$FV$2696, "&lt;=10")</f>
        <v>114</v>
      </c>
      <c r="G18" s="65">
        <f>COUNTIFS(Sheet1!$B$5:$B$2696, B18, Sheet1!$D$5:$D$2696, "*", Sheet1!$FV$5:$FV$2696, "&gt;10", Sheet1!$FV$5:$FV$2696, "&lt;=20")</f>
        <v>8</v>
      </c>
      <c r="H18" s="66">
        <f>SUMIFS(Sheet1!$FV$5:$FV$2696, Sheet1!$B$5:$B$2696, B18, Sheet1!$D$5:$D$2696, "*", Sheet1!$FV$5:$FV$2696, "&gt;10", Sheet1!$FV$5:$FV$2696, "&lt;=20")</f>
        <v>100</v>
      </c>
      <c r="I18" s="65">
        <f>COUNTIFS(Sheet1!$B$5:$B$2696, B18, Sheet1!$D$5:$D$2696, "*", Sheet1!$FV$5:$FV$2696, "&gt;20", Sheet1!$FV$5:$FV$2696, "&lt;=30")</f>
        <v>0</v>
      </c>
      <c r="J18" s="66">
        <f>SUMIFS(Sheet1!$FV$5:$FV$2696, Sheet1!$B$5:$B$2696, B18, Sheet1!$D$5:$D$2696, "*", Sheet1!$FV$5:$FV$2696, "&gt;20", Sheet1!$FV$5:$FV$2696, "&lt;=30")</f>
        <v>0</v>
      </c>
      <c r="K18" s="65">
        <f>COUNTIFS(Sheet1!$B$5:$B$2696, B18, Sheet1!$D$5:$D$2696, "*", Sheet1!$FV$5:$FV$2696, "&gt;30", Sheet1!$FV$5:$FV$2696, "&lt;=60")</f>
        <v>0</v>
      </c>
      <c r="L18" s="66">
        <f>SUMIFS(Sheet1!$FV$5:$FV$2696, Sheet1!$B$5:$B$2696, B18, Sheet1!$D$5:$D$2696, "*", Sheet1!$FV$5:$FV$2696, "&gt;30", Sheet1!$FV$5:$FV$2696, "&lt;=60")</f>
        <v>0</v>
      </c>
      <c r="M18" s="65">
        <f>COUNTIFS(Sheet1!$B$5:$B$2696, B18, Sheet1!$D$5:$D$2696, "*", Sheet1!$FV$5:$FV$2696, "&gt;60", Sheet1!$FV$5:$FV$2696, "&lt;=100")</f>
        <v>0</v>
      </c>
      <c r="N18" s="66">
        <f>SUMIFS(Sheet1!$FV$5:$FV$2696, Sheet1!$B$5:$B$2696, B18, Sheet1!$D$5:$D$2696, "*", Sheet1!$FV$5:$FV$2696, "&gt;60", Sheet1!$FV$5:$FV$2696, "&lt;=100")</f>
        <v>0</v>
      </c>
      <c r="O18" s="65">
        <f>COUNTIFS(Sheet1!$B$5:$B$2696, B18, Sheet1!$D$5:$D$2696, "*", Sheet1!$FV$5:$FV$2696, "&gt;100", Sheet1!$FV$5:$FV$2696, "&lt;=500")</f>
        <v>0</v>
      </c>
      <c r="P18" s="66">
        <f>SUMIFS(Sheet1!$FV$5:$FV$2696, Sheet1!$B$5:$B$2696, B18, Sheet1!$D$5:$D$2696, "*", Sheet1!$FV$5:$FV$2696, "&gt;100", Sheet1!$FV$5:$FV$2696, "&lt;=500")</f>
        <v>0</v>
      </c>
      <c r="Q18" s="65">
        <f>COUNTIFS(Sheet1!$B$5:$B$2696, B18, Sheet1!$D$5:$D$2696, "*", Sheet1!$FV$5:$FV$2696, "&gt;500")</f>
        <v>0</v>
      </c>
      <c r="R18" s="66">
        <f>SUMIFS(Sheet1!$FV$5:$FV$2696, Sheet1!$B$5:$B$2696, B18, Sheet1!$D$5:$D$2696, "*", Sheet1!$FV$5:$FV$2696, "&gt;500")</f>
        <v>0</v>
      </c>
      <c r="S18" s="65">
        <f t="shared" si="0"/>
        <v>26</v>
      </c>
      <c r="T18" s="66">
        <f t="shared" si="1"/>
        <v>214</v>
      </c>
    </row>
    <row r="19" spans="1:26">
      <c r="B19" s="41" t="s">
        <v>192</v>
      </c>
      <c r="C19" s="65">
        <f>COUNTIFS(Sheet1!$B$5:$B$2696, B19, Sheet1!$D$5:$D$2696, "*", Sheet1!$FV$5:$FV$2696, "0")</f>
        <v>7</v>
      </c>
      <c r="D19" s="66">
        <v>0</v>
      </c>
      <c r="E19" s="65">
        <f>COUNTIFS(Sheet1!$B$5:$B$2696, B19, Sheet1!$D$5:$D$2696, "*", Sheet1!$FV$5:$FV$2696, "&gt;0", Sheet1!$FV$5:$FV$2696, "&lt;=10")</f>
        <v>13</v>
      </c>
      <c r="F19" s="66">
        <f>SUMIFS(Sheet1!$FV$5:$FV$2696, Sheet1!$B$5:$B$2696, B19, Sheet1!$D$5:$D$2696, "*", Sheet1!$FV$5:$FV$2696, "&gt;0", Sheet1!$FV$5:$FV$2696, "&lt;=10")</f>
        <v>56.5</v>
      </c>
      <c r="G19" s="65">
        <f>COUNTIFS(Sheet1!$B$5:$B$2696, B19, Sheet1!$D$5:$D$2696, "*", Sheet1!$FV$5:$FV$2696, "&gt;10", Sheet1!$FV$5:$FV$2696, "&lt;=20")</f>
        <v>1</v>
      </c>
      <c r="H19" s="66">
        <f>SUMIFS(Sheet1!$FV$5:$FV$2696, Sheet1!$B$5:$B$2696, B19, Sheet1!$D$5:$D$2696, "*", Sheet1!$FV$5:$FV$2696, "&gt;10", Sheet1!$FV$5:$FV$2696, "&lt;=20")</f>
        <v>15</v>
      </c>
      <c r="I19" s="65">
        <f>COUNTIFS(Sheet1!$B$5:$B$2696, B19, Sheet1!$D$5:$D$2696, "*", Sheet1!$FV$5:$FV$2696, "&gt;20", Sheet1!$FV$5:$FV$2696, "&lt;=30")</f>
        <v>0</v>
      </c>
      <c r="J19" s="66">
        <f>SUMIFS(Sheet1!$FV$5:$FV$2696, Sheet1!$B$5:$B$2696, B19, Sheet1!$D$5:$D$2696, "*", Sheet1!$FV$5:$FV$2696, "&gt;20", Sheet1!$FV$5:$FV$2696, "&lt;=30")</f>
        <v>0</v>
      </c>
      <c r="K19" s="65">
        <f>COUNTIFS(Sheet1!$B$5:$B$2696, B19, Sheet1!$D$5:$D$2696, "*", Sheet1!$FV$5:$FV$2696, "&gt;30", Sheet1!$FV$5:$FV$2696, "&lt;=60")</f>
        <v>0</v>
      </c>
      <c r="L19" s="66">
        <f>SUMIFS(Sheet1!$FV$5:$FV$2696, Sheet1!$B$5:$B$2696, B19, Sheet1!$D$5:$D$2696, "*", Sheet1!$FV$5:$FV$2696, "&gt;30", Sheet1!$FV$5:$FV$2696, "&lt;=60")</f>
        <v>0</v>
      </c>
      <c r="M19" s="65">
        <f>COUNTIFS(Sheet1!$B$5:$B$2696, B19, Sheet1!$D$5:$D$2696, "*", Sheet1!$FV$5:$FV$2696, "&gt;60", Sheet1!$FV$5:$FV$2696, "&lt;=100")</f>
        <v>0</v>
      </c>
      <c r="N19" s="66">
        <f>SUMIFS(Sheet1!$FV$5:$FV$2696, Sheet1!$B$5:$B$2696, B19, Sheet1!$D$5:$D$2696, "*", Sheet1!$FV$5:$FV$2696, "&gt;60", Sheet1!$FV$5:$FV$2696, "&lt;=100")</f>
        <v>0</v>
      </c>
      <c r="O19" s="65">
        <f>COUNTIFS(Sheet1!$B$5:$B$2696, B19, Sheet1!$D$5:$D$2696, "*", Sheet1!$FV$5:$FV$2696, "&gt;100", Sheet1!$FV$5:$FV$2696, "&lt;=500")</f>
        <v>0</v>
      </c>
      <c r="P19" s="66">
        <f>SUMIFS(Sheet1!$FV$5:$FV$2696, Sheet1!$B$5:$B$2696, B19, Sheet1!$D$5:$D$2696, "*", Sheet1!$FV$5:$FV$2696, "&gt;100", Sheet1!$FV$5:$FV$2696, "&lt;=500")</f>
        <v>0</v>
      </c>
      <c r="Q19" s="65">
        <f>COUNTIFS(Sheet1!$B$5:$B$2696, B19, Sheet1!$D$5:$D$2696, "*", Sheet1!$FV$5:$FV$2696, "&gt;500")</f>
        <v>0</v>
      </c>
      <c r="R19" s="66">
        <f>SUMIFS(Sheet1!$FV$5:$FV$2696, Sheet1!$B$5:$B$2696, B19, Sheet1!$D$5:$D$2696, "*", Sheet1!$FV$5:$FV$2696, "&gt;500")</f>
        <v>0</v>
      </c>
      <c r="S19" s="65">
        <f>Q19+O19+M19+K19+I19+G19+E19+C19</f>
        <v>21</v>
      </c>
      <c r="T19" s="66">
        <f>R19+P19+N19+L19+J19+H19+F19+D19</f>
        <v>71.5</v>
      </c>
      <c r="V19">
        <f>SUM(G12:G20)</f>
        <v>65</v>
      </c>
      <c r="W19">
        <f>V19-G18</f>
        <v>57</v>
      </c>
    </row>
    <row r="20" spans="1:26">
      <c r="A20" s="8"/>
      <c r="B20" s="41" t="s">
        <v>194</v>
      </c>
      <c r="C20" s="65">
        <f>COUNTIFS(Sheet1!$B$5:$B$2696, B20, Sheet1!$D$5:$D$2696, "*", Sheet1!$FV$5:$FV$2696, "0")</f>
        <v>3</v>
      </c>
      <c r="D20" s="66">
        <v>0</v>
      </c>
      <c r="E20" s="65">
        <f>COUNTIFS(Sheet1!$B$5:$B$2696, B20, Sheet1!$D$5:$D$2696, "*", Sheet1!$FV$5:$FV$2696, "&gt;0", Sheet1!$FV$5:$FV$2696, "&lt;=10")</f>
        <v>5</v>
      </c>
      <c r="F20" s="66">
        <f>SUMIFS(Sheet1!$FV$5:$FV$2696, Sheet1!$B$5:$B$2696, B20, Sheet1!$D$5:$D$2696, "*", Sheet1!$FV$5:$FV$2696, "&gt;0", Sheet1!$FV$5:$FV$2696, "&lt;=10")</f>
        <v>26.5</v>
      </c>
      <c r="G20" s="65">
        <f>COUNTIFS(Sheet1!$B$5:$B$2696, B20, Sheet1!$D$5:$D$2696, "*", Sheet1!$FV$5:$FV$2696, "&gt;10", Sheet1!$FV$5:$FV$2696, "&lt;=20")</f>
        <v>3</v>
      </c>
      <c r="H20" s="66">
        <f>SUMIFS(Sheet1!$FV$5:$FV$2696, Sheet1!$B$5:$B$2696, B20, Sheet1!$D$5:$D$2696, "*", Sheet1!$FV$5:$FV$2696, "&gt;10", Sheet1!$FV$5:$FV$2696, "&lt;=20")</f>
        <v>41.5</v>
      </c>
      <c r="I20" s="65">
        <f>COUNTIFS(Sheet1!$B$5:$B$2696, B20, Sheet1!$D$5:$D$2696, "*", Sheet1!$FV$5:$FV$2696, "&gt;20", Sheet1!$FV$5:$FV$2696, "&lt;=30")</f>
        <v>1</v>
      </c>
      <c r="J20" s="66">
        <f>SUMIFS(Sheet1!$FV$5:$FV$2696, Sheet1!$B$5:$B$2696, B20, Sheet1!$D$5:$D$2696, "*", Sheet1!$FV$5:$FV$2696, "&gt;20", Sheet1!$FV$5:$FV$2696, "&lt;=30")</f>
        <v>22</v>
      </c>
      <c r="K20" s="65">
        <f>COUNTIFS(Sheet1!$B$5:$B$2696, B20, Sheet1!$D$5:$D$2696, "*", Sheet1!$FV$5:$FV$2696, "&gt;30", Sheet1!$FV$5:$FV$2696, "&lt;=60")</f>
        <v>0</v>
      </c>
      <c r="L20" s="66">
        <f>SUMIFS(Sheet1!$FV$5:$FV$2696, Sheet1!$B$5:$B$2696, B20, Sheet1!$D$5:$D$2696, "*", Sheet1!$FV$5:$FV$2696, "&gt;30", Sheet1!$FV$5:$FV$2696, "&lt;=60")</f>
        <v>0</v>
      </c>
      <c r="M20" s="65">
        <f>COUNTIFS(Sheet1!$B$5:$B$2696, B20, Sheet1!$D$5:$D$2696, "*", Sheet1!$FV$5:$FV$2696, "&gt;60", Sheet1!$FV$5:$FV$2696, "&lt;=100")</f>
        <v>0</v>
      </c>
      <c r="N20" s="66">
        <f>SUMIFS(Sheet1!$FV$5:$FV$2696, Sheet1!$B$5:$B$2696, B20, Sheet1!$D$5:$D$2696, "*", Sheet1!$FV$5:$FV$2696, "&gt;60", Sheet1!$FV$5:$FV$2696, "&lt;=100")</f>
        <v>0</v>
      </c>
      <c r="O20" s="65">
        <f>COUNTIFS(Sheet1!$B$5:$B$2696, B20, Sheet1!$D$5:$D$2696, "*", Sheet1!$FV$5:$FV$2696, "&gt;100", Sheet1!$FV$5:$FV$2696, "&lt;=500")</f>
        <v>0</v>
      </c>
      <c r="P20" s="66">
        <f>SUMIFS(Sheet1!$FV$5:$FV$2696, Sheet1!$B$5:$B$2696, B20, Sheet1!$D$5:$D$2696, "*", Sheet1!$FV$5:$FV$2696, "&gt;100", Sheet1!$FV$5:$FV$2696, "&lt;=500")</f>
        <v>0</v>
      </c>
      <c r="Q20" s="65">
        <f>COUNTIFS(Sheet1!$B$5:$B$2696, B20, Sheet1!$D$5:$D$2696, "*", Sheet1!$FV$5:$FV$2696, "&gt;500")</f>
        <v>0</v>
      </c>
      <c r="R20" s="66">
        <f>SUMIFS(Sheet1!$FV$5:$FV$2696, Sheet1!$B$5:$B$2696, B20, Sheet1!$D$5:$D$2696, "*", Sheet1!$FV$5:$FV$2696, "&gt;500")</f>
        <v>0</v>
      </c>
      <c r="S20" s="65">
        <f>Q20+O20+M20+K20+I20+G20+E20+C20</f>
        <v>12</v>
      </c>
      <c r="T20" s="66">
        <f>R20+P20+N20+L20+J20+H20+F20+D20</f>
        <v>90</v>
      </c>
      <c r="U20" s="8"/>
      <c r="V20" s="8"/>
      <c r="W20" s="8"/>
      <c r="X20" s="8"/>
      <c r="Y20" s="8"/>
      <c r="Z20" s="8"/>
    </row>
    <row r="21" spans="1:26" ht="15.75" thickBot="1">
      <c r="A21" s="8"/>
      <c r="B21" s="41" t="s">
        <v>87</v>
      </c>
      <c r="C21" s="86">
        <f t="shared" ref="C21:T21" si="2">SUM(C4:C20)</f>
        <v>655</v>
      </c>
      <c r="D21" s="86">
        <f t="shared" si="2"/>
        <v>0</v>
      </c>
      <c r="E21" s="86">
        <f t="shared" si="2"/>
        <v>546</v>
      </c>
      <c r="F21" s="86">
        <f t="shared" si="2"/>
        <v>2387.91</v>
      </c>
      <c r="G21" s="86">
        <f t="shared" si="2"/>
        <v>93</v>
      </c>
      <c r="H21" s="86">
        <f t="shared" si="2"/>
        <v>1295</v>
      </c>
      <c r="I21" s="86">
        <f t="shared" si="2"/>
        <v>24</v>
      </c>
      <c r="J21" s="86">
        <f t="shared" si="2"/>
        <v>589.25</v>
      </c>
      <c r="K21" s="86">
        <f t="shared" si="2"/>
        <v>34</v>
      </c>
      <c r="L21" s="86">
        <f t="shared" si="2"/>
        <v>1506.5</v>
      </c>
      <c r="M21" s="86">
        <f t="shared" si="2"/>
        <v>13</v>
      </c>
      <c r="N21" s="86">
        <f t="shared" si="2"/>
        <v>1065</v>
      </c>
      <c r="O21" s="86">
        <f t="shared" si="2"/>
        <v>21</v>
      </c>
      <c r="P21" s="86">
        <f t="shared" si="2"/>
        <v>5110</v>
      </c>
      <c r="Q21" s="86">
        <f t="shared" si="2"/>
        <v>4</v>
      </c>
      <c r="R21" s="86">
        <f t="shared" si="2"/>
        <v>3537</v>
      </c>
      <c r="S21" s="86">
        <f t="shared" si="2"/>
        <v>1390</v>
      </c>
      <c r="T21" s="86">
        <f t="shared" si="2"/>
        <v>15490.66</v>
      </c>
      <c r="U21" s="8"/>
      <c r="V21" s="8"/>
      <c r="W21" s="8"/>
      <c r="X21" s="8"/>
      <c r="Y21" s="8"/>
      <c r="Z21" s="8"/>
    </row>
    <row r="27" spans="1:26">
      <c r="B27" s="457"/>
      <c r="C27" s="497" t="s">
        <v>758</v>
      </c>
      <c r="D27" s="498"/>
      <c r="E27" s="497" t="s">
        <v>759</v>
      </c>
      <c r="F27" s="498"/>
      <c r="G27" s="497" t="s">
        <v>760</v>
      </c>
      <c r="H27" s="498"/>
      <c r="I27" s="497" t="s">
        <v>761</v>
      </c>
      <c r="J27" s="498"/>
      <c r="K27" s="497" t="s">
        <v>762</v>
      </c>
      <c r="L27" s="498"/>
      <c r="M27" s="497" t="s">
        <v>763</v>
      </c>
      <c r="N27" s="498"/>
      <c r="O27" s="497" t="s">
        <v>764</v>
      </c>
      <c r="P27" s="498"/>
      <c r="Q27" s="497" t="s">
        <v>765</v>
      </c>
      <c r="R27" s="498"/>
      <c r="S27" s="497" t="s">
        <v>87</v>
      </c>
      <c r="T27" s="498"/>
    </row>
    <row r="28" spans="1:26" ht="60">
      <c r="B28" s="463"/>
      <c r="C28" s="101" t="s">
        <v>0</v>
      </c>
      <c r="D28" s="102" t="s">
        <v>766</v>
      </c>
      <c r="E28" s="101" t="s">
        <v>0</v>
      </c>
      <c r="F28" s="102" t="s">
        <v>766</v>
      </c>
      <c r="G28" s="101" t="s">
        <v>0</v>
      </c>
      <c r="H28" s="102" t="s">
        <v>766</v>
      </c>
      <c r="I28" s="101" t="s">
        <v>0</v>
      </c>
      <c r="J28" s="102" t="s">
        <v>766</v>
      </c>
      <c r="K28" s="101" t="s">
        <v>0</v>
      </c>
      <c r="L28" s="102" t="s">
        <v>766</v>
      </c>
      <c r="M28" s="101" t="s">
        <v>0</v>
      </c>
      <c r="N28" s="102" t="s">
        <v>766</v>
      </c>
      <c r="O28" s="101" t="s">
        <v>0</v>
      </c>
      <c r="P28" s="102" t="s">
        <v>766</v>
      </c>
      <c r="Q28" s="101" t="s">
        <v>0</v>
      </c>
      <c r="R28" s="102" t="s">
        <v>766</v>
      </c>
      <c r="S28" s="101" t="s">
        <v>0</v>
      </c>
      <c r="T28" s="102" t="s">
        <v>766</v>
      </c>
    </row>
    <row r="29" spans="1:26">
      <c r="B29" s="41" t="s">
        <v>18</v>
      </c>
      <c r="C29" s="103">
        <f>C4/S4</f>
        <v>0.5679012345679012</v>
      </c>
      <c r="D29" s="104">
        <v>0</v>
      </c>
      <c r="E29" s="103">
        <f t="shared" ref="E29:E43" si="3">E4/S4</f>
        <v>0.37037037037037035</v>
      </c>
      <c r="F29" s="105">
        <f t="shared" ref="F29:F43" si="4">F4/T4</f>
        <v>0.46570397111913359</v>
      </c>
      <c r="G29" s="103">
        <f t="shared" ref="G29:G43" si="5">G4/S4</f>
        <v>2.4691358024691357E-2</v>
      </c>
      <c r="H29" s="104">
        <f>H4/T4</f>
        <v>0.10649819494584838</v>
      </c>
      <c r="I29" s="103">
        <f t="shared" ref="I29:I43" si="6">I4/S4</f>
        <v>0</v>
      </c>
      <c r="J29" s="104">
        <f t="shared" ref="J29:J43" si="7">J4/T4</f>
        <v>0</v>
      </c>
      <c r="K29" s="103">
        <f t="shared" ref="K29:K43" si="8">K4/S4</f>
        <v>3.7037037037037035E-2</v>
      </c>
      <c r="L29" s="104">
        <f t="shared" ref="L29:L43" si="9">L4/T4</f>
        <v>0.42779783393501802</v>
      </c>
      <c r="M29" s="103">
        <f t="shared" ref="M29:M43" si="10">M4/S4</f>
        <v>0</v>
      </c>
      <c r="N29" s="104">
        <f t="shared" ref="N29:N43" si="11">N4/T4</f>
        <v>0</v>
      </c>
      <c r="O29" s="103">
        <f t="shared" ref="O29:O43" si="12">O4/S4</f>
        <v>0</v>
      </c>
      <c r="P29" s="104">
        <f t="shared" ref="P29:P43" si="13">P4/T4</f>
        <v>0</v>
      </c>
      <c r="Q29" s="103">
        <f t="shared" ref="Q29:Q43" si="14">Q4/S4</f>
        <v>0</v>
      </c>
      <c r="R29" s="104">
        <f t="shared" ref="R29:R43" si="15">R4/T4</f>
        <v>0</v>
      </c>
      <c r="S29" s="106">
        <f t="shared" ref="S29:S46" si="16">S4/$S$21</f>
        <v>5.8273381294964031E-2</v>
      </c>
      <c r="T29" s="107">
        <f t="shared" ref="T29:T46" si="17">T4/$T$21</f>
        <v>1.7881742934129339E-2</v>
      </c>
    </row>
    <row r="30" spans="1:26">
      <c r="B30" s="41" t="s">
        <v>38</v>
      </c>
      <c r="C30" s="103">
        <f>C5/S5</f>
        <v>0.68686868686868685</v>
      </c>
      <c r="D30" s="104">
        <v>0</v>
      </c>
      <c r="E30" s="103">
        <f t="shared" si="3"/>
        <v>0.18181818181818182</v>
      </c>
      <c r="F30" s="104">
        <f t="shared" si="4"/>
        <v>2.7676518422971232E-2</v>
      </c>
      <c r="G30" s="103">
        <f t="shared" si="5"/>
        <v>1.0101010101010102E-2</v>
      </c>
      <c r="H30" s="104">
        <f t="shared" ref="H30:H43" si="18">H5/T5</f>
        <v>6.5429121567307878E-3</v>
      </c>
      <c r="I30" s="103">
        <f t="shared" si="6"/>
        <v>1.0101010101010102E-2</v>
      </c>
      <c r="J30" s="104">
        <f t="shared" si="7"/>
        <v>1.1216420840109922E-2</v>
      </c>
      <c r="K30" s="103">
        <f t="shared" si="8"/>
        <v>1.0101010101010102E-2</v>
      </c>
      <c r="L30" s="104">
        <f t="shared" si="9"/>
        <v>1.6824631260164882E-2</v>
      </c>
      <c r="M30" s="103">
        <f t="shared" si="10"/>
        <v>4.0404040404040407E-2</v>
      </c>
      <c r="N30" s="104">
        <f t="shared" si="11"/>
        <v>0.13483072551548803</v>
      </c>
      <c r="O30" s="103">
        <f t="shared" si="12"/>
        <v>5.0505050505050504E-2</v>
      </c>
      <c r="P30" s="104">
        <f t="shared" si="13"/>
        <v>0.47085599985044779</v>
      </c>
      <c r="Q30" s="103">
        <f t="shared" si="14"/>
        <v>1.0101010101010102E-2</v>
      </c>
      <c r="R30" s="104">
        <f t="shared" si="15"/>
        <v>0.33205279195408749</v>
      </c>
      <c r="S30" s="106">
        <f t="shared" si="16"/>
        <v>7.1223021582733817E-2</v>
      </c>
      <c r="T30" s="107">
        <f t="shared" si="17"/>
        <v>0.13812968588814162</v>
      </c>
    </row>
    <row r="31" spans="1:26">
      <c r="B31" s="41" t="s">
        <v>43</v>
      </c>
      <c r="C31" s="103">
        <f t="shared" ref="C31:C43" si="19">C6/S6</f>
        <v>0.5679012345679012</v>
      </c>
      <c r="D31" s="104">
        <v>0</v>
      </c>
      <c r="E31" s="103">
        <f t="shared" si="3"/>
        <v>0.18518518518518517</v>
      </c>
      <c r="F31" s="104">
        <f t="shared" si="4"/>
        <v>4.4204322200392929E-2</v>
      </c>
      <c r="G31" s="103">
        <f t="shared" si="5"/>
        <v>9.8765432098765427E-2</v>
      </c>
      <c r="H31" s="104">
        <f t="shared" si="18"/>
        <v>7.4001309757694825E-2</v>
      </c>
      <c r="I31" s="103">
        <f t="shared" si="6"/>
        <v>0</v>
      </c>
      <c r="J31" s="104">
        <f t="shared" si="7"/>
        <v>0</v>
      </c>
      <c r="K31" s="103">
        <f t="shared" si="8"/>
        <v>9.8765432098765427E-2</v>
      </c>
      <c r="L31" s="104">
        <f t="shared" si="9"/>
        <v>0.22200392927308449</v>
      </c>
      <c r="M31" s="103">
        <f t="shared" si="10"/>
        <v>1.2345679012345678E-2</v>
      </c>
      <c r="N31" s="104">
        <f t="shared" si="11"/>
        <v>4.6496398166339228E-2</v>
      </c>
      <c r="O31" s="103">
        <f t="shared" si="12"/>
        <v>3.7037037037037035E-2</v>
      </c>
      <c r="P31" s="104">
        <f t="shared" si="13"/>
        <v>0.61329404060248849</v>
      </c>
      <c r="Q31" s="103">
        <f t="shared" si="14"/>
        <v>0</v>
      </c>
      <c r="R31" s="104">
        <f t="shared" si="15"/>
        <v>0</v>
      </c>
      <c r="S31" s="106">
        <f t="shared" si="16"/>
        <v>5.8273381294964031E-2</v>
      </c>
      <c r="T31" s="107">
        <f t="shared" si="17"/>
        <v>9.8575528737962104E-2</v>
      </c>
    </row>
    <row r="32" spans="1:26">
      <c r="B32" s="41" t="s">
        <v>44</v>
      </c>
      <c r="C32" s="103">
        <f t="shared" si="19"/>
        <v>0.72549019607843135</v>
      </c>
      <c r="D32" s="104">
        <v>0</v>
      </c>
      <c r="E32" s="103">
        <f t="shared" si="3"/>
        <v>0.23529411764705882</v>
      </c>
      <c r="F32" s="104">
        <f t="shared" si="4"/>
        <v>0.18227091633466136</v>
      </c>
      <c r="G32" s="103">
        <f t="shared" si="5"/>
        <v>1.9607843137254902E-2</v>
      </c>
      <c r="H32" s="104">
        <f t="shared" si="18"/>
        <v>6.6733067729083662E-2</v>
      </c>
      <c r="I32" s="103">
        <f t="shared" si="6"/>
        <v>9.8039215686274508E-3</v>
      </c>
      <c r="J32" s="104">
        <f t="shared" si="7"/>
        <v>4.9800796812749001E-2</v>
      </c>
      <c r="K32" s="103">
        <f t="shared" si="8"/>
        <v>0</v>
      </c>
      <c r="L32" s="104">
        <f t="shared" si="9"/>
        <v>0</v>
      </c>
      <c r="M32" s="103">
        <f t="shared" si="10"/>
        <v>0</v>
      </c>
      <c r="N32" s="104">
        <f t="shared" si="11"/>
        <v>0</v>
      </c>
      <c r="O32" s="103">
        <f t="shared" si="12"/>
        <v>9.8039215686274508E-3</v>
      </c>
      <c r="P32" s="104">
        <f t="shared" si="13"/>
        <v>0.70119521912350602</v>
      </c>
      <c r="Q32" s="103">
        <f t="shared" si="14"/>
        <v>0</v>
      </c>
      <c r="R32" s="104">
        <f t="shared" si="15"/>
        <v>0</v>
      </c>
      <c r="S32" s="106">
        <f t="shared" si="16"/>
        <v>7.3381294964028773E-2</v>
      </c>
      <c r="T32" s="107">
        <f t="shared" si="17"/>
        <v>3.2406624378819235E-2</v>
      </c>
    </row>
    <row r="33" spans="1:26">
      <c r="B33" s="41" t="s">
        <v>46</v>
      </c>
      <c r="C33" s="103">
        <f t="shared" si="19"/>
        <v>0.58227848101265822</v>
      </c>
      <c r="D33" s="104">
        <v>0</v>
      </c>
      <c r="E33" s="103">
        <f t="shared" si="3"/>
        <v>0.15189873417721519</v>
      </c>
      <c r="F33" s="104">
        <f t="shared" si="4"/>
        <v>5.7170660503588367E-3</v>
      </c>
      <c r="G33" s="103">
        <f t="shared" si="5"/>
        <v>7.5949367088607597E-2</v>
      </c>
      <c r="H33" s="104">
        <f t="shared" si="18"/>
        <v>1.8854153995864251E-2</v>
      </c>
      <c r="I33" s="103">
        <f t="shared" si="6"/>
        <v>1.2658227848101266E-2</v>
      </c>
      <c r="J33" s="104">
        <f t="shared" si="7"/>
        <v>6.933463082350079E-3</v>
      </c>
      <c r="K33" s="103">
        <f t="shared" si="8"/>
        <v>3.7974683544303799E-2</v>
      </c>
      <c r="L33" s="104">
        <f t="shared" si="9"/>
        <v>3.5275513927746013E-2</v>
      </c>
      <c r="M33" s="103">
        <f t="shared" si="10"/>
        <v>3.7974683544303799E-2</v>
      </c>
      <c r="N33" s="104">
        <f t="shared" si="11"/>
        <v>5.6927381097190123E-2</v>
      </c>
      <c r="O33" s="103">
        <f t="shared" si="12"/>
        <v>7.5949367088607597E-2</v>
      </c>
      <c r="P33" s="104">
        <f t="shared" si="13"/>
        <v>0.40384381462109231</v>
      </c>
      <c r="Q33" s="103">
        <f t="shared" si="14"/>
        <v>2.5316455696202531E-2</v>
      </c>
      <c r="R33" s="104">
        <f t="shared" si="15"/>
        <v>0.47244860722539839</v>
      </c>
      <c r="S33" s="106">
        <f t="shared" si="16"/>
        <v>5.6834532374100723E-2</v>
      </c>
      <c r="T33" s="107">
        <f t="shared" si="17"/>
        <v>0.26535344523732368</v>
      </c>
    </row>
    <row r="34" spans="1:26">
      <c r="B34" s="41" t="s">
        <v>47</v>
      </c>
      <c r="C34" s="103">
        <f t="shared" si="19"/>
        <v>0.67200000000000004</v>
      </c>
      <c r="D34" s="104">
        <v>0</v>
      </c>
      <c r="E34" s="103">
        <f t="shared" si="3"/>
        <v>0.216</v>
      </c>
      <c r="F34" s="104">
        <f t="shared" si="4"/>
        <v>9.6746203904555308E-2</v>
      </c>
      <c r="G34" s="103">
        <f t="shared" si="5"/>
        <v>1.6E-2</v>
      </c>
      <c r="H34" s="104">
        <f t="shared" si="18"/>
        <v>3.2971800433839481E-2</v>
      </c>
      <c r="I34" s="103">
        <f t="shared" si="6"/>
        <v>0.04</v>
      </c>
      <c r="J34" s="104">
        <f t="shared" si="7"/>
        <v>9.9783080260303691E-2</v>
      </c>
      <c r="K34" s="103">
        <f t="shared" si="8"/>
        <v>2.4E-2</v>
      </c>
      <c r="L34" s="104">
        <f t="shared" si="9"/>
        <v>0.13969631236442517</v>
      </c>
      <c r="M34" s="103">
        <f t="shared" si="10"/>
        <v>8.0000000000000002E-3</v>
      </c>
      <c r="N34" s="104">
        <f t="shared" si="11"/>
        <v>8.5032537960954446E-2</v>
      </c>
      <c r="O34" s="103">
        <f t="shared" si="12"/>
        <v>2.4E-2</v>
      </c>
      <c r="P34" s="104">
        <f t="shared" si="13"/>
        <v>0.54577006507592196</v>
      </c>
      <c r="Q34" s="103">
        <f t="shared" si="14"/>
        <v>0</v>
      </c>
      <c r="R34" s="104">
        <f t="shared" si="15"/>
        <v>0</v>
      </c>
      <c r="S34" s="106">
        <f t="shared" si="16"/>
        <v>8.9928057553956831E-2</v>
      </c>
      <c r="T34" s="107">
        <f t="shared" si="17"/>
        <v>7.4399670511133803E-2</v>
      </c>
    </row>
    <row r="35" spans="1:26">
      <c r="B35" s="41" t="s">
        <v>49</v>
      </c>
      <c r="C35" s="103">
        <f t="shared" si="19"/>
        <v>0.5</v>
      </c>
      <c r="D35" s="104">
        <v>0</v>
      </c>
      <c r="E35" s="103">
        <f t="shared" si="3"/>
        <v>0.26315789473684209</v>
      </c>
      <c r="F35" s="104">
        <f t="shared" si="4"/>
        <v>0.10971428571428571</v>
      </c>
      <c r="G35" s="103">
        <f t="shared" si="5"/>
        <v>7.8947368421052627E-2</v>
      </c>
      <c r="H35" s="104">
        <f t="shared" si="18"/>
        <v>8.9142857142857149E-2</v>
      </c>
      <c r="I35" s="103">
        <f t="shared" si="6"/>
        <v>2.6315789473684209E-2</v>
      </c>
      <c r="J35" s="104">
        <f t="shared" si="7"/>
        <v>5.4857142857142854E-2</v>
      </c>
      <c r="K35" s="103">
        <f t="shared" si="8"/>
        <v>7.8947368421052627E-2</v>
      </c>
      <c r="L35" s="104">
        <f t="shared" si="9"/>
        <v>0.30171428571428571</v>
      </c>
      <c r="M35" s="103">
        <f t="shared" si="10"/>
        <v>5.2631578947368418E-2</v>
      </c>
      <c r="N35" s="104">
        <f t="shared" si="11"/>
        <v>0.44457142857142856</v>
      </c>
      <c r="O35" s="103">
        <f t="shared" si="12"/>
        <v>0</v>
      </c>
      <c r="P35" s="104">
        <f t="shared" si="13"/>
        <v>0</v>
      </c>
      <c r="Q35" s="103">
        <f t="shared" si="14"/>
        <v>0</v>
      </c>
      <c r="R35" s="104">
        <f t="shared" si="15"/>
        <v>0</v>
      </c>
      <c r="S35" s="106">
        <f t="shared" si="16"/>
        <v>2.7338129496402876E-2</v>
      </c>
      <c r="T35" s="107">
        <f t="shared" si="17"/>
        <v>2.8242825031341467E-2</v>
      </c>
    </row>
    <row r="36" spans="1:26">
      <c r="B36" s="41" t="s">
        <v>67</v>
      </c>
      <c r="C36" s="103">
        <f t="shared" si="19"/>
        <v>0.71296296296296291</v>
      </c>
      <c r="D36" s="104">
        <v>0</v>
      </c>
      <c r="E36" s="103">
        <f t="shared" si="3"/>
        <v>0.21296296296296297</v>
      </c>
      <c r="F36" s="104">
        <f t="shared" si="4"/>
        <v>0.2</v>
      </c>
      <c r="G36" s="103">
        <f t="shared" si="5"/>
        <v>1.8518518518518517E-2</v>
      </c>
      <c r="H36" s="104">
        <f t="shared" si="18"/>
        <v>6.1878453038674036E-2</v>
      </c>
      <c r="I36" s="103">
        <f t="shared" si="6"/>
        <v>9.2592592592592587E-3</v>
      </c>
      <c r="J36" s="104">
        <f t="shared" si="7"/>
        <v>6.5193370165745862E-2</v>
      </c>
      <c r="K36" s="103">
        <f t="shared" si="8"/>
        <v>3.2407407407407406E-2</v>
      </c>
      <c r="L36" s="104">
        <f t="shared" si="9"/>
        <v>0.35027624309392263</v>
      </c>
      <c r="M36" s="103">
        <f t="shared" si="10"/>
        <v>9.2592592592592587E-3</v>
      </c>
      <c r="N36" s="104">
        <f t="shared" si="11"/>
        <v>0.19779005524861878</v>
      </c>
      <c r="O36" s="103">
        <f t="shared" si="12"/>
        <v>4.6296296296296294E-3</v>
      </c>
      <c r="P36" s="104">
        <f t="shared" si="13"/>
        <v>0.12486187845303867</v>
      </c>
      <c r="Q36" s="103">
        <f t="shared" si="14"/>
        <v>0</v>
      </c>
      <c r="R36" s="104">
        <f t="shared" si="15"/>
        <v>0</v>
      </c>
      <c r="S36" s="106">
        <f t="shared" si="16"/>
        <v>0.1553956834532374</v>
      </c>
      <c r="T36" s="107">
        <f t="shared" si="17"/>
        <v>5.8422300921974916E-2</v>
      </c>
    </row>
    <row r="37" spans="1:26">
      <c r="B37" s="41" t="s">
        <v>68</v>
      </c>
      <c r="C37" s="103">
        <f t="shared" si="19"/>
        <v>0.14942528735632185</v>
      </c>
      <c r="D37" s="104">
        <v>0</v>
      </c>
      <c r="E37" s="103">
        <f t="shared" si="3"/>
        <v>0.71264367816091956</v>
      </c>
      <c r="F37" s="104">
        <f t="shared" si="4"/>
        <v>0.62567421790722766</v>
      </c>
      <c r="G37" s="103">
        <f t="shared" si="5"/>
        <v>0.12643678160919541</v>
      </c>
      <c r="H37" s="104">
        <f t="shared" si="18"/>
        <v>0.32901833872707659</v>
      </c>
      <c r="I37" s="103">
        <f t="shared" si="6"/>
        <v>1.1494252873563218E-2</v>
      </c>
      <c r="J37" s="104">
        <f t="shared" si="7"/>
        <v>4.5307443365695796E-2</v>
      </c>
      <c r="K37" s="103">
        <f t="shared" si="8"/>
        <v>0</v>
      </c>
      <c r="L37" s="104">
        <f t="shared" si="9"/>
        <v>0</v>
      </c>
      <c r="M37" s="103">
        <f t="shared" si="10"/>
        <v>0</v>
      </c>
      <c r="N37" s="104">
        <f t="shared" si="11"/>
        <v>0</v>
      </c>
      <c r="O37" s="103">
        <f t="shared" si="12"/>
        <v>0</v>
      </c>
      <c r="P37" s="104">
        <f t="shared" si="13"/>
        <v>0</v>
      </c>
      <c r="Q37" s="103">
        <f t="shared" si="14"/>
        <v>0</v>
      </c>
      <c r="R37" s="104">
        <f t="shared" si="15"/>
        <v>0</v>
      </c>
      <c r="S37" s="106">
        <f t="shared" si="16"/>
        <v>6.2589928057553951E-2</v>
      </c>
      <c r="T37" s="107">
        <f t="shared" si="17"/>
        <v>2.9921255776061188E-2</v>
      </c>
    </row>
    <row r="38" spans="1:26">
      <c r="B38" s="41" t="s">
        <v>69</v>
      </c>
      <c r="C38" s="103">
        <f t="shared" si="19"/>
        <v>0.14285714285714285</v>
      </c>
      <c r="D38" s="104">
        <v>0</v>
      </c>
      <c r="E38" s="103">
        <f t="shared" si="3"/>
        <v>0.77777777777777779</v>
      </c>
      <c r="F38" s="104">
        <f t="shared" si="4"/>
        <v>0.75043630017452012</v>
      </c>
      <c r="G38" s="103">
        <f t="shared" si="5"/>
        <v>7.9365079365079361E-2</v>
      </c>
      <c r="H38" s="104">
        <f t="shared" si="18"/>
        <v>0.24956369982547993</v>
      </c>
      <c r="I38" s="103">
        <f t="shared" si="6"/>
        <v>0</v>
      </c>
      <c r="J38" s="104">
        <f t="shared" si="7"/>
        <v>0</v>
      </c>
      <c r="K38" s="103">
        <f t="shared" si="8"/>
        <v>0</v>
      </c>
      <c r="L38" s="104">
        <f t="shared" si="9"/>
        <v>0</v>
      </c>
      <c r="M38" s="103">
        <f t="shared" si="10"/>
        <v>0</v>
      </c>
      <c r="N38" s="104">
        <f t="shared" si="11"/>
        <v>0</v>
      </c>
      <c r="O38" s="103">
        <f t="shared" si="12"/>
        <v>0</v>
      </c>
      <c r="P38" s="104">
        <f t="shared" si="13"/>
        <v>0</v>
      </c>
      <c r="Q38" s="103">
        <f t="shared" si="14"/>
        <v>0</v>
      </c>
      <c r="R38" s="104">
        <f t="shared" si="15"/>
        <v>0</v>
      </c>
      <c r="S38" s="106">
        <f t="shared" si="16"/>
        <v>4.5323741007194246E-2</v>
      </c>
      <c r="T38" s="107">
        <f t="shared" si="17"/>
        <v>1.8495015706238471E-2</v>
      </c>
    </row>
    <row r="39" spans="1:26">
      <c r="B39" s="41" t="s">
        <v>71</v>
      </c>
      <c r="C39" s="103">
        <f t="shared" si="19"/>
        <v>0.15151515151515152</v>
      </c>
      <c r="D39" s="104">
        <v>0</v>
      </c>
      <c r="E39" s="103">
        <f t="shared" si="3"/>
        <v>0.60606060606060608</v>
      </c>
      <c r="F39" s="104">
        <f t="shared" si="4"/>
        <v>0.34630350194552528</v>
      </c>
      <c r="G39" s="103">
        <f t="shared" si="5"/>
        <v>0.18181818181818182</v>
      </c>
      <c r="H39" s="104">
        <f t="shared" si="18"/>
        <v>0.37743190661478598</v>
      </c>
      <c r="I39" s="103">
        <f t="shared" si="6"/>
        <v>3.0303030303030304E-2</v>
      </c>
      <c r="J39" s="104">
        <f t="shared" si="7"/>
        <v>8.171206225680934E-2</v>
      </c>
      <c r="K39" s="103">
        <f t="shared" si="8"/>
        <v>3.0303030303030304E-2</v>
      </c>
      <c r="L39" s="104">
        <f t="shared" si="9"/>
        <v>0.19455252918287938</v>
      </c>
      <c r="M39" s="103">
        <f t="shared" si="10"/>
        <v>0</v>
      </c>
      <c r="N39" s="104">
        <f t="shared" si="11"/>
        <v>0</v>
      </c>
      <c r="O39" s="103">
        <f t="shared" si="12"/>
        <v>0</v>
      </c>
      <c r="P39" s="104">
        <f t="shared" si="13"/>
        <v>0</v>
      </c>
      <c r="Q39" s="103">
        <f t="shared" si="14"/>
        <v>0</v>
      </c>
      <c r="R39" s="104">
        <f t="shared" si="15"/>
        <v>0</v>
      </c>
      <c r="S39" s="106">
        <f t="shared" si="16"/>
        <v>2.3741007194244605E-2</v>
      </c>
      <c r="T39" s="107">
        <f t="shared" si="17"/>
        <v>1.6590642361268015E-2</v>
      </c>
    </row>
    <row r="40" spans="1:26">
      <c r="B40" s="41" t="s">
        <v>72</v>
      </c>
      <c r="C40" s="103">
        <f t="shared" si="19"/>
        <v>0.31325301204819278</v>
      </c>
      <c r="D40" s="104">
        <v>0</v>
      </c>
      <c r="E40" s="103">
        <f t="shared" si="3"/>
        <v>0.54216867469879515</v>
      </c>
      <c r="F40" s="104">
        <f t="shared" si="4"/>
        <v>0.54060324825986084</v>
      </c>
      <c r="G40" s="103">
        <f t="shared" si="5"/>
        <v>0.12048192771084337</v>
      </c>
      <c r="H40" s="104">
        <f t="shared" si="18"/>
        <v>0.33178654292343385</v>
      </c>
      <c r="I40" s="103">
        <f t="shared" si="6"/>
        <v>1.2048192771084338E-2</v>
      </c>
      <c r="J40" s="104">
        <f t="shared" si="7"/>
        <v>5.5684454756380508E-2</v>
      </c>
      <c r="K40" s="103">
        <f t="shared" si="8"/>
        <v>1.2048192771084338E-2</v>
      </c>
      <c r="L40" s="104">
        <f t="shared" si="9"/>
        <v>7.1925754060324823E-2</v>
      </c>
      <c r="M40" s="103">
        <f t="shared" si="10"/>
        <v>0</v>
      </c>
      <c r="N40" s="104">
        <f t="shared" si="11"/>
        <v>0</v>
      </c>
      <c r="O40" s="103">
        <f t="shared" si="12"/>
        <v>0</v>
      </c>
      <c r="P40" s="104">
        <f t="shared" si="13"/>
        <v>0</v>
      </c>
      <c r="Q40" s="103">
        <f t="shared" si="14"/>
        <v>0</v>
      </c>
      <c r="R40" s="104">
        <f t="shared" si="15"/>
        <v>0</v>
      </c>
      <c r="S40" s="106">
        <f t="shared" si="16"/>
        <v>5.971223021582734E-2</v>
      </c>
      <c r="T40" s="107">
        <f t="shared" si="17"/>
        <v>2.7823217345161536E-2</v>
      </c>
    </row>
    <row r="41" spans="1:26">
      <c r="B41" s="41" t="s">
        <v>73</v>
      </c>
      <c r="C41" s="103">
        <f t="shared" si="19"/>
        <v>0.18367346938775511</v>
      </c>
      <c r="D41" s="104">
        <v>0</v>
      </c>
      <c r="E41" s="103">
        <f t="shared" si="3"/>
        <v>0.59183673469387754</v>
      </c>
      <c r="F41" s="104">
        <f t="shared" si="4"/>
        <v>0.39393939393939392</v>
      </c>
      <c r="G41" s="103">
        <f t="shared" si="5"/>
        <v>0.16326530612244897</v>
      </c>
      <c r="H41" s="104">
        <f t="shared" si="18"/>
        <v>0.24358974358974358</v>
      </c>
      <c r="I41" s="103">
        <f t="shared" si="6"/>
        <v>4.0816326530612242E-2</v>
      </c>
      <c r="J41" s="104">
        <f t="shared" si="7"/>
        <v>0.11538461538461539</v>
      </c>
      <c r="K41" s="103">
        <f t="shared" si="8"/>
        <v>0</v>
      </c>
      <c r="L41" s="104">
        <f t="shared" si="9"/>
        <v>0</v>
      </c>
      <c r="M41" s="103">
        <f t="shared" si="10"/>
        <v>0</v>
      </c>
      <c r="N41" s="104">
        <f t="shared" si="11"/>
        <v>0</v>
      </c>
      <c r="O41" s="103">
        <f t="shared" si="12"/>
        <v>2.0408163265306121E-2</v>
      </c>
      <c r="P41" s="104">
        <f t="shared" si="13"/>
        <v>0.24708624708624707</v>
      </c>
      <c r="Q41" s="103">
        <f t="shared" si="14"/>
        <v>0</v>
      </c>
      <c r="R41" s="104">
        <f t="shared" si="15"/>
        <v>0</v>
      </c>
      <c r="S41" s="106">
        <f t="shared" si="16"/>
        <v>3.5251798561151078E-2</v>
      </c>
      <c r="T41" s="107">
        <f t="shared" si="17"/>
        <v>2.7694107287875403E-2</v>
      </c>
    </row>
    <row r="42" spans="1:26">
      <c r="B42" s="41" t="s">
        <v>181</v>
      </c>
      <c r="C42" s="103">
        <f t="shared" si="19"/>
        <v>0.23076923076923078</v>
      </c>
      <c r="D42" s="104">
        <v>0</v>
      </c>
      <c r="E42" s="103">
        <f t="shared" si="3"/>
        <v>0.63589743589743586</v>
      </c>
      <c r="F42" s="104">
        <f t="shared" si="4"/>
        <v>0.22016532085537158</v>
      </c>
      <c r="G42" s="103">
        <f t="shared" si="5"/>
        <v>6.6666666666666666E-2</v>
      </c>
      <c r="H42" s="104">
        <f t="shared" si="18"/>
        <v>7.7152767030506067E-2</v>
      </c>
      <c r="I42" s="103">
        <f t="shared" si="6"/>
        <v>3.5897435897435895E-2</v>
      </c>
      <c r="J42" s="104">
        <f t="shared" si="7"/>
        <v>8.0225222354729758E-2</v>
      </c>
      <c r="K42" s="103">
        <f t="shared" si="8"/>
        <v>2.0512820512820513E-2</v>
      </c>
      <c r="L42" s="104">
        <f t="shared" si="9"/>
        <v>8.0566606279643502E-2</v>
      </c>
      <c r="M42" s="103">
        <f t="shared" si="10"/>
        <v>0</v>
      </c>
      <c r="N42" s="104">
        <f t="shared" si="11"/>
        <v>0</v>
      </c>
      <c r="O42" s="103">
        <f t="shared" si="12"/>
        <v>5.1282051282051282E-3</v>
      </c>
      <c r="P42" s="104">
        <f t="shared" si="13"/>
        <v>0.13928464136480742</v>
      </c>
      <c r="Q42" s="103">
        <f t="shared" si="14"/>
        <v>5.1282051282051282E-3</v>
      </c>
      <c r="R42" s="104">
        <f t="shared" si="15"/>
        <v>0.4026054421149417</v>
      </c>
      <c r="S42" s="106">
        <f t="shared" si="16"/>
        <v>0.14028776978417265</v>
      </c>
      <c r="T42" s="107">
        <f t="shared" si="17"/>
        <v>0.14182352462709788</v>
      </c>
    </row>
    <row r="43" spans="1:26">
      <c r="B43" s="41" t="s">
        <v>80</v>
      </c>
      <c r="C43" s="103">
        <f t="shared" si="19"/>
        <v>3.8461538461538464E-2</v>
      </c>
      <c r="D43" s="104">
        <v>0</v>
      </c>
      <c r="E43" s="103">
        <f t="shared" si="3"/>
        <v>0.65384615384615385</v>
      </c>
      <c r="F43" s="104">
        <f t="shared" si="4"/>
        <v>0.53271028037383172</v>
      </c>
      <c r="G43" s="103">
        <f t="shared" si="5"/>
        <v>0.30769230769230771</v>
      </c>
      <c r="H43" s="104">
        <f t="shared" si="18"/>
        <v>0.46728971962616822</v>
      </c>
      <c r="I43" s="103">
        <f t="shared" si="6"/>
        <v>0</v>
      </c>
      <c r="J43" s="104">
        <f t="shared" si="7"/>
        <v>0</v>
      </c>
      <c r="K43" s="103">
        <f t="shared" si="8"/>
        <v>0</v>
      </c>
      <c r="L43" s="104">
        <f t="shared" si="9"/>
        <v>0</v>
      </c>
      <c r="M43" s="103">
        <f t="shared" si="10"/>
        <v>0</v>
      </c>
      <c r="N43" s="104">
        <f t="shared" si="11"/>
        <v>0</v>
      </c>
      <c r="O43" s="103">
        <f t="shared" si="12"/>
        <v>0</v>
      </c>
      <c r="P43" s="104">
        <f t="shared" si="13"/>
        <v>0</v>
      </c>
      <c r="Q43" s="103">
        <f t="shared" si="14"/>
        <v>0</v>
      </c>
      <c r="R43" s="104">
        <f t="shared" si="15"/>
        <v>0</v>
      </c>
      <c r="S43" s="106">
        <f t="shared" si="16"/>
        <v>1.870503597122302E-2</v>
      </c>
      <c r="T43" s="107">
        <f t="shared" si="17"/>
        <v>1.3814776129616169E-2</v>
      </c>
    </row>
    <row r="44" spans="1:26">
      <c r="B44" s="41" t="s">
        <v>192</v>
      </c>
      <c r="C44" s="103">
        <f>C19/S19</f>
        <v>0.33333333333333331</v>
      </c>
      <c r="D44" s="104">
        <v>0</v>
      </c>
      <c r="E44" s="103">
        <f t="shared" ref="E44:F46" si="20">E19/S19</f>
        <v>0.61904761904761907</v>
      </c>
      <c r="F44" s="104">
        <f t="shared" si="20"/>
        <v>0.79020979020979021</v>
      </c>
      <c r="G44" s="103">
        <f t="shared" ref="G44:H46" si="21">G19/S19</f>
        <v>4.7619047619047616E-2</v>
      </c>
      <c r="H44" s="104">
        <f t="shared" si="21"/>
        <v>0.20979020979020979</v>
      </c>
      <c r="I44" s="103">
        <f t="shared" ref="I44:J46" si="22">I19/S19</f>
        <v>0</v>
      </c>
      <c r="J44" s="104">
        <f t="shared" si="22"/>
        <v>0</v>
      </c>
      <c r="K44" s="103">
        <f t="shared" ref="K44:L46" si="23">K19/S19</f>
        <v>0</v>
      </c>
      <c r="L44" s="104">
        <f t="shared" si="23"/>
        <v>0</v>
      </c>
      <c r="M44" s="103">
        <f t="shared" ref="M44:N46" si="24">M19/S19</f>
        <v>0</v>
      </c>
      <c r="N44" s="104">
        <f t="shared" si="24"/>
        <v>0</v>
      </c>
      <c r="O44" s="103">
        <f t="shared" ref="O44:P46" si="25">O19/S19</f>
        <v>0</v>
      </c>
      <c r="P44" s="104">
        <f t="shared" si="25"/>
        <v>0</v>
      </c>
      <c r="Q44" s="103">
        <f t="shared" ref="Q44:R46" si="26">Q19/S19</f>
        <v>0</v>
      </c>
      <c r="R44" s="104">
        <f t="shared" si="26"/>
        <v>0</v>
      </c>
      <c r="S44" s="106">
        <f t="shared" si="16"/>
        <v>1.5107913669064749E-2</v>
      </c>
      <c r="T44" s="107">
        <f t="shared" si="17"/>
        <v>4.6156845479792341E-3</v>
      </c>
    </row>
    <row r="45" spans="1:26">
      <c r="A45" s="8"/>
      <c r="B45" s="41" t="s">
        <v>194</v>
      </c>
      <c r="C45" s="103">
        <f>C20/S20</f>
        <v>0.25</v>
      </c>
      <c r="D45" s="104">
        <v>0</v>
      </c>
      <c r="E45" s="103">
        <f t="shared" si="20"/>
        <v>0.41666666666666669</v>
      </c>
      <c r="F45" s="104">
        <f t="shared" si="20"/>
        <v>0.29444444444444445</v>
      </c>
      <c r="G45" s="103">
        <f t="shared" si="21"/>
        <v>0.25</v>
      </c>
      <c r="H45" s="104">
        <f t="shared" si="21"/>
        <v>0.46111111111111114</v>
      </c>
      <c r="I45" s="103">
        <f t="shared" si="22"/>
        <v>8.3333333333333329E-2</v>
      </c>
      <c r="J45" s="104">
        <f t="shared" si="22"/>
        <v>0.24444444444444444</v>
      </c>
      <c r="K45" s="103">
        <f t="shared" si="23"/>
        <v>0</v>
      </c>
      <c r="L45" s="104">
        <f t="shared" si="23"/>
        <v>0</v>
      </c>
      <c r="M45" s="103">
        <f t="shared" si="24"/>
        <v>0</v>
      </c>
      <c r="N45" s="104">
        <f t="shared" si="24"/>
        <v>0</v>
      </c>
      <c r="O45" s="103">
        <f t="shared" si="25"/>
        <v>0</v>
      </c>
      <c r="P45" s="104">
        <f t="shared" si="25"/>
        <v>0</v>
      </c>
      <c r="Q45" s="103">
        <f t="shared" si="26"/>
        <v>0</v>
      </c>
      <c r="R45" s="104">
        <f t="shared" si="26"/>
        <v>0</v>
      </c>
      <c r="S45" s="106">
        <f t="shared" si="16"/>
        <v>8.6330935251798559E-3</v>
      </c>
      <c r="T45" s="107">
        <f t="shared" si="17"/>
        <v>5.8099525778759591E-3</v>
      </c>
      <c r="U45" s="8"/>
      <c r="V45" s="8"/>
      <c r="W45" s="8"/>
      <c r="X45" s="8"/>
      <c r="Y45" s="8"/>
      <c r="Z45" s="8"/>
    </row>
    <row r="46" spans="1:26" ht="15.75" thickBot="1">
      <c r="A46" s="8"/>
      <c r="B46" s="41" t="s">
        <v>87</v>
      </c>
      <c r="C46" s="109">
        <f>C21/S21</f>
        <v>0.47122302158273383</v>
      </c>
      <c r="D46" s="110">
        <v>0</v>
      </c>
      <c r="E46" s="109">
        <f t="shared" si="20"/>
        <v>0.39280575539568346</v>
      </c>
      <c r="F46" s="110">
        <f t="shared" si="20"/>
        <v>0.15415159844706422</v>
      </c>
      <c r="G46" s="109">
        <f t="shared" si="21"/>
        <v>6.6906474820143891E-2</v>
      </c>
      <c r="H46" s="110">
        <f t="shared" si="21"/>
        <v>8.3598762092770743E-2</v>
      </c>
      <c r="I46" s="109">
        <f t="shared" si="22"/>
        <v>1.7266187050359712E-2</v>
      </c>
      <c r="J46" s="110">
        <f t="shared" si="22"/>
        <v>3.8039050627926764E-2</v>
      </c>
      <c r="K46" s="109">
        <f t="shared" si="23"/>
        <v>2.4460431654676259E-2</v>
      </c>
      <c r="L46" s="110">
        <f t="shared" si="23"/>
        <v>9.7252150650779245E-2</v>
      </c>
      <c r="M46" s="109">
        <f t="shared" si="24"/>
        <v>9.3525179856115102E-3</v>
      </c>
      <c r="N46" s="110">
        <f>N21/T21</f>
        <v>6.8751105504865517E-2</v>
      </c>
      <c r="O46" s="109">
        <f t="shared" si="25"/>
        <v>1.5107913669064749E-2</v>
      </c>
      <c r="P46" s="110">
        <f t="shared" si="25"/>
        <v>0.32987619636606835</v>
      </c>
      <c r="Q46" s="109">
        <f t="shared" si="26"/>
        <v>2.8776978417266188E-3</v>
      </c>
      <c r="R46" s="110">
        <f t="shared" si="26"/>
        <v>0.22833113631052518</v>
      </c>
      <c r="S46" s="111">
        <f t="shared" si="16"/>
        <v>1</v>
      </c>
      <c r="T46" s="112">
        <f t="shared" si="17"/>
        <v>1</v>
      </c>
      <c r="U46" s="8"/>
      <c r="V46" s="8"/>
      <c r="W46" s="8"/>
      <c r="X46" s="8"/>
      <c r="Y46" s="8"/>
      <c r="Z46" s="8"/>
    </row>
    <row r="52" spans="1:20" ht="120">
      <c r="A52" t="s">
        <v>813</v>
      </c>
      <c r="B52" s="9" t="s">
        <v>814</v>
      </c>
      <c r="C52" s="9" t="s">
        <v>815</v>
      </c>
      <c r="D52" t="s">
        <v>816</v>
      </c>
      <c r="E52" s="9" t="s">
        <v>817</v>
      </c>
      <c r="F52" s="9" t="s">
        <v>818</v>
      </c>
      <c r="G52" s="9" t="s">
        <v>819</v>
      </c>
      <c r="H52" s="9" t="s">
        <v>253</v>
      </c>
      <c r="J52" s="9" t="s">
        <v>288</v>
      </c>
      <c r="K52" s="1" t="s">
        <v>820</v>
      </c>
      <c r="L52" s="9" t="s">
        <v>821</v>
      </c>
      <c r="M52" s="9" t="s">
        <v>822</v>
      </c>
      <c r="N52" s="9" t="s">
        <v>823</v>
      </c>
      <c r="O52" s="9" t="s">
        <v>253</v>
      </c>
      <c r="P52" s="9" t="s">
        <v>808</v>
      </c>
      <c r="Q52" s="9" t="s">
        <v>804</v>
      </c>
      <c r="R52" s="9" t="s">
        <v>806</v>
      </c>
    </row>
    <row r="53" spans="1:20">
      <c r="A53" s="48">
        <f>B53/T21</f>
        <v>0.13201503357507041</v>
      </c>
      <c r="B53">
        <f>SUMIF(Sheet1!F5:F2691, "Erbab-ı Ziraat", Sheet1!FV5:FV2691)</f>
        <v>2045</v>
      </c>
      <c r="C53">
        <f>SUMIF(Sheet1!F5:F2691, "Ashab-ı Alaka", Sheet1!FV5:FV2691)</f>
        <v>4880</v>
      </c>
      <c r="D53" s="48">
        <f>C53/T21</f>
        <v>0.31502853977816309</v>
      </c>
      <c r="E53">
        <f>SUMIF(Sheet1!F5:F2691, "Ashab-ı Alaka", Sheet1!CI5:CI2691)</f>
        <v>34</v>
      </c>
      <c r="F53">
        <f>SUM(Sheet1!CI5:CI2691)-E53-G53-J53</f>
        <v>52</v>
      </c>
      <c r="G53">
        <f>SUMIF(Sheet1!F5:F2691, "Erbab-ı Ziraat", Sheet1!CI5:CI2691)</f>
        <v>14</v>
      </c>
      <c r="H53">
        <f>SUMIF(Sheet1!F5:F2691, "Hizmetkar", Sheet1!CI5:CI2691)</f>
        <v>1</v>
      </c>
      <c r="J53">
        <f>SUMIF(Sheet1!F5:F2691, "Erbab-ı Ticaret", Sheet1!CI5:CI2691)</f>
        <v>6</v>
      </c>
      <c r="K53">
        <f>SUMIF(Sheet1!F5:F2691, "Erbab-ı Ticaret", Sheet1!FV5:FV2691)</f>
        <v>334.5</v>
      </c>
      <c r="L53" s="48">
        <f>K53/T21</f>
        <v>2.1593657081105649E-2</v>
      </c>
      <c r="M53">
        <f>SUMIF(Sheet1!F5:F2691, "Çapacı", Sheet1!FV5:FV2691)</f>
        <v>145</v>
      </c>
      <c r="N53">
        <f>SUMIF(Sheet1!F5:F2691, "Dülger", Sheet1!FV5:FV2691)</f>
        <v>144</v>
      </c>
      <c r="O53">
        <f>SUMIF(Sheet1!F5:F2691, "Hizmetkar", Sheet1!FV5:FV2691)</f>
        <v>381</v>
      </c>
      <c r="P53">
        <f>SUMIF(Sheet1!F5:F2691, "Irgat", Sheet1!FV5:FV2691)</f>
        <v>76.5</v>
      </c>
      <c r="Q53">
        <f>SUMIF(Sheet1!F5:F2691, "Bahçevan", Sheet1!FV5:FV2691)</f>
        <v>157.5</v>
      </c>
      <c r="R53">
        <f>SUMIF(Sheet1!F5:F2691, "Çoban", Sheet1!FV5:FV2691)</f>
        <v>0</v>
      </c>
      <c r="S53">
        <f>SUM(M53:R53)</f>
        <v>904</v>
      </c>
      <c r="T53" s="48">
        <f>S53/T21</f>
        <v>5.8357745893331855E-2</v>
      </c>
    </row>
    <row r="58" spans="1:20">
      <c r="B58" s="499"/>
      <c r="C58" s="495" t="s">
        <v>758</v>
      </c>
      <c r="D58" s="496"/>
      <c r="E58" s="495" t="s">
        <v>759</v>
      </c>
      <c r="F58" s="496"/>
      <c r="G58" s="495" t="s">
        <v>760</v>
      </c>
      <c r="H58" s="496"/>
      <c r="I58" s="495" t="s">
        <v>761</v>
      </c>
      <c r="J58" s="496"/>
      <c r="K58" s="495" t="s">
        <v>762</v>
      </c>
      <c r="L58" s="496"/>
      <c r="M58" s="495" t="s">
        <v>763</v>
      </c>
      <c r="N58" s="496"/>
      <c r="O58" s="495" t="s">
        <v>764</v>
      </c>
      <c r="P58" s="496"/>
      <c r="Q58" s="495" t="s">
        <v>765</v>
      </c>
      <c r="R58" s="496"/>
      <c r="S58" s="495" t="s">
        <v>87</v>
      </c>
      <c r="T58" s="496"/>
    </row>
    <row r="59" spans="1:20" ht="22.5">
      <c r="B59" s="500"/>
      <c r="C59" s="386" t="s">
        <v>0</v>
      </c>
      <c r="D59" s="387" t="s">
        <v>766</v>
      </c>
      <c r="E59" s="386" t="s">
        <v>0</v>
      </c>
      <c r="F59" s="387" t="s">
        <v>766</v>
      </c>
      <c r="G59" s="386" t="s">
        <v>0</v>
      </c>
      <c r="H59" s="387" t="s">
        <v>766</v>
      </c>
      <c r="I59" s="386" t="s">
        <v>0</v>
      </c>
      <c r="J59" s="387" t="s">
        <v>766</v>
      </c>
      <c r="K59" s="386" t="s">
        <v>0</v>
      </c>
      <c r="L59" s="387" t="s">
        <v>766</v>
      </c>
      <c r="M59" s="386" t="s">
        <v>0</v>
      </c>
      <c r="N59" s="387" t="s">
        <v>766</v>
      </c>
      <c r="O59" s="386" t="s">
        <v>0</v>
      </c>
      <c r="P59" s="387" t="s">
        <v>766</v>
      </c>
      <c r="Q59" s="386" t="s">
        <v>0</v>
      </c>
      <c r="R59" s="387" t="s">
        <v>766</v>
      </c>
      <c r="S59" s="386" t="s">
        <v>0</v>
      </c>
      <c r="T59" s="387" t="s">
        <v>766</v>
      </c>
    </row>
    <row r="60" spans="1:20">
      <c r="B60" s="388" t="s">
        <v>784</v>
      </c>
      <c r="C60" s="389">
        <f>COUNTIFS(Sheet1!$H$5:$H$2696, B60, Sheet1!$D$5:$D$2696, "*", Sheet1!$FV$5:$FV$2696, "0")</f>
        <v>4</v>
      </c>
      <c r="D60" s="390">
        <v>0</v>
      </c>
      <c r="E60" s="389">
        <f>COUNTIFS(Sheet1!$H$5:$H$2696, B60, Sheet1!$D$5:$D$2696, "*", Sheet1!$FV$5:$FV$2696, "&gt;0", Sheet1!$FV$5:$FV$2696, "&lt;=10")</f>
        <v>4</v>
      </c>
      <c r="F60" s="390">
        <f>SUMIFS(Sheet1!$FV$5:$FV$2696, Sheet1!$H$5:$H$2696, B60, Sheet1!$D$5:$D$2696, "*", Sheet1!$FV$5:$FV$2696, "&gt;0", Sheet1!$FV$5:$FV$2696, "&lt;=10")</f>
        <v>24</v>
      </c>
      <c r="G60" s="389">
        <f>COUNTIFS(Sheet1!$H$5:$H$2696, B60, Sheet1!$D$5:$D$2696, "*", Sheet1!$FV$5:$FV$2696, "&gt;10", Sheet1!$FV$5:$FV$2696, "&lt;=20")</f>
        <v>6</v>
      </c>
      <c r="H60" s="390">
        <f>SUMIFS(Sheet1!$FV$5:$FV$2696, Sheet1!$H$5:$H$2696, B60, Sheet1!$D$5:$D$2696, "*", Sheet1!$FV$5:$FV$2696, "&gt;10", Sheet1!$FV$5:$FV$2696, "&lt;=20")</f>
        <v>78.5</v>
      </c>
      <c r="I60" s="389">
        <f>COUNTIFS(Sheet1!$H$5:$H$2696, B60, Sheet1!$D$5:$D$2696, "*", Sheet1!$FV$5:$FV$2696, "&gt;20", Sheet1!$FV$5:$FV$2696, "&lt;=30")</f>
        <v>4</v>
      </c>
      <c r="J60" s="390">
        <f>SUMIFS(Sheet1!$FV$5:$FV$2696, Sheet1!$H$5:$H$2696, B60, Sheet1!$D$5:$D$2696, "*", Sheet1!$FV$5:$FV$2696, "&gt;20", Sheet1!$FV$5:$FV$2696, "&lt;=30")</f>
        <v>98.5</v>
      </c>
      <c r="K60" s="389">
        <f>COUNTIFS(Sheet1!$H$5:$H$2696, B60, Sheet1!$D$5:$D$2696, "*", Sheet1!$FV$5:$FV$2696, "&gt;30", Sheet1!$FV$5:$FV$2696, "&lt;=60")</f>
        <v>15</v>
      </c>
      <c r="L60" s="390">
        <f>SUMIFS(Sheet1!$FV$5:$FV$2696, Sheet1!$H$5:$H$2696, B60, Sheet1!$D$5:$D$2696, "*", Sheet1!$FV$5:$FV$2696, "&gt;30", Sheet1!$FV$5:$FV$2696, "&lt;=60")</f>
        <v>640</v>
      </c>
      <c r="M60" s="389">
        <f>COUNTIFS(Sheet1!$H$5:$H$2696, B60, Sheet1!$D$5:$D$2696, "*", Sheet1!$FV$5:$FV$2696, "&gt;60", Sheet1!$FV$5:$FV$2696, "&lt;=100")</f>
        <v>7</v>
      </c>
      <c r="N60" s="390">
        <f>SUMIFS(Sheet1!$FV$5:$FV$2696, Sheet1!$H$5:$H$2696, B60, Sheet1!$D$5:$D$2696, "*", Sheet1!$FV$5:$FV$2696, "&gt;60", Sheet1!$FV$5:$FV$2696, "&lt;=100")</f>
        <v>571</v>
      </c>
      <c r="O60" s="389">
        <f>COUNTIFS(Sheet1!$H$5:$H$2696, B60, Sheet1!$D$5:$D$2696, "*", Sheet1!$FV$5:$FV$2696, "&gt;100", Sheet1!$FV$5:$FV$2696, "&lt;=500")</f>
        <v>11</v>
      </c>
      <c r="P60" s="390">
        <f>SUMIFS(Sheet1!$FV$5:$FV$2696, Sheet1!$H$5:$H$2696, B60, Sheet1!$D$5:$D$2696, "*", Sheet1!$FV$5:$FV$2696, "&gt;100", Sheet1!$FV$5:$FV$2696, "&lt;=500")</f>
        <v>2862.5</v>
      </c>
      <c r="Q60" s="389">
        <f>COUNTIFS(Sheet1!$H$5:$H$2696, B60, Sheet1!$D$5:$D$2696, "*", Sheet1!$FV$5:$FV$2696, "&gt;500")</f>
        <v>3</v>
      </c>
      <c r="R60" s="390">
        <f>SUMIFS(Sheet1!$FV$5:$FV$2696, Sheet1!$H$5:$H$2696, B60, Sheet1!$D$5:$D$2696, "*", Sheet1!$FV$5:$FV$2696, "&gt;500")</f>
        <v>2652.5</v>
      </c>
      <c r="S60" s="389">
        <f t="shared" ref="S60:T65" si="27">Q60+O60+M60+K60+I60+G60+E60+C60</f>
        <v>54</v>
      </c>
      <c r="T60" s="390">
        <f t="shared" si="27"/>
        <v>6927</v>
      </c>
    </row>
    <row r="61" spans="1:20">
      <c r="B61" s="388" t="s">
        <v>786</v>
      </c>
      <c r="C61" s="389">
        <f>COUNTIFS(Sheet1!$H$5:$H$2696, B61, Sheet1!$D$5:$D$2696, "*", Sheet1!$FV$5:$FV$2696, "0")</f>
        <v>140</v>
      </c>
      <c r="D61" s="390">
        <v>0</v>
      </c>
      <c r="E61" s="389">
        <f>COUNTIFS(Sheet1!$H$5:$H$2696, B61, Sheet1!$D$5:$D$2696, "*", Sheet1!$FV$5:$FV$2696, "&gt;0", Sheet1!$FV$5:$FV$2696, "&lt;=10")</f>
        <v>107</v>
      </c>
      <c r="F61" s="390">
        <f>SUMIFS(Sheet1!$FV$5:$FV$2696, Sheet1!$H$5:$H$2696, B61, Sheet1!$D$5:$D$2696, "*", Sheet1!$FV$5:$FV$2696, "&gt;0", Sheet1!$FV$5:$FV$2696, "&lt;=10")</f>
        <v>443</v>
      </c>
      <c r="G61" s="389">
        <f>COUNTIFS(Sheet1!$H$5:$H$2696, B61, Sheet1!$D$5:$D$2696, "*", Sheet1!$FV$5:$FV$2696, "&gt;10", Sheet1!$FV$5:$FV$2696, "&lt;=20")</f>
        <v>10</v>
      </c>
      <c r="H61" s="390">
        <f>SUMIFS(Sheet1!$FV$5:$FV$2696, Sheet1!$H$5:$H$2696, B61, Sheet1!$D$5:$D$2696, "*", Sheet1!$FV$5:$FV$2696, "&gt;10", Sheet1!$FV$5:$FV$2696, "&lt;=20")</f>
        <v>139.5</v>
      </c>
      <c r="I61" s="389">
        <f>COUNTIFS(Sheet1!$H$5:$H$2696, B61, Sheet1!$D$5:$D$2696, "*", Sheet1!$FV$5:$FV$2696, "&gt;20", Sheet1!$FV$5:$FV$2696, "&lt;=30")</f>
        <v>2</v>
      </c>
      <c r="J61" s="390">
        <f>SUMIFS(Sheet1!$FV$5:$FV$2696, Sheet1!$H$5:$H$2696, B61, Sheet1!$D$5:$D$2696, "*", Sheet1!$FV$5:$FV$2696, "&gt;20", Sheet1!$FV$5:$FV$2696, "&lt;=30")</f>
        <v>46.5</v>
      </c>
      <c r="K61" s="389">
        <f>COUNTIFS(Sheet1!$H$5:$H$2696, B61, Sheet1!$D$5:$D$2696, "*", Sheet1!$FV$5:$FV$2696, "&gt;30", Sheet1!$FV$5:$FV$2696, "&lt;=60")</f>
        <v>1</v>
      </c>
      <c r="L61" s="390">
        <f>SUMIFS(Sheet1!$FV$5:$FV$2696, Sheet1!$H$5:$H$2696, B61, Sheet1!$D$5:$D$2696, "*", Sheet1!$FV$5:$FV$2696, "&gt;30", Sheet1!$FV$5:$FV$2696, "&lt;=60")</f>
        <v>54</v>
      </c>
      <c r="M61" s="389">
        <f>COUNTIFS(Sheet1!$H$5:$H$2696, B61, Sheet1!$D$5:$D$2696, "*", Sheet1!$FV$5:$FV$2696, "&gt;60", Sheet1!$FV$5:$FV$2696, "&lt;=100")</f>
        <v>1</v>
      </c>
      <c r="N61" s="390">
        <f>SUMIFS(Sheet1!$FV$5:$FV$2696, Sheet1!$H$5:$H$2696, B61, Sheet1!$D$5:$D$2696, "*", Sheet1!$FV$5:$FV$2696, "&gt;60", Sheet1!$FV$5:$FV$2696, "&lt;=100")</f>
        <v>80</v>
      </c>
      <c r="O61" s="389">
        <f>COUNTIFS(Sheet1!$H$5:$H$2696, B61, Sheet1!$D$5:$D$2696, "*", Sheet1!$FV$5:$FV$2696, "&gt;100", Sheet1!$FV$5:$FV$2696, "&lt;=500")</f>
        <v>0</v>
      </c>
      <c r="P61" s="390">
        <f>SUMIFS(Sheet1!$FV$5:$FV$2696, Sheet1!$H$5:$H$2696, B61, Sheet1!$D$5:$D$2696, "*", Sheet1!$FV$5:$FV$2696, "&gt;100", Sheet1!$FV$5:$FV$2696, "&lt;=500")</f>
        <v>0</v>
      </c>
      <c r="Q61" s="389">
        <f>COUNTIFS(Sheet1!$H$5:$H$2696, B61, Sheet1!$D$5:$D$2696, "*", Sheet1!$FV$5:$FV$2696, "&gt;500")</f>
        <v>0</v>
      </c>
      <c r="R61" s="390">
        <f>SUMIFS(Sheet1!$FV$5:$FV$2696, Sheet1!$H$5:$H$2696, B61, Sheet1!$D$5:$D$2696, "*", Sheet1!$FV$5:$FV$2696, "&gt;500")</f>
        <v>0</v>
      </c>
      <c r="S61" s="389">
        <f t="shared" si="27"/>
        <v>261</v>
      </c>
      <c r="T61" s="390">
        <f t="shared" si="27"/>
        <v>763</v>
      </c>
    </row>
    <row r="62" spans="1:20">
      <c r="B62" s="388" t="s">
        <v>787</v>
      </c>
      <c r="C62" s="389">
        <f>COUNTIFS(Sheet1!$H$5:$H$2696, B62, Sheet1!$D$5:$D$2696, "*", Sheet1!$FV$5:$FV$2696, "0")</f>
        <v>269</v>
      </c>
      <c r="D62" s="390">
        <v>0</v>
      </c>
      <c r="E62" s="389">
        <f>COUNTIFS(Sheet1!$H$5:$H$2696, B62, Sheet1!$D$5:$D$2696, "*", Sheet1!$FV$5:$FV$2696, "&gt;0", Sheet1!$FV$5:$FV$2696, "&lt;=10")</f>
        <v>323</v>
      </c>
      <c r="F62" s="390">
        <f>SUMIFS(Sheet1!$FV$5:$FV$2696, Sheet1!$H$5:$H$2696, B62, Sheet1!$D$5:$D$2696, "*", Sheet1!$FV$5:$FV$2696, "&gt;0", Sheet1!$FV$5:$FV$2696, "&lt;=10")</f>
        <v>1466.91</v>
      </c>
      <c r="G62" s="389">
        <f>COUNTIFS(Sheet1!$H$5:$H$2696, B62, Sheet1!$D$5:$D$2696, "*", Sheet1!$FV$5:$FV$2696, "&gt;10", Sheet1!$FV$5:$FV$2696, "&lt;=20")</f>
        <v>58</v>
      </c>
      <c r="H62" s="390">
        <f>SUMIFS(Sheet1!$FV$5:$FV$2696, Sheet1!$H$5:$H$2696, B62, Sheet1!$D$5:$D$2696, "*", Sheet1!$FV$5:$FV$2696, "&gt;10", Sheet1!$FV$5:$FV$2696, "&lt;=20")</f>
        <v>808</v>
      </c>
      <c r="I62" s="389">
        <f>COUNTIFS(Sheet1!$H$5:$H$2696, B62, Sheet1!$D$5:$D$2696, "*", Sheet1!$FV$5:$FV$2696, "&gt;20", Sheet1!$FV$5:$FV$2696, "&lt;=30")</f>
        <v>10</v>
      </c>
      <c r="J62" s="390">
        <f>SUMIFS(Sheet1!$FV$5:$FV$2696, Sheet1!$H$5:$H$2696, B62, Sheet1!$D$5:$D$2696, "*", Sheet1!$FV$5:$FV$2696, "&gt;20", Sheet1!$FV$5:$FV$2696, "&lt;=30")</f>
        <v>239.75</v>
      </c>
      <c r="K62" s="389">
        <f>COUNTIFS(Sheet1!$H$5:$H$2696, B62, Sheet1!$D$5:$D$2696, "*", Sheet1!$FV$5:$FV$2696, "&gt;30", Sheet1!$FV$5:$FV$2696, "&lt;=60")</f>
        <v>7</v>
      </c>
      <c r="L62" s="390">
        <f>SUMIFS(Sheet1!$FV$5:$FV$2696, Sheet1!$H$5:$H$2696, B62, Sheet1!$D$5:$D$2696, "*", Sheet1!$FV$5:$FV$2696, "&gt;30", Sheet1!$FV$5:$FV$2696, "&lt;=60")</f>
        <v>276</v>
      </c>
      <c r="M62" s="389">
        <f>COUNTIFS(Sheet1!$H$5:$H$2696, B62, Sheet1!$D$5:$D$2696, "*", Sheet1!$FV$5:$FV$2696, "&gt;60", Sheet1!$FV$5:$FV$2696, "&lt;=100")</f>
        <v>2</v>
      </c>
      <c r="N62" s="390">
        <f>SUMIFS(Sheet1!$FV$5:$FV$2696, Sheet1!$H$5:$H$2696, B62, Sheet1!$D$5:$D$2696, "*", Sheet1!$FV$5:$FV$2696, "&gt;60", Sheet1!$FV$5:$FV$2696, "&lt;=100")</f>
        <v>149</v>
      </c>
      <c r="O62" s="389">
        <f>COUNTIFS(Sheet1!$H$5:$H$2696, B62, Sheet1!$D$5:$D$2696, "*", Sheet1!$FV$5:$FV$2696, "&gt;100", Sheet1!$FV$5:$FV$2696, "&lt;=500")</f>
        <v>2</v>
      </c>
      <c r="P62" s="390">
        <f>SUMIFS(Sheet1!$FV$5:$FV$2696, Sheet1!$H$5:$H$2696, B62, Sheet1!$D$5:$D$2696, "*", Sheet1!$FV$5:$FV$2696, "&gt;100", Sheet1!$FV$5:$FV$2696, "&lt;=500")</f>
        <v>259</v>
      </c>
      <c r="Q62" s="389">
        <f>COUNTIFS(Sheet1!$H$5:$H$2696, B62, Sheet1!$D$5:$D$2696, "*", Sheet1!$FV$5:$FV$2696, "&gt;500")</f>
        <v>0</v>
      </c>
      <c r="R62" s="390">
        <f>SUMIFS(Sheet1!$FV$5:$FV$2696, Sheet1!$H$5:$H$2696, B62, Sheet1!$D$5:$D$2696, "*", Sheet1!$FV$5:$FV$2696, "&gt;500")</f>
        <v>0</v>
      </c>
      <c r="S62" s="389">
        <f t="shared" si="27"/>
        <v>671</v>
      </c>
      <c r="T62" s="390">
        <f t="shared" si="27"/>
        <v>3198.66</v>
      </c>
    </row>
    <row r="63" spans="1:20">
      <c r="B63" s="388" t="s">
        <v>789</v>
      </c>
      <c r="C63" s="389">
        <f>COUNTIFS(Sheet1!$H$5:$H$2696, B63, Sheet1!$D$5:$D$2696, "*", Sheet1!$FV$5:$FV$2696, "0")</f>
        <v>57</v>
      </c>
      <c r="D63" s="390">
        <v>0</v>
      </c>
      <c r="E63" s="389">
        <f>COUNTIFS(Sheet1!$H$5:$H$2696, B63, Sheet1!$D$5:$D$2696, "*", Sheet1!$FV$5:$FV$2696, "&gt;0", Sheet1!$FV$5:$FV$2696, "&lt;=10")</f>
        <v>38</v>
      </c>
      <c r="F63" s="390">
        <f>SUMIFS(Sheet1!$FV$5:$FV$2696, Sheet1!$H$5:$H$2696, B63, Sheet1!$D$5:$D$2696, "*", Sheet1!$FV$5:$FV$2696, "&gt;0", Sheet1!$FV$5:$FV$2696, "&lt;=10")</f>
        <v>142.5</v>
      </c>
      <c r="G63" s="389">
        <f>COUNTIFS(Sheet1!$H$5:$H$2696, B63, Sheet1!$D$5:$D$2696, "*", Sheet1!$FV$5:$FV$2696, "&gt;10", Sheet1!$FV$5:$FV$2696, "&lt;=20")</f>
        <v>6</v>
      </c>
      <c r="H63" s="390">
        <f>SUMIFS(Sheet1!$FV$5:$FV$2696, Sheet1!$H$5:$H$2696, B63, Sheet1!$D$5:$D$2696, "*", Sheet1!$FV$5:$FV$2696, "&gt;10", Sheet1!$FV$5:$FV$2696, "&lt;=20")</f>
        <v>87</v>
      </c>
      <c r="I63" s="389">
        <f>COUNTIFS(Sheet1!$H$5:$H$2696, B63, Sheet1!$D$5:$D$2696, "*", Sheet1!$FV$5:$FV$2696, "&gt;20", Sheet1!$FV$5:$FV$2696, "&lt;=30")</f>
        <v>1</v>
      </c>
      <c r="J63" s="390">
        <f>SUMIFS(Sheet1!$FV$5:$FV$2696, Sheet1!$H$5:$H$2696, B63, Sheet1!$D$5:$D$2696, "*", Sheet1!$FV$5:$FV$2696, "&gt;20", Sheet1!$FV$5:$FV$2696, "&lt;=30")</f>
        <v>25</v>
      </c>
      <c r="K63" s="389">
        <f>COUNTIFS(Sheet1!$H$5:$H$2696, B63, Sheet1!$D$5:$D$2696, "*", Sheet1!$FV$5:$FV$2696, "&gt;30", Sheet1!$FV$5:$FV$2696, "&lt;=60")</f>
        <v>4</v>
      </c>
      <c r="L63" s="390">
        <f>SUMIFS(Sheet1!$FV$5:$FV$2696, Sheet1!$H$5:$H$2696, B63, Sheet1!$D$5:$D$2696, "*", Sheet1!$FV$5:$FV$2696, "&gt;30", Sheet1!$FV$5:$FV$2696, "&lt;=60")</f>
        <v>207</v>
      </c>
      <c r="M63" s="389">
        <f>COUNTIFS(Sheet1!$H$5:$H$2696, B63, Sheet1!$D$5:$D$2696, "*", Sheet1!$FV$5:$FV$2696, "&gt;60", Sheet1!$FV$5:$FV$2696, "&lt;=100")</f>
        <v>1</v>
      </c>
      <c r="N63" s="390">
        <f>SUMIFS(Sheet1!$FV$5:$FV$2696, Sheet1!$H$5:$H$2696, B63, Sheet1!$D$5:$D$2696, "*", Sheet1!$FV$5:$FV$2696, "&gt;60", Sheet1!$FV$5:$FV$2696, "&lt;=100")</f>
        <v>96</v>
      </c>
      <c r="O63" s="389">
        <f>COUNTIFS(Sheet1!$H$5:$H$2696, B63, Sheet1!$D$5:$D$2696, "*", Sheet1!$FV$5:$FV$2696, "&gt;100", Sheet1!$FV$5:$FV$2696, "&lt;=500")</f>
        <v>3</v>
      </c>
      <c r="P63" s="390">
        <f>SUMIFS(Sheet1!$FV$5:$FV$2696, Sheet1!$H$5:$H$2696, B63, Sheet1!$D$5:$D$2696, "*", Sheet1!$FV$5:$FV$2696, "&gt;100", Sheet1!$FV$5:$FV$2696, "&lt;=500")</f>
        <v>823.5</v>
      </c>
      <c r="Q63" s="389">
        <f>COUNTIFS(Sheet1!$H$5:$H$2696, B63, Sheet1!$D$5:$D$2696, "*", Sheet1!$FV$5:$FV$2696, "&gt;500")</f>
        <v>0</v>
      </c>
      <c r="R63" s="390">
        <f>SUMIFS(Sheet1!$FV$5:$FV$2696, Sheet1!$H$5:$H$2696, B63, Sheet1!$D$5:$D$2696, "*", Sheet1!$FV$5:$FV$2696, "&gt;500")</f>
        <v>0</v>
      </c>
      <c r="S63" s="389">
        <f t="shared" si="27"/>
        <v>110</v>
      </c>
      <c r="T63" s="390">
        <f t="shared" si="27"/>
        <v>1381</v>
      </c>
    </row>
    <row r="64" spans="1:20">
      <c r="B64" s="388" t="s">
        <v>790</v>
      </c>
      <c r="C64" s="389">
        <f>COUNTIFS(Sheet1!$H$5:$H$2696, B64, Sheet1!$D$5:$D$2696, "*", Sheet1!$FV$5:$FV$2696, "0")</f>
        <v>97</v>
      </c>
      <c r="D64" s="390">
        <v>0</v>
      </c>
      <c r="E64" s="389">
        <f>COUNTIFS(Sheet1!$H$5:$H$2696, B64, Sheet1!$D$5:$D$2696, "*", Sheet1!$FV$5:$FV$2696, "&gt;0", Sheet1!$FV$5:$FV$2696, "&lt;=10")</f>
        <v>35</v>
      </c>
      <c r="F64" s="390">
        <f>SUMIFS(Sheet1!$FV$5:$FV$2696, Sheet1!$H$5:$H$2696, B64, Sheet1!$D$5:$D$2696, "*", Sheet1!$FV$5:$FV$2696, "&gt;0", Sheet1!$FV$5:$FV$2696, "&lt;=10")</f>
        <v>138.5</v>
      </c>
      <c r="G64" s="389">
        <f>COUNTIFS(Sheet1!$H$5:$H$2696, B64, Sheet1!$D$5:$D$2696, "*", Sheet1!$FV$5:$FV$2696, "&gt;10", Sheet1!$FV$5:$FV$2696, "&lt;=20")</f>
        <v>8</v>
      </c>
      <c r="H64" s="390">
        <f>SUMIFS(Sheet1!$FV$5:$FV$2696, Sheet1!$H$5:$H$2696, B64, Sheet1!$D$5:$D$2696, "*", Sheet1!$FV$5:$FV$2696, "&gt;10", Sheet1!$FV$5:$FV$2696, "&lt;=20")</f>
        <v>113</v>
      </c>
      <c r="I64" s="389">
        <f>COUNTIFS(Sheet1!$H$5:$H$2696, B64, Sheet1!$D$5:$D$2696, "*", Sheet1!$FV$5:$FV$2696, "&gt;20", Sheet1!$FV$5:$FV$2696, "&lt;=30")</f>
        <v>2</v>
      </c>
      <c r="J64" s="390">
        <f>SUMIFS(Sheet1!$FV$5:$FV$2696, Sheet1!$H$5:$H$2696, B64, Sheet1!$D$5:$D$2696, "*", Sheet1!$FV$5:$FV$2696, "&gt;20", Sheet1!$FV$5:$FV$2696, "&lt;=30")</f>
        <v>51.5</v>
      </c>
      <c r="K64" s="389">
        <f>COUNTIFS(Sheet1!$H$5:$H$2696, B64, Sheet1!$D$5:$D$2696, "*", Sheet1!$FV$5:$FV$2696, "&gt;30", Sheet1!$FV$5:$FV$2696, "&lt;=60")</f>
        <v>2</v>
      </c>
      <c r="L64" s="390">
        <f>SUMIFS(Sheet1!$FV$5:$FV$2696, Sheet1!$H$5:$H$2696, B64, Sheet1!$D$5:$D$2696, "*", Sheet1!$FV$5:$FV$2696, "&gt;30", Sheet1!$FV$5:$FV$2696, "&lt;=60")</f>
        <v>92.5</v>
      </c>
      <c r="M64" s="389">
        <f>COUNTIFS(Sheet1!$H$5:$H$2696, B64, Sheet1!$D$5:$D$2696, "*", Sheet1!$FV$5:$FV$2696, "&gt;60", Sheet1!$FV$5:$FV$2696, "&lt;=100")</f>
        <v>0</v>
      </c>
      <c r="N64" s="390">
        <f>SUMIFS(Sheet1!$FV$5:$FV$2696, Sheet1!$H$5:$H$2696, B64, Sheet1!$D$5:$D$2696, "*", Sheet1!$FV$5:$FV$2696, "&gt;60", Sheet1!$FV$5:$FV$2696, "&lt;=100")</f>
        <v>0</v>
      </c>
      <c r="O64" s="389">
        <f>COUNTIFS(Sheet1!$H$5:$H$2696, B64, Sheet1!$D$5:$D$2696, "*", Sheet1!$FV$5:$FV$2696, "&gt;100", Sheet1!$FV$5:$FV$2696, "&lt;=500")</f>
        <v>3</v>
      </c>
      <c r="P64" s="390">
        <f>SUMIFS(Sheet1!$FV$5:$FV$2696, Sheet1!$H$5:$H$2696, B64, Sheet1!$D$5:$D$2696, "*", Sheet1!$FV$5:$FV$2696, "&gt;100", Sheet1!$FV$5:$FV$2696, "&lt;=500")</f>
        <v>723</v>
      </c>
      <c r="Q64" s="389">
        <f>COUNTIFS(Sheet1!$H$5:$H$2696, B64, Sheet1!$D$5:$D$2696, "*", Sheet1!$FV$5:$FV$2696, "&gt;500")</f>
        <v>0</v>
      </c>
      <c r="R64" s="390">
        <f>SUMIFS(Sheet1!$FV$5:$FV$2696, Sheet1!$H$5:$H$2696, B64, Sheet1!$D$5:$D$2696, "*", Sheet1!$FV$5:$FV$2696, "&gt;500")</f>
        <v>0</v>
      </c>
      <c r="S64" s="389">
        <f t="shared" si="27"/>
        <v>147</v>
      </c>
      <c r="T64" s="390">
        <f t="shared" si="27"/>
        <v>1118.5</v>
      </c>
    </row>
    <row r="65" spans="2:20">
      <c r="B65" s="388" t="s">
        <v>791</v>
      </c>
      <c r="C65" s="389">
        <f>COUNTIFS(Sheet1!$H$5:$H$2696, B65, Sheet1!$D$5:$D$2696, "*", Sheet1!$FV$5:$FV$2696, "0")</f>
        <v>22</v>
      </c>
      <c r="D65" s="390">
        <v>0</v>
      </c>
      <c r="E65" s="389">
        <f>COUNTIFS(Sheet1!$H$5:$H$2696, B65, Sheet1!$D$5:$D$2696, "*", Sheet1!$FV$5:$FV$2696, "&gt;0", Sheet1!$FV$5:$FV$2696, "&lt;=10")</f>
        <v>30</v>
      </c>
      <c r="F65" s="390">
        <f>SUMIFS(Sheet1!$FV$5:$FV$2696, Sheet1!$H$5:$H$2696, B65, Sheet1!$D$5:$D$2696, "*", Sheet1!$FV$5:$FV$2696, "&gt;0", Sheet1!$FV$5:$FV$2696, "&lt;=10")</f>
        <v>131.5</v>
      </c>
      <c r="G65" s="389">
        <f>COUNTIFS(Sheet1!$H$5:$H$2696, B65, Sheet1!$D$5:$D$2696, "*", Sheet1!$FV$5:$FV$2696, "&gt;10", Sheet1!$FV$5:$FV$2696, "&lt;=20")</f>
        <v>3</v>
      </c>
      <c r="H65" s="390">
        <f>SUMIFS(Sheet1!$FV$5:$FV$2696, Sheet1!$H$5:$H$2696, B65, Sheet1!$D$5:$D$2696, "*", Sheet1!$FV$5:$FV$2696, "&gt;10", Sheet1!$FV$5:$FV$2696, "&lt;=20")</f>
        <v>42</v>
      </c>
      <c r="I65" s="389">
        <f>COUNTIFS(Sheet1!$H$5:$H$2696, B65, Sheet1!$D$5:$D$2696, "*", Sheet1!$FV$5:$FV$2696, "&gt;20", Sheet1!$FV$5:$FV$2696, "&lt;=30")</f>
        <v>1</v>
      </c>
      <c r="J65" s="390">
        <f>SUMIFS(Sheet1!$FV$5:$FV$2696, Sheet1!$H$5:$H$2696, B65, Sheet1!$D$5:$D$2696, "*", Sheet1!$FV$5:$FV$2696, "&gt;20", Sheet1!$FV$5:$FV$2696, "&lt;=30")</f>
        <v>23</v>
      </c>
      <c r="K65" s="389">
        <f>COUNTIFS(Sheet1!$H$5:$H$2696, B65, Sheet1!$D$5:$D$2696, "*", Sheet1!$FV$5:$FV$2696, "&gt;30", Sheet1!$FV$5:$FV$2696, "&lt;=60")</f>
        <v>3</v>
      </c>
      <c r="L65" s="390">
        <f>SUMIFS(Sheet1!$FV$5:$FV$2696, Sheet1!$H$5:$H$2696, B65, Sheet1!$D$5:$D$2696, "*", Sheet1!$FV$5:$FV$2696, "&gt;30", Sheet1!$FV$5:$FV$2696, "&lt;=60")</f>
        <v>138</v>
      </c>
      <c r="M65" s="389">
        <f>COUNTIFS(Sheet1!$H$5:$H$2696, B65, Sheet1!$D$5:$D$2696, "*", Sheet1!$FV$5:$FV$2696, "&gt;60", Sheet1!$FV$5:$FV$2696, "&lt;=100")</f>
        <v>1</v>
      </c>
      <c r="N65" s="390">
        <f>SUMIFS(Sheet1!$FV$5:$FV$2696, Sheet1!$H$5:$H$2696, B65, Sheet1!$D$5:$D$2696, "*", Sheet1!$FV$5:$FV$2696, "&gt;60", Sheet1!$FV$5:$FV$2696, "&lt;=100")</f>
        <v>98</v>
      </c>
      <c r="O65" s="389">
        <f>COUNTIFS(Sheet1!$H$5:$H$2696, B65, Sheet1!$D$5:$D$2696, "*", Sheet1!$FV$5:$FV$2696, "&gt;100", Sheet1!$FV$5:$FV$2696, "&lt;=500")</f>
        <v>2</v>
      </c>
      <c r="P65" s="390">
        <f>SUMIFS(Sheet1!$FV$5:$FV$2696, Sheet1!$H$5:$H$2696, B65, Sheet1!$D$5:$D$2696, "*", Sheet1!$FV$5:$FV$2696, "&gt;100", Sheet1!$FV$5:$FV$2696, "&lt;=500")</f>
        <v>442</v>
      </c>
      <c r="Q65" s="389">
        <f>COUNTIFS(Sheet1!$H$5:$H$2696, B65, Sheet1!$D$5:$D$2696, "*", Sheet1!$FV$5:$FV$2696, "&gt;500")</f>
        <v>1</v>
      </c>
      <c r="R65" s="390">
        <f>SUMIFS(Sheet1!$FV$5:$FV$2696, Sheet1!$H$5:$H$2696, B65, Sheet1!$D$5:$D$2696, "*", Sheet1!$FV$5:$FV$2696, "&gt;500")</f>
        <v>884.5</v>
      </c>
      <c r="S65" s="389">
        <f t="shared" si="27"/>
        <v>63</v>
      </c>
      <c r="T65" s="390">
        <f t="shared" si="27"/>
        <v>1759</v>
      </c>
    </row>
    <row r="66" spans="2:20">
      <c r="B66" s="388" t="s">
        <v>87</v>
      </c>
      <c r="C66" s="391">
        <f t="shared" ref="C66:T66" si="28">SUM(C60:C65)</f>
        <v>589</v>
      </c>
      <c r="D66" s="392">
        <f t="shared" si="28"/>
        <v>0</v>
      </c>
      <c r="E66" s="391">
        <f t="shared" si="28"/>
        <v>537</v>
      </c>
      <c r="F66" s="392">
        <f t="shared" si="28"/>
        <v>2346.41</v>
      </c>
      <c r="G66" s="391">
        <f t="shared" si="28"/>
        <v>91</v>
      </c>
      <c r="H66" s="392">
        <f t="shared" si="28"/>
        <v>1268</v>
      </c>
      <c r="I66" s="391">
        <f t="shared" si="28"/>
        <v>20</v>
      </c>
      <c r="J66" s="392">
        <f t="shared" si="28"/>
        <v>484.25</v>
      </c>
      <c r="K66" s="391">
        <f t="shared" si="28"/>
        <v>32</v>
      </c>
      <c r="L66" s="392">
        <f t="shared" si="28"/>
        <v>1407.5</v>
      </c>
      <c r="M66" s="391">
        <f t="shared" si="28"/>
        <v>12</v>
      </c>
      <c r="N66" s="392">
        <f t="shared" si="28"/>
        <v>994</v>
      </c>
      <c r="O66" s="391">
        <f t="shared" si="28"/>
        <v>21</v>
      </c>
      <c r="P66" s="392">
        <f t="shared" si="28"/>
        <v>5110</v>
      </c>
      <c r="Q66" s="391">
        <f t="shared" si="28"/>
        <v>4</v>
      </c>
      <c r="R66" s="392">
        <f t="shared" si="28"/>
        <v>3537</v>
      </c>
      <c r="S66" s="391">
        <f t="shared" si="28"/>
        <v>1306</v>
      </c>
      <c r="T66" s="392">
        <f t="shared" si="28"/>
        <v>15147.16</v>
      </c>
    </row>
    <row r="67" spans="2:20" ht="15" customHeight="1">
      <c r="B67" s="168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</row>
    <row r="68" spans="2:20" ht="15" customHeight="1">
      <c r="B68" s="168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</row>
    <row r="69" spans="2:20" ht="15" customHeight="1">
      <c r="B69" s="168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</row>
    <row r="70" spans="2:20">
      <c r="B70" s="499"/>
      <c r="C70" s="495" t="s">
        <v>758</v>
      </c>
      <c r="D70" s="496"/>
      <c r="E70" s="495" t="s">
        <v>759</v>
      </c>
      <c r="F70" s="496"/>
      <c r="G70" s="495" t="s">
        <v>760</v>
      </c>
      <c r="H70" s="496"/>
      <c r="I70" s="495" t="s">
        <v>761</v>
      </c>
      <c r="J70" s="496"/>
      <c r="K70" s="495" t="s">
        <v>762</v>
      </c>
      <c r="L70" s="496"/>
      <c r="M70" s="495" t="s">
        <v>763</v>
      </c>
      <c r="N70" s="496"/>
      <c r="O70" s="495" t="s">
        <v>764</v>
      </c>
      <c r="P70" s="496"/>
      <c r="Q70" s="495" t="s">
        <v>765</v>
      </c>
      <c r="R70" s="496"/>
      <c r="S70" s="495" t="s">
        <v>87</v>
      </c>
      <c r="T70" s="496"/>
    </row>
    <row r="71" spans="2:20" ht="22.5">
      <c r="B71" s="500"/>
      <c r="C71" s="386" t="s">
        <v>0</v>
      </c>
      <c r="D71" s="387" t="s">
        <v>766</v>
      </c>
      <c r="E71" s="386" t="s">
        <v>0</v>
      </c>
      <c r="F71" s="387" t="s">
        <v>766</v>
      </c>
      <c r="G71" s="386" t="s">
        <v>0</v>
      </c>
      <c r="H71" s="387" t="s">
        <v>766</v>
      </c>
      <c r="I71" s="386" t="s">
        <v>0</v>
      </c>
      <c r="J71" s="387" t="s">
        <v>766</v>
      </c>
      <c r="K71" s="386" t="s">
        <v>0</v>
      </c>
      <c r="L71" s="387" t="s">
        <v>766</v>
      </c>
      <c r="M71" s="386" t="s">
        <v>0</v>
      </c>
      <c r="N71" s="387" t="s">
        <v>766</v>
      </c>
      <c r="O71" s="386" t="s">
        <v>0</v>
      </c>
      <c r="P71" s="387" t="s">
        <v>766</v>
      </c>
      <c r="Q71" s="386" t="s">
        <v>0</v>
      </c>
      <c r="R71" s="387" t="s">
        <v>766</v>
      </c>
      <c r="S71" s="386" t="s">
        <v>0</v>
      </c>
      <c r="T71" s="387" t="s">
        <v>766</v>
      </c>
    </row>
    <row r="72" spans="2:20">
      <c r="B72" s="388" t="s">
        <v>784</v>
      </c>
      <c r="C72" s="393">
        <f t="shared" ref="C72:C78" si="29">C60/S60</f>
        <v>7.407407407407407E-2</v>
      </c>
      <c r="D72" s="394">
        <v>0</v>
      </c>
      <c r="E72" s="393">
        <f t="shared" ref="E72:F78" si="30">E60/S60</f>
        <v>7.407407407407407E-2</v>
      </c>
      <c r="F72" s="394">
        <f t="shared" si="30"/>
        <v>3.4647033347769596E-3</v>
      </c>
      <c r="G72" s="393">
        <f t="shared" ref="G72:H78" si="31">G60/S60</f>
        <v>0.1111111111111111</v>
      </c>
      <c r="H72" s="394">
        <f t="shared" si="31"/>
        <v>1.1332467157499639E-2</v>
      </c>
      <c r="I72" s="393">
        <f t="shared" ref="I72:J78" si="32">I60/S60</f>
        <v>7.407407407407407E-2</v>
      </c>
      <c r="J72" s="394">
        <f t="shared" si="32"/>
        <v>1.4219719936480439E-2</v>
      </c>
      <c r="K72" s="393">
        <f t="shared" ref="K72:L78" si="33">K60/S60</f>
        <v>0.27777777777777779</v>
      </c>
      <c r="L72" s="394">
        <f t="shared" si="33"/>
        <v>9.2392088927385596E-2</v>
      </c>
      <c r="M72" s="393">
        <f t="shared" ref="M72:N78" si="34">M60/S60</f>
        <v>0.12962962962962962</v>
      </c>
      <c r="N72" s="394">
        <f t="shared" si="34"/>
        <v>8.243106683990184E-2</v>
      </c>
      <c r="O72" s="393">
        <f t="shared" ref="O72:P78" si="35">O60/S60</f>
        <v>0.20370370370370369</v>
      </c>
      <c r="P72" s="394">
        <f t="shared" si="35"/>
        <v>0.41323805399162694</v>
      </c>
      <c r="Q72" s="393">
        <f t="shared" ref="Q72:R78" si="36">Q60/S60</f>
        <v>5.5555555555555552E-2</v>
      </c>
      <c r="R72" s="394">
        <f t="shared" si="36"/>
        <v>0.38292189981232855</v>
      </c>
      <c r="S72" s="393">
        <f t="shared" ref="S72:S78" si="37">S60/$S$66</f>
        <v>4.1347626339969371E-2</v>
      </c>
      <c r="T72" s="394">
        <f t="shared" ref="T72:T78" si="38">T60/$T$66</f>
        <v>0.4573134501781192</v>
      </c>
    </row>
    <row r="73" spans="2:20">
      <c r="B73" s="388" t="s">
        <v>786</v>
      </c>
      <c r="C73" s="393">
        <f t="shared" si="29"/>
        <v>0.53639846743295017</v>
      </c>
      <c r="D73" s="394">
        <v>0</v>
      </c>
      <c r="E73" s="393">
        <f t="shared" si="30"/>
        <v>0.40996168582375481</v>
      </c>
      <c r="F73" s="394">
        <f t="shared" si="30"/>
        <v>0.58060288335517696</v>
      </c>
      <c r="G73" s="393">
        <f t="shared" si="31"/>
        <v>3.8314176245210725E-2</v>
      </c>
      <c r="H73" s="394">
        <f t="shared" si="31"/>
        <v>0.18283093053735255</v>
      </c>
      <c r="I73" s="393">
        <f t="shared" si="32"/>
        <v>7.6628352490421452E-3</v>
      </c>
      <c r="J73" s="394">
        <f t="shared" si="32"/>
        <v>6.0943643512450851E-2</v>
      </c>
      <c r="K73" s="393">
        <f t="shared" si="33"/>
        <v>3.8314176245210726E-3</v>
      </c>
      <c r="L73" s="394">
        <f t="shared" si="33"/>
        <v>7.0773263433813891E-2</v>
      </c>
      <c r="M73" s="393">
        <f t="shared" si="34"/>
        <v>3.8314176245210726E-3</v>
      </c>
      <c r="N73" s="394">
        <f t="shared" si="34"/>
        <v>0.10484927916120576</v>
      </c>
      <c r="O73" s="393">
        <f t="shared" si="35"/>
        <v>0</v>
      </c>
      <c r="P73" s="394">
        <f t="shared" si="35"/>
        <v>0</v>
      </c>
      <c r="Q73" s="393">
        <f t="shared" si="36"/>
        <v>0</v>
      </c>
      <c r="R73" s="394">
        <f t="shared" si="36"/>
        <v>0</v>
      </c>
      <c r="S73" s="393">
        <f t="shared" si="37"/>
        <v>0.1998468606431853</v>
      </c>
      <c r="T73" s="394">
        <f t="shared" si="38"/>
        <v>5.0372479065382551E-2</v>
      </c>
    </row>
    <row r="74" spans="2:20">
      <c r="B74" s="388" t="s">
        <v>787</v>
      </c>
      <c r="C74" s="393">
        <f t="shared" si="29"/>
        <v>0.4008941877794337</v>
      </c>
      <c r="D74" s="394">
        <v>0</v>
      </c>
      <c r="E74" s="393">
        <f t="shared" si="30"/>
        <v>0.481371087928465</v>
      </c>
      <c r="F74" s="394">
        <f t="shared" si="30"/>
        <v>0.45860141434225588</v>
      </c>
      <c r="G74" s="393">
        <f t="shared" si="31"/>
        <v>8.6438152011922509E-2</v>
      </c>
      <c r="H74" s="394">
        <f t="shared" si="31"/>
        <v>0.25260577866981798</v>
      </c>
      <c r="I74" s="393">
        <f t="shared" si="32"/>
        <v>1.4903129657228018E-2</v>
      </c>
      <c r="J74" s="394">
        <f t="shared" si="32"/>
        <v>7.4953261678327804E-2</v>
      </c>
      <c r="K74" s="393">
        <f t="shared" si="33"/>
        <v>1.0432190760059613E-2</v>
      </c>
      <c r="L74" s="394">
        <f t="shared" si="33"/>
        <v>8.6286132317908132E-2</v>
      </c>
      <c r="M74" s="393">
        <f t="shared" si="34"/>
        <v>2.9806259314456036E-3</v>
      </c>
      <c r="N74" s="394">
        <f t="shared" si="34"/>
        <v>4.6582006215102577E-2</v>
      </c>
      <c r="O74" s="393">
        <f t="shared" si="35"/>
        <v>2.9806259314456036E-3</v>
      </c>
      <c r="P74" s="394">
        <f t="shared" si="35"/>
        <v>8.0971406776587707E-2</v>
      </c>
      <c r="Q74" s="393">
        <f t="shared" si="36"/>
        <v>0</v>
      </c>
      <c r="R74" s="394">
        <f t="shared" si="36"/>
        <v>0</v>
      </c>
      <c r="S74" s="393">
        <f t="shared" si="37"/>
        <v>0.51378254211332308</v>
      </c>
      <c r="T74" s="394">
        <f t="shared" si="38"/>
        <v>0.21117225935422876</v>
      </c>
    </row>
    <row r="75" spans="2:20">
      <c r="B75" s="388" t="s">
        <v>789</v>
      </c>
      <c r="C75" s="393">
        <f t="shared" si="29"/>
        <v>0.51818181818181819</v>
      </c>
      <c r="D75" s="394">
        <v>0</v>
      </c>
      <c r="E75" s="393">
        <f t="shared" si="30"/>
        <v>0.34545454545454546</v>
      </c>
      <c r="F75" s="394">
        <f t="shared" si="30"/>
        <v>0.10318609703113686</v>
      </c>
      <c r="G75" s="393">
        <f t="shared" si="31"/>
        <v>5.4545454545454543E-2</v>
      </c>
      <c r="H75" s="394">
        <f t="shared" si="31"/>
        <v>6.2997827661115127E-2</v>
      </c>
      <c r="I75" s="393">
        <f t="shared" si="32"/>
        <v>9.0909090909090905E-3</v>
      </c>
      <c r="J75" s="394">
        <f t="shared" si="32"/>
        <v>1.8102824040550327E-2</v>
      </c>
      <c r="K75" s="393">
        <f t="shared" si="33"/>
        <v>3.6363636363636362E-2</v>
      </c>
      <c r="L75" s="394">
        <f t="shared" si="33"/>
        <v>0.14989138305575669</v>
      </c>
      <c r="M75" s="393">
        <f t="shared" si="34"/>
        <v>9.0909090909090905E-3</v>
      </c>
      <c r="N75" s="394">
        <f t="shared" si="34"/>
        <v>6.9514844315713253E-2</v>
      </c>
      <c r="O75" s="393">
        <f t="shared" si="35"/>
        <v>2.7272727272727271E-2</v>
      </c>
      <c r="P75" s="394">
        <f t="shared" si="35"/>
        <v>0.59630702389572776</v>
      </c>
      <c r="Q75" s="393">
        <f t="shared" si="36"/>
        <v>0</v>
      </c>
      <c r="R75" s="394">
        <f t="shared" si="36"/>
        <v>0</v>
      </c>
      <c r="S75" s="393">
        <f t="shared" si="37"/>
        <v>8.4226646248085763E-2</v>
      </c>
      <c r="T75" s="394">
        <f t="shared" si="38"/>
        <v>9.117220653904759E-2</v>
      </c>
    </row>
    <row r="76" spans="2:20">
      <c r="B76" s="388" t="s">
        <v>790</v>
      </c>
      <c r="C76" s="393">
        <f t="shared" si="29"/>
        <v>0.65986394557823125</v>
      </c>
      <c r="D76" s="394">
        <v>0</v>
      </c>
      <c r="E76" s="393">
        <f t="shared" si="30"/>
        <v>0.23809523809523808</v>
      </c>
      <c r="F76" s="394">
        <f t="shared" si="30"/>
        <v>0.12382655341975861</v>
      </c>
      <c r="G76" s="393">
        <f t="shared" si="31"/>
        <v>5.4421768707482991E-2</v>
      </c>
      <c r="H76" s="394">
        <f t="shared" si="31"/>
        <v>0.10102816271792579</v>
      </c>
      <c r="I76" s="393">
        <f t="shared" si="32"/>
        <v>1.3605442176870748E-2</v>
      </c>
      <c r="J76" s="394">
        <f t="shared" si="32"/>
        <v>4.604380867232901E-2</v>
      </c>
      <c r="K76" s="393">
        <f t="shared" si="33"/>
        <v>1.3605442176870748E-2</v>
      </c>
      <c r="L76" s="394">
        <f t="shared" si="33"/>
        <v>8.2700044702726863E-2</v>
      </c>
      <c r="M76" s="393">
        <f t="shared" si="34"/>
        <v>0</v>
      </c>
      <c r="N76" s="394">
        <f t="shared" si="34"/>
        <v>0</v>
      </c>
      <c r="O76" s="393">
        <f t="shared" si="35"/>
        <v>2.0408163265306121E-2</v>
      </c>
      <c r="P76" s="394">
        <f t="shared" si="35"/>
        <v>0.64640143048725973</v>
      </c>
      <c r="Q76" s="393">
        <f t="shared" si="36"/>
        <v>0</v>
      </c>
      <c r="R76" s="394">
        <f t="shared" si="36"/>
        <v>0</v>
      </c>
      <c r="S76" s="393">
        <f t="shared" si="37"/>
        <v>0.11255742725880551</v>
      </c>
      <c r="T76" s="394">
        <f t="shared" si="38"/>
        <v>7.3842225209214143E-2</v>
      </c>
    </row>
    <row r="77" spans="2:20">
      <c r="B77" s="388" t="s">
        <v>791</v>
      </c>
      <c r="C77" s="393">
        <f t="shared" si="29"/>
        <v>0.34920634920634919</v>
      </c>
      <c r="D77" s="394">
        <v>0</v>
      </c>
      <c r="E77" s="393">
        <f t="shared" si="30"/>
        <v>0.47619047619047616</v>
      </c>
      <c r="F77" s="394">
        <f t="shared" si="30"/>
        <v>7.475838544627629E-2</v>
      </c>
      <c r="G77" s="393">
        <f t="shared" si="31"/>
        <v>4.7619047619047616E-2</v>
      </c>
      <c r="H77" s="394">
        <f t="shared" si="31"/>
        <v>2.3877202956225127E-2</v>
      </c>
      <c r="I77" s="393">
        <f t="shared" si="32"/>
        <v>1.5873015873015872E-2</v>
      </c>
      <c r="J77" s="394">
        <f t="shared" si="32"/>
        <v>1.3075611142694713E-2</v>
      </c>
      <c r="K77" s="393">
        <f t="shared" si="33"/>
        <v>4.7619047619047616E-2</v>
      </c>
      <c r="L77" s="394">
        <f t="shared" si="33"/>
        <v>7.845366685616828E-2</v>
      </c>
      <c r="M77" s="393">
        <f t="shared" si="34"/>
        <v>1.5873015873015872E-2</v>
      </c>
      <c r="N77" s="394">
        <f t="shared" si="34"/>
        <v>5.5713473564525301E-2</v>
      </c>
      <c r="O77" s="393">
        <f t="shared" si="35"/>
        <v>3.1746031746031744E-2</v>
      </c>
      <c r="P77" s="394">
        <f t="shared" si="35"/>
        <v>0.25127913587265494</v>
      </c>
      <c r="Q77" s="393">
        <f t="shared" si="36"/>
        <v>1.5873015873015872E-2</v>
      </c>
      <c r="R77" s="394">
        <f t="shared" si="36"/>
        <v>0.50284252416145536</v>
      </c>
      <c r="S77" s="393">
        <f t="shared" si="37"/>
        <v>4.8238897396630932E-2</v>
      </c>
      <c r="T77" s="394">
        <f t="shared" si="38"/>
        <v>0.11612737965400775</v>
      </c>
    </row>
    <row r="78" spans="2:20">
      <c r="B78" s="388" t="s">
        <v>87</v>
      </c>
      <c r="C78" s="395">
        <f t="shared" si="29"/>
        <v>0.45099540581929554</v>
      </c>
      <c r="D78" s="396">
        <v>0</v>
      </c>
      <c r="E78" s="395">
        <f t="shared" si="30"/>
        <v>0.4111791730474732</v>
      </c>
      <c r="F78" s="396">
        <f t="shared" si="30"/>
        <v>0.15490758663670284</v>
      </c>
      <c r="G78" s="395">
        <f t="shared" si="31"/>
        <v>6.9678407350689128E-2</v>
      </c>
      <c r="H78" s="396">
        <f t="shared" si="31"/>
        <v>8.371206219515738E-2</v>
      </c>
      <c r="I78" s="395">
        <f t="shared" si="32"/>
        <v>1.5313935681470138E-2</v>
      </c>
      <c r="J78" s="396">
        <f t="shared" si="32"/>
        <v>3.1969689367511801E-2</v>
      </c>
      <c r="K78" s="395">
        <f t="shared" si="33"/>
        <v>2.4502297090352222E-2</v>
      </c>
      <c r="L78" s="396">
        <f t="shared" si="33"/>
        <v>9.2921709416154574E-2</v>
      </c>
      <c r="M78" s="395">
        <f t="shared" si="34"/>
        <v>9.1883614088820835E-3</v>
      </c>
      <c r="N78" s="396">
        <f t="shared" si="34"/>
        <v>6.5622862635635992E-2</v>
      </c>
      <c r="O78" s="395">
        <f t="shared" si="35"/>
        <v>1.6079632465543645E-2</v>
      </c>
      <c r="P78" s="396">
        <f t="shared" si="35"/>
        <v>0.33735696988742442</v>
      </c>
      <c r="Q78" s="395">
        <f t="shared" si="36"/>
        <v>3.0627871362940277E-3</v>
      </c>
      <c r="R78" s="396">
        <f t="shared" si="36"/>
        <v>0.23350911986141296</v>
      </c>
      <c r="S78" s="395">
        <f t="shared" si="37"/>
        <v>1</v>
      </c>
      <c r="T78" s="396">
        <f t="shared" si="38"/>
        <v>1</v>
      </c>
    </row>
    <row r="86" spans="2:3">
      <c r="B86" s="501" t="s">
        <v>834</v>
      </c>
      <c r="C86" s="502"/>
    </row>
    <row r="87" spans="2:3">
      <c r="B87" s="43" t="s">
        <v>17</v>
      </c>
      <c r="C87" s="43" t="s">
        <v>835</v>
      </c>
    </row>
    <row r="88" spans="2:3">
      <c r="B88" s="43" t="s">
        <v>784</v>
      </c>
      <c r="C88" s="43">
        <f>COUNTIFS(Sheet1!$H$5:$H$2691, DönümDağılımı!B88,  Sheet1!$CI$5:$CI$2691, "&gt;0")</f>
        <v>23</v>
      </c>
    </row>
    <row r="89" spans="2:3">
      <c r="B89" s="43" t="s">
        <v>786</v>
      </c>
      <c r="C89" s="43">
        <f>COUNTIFS(Sheet1!$H$5:$H$2691, DönümDağılımı!B89,  Sheet1!$CI$5:$CI$2691, "&gt;0")</f>
        <v>1</v>
      </c>
    </row>
    <row r="90" spans="2:3">
      <c r="B90" s="43" t="s">
        <v>787</v>
      </c>
      <c r="C90" s="43">
        <f>COUNTIFS(Sheet1!$H$5:$H$2691, DönümDağılımı!B90,  Sheet1!$CI$5:$CI$2691, "&gt;0")</f>
        <v>5</v>
      </c>
    </row>
    <row r="91" spans="2:3">
      <c r="B91" s="43" t="s">
        <v>789</v>
      </c>
      <c r="C91" s="43">
        <f>COUNTIFS(Sheet1!$H$5:$H$2691, DönümDağılımı!B91,  Sheet1!$CI$5:$CI$2691, "&gt;0")</f>
        <v>4</v>
      </c>
    </row>
    <row r="92" spans="2:3">
      <c r="B92" s="43" t="s">
        <v>790</v>
      </c>
      <c r="C92" s="43">
        <f>COUNTIFS(Sheet1!$H$5:$H$2691, DönümDağılımı!B92,  Sheet1!$CI$5:$CI$2691, "&gt;0")</f>
        <v>5</v>
      </c>
    </row>
    <row r="93" spans="2:3">
      <c r="B93" s="43" t="s">
        <v>791</v>
      </c>
      <c r="C93" s="43">
        <f>COUNTIFS(Sheet1!$H$5:$H$2691, DönümDağılımı!B93,  Sheet1!$CI$5:$CI$2691, "&gt;0")</f>
        <v>9</v>
      </c>
    </row>
    <row r="94" spans="2:3">
      <c r="B94" s="43" t="s">
        <v>87</v>
      </c>
      <c r="C94" s="43">
        <f>SUM(C88:C93)</f>
        <v>47</v>
      </c>
    </row>
    <row r="96" spans="2:3">
      <c r="B96" s="501" t="s">
        <v>837</v>
      </c>
      <c r="C96" s="502"/>
    </row>
    <row r="97" spans="2:6">
      <c r="B97" s="43" t="s">
        <v>1</v>
      </c>
      <c r="C97" s="43" t="s">
        <v>835</v>
      </c>
    </row>
    <row r="98" spans="2:6">
      <c r="B98" s="43" t="s">
        <v>18</v>
      </c>
      <c r="C98" s="43">
        <f>COUNTIFS(Sheet1!$B$5:$B$2691, B98,  Sheet1!$CI$5:$CI$2691, "&gt;0")</f>
        <v>6</v>
      </c>
      <c r="D98">
        <f>COUNTIFS(Sheet1!$B$5:$B$2691, B98,  Sheet1!$CI$5:$CI$2691, "&gt;0", Sheet1!$C$5:$C$2691, "&gt;0")</f>
        <v>6</v>
      </c>
      <c r="E98">
        <f>C98-D98</f>
        <v>0</v>
      </c>
      <c r="F98">
        <f>COUNTIFS(Sheet1!$B$5:$B$2691, B98,  Sheet1!$CI$5:$CI$2691, "&gt;0", Sheet1!$C$5:$C$2691, "")</f>
        <v>0</v>
      </c>
    </row>
    <row r="99" spans="2:6">
      <c r="B99" s="43" t="s">
        <v>38</v>
      </c>
      <c r="C99" s="43">
        <f>COUNTIFS(Sheet1!$B$5:$B$2691, B99,  Sheet1!$CI$5:$CI$2691, "&gt;0")</f>
        <v>12</v>
      </c>
      <c r="D99" s="358">
        <f>COUNTIFS(Sheet1!$B$5:$B$2691, B99,  Sheet1!$CI$5:$CI$2691, "&gt;0", Sheet1!$C$5:$C$2691, "&gt;0")</f>
        <v>11</v>
      </c>
      <c r="E99" s="358">
        <f t="shared" ref="E99:E114" si="39">C99-D99</f>
        <v>1</v>
      </c>
      <c r="F99" s="358">
        <f>COUNTIFS(Sheet1!$B$5:$B$2691, B99,  Sheet1!$CI$5:$CI$2691, "&gt;0", Sheet1!$C$5:$C$2691, "")</f>
        <v>1</v>
      </c>
    </row>
    <row r="100" spans="2:6">
      <c r="B100" s="43" t="s">
        <v>43</v>
      </c>
      <c r="C100" s="43">
        <f>COUNTIFS(Sheet1!$B$5:$B$2691, B100,  Sheet1!$CI$5:$CI$2691, "&gt;0")</f>
        <v>8</v>
      </c>
      <c r="D100" s="358">
        <f>COUNTIFS(Sheet1!$B$5:$B$2691, B100,  Sheet1!$CI$5:$CI$2691, "&gt;0", Sheet1!$C$5:$C$2691, "&gt;0")</f>
        <v>7</v>
      </c>
      <c r="E100" s="358">
        <f t="shared" si="39"/>
        <v>1</v>
      </c>
      <c r="F100" s="358">
        <f>COUNTIFS(Sheet1!$B$5:$B$2691, B100,  Sheet1!$CI$5:$CI$2691, "&gt;0", Sheet1!$C$5:$C$2691, "")</f>
        <v>1</v>
      </c>
    </row>
    <row r="101" spans="2:6">
      <c r="B101" s="43" t="s">
        <v>44</v>
      </c>
      <c r="C101" s="43">
        <f>COUNTIFS(Sheet1!$B$5:$B$2691, B101,  Sheet1!$CI$5:$CI$2691, "&gt;0")</f>
        <v>2</v>
      </c>
      <c r="D101" s="358">
        <f>COUNTIFS(Sheet1!$B$5:$B$2691, B101,  Sheet1!$CI$5:$CI$2691, "&gt;0", Sheet1!$C$5:$C$2691, "&gt;0")</f>
        <v>2</v>
      </c>
      <c r="E101" s="358">
        <f t="shared" si="39"/>
        <v>0</v>
      </c>
      <c r="F101" s="358">
        <f>COUNTIFS(Sheet1!$B$5:$B$2691, B101,  Sheet1!$CI$5:$CI$2691, "&gt;0", Sheet1!$C$5:$C$2691, "")</f>
        <v>0</v>
      </c>
    </row>
    <row r="102" spans="2:6">
      <c r="B102" s="43" t="s">
        <v>46</v>
      </c>
      <c r="C102" s="43">
        <f>COUNTIFS(Sheet1!$B$5:$B$2691, B102,  Sheet1!$CI$5:$CI$2691, "&gt;0")</f>
        <v>15</v>
      </c>
      <c r="D102" s="358">
        <f>COUNTIFS(Sheet1!$B$5:$B$2691, B102,  Sheet1!$CI$5:$CI$2691, "&gt;0", Sheet1!$C$5:$C$2691, "&gt;0")</f>
        <v>12</v>
      </c>
      <c r="E102" s="358">
        <f t="shared" si="39"/>
        <v>3</v>
      </c>
      <c r="F102" s="358">
        <f>COUNTIFS(Sheet1!$B$5:$B$2691, B102,  Sheet1!$CI$5:$CI$2691, "&gt;0", Sheet1!$C$5:$C$2691, "")</f>
        <v>3</v>
      </c>
    </row>
    <row r="103" spans="2:6">
      <c r="B103" s="43" t="s">
        <v>47</v>
      </c>
      <c r="C103" s="43">
        <f>COUNTIFS(Sheet1!$B$5:$B$2691, B103,  Sheet1!$CI$5:$CI$2691, "&gt;0")</f>
        <v>8</v>
      </c>
      <c r="D103" s="358">
        <f>COUNTIFS(Sheet1!$B$5:$B$2691, B103,  Sheet1!$CI$5:$CI$2691, "&gt;0", Sheet1!$C$5:$C$2691, "&gt;0")</f>
        <v>4</v>
      </c>
      <c r="E103" s="358">
        <f t="shared" si="39"/>
        <v>4</v>
      </c>
      <c r="F103" s="358">
        <f>COUNTIFS(Sheet1!$B$5:$B$2691, B103,  Sheet1!$CI$5:$CI$2691, "&gt;0", Sheet1!$C$5:$C$2691, "")</f>
        <v>4</v>
      </c>
    </row>
    <row r="104" spans="2:6">
      <c r="B104" s="43" t="s">
        <v>49</v>
      </c>
      <c r="C104" s="43">
        <f>COUNTIFS(Sheet1!$B$5:$B$2691, B104,  Sheet1!$CI$5:$CI$2691, "&gt;0")</f>
        <v>1</v>
      </c>
      <c r="D104" s="358">
        <f>COUNTIFS(Sheet1!$B$5:$B$2691, B104,  Sheet1!$CI$5:$CI$2691, "&gt;0", Sheet1!$C$5:$C$2691, "&gt;0")</f>
        <v>1</v>
      </c>
      <c r="E104" s="358">
        <f t="shared" si="39"/>
        <v>0</v>
      </c>
      <c r="F104" s="358">
        <f>COUNTIFS(Sheet1!$B$5:$B$2691, B104,  Sheet1!$CI$5:$CI$2691, "&gt;0", Sheet1!$C$5:$C$2691, "")</f>
        <v>0</v>
      </c>
    </row>
    <row r="105" spans="2:6">
      <c r="B105" s="43" t="s">
        <v>67</v>
      </c>
      <c r="C105" s="43">
        <f>COUNTIFS(Sheet1!$B$5:$B$2691, B105,  Sheet1!$CI$5:$CI$2691, "&gt;0")</f>
        <v>3</v>
      </c>
      <c r="D105" s="358">
        <f>COUNTIFS(Sheet1!$B$5:$B$2691, B105,  Sheet1!$CI$5:$CI$2691, "&gt;0", Sheet1!$C$5:$C$2691, "&gt;0")</f>
        <v>2</v>
      </c>
      <c r="E105" s="358">
        <f t="shared" si="39"/>
        <v>1</v>
      </c>
      <c r="F105" s="358">
        <f>COUNTIFS(Sheet1!$B$5:$B$2691, B105,  Sheet1!$CI$5:$CI$2691, "&gt;0", Sheet1!$C$5:$C$2691, "")</f>
        <v>1</v>
      </c>
    </row>
    <row r="106" spans="2:6">
      <c r="B106" s="43" t="s">
        <v>68</v>
      </c>
      <c r="C106" s="43">
        <f>COUNTIFS(Sheet1!$B$5:$B$2691, B106,  Sheet1!$CI$5:$CI$2691, "&gt;0")</f>
        <v>0</v>
      </c>
      <c r="D106" s="358">
        <f>COUNTIFS(Sheet1!$B$5:$B$2691, B106,  Sheet1!$CI$5:$CI$2691, "&gt;0", Sheet1!$C$5:$C$2691, "&gt;0")</f>
        <v>0</v>
      </c>
      <c r="E106" s="358">
        <f t="shared" si="39"/>
        <v>0</v>
      </c>
      <c r="F106" s="358">
        <f>COUNTIFS(Sheet1!$B$5:$B$2691, B106,  Sheet1!$CI$5:$CI$2691, "&gt;0", Sheet1!$C$5:$C$2691, "")</f>
        <v>0</v>
      </c>
    </row>
    <row r="107" spans="2:6">
      <c r="B107" s="43" t="s">
        <v>69</v>
      </c>
      <c r="C107" s="43">
        <f>COUNTIFS(Sheet1!$B$5:$B$2691, B107,  Sheet1!$CI$5:$CI$2691, "&gt;0")</f>
        <v>0</v>
      </c>
      <c r="D107" s="358">
        <f>COUNTIFS(Sheet1!$B$5:$B$2691, B107,  Sheet1!$CI$5:$CI$2691, "&gt;0", Sheet1!$C$5:$C$2691, "&gt;0")</f>
        <v>0</v>
      </c>
      <c r="E107" s="358">
        <f t="shared" si="39"/>
        <v>0</v>
      </c>
      <c r="F107" s="358">
        <f>COUNTIFS(Sheet1!$B$5:$B$2691, B107,  Sheet1!$CI$5:$CI$2691, "&gt;0", Sheet1!$C$5:$C$2691, "")</f>
        <v>0</v>
      </c>
    </row>
    <row r="108" spans="2:6">
      <c r="B108" s="43" t="s">
        <v>71</v>
      </c>
      <c r="C108" s="43">
        <f>COUNTIFS(Sheet1!$B$5:$B$2691, B108,  Sheet1!$CI$5:$CI$2691, "&gt;0")</f>
        <v>0</v>
      </c>
      <c r="D108" s="358">
        <f>COUNTIFS(Sheet1!$B$5:$B$2691, B108,  Sheet1!$CI$5:$CI$2691, "&gt;0", Sheet1!$C$5:$C$2691, "&gt;0")</f>
        <v>0</v>
      </c>
      <c r="E108" s="358">
        <f t="shared" si="39"/>
        <v>0</v>
      </c>
      <c r="F108" s="358">
        <f>COUNTIFS(Sheet1!$B$5:$B$2691, B108,  Sheet1!$CI$5:$CI$2691, "&gt;0", Sheet1!$C$5:$C$2691, "")</f>
        <v>0</v>
      </c>
    </row>
    <row r="109" spans="2:6">
      <c r="B109" s="43" t="s">
        <v>72</v>
      </c>
      <c r="C109" s="43">
        <f>COUNTIFS(Sheet1!$B$5:$B$2691, B109,  Sheet1!$CI$5:$CI$2691, "&gt;0")</f>
        <v>0</v>
      </c>
      <c r="D109" s="358">
        <f>COUNTIFS(Sheet1!$B$5:$B$2691, B109,  Sheet1!$CI$5:$CI$2691, "&gt;0", Sheet1!$C$5:$C$2691, "&gt;0")</f>
        <v>0</v>
      </c>
      <c r="E109" s="358">
        <f t="shared" si="39"/>
        <v>0</v>
      </c>
      <c r="F109" s="358">
        <f>COUNTIFS(Sheet1!$B$5:$B$2691, B109,  Sheet1!$CI$5:$CI$2691, "&gt;0", Sheet1!$C$5:$C$2691, "")</f>
        <v>0</v>
      </c>
    </row>
    <row r="110" spans="2:6">
      <c r="B110" s="43" t="s">
        <v>73</v>
      </c>
      <c r="C110" s="43">
        <f>COUNTIFS(Sheet1!$B$5:$B$2691, B110,  Sheet1!$CI$5:$CI$2691, "&gt;0")</f>
        <v>0</v>
      </c>
      <c r="D110" s="358">
        <f>COUNTIFS(Sheet1!$B$5:$B$2691, B110,  Sheet1!$CI$5:$CI$2691, "&gt;0", Sheet1!$C$5:$C$2691, "&gt;0")</f>
        <v>0</v>
      </c>
      <c r="E110" s="358">
        <f t="shared" si="39"/>
        <v>0</v>
      </c>
      <c r="F110" s="358">
        <f>COUNTIFS(Sheet1!$B$5:$B$2691, B110,  Sheet1!$CI$5:$CI$2691, "&gt;0", Sheet1!$C$5:$C$2691, "")</f>
        <v>0</v>
      </c>
    </row>
    <row r="111" spans="2:6">
      <c r="B111" s="43" t="s">
        <v>181</v>
      </c>
      <c r="C111" s="43">
        <f>COUNTIFS(Sheet1!$B$5:$B$2691, B111,  Sheet1!$CI$5:$CI$2691, "&gt;0")</f>
        <v>4</v>
      </c>
      <c r="D111" s="358">
        <f>COUNTIFS(Sheet1!$B$5:$B$2691, B111,  Sheet1!$CI$5:$CI$2691, "&gt;0", Sheet1!$C$5:$C$2691, "&gt;0")</f>
        <v>4</v>
      </c>
      <c r="E111" s="358">
        <f t="shared" si="39"/>
        <v>0</v>
      </c>
      <c r="F111" s="358">
        <f>COUNTIFS(Sheet1!$B$5:$B$2691, B111,  Sheet1!$CI$5:$CI$2691, "&gt;0", Sheet1!$C$5:$C$2691, "")</f>
        <v>0</v>
      </c>
    </row>
    <row r="112" spans="2:6">
      <c r="B112" s="43" t="s">
        <v>80</v>
      </c>
      <c r="C112" s="43">
        <f>COUNTIFS(Sheet1!$B$5:$B$2691, B112,  Sheet1!$CI$5:$CI$2691, "&gt;0")</f>
        <v>0</v>
      </c>
      <c r="D112" s="358">
        <f>COUNTIFS(Sheet1!$B$5:$B$2691, B112,  Sheet1!$CI$5:$CI$2691, "&gt;0", Sheet1!$C$5:$C$2691, "&gt;0")</f>
        <v>0</v>
      </c>
      <c r="E112" s="358">
        <f t="shared" si="39"/>
        <v>0</v>
      </c>
      <c r="F112" s="358">
        <f>COUNTIFS(Sheet1!$B$5:$B$2691, B112,  Sheet1!$CI$5:$CI$2691, "&gt;0", Sheet1!$C$5:$C$2691, "")</f>
        <v>0</v>
      </c>
    </row>
    <row r="113" spans="2:6">
      <c r="B113" s="43" t="s">
        <v>192</v>
      </c>
      <c r="C113" s="43">
        <f>COUNTIFS(Sheet1!$B$5:$B$2691, B113,  Sheet1!$CI$5:$CI$2691, "&gt;0")</f>
        <v>0</v>
      </c>
      <c r="D113" s="358">
        <f>COUNTIFS(Sheet1!$B$5:$B$2691, B113,  Sheet1!$CI$5:$CI$2691, "&gt;0", Sheet1!$C$5:$C$2691, "&gt;0")</f>
        <v>0</v>
      </c>
      <c r="E113" s="358">
        <f t="shared" si="39"/>
        <v>0</v>
      </c>
      <c r="F113" s="358">
        <f>COUNTIFS(Sheet1!$B$5:$B$2691, B113,  Sheet1!$CI$5:$CI$2691, "&gt;0", Sheet1!$C$5:$C$2691, "")</f>
        <v>0</v>
      </c>
    </row>
    <row r="114" spans="2:6">
      <c r="B114" s="43" t="s">
        <v>194</v>
      </c>
      <c r="C114" s="43">
        <f>COUNTIFS(Sheet1!$B$5:$B$2691, B114,  Sheet1!$CI$5:$CI$2691, "&gt;0")</f>
        <v>0</v>
      </c>
      <c r="D114" s="358">
        <f>COUNTIFS(Sheet1!$B$5:$B$2691, B114,  Sheet1!$CI$5:$CI$2691, "&gt;0", Sheet1!$C$5:$C$2691, "&gt;0")</f>
        <v>0</v>
      </c>
      <c r="E114" s="358">
        <f t="shared" si="39"/>
        <v>0</v>
      </c>
      <c r="F114" s="358">
        <f>COUNTIFS(Sheet1!$B$5:$B$2691, B114,  Sheet1!$CI$5:$CI$2691, "&gt;0", Sheet1!$C$5:$C$2691, "")</f>
        <v>0</v>
      </c>
    </row>
    <row r="115" spans="2:6">
      <c r="B115" s="43" t="s">
        <v>87</v>
      </c>
      <c r="C115" s="43">
        <f>SUM(C98:C114)</f>
        <v>59</v>
      </c>
      <c r="D115">
        <f>SUM(D98:D114)</f>
        <v>49</v>
      </c>
      <c r="E115" s="358">
        <f>SUM(E98:E114)</f>
        <v>10</v>
      </c>
      <c r="F115">
        <f>SUM(F98:F114)</f>
        <v>10</v>
      </c>
    </row>
  </sheetData>
  <mergeCells count="42">
    <mergeCell ref="B2:B3"/>
    <mergeCell ref="I27:J27"/>
    <mergeCell ref="K27:L27"/>
    <mergeCell ref="O2:P2"/>
    <mergeCell ref="Q2:R2"/>
    <mergeCell ref="B27:B28"/>
    <mergeCell ref="M2:N2"/>
    <mergeCell ref="E2:F2"/>
    <mergeCell ref="C2:D2"/>
    <mergeCell ref="G2:H2"/>
    <mergeCell ref="I2:J2"/>
    <mergeCell ref="K2:L2"/>
    <mergeCell ref="S2:T2"/>
    <mergeCell ref="S27:T27"/>
    <mergeCell ref="Q27:R27"/>
    <mergeCell ref="O58:P58"/>
    <mergeCell ref="Q58:R58"/>
    <mergeCell ref="S58:T58"/>
    <mergeCell ref="O27:P27"/>
    <mergeCell ref="S70:T70"/>
    <mergeCell ref="Q70:R70"/>
    <mergeCell ref="C70:D70"/>
    <mergeCell ref="E70:F70"/>
    <mergeCell ref="G70:H70"/>
    <mergeCell ref="M70:N70"/>
    <mergeCell ref="O70:P70"/>
    <mergeCell ref="B70:B71"/>
    <mergeCell ref="B86:C86"/>
    <mergeCell ref="B96:C96"/>
    <mergeCell ref="G58:H58"/>
    <mergeCell ref="K58:L58"/>
    <mergeCell ref="I70:J70"/>
    <mergeCell ref="K70:L70"/>
    <mergeCell ref="B58:B59"/>
    <mergeCell ref="M58:N58"/>
    <mergeCell ref="I58:J58"/>
    <mergeCell ref="E58:F58"/>
    <mergeCell ref="C58:D58"/>
    <mergeCell ref="M27:N27"/>
    <mergeCell ref="C27:D27"/>
    <mergeCell ref="E27:F27"/>
    <mergeCell ref="G27:H27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P82"/>
  <sheetViews>
    <sheetView topLeftCell="A37" zoomScale="115" zoomScaleNormal="115" workbookViewId="0">
      <selection activeCell="F57" sqref="F57"/>
    </sheetView>
  </sheetViews>
  <sheetFormatPr defaultColWidth="14.42578125" defaultRowHeight="15" customHeight="1"/>
  <cols>
    <col min="1" max="1" width="8.7109375" customWidth="1"/>
    <col min="2" max="2" width="9.28515625" customWidth="1"/>
    <col min="3" max="3" width="43.42578125" customWidth="1"/>
    <col min="4" max="4" width="12" customWidth="1"/>
    <col min="5" max="5" width="10.5703125" customWidth="1"/>
    <col min="6" max="6" width="16.140625" customWidth="1"/>
    <col min="7" max="7" width="13.7109375" customWidth="1"/>
    <col min="8" max="11" width="8.7109375" customWidth="1"/>
    <col min="12" max="12" width="22.28515625" customWidth="1"/>
    <col min="13" max="26" width="8.7109375" customWidth="1"/>
  </cols>
  <sheetData>
    <row r="2" spans="3:13" ht="15" customHeight="1">
      <c r="C2" s="337" t="s">
        <v>860</v>
      </c>
      <c r="D2" s="337" t="s">
        <v>0</v>
      </c>
      <c r="E2" s="332"/>
      <c r="F2" s="337" t="s">
        <v>860</v>
      </c>
      <c r="G2" s="337" t="s">
        <v>0</v>
      </c>
    </row>
    <row r="3" spans="3:13">
      <c r="C3" s="335" t="s">
        <v>18</v>
      </c>
      <c r="D3" s="335">
        <f>COUNTIFS(Sheet1!$B$5:$B$2696, C3, Sheet1!$D$5:$D$2696, "*")</f>
        <v>82</v>
      </c>
      <c r="F3" s="335" t="s">
        <v>18</v>
      </c>
      <c r="G3" s="335">
        <f>COUNTIFS(Sheet1!$B$5:$B$2696, F3, Sheet1!$D$5:$D$2696, "*")</f>
        <v>82</v>
      </c>
    </row>
    <row r="4" spans="3:13">
      <c r="C4" s="335" t="s">
        <v>38</v>
      </c>
      <c r="D4" s="335">
        <f>COUNTIFS(Sheet1!$B$5:$B$2696, C4, Sheet1!$D$5:$D$2696, "*")</f>
        <v>101</v>
      </c>
      <c r="F4" s="335" t="s">
        <v>38</v>
      </c>
      <c r="G4" s="335">
        <f>COUNTIFS(Sheet1!$B$5:$B$2696, F4, Sheet1!$D$5:$D$2696, "*")</f>
        <v>101</v>
      </c>
    </row>
    <row r="5" spans="3:13">
      <c r="C5" s="335" t="s">
        <v>43</v>
      </c>
      <c r="D5" s="335">
        <f>COUNTIFS(Sheet1!$B$5:$B$2696, C5, Sheet1!$D$5:$D$2696, "*")</f>
        <v>81</v>
      </c>
      <c r="E5" s="8"/>
      <c r="F5" s="335" t="s">
        <v>43</v>
      </c>
      <c r="G5" s="335">
        <f>COUNTIFS(Sheet1!$B$5:$B$2696, F5, Sheet1!$D$5:$D$2696, "*")</f>
        <v>81</v>
      </c>
      <c r="K5" s="8"/>
    </row>
    <row r="6" spans="3:13">
      <c r="C6" s="335" t="s">
        <v>44</v>
      </c>
      <c r="D6" s="335">
        <f>COUNTIFS(Sheet1!$B$5:$B$2696, C6, Sheet1!$D$5:$D$2696, "*")</f>
        <v>102</v>
      </c>
      <c r="E6" s="8"/>
      <c r="F6" s="335" t="s">
        <v>44</v>
      </c>
      <c r="G6" s="335">
        <f>COUNTIFS(Sheet1!$B$5:$B$2696, F6, Sheet1!$D$5:$D$2696, "*")</f>
        <v>102</v>
      </c>
      <c r="K6" s="8"/>
      <c r="L6" s="8"/>
      <c r="M6" s="8"/>
    </row>
    <row r="7" spans="3:13">
      <c r="C7" s="335" t="s">
        <v>46</v>
      </c>
      <c r="D7" s="335">
        <f>COUNTIFS(Sheet1!$B$5:$B$2696, C7, Sheet1!$D$5:$D$2696, "*")</f>
        <v>79</v>
      </c>
      <c r="E7" s="8"/>
      <c r="F7" s="335" t="s">
        <v>46</v>
      </c>
      <c r="G7" s="335">
        <f>COUNTIFS(Sheet1!$B$5:$B$2696, F7, Sheet1!$D$5:$D$2696, "*")</f>
        <v>79</v>
      </c>
      <c r="K7" s="8"/>
      <c r="L7" s="8"/>
      <c r="M7" s="8"/>
    </row>
    <row r="8" spans="3:13">
      <c r="C8" s="335" t="s">
        <v>47</v>
      </c>
      <c r="D8" s="335">
        <f>COUNTIFS(Sheet1!$B$5:$B$2696, C8, Sheet1!$D$5:$D$2696, "*")</f>
        <v>125</v>
      </c>
      <c r="E8" s="8"/>
      <c r="F8" s="335" t="s">
        <v>47</v>
      </c>
      <c r="G8" s="335">
        <f>COUNTIFS(Sheet1!$B$5:$B$2696, F8, Sheet1!$D$5:$D$2696, "*")</f>
        <v>125</v>
      </c>
      <c r="K8" s="8"/>
      <c r="L8" s="8"/>
      <c r="M8" s="8"/>
    </row>
    <row r="9" spans="3:13">
      <c r="C9" s="335" t="s">
        <v>49</v>
      </c>
      <c r="D9" s="335">
        <f>COUNTIFS(Sheet1!$B$5:$B$2696, C9, Sheet1!$D$5:$D$2696, "*")</f>
        <v>38</v>
      </c>
      <c r="E9" s="8"/>
      <c r="F9" s="335" t="s">
        <v>49</v>
      </c>
      <c r="G9" s="335">
        <f>COUNTIFS(Sheet1!$B$5:$B$2696, F9, Sheet1!$D$5:$D$2696, "*")</f>
        <v>38</v>
      </c>
      <c r="K9" s="8"/>
      <c r="L9" s="8"/>
      <c r="M9" s="8"/>
    </row>
    <row r="10" spans="3:13">
      <c r="C10" s="335" t="s">
        <v>67</v>
      </c>
      <c r="D10" s="335">
        <f>COUNTIFS(Sheet1!$B$5:$B$2696, C10, Sheet1!$D$5:$D$2696, "*")</f>
        <v>217</v>
      </c>
      <c r="E10" s="8"/>
      <c r="F10" s="335" t="s">
        <v>67</v>
      </c>
      <c r="G10" s="335">
        <f>COUNTIFS(Sheet1!$B$5:$B$2696, F10, Sheet1!$D$5:$D$2696, "*")</f>
        <v>217</v>
      </c>
      <c r="K10" s="8"/>
      <c r="L10" s="8"/>
      <c r="M10" s="8"/>
    </row>
    <row r="11" spans="3:13">
      <c r="C11" s="335" t="s">
        <v>68</v>
      </c>
      <c r="D11" s="335">
        <f>COUNTIFS(Sheet1!$B$5:$B$2696, C11, Sheet1!$D$5:$D$2696, "*")</f>
        <v>87</v>
      </c>
      <c r="E11" s="8"/>
      <c r="F11" s="335" t="s">
        <v>68</v>
      </c>
      <c r="G11" s="335">
        <f>COUNTIFS(Sheet1!$B$5:$B$2696, F11, Sheet1!$D$5:$D$2696, "*")</f>
        <v>87</v>
      </c>
      <c r="K11" s="8"/>
      <c r="L11" s="8"/>
      <c r="M11" s="8"/>
    </row>
    <row r="12" spans="3:13">
      <c r="C12" s="335" t="s">
        <v>69</v>
      </c>
      <c r="D12" s="335">
        <f>COUNTIFS(Sheet1!$B$5:$B$2696, C12, Sheet1!$D$5:$D$2696, "*")</f>
        <v>63</v>
      </c>
      <c r="E12" s="8"/>
      <c r="F12" s="335" t="s">
        <v>69</v>
      </c>
      <c r="G12" s="335">
        <f>COUNTIFS(Sheet1!$B$5:$B$2696, F12, Sheet1!$D$5:$D$2696, "*")</f>
        <v>63</v>
      </c>
      <c r="K12" s="8"/>
      <c r="L12" s="8"/>
      <c r="M12" s="8"/>
    </row>
    <row r="13" spans="3:13" s="332" customFormat="1">
      <c r="C13" s="340" t="s">
        <v>80</v>
      </c>
      <c r="D13" s="335">
        <f>COUNTIFS(Sheet1!$B$5:$B$2696, C13, Sheet1!$D$5:$D$2696, "*")</f>
        <v>26</v>
      </c>
      <c r="E13" s="8"/>
      <c r="F13" s="340" t="s">
        <v>80</v>
      </c>
      <c r="G13" s="335">
        <f>COUNTIFS(Sheet1!$B$5:$B$2696, F13, Sheet1!$D$5:$D$2696, "*")</f>
        <v>26</v>
      </c>
      <c r="K13" s="8"/>
      <c r="L13" s="8"/>
      <c r="M13" s="8"/>
    </row>
    <row r="14" spans="3:13">
      <c r="C14" s="335" t="s">
        <v>71</v>
      </c>
      <c r="D14" s="335">
        <f>COUNTIFS(Sheet1!$B$5:$B$2696, C14, Sheet1!$D$5:$D$2696, "*")</f>
        <v>33</v>
      </c>
      <c r="E14" s="8"/>
      <c r="F14" s="335" t="s">
        <v>71</v>
      </c>
      <c r="G14" s="335">
        <f>COUNTIFS(Sheet1!$B$5:$B$2696, F14, Sheet1!$D$5:$D$2696, "*")</f>
        <v>33</v>
      </c>
      <c r="K14" s="8"/>
      <c r="L14" s="8"/>
      <c r="M14" s="8"/>
    </row>
    <row r="15" spans="3:13">
      <c r="C15" s="335" t="s">
        <v>72</v>
      </c>
      <c r="D15" s="335">
        <f>COUNTIFS(Sheet1!$B$5:$B$2696, C15, Sheet1!$D$5:$D$2696, "*")</f>
        <v>83</v>
      </c>
      <c r="E15" s="8"/>
      <c r="F15" s="335" t="s">
        <v>72</v>
      </c>
      <c r="G15" s="335">
        <f>COUNTIFS(Sheet1!$B$5:$B$2696, F15, Sheet1!$D$5:$D$2696, "*")</f>
        <v>83</v>
      </c>
      <c r="K15" s="8"/>
      <c r="L15" s="8"/>
      <c r="M15" s="8"/>
    </row>
    <row r="16" spans="3:13">
      <c r="C16" s="335" t="s">
        <v>73</v>
      </c>
      <c r="D16" s="335">
        <f>COUNTIFS(Sheet1!$B$5:$B$2696, C16, Sheet1!$D$5:$D$2696, "*")</f>
        <v>49</v>
      </c>
      <c r="E16" s="8"/>
      <c r="F16" s="335" t="s">
        <v>73</v>
      </c>
      <c r="G16" s="335">
        <f>COUNTIFS(Sheet1!$B$5:$B$2696, F16, Sheet1!$D$5:$D$2696, "*")</f>
        <v>49</v>
      </c>
      <c r="K16" s="8"/>
      <c r="L16" s="8"/>
      <c r="M16" s="8"/>
    </row>
    <row r="17" spans="1:13">
      <c r="B17" s="8">
        <v>17196</v>
      </c>
      <c r="C17" s="335" t="s">
        <v>849</v>
      </c>
      <c r="D17" s="335">
        <f>COUNTIFS(Sheet1!$B$5:$B$2696, C17, Sheet1!$D$5:$D$2696, "*")</f>
        <v>76</v>
      </c>
      <c r="E17" s="8"/>
      <c r="F17" s="338" t="s">
        <v>181</v>
      </c>
      <c r="G17" s="335">
        <f>COUNTIFS(Sheet1!$B$5:$B$2696, F17, Sheet1!$D$5:$D$2696, "*")</f>
        <v>195</v>
      </c>
      <c r="K17" s="8"/>
      <c r="L17" s="8"/>
      <c r="M17" s="8"/>
    </row>
    <row r="18" spans="1:13">
      <c r="B18" s="8">
        <v>17196</v>
      </c>
      <c r="C18" s="335" t="s">
        <v>851</v>
      </c>
      <c r="D18" s="335">
        <f>COUNTIFS(Sheet1!$B$5:$B$2696, C18, Sheet1!$D$5:$D$2696, "*")</f>
        <v>4</v>
      </c>
      <c r="E18" s="8"/>
      <c r="F18" s="338" t="s">
        <v>192</v>
      </c>
      <c r="G18" s="335">
        <f>COUNTIFS(Sheet1!$B$5:$B$2696, F18, Sheet1!$D$5:$D$2696, "*")</f>
        <v>21</v>
      </c>
      <c r="K18" s="8"/>
      <c r="L18" s="8"/>
      <c r="M18" s="8"/>
    </row>
    <row r="19" spans="1:13">
      <c r="B19" s="8">
        <v>17196</v>
      </c>
      <c r="C19" s="335" t="s">
        <v>852</v>
      </c>
      <c r="D19" s="335">
        <f>COUNTIFS(Sheet1!$B$5:$B$2696, C19, Sheet1!$D$5:$D$2696, "*")</f>
        <v>14</v>
      </c>
      <c r="E19" s="8"/>
      <c r="F19" s="338" t="s">
        <v>194</v>
      </c>
      <c r="G19" s="335">
        <f>COUNTIFS(Sheet1!$B$5:$B$2696, F19, Sheet1!$D$5:$D$2696, "*")</f>
        <v>12</v>
      </c>
      <c r="K19" s="8"/>
      <c r="L19" s="8"/>
      <c r="M19" s="8"/>
    </row>
    <row r="20" spans="1:13">
      <c r="B20" s="8">
        <v>17196</v>
      </c>
      <c r="C20" s="335" t="s">
        <v>853</v>
      </c>
      <c r="D20" s="335">
        <f>COUNTIFS(Sheet1!$B$5:$B$2696, C20, Sheet1!$D$5:$D$2696, "*")</f>
        <v>101</v>
      </c>
      <c r="E20" s="8"/>
      <c r="F20" s="338" t="s">
        <v>87</v>
      </c>
      <c r="G20" s="335">
        <f>SUM(G3:G19)</f>
        <v>1394</v>
      </c>
      <c r="K20" s="8"/>
      <c r="L20" s="8"/>
      <c r="M20" s="8"/>
    </row>
    <row r="21" spans="1:13">
      <c r="B21" s="8">
        <v>17196</v>
      </c>
      <c r="C21" s="335" t="s">
        <v>855</v>
      </c>
      <c r="D21" s="335">
        <f>COUNTIFS(Sheet1!$B$5:$B$2696, C21, Sheet1!$D$5:$D$2696, "*")</f>
        <v>17</v>
      </c>
      <c r="K21" s="8"/>
      <c r="L21" s="8"/>
      <c r="M21" s="8"/>
    </row>
    <row r="22" spans="1:13" ht="15" customHeight="1">
      <c r="B22" s="334">
        <v>11133</v>
      </c>
      <c r="C22" s="336" t="s">
        <v>857</v>
      </c>
      <c r="D22" s="335">
        <f>COUNTIFS(Sheet1!$B$5:$B$2696, C22, Sheet1!$D$5:$D$2696, "*")</f>
        <v>4</v>
      </c>
      <c r="K22" s="298"/>
      <c r="L22" s="8"/>
    </row>
    <row r="23" spans="1:13">
      <c r="B23" s="334">
        <v>11127</v>
      </c>
      <c r="C23" s="336" t="s">
        <v>864</v>
      </c>
      <c r="D23" s="335">
        <f>COUNTIFS(Sheet1!$B$5:$B$2696, C23, Sheet1!$D$5:$D$2696, "*")</f>
        <v>3</v>
      </c>
      <c r="E23" s="8"/>
      <c r="F23" s="8"/>
      <c r="G23" s="8"/>
      <c r="K23" s="298"/>
      <c r="L23" s="8"/>
    </row>
    <row r="24" spans="1:13">
      <c r="A24" s="8"/>
      <c r="B24" s="334">
        <v>17196</v>
      </c>
      <c r="C24" s="336" t="s">
        <v>865</v>
      </c>
      <c r="D24" s="335">
        <f>COUNTIFS(Sheet1!$B$5:$B$2696, C24, Sheet1!$D$5:$D$2696, "*")</f>
        <v>2</v>
      </c>
      <c r="E24" s="8"/>
      <c r="F24" s="8"/>
      <c r="G24" s="8"/>
    </row>
    <row r="25" spans="1:13">
      <c r="A25" s="8"/>
      <c r="B25" s="334">
        <v>17196</v>
      </c>
      <c r="C25" s="336" t="s">
        <v>866</v>
      </c>
      <c r="D25" s="335">
        <f>COUNTIFS(Sheet1!$B$5:$B$2696, C25, Sheet1!$D$5:$D$2696, "*")</f>
        <v>4</v>
      </c>
      <c r="F25" s="8"/>
      <c r="G25" s="8"/>
    </row>
    <row r="26" spans="1:13">
      <c r="A26" s="8"/>
      <c r="B26" s="334">
        <v>17196</v>
      </c>
      <c r="C26" s="336" t="s">
        <v>867</v>
      </c>
      <c r="D26" s="335">
        <f>COUNTIFS(Sheet1!$B$5:$B$2696, C26, Sheet1!$D$5:$D$2696, "*")</f>
        <v>3</v>
      </c>
      <c r="F26" s="8"/>
      <c r="G26" s="8"/>
    </row>
    <row r="27" spans="1:13">
      <c r="A27" s="8"/>
      <c r="C27" s="339" t="s">
        <v>87</v>
      </c>
      <c r="D27" s="161">
        <f>SUM(D3:D26)</f>
        <v>1394</v>
      </c>
      <c r="F27" s="8"/>
      <c r="G27" s="8"/>
    </row>
    <row r="28" spans="1:13">
      <c r="A28" s="8"/>
      <c r="F28" s="8"/>
      <c r="G28" s="8"/>
    </row>
    <row r="29" spans="1:13">
      <c r="A29" s="8"/>
      <c r="F29" s="8"/>
      <c r="G29" s="8"/>
    </row>
    <row r="30" spans="1:13">
      <c r="A30" s="8"/>
      <c r="E30" s="8"/>
      <c r="F30" s="8"/>
      <c r="G30" s="8"/>
    </row>
    <row r="31" spans="1:13">
      <c r="A31" s="8"/>
      <c r="E31" s="8"/>
      <c r="F31" s="8"/>
      <c r="G31" s="8"/>
    </row>
    <row r="32" spans="1:13">
      <c r="A32" s="8"/>
      <c r="E32" s="8"/>
      <c r="F32" s="8"/>
      <c r="G32" s="8"/>
    </row>
    <row r="33" spans="1:16">
      <c r="A33" s="8"/>
      <c r="E33" s="8"/>
      <c r="F33" s="8"/>
      <c r="G33" s="8"/>
    </row>
    <row r="34" spans="1:16">
      <c r="A34" s="8"/>
      <c r="E34" s="334"/>
      <c r="F34" s="334"/>
      <c r="G34" s="334"/>
      <c r="H34" s="162"/>
      <c r="I34" s="162"/>
      <c r="J34" s="162"/>
    </row>
    <row r="35" spans="1:16">
      <c r="A35" s="8"/>
      <c r="F35" s="333"/>
      <c r="G35" s="334"/>
      <c r="H35" s="162"/>
      <c r="I35" s="162"/>
      <c r="J35" s="162"/>
    </row>
    <row r="36" spans="1:16">
      <c r="A36" s="8"/>
      <c r="F36" s="333"/>
      <c r="G36" s="334"/>
      <c r="H36" s="162"/>
      <c r="I36" s="162"/>
      <c r="J36" s="162"/>
    </row>
    <row r="37" spans="1:16" ht="15.75" thickBot="1">
      <c r="A37" s="8"/>
      <c r="E37" s="334"/>
      <c r="F37" s="333"/>
      <c r="G37" s="334"/>
      <c r="H37" s="162"/>
      <c r="I37" s="162"/>
      <c r="J37" s="162"/>
    </row>
    <row r="38" spans="1:16" ht="23.25" thickBot="1">
      <c r="A38" s="8"/>
      <c r="B38" s="348" t="s">
        <v>2264</v>
      </c>
      <c r="C38" s="349" t="s">
        <v>860</v>
      </c>
      <c r="D38" s="349" t="s">
        <v>0</v>
      </c>
      <c r="E38" s="334"/>
      <c r="F38" s="334"/>
      <c r="G38" s="334"/>
      <c r="H38" s="162"/>
      <c r="I38" s="162"/>
      <c r="J38" s="162"/>
    </row>
    <row r="39" spans="1:16" ht="15.75" thickBot="1">
      <c r="A39" s="8"/>
      <c r="B39" s="350">
        <v>11082</v>
      </c>
      <c r="C39" s="351" t="s">
        <v>2265</v>
      </c>
      <c r="D39" s="351">
        <v>82</v>
      </c>
      <c r="E39" s="334"/>
      <c r="F39" s="334"/>
      <c r="G39" s="334"/>
      <c r="H39" s="162"/>
      <c r="I39" s="162"/>
      <c r="J39" s="162"/>
    </row>
    <row r="40" spans="1:16" ht="15.75" thickBot="1">
      <c r="A40" s="8"/>
      <c r="B40" s="350">
        <v>11036</v>
      </c>
      <c r="C40" s="351" t="s">
        <v>2266</v>
      </c>
      <c r="D40" s="351">
        <v>101</v>
      </c>
      <c r="E40" s="334"/>
      <c r="F40" s="334"/>
      <c r="G40" s="334"/>
      <c r="H40" s="162"/>
      <c r="I40" s="162"/>
      <c r="J40" s="162"/>
    </row>
    <row r="41" spans="1:16" ht="15.75" thickBot="1">
      <c r="A41" s="8"/>
      <c r="B41" s="350">
        <v>11101</v>
      </c>
      <c r="C41" s="351" t="s">
        <v>2267</v>
      </c>
      <c r="D41" s="351">
        <v>81</v>
      </c>
      <c r="E41" s="334"/>
      <c r="F41" s="334"/>
      <c r="G41" s="334"/>
      <c r="H41" s="162"/>
      <c r="I41" s="162"/>
      <c r="J41" s="162"/>
    </row>
    <row r="42" spans="1:16" ht="15.75" thickBot="1">
      <c r="A42" s="8"/>
      <c r="B42" s="350">
        <v>11172</v>
      </c>
      <c r="C42" s="351" t="s">
        <v>2268</v>
      </c>
      <c r="D42" s="351">
        <v>102</v>
      </c>
      <c r="F42" s="333"/>
      <c r="G42" s="334"/>
      <c r="H42" s="334"/>
      <c r="I42" s="334"/>
      <c r="J42" s="334"/>
      <c r="K42" s="8"/>
      <c r="L42" s="8"/>
    </row>
    <row r="43" spans="1:16" ht="15.75" thickBot="1">
      <c r="A43" s="8"/>
      <c r="B43" s="350">
        <v>17225</v>
      </c>
      <c r="C43" s="351" t="s">
        <v>2269</v>
      </c>
      <c r="D43" s="351">
        <v>79</v>
      </c>
      <c r="F43" s="333"/>
      <c r="G43" s="334"/>
      <c r="H43" s="334"/>
      <c r="I43" s="334"/>
      <c r="J43" s="334"/>
      <c r="K43" s="8"/>
      <c r="L43" s="8"/>
    </row>
    <row r="44" spans="1:16" ht="15.75" thickBot="1">
      <c r="A44" s="8"/>
      <c r="B44" s="350">
        <v>16403</v>
      </c>
      <c r="C44" s="351" t="s">
        <v>2270</v>
      </c>
      <c r="D44" s="351">
        <v>125</v>
      </c>
      <c r="F44" s="333"/>
      <c r="G44" s="354" t="s">
        <v>2290</v>
      </c>
      <c r="H44" s="334">
        <f>D39+D40+D41+D42+D43+D44+D45+D46</f>
        <v>825</v>
      </c>
      <c r="I44" s="357">
        <f>H44/$H$54</f>
        <v>0.59182209469153513</v>
      </c>
      <c r="J44" s="334"/>
      <c r="K44" s="8"/>
      <c r="L44" s="8"/>
    </row>
    <row r="45" spans="1:16" ht="15.75" thickBot="1">
      <c r="A45" s="8"/>
      <c r="B45" s="350">
        <v>11059</v>
      </c>
      <c r="C45" s="351" t="s">
        <v>2271</v>
      </c>
      <c r="D45" s="351">
        <v>38</v>
      </c>
      <c r="E45" s="334"/>
      <c r="F45" s="333"/>
      <c r="G45" s="354" t="s">
        <v>2291</v>
      </c>
      <c r="H45" s="334">
        <f>D47+D48+D49+D50+D51+D52+D53+D54+D56+D57+D58+D60+D59+D61+D62</f>
        <v>543</v>
      </c>
      <c r="I45" s="357">
        <f t="shared" ref="I45:I48" si="0">H45/$H$54</f>
        <v>0.38952654232424677</v>
      </c>
      <c r="J45" s="334"/>
      <c r="K45" s="8"/>
      <c r="L45" s="8"/>
      <c r="N45" s="27"/>
      <c r="O45" s="15"/>
      <c r="P45" s="8"/>
    </row>
    <row r="46" spans="1:16" ht="15.75" thickBot="1">
      <c r="A46" s="8"/>
      <c r="B46" s="350">
        <v>17494</v>
      </c>
      <c r="C46" s="351" t="s">
        <v>2272</v>
      </c>
      <c r="D46" s="351">
        <v>217</v>
      </c>
      <c r="E46" s="334"/>
      <c r="F46" s="334"/>
      <c r="G46" s="354" t="s">
        <v>450</v>
      </c>
      <c r="H46" s="334">
        <f>D55</f>
        <v>26</v>
      </c>
      <c r="I46" s="357">
        <f t="shared" si="0"/>
        <v>1.8651362984218076E-2</v>
      </c>
      <c r="J46" s="334"/>
      <c r="K46" s="8"/>
      <c r="L46" s="8"/>
      <c r="N46" s="27"/>
      <c r="O46" s="15"/>
      <c r="P46" s="8"/>
    </row>
    <row r="47" spans="1:16" ht="15.75" thickBot="1">
      <c r="A47" s="8"/>
      <c r="B47" s="350">
        <v>11138</v>
      </c>
      <c r="C47" s="351" t="s">
        <v>2273</v>
      </c>
      <c r="D47" s="351">
        <v>33</v>
      </c>
      <c r="E47" s="334"/>
      <c r="F47" s="334"/>
      <c r="G47" s="354" t="s">
        <v>2292</v>
      </c>
      <c r="H47" s="334">
        <f>D58+D59</f>
        <v>150</v>
      </c>
      <c r="I47" s="357">
        <f t="shared" si="0"/>
        <v>0.10760401721664276</v>
      </c>
      <c r="J47" s="334"/>
      <c r="K47" s="8"/>
      <c r="L47" s="8"/>
      <c r="N47" s="27"/>
      <c r="O47" s="15"/>
      <c r="P47" s="8"/>
    </row>
    <row r="48" spans="1:16" ht="15.75" thickBot="1">
      <c r="A48" s="8"/>
      <c r="B48" s="350">
        <v>11024</v>
      </c>
      <c r="C48" s="351" t="s">
        <v>2274</v>
      </c>
      <c r="D48" s="351">
        <v>83</v>
      </c>
      <c r="E48" s="334"/>
      <c r="F48" s="334"/>
      <c r="G48" s="355" t="s">
        <v>2293</v>
      </c>
      <c r="H48" s="334">
        <f>D56+D57</f>
        <v>21</v>
      </c>
      <c r="I48" s="357">
        <f t="shared" si="0"/>
        <v>1.5064562410329985E-2</v>
      </c>
      <c r="J48" s="334"/>
      <c r="K48" s="8"/>
      <c r="L48" s="8"/>
      <c r="N48" s="27"/>
      <c r="O48" s="15"/>
      <c r="P48" s="8"/>
    </row>
    <row r="49" spans="1:12" ht="15.75" thickBot="1">
      <c r="A49" s="8"/>
      <c r="B49" s="350">
        <v>11025</v>
      </c>
      <c r="C49" s="351" t="s">
        <v>2275</v>
      </c>
      <c r="D49" s="351">
        <v>49</v>
      </c>
      <c r="E49" s="8"/>
      <c r="F49" s="8"/>
      <c r="G49" s="8"/>
      <c r="H49" s="8"/>
      <c r="I49" s="8"/>
      <c r="J49" s="8"/>
      <c r="K49" s="8"/>
      <c r="L49" s="8"/>
    </row>
    <row r="50" spans="1:12" ht="15.75" thickBot="1">
      <c r="A50" s="8"/>
      <c r="B50" s="350">
        <v>11127</v>
      </c>
      <c r="C50" s="351" t="s">
        <v>2276</v>
      </c>
      <c r="D50" s="351">
        <v>3</v>
      </c>
      <c r="E50" s="8"/>
      <c r="F50" s="8"/>
      <c r="G50" s="8" t="s">
        <v>2294</v>
      </c>
      <c r="H50" s="8">
        <f>H45-H47-H48</f>
        <v>372</v>
      </c>
      <c r="I50" s="357">
        <f>H50/H54</f>
        <v>0.26685796269727402</v>
      </c>
      <c r="J50" s="8"/>
      <c r="K50" s="8"/>
      <c r="L50" s="8"/>
    </row>
    <row r="51" spans="1:12" ht="15.75" thickBot="1">
      <c r="B51" s="350">
        <v>17196</v>
      </c>
      <c r="C51" s="351" t="s">
        <v>2277</v>
      </c>
      <c r="D51" s="351">
        <v>76</v>
      </c>
      <c r="E51" s="8"/>
      <c r="F51" s="8"/>
      <c r="G51" s="354"/>
      <c r="H51" s="334"/>
      <c r="I51" s="8"/>
      <c r="J51" s="8"/>
      <c r="K51" s="8"/>
      <c r="L51" s="8"/>
    </row>
    <row r="52" spans="1:12" ht="15.75" thickBot="1">
      <c r="B52" s="350">
        <v>17196</v>
      </c>
      <c r="C52" s="351" t="s">
        <v>2278</v>
      </c>
      <c r="D52" s="351">
        <v>4</v>
      </c>
      <c r="E52" s="8"/>
      <c r="F52" s="8"/>
      <c r="G52" s="8"/>
      <c r="H52" s="8"/>
      <c r="I52" s="8"/>
      <c r="J52" s="8"/>
      <c r="K52" s="8"/>
      <c r="L52" s="8"/>
    </row>
    <row r="53" spans="1:12" ht="15.75" thickBot="1">
      <c r="B53" s="350">
        <v>17196</v>
      </c>
      <c r="C53" s="351" t="s">
        <v>2279</v>
      </c>
      <c r="D53" s="351">
        <v>14</v>
      </c>
      <c r="E53" s="8"/>
      <c r="F53" s="8"/>
      <c r="G53" s="8"/>
      <c r="H53" s="8"/>
      <c r="I53" s="8"/>
      <c r="J53" s="8"/>
      <c r="K53" s="8"/>
      <c r="L53" s="8"/>
    </row>
    <row r="54" spans="1:12" ht="15.75" thickBot="1">
      <c r="B54" s="350">
        <v>17196</v>
      </c>
      <c r="C54" s="351" t="s">
        <v>2280</v>
      </c>
      <c r="D54" s="351">
        <v>101</v>
      </c>
      <c r="E54" s="273"/>
      <c r="F54" s="273"/>
      <c r="G54" s="356" t="s">
        <v>160</v>
      </c>
      <c r="H54" s="356">
        <v>1394</v>
      </c>
      <c r="I54" s="8"/>
      <c r="J54" s="8"/>
      <c r="K54" s="8"/>
      <c r="L54" s="8"/>
    </row>
    <row r="55" spans="1:12" ht="15.75" thickBot="1">
      <c r="B55" s="350">
        <v>11170</v>
      </c>
      <c r="C55" s="352" t="s">
        <v>2281</v>
      </c>
      <c r="D55" s="351">
        <v>26</v>
      </c>
      <c r="E55" s="244"/>
      <c r="F55" s="244"/>
      <c r="I55" s="8"/>
      <c r="J55" s="8"/>
      <c r="K55" s="8"/>
      <c r="L55" s="8"/>
    </row>
    <row r="56" spans="1:12" ht="15.75" thickBot="1">
      <c r="B56" s="350">
        <v>11133</v>
      </c>
      <c r="C56" s="351" t="s">
        <v>2282</v>
      </c>
      <c r="D56" s="351">
        <v>4</v>
      </c>
      <c r="E56" s="244"/>
      <c r="F56" s="244"/>
      <c r="I56" s="8"/>
      <c r="J56" s="8"/>
      <c r="K56" s="8"/>
      <c r="L56" s="8"/>
    </row>
    <row r="57" spans="1:12" ht="15.75" thickBot="1">
      <c r="B57" s="350">
        <v>17196</v>
      </c>
      <c r="C57" s="351" t="s">
        <v>2283</v>
      </c>
      <c r="D57" s="351">
        <v>17</v>
      </c>
      <c r="E57" s="244"/>
      <c r="F57" s="244"/>
    </row>
    <row r="58" spans="1:12" ht="15.75" thickBot="1">
      <c r="B58" s="350">
        <v>11153</v>
      </c>
      <c r="C58" s="351" t="s">
        <v>2284</v>
      </c>
      <c r="D58" s="351">
        <v>87</v>
      </c>
      <c r="E58" s="244"/>
      <c r="F58" s="244"/>
    </row>
    <row r="59" spans="1:12" ht="15.75" thickBot="1">
      <c r="B59" s="350">
        <v>11142</v>
      </c>
      <c r="C59" s="351" t="s">
        <v>2285</v>
      </c>
      <c r="D59" s="351">
        <v>63</v>
      </c>
      <c r="E59" s="244"/>
      <c r="F59" s="244"/>
    </row>
    <row r="60" spans="1:12" ht="15.75" thickBot="1">
      <c r="B60" s="350">
        <v>17196</v>
      </c>
      <c r="C60" s="351" t="s">
        <v>2286</v>
      </c>
      <c r="D60" s="351">
        <v>2</v>
      </c>
      <c r="E60" s="244"/>
      <c r="F60" s="244"/>
    </row>
    <row r="61" spans="1:12" ht="15.75" thickBot="1">
      <c r="B61" s="350">
        <v>17196</v>
      </c>
      <c r="C61" s="351" t="s">
        <v>2287</v>
      </c>
      <c r="D61" s="351">
        <v>4</v>
      </c>
      <c r="E61" s="244"/>
      <c r="F61" s="244"/>
    </row>
    <row r="62" spans="1:12" ht="15.75" thickBot="1">
      <c r="B62" s="350">
        <v>17196</v>
      </c>
      <c r="C62" s="351" t="s">
        <v>2288</v>
      </c>
      <c r="D62" s="351">
        <v>3</v>
      </c>
      <c r="E62" s="244"/>
      <c r="F62" s="244"/>
    </row>
    <row r="63" spans="1:12" ht="15.75" thickBot="1">
      <c r="B63" s="353">
        <v>11024</v>
      </c>
      <c r="C63" s="352" t="s">
        <v>2289</v>
      </c>
      <c r="D63" s="352">
        <v>2</v>
      </c>
      <c r="E63" s="244"/>
      <c r="F63" s="244"/>
    </row>
    <row r="64" spans="1:12" ht="15.75" thickBot="1">
      <c r="B64" s="350"/>
      <c r="C64" s="351" t="s">
        <v>87</v>
      </c>
      <c r="D64" s="351">
        <v>1396</v>
      </c>
      <c r="E64" s="244"/>
      <c r="F64" s="244"/>
    </row>
    <row r="65" spans="3:6">
      <c r="E65" s="244"/>
      <c r="F65" s="244"/>
    </row>
    <row r="66" spans="3:6">
      <c r="E66" s="244"/>
      <c r="F66" s="244"/>
    </row>
    <row r="67" spans="3:6">
      <c r="E67" s="244"/>
      <c r="F67" s="244"/>
    </row>
    <row r="68" spans="3:6">
      <c r="E68" s="244"/>
      <c r="F68" s="244"/>
    </row>
    <row r="69" spans="3:6">
      <c r="E69" s="244"/>
      <c r="F69" s="244"/>
    </row>
    <row r="70" spans="3:6">
      <c r="E70" s="244"/>
      <c r="F70" s="244"/>
    </row>
    <row r="71" spans="3:6">
      <c r="E71" s="244"/>
      <c r="F71" s="244"/>
    </row>
    <row r="72" spans="3:6">
      <c r="E72" s="244"/>
      <c r="F72" s="244"/>
    </row>
    <row r="73" spans="3:6">
      <c r="E73" s="244"/>
      <c r="F73" s="244"/>
    </row>
    <row r="74" spans="3:6">
      <c r="E74" s="244"/>
      <c r="F74" s="244"/>
    </row>
    <row r="75" spans="3:6">
      <c r="E75" s="244"/>
      <c r="F75" s="244"/>
    </row>
    <row r="76" spans="3:6">
      <c r="E76" s="244"/>
      <c r="F76" s="244"/>
    </row>
    <row r="77" spans="3:6">
      <c r="E77" s="239"/>
      <c r="F77" s="244"/>
    </row>
    <row r="78" spans="3:6">
      <c r="E78" s="239"/>
      <c r="F78" s="244"/>
    </row>
    <row r="79" spans="3:6">
      <c r="E79" s="239"/>
      <c r="F79" s="244"/>
    </row>
    <row r="80" spans="3:6">
      <c r="C80" s="239"/>
      <c r="D80" s="244"/>
      <c r="E80" s="244"/>
      <c r="F80" s="244"/>
    </row>
    <row r="81" spans="3:6" ht="15" customHeight="1">
      <c r="C81" s="185"/>
      <c r="D81" s="185"/>
      <c r="E81" s="185"/>
      <c r="F81" s="185"/>
    </row>
    <row r="82" spans="3:6" ht="15" customHeight="1">
      <c r="C82" s="185"/>
      <c r="D82" s="185"/>
      <c r="E82" s="185"/>
      <c r="F82" s="18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M999"/>
  <sheetViews>
    <sheetView topLeftCell="A28" zoomScale="145" zoomScaleNormal="145" workbookViewId="0">
      <selection activeCell="M46" sqref="M46"/>
    </sheetView>
  </sheetViews>
  <sheetFormatPr defaultColWidth="14.42578125" defaultRowHeight="15" customHeight="1"/>
  <cols>
    <col min="1" max="1" width="8.7109375" customWidth="1"/>
    <col min="2" max="2" width="14" customWidth="1"/>
    <col min="3" max="4" width="8.7109375" customWidth="1"/>
    <col min="5" max="5" width="17" customWidth="1"/>
    <col min="6" max="14" width="8.7109375" customWidth="1"/>
    <col min="15" max="15" width="9.140625" customWidth="1"/>
    <col min="16" max="36" width="8.7109375" customWidth="1"/>
    <col min="37" max="37" width="10.7109375" customWidth="1"/>
    <col min="38" max="38" width="8.7109375" customWidth="1"/>
    <col min="39" max="39" width="10.7109375" customWidth="1"/>
  </cols>
  <sheetData>
    <row r="1" spans="1:39">
      <c r="A1" s="473" t="s">
        <v>0</v>
      </c>
      <c r="B1" s="473" t="s">
        <v>1</v>
      </c>
      <c r="C1" s="501" t="s">
        <v>104</v>
      </c>
      <c r="D1" s="502"/>
      <c r="E1" s="473" t="s">
        <v>385</v>
      </c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</row>
    <row r="2" spans="1:39">
      <c r="A2" s="503"/>
      <c r="B2" s="503"/>
      <c r="C2" s="43" t="s">
        <v>146</v>
      </c>
      <c r="D2" s="43" t="s">
        <v>8</v>
      </c>
      <c r="E2" s="503"/>
      <c r="F2" s="43" t="s">
        <v>175</v>
      </c>
      <c r="G2" s="43" t="s">
        <v>149</v>
      </c>
      <c r="H2" s="43" t="s">
        <v>490</v>
      </c>
      <c r="I2" s="43" t="s">
        <v>491</v>
      </c>
      <c r="J2" s="43" t="s">
        <v>492</v>
      </c>
      <c r="K2" s="43" t="s">
        <v>493</v>
      </c>
      <c r="L2" s="43" t="s">
        <v>494</v>
      </c>
      <c r="M2" s="43" t="s">
        <v>495</v>
      </c>
      <c r="N2" s="43" t="s">
        <v>496</v>
      </c>
      <c r="O2" s="43" t="s">
        <v>497</v>
      </c>
      <c r="P2" s="43" t="s">
        <v>498</v>
      </c>
      <c r="Q2" s="43" t="s">
        <v>499</v>
      </c>
      <c r="R2" s="43" t="s">
        <v>500</v>
      </c>
      <c r="S2" s="43" t="s">
        <v>501</v>
      </c>
      <c r="T2" s="43" t="s">
        <v>502</v>
      </c>
      <c r="U2" s="43" t="s">
        <v>503</v>
      </c>
      <c r="V2" s="43" t="s">
        <v>504</v>
      </c>
      <c r="W2" s="43" t="s">
        <v>505</v>
      </c>
      <c r="X2" s="43" t="s">
        <v>506</v>
      </c>
      <c r="Y2" s="43" t="s">
        <v>507</v>
      </c>
      <c r="Z2" s="43" t="s">
        <v>508</v>
      </c>
      <c r="AA2" s="43" t="s">
        <v>509</v>
      </c>
      <c r="AB2" s="43" t="s">
        <v>510</v>
      </c>
      <c r="AC2" s="43" t="s">
        <v>511</v>
      </c>
      <c r="AD2" s="43" t="s">
        <v>512</v>
      </c>
      <c r="AE2" s="43" t="s">
        <v>513</v>
      </c>
      <c r="AF2" s="43" t="s">
        <v>514</v>
      </c>
      <c r="AG2" s="43" t="s">
        <v>515</v>
      </c>
      <c r="AH2" s="43" t="s">
        <v>516</v>
      </c>
      <c r="AI2" s="43" t="s">
        <v>517</v>
      </c>
      <c r="AJ2" s="43" t="s">
        <v>518</v>
      </c>
      <c r="AK2" s="43" t="s">
        <v>519</v>
      </c>
      <c r="AL2" s="43" t="s">
        <v>520</v>
      </c>
      <c r="AM2" s="43" t="s">
        <v>521</v>
      </c>
    </row>
    <row r="3" spans="1:39">
      <c r="A3" s="43">
        <f>COUNTIFS(Sheet1!$B$5:$B$2696, B3, Sheet1!$D$5:$D$2696, "*")</f>
        <v>82</v>
      </c>
      <c r="B3" s="43" t="s">
        <v>18</v>
      </c>
      <c r="C3" s="43">
        <f>SUMIF(Sheet1!$B$5:$B$2696, B3, Sheet1!$EG$5:$EG$2696)</f>
        <v>24</v>
      </c>
      <c r="D3" s="43">
        <f>SUMIF(Sheet1!$B$5:$B$2696, B3, Sheet1!$EL$5:$EL$2696)</f>
        <v>3664</v>
      </c>
      <c r="E3" s="43">
        <f>COUNTIFS(Sheet1!B5:B2696, B3, Sheet1!D5:D2696, "*", Sheet1!EG5:EG2696, "")</f>
        <v>75</v>
      </c>
      <c r="F3" s="43">
        <f>COUNTIFS(Sheet1!$B$5:$B$2696, B3, Sheet1!$EI$5:$EI$2696, "kendi")</f>
        <v>0</v>
      </c>
      <c r="G3" s="43"/>
      <c r="H3" s="43">
        <f>COUNTIFS(Sheet1!$B$5:$B$2696, $B$3, Sheet1!$EH$5:$EH$2696, H2)</f>
        <v>0</v>
      </c>
      <c r="I3" s="43">
        <f>COUNTIFS(Sheet1!$B$5:$B$2696, B3, Sheet1!$EH$5:$EH$2696, $I$2)</f>
        <v>0</v>
      </c>
      <c r="J3" s="43">
        <f>COUNTIFS(Sheet1!$B$5:$B$2696, B3, Sheet1!$EH$5:$EH$2696, $J$2)</f>
        <v>3</v>
      </c>
      <c r="K3" s="43">
        <f>COUNTIFS(Sheet1!$B$5:$B$2696, B3, Sheet1!$EH$5:$EH$2696, $K$2)</f>
        <v>0</v>
      </c>
      <c r="L3" s="43">
        <f>COUNTIFS(Sheet1!$B$5:$B$2696, B3, Sheet1!$EH$5:$EH$2696, $L$2)</f>
        <v>0</v>
      </c>
      <c r="M3" s="43">
        <f>COUNTIFS(Sheet1!$B$5:$B$2696, B3, Sheet1!$EH$5:$EH$2696, $M$2)</f>
        <v>0</v>
      </c>
      <c r="N3" s="43">
        <f>COUNTIFS(Sheet1!$B$5:$B$2696, B3, Sheet1!$EH$5:$EH$2696, $N$2)</f>
        <v>0</v>
      </c>
      <c r="O3" s="43">
        <f>COUNTIFS(Sheet1!$B$5:$B$2696, B3, Sheet1!$EH$5:$EH$2696, $O$2)</f>
        <v>0</v>
      </c>
      <c r="P3" s="43">
        <f>COUNTIFS(Sheet1!$B$5:$B$2696, B3, Sheet1!$EH$5:$EH$2696, $P$2)</f>
        <v>0</v>
      </c>
      <c r="Q3" s="43">
        <f>COUNTIFS(Sheet1!$B$5:$B$2696, B3, Sheet1!$EH$5:$EH$2696, $Q$2)</f>
        <v>0</v>
      </c>
      <c r="R3" s="43">
        <f>COUNTIFS(Sheet1!$B$5:$B$2696, B3, Sheet1!$EH$5:$EH$2696, $R$2)</f>
        <v>1</v>
      </c>
      <c r="S3" s="43">
        <f>COUNTIFS(Sheet1!$B$5:$B$2696, B3, Sheet1!$EH$5:$EH$2696, $S$2)</f>
        <v>0</v>
      </c>
      <c r="T3" s="43">
        <f>COUNTIFS(Sheet1!$B$5:$B$2696, B3, Sheet1!$EH$5:$EH$2696, $T$2)</f>
        <v>0</v>
      </c>
      <c r="U3" s="43">
        <f>COUNTIFS(Sheet1!$B$5:$B$2696, B3, Sheet1!$EH$5:$EH$2696, $U$2)</f>
        <v>1</v>
      </c>
      <c r="V3" s="43">
        <f>COUNTIFS(Sheet1!$B$5:$B$2696, B3, Sheet1!$EH$5:$EH$2696, $V$2)</f>
        <v>0</v>
      </c>
      <c r="W3" s="43">
        <f>COUNTIFS(Sheet1!$B$5:$B$2696, B3, Sheet1!$EH$5:$EH$2696, $W$2)</f>
        <v>0</v>
      </c>
      <c r="X3" s="43">
        <f>COUNTIFS(Sheet1!$B$5:$B$2696, B3, Sheet1!$EH$5:$EH$2696, $X$2)</f>
        <v>2</v>
      </c>
      <c r="Y3" s="43">
        <f>COUNTIFS(Sheet1!$B$5:$B$2696, B3, Sheet1!$EH$5:$EH$2696, $Y$2)</f>
        <v>0</v>
      </c>
      <c r="Z3" s="43">
        <f>COUNTIFS(Sheet1!$B$5:$B$2696, B3, Sheet1!$EH$5:$EH$2696, $Z$2)</f>
        <v>0</v>
      </c>
      <c r="AA3" s="43">
        <f>COUNTIFS(Sheet1!$B$5:$B$2696, B3, Sheet1!$EH$5:$EH$2696, $AA$2)</f>
        <v>0</v>
      </c>
      <c r="AB3" s="43">
        <f>COUNTIFS(Sheet1!$B$5:$B$2696, B3, Sheet1!$EH$5:$EH$2696, $AB$2)</f>
        <v>2</v>
      </c>
      <c r="AC3" s="43">
        <f>COUNTIFS(Sheet1!$B$5:$B$2696, B3, Sheet1!$EH$5:$EH$2696, $AC$2)</f>
        <v>0</v>
      </c>
      <c r="AD3" s="43">
        <f>COUNTIFS(Sheet1!$B$5:$B$2696, B3, Sheet1!$EH$5:$EH$2696, $AD$2)</f>
        <v>1</v>
      </c>
      <c r="AE3" s="43">
        <f>COUNTIFS(Sheet1!$B$5:$B$2696, B3, Sheet1!$EH$5:$EH$2696, $AE$2)</f>
        <v>2</v>
      </c>
      <c r="AF3" s="43">
        <f>COUNTIFS(Sheet1!$B$5:$B$2696, B3, Sheet1!$EH$5:$EH$2696, $AF$2)</f>
        <v>0</v>
      </c>
      <c r="AG3" s="43">
        <f>COUNTIFS(Sheet1!$B$5:$B$2696, B3, Sheet1!$EH$5:$EH$2696, $AG$2)</f>
        <v>1</v>
      </c>
      <c r="AH3" s="43">
        <f>COUNTIFS(Sheet1!$B$5:$B$2696, B3, Sheet1!$EH$5:$EH$2696, $AH$2)</f>
        <v>0</v>
      </c>
      <c r="AI3" s="43">
        <f>COUNTIFS(Sheet1!$B$5:$B$2696, B3, Sheet1!$EH$5:$EH$2696, $AI$2)</f>
        <v>0</v>
      </c>
      <c r="AJ3" s="43">
        <f>COUNTIFS(Sheet1!$B$5:$B$2696, B3, Sheet1!$EH$5:$EH$2696, $AJ$2)</f>
        <v>0</v>
      </c>
      <c r="AK3" s="43">
        <f>COUNTIFS(Sheet1!$B$5:$B$2696, B3, Sheet1!$EH$5:$EH$2696, $AK$2)</f>
        <v>0</v>
      </c>
      <c r="AL3" s="43">
        <f>COUNTIFS(Sheet1!$B$5:$B$2696, B3, Sheet1!$EH$5:$EH$2696, $AL$2)</f>
        <v>0</v>
      </c>
      <c r="AM3" s="43">
        <f>COUNTIFS(Sheet1!$B$5:$B$2696, B3, Sheet1!$EH$5:$EH$2696, $AM$2)</f>
        <v>0</v>
      </c>
    </row>
    <row r="4" spans="1:39">
      <c r="A4" s="43">
        <f>COUNTIFS(Sheet1!$B$5:$B$2696, B4, Sheet1!$D$5:$D$2696, "*")</f>
        <v>101</v>
      </c>
      <c r="B4" s="43" t="s">
        <v>38</v>
      </c>
      <c r="C4" s="43">
        <f>SUMIF(Sheet1!$B$5:$B$2696, B4, Sheet1!$EG$5:$EG$2696)</f>
        <v>78</v>
      </c>
      <c r="D4" s="43">
        <f>SUMIF(Sheet1!$B$5:$B$2696, B4, Sheet1!$EL$5:$EL$2696)</f>
        <v>5500</v>
      </c>
      <c r="E4" s="43">
        <f>COUNTIFS(Sheet1!B6:B2697, B4, Sheet1!D6:D2697, "*", Sheet1!EG6:EG2697, "")</f>
        <v>81</v>
      </c>
      <c r="F4" s="43">
        <f>COUNTIFS(Sheet1!$B$5:$B$2696, B4, Sheet1!$EI$5:$EI$2696, "kendi")</f>
        <v>0</v>
      </c>
      <c r="G4" s="43"/>
      <c r="H4" s="43">
        <f>COUNTIFS(Sheet1!$B$5:$B$2696, B4, Sheet1!$EH$5:$EH$2696, $H$2)</f>
        <v>0</v>
      </c>
      <c r="I4" s="43">
        <f>COUNTIFS(Sheet1!$B$5:$B$2696, B4, Sheet1!$EH$5:$EH$2696, $I$2)</f>
        <v>0</v>
      </c>
      <c r="J4" s="43">
        <f>COUNTIFS(Sheet1!$B$5:$B$2696, B4, Sheet1!$EH$5:$EH$2696, $J$2)</f>
        <v>0</v>
      </c>
      <c r="K4" s="43">
        <f>COUNTIFS(Sheet1!$B$5:$B$2696, B4, Sheet1!$EH$5:$EH$2696, $K$2)</f>
        <v>0</v>
      </c>
      <c r="L4" s="43">
        <f>COUNTIFS(Sheet1!$B$5:$B$2696, B4, Sheet1!$EH$5:$EH$2696, $L$2)</f>
        <v>0</v>
      </c>
      <c r="M4" s="43">
        <f>COUNTIFS(Sheet1!$B$5:$B$2696, B4, Sheet1!$EH$5:$EH$2696, $M$2)</f>
        <v>0</v>
      </c>
      <c r="N4" s="43">
        <f>COUNTIFS(Sheet1!$B$5:$B$2696, B4, Sheet1!$EH$5:$EH$2696, $N$2)</f>
        <v>0</v>
      </c>
      <c r="O4" s="43">
        <f>COUNTIFS(Sheet1!$B$5:$B$2696, B4, Sheet1!$EH$5:$EH$2696, $O$2)</f>
        <v>0</v>
      </c>
      <c r="P4" s="43">
        <f>COUNTIFS(Sheet1!$B$5:$B$2696, B4, Sheet1!$EH$5:$EH$2696, $P$2)</f>
        <v>0</v>
      </c>
      <c r="Q4" s="43">
        <f>COUNTIFS(Sheet1!$B$5:$B$2696, B4, Sheet1!$EH$5:$EH$2696, $Q$2)</f>
        <v>0</v>
      </c>
      <c r="R4" s="43">
        <f>COUNTIFS(Sheet1!$B$5:$B$2696, B4, Sheet1!$EH$5:$EH$2696, $R$2)</f>
        <v>0</v>
      </c>
      <c r="S4" s="43">
        <f>COUNTIFS(Sheet1!$B$5:$B$2696, B4, Sheet1!$EH$5:$EH$2696, $S$2)</f>
        <v>0</v>
      </c>
      <c r="T4" s="43">
        <f>COUNTIFS(Sheet1!$B$5:$B$2696, B4, Sheet1!$EH$5:$EH$2696, $T$2)</f>
        <v>0</v>
      </c>
      <c r="U4" s="43">
        <f>COUNTIFS(Sheet1!$B$5:$B$2696, B4, Sheet1!$EH$5:$EH$2696, $U$2)</f>
        <v>0</v>
      </c>
      <c r="V4" s="43">
        <f>COUNTIFS(Sheet1!$B$5:$B$2696, B4, Sheet1!$EH$5:$EH$2696, $V$2)</f>
        <v>0</v>
      </c>
      <c r="W4" s="43">
        <f>COUNTIFS(Sheet1!$B$5:$B$2696, B4, Sheet1!$EH$5:$EH$2696, $W$2)</f>
        <v>0</v>
      </c>
      <c r="X4" s="43">
        <f>COUNTIFS(Sheet1!$B$5:$B$2696, B4, Sheet1!$EH$5:$EH$2696, $X$2)</f>
        <v>0</v>
      </c>
      <c r="Y4" s="43">
        <f>COUNTIFS(Sheet1!$B$5:$B$2696, B4, Sheet1!$EH$5:$EH$2696, $Y$2)</f>
        <v>0</v>
      </c>
      <c r="Z4" s="43">
        <f>COUNTIFS(Sheet1!$B$5:$B$2696, B4, Sheet1!$EH$5:$EH$2696, $Z$2)</f>
        <v>0</v>
      </c>
      <c r="AA4" s="43">
        <f>COUNTIFS(Sheet1!$B$5:$B$2696, B4, Sheet1!$EH$5:$EH$2696, $AA$2)</f>
        <v>0</v>
      </c>
      <c r="AB4" s="43">
        <f>COUNTIFS(Sheet1!$B$5:$B$2696, B4, Sheet1!$EH$5:$EH$2696, $AB$2)</f>
        <v>0</v>
      </c>
      <c r="AC4" s="43">
        <f>COUNTIFS(Sheet1!$B$5:$B$2696, B4, Sheet1!$EH$5:$EH$2696, $AC$2)</f>
        <v>0</v>
      </c>
      <c r="AD4" s="43">
        <f>COUNTIFS(Sheet1!$B$5:$B$2696, B4, Sheet1!$EH$5:$EH$2696, $AD$2)</f>
        <v>0</v>
      </c>
      <c r="AE4" s="43">
        <f>COUNTIFS(Sheet1!$B$5:$B$2696, B4, Sheet1!$EH$5:$EH$2696, $AE$2)</f>
        <v>0</v>
      </c>
      <c r="AF4" s="43">
        <f>COUNTIFS(Sheet1!$B$5:$B$2696, B4, Sheet1!$EH$5:$EH$2696, $AF$2)</f>
        <v>0</v>
      </c>
      <c r="AG4" s="43">
        <f>COUNTIFS(Sheet1!$B$5:$B$2696, B4, Sheet1!$EH$5:$EH$2696, $AG$2)</f>
        <v>0</v>
      </c>
      <c r="AH4" s="43">
        <f>COUNTIFS(Sheet1!$B$5:$B$2696, B4, Sheet1!$EH$5:$EH$2696, $AH$2)</f>
        <v>0</v>
      </c>
      <c r="AI4" s="43">
        <f>COUNTIFS(Sheet1!$B$5:$B$2696, B4, Sheet1!$EH$5:$EH$2696, $AI$2)</f>
        <v>0</v>
      </c>
      <c r="AJ4" s="43">
        <f>COUNTIFS(Sheet1!$B$5:$B$2696, B4, Sheet1!$EH$5:$EH$2696, $AJ$2)</f>
        <v>0</v>
      </c>
      <c r="AK4" s="43">
        <f>COUNTIFS(Sheet1!$B$5:$B$2696, B4, Sheet1!$EH$5:$EH$2696, $AK$2)</f>
        <v>0</v>
      </c>
      <c r="AL4" s="43">
        <f>COUNTIFS(Sheet1!$B$5:$B$2696, B4, Sheet1!$EH$5:$EH$2696, $AL$2)</f>
        <v>0</v>
      </c>
      <c r="AM4" s="43">
        <f>COUNTIFS(Sheet1!$B$5:$B$2696, B4, Sheet1!$EH$5:$EH$2696, $AM$2)</f>
        <v>0</v>
      </c>
    </row>
    <row r="5" spans="1:39">
      <c r="A5" s="43">
        <f>COUNTIFS(Sheet1!$B$5:$B$2696, B5, Sheet1!$D$5:$D$2696, "*")</f>
        <v>81</v>
      </c>
      <c r="B5" s="43" t="s">
        <v>43</v>
      </c>
      <c r="C5" s="43">
        <f>SUMIF(Sheet1!$B$5:$B$2696, B5, Sheet1!$EG$5:$EG$2696)</f>
        <v>170</v>
      </c>
      <c r="D5" s="43">
        <f>SUMIF(Sheet1!$B$5:$B$2696, B5, Sheet1!$EL$5:$EL$2696)</f>
        <v>14307.75</v>
      </c>
      <c r="E5" s="43">
        <f>COUNTIFS(Sheet1!B7:B2698, B5, Sheet1!D7:D2698, "*", Sheet1!EG7:EG2698, "")</f>
        <v>52</v>
      </c>
      <c r="F5" s="43">
        <f>COUNTIFS(Sheet1!$B$5:$B$2696, B5, Sheet1!$EI$5:$EI$2696, "kendi")</f>
        <v>5</v>
      </c>
      <c r="G5" s="43"/>
      <c r="H5" s="43">
        <f>COUNTIFS(Sheet1!$B$5:$B$2696, B5, Sheet1!$EH$5:$EH$2696, $H$2)</f>
        <v>0</v>
      </c>
      <c r="I5" s="43">
        <f>COUNTIFS(Sheet1!$B$5:$B$2696, B5, Sheet1!$EH$5:$EH$2696, $I$2)</f>
        <v>0</v>
      </c>
      <c r="J5" s="43">
        <f>COUNTIFS(Sheet1!$B$5:$B$2696, B5, Sheet1!$EH$5:$EH$2696, $J$2)</f>
        <v>0</v>
      </c>
      <c r="K5" s="43">
        <f>COUNTIFS(Sheet1!$B$5:$B$2696, B5, Sheet1!$EH$5:$EH$2696, $K$2)</f>
        <v>0</v>
      </c>
      <c r="L5" s="43">
        <f>COUNTIFS(Sheet1!$B$5:$B$2696, B5, Sheet1!$EH$5:$EH$2696, $L$2)</f>
        <v>0</v>
      </c>
      <c r="M5" s="43">
        <f>COUNTIFS(Sheet1!$B$5:$B$2696, B5, Sheet1!$EH$5:$EH$2696, $M$2)</f>
        <v>0</v>
      </c>
      <c r="N5" s="43">
        <f>COUNTIFS(Sheet1!$B$5:$B$2696, B5, Sheet1!$EH$5:$EH$2696, $N$2)</f>
        <v>0</v>
      </c>
      <c r="O5" s="43">
        <f>COUNTIFS(Sheet1!$B$5:$B$2696, B5, Sheet1!$EH$5:$EH$2696, $O$2)</f>
        <v>1</v>
      </c>
      <c r="P5" s="43">
        <f>COUNTIFS(Sheet1!$B$5:$B$2696, B5, Sheet1!$EH$5:$EH$2696, $P$2)</f>
        <v>0</v>
      </c>
      <c r="Q5" s="43">
        <f>COUNTIFS(Sheet1!$B$5:$B$2696, B5, Sheet1!$EH$5:$EH$2696, $Q$2)</f>
        <v>0</v>
      </c>
      <c r="R5" s="43">
        <f>COUNTIFS(Sheet1!$B$5:$B$2696, B5, Sheet1!$EH$5:$EH$2696, $R$2)</f>
        <v>2</v>
      </c>
      <c r="S5" s="43">
        <f>COUNTIFS(Sheet1!$B$5:$B$2696, B5, Sheet1!$EH$5:$EH$2696, $S$2)</f>
        <v>0</v>
      </c>
      <c r="T5" s="43">
        <f>COUNTIFS(Sheet1!$B$5:$B$2696, B5, Sheet1!$EH$5:$EH$2696, $T$2)</f>
        <v>0</v>
      </c>
      <c r="U5" s="43">
        <f>COUNTIFS(Sheet1!$B$5:$B$2696, B5, Sheet1!$EH$5:$EH$2696, $U$2)</f>
        <v>0</v>
      </c>
      <c r="V5" s="43">
        <f>COUNTIFS(Sheet1!$B$5:$B$2696, B5, Sheet1!$EH$5:$EH$2696, $V$2)</f>
        <v>0</v>
      </c>
      <c r="W5" s="43">
        <f>COUNTIFS(Sheet1!$B$5:$B$2696, B5, Sheet1!$EH$5:$EH$2696, $W$2)</f>
        <v>0</v>
      </c>
      <c r="X5" s="43">
        <f>COUNTIFS(Sheet1!$B$5:$B$2696, B5, Sheet1!$EH$5:$EH$2696, $X$2)</f>
        <v>0</v>
      </c>
      <c r="Y5" s="43">
        <f>COUNTIFS(Sheet1!$B$5:$B$2696, B5, Sheet1!$EH$5:$EH$2696, $Y$2)</f>
        <v>0</v>
      </c>
      <c r="Z5" s="43">
        <f>COUNTIFS(Sheet1!$B$5:$B$2696, B5, Sheet1!$EH$5:$EH$2696, $Z$2)</f>
        <v>0</v>
      </c>
      <c r="AA5" s="43">
        <f>COUNTIFS(Sheet1!$B$5:$B$2696, B5, Sheet1!$EH$5:$EH$2696, $AA$2)</f>
        <v>0</v>
      </c>
      <c r="AB5" s="43">
        <f>COUNTIFS(Sheet1!$B$5:$B$2696, B5, Sheet1!$EH$5:$EH$2696, $AB$2)</f>
        <v>0</v>
      </c>
      <c r="AC5" s="43">
        <f>COUNTIFS(Sheet1!$B$5:$B$2696, B5, Sheet1!$EH$5:$EH$2696, $AC$2)</f>
        <v>0</v>
      </c>
      <c r="AD5" s="43">
        <f>COUNTIFS(Sheet1!$B$5:$B$2696, B5, Sheet1!$EH$5:$EH$2696, $AD$2)</f>
        <v>0</v>
      </c>
      <c r="AE5" s="43">
        <f>COUNTIFS(Sheet1!$B$5:$B$2696, B5, Sheet1!$EH$5:$EH$2696, $AE$2)</f>
        <v>0</v>
      </c>
      <c r="AF5" s="43">
        <f>COUNTIFS(Sheet1!$B$5:$B$2696, B5, Sheet1!$EH$5:$EH$2696, $AF$2)</f>
        <v>0</v>
      </c>
      <c r="AG5" s="43">
        <f>COUNTIFS(Sheet1!$B$5:$B$2696, B5, Sheet1!$EH$5:$EH$2696, $AG$2)</f>
        <v>0</v>
      </c>
      <c r="AH5" s="43">
        <f>COUNTIFS(Sheet1!$B$5:$B$2696, B5, Sheet1!$EH$5:$EH$2696, $AH$2)</f>
        <v>1</v>
      </c>
      <c r="AI5" s="43">
        <f>COUNTIFS(Sheet1!$B$5:$B$2696, B5, Sheet1!$EH$5:$EH$2696, $AI$2)</f>
        <v>0</v>
      </c>
      <c r="AJ5" s="43">
        <f>COUNTIFS(Sheet1!$B$5:$B$2696, B5, Sheet1!$EH$5:$EH$2696, $AJ$2)</f>
        <v>0</v>
      </c>
      <c r="AK5" s="43">
        <f>COUNTIFS(Sheet1!$B$5:$B$2696, B5, Sheet1!$EH$5:$EH$2696, $AK$2)</f>
        <v>0</v>
      </c>
      <c r="AL5" s="43">
        <f>COUNTIFS(Sheet1!$B$5:$B$2696, B5, Sheet1!$EH$5:$EH$2696, $AL$2)</f>
        <v>1</v>
      </c>
      <c r="AM5" s="43">
        <f>COUNTIFS(Sheet1!$B$5:$B$2696, B5, Sheet1!$EH$5:$EH$2696, $AM$2)</f>
        <v>0</v>
      </c>
    </row>
    <row r="6" spans="1:39">
      <c r="A6" s="43">
        <f>COUNTIFS(Sheet1!$B$5:$B$2696, B6, Sheet1!$D$5:$D$2696, "*")</f>
        <v>102</v>
      </c>
      <c r="B6" s="43" t="s">
        <v>44</v>
      </c>
      <c r="C6" s="43">
        <f>SUMIF(Sheet1!$B$5:$B$2696, B6, Sheet1!$EG$5:$EG$2696)</f>
        <v>6</v>
      </c>
      <c r="D6" s="43">
        <f>SUMIF(Sheet1!$B$5:$B$2696, B6, Sheet1!$EL$5:$EL$2696)</f>
        <v>337</v>
      </c>
      <c r="E6" s="43">
        <f>COUNTIFS(Sheet1!B8:B2699, B6, Sheet1!D8:D2699, "*", Sheet1!EG8:EG2699, "")</f>
        <v>98</v>
      </c>
      <c r="F6" s="43">
        <f>COUNTIFS(Sheet1!$B$5:$B$2696, B6, Sheet1!$EI$5:$EI$2696, "kendi")</f>
        <v>2</v>
      </c>
      <c r="G6" s="43"/>
      <c r="H6" s="43">
        <f>COUNTIFS(Sheet1!$B$5:$B$2696, B6, Sheet1!$EH$5:$EH$2696, $H$2)</f>
        <v>0</v>
      </c>
      <c r="I6" s="43">
        <f>COUNTIFS(Sheet1!$B$5:$B$2696, B6, Sheet1!$EH$5:$EH$2696, $I$2)</f>
        <v>0</v>
      </c>
      <c r="J6" s="43">
        <f>COUNTIFS(Sheet1!$B$5:$B$2696, B6, Sheet1!$EH$5:$EH$2696, $J$2)</f>
        <v>1</v>
      </c>
      <c r="K6" s="43">
        <f>COUNTIFS(Sheet1!$B$5:$B$2696, B6, Sheet1!$EH$5:$EH$2696, $K$2)</f>
        <v>0</v>
      </c>
      <c r="L6" s="43">
        <f>COUNTIFS(Sheet1!$B$5:$B$2696, B6, Sheet1!$EH$5:$EH$2696, $L$2)</f>
        <v>1</v>
      </c>
      <c r="M6" s="43">
        <f>COUNTIFS(Sheet1!$B$5:$B$2696, B6, Sheet1!$EH$5:$EH$2696, $M$2)</f>
        <v>0</v>
      </c>
      <c r="N6" s="43">
        <f>COUNTIFS(Sheet1!$B$5:$B$2696, B6, Sheet1!$EH$5:$EH$2696, $N$2)</f>
        <v>0</v>
      </c>
      <c r="O6" s="43">
        <f>COUNTIFS(Sheet1!$B$5:$B$2696, B6, Sheet1!$EH$5:$EH$2696, $O$2)</f>
        <v>0</v>
      </c>
      <c r="P6" s="43">
        <f>COUNTIFS(Sheet1!$B$5:$B$2696, B6, Sheet1!$EH$5:$EH$2696, $P$2)</f>
        <v>0</v>
      </c>
      <c r="Q6" s="43">
        <f>COUNTIFS(Sheet1!$B$5:$B$2696, B6, Sheet1!$EH$5:$EH$2696, $Q$2)</f>
        <v>0</v>
      </c>
      <c r="R6" s="43">
        <f>COUNTIFS(Sheet1!$B$5:$B$2696, B6, Sheet1!$EH$5:$EH$2696, $R$2)</f>
        <v>0</v>
      </c>
      <c r="S6" s="43">
        <f>COUNTIFS(Sheet1!$B$5:$B$2696, B6, Sheet1!$EH$5:$EH$2696, $S$2)</f>
        <v>0</v>
      </c>
      <c r="T6" s="43">
        <f>COUNTIFS(Sheet1!$B$5:$B$2696, B6, Sheet1!$EH$5:$EH$2696, $T$2)</f>
        <v>0</v>
      </c>
      <c r="U6" s="43">
        <f>COUNTIFS(Sheet1!$B$5:$B$2696, B6, Sheet1!$EH$5:$EH$2696, $U$2)</f>
        <v>0</v>
      </c>
      <c r="V6" s="43">
        <f>COUNTIFS(Sheet1!$B$5:$B$2696, B6, Sheet1!$EH$5:$EH$2696, $V$2)</f>
        <v>0</v>
      </c>
      <c r="W6" s="43">
        <f>COUNTIFS(Sheet1!$B$5:$B$2696, B6, Sheet1!$EH$5:$EH$2696, $W$2)</f>
        <v>0</v>
      </c>
      <c r="X6" s="43">
        <f>COUNTIFS(Sheet1!$B$5:$B$2696, B6, Sheet1!$EH$5:$EH$2696, $X$2)</f>
        <v>0</v>
      </c>
      <c r="Y6" s="43">
        <f>COUNTIFS(Sheet1!$B$5:$B$2696, B6, Sheet1!$EH$5:$EH$2696, $Y$2)</f>
        <v>0</v>
      </c>
      <c r="Z6" s="43">
        <f>COUNTIFS(Sheet1!$B$5:$B$2696, B6, Sheet1!$EH$5:$EH$2696, $Z$2)</f>
        <v>0</v>
      </c>
      <c r="AA6" s="43">
        <f>COUNTIFS(Sheet1!$B$5:$B$2696, B6, Sheet1!$EH$5:$EH$2696, $AA$2)</f>
        <v>0</v>
      </c>
      <c r="AB6" s="43">
        <f>COUNTIFS(Sheet1!$B$5:$B$2696, B6, Sheet1!$EH$5:$EH$2696, $AB$2)</f>
        <v>0</v>
      </c>
      <c r="AC6" s="43">
        <f>COUNTIFS(Sheet1!$B$5:$B$2696, B6, Sheet1!$EH$5:$EH$2696, $AC$2)</f>
        <v>0</v>
      </c>
      <c r="AD6" s="43">
        <f>COUNTIFS(Sheet1!$B$5:$B$2696, B6, Sheet1!$EH$5:$EH$2696, $AD$2)</f>
        <v>0</v>
      </c>
      <c r="AE6" s="43">
        <f>COUNTIFS(Sheet1!$B$5:$B$2696, B6, Sheet1!$EH$5:$EH$2696, $AE$2)</f>
        <v>0</v>
      </c>
      <c r="AF6" s="43">
        <f>COUNTIFS(Sheet1!$B$5:$B$2696, B6, Sheet1!$EH$5:$EH$2696, $AF$2)</f>
        <v>0</v>
      </c>
      <c r="AG6" s="43">
        <f>COUNTIFS(Sheet1!$B$5:$B$2696, B6, Sheet1!$EH$5:$EH$2696, $AG$2)</f>
        <v>0</v>
      </c>
      <c r="AH6" s="43">
        <f>COUNTIFS(Sheet1!$B$5:$B$2696, B6, Sheet1!$EH$5:$EH$2696, $AH$2)</f>
        <v>0</v>
      </c>
      <c r="AI6" s="43">
        <f>COUNTIFS(Sheet1!$B$5:$B$2696, B6, Sheet1!$EH$5:$EH$2696, $AI$2)</f>
        <v>0</v>
      </c>
      <c r="AJ6" s="43">
        <f>COUNTIFS(Sheet1!$B$5:$B$2696, B6, Sheet1!$EH$5:$EH$2696, $AJ$2)</f>
        <v>0</v>
      </c>
      <c r="AK6" s="43">
        <f>COUNTIFS(Sheet1!$B$5:$B$2696, B6, Sheet1!$EH$5:$EH$2696, $AK$2)</f>
        <v>0</v>
      </c>
      <c r="AL6" s="43">
        <f>COUNTIFS(Sheet1!$B$5:$B$2696, B6, Sheet1!$EH$5:$EH$2696, $AL$2)</f>
        <v>0</v>
      </c>
      <c r="AM6" s="43">
        <f>COUNTIFS(Sheet1!$B$5:$B$2696, B6, Sheet1!$EH$5:$EH$2696, $AM$2)</f>
        <v>0</v>
      </c>
    </row>
    <row r="7" spans="1:39">
      <c r="A7" s="43">
        <f>COUNTIFS(Sheet1!$B$5:$B$2696, B7, Sheet1!$D$5:$D$2696, "*")</f>
        <v>79</v>
      </c>
      <c r="B7" s="43" t="s">
        <v>46</v>
      </c>
      <c r="C7" s="43">
        <f>SUMIF(Sheet1!$B$5:$B$2696, B7, Sheet1!$EG$5:$EG$2696)</f>
        <v>109</v>
      </c>
      <c r="D7" s="43">
        <f>SUMIF(Sheet1!$B$5:$B$2696, B7, Sheet1!$EL$5:$EL$2696)</f>
        <v>12227</v>
      </c>
      <c r="E7" s="43">
        <f>COUNTIFS(Sheet1!B9:B2700, B7, Sheet1!D9:D2700, "*", Sheet1!EG9:EG2700, "")</f>
        <v>60</v>
      </c>
      <c r="F7" s="43">
        <f>COUNTIFS(Sheet1!$B$5:$B$2696, B7, Sheet1!$EI$5:$EI$2696, "kendi")</f>
        <v>1</v>
      </c>
      <c r="G7" s="43"/>
      <c r="H7" s="43">
        <f>COUNTIFS(Sheet1!$B$5:$B$2696, B7, Sheet1!$EH$5:$EH$2696, $H$2)</f>
        <v>0</v>
      </c>
      <c r="I7" s="43">
        <f>COUNTIFS(Sheet1!$B$5:$B$2696, B7, Sheet1!$EH$5:$EH$2696, $I$2)</f>
        <v>0</v>
      </c>
      <c r="J7" s="43">
        <f>COUNTIFS(Sheet1!$B$5:$B$2696, B7, Sheet1!$EH$5:$EH$2696, $J$2)</f>
        <v>0</v>
      </c>
      <c r="K7" s="43">
        <f>COUNTIFS(Sheet1!$B$5:$B$2696, B7, Sheet1!$EH$5:$EH$2696, $K$2)</f>
        <v>0</v>
      </c>
      <c r="L7" s="43">
        <f>COUNTIFS(Sheet1!$B$5:$B$2696, B7, Sheet1!$EH$5:$EH$2696, $L$2)</f>
        <v>0</v>
      </c>
      <c r="M7" s="43">
        <f>COUNTIFS(Sheet1!$B$5:$B$2696, B7, Sheet1!$EH$5:$EH$2696, $M$2)</f>
        <v>0</v>
      </c>
      <c r="N7" s="43">
        <f>COUNTIFS(Sheet1!$B$5:$B$2696, B7, Sheet1!$EH$5:$EH$2696, $N$2)</f>
        <v>0</v>
      </c>
      <c r="O7" s="43">
        <f>COUNTIFS(Sheet1!$B$5:$B$2696, B7, Sheet1!$EH$5:$EH$2696, $O$2)</f>
        <v>0</v>
      </c>
      <c r="P7" s="43">
        <f>COUNTIFS(Sheet1!$B$5:$B$2696, B7, Sheet1!$EH$5:$EH$2696, $P$2)</f>
        <v>0</v>
      </c>
      <c r="Q7" s="43">
        <f>COUNTIFS(Sheet1!$B$5:$B$2696, B7, Sheet1!$EH$5:$EH$2696, $Q$2)</f>
        <v>0</v>
      </c>
      <c r="R7" s="43">
        <f>COUNTIFS(Sheet1!$B$5:$B$2696, B7, Sheet1!$EH$5:$EH$2696, $R$2)</f>
        <v>0</v>
      </c>
      <c r="S7" s="43">
        <f>COUNTIFS(Sheet1!$B$5:$B$2696, B7, Sheet1!$EH$5:$EH$2696, $S$2)</f>
        <v>0</v>
      </c>
      <c r="T7" s="43">
        <f>COUNTIFS(Sheet1!$B$5:$B$2696, B7, Sheet1!$EH$5:$EH$2696, $T$2)</f>
        <v>0</v>
      </c>
      <c r="U7" s="43">
        <f>COUNTIFS(Sheet1!$B$5:$B$2696, B7, Sheet1!$EH$5:$EH$2696, $U$2)</f>
        <v>0</v>
      </c>
      <c r="V7" s="43">
        <f>COUNTIFS(Sheet1!$B$5:$B$2696, B7, Sheet1!$EH$5:$EH$2696, $V$2)</f>
        <v>0</v>
      </c>
      <c r="W7" s="43">
        <f>COUNTIFS(Sheet1!$B$5:$B$2696, B7, Sheet1!$EH$5:$EH$2696, $W$2)</f>
        <v>0</v>
      </c>
      <c r="X7" s="43">
        <f>COUNTIFS(Sheet1!$B$5:$B$2696, B7, Sheet1!$EH$5:$EH$2696, $X$2)</f>
        <v>0</v>
      </c>
      <c r="Y7" s="43">
        <f>COUNTIFS(Sheet1!$B$5:$B$2696, B7, Sheet1!$EH$5:$EH$2696, $Y$2)</f>
        <v>0</v>
      </c>
      <c r="Z7" s="43">
        <f>COUNTIFS(Sheet1!$B$5:$B$2696, B7, Sheet1!$EH$5:$EH$2696, $Z$2)</f>
        <v>0</v>
      </c>
      <c r="AA7" s="43">
        <f>COUNTIFS(Sheet1!$B$5:$B$2696, B7, Sheet1!$EH$5:$EH$2696, $AA$2)</f>
        <v>0</v>
      </c>
      <c r="AB7" s="43">
        <f>COUNTIFS(Sheet1!$B$5:$B$2696, B7, Sheet1!$EH$5:$EH$2696, $AB$2)</f>
        <v>0</v>
      </c>
      <c r="AC7" s="43">
        <f>COUNTIFS(Sheet1!$B$5:$B$2696, B7, Sheet1!$EH$5:$EH$2696, $AC$2)</f>
        <v>0</v>
      </c>
      <c r="AD7" s="43">
        <f>COUNTIFS(Sheet1!$B$5:$B$2696, B7, Sheet1!$EH$5:$EH$2696, $AD$2)</f>
        <v>0</v>
      </c>
      <c r="AE7" s="43">
        <f>COUNTIFS(Sheet1!$B$5:$B$2696, B7, Sheet1!$EH$5:$EH$2696, $AE$2)</f>
        <v>0</v>
      </c>
      <c r="AF7" s="43">
        <f>COUNTIFS(Sheet1!$B$5:$B$2696, B7, Sheet1!$EH$5:$EH$2696, $AF$2)</f>
        <v>0</v>
      </c>
      <c r="AG7" s="43">
        <f>COUNTIFS(Sheet1!$B$5:$B$2696, B7, Sheet1!$EH$5:$EH$2696, $AG$2)</f>
        <v>0</v>
      </c>
      <c r="AH7" s="43">
        <f>COUNTIFS(Sheet1!$B$5:$B$2696, B7, Sheet1!$EH$5:$EH$2696, $AH$2)</f>
        <v>1</v>
      </c>
      <c r="AI7" s="43">
        <f>COUNTIFS(Sheet1!$B$5:$B$2696, B7, Sheet1!$EH$5:$EH$2696, $AI$2)</f>
        <v>0</v>
      </c>
      <c r="AJ7" s="43">
        <f>COUNTIFS(Sheet1!$B$5:$B$2696, B7, Sheet1!$EH$5:$EH$2696, $AJ$2)</f>
        <v>0</v>
      </c>
      <c r="AK7" s="43">
        <f>COUNTIFS(Sheet1!$B$5:$B$2696, B7, Sheet1!$EH$5:$EH$2696, $AK$2)</f>
        <v>0</v>
      </c>
      <c r="AL7" s="43">
        <f>COUNTIFS(Sheet1!$B$5:$B$2696, B7, Sheet1!$EH$5:$EH$2696, $AL$2)</f>
        <v>0</v>
      </c>
      <c r="AM7" s="43">
        <f>COUNTIFS(Sheet1!$B$5:$B$2696, B7, Sheet1!$EH$5:$EH$2696, $AM$2)</f>
        <v>0</v>
      </c>
    </row>
    <row r="8" spans="1:39">
      <c r="A8" s="43">
        <f>COUNTIFS(Sheet1!$B$5:$B$2696, B8, Sheet1!$D$5:$D$2696, "*")</f>
        <v>125</v>
      </c>
      <c r="B8" s="43" t="s">
        <v>47</v>
      </c>
      <c r="C8" s="43">
        <f>SUMIF(Sheet1!$B$5:$B$2696, B8, Sheet1!$EG$5:$EG$2696)</f>
        <v>63</v>
      </c>
      <c r="D8" s="43">
        <f>SUMIF(Sheet1!$B$5:$B$2696, B8, Sheet1!$EL$5:$EL$2696)</f>
        <v>4605</v>
      </c>
      <c r="E8" s="43">
        <f>COUNTIFS(Sheet1!B10:B2701, B8, Sheet1!D10:D2701, "*", Sheet1!EG10:EG2701, "")</f>
        <v>106</v>
      </c>
      <c r="F8" s="43">
        <f>COUNTIFS(Sheet1!$B$5:$B$2696, B8, Sheet1!$EI$5:$EI$2696, "kendi")</f>
        <v>1</v>
      </c>
      <c r="G8" s="43"/>
      <c r="H8" s="43">
        <f>COUNTIFS(Sheet1!$B$5:$B$2696, B8, Sheet1!$EH$5:$EH$2696, $H$2)</f>
        <v>1</v>
      </c>
      <c r="I8" s="43">
        <f>COUNTIFS(Sheet1!$B$5:$B$2696, B8, Sheet1!$EH$5:$EH$2696, $I$2)</f>
        <v>1</v>
      </c>
      <c r="J8" s="43">
        <f>COUNTIFS(Sheet1!$B$5:$B$2696, B8, Sheet1!$EH$5:$EH$2696, $J$2)</f>
        <v>12</v>
      </c>
      <c r="K8" s="43">
        <f>COUNTIFS(Sheet1!$B$5:$B$2696, B8, Sheet1!$EH$5:$EH$2696, $K$2)</f>
        <v>3</v>
      </c>
      <c r="L8" s="43">
        <f>COUNTIFS(Sheet1!$B$5:$B$2696, B8, Sheet1!$EH$5:$EH$2696, $L$2)</f>
        <v>0</v>
      </c>
      <c r="M8" s="43">
        <f>COUNTIFS(Sheet1!$B$5:$B$2696, B8, Sheet1!$EH$5:$EH$2696, $M$2)</f>
        <v>3</v>
      </c>
      <c r="N8" s="43">
        <f>COUNTIFS(Sheet1!$B$5:$B$2696, B8, Sheet1!$EH$5:$EH$2696, $N$2)</f>
        <v>1</v>
      </c>
      <c r="O8" s="43">
        <f>COUNTIFS(Sheet1!$B$5:$B$2696, B8, Sheet1!$EH$5:$EH$2696, $O$2)</f>
        <v>1</v>
      </c>
      <c r="P8" s="43">
        <f>COUNTIFS(Sheet1!$B$5:$B$2696, B8, Sheet1!$EH$5:$EH$2696, $P$2)</f>
        <v>1</v>
      </c>
      <c r="Q8" s="43">
        <f>COUNTIFS(Sheet1!$B$5:$B$2696, B8, Sheet1!$EH$5:$EH$2696, $Q$2)</f>
        <v>0</v>
      </c>
      <c r="R8" s="43">
        <f>COUNTIFS(Sheet1!$B$5:$B$2696, B8, Sheet1!$EH$5:$EH$2696, $R$2)</f>
        <v>0</v>
      </c>
      <c r="S8" s="43">
        <f>COUNTIFS(Sheet1!$B$5:$B$2696, B8, Sheet1!$EH$5:$EH$2696, $S$2)</f>
        <v>1</v>
      </c>
      <c r="T8" s="43">
        <f>COUNTIFS(Sheet1!$B$5:$B$2696, B8, Sheet1!$EH$5:$EH$2696, $T$2)</f>
        <v>0</v>
      </c>
      <c r="U8" s="43">
        <f>COUNTIFS(Sheet1!$B$5:$B$2696, B8, Sheet1!$EH$5:$EH$2696, $U$2)</f>
        <v>0</v>
      </c>
      <c r="V8" s="43">
        <f>COUNTIFS(Sheet1!$B$5:$B$2696, B8, Sheet1!$EH$5:$EH$2696, $V$2)</f>
        <v>2</v>
      </c>
      <c r="W8" s="43">
        <f>COUNTIFS(Sheet1!$B$5:$B$2696, B8, Sheet1!$EH$5:$EH$2696, $W$2)</f>
        <v>2</v>
      </c>
      <c r="X8" s="43">
        <f>COUNTIFS(Sheet1!$B$5:$B$2696, B8, Sheet1!$EH$5:$EH$2696, $X$2)</f>
        <v>2</v>
      </c>
      <c r="Y8" s="43">
        <f>COUNTIFS(Sheet1!$B$5:$B$2696, B8, Sheet1!$EH$5:$EH$2696, $Y$2)</f>
        <v>1</v>
      </c>
      <c r="Z8" s="43">
        <f>COUNTIFS(Sheet1!$B$5:$B$2696, B8, Sheet1!$EH$5:$EH$2696, $Z$2)</f>
        <v>1</v>
      </c>
      <c r="AA8" s="43">
        <f>COUNTIFS(Sheet1!$B$5:$B$2696, B8, Sheet1!$EH$5:$EH$2696, $AA$2)</f>
        <v>2</v>
      </c>
      <c r="AB8" s="43">
        <f>COUNTIFS(Sheet1!$B$5:$B$2696, B8, Sheet1!$EH$5:$EH$2696, $AB$2)</f>
        <v>6</v>
      </c>
      <c r="AC8" s="43">
        <f>COUNTIFS(Sheet1!$B$5:$B$2696, B8, Sheet1!$EH$5:$EH$2696, $AC$2)</f>
        <v>2</v>
      </c>
      <c r="AD8" s="43">
        <f>COUNTIFS(Sheet1!$B$5:$B$2696, B8, Sheet1!$EH$5:$EH$2696, $AD$2)</f>
        <v>0</v>
      </c>
      <c r="AE8" s="43">
        <f>COUNTIFS(Sheet1!$B$5:$B$2696, B8, Sheet1!$EH$5:$EH$2696, $AE$2)</f>
        <v>0</v>
      </c>
      <c r="AF8" s="43">
        <f>COUNTIFS(Sheet1!$B$5:$B$2696, B8, Sheet1!$EH$5:$EH$2696, $AF$2)</f>
        <v>2</v>
      </c>
      <c r="AG8" s="43">
        <f>COUNTIFS(Sheet1!$B$5:$B$2696, B8, Sheet1!$EH$5:$EH$2696, $AG$2)</f>
        <v>1</v>
      </c>
      <c r="AH8" s="43">
        <f>COUNTIFS(Sheet1!$B$5:$B$2696, B8, Sheet1!$EH$5:$EH$2696, $AH$2)</f>
        <v>1</v>
      </c>
      <c r="AI8" s="43">
        <f>COUNTIFS(Sheet1!$B$5:$B$2696, B8, Sheet1!$EH$5:$EH$2696, $AI$2)</f>
        <v>0</v>
      </c>
      <c r="AJ8" s="43">
        <f>COUNTIFS(Sheet1!$B$5:$B$2696, B8, Sheet1!$EH$5:$EH$2696, $AJ$2)</f>
        <v>2</v>
      </c>
      <c r="AK8" s="43">
        <f>COUNTIFS(Sheet1!$B$5:$B$2696, B8, Sheet1!$EH$5:$EH$2696, $AK$2)</f>
        <v>1</v>
      </c>
      <c r="AL8" s="43">
        <f>COUNTIFS(Sheet1!$B$5:$B$2696, B8, Sheet1!$EH$5:$EH$2696, $AL$2)</f>
        <v>1</v>
      </c>
      <c r="AM8" s="43">
        <f>COUNTIFS(Sheet1!$B$5:$B$2696, B8, Sheet1!$EH$5:$EH$2696, $AM$2)</f>
        <v>0</v>
      </c>
    </row>
    <row r="9" spans="1:39">
      <c r="A9" s="43">
        <f>COUNTIFS(Sheet1!$B$5:$B$2696, B9, Sheet1!$D$5:$D$2696, "*")</f>
        <v>38</v>
      </c>
      <c r="B9" s="43" t="s">
        <v>49</v>
      </c>
      <c r="C9" s="43">
        <f>SUMIF(Sheet1!$B$5:$B$2696, B9, Sheet1!$EG$5:$EG$2696)</f>
        <v>65</v>
      </c>
      <c r="D9" s="43">
        <f>SUMIF(Sheet1!$B$5:$B$2696, B9, Sheet1!$EL$5:$EL$2696)</f>
        <v>4610</v>
      </c>
      <c r="E9" s="43">
        <f>COUNTIFS(Sheet1!B11:B2702, B9, Sheet1!D11:D2702, "*", Sheet1!EG11:EG2702, "")</f>
        <v>32</v>
      </c>
      <c r="F9" s="43">
        <f>COUNTIFS(Sheet1!$B$5:$B$2696, B9, Sheet1!$EI$5:$EI$2696, "kendi")</f>
        <v>0</v>
      </c>
      <c r="G9" s="43"/>
      <c r="H9" s="43">
        <f>COUNTIFS(Sheet1!$B$5:$B$2696, B9, Sheet1!$EH$5:$EH$2696, $H$2)</f>
        <v>0</v>
      </c>
      <c r="I9" s="43">
        <f>COUNTIFS(Sheet1!$B$5:$B$2696, B9, Sheet1!$EH$5:$EH$2696, $I$2)</f>
        <v>0</v>
      </c>
      <c r="J9" s="43">
        <f>COUNTIFS(Sheet1!$B$5:$B$2696, B9, Sheet1!$EH$5:$EH$2696, $J$2)</f>
        <v>0</v>
      </c>
      <c r="K9" s="43">
        <f>COUNTIFS(Sheet1!$B$5:$B$2696, B9, Sheet1!$EH$5:$EH$2696, $K$2)</f>
        <v>0</v>
      </c>
      <c r="L9" s="43">
        <f>COUNTIFS(Sheet1!$B$5:$B$2696, B9, Sheet1!$EH$5:$EH$2696, $L$2)</f>
        <v>0</v>
      </c>
      <c r="M9" s="43">
        <f>COUNTIFS(Sheet1!$B$5:$B$2696, B9, Sheet1!$EH$5:$EH$2696, $M$2)</f>
        <v>0</v>
      </c>
      <c r="N9" s="43">
        <f>COUNTIFS(Sheet1!$B$5:$B$2696, B9, Sheet1!$EH$5:$EH$2696, $N$2)</f>
        <v>0</v>
      </c>
      <c r="O9" s="43">
        <f>COUNTIFS(Sheet1!$B$5:$B$2696, B9, Sheet1!$EH$5:$EH$2696, $O$2)</f>
        <v>0</v>
      </c>
      <c r="P9" s="43">
        <f>COUNTIFS(Sheet1!$B$5:$B$2696, B9, Sheet1!$EH$5:$EH$2696, $P$2)</f>
        <v>0</v>
      </c>
      <c r="Q9" s="43">
        <f>COUNTIFS(Sheet1!$B$5:$B$2696, B9, Sheet1!$EH$5:$EH$2696, $Q$2)</f>
        <v>0</v>
      </c>
      <c r="R9" s="43">
        <f>COUNTIFS(Sheet1!$B$5:$B$2696, B9, Sheet1!$EH$5:$EH$2696, $R$2)</f>
        <v>0</v>
      </c>
      <c r="S9" s="43">
        <f>COUNTIFS(Sheet1!$B$5:$B$2696, B9, Sheet1!$EH$5:$EH$2696, $S$2)</f>
        <v>0</v>
      </c>
      <c r="T9" s="43">
        <f>COUNTIFS(Sheet1!$B$5:$B$2696, B9, Sheet1!$EH$5:$EH$2696, $T$2)</f>
        <v>0</v>
      </c>
      <c r="U9" s="43">
        <f>COUNTIFS(Sheet1!$B$5:$B$2696, B9, Sheet1!$EH$5:$EH$2696, $U$2)</f>
        <v>0</v>
      </c>
      <c r="V9" s="43">
        <f>COUNTIFS(Sheet1!$B$5:$B$2696, B9, Sheet1!$EH$5:$EH$2696, $V$2)</f>
        <v>0</v>
      </c>
      <c r="W9" s="43">
        <f>COUNTIFS(Sheet1!$B$5:$B$2696, B9, Sheet1!$EH$5:$EH$2696, $W$2)</f>
        <v>0</v>
      </c>
      <c r="X9" s="43">
        <f>COUNTIFS(Sheet1!$B$5:$B$2696, B9, Sheet1!$EH$5:$EH$2696, $X$2)</f>
        <v>0</v>
      </c>
      <c r="Y9" s="43">
        <f>COUNTIFS(Sheet1!$B$5:$B$2696, B9, Sheet1!$EH$5:$EH$2696, $Y$2)</f>
        <v>0</v>
      </c>
      <c r="Z9" s="43">
        <f>COUNTIFS(Sheet1!$B$5:$B$2696, B9, Sheet1!$EH$5:$EH$2696, $Z$2)</f>
        <v>0</v>
      </c>
      <c r="AA9" s="43">
        <f>COUNTIFS(Sheet1!$B$5:$B$2696, B9, Sheet1!$EH$5:$EH$2696, $AA$2)</f>
        <v>1</v>
      </c>
      <c r="AB9" s="43">
        <f>COUNTIFS(Sheet1!$B$5:$B$2696, B9, Sheet1!$EH$5:$EH$2696, $AB$2)</f>
        <v>0</v>
      </c>
      <c r="AC9" s="43">
        <f>COUNTIFS(Sheet1!$B$5:$B$2696, B9, Sheet1!$EH$5:$EH$2696, $AC$2)</f>
        <v>0</v>
      </c>
      <c r="AD9" s="43">
        <f>COUNTIFS(Sheet1!$B$5:$B$2696, B9, Sheet1!$EH$5:$EH$2696, $AD$2)</f>
        <v>0</v>
      </c>
      <c r="AE9" s="43">
        <f>COUNTIFS(Sheet1!$B$5:$B$2696, B9, Sheet1!$EH$5:$EH$2696, $AE$2)</f>
        <v>0</v>
      </c>
      <c r="AF9" s="43">
        <f>COUNTIFS(Sheet1!$B$5:$B$2696, B9, Sheet1!$EH$5:$EH$2696, $AF$2)</f>
        <v>0</v>
      </c>
      <c r="AG9" s="43">
        <f>COUNTIFS(Sheet1!$B$5:$B$2696, B9, Sheet1!$EH$5:$EH$2696, $AG$2)</f>
        <v>0</v>
      </c>
      <c r="AH9" s="43">
        <f>COUNTIFS(Sheet1!$B$5:$B$2696, B9, Sheet1!$EH$5:$EH$2696, $AH$2)</f>
        <v>0</v>
      </c>
      <c r="AI9" s="43">
        <f>COUNTIFS(Sheet1!$B$5:$B$2696, B9, Sheet1!$EH$5:$EH$2696, $AI$2)</f>
        <v>0</v>
      </c>
      <c r="AJ9" s="43">
        <f>COUNTIFS(Sheet1!$B$5:$B$2696, B9, Sheet1!$EH$5:$EH$2696, $AJ$2)</f>
        <v>0</v>
      </c>
      <c r="AK9" s="43">
        <f>COUNTIFS(Sheet1!$B$5:$B$2696, B9, Sheet1!$EH$5:$EH$2696, $AK$2)</f>
        <v>0</v>
      </c>
      <c r="AL9" s="43">
        <f>COUNTIFS(Sheet1!$B$5:$B$2696, B9, Sheet1!$EH$5:$EH$2696, $AL$2)</f>
        <v>0</v>
      </c>
      <c r="AM9" s="43">
        <f>COUNTIFS(Sheet1!$B$5:$B$2696, B9, Sheet1!$EH$5:$EH$2696, $AM$2)</f>
        <v>0</v>
      </c>
    </row>
    <row r="10" spans="1:39">
      <c r="A10" s="43">
        <f>COUNTIFS(Sheet1!$B$5:$B$2696, B10, Sheet1!$D$5:$D$2696, "*")</f>
        <v>217</v>
      </c>
      <c r="B10" s="43" t="s">
        <v>67</v>
      </c>
      <c r="C10" s="43">
        <f>SUMIF(Sheet1!$B$5:$B$2696, B10, Sheet1!$EG$5:$EG$2696)</f>
        <v>34</v>
      </c>
      <c r="D10" s="43">
        <f>SUMIF(Sheet1!$B$5:$B$2696, B10, Sheet1!$EL$5:$EL$2696)</f>
        <v>3355</v>
      </c>
      <c r="E10" s="43">
        <f>COUNTIFS(Sheet1!B12:B2703, B10, Sheet1!D12:D2703, "*", Sheet1!EG12:EG2703, "")</f>
        <v>206</v>
      </c>
      <c r="F10" s="43">
        <f>COUNTIFS(Sheet1!$B$5:$B$2696, B10, Sheet1!$EI$5:$EI$2696, "kendi")</f>
        <v>3</v>
      </c>
      <c r="G10" s="43"/>
      <c r="H10" s="43">
        <f>COUNTIFS(Sheet1!$B$5:$B$2696, B10, Sheet1!$EH$5:$EH$2696, $H$2)</f>
        <v>0</v>
      </c>
      <c r="I10" s="43">
        <f>COUNTIFS(Sheet1!$B$5:$B$2696, B10, Sheet1!$EH$5:$EH$2696, $I$2)</f>
        <v>0</v>
      </c>
      <c r="J10" s="43">
        <f>COUNTIFS(Sheet1!$B$5:$B$2696, B10, Sheet1!$EH$5:$EH$2696, $J$2)</f>
        <v>1</v>
      </c>
      <c r="K10" s="43">
        <f>COUNTIFS(Sheet1!$B$5:$B$2696, B10, Sheet1!$EH$5:$EH$2696, $K$2)</f>
        <v>1</v>
      </c>
      <c r="L10" s="43">
        <f>COUNTIFS(Sheet1!$B$5:$B$2696, B10, Sheet1!$EH$5:$EH$2696, $L$2)</f>
        <v>0</v>
      </c>
      <c r="M10" s="43">
        <f>COUNTIFS(Sheet1!$B$5:$B$2696, B10, Sheet1!$EH$5:$EH$2696, $M$2)</f>
        <v>0</v>
      </c>
      <c r="N10" s="43">
        <f>COUNTIFS(Sheet1!$B$5:$B$2696, B10, Sheet1!$EH$5:$EH$2696, $N$2)</f>
        <v>0</v>
      </c>
      <c r="O10" s="43">
        <f>COUNTIFS(Sheet1!$B$5:$B$2696, B10, Sheet1!$EH$5:$EH$2696, $O$2)</f>
        <v>1</v>
      </c>
      <c r="P10" s="43">
        <f>COUNTIFS(Sheet1!$B$5:$B$2696, B10, Sheet1!$EH$5:$EH$2696, $P$2)</f>
        <v>0</v>
      </c>
      <c r="Q10" s="43">
        <f>COUNTIFS(Sheet1!$B$5:$B$2696, B10, Sheet1!$EH$5:$EH$2696, $Q$2)</f>
        <v>0</v>
      </c>
      <c r="R10" s="43">
        <f>COUNTIFS(Sheet1!$B$5:$B$2696, B10, Sheet1!$EH$5:$EH$2696, $R$2)</f>
        <v>0</v>
      </c>
      <c r="S10" s="43">
        <f>COUNTIFS(Sheet1!$B$5:$B$2696, B10, Sheet1!$EH$5:$EH$2696, $S$2)</f>
        <v>0</v>
      </c>
      <c r="T10" s="43">
        <f>COUNTIFS(Sheet1!$B$5:$B$2696, B10, Sheet1!$EH$5:$EH$2696, $T$2)</f>
        <v>0</v>
      </c>
      <c r="U10" s="43">
        <f>COUNTIFS(Sheet1!$B$5:$B$2696, B10, Sheet1!$EH$5:$EH$2696, $U$2)</f>
        <v>0</v>
      </c>
      <c r="V10" s="43">
        <f>COUNTIFS(Sheet1!$B$5:$B$2696, B10, Sheet1!$EH$5:$EH$2696, $V$2)</f>
        <v>0</v>
      </c>
      <c r="W10" s="43">
        <f>COUNTIFS(Sheet1!$B$5:$B$2696, B10, Sheet1!$EH$5:$EH$2696, $W$2)</f>
        <v>0</v>
      </c>
      <c r="X10" s="43">
        <f>COUNTIFS(Sheet1!$B$5:$B$2696, B10, Sheet1!$EH$5:$EH$2696, $X$2)</f>
        <v>0</v>
      </c>
      <c r="Y10" s="43">
        <f>COUNTIFS(Sheet1!$B$5:$B$2696, B10, Sheet1!$EH$5:$EH$2696, $Y$2)</f>
        <v>0</v>
      </c>
      <c r="Z10" s="43">
        <f>COUNTIFS(Sheet1!$B$5:$B$2696, B10, Sheet1!$EH$5:$EH$2696, $Z$2)</f>
        <v>0</v>
      </c>
      <c r="AA10" s="43">
        <f>COUNTIFS(Sheet1!$B$5:$B$2696, B10, Sheet1!$EH$5:$EH$2696, $AA$2)</f>
        <v>0</v>
      </c>
      <c r="AB10" s="43">
        <f>COUNTIFS(Sheet1!$B$5:$B$2696, B10, Sheet1!$EH$5:$EH$2696, $AB$2)</f>
        <v>0</v>
      </c>
      <c r="AC10" s="43">
        <f>COUNTIFS(Sheet1!$B$5:$B$2696, B10, Sheet1!$EH$5:$EH$2696, $AC$2)</f>
        <v>0</v>
      </c>
      <c r="AD10" s="43">
        <f>COUNTIFS(Sheet1!$B$5:$B$2696, B10, Sheet1!$EH$5:$EH$2696, $AD$2)</f>
        <v>0</v>
      </c>
      <c r="AE10" s="43">
        <f>COUNTIFS(Sheet1!$B$5:$B$2696, B10, Sheet1!$EH$5:$EH$2696, $AE$2)</f>
        <v>0</v>
      </c>
      <c r="AF10" s="43">
        <f>COUNTIFS(Sheet1!$B$5:$B$2696, B10, Sheet1!$EH$5:$EH$2696, $AF$2)</f>
        <v>0</v>
      </c>
      <c r="AG10" s="43">
        <f>COUNTIFS(Sheet1!$B$5:$B$2696, B10, Sheet1!$EH$5:$EH$2696, $AG$2)</f>
        <v>2</v>
      </c>
      <c r="AH10" s="43">
        <f>COUNTIFS(Sheet1!$B$5:$B$2696, B10, Sheet1!$EH$5:$EH$2696, $AH$2)</f>
        <v>0</v>
      </c>
      <c r="AI10" s="43">
        <f>COUNTIFS(Sheet1!$B$5:$B$2696, B10, Sheet1!$EH$5:$EH$2696, $AI$2)</f>
        <v>0</v>
      </c>
      <c r="AJ10" s="43">
        <f>COUNTIFS(Sheet1!$B$5:$B$2696, B10, Sheet1!$EH$5:$EH$2696, $AJ$2)</f>
        <v>0</v>
      </c>
      <c r="AK10" s="43">
        <f>COUNTIFS(Sheet1!$B$5:$B$2696, B10, Sheet1!$EH$5:$EH$2696, $AK$2)</f>
        <v>0</v>
      </c>
      <c r="AL10" s="43">
        <f>COUNTIFS(Sheet1!$B$5:$B$2696, B10, Sheet1!$EH$5:$EH$2696, $AL$2)</f>
        <v>0</v>
      </c>
      <c r="AM10" s="43">
        <f>COUNTIFS(Sheet1!$B$5:$B$2696, B10, Sheet1!$EH$5:$EH$2696, $AM$2)</f>
        <v>0</v>
      </c>
    </row>
    <row r="11" spans="1:39">
      <c r="A11" s="43">
        <f>COUNTIFS(Sheet1!$B$5:$B$2696, B11, Sheet1!$D$5:$D$2696, "*")</f>
        <v>87</v>
      </c>
      <c r="B11" s="43" t="s">
        <v>68</v>
      </c>
      <c r="C11" s="43">
        <f>SUMIF(Sheet1!$B$5:$B$2696, B11, Sheet1!$EG$5:$EG$2696)</f>
        <v>24</v>
      </c>
      <c r="D11" s="43">
        <f>SUMIF(Sheet1!$B$5:$B$2696, B11, Sheet1!$EL$5:$EL$2696)</f>
        <v>2090</v>
      </c>
      <c r="E11" s="43">
        <f>COUNTIFS(Sheet1!B13:B2704, B11, Sheet1!D13:D2704, "*", Sheet1!EG13:EG2704, "")</f>
        <v>72</v>
      </c>
      <c r="F11" s="43">
        <f>COUNTIFS(Sheet1!$B$5:$B$2696, B11, Sheet1!$EI$5:$EI$2696, "kendi")</f>
        <v>4</v>
      </c>
      <c r="G11" s="43"/>
      <c r="H11" s="43">
        <f>COUNTIFS(Sheet1!$B$5:$B$2696, B11, Sheet1!$EH$5:$EH$2696, $H$2)</f>
        <v>0</v>
      </c>
      <c r="I11" s="43">
        <f>COUNTIFS(Sheet1!$B$5:$B$2696, B11, Sheet1!$EH$5:$EH$2696, $I$2)</f>
        <v>0</v>
      </c>
      <c r="J11" s="43">
        <f>COUNTIFS(Sheet1!$B$5:$B$2696, B11, Sheet1!$EH$5:$EH$2696, $J$2)</f>
        <v>5</v>
      </c>
      <c r="K11" s="43">
        <f>COUNTIFS(Sheet1!$B$5:$B$2696, B11, Sheet1!$EH$5:$EH$2696, $K$2)</f>
        <v>0</v>
      </c>
      <c r="L11" s="43">
        <f>COUNTIFS(Sheet1!$B$5:$B$2696, B11, Sheet1!$EH$5:$EH$2696, $L$2)</f>
        <v>0</v>
      </c>
      <c r="M11" s="43">
        <f>COUNTIFS(Sheet1!$B$5:$B$2696, B11, Sheet1!$EH$5:$EH$2696, $M$2)</f>
        <v>0</v>
      </c>
      <c r="N11" s="43">
        <f>COUNTIFS(Sheet1!$B$5:$B$2696, B11, Sheet1!$EH$5:$EH$2696, $N$2)</f>
        <v>1</v>
      </c>
      <c r="O11" s="43">
        <f>COUNTIFS(Sheet1!$B$5:$B$2696, B11, Sheet1!$EH$5:$EH$2696, $O$2)</f>
        <v>0</v>
      </c>
      <c r="P11" s="43">
        <f>COUNTIFS(Sheet1!$B$5:$B$2696, B11, Sheet1!$EH$5:$EH$2696, $P$2)</f>
        <v>0</v>
      </c>
      <c r="Q11" s="43">
        <f>COUNTIFS(Sheet1!$B$5:$B$2696, B11, Sheet1!$EH$5:$EH$2696, $Q$2)</f>
        <v>0</v>
      </c>
      <c r="R11" s="43">
        <f>COUNTIFS(Sheet1!$B$5:$B$2696, B11, Sheet1!$EH$5:$EH$2696, $R$2)</f>
        <v>0</v>
      </c>
      <c r="S11" s="43">
        <f>COUNTIFS(Sheet1!$B$5:$B$2696, B11, Sheet1!$EH$5:$EH$2696, $S$2)</f>
        <v>0</v>
      </c>
      <c r="T11" s="43">
        <f>COUNTIFS(Sheet1!$B$5:$B$2696, B11, Sheet1!$EH$5:$EH$2696, $T$2)</f>
        <v>0</v>
      </c>
      <c r="U11" s="43">
        <f>COUNTIFS(Sheet1!$B$5:$B$2696, B11, Sheet1!$EH$5:$EH$2696, $U$2)</f>
        <v>0</v>
      </c>
      <c r="V11" s="43">
        <f>COUNTIFS(Sheet1!$B$5:$B$2696, B11, Sheet1!$EH$5:$EH$2696, $V$2)</f>
        <v>0</v>
      </c>
      <c r="W11" s="43">
        <f>COUNTIFS(Sheet1!$B$5:$B$2696, B11, Sheet1!$EH$5:$EH$2696, $W$2)</f>
        <v>0</v>
      </c>
      <c r="X11" s="43">
        <f>COUNTIFS(Sheet1!$B$5:$B$2696, B11, Sheet1!$EH$5:$EH$2696, $X$2)</f>
        <v>0</v>
      </c>
      <c r="Y11" s="43">
        <f>COUNTIFS(Sheet1!$B$5:$B$2696, B11, Sheet1!$EH$5:$EH$2696, $Y$2)</f>
        <v>0</v>
      </c>
      <c r="Z11" s="43">
        <f>COUNTIFS(Sheet1!$B$5:$B$2696, B11, Sheet1!$EH$5:$EH$2696, $Z$2)</f>
        <v>0</v>
      </c>
      <c r="AA11" s="43">
        <f>COUNTIFS(Sheet1!$B$5:$B$2696, B11, Sheet1!$EH$5:$EH$2696, $AA$2)</f>
        <v>0</v>
      </c>
      <c r="AB11" s="43">
        <f>COUNTIFS(Sheet1!$B$5:$B$2696, B11, Sheet1!$EH$5:$EH$2696, $AB$2)</f>
        <v>0</v>
      </c>
      <c r="AC11" s="43">
        <f>COUNTIFS(Sheet1!$B$5:$B$2696, B11, Sheet1!$EH$5:$EH$2696, $AC$2)</f>
        <v>0</v>
      </c>
      <c r="AD11" s="43">
        <f>COUNTIFS(Sheet1!$B$5:$B$2696, B11, Sheet1!$EH$5:$EH$2696, $AD$2)</f>
        <v>0</v>
      </c>
      <c r="AE11" s="43">
        <f>COUNTIFS(Sheet1!$B$5:$B$2696, B11, Sheet1!$EH$5:$EH$2696, $AE$2)</f>
        <v>1</v>
      </c>
      <c r="AF11" s="43">
        <f>COUNTIFS(Sheet1!$B$5:$B$2696, B11, Sheet1!$EH$5:$EH$2696, $AF$2)</f>
        <v>0</v>
      </c>
      <c r="AG11" s="43">
        <f>COUNTIFS(Sheet1!$B$5:$B$2696, B11, Sheet1!$EH$5:$EH$2696, $AG$2)</f>
        <v>1</v>
      </c>
      <c r="AH11" s="43">
        <f>COUNTIFS(Sheet1!$B$5:$B$2696, B11, Sheet1!$EH$5:$EH$2696, $AH$2)</f>
        <v>1</v>
      </c>
      <c r="AI11" s="43">
        <f>COUNTIFS(Sheet1!$B$5:$B$2696, B11, Sheet1!$EH$5:$EH$2696, $AI$2)</f>
        <v>0</v>
      </c>
      <c r="AJ11" s="43">
        <f>COUNTIFS(Sheet1!$B$5:$B$2696, B11, Sheet1!$EH$5:$EH$2696, $AJ$2)</f>
        <v>0</v>
      </c>
      <c r="AK11" s="43">
        <f>COUNTIFS(Sheet1!$B$5:$B$2696, B11, Sheet1!$EH$5:$EH$2696, $AK$2)</f>
        <v>0</v>
      </c>
      <c r="AL11" s="43">
        <f>COUNTIFS(Sheet1!$B$5:$B$2696, B11, Sheet1!$EH$5:$EH$2696, $AL$2)</f>
        <v>0</v>
      </c>
      <c r="AM11" s="43">
        <f>COUNTIFS(Sheet1!$B$5:$B$2696, B11, Sheet1!$EH$5:$EH$2696, $AM$2)</f>
        <v>1</v>
      </c>
    </row>
    <row r="12" spans="1:39">
      <c r="A12" s="43">
        <f>COUNTIFS(Sheet1!$B$5:$B$2696, B12, Sheet1!$D$5:$D$2696, "*")</f>
        <v>63</v>
      </c>
      <c r="B12" s="43" t="s">
        <v>69</v>
      </c>
      <c r="C12" s="43">
        <f>SUMIF(Sheet1!$B$5:$B$2696, B12, Sheet1!$EG$5:$EG$2696)</f>
        <v>6</v>
      </c>
      <c r="D12" s="43">
        <f>SUMIF(Sheet1!$B$5:$B$2696, B12, Sheet1!$EL$5:$EL$2696)</f>
        <v>180</v>
      </c>
      <c r="E12" s="43">
        <f>COUNTIFS(Sheet1!B14:B2705, B12, Sheet1!D14:D2705, "*", Sheet1!EG14:EG2705, "")</f>
        <v>59</v>
      </c>
      <c r="F12" s="43">
        <f>COUNTIFS(Sheet1!$B$5:$B$2696, B12, Sheet1!$EI$5:$EI$2696, "kendi")</f>
        <v>0</v>
      </c>
      <c r="G12" s="43"/>
      <c r="H12" s="43">
        <f>COUNTIFS(Sheet1!$B$5:$B$2696, B12, Sheet1!$EH$5:$EH$2696, $H$2)</f>
        <v>0</v>
      </c>
      <c r="I12" s="43">
        <f>COUNTIFS(Sheet1!$B$5:$B$2696, B12, Sheet1!$EH$5:$EH$2696, $I$2)</f>
        <v>0</v>
      </c>
      <c r="J12" s="43">
        <f>COUNTIFS(Sheet1!$B$5:$B$2696, B12, Sheet1!$EH$5:$EH$2696, $J$2)</f>
        <v>0</v>
      </c>
      <c r="K12" s="43">
        <f>COUNTIFS(Sheet1!$B$5:$B$2696, B12, Sheet1!$EH$5:$EH$2696, $K$2)</f>
        <v>0</v>
      </c>
      <c r="L12" s="43">
        <f>COUNTIFS(Sheet1!$B$5:$B$2696, B12, Sheet1!$EH$5:$EH$2696, $L$2)</f>
        <v>0</v>
      </c>
      <c r="M12" s="43">
        <f>COUNTIFS(Sheet1!$B$5:$B$2696, B12, Sheet1!$EH$5:$EH$2696, $M$2)</f>
        <v>0</v>
      </c>
      <c r="N12" s="43">
        <f>COUNTIFS(Sheet1!$B$5:$B$2696, B12, Sheet1!$EH$5:$EH$2696, $N$2)</f>
        <v>0</v>
      </c>
      <c r="O12" s="43">
        <f>COUNTIFS(Sheet1!$B$5:$B$2696, B12, Sheet1!$EH$5:$EH$2696, $O$2)</f>
        <v>0</v>
      </c>
      <c r="P12" s="43">
        <f>COUNTIFS(Sheet1!$B$5:$B$2696, B12, Sheet1!$EH$5:$EH$2696, $P$2)</f>
        <v>0</v>
      </c>
      <c r="Q12" s="43">
        <f>COUNTIFS(Sheet1!$B$5:$B$2696, B12, Sheet1!$EH$5:$EH$2696, $Q$2)</f>
        <v>0</v>
      </c>
      <c r="R12" s="43">
        <f>COUNTIFS(Sheet1!$B$5:$B$2696, B12, Sheet1!$EH$5:$EH$2696, $R$2)</f>
        <v>0</v>
      </c>
      <c r="S12" s="43">
        <f>COUNTIFS(Sheet1!$B$5:$B$2696, B12, Sheet1!$EH$5:$EH$2696, $S$2)</f>
        <v>0</v>
      </c>
      <c r="T12" s="43">
        <f>COUNTIFS(Sheet1!$B$5:$B$2696, B12, Sheet1!$EH$5:$EH$2696, $T$2)</f>
        <v>0</v>
      </c>
      <c r="U12" s="43">
        <f>COUNTIFS(Sheet1!$B$5:$B$2696, B12, Sheet1!$EH$5:$EH$2696, $U$2)</f>
        <v>0</v>
      </c>
      <c r="V12" s="43">
        <f>COUNTIFS(Sheet1!$B$5:$B$2696, B12, Sheet1!$EH$5:$EH$2696, $V$2)</f>
        <v>0</v>
      </c>
      <c r="W12" s="43">
        <f>COUNTIFS(Sheet1!$B$5:$B$2696, B12, Sheet1!$EH$5:$EH$2696, $W$2)</f>
        <v>0</v>
      </c>
      <c r="X12" s="43">
        <f>COUNTIFS(Sheet1!$B$5:$B$2696, B12, Sheet1!$EH$5:$EH$2696, $X$2)</f>
        <v>0</v>
      </c>
      <c r="Y12" s="43">
        <f>COUNTIFS(Sheet1!$B$5:$B$2696, B12, Sheet1!$EH$5:$EH$2696, $Y$2)</f>
        <v>0</v>
      </c>
      <c r="Z12" s="43">
        <f>COUNTIFS(Sheet1!$B$5:$B$2696, B12, Sheet1!$EH$5:$EH$2696, $Z$2)</f>
        <v>0</v>
      </c>
      <c r="AA12" s="43">
        <f>COUNTIFS(Sheet1!$B$5:$B$2696, B12, Sheet1!$EH$5:$EH$2696, $AA$2)</f>
        <v>0</v>
      </c>
      <c r="AB12" s="43">
        <f>COUNTIFS(Sheet1!$B$5:$B$2696, B12, Sheet1!$EH$5:$EH$2696, $AB$2)</f>
        <v>0</v>
      </c>
      <c r="AC12" s="43">
        <f>COUNTIFS(Sheet1!$B$5:$B$2696, B12, Sheet1!$EH$5:$EH$2696, $AC$2)</f>
        <v>0</v>
      </c>
      <c r="AD12" s="43">
        <f>COUNTIFS(Sheet1!$B$5:$B$2696, B12, Sheet1!$EH$5:$EH$2696, $AD$2)</f>
        <v>0</v>
      </c>
      <c r="AE12" s="43">
        <f>COUNTIFS(Sheet1!$B$5:$B$2696, B12, Sheet1!$EH$5:$EH$2696, $AE$2)</f>
        <v>0</v>
      </c>
      <c r="AF12" s="43">
        <f>COUNTIFS(Sheet1!$B$5:$B$2696, B12, Sheet1!$EH$5:$EH$2696, $AF$2)</f>
        <v>0</v>
      </c>
      <c r="AG12" s="43">
        <f>COUNTIFS(Sheet1!$B$5:$B$2696, B12, Sheet1!$EH$5:$EH$2696, $AG$2)</f>
        <v>0</v>
      </c>
      <c r="AH12" s="43">
        <f>COUNTIFS(Sheet1!$B$5:$B$2696, B12, Sheet1!$EH$5:$EH$2696, $AH$2)</f>
        <v>0</v>
      </c>
      <c r="AI12" s="43">
        <f>COUNTIFS(Sheet1!$B$5:$B$2696, B12, Sheet1!$EH$5:$EH$2696, $AI$2)</f>
        <v>0</v>
      </c>
      <c r="AJ12" s="43">
        <f>COUNTIFS(Sheet1!$B$5:$B$2696, B12, Sheet1!$EH$5:$EH$2696, $AJ$2)</f>
        <v>0</v>
      </c>
      <c r="AK12" s="43">
        <f>COUNTIFS(Sheet1!$B$5:$B$2696, B12, Sheet1!$EH$5:$EH$2696, $AK$2)</f>
        <v>0</v>
      </c>
      <c r="AL12" s="43">
        <f>COUNTIFS(Sheet1!$B$5:$B$2696, B12, Sheet1!$EH$5:$EH$2696, $AL$2)</f>
        <v>0</v>
      </c>
      <c r="AM12" s="43">
        <f>COUNTIFS(Sheet1!$B$5:$B$2696, B12, Sheet1!$EH$5:$EH$2696, $AM$2)</f>
        <v>0</v>
      </c>
    </row>
    <row r="13" spans="1:39">
      <c r="A13" s="43">
        <f>COUNTIFS(Sheet1!$B$5:$B$2696, B13, Sheet1!$D$5:$D$2696, "*")</f>
        <v>33</v>
      </c>
      <c r="B13" s="43" t="s">
        <v>71</v>
      </c>
      <c r="C13" s="43">
        <f>SUMIF(Sheet1!$B$5:$B$2696, B13, Sheet1!$EG$5:$EG$2696)</f>
        <v>0</v>
      </c>
      <c r="D13" s="43">
        <f>SUMIF(Sheet1!$B$5:$B$2696, B13, Sheet1!$EL$5:$EL$2696)</f>
        <v>0</v>
      </c>
      <c r="E13" s="43">
        <f>COUNTIFS(Sheet1!B15:B2706, B13, Sheet1!D15:D2706, "*", Sheet1!EG15:EG2706, "")</f>
        <v>33</v>
      </c>
      <c r="F13" s="43">
        <f>COUNTIFS(Sheet1!$B$5:$B$2696, B13, Sheet1!$EI$5:$EI$2696, "kendi")</f>
        <v>0</v>
      </c>
      <c r="G13" s="43"/>
      <c r="H13" s="43">
        <f>COUNTIFS(Sheet1!$B$5:$B$2696, B13, Sheet1!$EH$5:$EH$2696, $H$2)</f>
        <v>0</v>
      </c>
      <c r="I13" s="43">
        <f>COUNTIFS(Sheet1!$B$5:$B$2696, B13, Sheet1!$EH$5:$EH$2696, $I$2)</f>
        <v>0</v>
      </c>
      <c r="J13" s="43">
        <f>COUNTIFS(Sheet1!$B$5:$B$2696, B13, Sheet1!$EH$5:$EH$2696, $J$2)</f>
        <v>0</v>
      </c>
      <c r="K13" s="43">
        <f>COUNTIFS(Sheet1!$B$5:$B$2696, B13, Sheet1!$EH$5:$EH$2696, $K$2)</f>
        <v>0</v>
      </c>
      <c r="L13" s="43">
        <f>COUNTIFS(Sheet1!$B$5:$B$2696, B13, Sheet1!$EH$5:$EH$2696, $L$2)</f>
        <v>0</v>
      </c>
      <c r="M13" s="43">
        <f>COUNTIFS(Sheet1!$B$5:$B$2696, B13, Sheet1!$EH$5:$EH$2696, $M$2)</f>
        <v>0</v>
      </c>
      <c r="N13" s="43">
        <f>COUNTIFS(Sheet1!$B$5:$B$2696, B13, Sheet1!$EH$5:$EH$2696, $N$2)</f>
        <v>0</v>
      </c>
      <c r="O13" s="43">
        <f>COUNTIFS(Sheet1!$B$5:$B$2696, B13, Sheet1!$EH$5:$EH$2696, $O$2)</f>
        <v>0</v>
      </c>
      <c r="P13" s="43">
        <f>COUNTIFS(Sheet1!$B$5:$B$2696, B13, Sheet1!$EH$5:$EH$2696, $P$2)</f>
        <v>0</v>
      </c>
      <c r="Q13" s="43">
        <f>COUNTIFS(Sheet1!$B$5:$B$2696, B13, Sheet1!$EH$5:$EH$2696, $Q$2)</f>
        <v>0</v>
      </c>
      <c r="R13" s="43">
        <f>COUNTIFS(Sheet1!$B$5:$B$2696, B13, Sheet1!$EH$5:$EH$2696, $R$2)</f>
        <v>0</v>
      </c>
      <c r="S13" s="43">
        <f>COUNTIFS(Sheet1!$B$5:$B$2696, B13, Sheet1!$EH$5:$EH$2696, $S$2)</f>
        <v>0</v>
      </c>
      <c r="T13" s="43">
        <f>COUNTIFS(Sheet1!$B$5:$B$2696, B13, Sheet1!$EH$5:$EH$2696, $T$2)</f>
        <v>0</v>
      </c>
      <c r="U13" s="43">
        <f>COUNTIFS(Sheet1!$B$5:$B$2696, B13, Sheet1!$EH$5:$EH$2696, $U$2)</f>
        <v>0</v>
      </c>
      <c r="V13" s="43">
        <f>COUNTIFS(Sheet1!$B$5:$B$2696, B13, Sheet1!$EH$5:$EH$2696, $V$2)</f>
        <v>0</v>
      </c>
      <c r="W13" s="43">
        <f>COUNTIFS(Sheet1!$B$5:$B$2696, B13, Sheet1!$EH$5:$EH$2696, $W$2)</f>
        <v>0</v>
      </c>
      <c r="X13" s="43">
        <f>COUNTIFS(Sheet1!$B$5:$B$2696, B13, Sheet1!$EH$5:$EH$2696, $X$2)</f>
        <v>0</v>
      </c>
      <c r="Y13" s="43">
        <f>COUNTIFS(Sheet1!$B$5:$B$2696, B13, Sheet1!$EH$5:$EH$2696, $Y$2)</f>
        <v>0</v>
      </c>
      <c r="Z13" s="43">
        <f>COUNTIFS(Sheet1!$B$5:$B$2696, B13, Sheet1!$EH$5:$EH$2696, $Z$2)</f>
        <v>0</v>
      </c>
      <c r="AA13" s="43">
        <f>COUNTIFS(Sheet1!$B$5:$B$2696, B13, Sheet1!$EH$5:$EH$2696, $AA$2)</f>
        <v>0</v>
      </c>
      <c r="AB13" s="43">
        <f>COUNTIFS(Sheet1!$B$5:$B$2696, B13, Sheet1!$EH$5:$EH$2696, $AB$2)</f>
        <v>0</v>
      </c>
      <c r="AC13" s="43">
        <f>COUNTIFS(Sheet1!$B$5:$B$2696, B13, Sheet1!$EH$5:$EH$2696, $AC$2)</f>
        <v>0</v>
      </c>
      <c r="AD13" s="43">
        <f>COUNTIFS(Sheet1!$B$5:$B$2696, B13, Sheet1!$EH$5:$EH$2696, $AD$2)</f>
        <v>0</v>
      </c>
      <c r="AE13" s="43">
        <f>COUNTIFS(Sheet1!$B$5:$B$2696, B13, Sheet1!$EH$5:$EH$2696, $AE$2)</f>
        <v>0</v>
      </c>
      <c r="AF13" s="43">
        <f>COUNTIFS(Sheet1!$B$5:$B$2696, B13, Sheet1!$EH$5:$EH$2696, $AF$2)</f>
        <v>0</v>
      </c>
      <c r="AG13" s="43">
        <f>COUNTIFS(Sheet1!$B$5:$B$2696, B13, Sheet1!$EH$5:$EH$2696, $AG$2)</f>
        <v>0</v>
      </c>
      <c r="AH13" s="43">
        <f>COUNTIFS(Sheet1!$B$5:$B$2696, B13, Sheet1!$EH$5:$EH$2696, $AH$2)</f>
        <v>0</v>
      </c>
      <c r="AI13" s="43">
        <f>COUNTIFS(Sheet1!$B$5:$B$2696, B13, Sheet1!$EH$5:$EH$2696, $AI$2)</f>
        <v>0</v>
      </c>
      <c r="AJ13" s="43">
        <f>COUNTIFS(Sheet1!$B$5:$B$2696, B13, Sheet1!$EH$5:$EH$2696, $AJ$2)</f>
        <v>0</v>
      </c>
      <c r="AK13" s="43">
        <f>COUNTIFS(Sheet1!$B$5:$B$2696, B13, Sheet1!$EH$5:$EH$2696, $AK$2)</f>
        <v>0</v>
      </c>
      <c r="AL13" s="43">
        <f>COUNTIFS(Sheet1!$B$5:$B$2696, B13, Sheet1!$EH$5:$EH$2696, $AL$2)</f>
        <v>0</v>
      </c>
      <c r="AM13" s="43">
        <f>COUNTIFS(Sheet1!$B$5:$B$2696, B13, Sheet1!$EH$5:$EH$2696, $AM$2)</f>
        <v>0</v>
      </c>
    </row>
    <row r="14" spans="1:39">
      <c r="A14" s="43">
        <f>COUNTIFS(Sheet1!$B$5:$B$2696, B14, Sheet1!$D$5:$D$2696, "*")</f>
        <v>83</v>
      </c>
      <c r="B14" s="43" t="s">
        <v>72</v>
      </c>
      <c r="C14" s="43">
        <f>SUMIF(Sheet1!$B$5:$B$2696, B14, Sheet1!$EG$5:$EG$2696)</f>
        <v>1</v>
      </c>
      <c r="D14" s="43">
        <f>SUMIF(Sheet1!$B$5:$B$2696, B14, Sheet1!$EL$5:$EL$2696)</f>
        <v>100</v>
      </c>
      <c r="E14" s="43">
        <f>COUNTIFS(Sheet1!B16:B2707, B14, Sheet1!D16:D2707, "*", Sheet1!EG16:EG2707, "")</f>
        <v>82</v>
      </c>
      <c r="F14" s="43">
        <f>COUNTIFS(Sheet1!$B$5:$B$2696, B14, Sheet1!$EI$5:$EI$2696, "kendi")</f>
        <v>0</v>
      </c>
      <c r="G14" s="43"/>
      <c r="H14" s="43">
        <f>COUNTIFS(Sheet1!$B$5:$B$2696, B14, Sheet1!$EH$5:$EH$2696, $H$2)</f>
        <v>0</v>
      </c>
      <c r="I14" s="43">
        <f>COUNTIFS(Sheet1!$B$5:$B$2696, B14, Sheet1!$EH$5:$EH$2696, $I$2)</f>
        <v>0</v>
      </c>
      <c r="J14" s="43">
        <f>COUNTIFS(Sheet1!$B$5:$B$2696, B14, Sheet1!$EH$5:$EH$2696, $J$2)</f>
        <v>0</v>
      </c>
      <c r="K14" s="43">
        <f>COUNTIFS(Sheet1!$B$5:$B$2696, B14, Sheet1!$EH$5:$EH$2696, $K$2)</f>
        <v>0</v>
      </c>
      <c r="L14" s="43">
        <f>COUNTIFS(Sheet1!$B$5:$B$2696, B14, Sheet1!$EH$5:$EH$2696, $L$2)</f>
        <v>0</v>
      </c>
      <c r="M14" s="43">
        <f>COUNTIFS(Sheet1!$B$5:$B$2696, B14, Sheet1!$EH$5:$EH$2696, $M$2)</f>
        <v>0</v>
      </c>
      <c r="N14" s="43">
        <f>COUNTIFS(Sheet1!$B$5:$B$2696, B14, Sheet1!$EH$5:$EH$2696, $N$2)</f>
        <v>0</v>
      </c>
      <c r="O14" s="43">
        <f>COUNTIFS(Sheet1!$B$5:$B$2696, B14, Sheet1!$EH$5:$EH$2696, $O$2)</f>
        <v>0</v>
      </c>
      <c r="P14" s="43">
        <f>COUNTIFS(Sheet1!$B$5:$B$2696, B14, Sheet1!$EH$5:$EH$2696, $P$2)</f>
        <v>0</v>
      </c>
      <c r="Q14" s="43">
        <f>COUNTIFS(Sheet1!$B$5:$B$2696, B14, Sheet1!$EH$5:$EH$2696, $Q$2)</f>
        <v>0</v>
      </c>
      <c r="R14" s="43">
        <f>COUNTIFS(Sheet1!$B$5:$B$2696, B14, Sheet1!$EH$5:$EH$2696, $R$2)</f>
        <v>0</v>
      </c>
      <c r="S14" s="43">
        <f>COUNTIFS(Sheet1!$B$5:$B$2696, B14, Sheet1!$EH$5:$EH$2696, $S$2)</f>
        <v>0</v>
      </c>
      <c r="T14" s="43">
        <f>COUNTIFS(Sheet1!$B$5:$B$2696, B14, Sheet1!$EH$5:$EH$2696, $T$2)</f>
        <v>0</v>
      </c>
      <c r="U14" s="43">
        <f>COUNTIFS(Sheet1!$B$5:$B$2696, B14, Sheet1!$EH$5:$EH$2696, $U$2)</f>
        <v>0</v>
      </c>
      <c r="V14" s="43">
        <f>COUNTIFS(Sheet1!$B$5:$B$2696, B14, Sheet1!$EH$5:$EH$2696, $V$2)</f>
        <v>0</v>
      </c>
      <c r="W14" s="43">
        <f>COUNTIFS(Sheet1!$B$5:$B$2696, B14, Sheet1!$EH$5:$EH$2696, $W$2)</f>
        <v>0</v>
      </c>
      <c r="X14" s="43">
        <f>COUNTIFS(Sheet1!$B$5:$B$2696, B14, Sheet1!$EH$5:$EH$2696, $X$2)</f>
        <v>0</v>
      </c>
      <c r="Y14" s="43">
        <f>COUNTIFS(Sheet1!$B$5:$B$2696, B14, Sheet1!$EH$5:$EH$2696, $Y$2)</f>
        <v>0</v>
      </c>
      <c r="Z14" s="43">
        <f>COUNTIFS(Sheet1!$B$5:$B$2696, B14, Sheet1!$EH$5:$EH$2696, $Z$2)</f>
        <v>0</v>
      </c>
      <c r="AA14" s="43">
        <f>COUNTIFS(Sheet1!$B$5:$B$2696, B14, Sheet1!$EH$5:$EH$2696, $AA$2)</f>
        <v>0</v>
      </c>
      <c r="AB14" s="43">
        <f>COUNTIFS(Sheet1!$B$5:$B$2696, B14, Sheet1!$EH$5:$EH$2696, $AB$2)</f>
        <v>0</v>
      </c>
      <c r="AC14" s="43">
        <f>COUNTIFS(Sheet1!$B$5:$B$2696, B14, Sheet1!$EH$5:$EH$2696, $AC$2)</f>
        <v>0</v>
      </c>
      <c r="AD14" s="43">
        <f>COUNTIFS(Sheet1!$B$5:$B$2696, B14, Sheet1!$EH$5:$EH$2696, $AD$2)</f>
        <v>0</v>
      </c>
      <c r="AE14" s="43">
        <f>COUNTIFS(Sheet1!$B$5:$B$2696, B14, Sheet1!$EH$5:$EH$2696, $AE$2)</f>
        <v>0</v>
      </c>
      <c r="AF14" s="43">
        <f>COUNTIFS(Sheet1!$B$5:$B$2696, B14, Sheet1!$EH$5:$EH$2696, $AF$2)</f>
        <v>0</v>
      </c>
      <c r="AG14" s="43">
        <f>COUNTIFS(Sheet1!$B$5:$B$2696, B14, Sheet1!$EH$5:$EH$2696, $AG$2)</f>
        <v>0</v>
      </c>
      <c r="AH14" s="43">
        <f>COUNTIFS(Sheet1!$B$5:$B$2696, B14, Sheet1!$EH$5:$EH$2696, $AH$2)</f>
        <v>0</v>
      </c>
      <c r="AI14" s="43">
        <f>COUNTIFS(Sheet1!$B$5:$B$2696, B14, Sheet1!$EH$5:$EH$2696, $AI$2)</f>
        <v>0</v>
      </c>
      <c r="AJ14" s="43">
        <f>COUNTIFS(Sheet1!$B$5:$B$2696, B14, Sheet1!$EH$5:$EH$2696, $AJ$2)</f>
        <v>0</v>
      </c>
      <c r="AK14" s="43">
        <f>COUNTIFS(Sheet1!$B$5:$B$2696, B14, Sheet1!$EH$5:$EH$2696, $AK$2)</f>
        <v>0</v>
      </c>
      <c r="AL14" s="43">
        <f>COUNTIFS(Sheet1!$B$5:$B$2696, B14, Sheet1!$EH$5:$EH$2696, $AL$2)</f>
        <v>0</v>
      </c>
      <c r="AM14" s="43">
        <f>COUNTIFS(Sheet1!$B$5:$B$2696, B14, Sheet1!$EH$5:$EH$2696, $AM$2)</f>
        <v>0</v>
      </c>
    </row>
    <row r="15" spans="1:39">
      <c r="A15" s="43">
        <f>COUNTIFS(Sheet1!$B$5:$B$2696, B15, Sheet1!$D$5:$D$2696, "*")</f>
        <v>49</v>
      </c>
      <c r="B15" s="43" t="s">
        <v>73</v>
      </c>
      <c r="C15" s="43">
        <f>SUMIF(Sheet1!$B$5:$B$2696, B15, Sheet1!$EG$5:$EG$2696)</f>
        <v>12</v>
      </c>
      <c r="D15" s="43">
        <f>SUMIF(Sheet1!$B$5:$B$2696, B15, Sheet1!$EL$5:$EL$2696)</f>
        <v>1020</v>
      </c>
      <c r="E15" s="43">
        <f>COUNTIFS(Sheet1!B17:B2708, B15, Sheet1!D17:D2708, "*", Sheet1!EG17:EG2708, "")</f>
        <v>43</v>
      </c>
      <c r="F15" s="43">
        <f>COUNTIFS(Sheet1!$B$5:$B$2696, B15, Sheet1!$EI$5:$EI$2696, "kendi")</f>
        <v>0</v>
      </c>
      <c r="G15" s="43"/>
      <c r="H15" s="43">
        <f>COUNTIFS(Sheet1!$B$5:$B$2696, B15, Sheet1!$EH$5:$EH$2696, $H$2)</f>
        <v>0</v>
      </c>
      <c r="I15" s="43">
        <f>COUNTIFS(Sheet1!$B$5:$B$2696, B15, Sheet1!$EH$5:$EH$2696, $I$2)</f>
        <v>0</v>
      </c>
      <c r="J15" s="43">
        <f>COUNTIFS(Sheet1!$B$5:$B$2696, B15, Sheet1!$EH$5:$EH$2696, $J$2)</f>
        <v>0</v>
      </c>
      <c r="K15" s="43">
        <f>COUNTIFS(Sheet1!$B$5:$B$2696, B15, Sheet1!$EH$5:$EH$2696, $K$2)</f>
        <v>0</v>
      </c>
      <c r="L15" s="43">
        <f>COUNTIFS(Sheet1!$B$5:$B$2696, B15, Sheet1!$EH$5:$EH$2696, $L$2)</f>
        <v>0</v>
      </c>
      <c r="M15" s="43">
        <f>COUNTIFS(Sheet1!$B$5:$B$2696, B15, Sheet1!$EH$5:$EH$2696, $M$2)</f>
        <v>0</v>
      </c>
      <c r="N15" s="43">
        <f>COUNTIFS(Sheet1!$B$5:$B$2696, B15, Sheet1!$EH$5:$EH$2696, $N$2)</f>
        <v>0</v>
      </c>
      <c r="O15" s="43">
        <f>COUNTIFS(Sheet1!$B$5:$B$2696, B15, Sheet1!$EH$5:$EH$2696, $O$2)</f>
        <v>0</v>
      </c>
      <c r="P15" s="43">
        <f>COUNTIFS(Sheet1!$B$5:$B$2696, B15, Sheet1!$EH$5:$EH$2696, $P$2)</f>
        <v>0</v>
      </c>
      <c r="Q15" s="43">
        <f>COUNTIFS(Sheet1!$B$5:$B$2696, B15, Sheet1!$EH$5:$EH$2696, $Q$2)</f>
        <v>0</v>
      </c>
      <c r="R15" s="43">
        <f>COUNTIFS(Sheet1!$B$5:$B$2696, B15, Sheet1!$EH$5:$EH$2696, $R$2)</f>
        <v>0</v>
      </c>
      <c r="S15" s="43">
        <f>COUNTIFS(Sheet1!$B$5:$B$2696, B15, Sheet1!$EH$5:$EH$2696, $S$2)</f>
        <v>0</v>
      </c>
      <c r="T15" s="43">
        <f>COUNTIFS(Sheet1!$B$5:$B$2696, B15, Sheet1!$EH$5:$EH$2696, $T$2)</f>
        <v>0</v>
      </c>
      <c r="U15" s="43">
        <f>COUNTIFS(Sheet1!$B$5:$B$2696, B15, Sheet1!$EH$5:$EH$2696, $U$2)</f>
        <v>0</v>
      </c>
      <c r="V15" s="43">
        <f>COUNTIFS(Sheet1!$B$5:$B$2696, B15, Sheet1!$EH$5:$EH$2696, $V$2)</f>
        <v>0</v>
      </c>
      <c r="W15" s="43">
        <f>COUNTIFS(Sheet1!$B$5:$B$2696, B15, Sheet1!$EH$5:$EH$2696, $W$2)</f>
        <v>0</v>
      </c>
      <c r="X15" s="43">
        <f>COUNTIFS(Sheet1!$B$5:$B$2696, B15, Sheet1!$EH$5:$EH$2696, $X$2)</f>
        <v>0</v>
      </c>
      <c r="Y15" s="43">
        <f>COUNTIFS(Sheet1!$B$5:$B$2696, B15, Sheet1!$EH$5:$EH$2696, $Y$2)</f>
        <v>0</v>
      </c>
      <c r="Z15" s="43">
        <f>COUNTIFS(Sheet1!$B$5:$B$2696, B15, Sheet1!$EH$5:$EH$2696, $Z$2)</f>
        <v>0</v>
      </c>
      <c r="AA15" s="43">
        <f>COUNTIFS(Sheet1!$B$5:$B$2696, B15, Sheet1!$EH$5:$EH$2696, $AA$2)</f>
        <v>0</v>
      </c>
      <c r="AB15" s="43">
        <f>COUNTIFS(Sheet1!$B$5:$B$2696, B15, Sheet1!$EH$5:$EH$2696, $AB$2)</f>
        <v>0</v>
      </c>
      <c r="AC15" s="43">
        <f>COUNTIFS(Sheet1!$B$5:$B$2696, B15, Sheet1!$EH$5:$EH$2696, $AC$2)</f>
        <v>0</v>
      </c>
      <c r="AD15" s="43">
        <f>COUNTIFS(Sheet1!$B$5:$B$2696, B15, Sheet1!$EH$5:$EH$2696, $AD$2)</f>
        <v>0</v>
      </c>
      <c r="AE15" s="43">
        <f>COUNTIFS(Sheet1!$B$5:$B$2696, B15, Sheet1!$EH$5:$EH$2696, $AE$2)</f>
        <v>0</v>
      </c>
      <c r="AF15" s="43">
        <f>COUNTIFS(Sheet1!$B$5:$B$2696, B15, Sheet1!$EH$5:$EH$2696, $AF$2)</f>
        <v>0</v>
      </c>
      <c r="AG15" s="43">
        <f>COUNTIFS(Sheet1!$B$5:$B$2696, B15, Sheet1!$EH$5:$EH$2696, $AG$2)</f>
        <v>0</v>
      </c>
      <c r="AH15" s="43">
        <f>COUNTIFS(Sheet1!$B$5:$B$2696, B15, Sheet1!$EH$5:$EH$2696, $AH$2)</f>
        <v>0</v>
      </c>
      <c r="AI15" s="43">
        <f>COUNTIFS(Sheet1!$B$5:$B$2696, B15, Sheet1!$EH$5:$EH$2696, $AI$2)</f>
        <v>0</v>
      </c>
      <c r="AJ15" s="43">
        <f>COUNTIFS(Sheet1!$B$5:$B$2696, B15, Sheet1!$EH$5:$EH$2696, $AJ$2)</f>
        <v>0</v>
      </c>
      <c r="AK15" s="43">
        <f>COUNTIFS(Sheet1!$B$5:$B$2696, B15, Sheet1!$EH$5:$EH$2696, $AK$2)</f>
        <v>0</v>
      </c>
      <c r="AL15" s="43">
        <f>COUNTIFS(Sheet1!$B$5:$B$2696, B15, Sheet1!$EH$5:$EH$2696, $AL$2)</f>
        <v>0</v>
      </c>
      <c r="AM15" s="43">
        <f>COUNTIFS(Sheet1!$B$5:$B$2696, B15, Sheet1!$EH$5:$EH$2696, $AM$2)</f>
        <v>0</v>
      </c>
    </row>
    <row r="16" spans="1:39">
      <c r="A16" s="43">
        <f>COUNTIFS(Sheet1!$B$5:$B$2696, B16, Sheet1!$D$5:$D$2696, "*")</f>
        <v>195</v>
      </c>
      <c r="B16" s="43" t="s">
        <v>181</v>
      </c>
      <c r="C16" s="43">
        <f>SUMIF(Sheet1!$B$5:$B$2696, B16, Sheet1!$EG$5:$EG$2696)</f>
        <v>86</v>
      </c>
      <c r="D16" s="43">
        <f>SUMIF(Sheet1!$B$5:$B$2696, B16, Sheet1!$EL$5:$EL$2696)</f>
        <v>10366</v>
      </c>
      <c r="E16" s="43">
        <f>COUNTIFS(Sheet1!B18:B2709, B16, Sheet1!D18:D2709, "*", Sheet1!EG18:EG2709, "")</f>
        <v>167</v>
      </c>
      <c r="F16" s="43">
        <f>COUNTIFS(Sheet1!$B$5:$B$2696, B16, Sheet1!$EI$5:$EI$2696, "kendi")</f>
        <v>10</v>
      </c>
      <c r="G16" s="43"/>
      <c r="H16" s="43">
        <f>COUNTIFS(Sheet1!$B$5:$B$2696, B16, Sheet1!$EH$5:$EH$2696, $H$2)</f>
        <v>0</v>
      </c>
      <c r="I16" s="43">
        <f>COUNTIFS(Sheet1!$B$5:$B$2696, B16, Sheet1!$EH$5:$EH$2696, $I$2)</f>
        <v>0</v>
      </c>
      <c r="J16" s="43">
        <f>COUNTIFS(Sheet1!$B$5:$B$2696, B16, Sheet1!$EH$5:$EH$2696, $J$2)</f>
        <v>9</v>
      </c>
      <c r="K16" s="43">
        <f>COUNTIFS(Sheet1!$B$5:$B$2696, B16, Sheet1!$EH$5:$EH$2696, $K$2)</f>
        <v>0</v>
      </c>
      <c r="L16" s="43">
        <f>COUNTIFS(Sheet1!$B$5:$B$2696, B16, Sheet1!$EH$5:$EH$2696, $L$2)</f>
        <v>0</v>
      </c>
      <c r="M16" s="43">
        <f>COUNTIFS(Sheet1!$B$5:$B$2696, B16, Sheet1!$EH$5:$EH$2696, $M$2)</f>
        <v>0</v>
      </c>
      <c r="N16" s="43">
        <f>COUNTIFS(Sheet1!$B$5:$B$2696, B16, Sheet1!$EH$5:$EH$2696, $N$2)</f>
        <v>1</v>
      </c>
      <c r="O16" s="43">
        <f>COUNTIFS(Sheet1!$B$5:$B$2696, B16, Sheet1!$EH$5:$EH$2696, $O$2)</f>
        <v>3</v>
      </c>
      <c r="P16" s="43">
        <f>COUNTIFS(Sheet1!$B$5:$B$2696, B16, Sheet1!$EH$5:$EH$2696, $P$2)</f>
        <v>0</v>
      </c>
      <c r="Q16" s="43">
        <f>COUNTIFS(Sheet1!$B$5:$B$2696, B16, Sheet1!$EH$5:$EH$2696, $Q$2)</f>
        <v>0</v>
      </c>
      <c r="R16" s="43">
        <f>COUNTIFS(Sheet1!$B$5:$B$2696, B16, Sheet1!$EH$5:$EH$2696, $R$2)</f>
        <v>1</v>
      </c>
      <c r="S16" s="43">
        <f>COUNTIFS(Sheet1!$B$5:$B$2696, B16, Sheet1!$EH$5:$EH$2696, $S$2)</f>
        <v>1</v>
      </c>
      <c r="T16" s="43">
        <f>COUNTIFS(Sheet1!$B$5:$B$2696, B16, Sheet1!$EH$5:$EH$2696, $T$2)</f>
        <v>1</v>
      </c>
      <c r="U16" s="43">
        <f>COUNTIFS(Sheet1!$B$5:$B$2696, B16, Sheet1!$EH$5:$EH$2696, $U$2)</f>
        <v>0</v>
      </c>
      <c r="V16" s="43">
        <f>COUNTIFS(Sheet1!$B$5:$B$2696, B16, Sheet1!$EH$5:$EH$2696, $V$2)</f>
        <v>0</v>
      </c>
      <c r="W16" s="43">
        <f>COUNTIFS(Sheet1!$B$5:$B$2696, B16, Sheet1!$EH$5:$EH$2696, $W$2)</f>
        <v>0</v>
      </c>
      <c r="X16" s="43">
        <f>COUNTIFS(Sheet1!$B$5:$B$2696, B16, Sheet1!$EH$5:$EH$2696, $X$2)</f>
        <v>0</v>
      </c>
      <c r="Y16" s="43">
        <f>COUNTIFS(Sheet1!$B$5:$B$2696, B16, Sheet1!$EH$5:$EH$2696, $Y$2)</f>
        <v>1</v>
      </c>
      <c r="Z16" s="43">
        <f>COUNTIFS(Sheet1!$B$5:$B$2696, B16, Sheet1!$EH$5:$EH$2696, $Z$2)</f>
        <v>2</v>
      </c>
      <c r="AA16" s="43">
        <f>COUNTIFS(Sheet1!$B$5:$B$2696, B16, Sheet1!$EH$5:$EH$2696, $AA$2)</f>
        <v>5</v>
      </c>
      <c r="AB16" s="43">
        <f>COUNTIFS(Sheet1!$B$5:$B$2696, B16, Sheet1!$EH$5:$EH$2696, $AB$2)</f>
        <v>0</v>
      </c>
      <c r="AC16" s="43">
        <f>COUNTIFS(Sheet1!$B$5:$B$2696, B16, Sheet1!$EH$5:$EH$2696, $AC$2)</f>
        <v>0</v>
      </c>
      <c r="AD16" s="43">
        <f>COUNTIFS(Sheet1!$B$5:$B$2696, B16, Sheet1!$EH$5:$EH$2696, $AD$2)</f>
        <v>0</v>
      </c>
      <c r="AE16" s="43">
        <f>COUNTIFS(Sheet1!$B$5:$B$2696, B16, Sheet1!$EH$5:$EH$2696, $AE$2)</f>
        <v>0</v>
      </c>
      <c r="AF16" s="43">
        <f>COUNTIFS(Sheet1!$B$5:$B$2696, B16, Sheet1!$EH$5:$EH$2696, $AF$2)</f>
        <v>1</v>
      </c>
      <c r="AG16" s="43">
        <f>COUNTIFS(Sheet1!$B$5:$B$2696, B16, Sheet1!$EH$5:$EH$2696, $AG$2)</f>
        <v>6</v>
      </c>
      <c r="AH16" s="43">
        <f>COUNTIFS(Sheet1!$B$5:$B$2696, B16, Sheet1!$EH$5:$EH$2696, $AH$2)</f>
        <v>5</v>
      </c>
      <c r="AI16" s="43">
        <f>COUNTIFS(Sheet1!$B$5:$B$2696, B16, Sheet1!$EH$5:$EH$2696, $AI$2)</f>
        <v>1</v>
      </c>
      <c r="AJ16" s="43">
        <f>COUNTIFS(Sheet1!$B$5:$B$2696, B16, Sheet1!$EH$5:$EH$2696, $AJ$2)</f>
        <v>0</v>
      </c>
      <c r="AK16" s="43">
        <f>COUNTIFS(Sheet1!$B$5:$B$2696, B16, Sheet1!$EH$5:$EH$2696, $AK$2)</f>
        <v>0</v>
      </c>
      <c r="AL16" s="43">
        <f>COUNTIFS(Sheet1!$B$5:$B$2696, B16, Sheet1!$EH$5:$EH$2696, $AL$2)</f>
        <v>0</v>
      </c>
      <c r="AM16" s="43">
        <f>COUNTIFS(Sheet1!$B$5:$B$2696, B16, Sheet1!$EH$5:$EH$2696, $AM$2)</f>
        <v>0</v>
      </c>
    </row>
    <row r="17" spans="1:39">
      <c r="A17" s="43">
        <f>COUNTIFS(Sheet1!$B$5:$B$2696, B17, Sheet1!$D$5:$D$2696, "*")</f>
        <v>26</v>
      </c>
      <c r="B17" s="43" t="s">
        <v>80</v>
      </c>
      <c r="C17" s="43">
        <f>SUMIF(Sheet1!$B$5:$B$2696, B17, Sheet1!$EG$5:$EG$2696)</f>
        <v>3</v>
      </c>
      <c r="D17" s="43">
        <f>SUMIF(Sheet1!$B$5:$B$2696, B17, Sheet1!$EL$5:$EL$2696)</f>
        <v>300</v>
      </c>
      <c r="E17" s="43">
        <f>COUNTIFS(Sheet1!B19:B2710, B17, Sheet1!D19:D2710, "*", Sheet1!EG19:EG2710, "")</f>
        <v>25</v>
      </c>
      <c r="F17" s="43">
        <f>COUNTIFS(Sheet1!$B$5:$B$2696, B17, Sheet1!$EI$5:$EI$2696, "kendi")</f>
        <v>0</v>
      </c>
      <c r="G17" s="43"/>
      <c r="H17" s="43">
        <f>COUNTIFS(Sheet1!$B$5:$B$2696, B17, Sheet1!$EH$5:$EH$2696, $H$2)</f>
        <v>0</v>
      </c>
      <c r="I17" s="43">
        <f>COUNTIFS(Sheet1!$B$5:$B$2696, B17, Sheet1!$EH$5:$EH$2696, $I$2)</f>
        <v>0</v>
      </c>
      <c r="J17" s="43">
        <f>COUNTIFS(Sheet1!$B$5:$B$2696, B17, Sheet1!$EH$5:$EH$2696, $J$2)</f>
        <v>0</v>
      </c>
      <c r="K17" s="43">
        <f>COUNTIFS(Sheet1!$B$5:$B$2696, B17, Sheet1!$EH$5:$EH$2696, $K$2)</f>
        <v>0</v>
      </c>
      <c r="L17" s="43">
        <f>COUNTIFS(Sheet1!$B$5:$B$2696, B17, Sheet1!$EH$5:$EH$2696, $L$2)</f>
        <v>0</v>
      </c>
      <c r="M17" s="43">
        <f>COUNTIFS(Sheet1!$B$5:$B$2696, B17, Sheet1!$EH$5:$EH$2696, $M$2)</f>
        <v>0</v>
      </c>
      <c r="N17" s="43">
        <f>COUNTIFS(Sheet1!$B$5:$B$2696, B17, Sheet1!$EH$5:$EH$2696, $N$2)</f>
        <v>0</v>
      </c>
      <c r="O17" s="43">
        <f>COUNTIFS(Sheet1!$B$5:$B$2696, B17, Sheet1!$EH$5:$EH$2696, $O$2)</f>
        <v>0</v>
      </c>
      <c r="P17" s="43">
        <f>COUNTIFS(Sheet1!$B$5:$B$2696, B17, Sheet1!$EH$5:$EH$2696, $P$2)</f>
        <v>0</v>
      </c>
      <c r="Q17" s="43">
        <f>COUNTIFS(Sheet1!$B$5:$B$2696, B17, Sheet1!$EH$5:$EH$2696, $Q$2)</f>
        <v>0</v>
      </c>
      <c r="R17" s="43">
        <f>COUNTIFS(Sheet1!$B$5:$B$2696, B17, Sheet1!$EH$5:$EH$2696, $R$2)</f>
        <v>0</v>
      </c>
      <c r="S17" s="43">
        <f>COUNTIFS(Sheet1!$B$5:$B$2696, B17, Sheet1!$EH$5:$EH$2696, $S$2)</f>
        <v>0</v>
      </c>
      <c r="T17" s="43">
        <f>COUNTIFS(Sheet1!$B$5:$B$2696, B17, Sheet1!$EH$5:$EH$2696, $T$2)</f>
        <v>0</v>
      </c>
      <c r="U17" s="43">
        <f>COUNTIFS(Sheet1!$B$5:$B$2696, B17, Sheet1!$EH$5:$EH$2696, $U$2)</f>
        <v>0</v>
      </c>
      <c r="V17" s="43">
        <f>COUNTIFS(Sheet1!$B$5:$B$2696, B17, Sheet1!$EH$5:$EH$2696, $V$2)</f>
        <v>0</v>
      </c>
      <c r="W17" s="43">
        <f>COUNTIFS(Sheet1!$B$5:$B$2696, B17, Sheet1!$EH$5:$EH$2696, $W$2)</f>
        <v>0</v>
      </c>
      <c r="X17" s="43">
        <f>COUNTIFS(Sheet1!$B$5:$B$2696, B17, Sheet1!$EH$5:$EH$2696, $X$2)</f>
        <v>0</v>
      </c>
      <c r="Y17" s="43">
        <f>COUNTIFS(Sheet1!$B$5:$B$2696, B17, Sheet1!$EH$5:$EH$2696, $Y$2)</f>
        <v>0</v>
      </c>
      <c r="Z17" s="43">
        <f>COUNTIFS(Sheet1!$B$5:$B$2696, B17, Sheet1!$EH$5:$EH$2696, $Z$2)</f>
        <v>0</v>
      </c>
      <c r="AA17" s="43">
        <f>COUNTIFS(Sheet1!$B$5:$B$2696, B17, Sheet1!$EH$5:$EH$2696, $AA$2)</f>
        <v>0</v>
      </c>
      <c r="AB17" s="43">
        <f>COUNTIFS(Sheet1!$B$5:$B$2696, B17, Sheet1!$EH$5:$EH$2696, $AB$2)</f>
        <v>0</v>
      </c>
      <c r="AC17" s="43">
        <f>COUNTIFS(Sheet1!$B$5:$B$2696, B17, Sheet1!$EH$5:$EH$2696, $AC$2)</f>
        <v>0</v>
      </c>
      <c r="AD17" s="43">
        <f>COUNTIFS(Sheet1!$B$5:$B$2696, B17, Sheet1!$EH$5:$EH$2696, $AD$2)</f>
        <v>0</v>
      </c>
      <c r="AE17" s="43">
        <f>COUNTIFS(Sheet1!$B$5:$B$2696, B17, Sheet1!$EH$5:$EH$2696, $AE$2)</f>
        <v>0</v>
      </c>
      <c r="AF17" s="43">
        <f>COUNTIFS(Sheet1!$B$5:$B$2696, B17, Sheet1!$EH$5:$EH$2696, $AF$2)</f>
        <v>0</v>
      </c>
      <c r="AG17" s="43">
        <f>COUNTIFS(Sheet1!$B$5:$B$2696, B17, Sheet1!$EH$5:$EH$2696, $AG$2)</f>
        <v>0</v>
      </c>
      <c r="AH17" s="43">
        <f>COUNTIFS(Sheet1!$B$5:$B$2696, B17, Sheet1!$EH$5:$EH$2696, $AH$2)</f>
        <v>0</v>
      </c>
      <c r="AI17" s="43">
        <f>COUNTIFS(Sheet1!$B$5:$B$2696, B17, Sheet1!$EH$5:$EH$2696, $AI$2)</f>
        <v>0</v>
      </c>
      <c r="AJ17" s="43">
        <f>COUNTIFS(Sheet1!$B$5:$B$2696, B17, Sheet1!$EH$5:$EH$2696, $AJ$2)</f>
        <v>0</v>
      </c>
      <c r="AK17" s="43">
        <f>COUNTIFS(Sheet1!$B$5:$B$2696, B17, Sheet1!$EH$5:$EH$2696, $AK$2)</f>
        <v>0</v>
      </c>
      <c r="AL17" s="43">
        <f>COUNTIFS(Sheet1!$B$5:$B$2696, B17, Sheet1!$EH$5:$EH$2696, $AL$2)</f>
        <v>0</v>
      </c>
      <c r="AM17" s="43">
        <f>COUNTIFS(Sheet1!$B$5:$B$2696, B17, Sheet1!$EH$5:$EH$2696, $AM$2)</f>
        <v>0</v>
      </c>
    </row>
    <row r="18" spans="1:39">
      <c r="A18" s="43">
        <f>COUNTIFS(Sheet1!$B$5:$B$2696, B18, Sheet1!$D$5:$D$2696, "*")</f>
        <v>21</v>
      </c>
      <c r="B18" s="43" t="s">
        <v>192</v>
      </c>
      <c r="C18" s="43">
        <f>SUMIF(Sheet1!$B$5:$B$2696, B18, Sheet1!$EG$5:$EG$2696)</f>
        <v>4</v>
      </c>
      <c r="D18" s="43">
        <f>SUMIF(Sheet1!$B$5:$B$2696, B18, Sheet1!$EL$5:$EL$2696)</f>
        <v>580</v>
      </c>
      <c r="E18" s="43">
        <f>COUNTIFS(Sheet1!B21:B2712, B18, Sheet1!D21:D2712, "*", Sheet1!EG21:EG2712, "")</f>
        <v>18</v>
      </c>
      <c r="F18" s="43">
        <f>COUNTIFS(Sheet1!$B$5:$B$2696, B18, Sheet1!$EI$5:$EI$2696, "kendi")</f>
        <v>1</v>
      </c>
      <c r="G18" s="43"/>
      <c r="H18" s="43">
        <f>COUNTIFS(Sheet1!$B$5:$B$2696, B18, Sheet1!$EH$5:$EH$2696, $H$2)</f>
        <v>0</v>
      </c>
      <c r="I18" s="43">
        <f>COUNTIFS(Sheet1!$B$5:$B$2696, B18, Sheet1!$EH$5:$EH$2696, $I$2)</f>
        <v>0</v>
      </c>
      <c r="J18" s="43">
        <f>COUNTIFS(Sheet1!$B$5:$B$2696, B18, Sheet1!$EH$5:$EH$2696, $J$2)</f>
        <v>0</v>
      </c>
      <c r="K18" s="43">
        <f>COUNTIFS(Sheet1!$B$5:$B$2696, B18, Sheet1!$EH$5:$EH$2696, $K$2)</f>
        <v>0</v>
      </c>
      <c r="L18" s="43">
        <f>COUNTIFS(Sheet1!$B$5:$B$2696, B18, Sheet1!$EH$5:$EH$2696, $L$2)</f>
        <v>0</v>
      </c>
      <c r="M18" s="43">
        <f>COUNTIFS(Sheet1!$B$5:$B$2696, B18, Sheet1!$EH$5:$EH$2696, $M$2)</f>
        <v>0</v>
      </c>
      <c r="N18" s="43">
        <f>COUNTIFS(Sheet1!$B$5:$B$2696, B18, Sheet1!$EH$5:$EH$2696, $N$2)</f>
        <v>0</v>
      </c>
      <c r="O18" s="43">
        <f>COUNTIFS(Sheet1!$B$5:$B$2696, B18, Sheet1!$EH$5:$EH$2696, $O$2)</f>
        <v>0</v>
      </c>
      <c r="P18" s="43">
        <f>COUNTIFS(Sheet1!$B$5:$B$2696, B18, Sheet1!$EH$5:$EH$2696, $P$2)</f>
        <v>0</v>
      </c>
      <c r="Q18" s="43">
        <f>COUNTIFS(Sheet1!$B$5:$B$2696, B18, Sheet1!$EH$5:$EH$2696, $Q$2)</f>
        <v>3</v>
      </c>
      <c r="R18" s="43">
        <f>COUNTIFS(Sheet1!$B$5:$B$2696, B18, Sheet1!$EH$5:$EH$2696, $R$2)</f>
        <v>0</v>
      </c>
      <c r="S18" s="43">
        <f>COUNTIFS(Sheet1!$B$5:$B$2696, B18, Sheet1!$EH$5:$EH$2696, $S$2)</f>
        <v>0</v>
      </c>
      <c r="T18" s="43">
        <f>COUNTIFS(Sheet1!$B$5:$B$2696, B18, Sheet1!$EH$5:$EH$2696, $T$2)</f>
        <v>0</v>
      </c>
      <c r="U18" s="43">
        <f>COUNTIFS(Sheet1!$B$5:$B$2696, B18, Sheet1!$EH$5:$EH$2696, $U$2)</f>
        <v>0</v>
      </c>
      <c r="V18" s="43">
        <f>COUNTIFS(Sheet1!$B$5:$B$2696, B18, Sheet1!$EH$5:$EH$2696, $V$2)</f>
        <v>0</v>
      </c>
      <c r="W18" s="43">
        <f>COUNTIFS(Sheet1!$B$5:$B$2696, B18, Sheet1!$EH$5:$EH$2696, $W$2)</f>
        <v>0</v>
      </c>
      <c r="X18" s="43">
        <f>COUNTIFS(Sheet1!$B$5:$B$2696, B18, Sheet1!$EH$5:$EH$2696, $X$2)</f>
        <v>0</v>
      </c>
      <c r="Y18" s="43">
        <f>COUNTIFS(Sheet1!$B$5:$B$2696, B18, Sheet1!$EH$5:$EH$2696, $Y$2)</f>
        <v>0</v>
      </c>
      <c r="Z18" s="43">
        <f>COUNTIFS(Sheet1!$B$5:$B$2696, B18, Sheet1!$EH$5:$EH$2696, $Z$2)</f>
        <v>0</v>
      </c>
      <c r="AA18" s="43">
        <f>COUNTIFS(Sheet1!$B$5:$B$2696, B18, Sheet1!$EH$5:$EH$2696, $AA$2)</f>
        <v>0</v>
      </c>
      <c r="AB18" s="43">
        <f>COUNTIFS(Sheet1!$B$5:$B$2696, B18, Sheet1!$EH$5:$EH$2696, $AB$2)</f>
        <v>0</v>
      </c>
      <c r="AC18" s="43">
        <f>COUNTIFS(Sheet1!$B$5:$B$2696, B18, Sheet1!$EH$5:$EH$2696, $AC$2)</f>
        <v>0</v>
      </c>
      <c r="AD18" s="43">
        <f>COUNTIFS(Sheet1!$B$5:$B$2696, B18, Sheet1!$EH$5:$EH$2696, $AD$2)</f>
        <v>0</v>
      </c>
      <c r="AE18" s="43">
        <f>COUNTIFS(Sheet1!$B$5:$B$2696, B18, Sheet1!$EH$5:$EH$2696, $AE$2)</f>
        <v>0</v>
      </c>
      <c r="AF18" s="43">
        <f>COUNTIFS(Sheet1!$B$5:$B$2696, B18, Sheet1!$EH$5:$EH$2696, $AF$2)</f>
        <v>0</v>
      </c>
      <c r="AG18" s="43">
        <f>COUNTIFS(Sheet1!$B$5:$B$2696, B18, Sheet1!$EH$5:$EH$2696, $AG$2)</f>
        <v>0</v>
      </c>
      <c r="AH18" s="43">
        <f>COUNTIFS(Sheet1!$B$5:$B$2696, B18, Sheet1!$EH$5:$EH$2696, $AH$2)</f>
        <v>0</v>
      </c>
      <c r="AI18" s="43">
        <f>COUNTIFS(Sheet1!$B$5:$B$2696, B18, Sheet1!$EH$5:$EH$2696, $AI$2)</f>
        <v>0</v>
      </c>
      <c r="AJ18" s="43">
        <f>COUNTIFS(Sheet1!$B$5:$B$2696, B18, Sheet1!$EH$5:$EH$2696, $AJ$2)</f>
        <v>0</v>
      </c>
      <c r="AK18" s="43">
        <f>COUNTIFS(Sheet1!$B$5:$B$2696, B18, Sheet1!$EH$5:$EH$2696, $AK$2)</f>
        <v>0</v>
      </c>
      <c r="AL18" s="43">
        <f>COUNTIFS(Sheet1!$B$5:$B$2696, B18, Sheet1!$EH$5:$EH$2696, $AL$2)</f>
        <v>0</v>
      </c>
      <c r="AM18" s="43">
        <f>COUNTIFS(Sheet1!$B$5:$B$2696, B18, Sheet1!$EH$5:$EH$2696, $AM$2)</f>
        <v>0</v>
      </c>
    </row>
    <row r="19" spans="1:39">
      <c r="A19" s="43">
        <f>COUNTIFS(Sheet1!$B$5:$B$2696, B19, Sheet1!$D$5:$D$2696, "*")</f>
        <v>12</v>
      </c>
      <c r="B19" s="43" t="s">
        <v>194</v>
      </c>
      <c r="C19" s="43">
        <f>SUMIF(Sheet1!$B$5:$B$2696, B19, Sheet1!$EG$5:$EG$2696)</f>
        <v>0</v>
      </c>
      <c r="D19" s="43">
        <f>SUMIF(Sheet1!$B$5:$B$2696, B19, Sheet1!$EL$5:$EL$2696)</f>
        <v>0</v>
      </c>
      <c r="E19" s="43">
        <f>COUNTIFS(Sheet1!B22:B2713, B19, Sheet1!D22:D2713, "*", Sheet1!EG22:EG2713, "")</f>
        <v>12</v>
      </c>
      <c r="F19" s="43">
        <f>COUNTIFS(Sheet1!$B$5:$B$2696, B19, Sheet1!$EI$5:$EI$2696, "kendi")</f>
        <v>0</v>
      </c>
      <c r="G19" s="43"/>
      <c r="H19" s="43">
        <f>COUNTIFS(Sheet1!$B$5:$B$2696, B19, Sheet1!$EH$5:$EH$2696, $H$2)</f>
        <v>0</v>
      </c>
      <c r="I19" s="43">
        <f>COUNTIFS(Sheet1!$B$5:$B$2696, B19, Sheet1!$EH$5:$EH$2696, $I$2)</f>
        <v>0</v>
      </c>
      <c r="J19" s="43">
        <f>COUNTIFS(Sheet1!$B$5:$B$2696, B19, Sheet1!$EH$5:$EH$2696, $J$2)</f>
        <v>0</v>
      </c>
      <c r="K19" s="43">
        <f>COUNTIFS(Sheet1!$B$5:$B$2696, B19, Sheet1!$EH$5:$EH$2696, $K$2)</f>
        <v>0</v>
      </c>
      <c r="L19" s="43">
        <f>COUNTIFS(Sheet1!$B$5:$B$2696, B19, Sheet1!$EH$5:$EH$2696, $L$2)</f>
        <v>0</v>
      </c>
      <c r="M19" s="43">
        <f>COUNTIFS(Sheet1!$B$5:$B$2696, B19, Sheet1!$EH$5:$EH$2696, $M$2)</f>
        <v>0</v>
      </c>
      <c r="N19" s="43">
        <f>COUNTIFS(Sheet1!$B$5:$B$2696, B19, Sheet1!$EH$5:$EH$2696, $N$2)</f>
        <v>0</v>
      </c>
      <c r="O19" s="43">
        <f>COUNTIFS(Sheet1!$B$5:$B$2696, B19, Sheet1!$EH$5:$EH$2696, $O$2)</f>
        <v>0</v>
      </c>
      <c r="P19" s="43">
        <f>COUNTIFS(Sheet1!$B$5:$B$2696, B19, Sheet1!$EH$5:$EH$2696, $P$2)</f>
        <v>0</v>
      </c>
      <c r="Q19" s="43">
        <f>COUNTIFS(Sheet1!$B$5:$B$2696, B19, Sheet1!$EH$5:$EH$2696, $Q$2)</f>
        <v>0</v>
      </c>
      <c r="R19" s="43">
        <f>COUNTIFS(Sheet1!$B$5:$B$2696, B19, Sheet1!$EH$5:$EH$2696, $R$2)</f>
        <v>0</v>
      </c>
      <c r="S19" s="43">
        <f>COUNTIFS(Sheet1!$B$5:$B$2696, B19, Sheet1!$EH$5:$EH$2696, $S$2)</f>
        <v>0</v>
      </c>
      <c r="T19" s="43">
        <f>COUNTIFS(Sheet1!$B$5:$B$2696, B19, Sheet1!$EH$5:$EH$2696, $T$2)</f>
        <v>0</v>
      </c>
      <c r="U19" s="43">
        <f>COUNTIFS(Sheet1!$B$5:$B$2696, B19, Sheet1!$EH$5:$EH$2696, $U$2)</f>
        <v>0</v>
      </c>
      <c r="V19" s="43">
        <f>COUNTIFS(Sheet1!$B$5:$B$2696, B19, Sheet1!$EH$5:$EH$2696, $V$2)</f>
        <v>0</v>
      </c>
      <c r="W19" s="43">
        <f>COUNTIFS(Sheet1!$B$5:$B$2696, B19, Sheet1!$EH$5:$EH$2696, $W$2)</f>
        <v>0</v>
      </c>
      <c r="X19" s="43">
        <f>COUNTIFS(Sheet1!$B$5:$B$2696, B19, Sheet1!$EH$5:$EH$2696, $X$2)</f>
        <v>0</v>
      </c>
      <c r="Y19" s="43">
        <f>COUNTIFS(Sheet1!$B$5:$B$2696, B19, Sheet1!$EH$5:$EH$2696, $Y$2)</f>
        <v>0</v>
      </c>
      <c r="Z19" s="43">
        <f>COUNTIFS(Sheet1!$B$5:$B$2696, B19, Sheet1!$EH$5:$EH$2696, $Z$2)</f>
        <v>0</v>
      </c>
      <c r="AA19" s="43">
        <f>COUNTIFS(Sheet1!$B$5:$B$2696, B19, Sheet1!$EH$5:$EH$2696, $AA$2)</f>
        <v>0</v>
      </c>
      <c r="AB19" s="43">
        <f>COUNTIFS(Sheet1!$B$5:$B$2696, B19, Sheet1!$EH$5:$EH$2696, $AB$2)</f>
        <v>0</v>
      </c>
      <c r="AC19" s="43">
        <f>COUNTIFS(Sheet1!$B$5:$B$2696, B19, Sheet1!$EH$5:$EH$2696, $AC$2)</f>
        <v>0</v>
      </c>
      <c r="AD19" s="43">
        <f>COUNTIFS(Sheet1!$B$5:$B$2696, B19, Sheet1!$EH$5:$EH$2696, $AD$2)</f>
        <v>0</v>
      </c>
      <c r="AE19" s="43">
        <f>COUNTIFS(Sheet1!$B$5:$B$2696, B19, Sheet1!$EH$5:$EH$2696, $AE$2)</f>
        <v>0</v>
      </c>
      <c r="AF19" s="43">
        <f>COUNTIFS(Sheet1!$B$5:$B$2696, B19, Sheet1!$EH$5:$EH$2696, $AF$2)</f>
        <v>0</v>
      </c>
      <c r="AG19" s="43">
        <f>COUNTIFS(Sheet1!$B$5:$B$2696, B19, Sheet1!$EH$5:$EH$2696, $AG$2)</f>
        <v>0</v>
      </c>
      <c r="AH19" s="43">
        <f>COUNTIFS(Sheet1!$B$5:$B$2696, B19, Sheet1!$EH$5:$EH$2696, $AH$2)</f>
        <v>0</v>
      </c>
      <c r="AI19" s="43">
        <f>COUNTIFS(Sheet1!$B$5:$B$2696, B19, Sheet1!$EH$5:$EH$2696, $AI$2)</f>
        <v>0</v>
      </c>
      <c r="AJ19" s="43">
        <f>COUNTIFS(Sheet1!$B$5:$B$2696, B19, Sheet1!$EH$5:$EH$2696, $AJ$2)</f>
        <v>0</v>
      </c>
      <c r="AK19" s="43">
        <f>COUNTIFS(Sheet1!$B$5:$B$2696, B19, Sheet1!$EH$5:$EH$2696, $AK$2)</f>
        <v>0</v>
      </c>
      <c r="AL19" s="43">
        <f>COUNTIFS(Sheet1!$B$5:$B$2696, B19, Sheet1!$EH$5:$EH$2696, $AL$2)</f>
        <v>0</v>
      </c>
      <c r="AM19" s="43">
        <f>COUNTIFS(Sheet1!$B$5:$B$2696, B19, Sheet1!$EH$5:$EH$2696, $AM$2)</f>
        <v>0</v>
      </c>
    </row>
    <row r="20" spans="1:39">
      <c r="A20" s="43">
        <f>SUM(A3:A19)</f>
        <v>1394</v>
      </c>
      <c r="B20" s="43" t="s">
        <v>87</v>
      </c>
      <c r="C20" s="43">
        <f t="shared" ref="C20:AM20" si="0">SUM(C3:C18)</f>
        <v>685</v>
      </c>
      <c r="D20" s="43">
        <f t="shared" si="0"/>
        <v>63241.75</v>
      </c>
      <c r="E20" s="43">
        <f>SUM(E3:E19)</f>
        <v>1221</v>
      </c>
      <c r="F20" s="43">
        <f t="shared" si="0"/>
        <v>27</v>
      </c>
      <c r="G20" s="43">
        <f>SUM(G3:G18)</f>
        <v>0</v>
      </c>
      <c r="H20" s="43">
        <f t="shared" si="0"/>
        <v>1</v>
      </c>
      <c r="I20" s="43">
        <f t="shared" si="0"/>
        <v>1</v>
      </c>
      <c r="J20" s="43">
        <f t="shared" si="0"/>
        <v>31</v>
      </c>
      <c r="K20" s="43">
        <f t="shared" si="0"/>
        <v>4</v>
      </c>
      <c r="L20" s="43">
        <f t="shared" si="0"/>
        <v>1</v>
      </c>
      <c r="M20" s="43">
        <f t="shared" si="0"/>
        <v>3</v>
      </c>
      <c r="N20" s="43">
        <f t="shared" si="0"/>
        <v>3</v>
      </c>
      <c r="O20" s="43">
        <f t="shared" si="0"/>
        <v>6</v>
      </c>
      <c r="P20" s="43">
        <f t="shared" si="0"/>
        <v>1</v>
      </c>
      <c r="Q20" s="43">
        <f t="shared" si="0"/>
        <v>3</v>
      </c>
      <c r="R20" s="43">
        <f t="shared" si="0"/>
        <v>4</v>
      </c>
      <c r="S20" s="43">
        <f t="shared" si="0"/>
        <v>2</v>
      </c>
      <c r="T20" s="43">
        <f t="shared" si="0"/>
        <v>1</v>
      </c>
      <c r="U20" s="43">
        <f t="shared" si="0"/>
        <v>1</v>
      </c>
      <c r="V20" s="43">
        <f t="shared" si="0"/>
        <v>2</v>
      </c>
      <c r="W20" s="43">
        <f t="shared" si="0"/>
        <v>2</v>
      </c>
      <c r="X20" s="43">
        <f t="shared" si="0"/>
        <v>4</v>
      </c>
      <c r="Y20" s="43">
        <f t="shared" si="0"/>
        <v>2</v>
      </c>
      <c r="Z20" s="43">
        <f t="shared" si="0"/>
        <v>3</v>
      </c>
      <c r="AA20" s="43">
        <f t="shared" si="0"/>
        <v>8</v>
      </c>
      <c r="AB20" s="43">
        <f t="shared" si="0"/>
        <v>8</v>
      </c>
      <c r="AC20" s="43">
        <f t="shared" si="0"/>
        <v>2</v>
      </c>
      <c r="AD20" s="43">
        <f t="shared" si="0"/>
        <v>1</v>
      </c>
      <c r="AE20" s="43">
        <f t="shared" si="0"/>
        <v>3</v>
      </c>
      <c r="AF20" s="43">
        <f t="shared" si="0"/>
        <v>3</v>
      </c>
      <c r="AG20" s="43">
        <f t="shared" si="0"/>
        <v>11</v>
      </c>
      <c r="AH20" s="43">
        <f t="shared" si="0"/>
        <v>9</v>
      </c>
      <c r="AI20" s="43">
        <f t="shared" si="0"/>
        <v>1</v>
      </c>
      <c r="AJ20" s="43">
        <f t="shared" si="0"/>
        <v>2</v>
      </c>
      <c r="AK20" s="43">
        <f t="shared" si="0"/>
        <v>1</v>
      </c>
      <c r="AL20" s="43">
        <f t="shared" si="0"/>
        <v>2</v>
      </c>
      <c r="AM20" s="43">
        <f t="shared" si="0"/>
        <v>1</v>
      </c>
    </row>
    <row r="21" spans="1:39">
      <c r="E21" s="8"/>
      <c r="O21" s="8"/>
    </row>
    <row r="22" spans="1:39">
      <c r="E22" s="8"/>
      <c r="O22" s="8"/>
    </row>
    <row r="23" spans="1:39">
      <c r="E23" s="8"/>
      <c r="O23" s="8"/>
    </row>
    <row r="24" spans="1:39">
      <c r="B24" s="504" t="s">
        <v>1</v>
      </c>
      <c r="C24" s="504" t="s">
        <v>2</v>
      </c>
      <c r="D24" s="504"/>
      <c r="E24" s="504"/>
      <c r="F24" s="504"/>
      <c r="G24" s="504"/>
      <c r="H24" s="504" t="s">
        <v>3</v>
      </c>
      <c r="I24" s="504"/>
      <c r="J24" s="504" t="s">
        <v>104</v>
      </c>
      <c r="K24" s="504"/>
      <c r="L24" s="504"/>
      <c r="O24" s="8"/>
    </row>
    <row r="25" spans="1:39" ht="21.75" customHeight="1">
      <c r="B25" s="504"/>
      <c r="C25" s="504" t="s">
        <v>4</v>
      </c>
      <c r="D25" s="504" t="s">
        <v>5</v>
      </c>
      <c r="E25" s="504" t="s">
        <v>6</v>
      </c>
      <c r="F25" s="504"/>
      <c r="G25" s="504"/>
      <c r="H25" s="504" t="s">
        <v>9</v>
      </c>
      <c r="I25" s="504" t="s">
        <v>8</v>
      </c>
      <c r="J25" s="504" t="s">
        <v>146</v>
      </c>
      <c r="K25" s="504" t="s">
        <v>8</v>
      </c>
      <c r="L25" s="505" t="s">
        <v>385</v>
      </c>
      <c r="O25" s="8"/>
    </row>
    <row r="26" spans="1:39" ht="22.5">
      <c r="B26" s="504"/>
      <c r="C26" s="504"/>
      <c r="D26" s="504"/>
      <c r="E26" s="342" t="s">
        <v>4</v>
      </c>
      <c r="F26" s="342" t="s">
        <v>5</v>
      </c>
      <c r="G26" s="343" t="s">
        <v>13</v>
      </c>
      <c r="H26" s="504"/>
      <c r="I26" s="504"/>
      <c r="J26" s="504"/>
      <c r="K26" s="504"/>
      <c r="L26" s="505"/>
      <c r="O26" s="8"/>
    </row>
    <row r="27" spans="1:39">
      <c r="B27" s="342" t="s">
        <v>18</v>
      </c>
      <c r="C27" s="342">
        <f>SUMIF(Sheet1!$B$5:$B$2696, B27, Sheet1!$ER$5:$ER$2696)</f>
        <v>2</v>
      </c>
      <c r="D27" s="342">
        <f>SUMIF(Sheet1!$B$5:$B$2696, B27, Sheet1!$EW$5:$EW$2696)</f>
        <v>420</v>
      </c>
      <c r="E27" s="342">
        <f>SUMIFS(Sheet1!$ER$5:$ER$2696, Sheet1!$B$5:$B$2696, B27, Sheet1!$EU$5:$EU$2696, "*yahud*")</f>
        <v>1</v>
      </c>
      <c r="F27" s="342">
        <f>SUMIFS(Sheet1!$EW$5:$EW$2696, Sheet1!$B$5:$B$2696, B27, Sheet1!$EU$5:$EU$2696, "*yahud*")</f>
        <v>120</v>
      </c>
      <c r="G27" s="342">
        <f>SUMIF(Sheet1!$B$5:$B$2696, B27, Sheet1!$ES$5:$ES$2696)</f>
        <v>0</v>
      </c>
      <c r="H27" s="342">
        <f>SUMIF(Sheet1!$B$5:$B$2696, B27, Sheet1!$EY$5:$EY$2696)</f>
        <v>0</v>
      </c>
      <c r="I27" s="342">
        <f>SUMIF(Sheet1!$B$5:$B$2696, B27, Sheet1!$FC$5:$FC$2696)</f>
        <v>0</v>
      </c>
      <c r="J27" s="342">
        <f>SUMIF(Sheet1!$B$5:$B$2696, B27, Sheet1!$EG$5:$EG$2696)</f>
        <v>24</v>
      </c>
      <c r="K27" s="342">
        <f>SUMIF(Sheet1!$B$5:$B$2696, B27, Sheet1!$EL$5:$EL$2696)</f>
        <v>3664</v>
      </c>
      <c r="L27" s="342">
        <f>COUNTIFS(Sheet1!B5:B2696, B27, Sheet1!D5:D2696, "*", Sheet1!EG5:EG2696, "")</f>
        <v>75</v>
      </c>
      <c r="N27" s="506" t="s">
        <v>2258</v>
      </c>
      <c r="O27" s="506"/>
      <c r="P27" s="506"/>
    </row>
    <row r="28" spans="1:39">
      <c r="B28" s="342" t="s">
        <v>38</v>
      </c>
      <c r="C28" s="342">
        <f>SUMIF(Sheet1!$B$5:$B$2696, B28, Sheet1!$ER$5:$ER$2696)</f>
        <v>7</v>
      </c>
      <c r="D28" s="342">
        <f>SUMIF(Sheet1!$B$5:$B$2696, B28, Sheet1!$EW$5:$EW$2696)</f>
        <v>330</v>
      </c>
      <c r="E28" s="342">
        <f>SUMIFS(Sheet1!$ER$5:$ER$2696, Sheet1!$B$5:$B$2696, B28, Sheet1!$EU$5:$EU$2696, "*yahud*")</f>
        <v>5</v>
      </c>
      <c r="F28" s="342">
        <f>SUMIFS(Sheet1!$EW$5:$EW$2696, Sheet1!$B$5:$B$2696, B28, Sheet1!$EU$5:$EU$2696, "*yahud*")</f>
        <v>250</v>
      </c>
      <c r="G28" s="342">
        <f>SUMIF(Sheet1!$B$5:$B$2696, B28, Sheet1!$ES$5:$ES$2696)</f>
        <v>0</v>
      </c>
      <c r="H28" s="342">
        <f>SUMIF(Sheet1!$B$5:$B$2696, B28, Sheet1!$EY$5:$EY$2696)</f>
        <v>54</v>
      </c>
      <c r="I28" s="342">
        <f>SUMIF(Sheet1!$B$5:$B$2696, B28, Sheet1!$FC$5:$FC$2696)</f>
        <v>1632</v>
      </c>
      <c r="J28" s="342">
        <f>SUMIF(Sheet1!$B$5:$B$2696, B28, Sheet1!$EG$5:$EG$2696)</f>
        <v>78</v>
      </c>
      <c r="K28" s="342">
        <f>SUMIF(Sheet1!$B$5:$B$2696, B28, Sheet1!$EL$5:$EL$2696)</f>
        <v>5500</v>
      </c>
      <c r="L28" s="342">
        <f>COUNTIFS(Sheet1!B6:B2697, B28, Sheet1!D6:D2697, "*", Sheet1!EG6:EG2697, "")</f>
        <v>81</v>
      </c>
      <c r="N28" s="506"/>
      <c r="O28" s="506"/>
      <c r="P28" s="506"/>
    </row>
    <row r="29" spans="1:39">
      <c r="B29" s="342" t="s">
        <v>43</v>
      </c>
      <c r="C29" s="342">
        <f>SUMIF(Sheet1!$B$5:$B$2696, B29, Sheet1!$ER$5:$ER$2696)</f>
        <v>10</v>
      </c>
      <c r="D29" s="342">
        <f>SUMIF(Sheet1!$B$5:$B$2696, B29, Sheet1!$EW$5:$EW$2696)</f>
        <v>393</v>
      </c>
      <c r="E29" s="342">
        <f>SUMIFS(Sheet1!$ER$5:$ER$2696, Sheet1!$B$5:$B$2696, B29, Sheet1!$EU$5:$EU$2696, "*yahud*")</f>
        <v>0</v>
      </c>
      <c r="F29" s="342">
        <f>SUMIFS(Sheet1!$EW$5:$EW$2696, Sheet1!$B$5:$B$2696, B29, Sheet1!$EU$5:$EU$2696, "*yahud*")</f>
        <v>0</v>
      </c>
      <c r="G29" s="342">
        <f>SUMIF(Sheet1!$B$5:$B$2696, B29, Sheet1!$ES$5:$ES$2696)</f>
        <v>0</v>
      </c>
      <c r="H29" s="342">
        <f>SUMIF(Sheet1!$B$5:$B$2696, B29, Sheet1!$EY$5:$EY$2696)</f>
        <v>23</v>
      </c>
      <c r="I29" s="342">
        <f>SUMIF(Sheet1!$B$5:$B$2696, B29, Sheet1!$FC$5:$FC$2696)</f>
        <v>1195</v>
      </c>
      <c r="J29" s="342">
        <f>SUMIF(Sheet1!$B$5:$B$2696, B29, Sheet1!$EG$5:$EG$2696)</f>
        <v>170</v>
      </c>
      <c r="K29" s="342">
        <f>SUMIF(Sheet1!$B$5:$B$2696, B29, Sheet1!$EL$5:$EL$2696)</f>
        <v>14307.75</v>
      </c>
      <c r="L29" s="342">
        <f>COUNTIFS(Sheet1!B7:B2698, B29, Sheet1!D7:D2698, "*", Sheet1!EG7:EG2698, "")</f>
        <v>52</v>
      </c>
      <c r="N29" s="506"/>
      <c r="O29" s="506"/>
      <c r="P29" s="506"/>
    </row>
    <row r="30" spans="1:39">
      <c r="B30" s="342" t="s">
        <v>44</v>
      </c>
      <c r="C30" s="342">
        <f>SUMIF(Sheet1!$B$5:$B$2696, B30, Sheet1!$ER$5:$ER$2696)</f>
        <v>1</v>
      </c>
      <c r="D30" s="342">
        <f>SUMIF(Sheet1!$B$5:$B$2696, B30, Sheet1!$EW$5:$EW$2696)</f>
        <v>15</v>
      </c>
      <c r="E30" s="342">
        <f>SUMIFS(Sheet1!$ER$5:$ER$2696, Sheet1!$B$5:$B$2696, B30, Sheet1!$EU$5:$EU$2696, "*yahud*")</f>
        <v>0</v>
      </c>
      <c r="F30" s="342">
        <f>SUMIFS(Sheet1!$EW$5:$EW$2696, Sheet1!$B$5:$B$2696, B30, Sheet1!$EU$5:$EU$2696, "*yahud*")</f>
        <v>0</v>
      </c>
      <c r="G30" s="342">
        <f>SUMIF(Sheet1!$B$5:$B$2696, B30, Sheet1!$ES$5:$ES$2696)</f>
        <v>0</v>
      </c>
      <c r="H30" s="342">
        <f>SUMIF(Sheet1!$B$5:$B$2696, B30, Sheet1!$EY$5:$EY$2696)</f>
        <v>5</v>
      </c>
      <c r="I30" s="342">
        <f>SUMIF(Sheet1!$B$5:$B$2696, B30, Sheet1!$FC$5:$FC$2696)</f>
        <v>90</v>
      </c>
      <c r="J30" s="342">
        <f>SUMIF(Sheet1!$B$5:$B$2696, B30, Sheet1!$EG$5:$EG$2696)</f>
        <v>6</v>
      </c>
      <c r="K30" s="342">
        <f>SUMIF(Sheet1!$B$5:$B$2696, B30, Sheet1!$EL$5:$EL$2696)</f>
        <v>337</v>
      </c>
      <c r="L30" s="342">
        <f>COUNTIFS(Sheet1!B8:B2699, B30, Sheet1!D8:D2699, "*", Sheet1!EG8:EG2699, "")</f>
        <v>98</v>
      </c>
      <c r="O30" s="8"/>
    </row>
    <row r="31" spans="1:39">
      <c r="B31" s="342" t="s">
        <v>46</v>
      </c>
      <c r="C31" s="342">
        <f>SUMIF(Sheet1!$B$5:$B$2696, B31, Sheet1!$ER$5:$ER$2696)</f>
        <v>23</v>
      </c>
      <c r="D31" s="342">
        <f>SUMIF(Sheet1!$B$5:$B$2696, B31, Sheet1!$EW$5:$EW$2696)</f>
        <v>841</v>
      </c>
      <c r="E31" s="342">
        <f>SUMIFS(Sheet1!$ER$5:$ER$2696, Sheet1!$B$5:$B$2696, B31, Sheet1!$EU$5:$EU$2696, "*yahud*")</f>
        <v>17</v>
      </c>
      <c r="F31" s="342">
        <f>SUMIFS(Sheet1!$EW$5:$EW$2696, Sheet1!$B$5:$B$2696, B31, Sheet1!$EU$5:$EU$2696, "*yahud*")</f>
        <v>620</v>
      </c>
      <c r="G31" s="342">
        <f>SUMIF(Sheet1!$B$5:$B$2696, B31, Sheet1!$ES$5:$ES$2696)</f>
        <v>4</v>
      </c>
      <c r="H31" s="342">
        <f>SUMIF(Sheet1!$B$5:$B$2696, B31, Sheet1!$EY$5:$EY$2696)</f>
        <v>97</v>
      </c>
      <c r="I31" s="342">
        <f>SUMIF(Sheet1!$B$5:$B$2696, B31, Sheet1!$FC$5:$FC$2696)</f>
        <v>1102</v>
      </c>
      <c r="J31" s="342">
        <f>SUMIF(Sheet1!$B$5:$B$2696, B31, Sheet1!$EG$5:$EG$2696)</f>
        <v>109</v>
      </c>
      <c r="K31" s="342">
        <f>SUMIF(Sheet1!$B$5:$B$2696, B31, Sheet1!$EL$5:$EL$2696)</f>
        <v>12227</v>
      </c>
      <c r="L31" s="342">
        <f>COUNTIFS(Sheet1!B9:B2700, B31, Sheet1!D9:D2700, "*", Sheet1!EG9:EG2700, "")</f>
        <v>60</v>
      </c>
      <c r="O31" s="8"/>
    </row>
    <row r="32" spans="1:39">
      <c r="B32" s="342" t="s">
        <v>47</v>
      </c>
      <c r="C32" s="342">
        <f>SUMIF(Sheet1!$B$5:$B$2696, B32, Sheet1!$ER$5:$ER$2696)</f>
        <v>29</v>
      </c>
      <c r="D32" s="342">
        <f>SUMIF(Sheet1!$B$5:$B$2696, B32, Sheet1!$EW$5:$EW$2696)</f>
        <v>1133</v>
      </c>
      <c r="E32" s="342">
        <f>SUMIFS(Sheet1!$ER$5:$ER$2696, Sheet1!$B$5:$B$2696, B32, Sheet1!$EU$5:$EU$2696, "*yahud*")</f>
        <v>0</v>
      </c>
      <c r="F32" s="342">
        <f>SUMIFS(Sheet1!$EW$5:$EW$2696, Sheet1!$B$5:$B$2696, B32, Sheet1!$EU$5:$EU$2696, "*yahud*")</f>
        <v>600</v>
      </c>
      <c r="G32" s="342">
        <f>SUMIF(Sheet1!$B$5:$B$2696, B32, Sheet1!$ES$5:$ES$2696)</f>
        <v>0</v>
      </c>
      <c r="H32" s="342">
        <f>SUMIF(Sheet1!$B$5:$B$2696, B32, Sheet1!$EY$5:$EY$2696)</f>
        <v>21</v>
      </c>
      <c r="I32" s="342">
        <f>SUMIF(Sheet1!$B$5:$B$2696, B32, Sheet1!$FC$5:$FC$2696)</f>
        <v>608.5</v>
      </c>
      <c r="J32" s="342">
        <f>SUMIF(Sheet1!$B$5:$B$2696, B32, Sheet1!$EG$5:$EG$2696)</f>
        <v>63</v>
      </c>
      <c r="K32" s="342">
        <f>SUMIF(Sheet1!$B$5:$B$2696, B32, Sheet1!$EL$5:$EL$2696)</f>
        <v>4605</v>
      </c>
      <c r="L32" s="342">
        <f>COUNTIFS(Sheet1!B10:B2701, B32, Sheet1!D10:D2701, "*", Sheet1!EG10:EG2701, "")</f>
        <v>106</v>
      </c>
      <c r="O32" s="8"/>
    </row>
    <row r="33" spans="2:18">
      <c r="B33" s="342" t="s">
        <v>49</v>
      </c>
      <c r="C33" s="342">
        <f>SUMIF(Sheet1!$B$5:$B$2696, B33, Sheet1!$ER$5:$ER$2696)</f>
        <v>17</v>
      </c>
      <c r="D33" s="342">
        <f>SUMIF(Sheet1!$B$5:$B$2696, B33, Sheet1!$EW$5:$EW$2696)</f>
        <v>480</v>
      </c>
      <c r="E33" s="342">
        <f>SUMIFS(Sheet1!$ER$5:$ER$2696, Sheet1!$B$5:$B$2696, B33, Sheet1!$EU$5:$EU$2696, "*yahud*")</f>
        <v>1</v>
      </c>
      <c r="F33" s="342">
        <f>SUMIFS(Sheet1!$EW$5:$EW$2696, Sheet1!$B$5:$B$2696, B33, Sheet1!$EU$5:$EU$2696, "*yahud*")</f>
        <v>60</v>
      </c>
      <c r="G33" s="342">
        <f>SUMIF(Sheet1!$B$5:$B$2696, B33, Sheet1!$ES$5:$ES$2696)</f>
        <v>0</v>
      </c>
      <c r="H33" s="342">
        <f>SUMIF(Sheet1!$B$5:$B$2696, B33, Sheet1!$EY$5:$EY$2696)</f>
        <v>11</v>
      </c>
      <c r="I33" s="342">
        <f>SUMIF(Sheet1!$B$5:$B$2696, B33, Sheet1!$FC$5:$FC$2696)</f>
        <v>503</v>
      </c>
      <c r="J33" s="342">
        <f>SUMIF(Sheet1!$B$5:$B$2696, B33, Sheet1!$EG$5:$EG$2696)</f>
        <v>65</v>
      </c>
      <c r="K33" s="342">
        <f>SUMIF(Sheet1!$B$5:$B$2696, B33, Sheet1!$EL$5:$EL$2696)</f>
        <v>4610</v>
      </c>
      <c r="L33" s="342">
        <f>COUNTIFS(Sheet1!B11:B2702, B33, Sheet1!D11:D2702, "*", Sheet1!EG11:EG2702, "")</f>
        <v>32</v>
      </c>
      <c r="O33" s="8"/>
    </row>
    <row r="34" spans="2:18">
      <c r="B34" s="342" t="s">
        <v>67</v>
      </c>
      <c r="C34" s="342">
        <f>SUMIF(Sheet1!$B$5:$B$2696, B34, Sheet1!$ER$5:$ER$2696)</f>
        <v>8</v>
      </c>
      <c r="D34" s="342">
        <f>SUMIF(Sheet1!$B$5:$B$2696, B34, Sheet1!$EW$5:$EW$2696)</f>
        <v>404</v>
      </c>
      <c r="E34" s="342">
        <f>SUMIFS(Sheet1!$ER$5:$ER$2696, Sheet1!$B$5:$B$2696, B34, Sheet1!$EU$5:$EU$2696, "*yahud*")</f>
        <v>1</v>
      </c>
      <c r="F34" s="342">
        <f>SUMIFS(Sheet1!$EW$5:$EW$2696, Sheet1!$B$5:$B$2696, B34, Sheet1!$EU$5:$EU$2696, "*yahud*")</f>
        <v>200</v>
      </c>
      <c r="G34" s="342">
        <f>SUMIF(Sheet1!$B$5:$B$2696, B34, Sheet1!$ES$5:$ES$2696)</f>
        <v>0</v>
      </c>
      <c r="H34" s="342">
        <f>SUMIF(Sheet1!$B$5:$B$2696, B34, Sheet1!$EY$5:$EY$2696)</f>
        <v>50</v>
      </c>
      <c r="I34" s="342">
        <f>SUMIF(Sheet1!$B$5:$B$2696, B34, Sheet1!$FC$5:$FC$2696)</f>
        <v>1015</v>
      </c>
      <c r="J34" s="342">
        <f>SUMIF(Sheet1!$B$5:$B$2696, B34, Sheet1!$EG$5:$EG$2696)</f>
        <v>34</v>
      </c>
      <c r="K34" s="342">
        <f>SUMIF(Sheet1!$B$5:$B$2696, B34, Sheet1!$EL$5:$EL$2696)</f>
        <v>3355</v>
      </c>
      <c r="L34" s="342">
        <f>COUNTIFS(Sheet1!B12:B2703, B34, Sheet1!D12:D2703, "*", Sheet1!EG12:EG2703, "")</f>
        <v>206</v>
      </c>
      <c r="O34" s="8" t="s">
        <v>2295</v>
      </c>
    </row>
    <row r="35" spans="2:18">
      <c r="B35" s="342" t="s">
        <v>68</v>
      </c>
      <c r="C35" s="342">
        <f>SUMIF(Sheet1!$B$5:$B$2696, B35, Sheet1!$ER$5:$ER$2696)</f>
        <v>12</v>
      </c>
      <c r="D35" s="342">
        <f>SUMIF(Sheet1!$B$5:$B$2696, B35, Sheet1!$EW$5:$EW$2696)</f>
        <v>395</v>
      </c>
      <c r="E35" s="342">
        <f>SUMIFS(Sheet1!$ER$5:$ER$2696, Sheet1!$B$5:$B$2696, B35, Sheet1!$EU$5:$EU$2696, "*yahud*")</f>
        <v>2</v>
      </c>
      <c r="F35" s="342">
        <f>SUMIFS(Sheet1!$EW$5:$EW$2696, Sheet1!$B$5:$B$2696, B35, Sheet1!$EU$5:$EU$2696, "*yahud*")</f>
        <v>0</v>
      </c>
      <c r="G35" s="342">
        <f>SUMIF(Sheet1!$B$5:$B$2696, B35, Sheet1!$ES$5:$ES$2696)</f>
        <v>0</v>
      </c>
      <c r="H35" s="342">
        <f>SUMIF(Sheet1!$B$5:$B$2696, B35, Sheet1!$EY$5:$EY$2696)</f>
        <v>0</v>
      </c>
      <c r="I35" s="342">
        <f>SUMIF(Sheet1!$B$5:$B$2696, B35, Sheet1!$FC$5:$FC$2696)</f>
        <v>0</v>
      </c>
      <c r="J35" s="342">
        <f>SUMIF(Sheet1!$B$5:$B$2696, B35, Sheet1!$EG$5:$EG$2696)</f>
        <v>24</v>
      </c>
      <c r="K35" s="342">
        <f>SUMIF(Sheet1!$B$5:$B$2696, B35, Sheet1!$EL$5:$EL$2696)</f>
        <v>2090</v>
      </c>
      <c r="L35" s="342">
        <f>COUNTIFS(Sheet1!B13:B2704, B35, Sheet1!D13:D2704, "*", Sheet1!EG13:EG2704, "")</f>
        <v>72</v>
      </c>
      <c r="N35" t="s">
        <v>418</v>
      </c>
      <c r="O35" s="8">
        <f>SUM(J27:J34)</f>
        <v>549</v>
      </c>
      <c r="P35">
        <f>SUM(K27:K34)</f>
        <v>48605.75</v>
      </c>
      <c r="Q35" s="224">
        <f>O35/J44</f>
        <v>0.80145985401459852</v>
      </c>
      <c r="R35" s="224">
        <f>P35/K44</f>
        <v>0.76857060407088673</v>
      </c>
    </row>
    <row r="36" spans="2:18">
      <c r="B36" s="342" t="s">
        <v>69</v>
      </c>
      <c r="C36" s="342">
        <f>SUMIF(Sheet1!$B$5:$B$2696, B36, Sheet1!$ER$5:$ER$2696)</f>
        <v>19</v>
      </c>
      <c r="D36" s="342">
        <f>SUMIF(Sheet1!$B$5:$B$2696, B36, Sheet1!$EW$5:$EW$2696)</f>
        <v>452</v>
      </c>
      <c r="E36" s="342">
        <f>SUMIFS(Sheet1!$ER$5:$ER$2696, Sheet1!$B$5:$B$2696, B36, Sheet1!$EU$5:$EU$2696, "*yahud*")</f>
        <v>0</v>
      </c>
      <c r="F36" s="342">
        <f>SUMIFS(Sheet1!$EW$5:$EW$2696, Sheet1!$B$5:$B$2696, B36, Sheet1!$EU$5:$EU$2696, "*yahud*")</f>
        <v>0</v>
      </c>
      <c r="G36" s="342">
        <f>SUMIF(Sheet1!$B$5:$B$2696, B36, Sheet1!$ES$5:$ES$2696)</f>
        <v>0</v>
      </c>
      <c r="H36" s="342">
        <f>SUMIF(Sheet1!$B$5:$B$2696, B36, Sheet1!$EY$5:$EY$2696)</f>
        <v>0</v>
      </c>
      <c r="I36" s="342">
        <f>SUMIF(Sheet1!$B$5:$B$2696, B36, Sheet1!$FC$5:$FC$2696)</f>
        <v>0</v>
      </c>
      <c r="J36" s="342">
        <f>SUMIF(Sheet1!$B$5:$B$2696, B36, Sheet1!$EG$5:$EG$2696)</f>
        <v>6</v>
      </c>
      <c r="K36" s="342">
        <f>SUMIF(Sheet1!$B$5:$B$2696, B36, Sheet1!$EL$5:$EL$2696)</f>
        <v>180</v>
      </c>
      <c r="L36" s="342">
        <f>COUNTIFS(Sheet1!B14:B2705, B36, Sheet1!D14:D2705, "*", Sheet1!EG14:EG2705, "")</f>
        <v>59</v>
      </c>
      <c r="N36" t="s">
        <v>420</v>
      </c>
      <c r="O36" s="8">
        <f>SUM(J35:J43)</f>
        <v>136</v>
      </c>
      <c r="P36">
        <f>SUM(K35:K43)</f>
        <v>14636</v>
      </c>
      <c r="Q36" s="224">
        <f>O36/J44</f>
        <v>0.19854014598540146</v>
      </c>
      <c r="R36" s="224">
        <f>P36/K44</f>
        <v>0.2314293959291133</v>
      </c>
    </row>
    <row r="37" spans="2:18">
      <c r="B37" s="342" t="s">
        <v>80</v>
      </c>
      <c r="C37" s="342">
        <f>SUMIF(Sheet1!$B$5:$B$2696, B37, Sheet1!$ER$5:$ER$2696)</f>
        <v>3</v>
      </c>
      <c r="D37" s="342">
        <f>SUMIF(Sheet1!$B$5:$B$2696, B37, Sheet1!$EW$5:$EW$2696)</f>
        <v>65</v>
      </c>
      <c r="E37" s="342">
        <f>SUMIFS(Sheet1!$ER$5:$ER$2696, Sheet1!$B$5:$B$2696, B37, Sheet1!$EU$5:$EU$2696, "*yahud*")</f>
        <v>0</v>
      </c>
      <c r="F37" s="342">
        <f>SUMIFS(Sheet1!$EW$5:$EW$2696, Sheet1!$B$5:$B$2696, B37, Sheet1!$EU$5:$EU$2696, "*yahud*")</f>
        <v>0</v>
      </c>
      <c r="G37" s="342">
        <f>SUMIF(Sheet1!$B$5:$B$2696, B37, Sheet1!$ES$5:$ES$2696)</f>
        <v>0</v>
      </c>
      <c r="H37" s="342">
        <f>SUMIF(Sheet1!$B$5:$B$2696, B37, Sheet1!$EY$5:$EY$2696)</f>
        <v>0</v>
      </c>
      <c r="I37" s="342">
        <f>SUMIF(Sheet1!$B$5:$B$2696, B37, Sheet1!$FC$5:$FC$2696)</f>
        <v>0</v>
      </c>
      <c r="J37" s="342">
        <f>SUMIF(Sheet1!$B$5:$B$2696, B37, Sheet1!$EG$5:$EG$2696)</f>
        <v>3</v>
      </c>
      <c r="K37" s="342">
        <f>SUMIF(Sheet1!$B$5:$B$2696, B37, Sheet1!$EL$5:$EL$2696)</f>
        <v>300</v>
      </c>
      <c r="L37" s="342">
        <f>COUNTIFS(Sheet1!B15:B2706, B37, Sheet1!D15:D2706, "*", Sheet1!EG15:EG2706, "")</f>
        <v>25</v>
      </c>
      <c r="O37" s="8"/>
    </row>
    <row r="38" spans="2:18">
      <c r="B38" s="342" t="s">
        <v>71</v>
      </c>
      <c r="C38" s="342">
        <f>SUMIF(Sheet1!$B$5:$B$2696, B38, Sheet1!$ER$5:$ER$2696)</f>
        <v>0</v>
      </c>
      <c r="D38" s="342">
        <f>SUMIF(Sheet1!$B$5:$B$2696, B38, Sheet1!$EW$5:$EW$2696)</f>
        <v>0</v>
      </c>
      <c r="E38" s="342">
        <f>SUMIFS(Sheet1!$ER$5:$ER$2696, Sheet1!$B$5:$B$2696, B38, Sheet1!$EU$5:$EU$2696, "*yahud*")</f>
        <v>0</v>
      </c>
      <c r="F38" s="342">
        <f>SUMIFS(Sheet1!$EW$5:$EW$2696, Sheet1!$B$5:$B$2696, B38, Sheet1!$EU$5:$EU$2696, "*yahud*")</f>
        <v>0</v>
      </c>
      <c r="G38" s="342">
        <f>SUMIF(Sheet1!$B$5:$B$2696, B38, Sheet1!$ES$5:$ES$2696)</f>
        <v>0</v>
      </c>
      <c r="H38" s="342">
        <f>SUMIF(Sheet1!$B$5:$B$2696, B38, Sheet1!$EY$5:$EY$2696)</f>
        <v>0</v>
      </c>
      <c r="I38" s="342">
        <f>SUMIF(Sheet1!$B$5:$B$2696, B38, Sheet1!$FC$5:$FC$2696)</f>
        <v>0</v>
      </c>
      <c r="J38" s="342">
        <f>SUMIF(Sheet1!$B$5:$B$2696, B38, Sheet1!$EG$5:$EG$2696)</f>
        <v>0</v>
      </c>
      <c r="K38" s="342">
        <f>SUMIF(Sheet1!$B$5:$B$2696, B38, Sheet1!$EL$5:$EL$2696)</f>
        <v>0</v>
      </c>
      <c r="L38" s="342">
        <f>COUNTIFS(Sheet1!B16:B2707, B38, Sheet1!D16:D2707, "*", Sheet1!EG16:EG2707, "")</f>
        <v>33</v>
      </c>
      <c r="O38" s="8"/>
    </row>
    <row r="39" spans="2:18">
      <c r="B39" s="342" t="s">
        <v>72</v>
      </c>
      <c r="C39" s="342">
        <f>SUMIF(Sheet1!$B$5:$B$2696, B39, Sheet1!$ER$5:$ER$2696)</f>
        <v>0</v>
      </c>
      <c r="D39" s="342">
        <f>SUMIF(Sheet1!$B$5:$B$2696, B39, Sheet1!$EW$5:$EW$2696)</f>
        <v>0</v>
      </c>
      <c r="E39" s="342">
        <f>SUMIFS(Sheet1!$ER$5:$ER$2696, Sheet1!$B$5:$B$2696, B39, Sheet1!$EU$5:$EU$2696, "*yahud*")</f>
        <v>0</v>
      </c>
      <c r="F39" s="342">
        <f>SUMIFS(Sheet1!$EW$5:$EW$2696, Sheet1!$B$5:$B$2696, B39, Sheet1!$EU$5:$EU$2696, "*yahud*")</f>
        <v>0</v>
      </c>
      <c r="G39" s="342">
        <f>SUMIF(Sheet1!$B$5:$B$2696, B39, Sheet1!$ES$5:$ES$2696)</f>
        <v>0</v>
      </c>
      <c r="H39" s="342">
        <f>SUMIF(Sheet1!$B$5:$B$2696, B39, Sheet1!$EY$5:$EY$2696)</f>
        <v>0</v>
      </c>
      <c r="I39" s="342">
        <f>SUMIF(Sheet1!$B$5:$B$2696, B39, Sheet1!$FC$5:$FC$2696)</f>
        <v>0</v>
      </c>
      <c r="J39" s="342">
        <f>SUMIF(Sheet1!$B$5:$B$2696, B39, Sheet1!$EG$5:$EG$2696)</f>
        <v>1</v>
      </c>
      <c r="K39" s="342">
        <f>SUMIF(Sheet1!$B$5:$B$2696, B39, Sheet1!$EL$5:$EL$2696)</f>
        <v>100</v>
      </c>
      <c r="L39" s="342">
        <f>COUNTIFS(Sheet1!B17:B2708, B39, Sheet1!D17:D2708, "*", Sheet1!EG17:EG2708, "")</f>
        <v>82</v>
      </c>
      <c r="O39" s="8"/>
    </row>
    <row r="40" spans="2:18">
      <c r="B40" s="342" t="s">
        <v>73</v>
      </c>
      <c r="C40" s="342">
        <f>SUMIF(Sheet1!$B$5:$B$2696, B40, Sheet1!$ER$5:$ER$2696)</f>
        <v>2</v>
      </c>
      <c r="D40" s="342">
        <f>SUMIF(Sheet1!$B$5:$B$2696, B40, Sheet1!$EW$5:$EW$2696)</f>
        <v>70</v>
      </c>
      <c r="E40" s="342">
        <f>SUMIFS(Sheet1!$ER$5:$ER$2696, Sheet1!$B$5:$B$2696, B40, Sheet1!$EU$5:$EU$2696, "*yahud*")</f>
        <v>0</v>
      </c>
      <c r="F40" s="342">
        <f>SUMIFS(Sheet1!$EW$5:$EW$2696, Sheet1!$B$5:$B$2696, B40, Sheet1!$EU$5:$EU$2696, "*yahud*")</f>
        <v>0</v>
      </c>
      <c r="G40" s="342">
        <f>SUMIF(Sheet1!$B$5:$B$2696, B40, Sheet1!$ES$5:$ES$2696)</f>
        <v>0</v>
      </c>
      <c r="H40" s="342">
        <f>SUMIF(Sheet1!$B$5:$B$2696, B40, Sheet1!$EY$5:$EY$2696)</f>
        <v>0</v>
      </c>
      <c r="I40" s="342">
        <f>SUMIF(Sheet1!$B$5:$B$2696, B40, Sheet1!$FC$5:$FC$2696)</f>
        <v>0</v>
      </c>
      <c r="J40" s="342">
        <f>SUMIF(Sheet1!$B$5:$B$2696, B40, Sheet1!$EG$5:$EG$2696)</f>
        <v>12</v>
      </c>
      <c r="K40" s="342">
        <f>SUMIF(Sheet1!$B$5:$B$2696, B40, Sheet1!$EL$5:$EL$2696)</f>
        <v>1020</v>
      </c>
      <c r="L40" s="342">
        <f>COUNTIFS(Sheet1!B18:B2709, B40, Sheet1!D18:D2709, "*", Sheet1!EG18:EG2709, "")</f>
        <v>43</v>
      </c>
      <c r="O40" s="8"/>
    </row>
    <row r="41" spans="2:18">
      <c r="B41" s="342" t="s">
        <v>181</v>
      </c>
      <c r="C41" s="342">
        <f>SUMIF(Sheet1!$B$5:$B$2696, B41, Sheet1!$ER$5:$ER$2696)</f>
        <v>57</v>
      </c>
      <c r="D41" s="342">
        <f>SUMIF(Sheet1!$B$5:$B$2696, B41, Sheet1!$EW$5:$EW$2696)</f>
        <v>2969</v>
      </c>
      <c r="E41" s="342">
        <f>SUMIFS(Sheet1!$ER$5:$ER$2696, Sheet1!$B$5:$B$2696, B41, Sheet1!$EU$5:$EU$2696, "*yahud*")</f>
        <v>0</v>
      </c>
      <c r="F41" s="342">
        <f>SUMIFS(Sheet1!$EW$5:$EW$2696, Sheet1!$B$5:$B$2696, B41, Sheet1!$EU$5:$EU$2696, "*yahud*")</f>
        <v>0</v>
      </c>
      <c r="G41" s="342">
        <f>SUMIF(Sheet1!$B$5:$B$2696, B41, Sheet1!$ES$5:$ES$2696)</f>
        <v>0</v>
      </c>
      <c r="H41" s="342">
        <f>SUMIF(Sheet1!$B$5:$B$2696, B41, Sheet1!$EY$5:$EY$2696)</f>
        <v>0</v>
      </c>
      <c r="I41" s="342">
        <f>SUMIF(Sheet1!$B$5:$B$2696, B41, Sheet1!$FC$5:$FC$2696)</f>
        <v>0</v>
      </c>
      <c r="J41" s="342">
        <f>SUMIF(Sheet1!$B$5:$B$2696, B41, Sheet1!$EG$5:$EG$2696)</f>
        <v>86</v>
      </c>
      <c r="K41" s="342">
        <f>SUMIF(Sheet1!$B$5:$B$2696, B41, Sheet1!$EL$5:$EL$2696)</f>
        <v>10366</v>
      </c>
      <c r="L41" s="342">
        <f>COUNTIFS(Sheet1!B19:B2710, B41, Sheet1!D19:D2710, "*", Sheet1!EG19:EG2710, "")</f>
        <v>167</v>
      </c>
      <c r="O41" s="8"/>
    </row>
    <row r="42" spans="2:18">
      <c r="B42" s="342" t="s">
        <v>192</v>
      </c>
      <c r="C42" s="342">
        <f>SUMIF(Sheet1!$B$5:$B$2696, B42, Sheet1!$ER$5:$ER$2696)</f>
        <v>3</v>
      </c>
      <c r="D42" s="342">
        <f>SUMIF(Sheet1!$B$5:$B$2696, B42, Sheet1!$EW$5:$EW$2696)</f>
        <v>190</v>
      </c>
      <c r="E42" s="342">
        <f>SUMIFS(Sheet1!$ER$5:$ER$2696, Sheet1!$B$5:$B$2696, B42, Sheet1!$EU$5:$EU$2696, "*yahud*")</f>
        <v>0</v>
      </c>
      <c r="F42" s="342">
        <f>SUMIFS(Sheet1!$EW$5:$EW$2696, Sheet1!$B$5:$B$2696, B42, Sheet1!$EU$5:$EU$2696, "*yahud*")</f>
        <v>0</v>
      </c>
      <c r="G42" s="342">
        <f>SUMIF(Sheet1!$B$5:$B$2696, B42, Sheet1!$ES$5:$ES$2696)</f>
        <v>0</v>
      </c>
      <c r="H42" s="342">
        <f>SUMIF(Sheet1!$B$5:$B$2696, B42, Sheet1!$EY$5:$EY$2696)</f>
        <v>0</v>
      </c>
      <c r="I42" s="342">
        <f>SUMIF(Sheet1!$B$5:$B$2696, B42, Sheet1!$FC$5:$FC$2696)</f>
        <v>0</v>
      </c>
      <c r="J42" s="342">
        <f>SUMIF(Sheet1!$B$5:$B$2696, B42, Sheet1!$EG$5:$EG$2696)</f>
        <v>4</v>
      </c>
      <c r="K42" s="342">
        <f>SUMIF(Sheet1!$B$5:$B$2696, B42, Sheet1!$EL$5:$EL$2696)</f>
        <v>580</v>
      </c>
      <c r="L42" s="342">
        <f>COUNTIFS(Sheet1!B20:B2711, B42, Sheet1!D20:D2711, "*", Sheet1!EG20:EG2711, "")</f>
        <v>18</v>
      </c>
      <c r="O42" s="8"/>
    </row>
    <row r="43" spans="2:18">
      <c r="B43" s="342" t="s">
        <v>194</v>
      </c>
      <c r="C43" s="342">
        <f>SUMIF(Sheet1!$B$5:$B$2696, B43, Sheet1!$ER$5:$ER$2696)</f>
        <v>0</v>
      </c>
      <c r="D43" s="342">
        <f>SUMIF(Sheet1!$B$5:$B$2696, B43, Sheet1!$EW$5:$EW$2696)</f>
        <v>0</v>
      </c>
      <c r="E43" s="342">
        <f>SUMIFS(Sheet1!$ER$5:$ER$2696, Sheet1!$B$5:$B$2696, B43, Sheet1!$EU$5:$EU$2696, "*yahud*")</f>
        <v>0</v>
      </c>
      <c r="F43" s="342">
        <f>SUMIFS(Sheet1!$EW$5:$EW$2696, Sheet1!$B$5:$B$2696, B43, Sheet1!$EU$5:$EU$2696, "*yahud*")</f>
        <v>0</v>
      </c>
      <c r="G43" s="342">
        <f>SUMIF(Sheet1!$B$5:$B$2696, B43, Sheet1!$ES$5:$ES$2696)</f>
        <v>0</v>
      </c>
      <c r="H43" s="342">
        <f>SUMIF(Sheet1!$B$5:$B$2696, B43, Sheet1!$EY$5:$EY$2696)</f>
        <v>0</v>
      </c>
      <c r="I43" s="342">
        <f>SUMIF(Sheet1!$B$5:$B$2696, B43, Sheet1!$FC$5:$FC$2696)</f>
        <v>0</v>
      </c>
      <c r="J43" s="342">
        <f>SUMIF(Sheet1!$B$5:$B$2696, B43, Sheet1!$EG$5:$EG$2696)</f>
        <v>0</v>
      </c>
      <c r="K43" s="342">
        <f>SUMIF(Sheet1!$B$5:$B$2696, B43, Sheet1!$EL$5:$EL$2696)</f>
        <v>0</v>
      </c>
      <c r="L43" s="342">
        <f>COUNTIFS(Sheet1!B21:B2712, B43, Sheet1!D21:D2712, "*", Sheet1!EG21:EG2712, "")</f>
        <v>12</v>
      </c>
      <c r="O43" s="8"/>
      <c r="P43">
        <f>SUM(L27:L34)</f>
        <v>710</v>
      </c>
      <c r="Q43">
        <f>SUM(L35:L43)</f>
        <v>511</v>
      </c>
    </row>
    <row r="44" spans="2:18">
      <c r="B44" s="342" t="s">
        <v>87</v>
      </c>
      <c r="C44" s="342">
        <f t="shared" ref="C44:K44" si="1">SUM(C27:C43)</f>
        <v>193</v>
      </c>
      <c r="D44" s="342">
        <f t="shared" si="1"/>
        <v>8157</v>
      </c>
      <c r="E44" s="342">
        <f t="shared" si="1"/>
        <v>27</v>
      </c>
      <c r="F44" s="342">
        <f t="shared" si="1"/>
        <v>1850</v>
      </c>
      <c r="G44" s="342">
        <f t="shared" si="1"/>
        <v>4</v>
      </c>
      <c r="H44" s="342">
        <f>SUM(H27:H43)</f>
        <v>261</v>
      </c>
      <c r="I44" s="342">
        <f t="shared" si="1"/>
        <v>6145.5</v>
      </c>
      <c r="J44" s="342">
        <f t="shared" si="1"/>
        <v>685</v>
      </c>
      <c r="K44" s="342">
        <f t="shared" si="1"/>
        <v>63241.75</v>
      </c>
      <c r="L44" s="342">
        <f>SUM(L27:L43)</f>
        <v>1221</v>
      </c>
      <c r="O44" s="359">
        <f>L44/I47</f>
        <v>0.87589670014347198</v>
      </c>
      <c r="P44" s="224">
        <f>P43/J47</f>
        <v>0.8606060606060606</v>
      </c>
      <c r="Q44" s="224">
        <f>Q43/K47</f>
        <v>0.89806678383128291</v>
      </c>
    </row>
    <row r="45" spans="2:18">
      <c r="C45" s="341"/>
      <c r="D45" s="341"/>
      <c r="E45" s="341"/>
      <c r="F45" s="341"/>
      <c r="G45" s="341"/>
      <c r="H45" s="341"/>
      <c r="I45" s="341"/>
      <c r="J45" s="341"/>
      <c r="K45" s="341"/>
      <c r="L45" s="341"/>
      <c r="O45" s="8"/>
    </row>
    <row r="46" spans="2:18">
      <c r="E46" s="8"/>
      <c r="I46" t="s">
        <v>2296</v>
      </c>
      <c r="J46" t="s">
        <v>2297</v>
      </c>
      <c r="K46" t="s">
        <v>2298</v>
      </c>
      <c r="O46" s="8"/>
    </row>
    <row r="47" spans="2:18">
      <c r="C47" t="s">
        <v>418</v>
      </c>
      <c r="D47" t="s">
        <v>2299</v>
      </c>
      <c r="E47" s="8" t="s">
        <v>1469</v>
      </c>
      <c r="I47">
        <v>1394</v>
      </c>
      <c r="J47">
        <v>825</v>
      </c>
      <c r="K47">
        <f>I47-J47</f>
        <v>569</v>
      </c>
      <c r="O47" s="8"/>
    </row>
    <row r="48" spans="2:18">
      <c r="B48" t="s">
        <v>9</v>
      </c>
      <c r="C48">
        <f>SUM(C27:C34)</f>
        <v>97</v>
      </c>
      <c r="D48">
        <f>SUM(C35:C43)</f>
        <v>96</v>
      </c>
      <c r="E48" s="8">
        <f>SUM(C35:C36)</f>
        <v>31</v>
      </c>
      <c r="O48" s="8"/>
    </row>
    <row r="49" spans="3:15">
      <c r="C49">
        <f>SUM(D27:D34)</f>
        <v>4016</v>
      </c>
      <c r="D49">
        <f>SUM(D35:D43)</f>
        <v>4141</v>
      </c>
      <c r="E49" s="8">
        <f>SUM(D35:D36)</f>
        <v>847</v>
      </c>
      <c r="O49" s="8"/>
    </row>
    <row r="50" spans="3:15">
      <c r="C50" s="224">
        <f>C48/C44</f>
        <v>0.50259067357512954</v>
      </c>
      <c r="D50" s="224">
        <f>D48/C44</f>
        <v>0.49740932642487046</v>
      </c>
      <c r="E50" s="359">
        <f>E48/C44</f>
        <v>0.16062176165803108</v>
      </c>
      <c r="O50" s="8"/>
    </row>
    <row r="51" spans="3:15">
      <c r="C51" s="224">
        <f>C49/D44</f>
        <v>0.49233786931469903</v>
      </c>
      <c r="D51" s="224">
        <f>D49/D44</f>
        <v>0.50766213068530097</v>
      </c>
      <c r="E51" s="359">
        <f>E49/D44</f>
        <v>0.10383719504719872</v>
      </c>
      <c r="O51" s="8"/>
    </row>
    <row r="52" spans="3:15">
      <c r="E52" s="8"/>
      <c r="O52" s="8"/>
    </row>
    <row r="53" spans="3:15">
      <c r="E53" s="8"/>
      <c r="O53" s="8"/>
    </row>
    <row r="54" spans="3:15">
      <c r="E54" s="8"/>
      <c r="O54" s="8"/>
    </row>
    <row r="55" spans="3:15">
      <c r="E55" s="8"/>
      <c r="O55" s="8"/>
    </row>
    <row r="56" spans="3:15">
      <c r="E56" s="8"/>
      <c r="O56" s="8"/>
    </row>
    <row r="57" spans="3:15">
      <c r="E57" s="8"/>
      <c r="O57" s="8"/>
    </row>
    <row r="58" spans="3:15">
      <c r="E58" s="8"/>
      <c r="O58" s="8"/>
    </row>
    <row r="59" spans="3:15">
      <c r="E59" s="8"/>
      <c r="O59" s="8"/>
    </row>
    <row r="60" spans="3:15">
      <c r="E60" s="8"/>
      <c r="O60" s="8"/>
    </row>
    <row r="61" spans="3:15">
      <c r="E61" s="8"/>
      <c r="O61" s="8"/>
    </row>
    <row r="62" spans="3:15">
      <c r="E62" s="8"/>
      <c r="O62" s="8"/>
    </row>
    <row r="63" spans="3:15">
      <c r="E63" s="8"/>
      <c r="O63" s="8"/>
    </row>
    <row r="64" spans="3:15">
      <c r="E64" s="8"/>
      <c r="O64" s="8"/>
    </row>
    <row r="65" spans="5:15">
      <c r="E65" s="8"/>
      <c r="O65" s="8"/>
    </row>
    <row r="66" spans="5:15">
      <c r="E66" s="8"/>
      <c r="O66" s="8"/>
    </row>
    <row r="67" spans="5:15">
      <c r="E67" s="8"/>
      <c r="O67" s="8"/>
    </row>
    <row r="68" spans="5:15">
      <c r="E68" s="8"/>
      <c r="O68" s="8"/>
    </row>
    <row r="69" spans="5:15">
      <c r="E69" s="8"/>
      <c r="O69" s="8"/>
    </row>
    <row r="70" spans="5:15">
      <c r="E70" s="8"/>
      <c r="O70" s="8"/>
    </row>
    <row r="71" spans="5:15">
      <c r="E71" s="8"/>
      <c r="O71" s="8"/>
    </row>
    <row r="72" spans="5:15">
      <c r="E72" s="8"/>
      <c r="O72" s="8"/>
    </row>
    <row r="73" spans="5:15">
      <c r="E73" s="8"/>
      <c r="O73" s="8"/>
    </row>
    <row r="74" spans="5:15">
      <c r="E74" s="8"/>
      <c r="O74" s="8"/>
    </row>
    <row r="75" spans="5:15">
      <c r="E75" s="8"/>
      <c r="O75" s="8"/>
    </row>
    <row r="76" spans="5:15">
      <c r="E76" s="8"/>
      <c r="O76" s="8"/>
    </row>
    <row r="77" spans="5:15">
      <c r="E77" s="8"/>
      <c r="O77" s="8"/>
    </row>
    <row r="78" spans="5:15">
      <c r="E78" s="8"/>
      <c r="O78" s="8"/>
    </row>
    <row r="79" spans="5:15">
      <c r="E79" s="8"/>
      <c r="O79" s="8"/>
    </row>
    <row r="80" spans="5:15">
      <c r="E80" s="8"/>
      <c r="O80" s="8"/>
    </row>
    <row r="81" spans="5:15">
      <c r="E81" s="8"/>
      <c r="O81" s="8"/>
    </row>
    <row r="82" spans="5:15">
      <c r="E82" s="8"/>
      <c r="O82" s="8"/>
    </row>
    <row r="83" spans="5:15">
      <c r="E83" s="8"/>
      <c r="O83" s="8"/>
    </row>
    <row r="84" spans="5:15">
      <c r="E84" s="8"/>
      <c r="O84" s="8"/>
    </row>
    <row r="85" spans="5:15">
      <c r="E85" s="8"/>
      <c r="O85" s="8"/>
    </row>
    <row r="86" spans="5:15">
      <c r="E86" s="8"/>
      <c r="O86" s="8"/>
    </row>
    <row r="87" spans="5:15">
      <c r="E87" s="8"/>
      <c r="O87" s="8"/>
    </row>
    <row r="88" spans="5:15">
      <c r="E88" s="8"/>
      <c r="O88" s="8"/>
    </row>
    <row r="89" spans="5:15">
      <c r="E89" s="8"/>
      <c r="O89" s="8"/>
    </row>
    <row r="90" spans="5:15">
      <c r="E90" s="8"/>
      <c r="O90" s="8"/>
    </row>
    <row r="91" spans="5:15">
      <c r="E91" s="8"/>
      <c r="O91" s="8"/>
    </row>
    <row r="92" spans="5:15">
      <c r="E92" s="8"/>
      <c r="O92" s="8"/>
    </row>
    <row r="93" spans="5:15">
      <c r="E93" s="8"/>
      <c r="O93" s="8"/>
    </row>
    <row r="94" spans="5:15">
      <c r="E94" s="8"/>
      <c r="O94" s="8"/>
    </row>
    <row r="95" spans="5:15">
      <c r="E95" s="8"/>
      <c r="O95" s="8"/>
    </row>
    <row r="96" spans="5:15">
      <c r="E96" s="8"/>
      <c r="O96" s="8"/>
    </row>
    <row r="97" spans="5:15">
      <c r="E97" s="8"/>
      <c r="O97" s="8"/>
    </row>
    <row r="98" spans="5:15">
      <c r="E98" s="8"/>
      <c r="O98" s="8"/>
    </row>
    <row r="99" spans="5:15">
      <c r="E99" s="8"/>
      <c r="O99" s="8"/>
    </row>
    <row r="100" spans="5:15">
      <c r="E100" s="8"/>
      <c r="O100" s="8"/>
    </row>
    <row r="101" spans="5:15">
      <c r="E101" s="8"/>
      <c r="O101" s="8"/>
    </row>
    <row r="102" spans="5:15">
      <c r="E102" s="8"/>
      <c r="O102" s="8"/>
    </row>
    <row r="103" spans="5:15">
      <c r="E103" s="8"/>
      <c r="O103" s="8"/>
    </row>
    <row r="104" spans="5:15">
      <c r="E104" s="8"/>
      <c r="O104" s="8"/>
    </row>
    <row r="105" spans="5:15">
      <c r="E105" s="8"/>
      <c r="O105" s="8"/>
    </row>
    <row r="106" spans="5:15">
      <c r="E106" s="8"/>
      <c r="O106" s="8"/>
    </row>
    <row r="107" spans="5:15">
      <c r="E107" s="8"/>
      <c r="O107" s="8"/>
    </row>
    <row r="108" spans="5:15">
      <c r="E108" s="8"/>
      <c r="O108" s="8"/>
    </row>
    <row r="109" spans="5:15">
      <c r="E109" s="8"/>
      <c r="O109" s="8"/>
    </row>
    <row r="110" spans="5:15">
      <c r="E110" s="8"/>
      <c r="O110" s="8"/>
    </row>
    <row r="111" spans="5:15">
      <c r="E111" s="8"/>
      <c r="O111" s="8"/>
    </row>
    <row r="112" spans="5:15">
      <c r="E112" s="8"/>
      <c r="O112" s="8"/>
    </row>
    <row r="113" spans="5:15">
      <c r="E113" s="8"/>
      <c r="O113" s="8"/>
    </row>
    <row r="114" spans="5:15">
      <c r="E114" s="8"/>
      <c r="O114" s="8"/>
    </row>
    <row r="115" spans="5:15">
      <c r="E115" s="8"/>
      <c r="O115" s="8"/>
    </row>
    <row r="116" spans="5:15">
      <c r="E116" s="8"/>
      <c r="O116" s="8"/>
    </row>
    <row r="117" spans="5:15">
      <c r="E117" s="8"/>
      <c r="O117" s="8"/>
    </row>
    <row r="118" spans="5:15">
      <c r="E118" s="8"/>
      <c r="O118" s="8"/>
    </row>
    <row r="119" spans="5:15">
      <c r="E119" s="8"/>
      <c r="O119" s="8"/>
    </row>
    <row r="120" spans="5:15">
      <c r="E120" s="8"/>
      <c r="O120" s="8"/>
    </row>
    <row r="121" spans="5:15">
      <c r="E121" s="8"/>
      <c r="O121" s="8"/>
    </row>
    <row r="122" spans="5:15">
      <c r="E122" s="8"/>
      <c r="O122" s="8"/>
    </row>
    <row r="123" spans="5:15">
      <c r="E123" s="8"/>
      <c r="O123" s="8"/>
    </row>
    <row r="124" spans="5:15">
      <c r="E124" s="8"/>
      <c r="O124" s="8"/>
    </row>
    <row r="125" spans="5:15">
      <c r="E125" s="8"/>
      <c r="O125" s="8"/>
    </row>
    <row r="126" spans="5:15">
      <c r="E126" s="8"/>
      <c r="O126" s="8"/>
    </row>
    <row r="127" spans="5:15">
      <c r="E127" s="8"/>
      <c r="O127" s="8"/>
    </row>
    <row r="128" spans="5:15">
      <c r="E128" s="8"/>
      <c r="O128" s="8"/>
    </row>
    <row r="129" spans="5:15">
      <c r="E129" s="8"/>
      <c r="O129" s="8"/>
    </row>
    <row r="130" spans="5:15">
      <c r="E130" s="8"/>
      <c r="O130" s="8"/>
    </row>
    <row r="131" spans="5:15">
      <c r="E131" s="8"/>
      <c r="O131" s="8"/>
    </row>
    <row r="132" spans="5:15">
      <c r="E132" s="8"/>
      <c r="O132" s="8"/>
    </row>
    <row r="133" spans="5:15">
      <c r="E133" s="8"/>
      <c r="O133" s="8"/>
    </row>
    <row r="134" spans="5:15">
      <c r="E134" s="8"/>
      <c r="O134" s="8"/>
    </row>
    <row r="135" spans="5:15">
      <c r="E135" s="8"/>
      <c r="O135" s="8"/>
    </row>
    <row r="136" spans="5:15">
      <c r="E136" s="8"/>
      <c r="O136" s="8"/>
    </row>
    <row r="137" spans="5:15">
      <c r="E137" s="8"/>
      <c r="O137" s="8"/>
    </row>
    <row r="138" spans="5:15">
      <c r="E138" s="8"/>
      <c r="O138" s="8"/>
    </row>
    <row r="139" spans="5:15">
      <c r="E139" s="8"/>
      <c r="O139" s="8"/>
    </row>
    <row r="140" spans="5:15">
      <c r="E140" s="8"/>
      <c r="O140" s="8"/>
    </row>
    <row r="141" spans="5:15">
      <c r="E141" s="8"/>
      <c r="O141" s="8"/>
    </row>
    <row r="142" spans="5:15">
      <c r="E142" s="8"/>
      <c r="O142" s="8"/>
    </row>
    <row r="143" spans="5:15">
      <c r="E143" s="8"/>
      <c r="O143" s="8"/>
    </row>
    <row r="144" spans="5:15">
      <c r="E144" s="8"/>
      <c r="O144" s="8"/>
    </row>
    <row r="145" spans="5:15">
      <c r="E145" s="8"/>
      <c r="O145" s="8"/>
    </row>
    <row r="146" spans="5:15">
      <c r="E146" s="8"/>
      <c r="O146" s="8"/>
    </row>
    <row r="147" spans="5:15">
      <c r="E147" s="8"/>
      <c r="O147" s="8"/>
    </row>
    <row r="148" spans="5:15">
      <c r="E148" s="8"/>
      <c r="O148" s="8"/>
    </row>
    <row r="149" spans="5:15">
      <c r="E149" s="8"/>
      <c r="O149" s="8"/>
    </row>
    <row r="150" spans="5:15">
      <c r="E150" s="8"/>
      <c r="O150" s="8"/>
    </row>
    <row r="151" spans="5:15">
      <c r="E151" s="8"/>
      <c r="O151" s="8"/>
    </row>
    <row r="152" spans="5:15">
      <c r="E152" s="8"/>
      <c r="O152" s="8"/>
    </row>
    <row r="153" spans="5:15">
      <c r="E153" s="8"/>
      <c r="O153" s="8"/>
    </row>
    <row r="154" spans="5:15">
      <c r="E154" s="8"/>
      <c r="O154" s="8"/>
    </row>
    <row r="155" spans="5:15">
      <c r="E155" s="8"/>
      <c r="O155" s="8"/>
    </row>
    <row r="156" spans="5:15">
      <c r="E156" s="8"/>
      <c r="O156" s="8"/>
    </row>
    <row r="157" spans="5:15">
      <c r="E157" s="8"/>
      <c r="O157" s="8"/>
    </row>
    <row r="158" spans="5:15">
      <c r="E158" s="8"/>
      <c r="O158" s="8"/>
    </row>
    <row r="159" spans="5:15">
      <c r="E159" s="8"/>
      <c r="O159" s="8"/>
    </row>
    <row r="160" spans="5:15">
      <c r="E160" s="8"/>
      <c r="O160" s="8"/>
    </row>
    <row r="161" spans="5:15">
      <c r="E161" s="8"/>
      <c r="O161" s="8"/>
    </row>
    <row r="162" spans="5:15">
      <c r="E162" s="8"/>
      <c r="O162" s="8"/>
    </row>
    <row r="163" spans="5:15">
      <c r="E163" s="8"/>
      <c r="O163" s="8"/>
    </row>
    <row r="164" spans="5:15">
      <c r="E164" s="8"/>
      <c r="O164" s="8"/>
    </row>
    <row r="165" spans="5:15">
      <c r="E165" s="8"/>
      <c r="O165" s="8"/>
    </row>
    <row r="166" spans="5:15">
      <c r="E166" s="8"/>
      <c r="O166" s="8"/>
    </row>
    <row r="167" spans="5:15">
      <c r="E167" s="8"/>
      <c r="O167" s="8"/>
    </row>
    <row r="168" spans="5:15">
      <c r="E168" s="8"/>
      <c r="O168" s="8"/>
    </row>
    <row r="169" spans="5:15">
      <c r="E169" s="8"/>
      <c r="O169" s="8"/>
    </row>
    <row r="170" spans="5:15">
      <c r="E170" s="8"/>
      <c r="O170" s="8"/>
    </row>
    <row r="171" spans="5:15">
      <c r="E171" s="8"/>
      <c r="O171" s="8"/>
    </row>
    <row r="172" spans="5:15">
      <c r="E172" s="8"/>
      <c r="O172" s="8"/>
    </row>
    <row r="173" spans="5:15">
      <c r="E173" s="8"/>
      <c r="O173" s="8"/>
    </row>
    <row r="174" spans="5:15">
      <c r="E174" s="8"/>
      <c r="O174" s="8"/>
    </row>
    <row r="175" spans="5:15">
      <c r="E175" s="8"/>
      <c r="O175" s="8"/>
    </row>
    <row r="176" spans="5:15">
      <c r="E176" s="8"/>
      <c r="O176" s="8"/>
    </row>
    <row r="177" spans="5:15">
      <c r="E177" s="8"/>
      <c r="O177" s="8"/>
    </row>
    <row r="178" spans="5:15">
      <c r="E178" s="8"/>
      <c r="O178" s="8"/>
    </row>
    <row r="179" spans="5:15">
      <c r="E179" s="8"/>
      <c r="O179" s="8"/>
    </row>
    <row r="180" spans="5:15">
      <c r="E180" s="8"/>
      <c r="O180" s="8"/>
    </row>
    <row r="181" spans="5:15">
      <c r="E181" s="8"/>
      <c r="O181" s="8"/>
    </row>
    <row r="182" spans="5:15">
      <c r="E182" s="8"/>
      <c r="O182" s="8"/>
    </row>
    <row r="183" spans="5:15">
      <c r="E183" s="8"/>
      <c r="O183" s="8"/>
    </row>
    <row r="184" spans="5:15">
      <c r="E184" s="8"/>
      <c r="O184" s="8"/>
    </row>
    <row r="185" spans="5:15">
      <c r="E185" s="8"/>
      <c r="O185" s="8"/>
    </row>
    <row r="186" spans="5:15">
      <c r="E186" s="8"/>
      <c r="O186" s="8"/>
    </row>
    <row r="187" spans="5:15">
      <c r="E187" s="8"/>
      <c r="O187" s="8"/>
    </row>
    <row r="188" spans="5:15">
      <c r="E188" s="8"/>
      <c r="O188" s="8"/>
    </row>
    <row r="189" spans="5:15">
      <c r="E189" s="8"/>
      <c r="O189" s="8"/>
    </row>
    <row r="190" spans="5:15">
      <c r="E190" s="8"/>
      <c r="O190" s="8"/>
    </row>
    <row r="191" spans="5:15">
      <c r="E191" s="8"/>
      <c r="O191" s="8"/>
    </row>
    <row r="192" spans="5:15">
      <c r="E192" s="8"/>
      <c r="O192" s="8"/>
    </row>
    <row r="193" spans="5:15">
      <c r="E193" s="8"/>
      <c r="O193" s="8"/>
    </row>
    <row r="194" spans="5:15">
      <c r="E194" s="8"/>
      <c r="O194" s="8"/>
    </row>
    <row r="195" spans="5:15">
      <c r="E195" s="8"/>
      <c r="O195" s="8"/>
    </row>
    <row r="196" spans="5:15">
      <c r="E196" s="8"/>
      <c r="O196" s="8"/>
    </row>
    <row r="197" spans="5:15">
      <c r="E197" s="8"/>
      <c r="O197" s="8"/>
    </row>
    <row r="198" spans="5:15">
      <c r="E198" s="8"/>
      <c r="O198" s="8"/>
    </row>
    <row r="199" spans="5:15">
      <c r="E199" s="8"/>
      <c r="O199" s="8"/>
    </row>
    <row r="200" spans="5:15">
      <c r="E200" s="8"/>
      <c r="O200" s="8"/>
    </row>
    <row r="201" spans="5:15">
      <c r="E201" s="8"/>
      <c r="O201" s="8"/>
    </row>
    <row r="202" spans="5:15">
      <c r="E202" s="8"/>
      <c r="O202" s="8"/>
    </row>
    <row r="203" spans="5:15">
      <c r="E203" s="8"/>
      <c r="O203" s="8"/>
    </row>
    <row r="204" spans="5:15">
      <c r="E204" s="8"/>
      <c r="O204" s="8"/>
    </row>
    <row r="205" spans="5:15">
      <c r="E205" s="8"/>
      <c r="O205" s="8"/>
    </row>
    <row r="206" spans="5:15">
      <c r="E206" s="8"/>
      <c r="O206" s="8"/>
    </row>
    <row r="207" spans="5:15">
      <c r="E207" s="8"/>
      <c r="O207" s="8"/>
    </row>
    <row r="208" spans="5:15">
      <c r="E208" s="8"/>
      <c r="O208" s="8"/>
    </row>
    <row r="209" spans="5:15">
      <c r="E209" s="8"/>
      <c r="O209" s="8"/>
    </row>
    <row r="210" spans="5:15">
      <c r="E210" s="8"/>
      <c r="O210" s="8"/>
    </row>
    <row r="211" spans="5:15">
      <c r="E211" s="8"/>
      <c r="O211" s="8"/>
    </row>
    <row r="212" spans="5:15">
      <c r="E212" s="8"/>
      <c r="O212" s="8"/>
    </row>
    <row r="213" spans="5:15">
      <c r="E213" s="8"/>
      <c r="O213" s="8"/>
    </row>
    <row r="214" spans="5:15">
      <c r="E214" s="8"/>
      <c r="O214" s="8"/>
    </row>
    <row r="215" spans="5:15">
      <c r="E215" s="8"/>
      <c r="O215" s="8"/>
    </row>
    <row r="216" spans="5:15">
      <c r="E216" s="8"/>
      <c r="O216" s="8"/>
    </row>
    <row r="217" spans="5:15">
      <c r="E217" s="8"/>
      <c r="O217" s="8"/>
    </row>
    <row r="218" spans="5:15">
      <c r="E218" s="8"/>
      <c r="O218" s="8"/>
    </row>
    <row r="219" spans="5:15">
      <c r="E219" s="8"/>
      <c r="O219" s="8"/>
    </row>
    <row r="220" spans="5:15">
      <c r="E220" s="8"/>
      <c r="O220" s="8"/>
    </row>
    <row r="221" spans="5:15">
      <c r="E221" s="8"/>
      <c r="O221" s="8"/>
    </row>
    <row r="222" spans="5:15">
      <c r="E222" s="8"/>
      <c r="O222" s="8"/>
    </row>
    <row r="223" spans="5:15">
      <c r="E223" s="8"/>
      <c r="O223" s="8"/>
    </row>
    <row r="224" spans="5:15">
      <c r="E224" s="8"/>
      <c r="O224" s="8"/>
    </row>
    <row r="225" spans="5:15">
      <c r="E225" s="8"/>
      <c r="O225" s="8"/>
    </row>
    <row r="226" spans="5:15">
      <c r="E226" s="8"/>
      <c r="O226" s="8"/>
    </row>
    <row r="227" spans="5:15">
      <c r="E227" s="8"/>
      <c r="O227" s="8"/>
    </row>
    <row r="228" spans="5:15">
      <c r="E228" s="8"/>
      <c r="O228" s="8"/>
    </row>
    <row r="229" spans="5:15">
      <c r="E229" s="8"/>
      <c r="O229" s="8"/>
    </row>
    <row r="230" spans="5:15">
      <c r="E230" s="8"/>
      <c r="O230" s="8"/>
    </row>
    <row r="231" spans="5:15">
      <c r="E231" s="8"/>
      <c r="O231" s="8"/>
    </row>
    <row r="232" spans="5:15">
      <c r="E232" s="8"/>
      <c r="O232" s="8"/>
    </row>
    <row r="233" spans="5:15">
      <c r="E233" s="8"/>
      <c r="O233" s="8"/>
    </row>
    <row r="234" spans="5:15">
      <c r="E234" s="8"/>
      <c r="O234" s="8"/>
    </row>
    <row r="235" spans="5:15">
      <c r="E235" s="8"/>
      <c r="O235" s="8"/>
    </row>
    <row r="236" spans="5:15">
      <c r="E236" s="8"/>
      <c r="O236" s="8"/>
    </row>
    <row r="237" spans="5:15">
      <c r="E237" s="8"/>
      <c r="O237" s="8"/>
    </row>
    <row r="238" spans="5:15">
      <c r="E238" s="8"/>
      <c r="O238" s="8"/>
    </row>
    <row r="239" spans="5:15">
      <c r="E239" s="8"/>
      <c r="O239" s="8"/>
    </row>
    <row r="240" spans="5:15">
      <c r="E240" s="8"/>
      <c r="O240" s="8"/>
    </row>
    <row r="241" spans="5:15">
      <c r="E241" s="8"/>
      <c r="O241" s="8"/>
    </row>
    <row r="242" spans="5:15">
      <c r="E242" s="8"/>
      <c r="O242" s="8"/>
    </row>
    <row r="243" spans="5:15">
      <c r="E243" s="8"/>
      <c r="O243" s="8"/>
    </row>
    <row r="244" spans="5:15">
      <c r="E244" s="8"/>
      <c r="O244" s="8"/>
    </row>
    <row r="245" spans="5:15">
      <c r="E245" s="8"/>
      <c r="O245" s="8"/>
    </row>
    <row r="246" spans="5:15">
      <c r="E246" s="8"/>
      <c r="O246" s="8"/>
    </row>
    <row r="247" spans="5:15">
      <c r="E247" s="8"/>
      <c r="O247" s="8"/>
    </row>
    <row r="248" spans="5:15">
      <c r="E248" s="8"/>
      <c r="O248" s="8"/>
    </row>
    <row r="249" spans="5:15">
      <c r="E249" s="8"/>
      <c r="O249" s="8"/>
    </row>
    <row r="250" spans="5:15">
      <c r="E250" s="8"/>
      <c r="O250" s="8"/>
    </row>
    <row r="251" spans="5:15">
      <c r="E251" s="8"/>
      <c r="O251" s="8"/>
    </row>
    <row r="252" spans="5:15">
      <c r="E252" s="8"/>
      <c r="O252" s="8"/>
    </row>
    <row r="253" spans="5:15">
      <c r="E253" s="8"/>
      <c r="O253" s="8"/>
    </row>
    <row r="254" spans="5:15">
      <c r="E254" s="8"/>
      <c r="O254" s="8"/>
    </row>
    <row r="255" spans="5:15">
      <c r="E255" s="8"/>
      <c r="O255" s="8"/>
    </row>
    <row r="256" spans="5:15">
      <c r="E256" s="8"/>
      <c r="O256" s="8"/>
    </row>
    <row r="257" spans="5:15">
      <c r="E257" s="8"/>
      <c r="O257" s="8"/>
    </row>
    <row r="258" spans="5:15">
      <c r="E258" s="8"/>
      <c r="O258" s="8"/>
    </row>
    <row r="259" spans="5:15">
      <c r="E259" s="8"/>
      <c r="O259" s="8"/>
    </row>
    <row r="260" spans="5:15">
      <c r="E260" s="8"/>
      <c r="O260" s="8"/>
    </row>
    <row r="261" spans="5:15">
      <c r="E261" s="8"/>
      <c r="O261" s="8"/>
    </row>
    <row r="262" spans="5:15">
      <c r="E262" s="8"/>
      <c r="O262" s="8"/>
    </row>
    <row r="263" spans="5:15">
      <c r="E263" s="8"/>
      <c r="O263" s="8"/>
    </row>
    <row r="264" spans="5:15">
      <c r="E264" s="8"/>
      <c r="O264" s="8"/>
    </row>
    <row r="265" spans="5:15">
      <c r="E265" s="8"/>
      <c r="O265" s="8"/>
    </row>
    <row r="266" spans="5:15">
      <c r="E266" s="8"/>
      <c r="O266" s="8"/>
    </row>
    <row r="267" spans="5:15">
      <c r="E267" s="8"/>
      <c r="O267" s="8"/>
    </row>
    <row r="268" spans="5:15">
      <c r="E268" s="8"/>
      <c r="O268" s="8"/>
    </row>
    <row r="269" spans="5:15">
      <c r="E269" s="8"/>
      <c r="O269" s="8"/>
    </row>
    <row r="270" spans="5:15">
      <c r="E270" s="8"/>
      <c r="O270" s="8"/>
    </row>
    <row r="271" spans="5:15">
      <c r="E271" s="8"/>
      <c r="O271" s="8"/>
    </row>
    <row r="272" spans="5:15">
      <c r="E272" s="8"/>
      <c r="O272" s="8"/>
    </row>
    <row r="273" spans="5:15">
      <c r="E273" s="8"/>
      <c r="O273" s="8"/>
    </row>
    <row r="274" spans="5:15">
      <c r="E274" s="8"/>
      <c r="O274" s="8"/>
    </row>
    <row r="275" spans="5:15">
      <c r="E275" s="8"/>
      <c r="O275" s="8"/>
    </row>
    <row r="276" spans="5:15">
      <c r="E276" s="8"/>
      <c r="O276" s="8"/>
    </row>
    <row r="277" spans="5:15">
      <c r="E277" s="8"/>
      <c r="O277" s="8"/>
    </row>
    <row r="278" spans="5:15">
      <c r="E278" s="8"/>
      <c r="O278" s="8"/>
    </row>
    <row r="279" spans="5:15">
      <c r="E279" s="8"/>
      <c r="O279" s="8"/>
    </row>
    <row r="280" spans="5:15">
      <c r="E280" s="8"/>
      <c r="O280" s="8"/>
    </row>
    <row r="281" spans="5:15">
      <c r="E281" s="8"/>
      <c r="O281" s="8"/>
    </row>
    <row r="282" spans="5:15">
      <c r="E282" s="8"/>
      <c r="O282" s="8"/>
    </row>
    <row r="283" spans="5:15">
      <c r="E283" s="8"/>
      <c r="O283" s="8"/>
    </row>
    <row r="284" spans="5:15">
      <c r="E284" s="8"/>
      <c r="O284" s="8"/>
    </row>
    <row r="285" spans="5:15">
      <c r="E285" s="8"/>
      <c r="O285" s="8"/>
    </row>
    <row r="286" spans="5:15">
      <c r="E286" s="8"/>
      <c r="O286" s="8"/>
    </row>
    <row r="287" spans="5:15">
      <c r="E287" s="8"/>
      <c r="O287" s="8"/>
    </row>
    <row r="288" spans="5:15">
      <c r="E288" s="8"/>
      <c r="O288" s="8"/>
    </row>
    <row r="289" spans="5:15">
      <c r="E289" s="8"/>
      <c r="O289" s="8"/>
    </row>
    <row r="290" spans="5:15">
      <c r="E290" s="8"/>
      <c r="O290" s="8"/>
    </row>
    <row r="291" spans="5:15">
      <c r="E291" s="8"/>
      <c r="O291" s="8"/>
    </row>
    <row r="292" spans="5:15">
      <c r="E292" s="8"/>
      <c r="O292" s="8"/>
    </row>
    <row r="293" spans="5:15">
      <c r="E293" s="8"/>
      <c r="O293" s="8"/>
    </row>
    <row r="294" spans="5:15">
      <c r="E294" s="8"/>
      <c r="O294" s="8"/>
    </row>
    <row r="295" spans="5:15">
      <c r="E295" s="8"/>
      <c r="O295" s="8"/>
    </row>
    <row r="296" spans="5:15">
      <c r="E296" s="8"/>
      <c r="O296" s="8"/>
    </row>
    <row r="297" spans="5:15">
      <c r="E297" s="8"/>
      <c r="O297" s="8"/>
    </row>
    <row r="298" spans="5:15">
      <c r="E298" s="8"/>
      <c r="O298" s="8"/>
    </row>
    <row r="299" spans="5:15">
      <c r="E299" s="8"/>
      <c r="O299" s="8"/>
    </row>
    <row r="300" spans="5:15">
      <c r="E300" s="8"/>
      <c r="O300" s="8"/>
    </row>
    <row r="301" spans="5:15">
      <c r="E301" s="8"/>
      <c r="O301" s="8"/>
    </row>
    <row r="302" spans="5:15">
      <c r="E302" s="8"/>
      <c r="O302" s="8"/>
    </row>
    <row r="303" spans="5:15">
      <c r="E303" s="8"/>
      <c r="O303" s="8"/>
    </row>
    <row r="304" spans="5:15">
      <c r="E304" s="8"/>
      <c r="O304" s="8"/>
    </row>
    <row r="305" spans="5:15">
      <c r="E305" s="8"/>
      <c r="O305" s="8"/>
    </row>
    <row r="306" spans="5:15">
      <c r="E306" s="8"/>
      <c r="O306" s="8"/>
    </row>
    <row r="307" spans="5:15">
      <c r="E307" s="8"/>
      <c r="O307" s="8"/>
    </row>
    <row r="308" spans="5:15">
      <c r="E308" s="8"/>
      <c r="O308" s="8"/>
    </row>
    <row r="309" spans="5:15">
      <c r="E309" s="8"/>
      <c r="O309" s="8"/>
    </row>
    <row r="310" spans="5:15">
      <c r="E310" s="8"/>
      <c r="O310" s="8"/>
    </row>
    <row r="311" spans="5:15">
      <c r="E311" s="8"/>
      <c r="O311" s="8"/>
    </row>
    <row r="312" spans="5:15">
      <c r="E312" s="8"/>
      <c r="O312" s="8"/>
    </row>
    <row r="313" spans="5:15">
      <c r="E313" s="8"/>
      <c r="O313" s="8"/>
    </row>
    <row r="314" spans="5:15">
      <c r="E314" s="8"/>
      <c r="O314" s="8"/>
    </row>
    <row r="315" spans="5:15">
      <c r="E315" s="8"/>
      <c r="O315" s="8"/>
    </row>
    <row r="316" spans="5:15">
      <c r="E316" s="8"/>
      <c r="O316" s="8"/>
    </row>
    <row r="317" spans="5:15">
      <c r="E317" s="8"/>
      <c r="O317" s="8"/>
    </row>
    <row r="318" spans="5:15">
      <c r="E318" s="8"/>
      <c r="O318" s="8"/>
    </row>
    <row r="319" spans="5:15">
      <c r="E319" s="8"/>
      <c r="O319" s="8"/>
    </row>
    <row r="320" spans="5:15">
      <c r="E320" s="8"/>
      <c r="O320" s="8"/>
    </row>
    <row r="321" spans="5:15">
      <c r="E321" s="8"/>
      <c r="O321" s="8"/>
    </row>
    <row r="322" spans="5:15">
      <c r="E322" s="8"/>
      <c r="O322" s="8"/>
    </row>
    <row r="323" spans="5:15">
      <c r="E323" s="8"/>
      <c r="O323" s="8"/>
    </row>
    <row r="324" spans="5:15">
      <c r="E324" s="8"/>
      <c r="O324" s="8"/>
    </row>
    <row r="325" spans="5:15">
      <c r="E325" s="8"/>
      <c r="O325" s="8"/>
    </row>
    <row r="326" spans="5:15">
      <c r="E326" s="8"/>
      <c r="O326" s="8"/>
    </row>
    <row r="327" spans="5:15">
      <c r="E327" s="8"/>
      <c r="O327" s="8"/>
    </row>
    <row r="328" spans="5:15">
      <c r="E328" s="8"/>
      <c r="O328" s="8"/>
    </row>
    <row r="329" spans="5:15">
      <c r="E329" s="8"/>
      <c r="O329" s="8"/>
    </row>
    <row r="330" spans="5:15">
      <c r="E330" s="8"/>
      <c r="O330" s="8"/>
    </row>
    <row r="331" spans="5:15">
      <c r="E331" s="8"/>
      <c r="O331" s="8"/>
    </row>
    <row r="332" spans="5:15">
      <c r="E332" s="8"/>
      <c r="O332" s="8"/>
    </row>
    <row r="333" spans="5:15">
      <c r="E333" s="8"/>
      <c r="O333" s="8"/>
    </row>
    <row r="334" spans="5:15">
      <c r="E334" s="8"/>
      <c r="O334" s="8"/>
    </row>
    <row r="335" spans="5:15">
      <c r="E335" s="8"/>
      <c r="O335" s="8"/>
    </row>
    <row r="336" spans="5:15">
      <c r="E336" s="8"/>
      <c r="O336" s="8"/>
    </row>
    <row r="337" spans="5:15">
      <c r="E337" s="8"/>
      <c r="O337" s="8"/>
    </row>
    <row r="338" spans="5:15">
      <c r="E338" s="8"/>
      <c r="O338" s="8"/>
    </row>
    <row r="339" spans="5:15">
      <c r="E339" s="8"/>
      <c r="O339" s="8"/>
    </row>
    <row r="340" spans="5:15">
      <c r="E340" s="8"/>
      <c r="O340" s="8"/>
    </row>
    <row r="341" spans="5:15">
      <c r="E341" s="8"/>
      <c r="O341" s="8"/>
    </row>
    <row r="342" spans="5:15">
      <c r="E342" s="8"/>
      <c r="O342" s="8"/>
    </row>
    <row r="343" spans="5:15">
      <c r="E343" s="8"/>
      <c r="O343" s="8"/>
    </row>
    <row r="344" spans="5:15">
      <c r="E344" s="8"/>
      <c r="O344" s="8"/>
    </row>
    <row r="345" spans="5:15">
      <c r="E345" s="8"/>
      <c r="O345" s="8"/>
    </row>
    <row r="346" spans="5:15">
      <c r="E346" s="8"/>
      <c r="O346" s="8"/>
    </row>
    <row r="347" spans="5:15">
      <c r="E347" s="8"/>
      <c r="O347" s="8"/>
    </row>
    <row r="348" spans="5:15">
      <c r="E348" s="8"/>
      <c r="O348" s="8"/>
    </row>
    <row r="349" spans="5:15">
      <c r="E349" s="8"/>
      <c r="O349" s="8"/>
    </row>
    <row r="350" spans="5:15">
      <c r="E350" s="8"/>
      <c r="O350" s="8"/>
    </row>
    <row r="351" spans="5:15">
      <c r="E351" s="8"/>
      <c r="O351" s="8"/>
    </row>
    <row r="352" spans="5:15">
      <c r="E352" s="8"/>
      <c r="O352" s="8"/>
    </row>
    <row r="353" spans="5:15">
      <c r="E353" s="8"/>
      <c r="O353" s="8"/>
    </row>
    <row r="354" spans="5:15">
      <c r="E354" s="8"/>
      <c r="O354" s="8"/>
    </row>
    <row r="355" spans="5:15">
      <c r="E355" s="8"/>
      <c r="O355" s="8"/>
    </row>
    <row r="356" spans="5:15">
      <c r="E356" s="8"/>
      <c r="O356" s="8"/>
    </row>
    <row r="357" spans="5:15">
      <c r="E357" s="8"/>
      <c r="O357" s="8"/>
    </row>
    <row r="358" spans="5:15">
      <c r="E358" s="8"/>
      <c r="O358" s="8"/>
    </row>
    <row r="359" spans="5:15">
      <c r="E359" s="8"/>
      <c r="O359" s="8"/>
    </row>
    <row r="360" spans="5:15">
      <c r="E360" s="8"/>
      <c r="O360" s="8"/>
    </row>
    <row r="361" spans="5:15">
      <c r="E361" s="8"/>
      <c r="O361" s="8"/>
    </row>
    <row r="362" spans="5:15">
      <c r="E362" s="8"/>
      <c r="O362" s="8"/>
    </row>
    <row r="363" spans="5:15">
      <c r="E363" s="8"/>
      <c r="O363" s="8"/>
    </row>
    <row r="364" spans="5:15">
      <c r="E364" s="8"/>
      <c r="O364" s="8"/>
    </row>
    <row r="365" spans="5:15">
      <c r="E365" s="8"/>
      <c r="O365" s="8"/>
    </row>
    <row r="366" spans="5:15">
      <c r="E366" s="8"/>
      <c r="O366" s="8"/>
    </row>
    <row r="367" spans="5:15">
      <c r="E367" s="8"/>
      <c r="O367" s="8"/>
    </row>
    <row r="368" spans="5:15">
      <c r="E368" s="8"/>
      <c r="O368" s="8"/>
    </row>
    <row r="369" spans="5:15">
      <c r="E369" s="8"/>
      <c r="O369" s="8"/>
    </row>
    <row r="370" spans="5:15">
      <c r="E370" s="8"/>
      <c r="O370" s="8"/>
    </row>
    <row r="371" spans="5:15">
      <c r="E371" s="8"/>
      <c r="O371" s="8"/>
    </row>
    <row r="372" spans="5:15">
      <c r="E372" s="8"/>
      <c r="O372" s="8"/>
    </row>
    <row r="373" spans="5:15">
      <c r="E373" s="8"/>
      <c r="O373" s="8"/>
    </row>
    <row r="374" spans="5:15">
      <c r="E374" s="8"/>
      <c r="O374" s="8"/>
    </row>
    <row r="375" spans="5:15">
      <c r="E375" s="8"/>
      <c r="O375" s="8"/>
    </row>
    <row r="376" spans="5:15">
      <c r="E376" s="8"/>
      <c r="O376" s="8"/>
    </row>
    <row r="377" spans="5:15">
      <c r="E377" s="8"/>
      <c r="O377" s="8"/>
    </row>
    <row r="378" spans="5:15">
      <c r="E378" s="8"/>
      <c r="O378" s="8"/>
    </row>
    <row r="379" spans="5:15">
      <c r="E379" s="8"/>
      <c r="O379" s="8"/>
    </row>
    <row r="380" spans="5:15">
      <c r="E380" s="8"/>
      <c r="O380" s="8"/>
    </row>
    <row r="381" spans="5:15">
      <c r="E381" s="8"/>
      <c r="O381" s="8"/>
    </row>
    <row r="382" spans="5:15">
      <c r="E382" s="8"/>
      <c r="O382" s="8"/>
    </row>
    <row r="383" spans="5:15">
      <c r="E383" s="8"/>
      <c r="O383" s="8"/>
    </row>
    <row r="384" spans="5:15">
      <c r="E384" s="8"/>
      <c r="O384" s="8"/>
    </row>
    <row r="385" spans="5:15">
      <c r="E385" s="8"/>
      <c r="O385" s="8"/>
    </row>
    <row r="386" spans="5:15">
      <c r="E386" s="8"/>
      <c r="O386" s="8"/>
    </row>
    <row r="387" spans="5:15">
      <c r="E387" s="8"/>
      <c r="O387" s="8"/>
    </row>
    <row r="388" spans="5:15">
      <c r="E388" s="8"/>
      <c r="O388" s="8"/>
    </row>
    <row r="389" spans="5:15">
      <c r="E389" s="8"/>
      <c r="O389" s="8"/>
    </row>
    <row r="390" spans="5:15">
      <c r="E390" s="8"/>
      <c r="O390" s="8"/>
    </row>
    <row r="391" spans="5:15">
      <c r="E391" s="8"/>
      <c r="O391" s="8"/>
    </row>
    <row r="392" spans="5:15">
      <c r="E392" s="8"/>
      <c r="O392" s="8"/>
    </row>
    <row r="393" spans="5:15">
      <c r="E393" s="8"/>
      <c r="O393" s="8"/>
    </row>
    <row r="394" spans="5:15">
      <c r="E394" s="8"/>
      <c r="O394" s="8"/>
    </row>
    <row r="395" spans="5:15">
      <c r="E395" s="8"/>
      <c r="O395" s="8"/>
    </row>
    <row r="396" spans="5:15">
      <c r="E396" s="8"/>
      <c r="O396" s="8"/>
    </row>
    <row r="397" spans="5:15">
      <c r="E397" s="8"/>
      <c r="O397" s="8"/>
    </row>
    <row r="398" spans="5:15">
      <c r="E398" s="8"/>
      <c r="O398" s="8"/>
    </row>
    <row r="399" spans="5:15">
      <c r="E399" s="8"/>
      <c r="O399" s="8"/>
    </row>
    <row r="400" spans="5:15">
      <c r="E400" s="8"/>
      <c r="O400" s="8"/>
    </row>
    <row r="401" spans="5:15">
      <c r="E401" s="8"/>
      <c r="O401" s="8"/>
    </row>
    <row r="402" spans="5:15">
      <c r="E402" s="8"/>
      <c r="O402" s="8"/>
    </row>
    <row r="403" spans="5:15">
      <c r="E403" s="8"/>
      <c r="O403" s="8"/>
    </row>
    <row r="404" spans="5:15">
      <c r="E404" s="8"/>
      <c r="O404" s="8"/>
    </row>
    <row r="405" spans="5:15">
      <c r="E405" s="8"/>
      <c r="O405" s="8"/>
    </row>
    <row r="406" spans="5:15">
      <c r="E406" s="8"/>
      <c r="O406" s="8"/>
    </row>
    <row r="407" spans="5:15">
      <c r="E407" s="8"/>
      <c r="O407" s="8"/>
    </row>
    <row r="408" spans="5:15">
      <c r="E408" s="8"/>
      <c r="O408" s="8"/>
    </row>
    <row r="409" spans="5:15">
      <c r="E409" s="8"/>
      <c r="O409" s="8"/>
    </row>
    <row r="410" spans="5:15">
      <c r="E410" s="8"/>
      <c r="O410" s="8"/>
    </row>
    <row r="411" spans="5:15">
      <c r="E411" s="8"/>
      <c r="O411" s="8"/>
    </row>
    <row r="412" spans="5:15">
      <c r="E412" s="8"/>
      <c r="O412" s="8"/>
    </row>
    <row r="413" spans="5:15">
      <c r="E413" s="8"/>
      <c r="O413" s="8"/>
    </row>
    <row r="414" spans="5:15">
      <c r="E414" s="8"/>
      <c r="O414" s="8"/>
    </row>
    <row r="415" spans="5:15">
      <c r="E415" s="8"/>
      <c r="O415" s="8"/>
    </row>
    <row r="416" spans="5:15">
      <c r="E416" s="8"/>
      <c r="O416" s="8"/>
    </row>
    <row r="417" spans="5:15">
      <c r="E417" s="8"/>
      <c r="O417" s="8"/>
    </row>
    <row r="418" spans="5:15">
      <c r="E418" s="8"/>
      <c r="O418" s="8"/>
    </row>
    <row r="419" spans="5:15">
      <c r="E419" s="8"/>
      <c r="O419" s="8"/>
    </row>
    <row r="420" spans="5:15">
      <c r="E420" s="8"/>
      <c r="O420" s="8"/>
    </row>
    <row r="421" spans="5:15">
      <c r="E421" s="8"/>
      <c r="O421" s="8"/>
    </row>
    <row r="422" spans="5:15">
      <c r="E422" s="8"/>
      <c r="O422" s="8"/>
    </row>
    <row r="423" spans="5:15">
      <c r="E423" s="8"/>
      <c r="O423" s="8"/>
    </row>
    <row r="424" spans="5:15">
      <c r="E424" s="8"/>
      <c r="O424" s="8"/>
    </row>
    <row r="425" spans="5:15">
      <c r="E425" s="8"/>
      <c r="O425" s="8"/>
    </row>
    <row r="426" spans="5:15">
      <c r="E426" s="8"/>
      <c r="O426" s="8"/>
    </row>
    <row r="427" spans="5:15">
      <c r="E427" s="8"/>
      <c r="O427" s="8"/>
    </row>
    <row r="428" spans="5:15">
      <c r="E428" s="8"/>
      <c r="O428" s="8"/>
    </row>
    <row r="429" spans="5:15">
      <c r="E429" s="8"/>
      <c r="O429" s="8"/>
    </row>
    <row r="430" spans="5:15">
      <c r="E430" s="8"/>
      <c r="O430" s="8"/>
    </row>
    <row r="431" spans="5:15">
      <c r="E431" s="8"/>
      <c r="O431" s="8"/>
    </row>
    <row r="432" spans="5:15">
      <c r="E432" s="8"/>
      <c r="O432" s="8"/>
    </row>
    <row r="433" spans="5:15">
      <c r="E433" s="8"/>
      <c r="O433" s="8"/>
    </row>
    <row r="434" spans="5:15">
      <c r="E434" s="8"/>
      <c r="O434" s="8"/>
    </row>
    <row r="435" spans="5:15">
      <c r="E435" s="8"/>
      <c r="O435" s="8"/>
    </row>
    <row r="436" spans="5:15">
      <c r="E436" s="8"/>
      <c r="O436" s="8"/>
    </row>
    <row r="437" spans="5:15">
      <c r="E437" s="8"/>
      <c r="O437" s="8"/>
    </row>
    <row r="438" spans="5:15">
      <c r="E438" s="8"/>
      <c r="O438" s="8"/>
    </row>
    <row r="439" spans="5:15">
      <c r="E439" s="8"/>
      <c r="O439" s="8"/>
    </row>
    <row r="440" spans="5:15">
      <c r="E440" s="8"/>
      <c r="O440" s="8"/>
    </row>
    <row r="441" spans="5:15">
      <c r="E441" s="8"/>
      <c r="O441" s="8"/>
    </row>
    <row r="442" spans="5:15">
      <c r="E442" s="8"/>
      <c r="O442" s="8"/>
    </row>
    <row r="443" spans="5:15">
      <c r="E443" s="8"/>
      <c r="O443" s="8"/>
    </row>
    <row r="444" spans="5:15">
      <c r="E444" s="8"/>
      <c r="O444" s="8"/>
    </row>
    <row r="445" spans="5:15">
      <c r="E445" s="8"/>
      <c r="O445" s="8"/>
    </row>
    <row r="446" spans="5:15">
      <c r="E446" s="8"/>
      <c r="O446" s="8"/>
    </row>
    <row r="447" spans="5:15">
      <c r="E447" s="8"/>
      <c r="O447" s="8"/>
    </row>
    <row r="448" spans="5:15">
      <c r="E448" s="8"/>
      <c r="O448" s="8"/>
    </row>
    <row r="449" spans="5:15">
      <c r="E449" s="8"/>
      <c r="O449" s="8"/>
    </row>
    <row r="450" spans="5:15">
      <c r="E450" s="8"/>
      <c r="O450" s="8"/>
    </row>
    <row r="451" spans="5:15">
      <c r="E451" s="8"/>
      <c r="O451" s="8"/>
    </row>
    <row r="452" spans="5:15">
      <c r="E452" s="8"/>
      <c r="O452" s="8"/>
    </row>
    <row r="453" spans="5:15">
      <c r="E453" s="8"/>
      <c r="O453" s="8"/>
    </row>
    <row r="454" spans="5:15">
      <c r="E454" s="8"/>
      <c r="O454" s="8"/>
    </row>
    <row r="455" spans="5:15">
      <c r="E455" s="8"/>
      <c r="O455" s="8"/>
    </row>
    <row r="456" spans="5:15">
      <c r="E456" s="8"/>
      <c r="O456" s="8"/>
    </row>
    <row r="457" spans="5:15">
      <c r="E457" s="8"/>
      <c r="O457" s="8"/>
    </row>
    <row r="458" spans="5:15">
      <c r="E458" s="8"/>
      <c r="O458" s="8"/>
    </row>
    <row r="459" spans="5:15">
      <c r="E459" s="8"/>
      <c r="O459" s="8"/>
    </row>
    <row r="460" spans="5:15">
      <c r="E460" s="8"/>
      <c r="O460" s="8"/>
    </row>
    <row r="461" spans="5:15">
      <c r="E461" s="8"/>
      <c r="O461" s="8"/>
    </row>
    <row r="462" spans="5:15">
      <c r="E462" s="8"/>
      <c r="O462" s="8"/>
    </row>
    <row r="463" spans="5:15">
      <c r="E463" s="8"/>
      <c r="O463" s="8"/>
    </row>
    <row r="464" spans="5:15">
      <c r="E464" s="8"/>
      <c r="O464" s="8"/>
    </row>
    <row r="465" spans="5:15">
      <c r="E465" s="8"/>
      <c r="O465" s="8"/>
    </row>
    <row r="466" spans="5:15">
      <c r="E466" s="8"/>
      <c r="O466" s="8"/>
    </row>
    <row r="467" spans="5:15">
      <c r="E467" s="8"/>
      <c r="O467" s="8"/>
    </row>
    <row r="468" spans="5:15">
      <c r="E468" s="8"/>
      <c r="O468" s="8"/>
    </row>
    <row r="469" spans="5:15">
      <c r="E469" s="8"/>
      <c r="O469" s="8"/>
    </row>
    <row r="470" spans="5:15">
      <c r="E470" s="8"/>
      <c r="O470" s="8"/>
    </row>
    <row r="471" spans="5:15">
      <c r="E471" s="8"/>
      <c r="O471" s="8"/>
    </row>
    <row r="472" spans="5:15">
      <c r="E472" s="8"/>
      <c r="O472" s="8"/>
    </row>
    <row r="473" spans="5:15">
      <c r="E473" s="8"/>
      <c r="O473" s="8"/>
    </row>
    <row r="474" spans="5:15">
      <c r="E474" s="8"/>
      <c r="O474" s="8"/>
    </row>
    <row r="475" spans="5:15">
      <c r="E475" s="8"/>
      <c r="O475" s="8"/>
    </row>
    <row r="476" spans="5:15">
      <c r="E476" s="8"/>
      <c r="O476" s="8"/>
    </row>
    <row r="477" spans="5:15">
      <c r="E477" s="8"/>
      <c r="O477" s="8"/>
    </row>
    <row r="478" spans="5:15">
      <c r="E478" s="8"/>
      <c r="O478" s="8"/>
    </row>
    <row r="479" spans="5:15">
      <c r="E479" s="8"/>
      <c r="O479" s="8"/>
    </row>
    <row r="480" spans="5:15">
      <c r="E480" s="8"/>
      <c r="O480" s="8"/>
    </row>
    <row r="481" spans="5:15">
      <c r="E481" s="8"/>
      <c r="O481" s="8"/>
    </row>
    <row r="482" spans="5:15">
      <c r="E482" s="8"/>
      <c r="O482" s="8"/>
    </row>
    <row r="483" spans="5:15">
      <c r="E483" s="8"/>
      <c r="O483" s="8"/>
    </row>
    <row r="484" spans="5:15">
      <c r="E484" s="8"/>
      <c r="O484" s="8"/>
    </row>
    <row r="485" spans="5:15">
      <c r="E485" s="8"/>
      <c r="O485" s="8"/>
    </row>
    <row r="486" spans="5:15">
      <c r="E486" s="8"/>
      <c r="O486" s="8"/>
    </row>
    <row r="487" spans="5:15">
      <c r="E487" s="8"/>
      <c r="O487" s="8"/>
    </row>
    <row r="488" spans="5:15">
      <c r="E488" s="8"/>
      <c r="O488" s="8"/>
    </row>
    <row r="489" spans="5:15">
      <c r="E489" s="8"/>
      <c r="O489" s="8"/>
    </row>
    <row r="490" spans="5:15">
      <c r="E490" s="8"/>
      <c r="O490" s="8"/>
    </row>
    <row r="491" spans="5:15">
      <c r="E491" s="8"/>
      <c r="O491" s="8"/>
    </row>
    <row r="492" spans="5:15">
      <c r="E492" s="8"/>
      <c r="O492" s="8"/>
    </row>
    <row r="493" spans="5:15">
      <c r="E493" s="8"/>
      <c r="O493" s="8"/>
    </row>
    <row r="494" spans="5:15">
      <c r="E494" s="8"/>
      <c r="O494" s="8"/>
    </row>
    <row r="495" spans="5:15">
      <c r="E495" s="8"/>
      <c r="O495" s="8"/>
    </row>
    <row r="496" spans="5:15">
      <c r="E496" s="8"/>
      <c r="O496" s="8"/>
    </row>
    <row r="497" spans="5:15">
      <c r="E497" s="8"/>
      <c r="O497" s="8"/>
    </row>
    <row r="498" spans="5:15">
      <c r="E498" s="8"/>
      <c r="O498" s="8"/>
    </row>
    <row r="499" spans="5:15">
      <c r="E499" s="8"/>
      <c r="O499" s="8"/>
    </row>
    <row r="500" spans="5:15">
      <c r="E500" s="8"/>
      <c r="O500" s="8"/>
    </row>
    <row r="501" spans="5:15">
      <c r="E501" s="8"/>
      <c r="O501" s="8"/>
    </row>
    <row r="502" spans="5:15">
      <c r="E502" s="8"/>
      <c r="O502" s="8"/>
    </row>
    <row r="503" spans="5:15">
      <c r="E503" s="8"/>
      <c r="O503" s="8"/>
    </row>
    <row r="504" spans="5:15">
      <c r="E504" s="8"/>
      <c r="O504" s="8"/>
    </row>
    <row r="505" spans="5:15">
      <c r="E505" s="8"/>
      <c r="O505" s="8"/>
    </row>
    <row r="506" spans="5:15">
      <c r="E506" s="8"/>
      <c r="O506" s="8"/>
    </row>
    <row r="507" spans="5:15">
      <c r="E507" s="8"/>
      <c r="O507" s="8"/>
    </row>
    <row r="508" spans="5:15">
      <c r="E508" s="8"/>
      <c r="O508" s="8"/>
    </row>
    <row r="509" spans="5:15">
      <c r="E509" s="8"/>
      <c r="O509" s="8"/>
    </row>
    <row r="510" spans="5:15">
      <c r="E510" s="8"/>
      <c r="O510" s="8"/>
    </row>
    <row r="511" spans="5:15">
      <c r="E511" s="8"/>
      <c r="O511" s="8"/>
    </row>
    <row r="512" spans="5:15">
      <c r="E512" s="8"/>
      <c r="O512" s="8"/>
    </row>
    <row r="513" spans="5:15">
      <c r="E513" s="8"/>
      <c r="O513" s="8"/>
    </row>
    <row r="514" spans="5:15">
      <c r="E514" s="8"/>
      <c r="O514" s="8"/>
    </row>
    <row r="515" spans="5:15">
      <c r="E515" s="8"/>
      <c r="O515" s="8"/>
    </row>
    <row r="516" spans="5:15">
      <c r="E516" s="8"/>
      <c r="O516" s="8"/>
    </row>
    <row r="517" spans="5:15">
      <c r="E517" s="8"/>
      <c r="O517" s="8"/>
    </row>
    <row r="518" spans="5:15">
      <c r="E518" s="8"/>
      <c r="O518" s="8"/>
    </row>
    <row r="519" spans="5:15">
      <c r="E519" s="8"/>
      <c r="O519" s="8"/>
    </row>
    <row r="520" spans="5:15">
      <c r="E520" s="8"/>
      <c r="O520" s="8"/>
    </row>
    <row r="521" spans="5:15">
      <c r="E521" s="8"/>
      <c r="O521" s="8"/>
    </row>
    <row r="522" spans="5:15">
      <c r="E522" s="8"/>
      <c r="O522" s="8"/>
    </row>
    <row r="523" spans="5:15">
      <c r="E523" s="8"/>
      <c r="O523" s="8"/>
    </row>
    <row r="524" spans="5:15">
      <c r="E524" s="8"/>
      <c r="O524" s="8"/>
    </row>
    <row r="525" spans="5:15">
      <c r="E525" s="8"/>
      <c r="O525" s="8"/>
    </row>
    <row r="526" spans="5:15">
      <c r="E526" s="8"/>
      <c r="O526" s="8"/>
    </row>
    <row r="527" spans="5:15">
      <c r="E527" s="8"/>
      <c r="O527" s="8"/>
    </row>
    <row r="528" spans="5:15">
      <c r="E528" s="8"/>
      <c r="O528" s="8"/>
    </row>
    <row r="529" spans="5:15">
      <c r="E529" s="8"/>
      <c r="O529" s="8"/>
    </row>
    <row r="530" spans="5:15">
      <c r="E530" s="8"/>
      <c r="O530" s="8"/>
    </row>
    <row r="531" spans="5:15">
      <c r="E531" s="8"/>
      <c r="O531" s="8"/>
    </row>
    <row r="532" spans="5:15">
      <c r="E532" s="8"/>
      <c r="O532" s="8"/>
    </row>
    <row r="533" spans="5:15">
      <c r="E533" s="8"/>
      <c r="O533" s="8"/>
    </row>
    <row r="534" spans="5:15">
      <c r="E534" s="8"/>
      <c r="O534" s="8"/>
    </row>
    <row r="535" spans="5:15">
      <c r="E535" s="8"/>
      <c r="O535" s="8"/>
    </row>
    <row r="536" spans="5:15">
      <c r="E536" s="8"/>
      <c r="O536" s="8"/>
    </row>
    <row r="537" spans="5:15">
      <c r="E537" s="8"/>
      <c r="O537" s="8"/>
    </row>
    <row r="538" spans="5:15">
      <c r="E538" s="8"/>
      <c r="O538" s="8"/>
    </row>
    <row r="539" spans="5:15">
      <c r="E539" s="8"/>
      <c r="O539" s="8"/>
    </row>
    <row r="540" spans="5:15">
      <c r="E540" s="8"/>
      <c r="O540" s="8"/>
    </row>
    <row r="541" spans="5:15">
      <c r="E541" s="8"/>
      <c r="O541" s="8"/>
    </row>
    <row r="542" spans="5:15">
      <c r="E542" s="8"/>
      <c r="O542" s="8"/>
    </row>
    <row r="543" spans="5:15">
      <c r="E543" s="8"/>
      <c r="O543" s="8"/>
    </row>
    <row r="544" spans="5:15">
      <c r="E544" s="8"/>
      <c r="O544" s="8"/>
    </row>
    <row r="545" spans="5:15">
      <c r="E545" s="8"/>
      <c r="O545" s="8"/>
    </row>
    <row r="546" spans="5:15">
      <c r="E546" s="8"/>
      <c r="O546" s="8"/>
    </row>
    <row r="547" spans="5:15">
      <c r="E547" s="8"/>
      <c r="O547" s="8"/>
    </row>
    <row r="548" spans="5:15">
      <c r="E548" s="8"/>
      <c r="O548" s="8"/>
    </row>
    <row r="549" spans="5:15">
      <c r="E549" s="8"/>
      <c r="O549" s="8"/>
    </row>
    <row r="550" spans="5:15">
      <c r="E550" s="8"/>
      <c r="O550" s="8"/>
    </row>
    <row r="551" spans="5:15">
      <c r="E551" s="8"/>
      <c r="O551" s="8"/>
    </row>
    <row r="552" spans="5:15">
      <c r="E552" s="8"/>
      <c r="O552" s="8"/>
    </row>
    <row r="553" spans="5:15">
      <c r="E553" s="8"/>
      <c r="O553" s="8"/>
    </row>
    <row r="554" spans="5:15">
      <c r="E554" s="8"/>
      <c r="O554" s="8"/>
    </row>
    <row r="555" spans="5:15">
      <c r="E555" s="8"/>
      <c r="O555" s="8"/>
    </row>
    <row r="556" spans="5:15">
      <c r="E556" s="8"/>
      <c r="O556" s="8"/>
    </row>
    <row r="557" spans="5:15">
      <c r="E557" s="8"/>
      <c r="O557" s="8"/>
    </row>
    <row r="558" spans="5:15">
      <c r="E558" s="8"/>
      <c r="O558" s="8"/>
    </row>
    <row r="559" spans="5:15">
      <c r="E559" s="8"/>
      <c r="O559" s="8"/>
    </row>
    <row r="560" spans="5:15">
      <c r="E560" s="8"/>
      <c r="O560" s="8"/>
    </row>
    <row r="561" spans="5:15">
      <c r="E561" s="8"/>
      <c r="O561" s="8"/>
    </row>
    <row r="562" spans="5:15">
      <c r="E562" s="8"/>
      <c r="O562" s="8"/>
    </row>
    <row r="563" spans="5:15">
      <c r="E563" s="8"/>
      <c r="O563" s="8"/>
    </row>
    <row r="564" spans="5:15">
      <c r="E564" s="8"/>
      <c r="O564" s="8"/>
    </row>
    <row r="565" spans="5:15">
      <c r="E565" s="8"/>
      <c r="O565" s="8"/>
    </row>
    <row r="566" spans="5:15">
      <c r="E566" s="8"/>
      <c r="O566" s="8"/>
    </row>
    <row r="567" spans="5:15">
      <c r="E567" s="8"/>
      <c r="O567" s="8"/>
    </row>
    <row r="568" spans="5:15">
      <c r="E568" s="8"/>
      <c r="O568" s="8"/>
    </row>
    <row r="569" spans="5:15">
      <c r="E569" s="8"/>
      <c r="O569" s="8"/>
    </row>
    <row r="570" spans="5:15">
      <c r="E570" s="8"/>
      <c r="O570" s="8"/>
    </row>
    <row r="571" spans="5:15">
      <c r="E571" s="8"/>
      <c r="O571" s="8"/>
    </row>
    <row r="572" spans="5:15">
      <c r="E572" s="8"/>
      <c r="O572" s="8"/>
    </row>
    <row r="573" spans="5:15">
      <c r="E573" s="8"/>
      <c r="O573" s="8"/>
    </row>
    <row r="574" spans="5:15">
      <c r="E574" s="8"/>
      <c r="O574" s="8"/>
    </row>
    <row r="575" spans="5:15">
      <c r="E575" s="8"/>
      <c r="O575" s="8"/>
    </row>
    <row r="576" spans="5:15">
      <c r="E576" s="8"/>
      <c r="O576" s="8"/>
    </row>
    <row r="577" spans="5:15">
      <c r="E577" s="8"/>
      <c r="O577" s="8"/>
    </row>
    <row r="578" spans="5:15">
      <c r="E578" s="8"/>
      <c r="O578" s="8"/>
    </row>
    <row r="579" spans="5:15">
      <c r="E579" s="8"/>
      <c r="O579" s="8"/>
    </row>
    <row r="580" spans="5:15">
      <c r="E580" s="8"/>
      <c r="O580" s="8"/>
    </row>
    <row r="581" spans="5:15">
      <c r="E581" s="8"/>
      <c r="O581" s="8"/>
    </row>
    <row r="582" spans="5:15">
      <c r="E582" s="8"/>
      <c r="O582" s="8"/>
    </row>
    <row r="583" spans="5:15">
      <c r="E583" s="8"/>
      <c r="O583" s="8"/>
    </row>
    <row r="584" spans="5:15">
      <c r="E584" s="8"/>
      <c r="O584" s="8"/>
    </row>
    <row r="585" spans="5:15">
      <c r="E585" s="8"/>
      <c r="O585" s="8"/>
    </row>
    <row r="586" spans="5:15">
      <c r="E586" s="8"/>
      <c r="O586" s="8"/>
    </row>
    <row r="587" spans="5:15">
      <c r="E587" s="8"/>
      <c r="O587" s="8"/>
    </row>
    <row r="588" spans="5:15">
      <c r="E588" s="8"/>
      <c r="O588" s="8"/>
    </row>
    <row r="589" spans="5:15">
      <c r="E589" s="8"/>
      <c r="O589" s="8"/>
    </row>
    <row r="590" spans="5:15">
      <c r="E590" s="8"/>
      <c r="O590" s="8"/>
    </row>
    <row r="591" spans="5:15">
      <c r="E591" s="8"/>
      <c r="O591" s="8"/>
    </row>
    <row r="592" spans="5:15">
      <c r="E592" s="8"/>
      <c r="O592" s="8"/>
    </row>
    <row r="593" spans="5:15">
      <c r="E593" s="8"/>
      <c r="O593" s="8"/>
    </row>
    <row r="594" spans="5:15">
      <c r="E594" s="8"/>
      <c r="O594" s="8"/>
    </row>
    <row r="595" spans="5:15">
      <c r="E595" s="8"/>
      <c r="O595" s="8"/>
    </row>
    <row r="596" spans="5:15">
      <c r="E596" s="8"/>
      <c r="O596" s="8"/>
    </row>
    <row r="597" spans="5:15">
      <c r="E597" s="8"/>
      <c r="O597" s="8"/>
    </row>
    <row r="598" spans="5:15">
      <c r="E598" s="8"/>
      <c r="O598" s="8"/>
    </row>
    <row r="599" spans="5:15">
      <c r="E599" s="8"/>
      <c r="O599" s="8"/>
    </row>
    <row r="600" spans="5:15">
      <c r="E600" s="8"/>
      <c r="O600" s="8"/>
    </row>
    <row r="601" spans="5:15">
      <c r="E601" s="8"/>
      <c r="O601" s="8"/>
    </row>
    <row r="602" spans="5:15">
      <c r="E602" s="8"/>
      <c r="O602" s="8"/>
    </row>
    <row r="603" spans="5:15">
      <c r="E603" s="8"/>
      <c r="O603" s="8"/>
    </row>
    <row r="604" spans="5:15">
      <c r="E604" s="8"/>
      <c r="O604" s="8"/>
    </row>
    <row r="605" spans="5:15">
      <c r="E605" s="8"/>
      <c r="O605" s="8"/>
    </row>
    <row r="606" spans="5:15">
      <c r="E606" s="8"/>
      <c r="O606" s="8"/>
    </row>
    <row r="607" spans="5:15">
      <c r="E607" s="8"/>
      <c r="O607" s="8"/>
    </row>
    <row r="608" spans="5:15">
      <c r="E608" s="8"/>
      <c r="O608" s="8"/>
    </row>
    <row r="609" spans="5:15">
      <c r="E609" s="8"/>
      <c r="O609" s="8"/>
    </row>
    <row r="610" spans="5:15">
      <c r="E610" s="8"/>
      <c r="O610" s="8"/>
    </row>
    <row r="611" spans="5:15">
      <c r="E611" s="8"/>
      <c r="O611" s="8"/>
    </row>
    <row r="612" spans="5:15">
      <c r="E612" s="8"/>
      <c r="O612" s="8"/>
    </row>
    <row r="613" spans="5:15">
      <c r="E613" s="8"/>
      <c r="O613" s="8"/>
    </row>
    <row r="614" spans="5:15">
      <c r="E614" s="8"/>
      <c r="O614" s="8"/>
    </row>
    <row r="615" spans="5:15">
      <c r="E615" s="8"/>
      <c r="O615" s="8"/>
    </row>
    <row r="616" spans="5:15">
      <c r="E616" s="8"/>
      <c r="O616" s="8"/>
    </row>
    <row r="617" spans="5:15">
      <c r="E617" s="8"/>
      <c r="O617" s="8"/>
    </row>
    <row r="618" spans="5:15">
      <c r="E618" s="8"/>
      <c r="O618" s="8"/>
    </row>
    <row r="619" spans="5:15">
      <c r="E619" s="8"/>
      <c r="O619" s="8"/>
    </row>
    <row r="620" spans="5:15">
      <c r="E620" s="8"/>
      <c r="O620" s="8"/>
    </row>
    <row r="621" spans="5:15">
      <c r="E621" s="8"/>
      <c r="O621" s="8"/>
    </row>
    <row r="622" spans="5:15">
      <c r="E622" s="8"/>
      <c r="O622" s="8"/>
    </row>
    <row r="623" spans="5:15">
      <c r="E623" s="8"/>
      <c r="O623" s="8"/>
    </row>
    <row r="624" spans="5:15">
      <c r="E624" s="8"/>
      <c r="O624" s="8"/>
    </row>
    <row r="625" spans="5:15">
      <c r="E625" s="8"/>
      <c r="O625" s="8"/>
    </row>
    <row r="626" spans="5:15">
      <c r="E626" s="8"/>
      <c r="O626" s="8"/>
    </row>
    <row r="627" spans="5:15">
      <c r="E627" s="8"/>
      <c r="O627" s="8"/>
    </row>
    <row r="628" spans="5:15">
      <c r="E628" s="8"/>
      <c r="O628" s="8"/>
    </row>
    <row r="629" spans="5:15">
      <c r="E629" s="8"/>
      <c r="O629" s="8"/>
    </row>
    <row r="630" spans="5:15">
      <c r="E630" s="8"/>
      <c r="O630" s="8"/>
    </row>
    <row r="631" spans="5:15">
      <c r="E631" s="8"/>
      <c r="O631" s="8"/>
    </row>
    <row r="632" spans="5:15">
      <c r="E632" s="8"/>
      <c r="O632" s="8"/>
    </row>
    <row r="633" spans="5:15">
      <c r="E633" s="8"/>
      <c r="O633" s="8"/>
    </row>
    <row r="634" spans="5:15">
      <c r="E634" s="8"/>
      <c r="O634" s="8"/>
    </row>
    <row r="635" spans="5:15">
      <c r="E635" s="8"/>
      <c r="O635" s="8"/>
    </row>
    <row r="636" spans="5:15">
      <c r="E636" s="8"/>
      <c r="O636" s="8"/>
    </row>
    <row r="637" spans="5:15">
      <c r="E637" s="8"/>
      <c r="O637" s="8"/>
    </row>
    <row r="638" spans="5:15">
      <c r="E638" s="8"/>
      <c r="O638" s="8"/>
    </row>
    <row r="639" spans="5:15">
      <c r="E639" s="8"/>
      <c r="O639" s="8"/>
    </row>
    <row r="640" spans="5:15">
      <c r="E640" s="8"/>
      <c r="O640" s="8"/>
    </row>
    <row r="641" spans="5:15">
      <c r="E641" s="8"/>
      <c r="O641" s="8"/>
    </row>
    <row r="642" spans="5:15">
      <c r="E642" s="8"/>
      <c r="O642" s="8"/>
    </row>
    <row r="643" spans="5:15">
      <c r="E643" s="8"/>
      <c r="O643" s="8"/>
    </row>
    <row r="644" spans="5:15">
      <c r="E644" s="8"/>
      <c r="O644" s="8"/>
    </row>
    <row r="645" spans="5:15">
      <c r="E645" s="8"/>
      <c r="O645" s="8"/>
    </row>
    <row r="646" spans="5:15">
      <c r="E646" s="8"/>
      <c r="O646" s="8"/>
    </row>
    <row r="647" spans="5:15">
      <c r="E647" s="8"/>
      <c r="O647" s="8"/>
    </row>
    <row r="648" spans="5:15">
      <c r="E648" s="8"/>
      <c r="O648" s="8"/>
    </row>
    <row r="649" spans="5:15">
      <c r="E649" s="8"/>
      <c r="O649" s="8"/>
    </row>
    <row r="650" spans="5:15">
      <c r="E650" s="8"/>
      <c r="O650" s="8"/>
    </row>
    <row r="651" spans="5:15">
      <c r="E651" s="8"/>
      <c r="O651" s="8"/>
    </row>
    <row r="652" spans="5:15">
      <c r="E652" s="8"/>
      <c r="O652" s="8"/>
    </row>
    <row r="653" spans="5:15">
      <c r="E653" s="8"/>
      <c r="O653" s="8"/>
    </row>
    <row r="654" spans="5:15">
      <c r="E654" s="8"/>
      <c r="O654" s="8"/>
    </row>
    <row r="655" spans="5:15">
      <c r="E655" s="8"/>
      <c r="O655" s="8"/>
    </row>
    <row r="656" spans="5:15">
      <c r="E656" s="8"/>
      <c r="O656" s="8"/>
    </row>
    <row r="657" spans="5:15">
      <c r="E657" s="8"/>
      <c r="O657" s="8"/>
    </row>
    <row r="658" spans="5:15">
      <c r="E658" s="8"/>
      <c r="O658" s="8"/>
    </row>
    <row r="659" spans="5:15">
      <c r="E659" s="8"/>
      <c r="O659" s="8"/>
    </row>
    <row r="660" spans="5:15">
      <c r="E660" s="8"/>
      <c r="O660" s="8"/>
    </row>
    <row r="661" spans="5:15">
      <c r="E661" s="8"/>
      <c r="O661" s="8"/>
    </row>
    <row r="662" spans="5:15">
      <c r="E662" s="8"/>
      <c r="O662" s="8"/>
    </row>
    <row r="663" spans="5:15">
      <c r="E663" s="8"/>
      <c r="O663" s="8"/>
    </row>
    <row r="664" spans="5:15">
      <c r="E664" s="8"/>
      <c r="O664" s="8"/>
    </row>
    <row r="665" spans="5:15">
      <c r="E665" s="8"/>
      <c r="O665" s="8"/>
    </row>
    <row r="666" spans="5:15">
      <c r="E666" s="8"/>
      <c r="O666" s="8"/>
    </row>
    <row r="667" spans="5:15">
      <c r="E667" s="8"/>
      <c r="O667" s="8"/>
    </row>
    <row r="668" spans="5:15">
      <c r="E668" s="8"/>
      <c r="O668" s="8"/>
    </row>
    <row r="669" spans="5:15">
      <c r="E669" s="8"/>
      <c r="O669" s="8"/>
    </row>
    <row r="670" spans="5:15">
      <c r="E670" s="8"/>
      <c r="O670" s="8"/>
    </row>
    <row r="671" spans="5:15">
      <c r="E671" s="8"/>
      <c r="O671" s="8"/>
    </row>
    <row r="672" spans="5:15">
      <c r="E672" s="8"/>
      <c r="O672" s="8"/>
    </row>
    <row r="673" spans="5:15">
      <c r="E673" s="8"/>
      <c r="O673" s="8"/>
    </row>
    <row r="674" spans="5:15">
      <c r="E674" s="8"/>
      <c r="O674" s="8"/>
    </row>
    <row r="675" spans="5:15">
      <c r="E675" s="8"/>
      <c r="O675" s="8"/>
    </row>
    <row r="676" spans="5:15">
      <c r="E676" s="8"/>
      <c r="O676" s="8"/>
    </row>
    <row r="677" spans="5:15">
      <c r="E677" s="8"/>
      <c r="O677" s="8"/>
    </row>
    <row r="678" spans="5:15">
      <c r="E678" s="8"/>
      <c r="O678" s="8"/>
    </row>
    <row r="679" spans="5:15">
      <c r="E679" s="8"/>
      <c r="O679" s="8"/>
    </row>
    <row r="680" spans="5:15">
      <c r="E680" s="8"/>
      <c r="O680" s="8"/>
    </row>
    <row r="681" spans="5:15">
      <c r="E681" s="8"/>
      <c r="O681" s="8"/>
    </row>
    <row r="682" spans="5:15">
      <c r="E682" s="8"/>
      <c r="O682" s="8"/>
    </row>
    <row r="683" spans="5:15">
      <c r="E683" s="8"/>
      <c r="O683" s="8"/>
    </row>
    <row r="684" spans="5:15">
      <c r="E684" s="8"/>
      <c r="O684" s="8"/>
    </row>
    <row r="685" spans="5:15">
      <c r="E685" s="8"/>
      <c r="O685" s="8"/>
    </row>
    <row r="686" spans="5:15">
      <c r="E686" s="8"/>
      <c r="O686" s="8"/>
    </row>
    <row r="687" spans="5:15">
      <c r="E687" s="8"/>
      <c r="O687" s="8"/>
    </row>
    <row r="688" spans="5:15">
      <c r="E688" s="8"/>
      <c r="O688" s="8"/>
    </row>
    <row r="689" spans="5:15">
      <c r="E689" s="8"/>
      <c r="O689" s="8"/>
    </row>
    <row r="690" spans="5:15">
      <c r="E690" s="8"/>
      <c r="O690" s="8"/>
    </row>
    <row r="691" spans="5:15">
      <c r="E691" s="8"/>
      <c r="O691" s="8"/>
    </row>
    <row r="692" spans="5:15">
      <c r="E692" s="8"/>
      <c r="O692" s="8"/>
    </row>
    <row r="693" spans="5:15">
      <c r="E693" s="8"/>
      <c r="O693" s="8"/>
    </row>
    <row r="694" spans="5:15">
      <c r="E694" s="8"/>
      <c r="O694" s="8"/>
    </row>
    <row r="695" spans="5:15">
      <c r="E695" s="8"/>
      <c r="O695" s="8"/>
    </row>
    <row r="696" spans="5:15">
      <c r="E696" s="8"/>
      <c r="O696" s="8"/>
    </row>
    <row r="697" spans="5:15">
      <c r="E697" s="8"/>
      <c r="O697" s="8"/>
    </row>
    <row r="698" spans="5:15">
      <c r="E698" s="8"/>
      <c r="O698" s="8"/>
    </row>
    <row r="699" spans="5:15">
      <c r="E699" s="8"/>
      <c r="O699" s="8"/>
    </row>
    <row r="700" spans="5:15">
      <c r="E700" s="8"/>
      <c r="O700" s="8"/>
    </row>
    <row r="701" spans="5:15">
      <c r="E701" s="8"/>
      <c r="O701" s="8"/>
    </row>
    <row r="702" spans="5:15">
      <c r="E702" s="8"/>
      <c r="O702" s="8"/>
    </row>
    <row r="703" spans="5:15">
      <c r="E703" s="8"/>
      <c r="O703" s="8"/>
    </row>
    <row r="704" spans="5:15">
      <c r="E704" s="8"/>
      <c r="O704" s="8"/>
    </row>
    <row r="705" spans="5:15">
      <c r="E705" s="8"/>
      <c r="O705" s="8"/>
    </row>
    <row r="706" spans="5:15">
      <c r="E706" s="8"/>
      <c r="O706" s="8"/>
    </row>
    <row r="707" spans="5:15">
      <c r="E707" s="8"/>
      <c r="O707" s="8"/>
    </row>
    <row r="708" spans="5:15">
      <c r="E708" s="8"/>
      <c r="O708" s="8"/>
    </row>
    <row r="709" spans="5:15">
      <c r="E709" s="8"/>
      <c r="O709" s="8"/>
    </row>
    <row r="710" spans="5:15">
      <c r="E710" s="8"/>
      <c r="O710" s="8"/>
    </row>
    <row r="711" spans="5:15">
      <c r="E711" s="8"/>
      <c r="O711" s="8"/>
    </row>
    <row r="712" spans="5:15">
      <c r="E712" s="8"/>
      <c r="O712" s="8"/>
    </row>
    <row r="713" spans="5:15">
      <c r="E713" s="8"/>
      <c r="O713" s="8"/>
    </row>
    <row r="714" spans="5:15">
      <c r="E714" s="8"/>
      <c r="O714" s="8"/>
    </row>
    <row r="715" spans="5:15">
      <c r="E715" s="8"/>
      <c r="O715" s="8"/>
    </row>
    <row r="716" spans="5:15">
      <c r="E716" s="8"/>
      <c r="O716" s="8"/>
    </row>
    <row r="717" spans="5:15">
      <c r="E717" s="8"/>
      <c r="O717" s="8"/>
    </row>
    <row r="718" spans="5:15">
      <c r="E718" s="8"/>
      <c r="O718" s="8"/>
    </row>
    <row r="719" spans="5:15">
      <c r="E719" s="8"/>
      <c r="O719" s="8"/>
    </row>
    <row r="720" spans="5:15">
      <c r="E720" s="8"/>
      <c r="O720" s="8"/>
    </row>
    <row r="721" spans="5:15">
      <c r="E721" s="8"/>
      <c r="O721" s="8"/>
    </row>
    <row r="722" spans="5:15">
      <c r="E722" s="8"/>
      <c r="O722" s="8"/>
    </row>
    <row r="723" spans="5:15">
      <c r="E723" s="8"/>
      <c r="O723" s="8"/>
    </row>
    <row r="724" spans="5:15">
      <c r="E724" s="8"/>
      <c r="O724" s="8"/>
    </row>
    <row r="725" spans="5:15">
      <c r="E725" s="8"/>
      <c r="O725" s="8"/>
    </row>
    <row r="726" spans="5:15">
      <c r="E726" s="8"/>
      <c r="O726" s="8"/>
    </row>
    <row r="727" spans="5:15">
      <c r="E727" s="8"/>
      <c r="O727" s="8"/>
    </row>
    <row r="728" spans="5:15">
      <c r="E728" s="8"/>
      <c r="O728" s="8"/>
    </row>
    <row r="729" spans="5:15">
      <c r="E729" s="8"/>
      <c r="O729" s="8"/>
    </row>
    <row r="730" spans="5:15">
      <c r="E730" s="8"/>
      <c r="O730" s="8"/>
    </row>
    <row r="731" spans="5:15">
      <c r="E731" s="8"/>
      <c r="O731" s="8"/>
    </row>
    <row r="732" spans="5:15">
      <c r="E732" s="8"/>
      <c r="O732" s="8"/>
    </row>
    <row r="733" spans="5:15">
      <c r="E733" s="8"/>
      <c r="O733" s="8"/>
    </row>
    <row r="734" spans="5:15">
      <c r="E734" s="8"/>
      <c r="O734" s="8"/>
    </row>
    <row r="735" spans="5:15">
      <c r="E735" s="8"/>
      <c r="O735" s="8"/>
    </row>
    <row r="736" spans="5:15">
      <c r="E736" s="8"/>
      <c r="O736" s="8"/>
    </row>
    <row r="737" spans="5:15">
      <c r="E737" s="8"/>
      <c r="O737" s="8"/>
    </row>
    <row r="738" spans="5:15">
      <c r="E738" s="8"/>
      <c r="O738" s="8"/>
    </row>
    <row r="739" spans="5:15">
      <c r="E739" s="8"/>
      <c r="O739" s="8"/>
    </row>
    <row r="740" spans="5:15">
      <c r="E740" s="8"/>
      <c r="O740" s="8"/>
    </row>
    <row r="741" spans="5:15">
      <c r="E741" s="8"/>
      <c r="O741" s="8"/>
    </row>
    <row r="742" spans="5:15">
      <c r="E742" s="8"/>
      <c r="O742" s="8"/>
    </row>
    <row r="743" spans="5:15">
      <c r="E743" s="8"/>
      <c r="O743" s="8"/>
    </row>
    <row r="744" spans="5:15">
      <c r="E744" s="8"/>
      <c r="O744" s="8"/>
    </row>
    <row r="745" spans="5:15">
      <c r="E745" s="8"/>
      <c r="O745" s="8"/>
    </row>
    <row r="746" spans="5:15">
      <c r="E746" s="8"/>
      <c r="O746" s="8"/>
    </row>
    <row r="747" spans="5:15">
      <c r="E747" s="8"/>
      <c r="O747" s="8"/>
    </row>
    <row r="748" spans="5:15">
      <c r="E748" s="8"/>
      <c r="O748" s="8"/>
    </row>
    <row r="749" spans="5:15">
      <c r="E749" s="8"/>
      <c r="O749" s="8"/>
    </row>
    <row r="750" spans="5:15">
      <c r="E750" s="8"/>
      <c r="O750" s="8"/>
    </row>
    <row r="751" spans="5:15">
      <c r="E751" s="8"/>
      <c r="O751" s="8"/>
    </row>
    <row r="752" spans="5:15">
      <c r="E752" s="8"/>
      <c r="O752" s="8"/>
    </row>
    <row r="753" spans="5:15">
      <c r="E753" s="8"/>
      <c r="O753" s="8"/>
    </row>
    <row r="754" spans="5:15">
      <c r="E754" s="8"/>
      <c r="O754" s="8"/>
    </row>
    <row r="755" spans="5:15">
      <c r="E755" s="8"/>
      <c r="O755" s="8"/>
    </row>
    <row r="756" spans="5:15">
      <c r="E756" s="8"/>
      <c r="O756" s="8"/>
    </row>
    <row r="757" spans="5:15">
      <c r="E757" s="8"/>
      <c r="O757" s="8"/>
    </row>
    <row r="758" spans="5:15">
      <c r="E758" s="8"/>
      <c r="O758" s="8"/>
    </row>
    <row r="759" spans="5:15">
      <c r="E759" s="8"/>
      <c r="O759" s="8"/>
    </row>
    <row r="760" spans="5:15">
      <c r="E760" s="8"/>
      <c r="O760" s="8"/>
    </row>
    <row r="761" spans="5:15">
      <c r="E761" s="8"/>
      <c r="O761" s="8"/>
    </row>
    <row r="762" spans="5:15">
      <c r="E762" s="8"/>
      <c r="O762" s="8"/>
    </row>
    <row r="763" spans="5:15">
      <c r="E763" s="8"/>
      <c r="O763" s="8"/>
    </row>
    <row r="764" spans="5:15">
      <c r="E764" s="8"/>
      <c r="O764" s="8"/>
    </row>
    <row r="765" spans="5:15">
      <c r="E765" s="8"/>
      <c r="O765" s="8"/>
    </row>
    <row r="766" spans="5:15">
      <c r="E766" s="8"/>
      <c r="O766" s="8"/>
    </row>
    <row r="767" spans="5:15">
      <c r="E767" s="8"/>
      <c r="O767" s="8"/>
    </row>
    <row r="768" spans="5:15">
      <c r="E768" s="8"/>
      <c r="O768" s="8"/>
    </row>
    <row r="769" spans="5:15">
      <c r="E769" s="8"/>
      <c r="O769" s="8"/>
    </row>
    <row r="770" spans="5:15">
      <c r="E770" s="8"/>
      <c r="O770" s="8"/>
    </row>
    <row r="771" spans="5:15">
      <c r="E771" s="8"/>
      <c r="O771" s="8"/>
    </row>
    <row r="772" spans="5:15">
      <c r="E772" s="8"/>
      <c r="O772" s="8"/>
    </row>
    <row r="773" spans="5:15">
      <c r="E773" s="8"/>
      <c r="O773" s="8"/>
    </row>
    <row r="774" spans="5:15">
      <c r="E774" s="8"/>
      <c r="O774" s="8"/>
    </row>
    <row r="775" spans="5:15">
      <c r="E775" s="8"/>
      <c r="O775" s="8"/>
    </row>
    <row r="776" spans="5:15">
      <c r="E776" s="8"/>
      <c r="O776" s="8"/>
    </row>
    <row r="777" spans="5:15">
      <c r="E777" s="8"/>
      <c r="O777" s="8"/>
    </row>
    <row r="778" spans="5:15">
      <c r="E778" s="8"/>
      <c r="O778" s="8"/>
    </row>
    <row r="779" spans="5:15">
      <c r="E779" s="8"/>
      <c r="O779" s="8"/>
    </row>
    <row r="780" spans="5:15">
      <c r="E780" s="8"/>
      <c r="O780" s="8"/>
    </row>
    <row r="781" spans="5:15">
      <c r="E781" s="8"/>
      <c r="O781" s="8"/>
    </row>
    <row r="782" spans="5:15">
      <c r="E782" s="8"/>
      <c r="O782" s="8"/>
    </row>
    <row r="783" spans="5:15">
      <c r="E783" s="8"/>
      <c r="O783" s="8"/>
    </row>
    <row r="784" spans="5:15">
      <c r="E784" s="8"/>
      <c r="O784" s="8"/>
    </row>
    <row r="785" spans="5:15">
      <c r="E785" s="8"/>
      <c r="O785" s="8"/>
    </row>
    <row r="786" spans="5:15">
      <c r="E786" s="8"/>
      <c r="O786" s="8"/>
    </row>
    <row r="787" spans="5:15">
      <c r="E787" s="8"/>
      <c r="O787" s="8"/>
    </row>
    <row r="788" spans="5:15">
      <c r="E788" s="8"/>
      <c r="O788" s="8"/>
    </row>
    <row r="789" spans="5:15">
      <c r="E789" s="8"/>
      <c r="O789" s="8"/>
    </row>
    <row r="790" spans="5:15">
      <c r="E790" s="8"/>
      <c r="O790" s="8"/>
    </row>
    <row r="791" spans="5:15">
      <c r="E791" s="8"/>
      <c r="O791" s="8"/>
    </row>
    <row r="792" spans="5:15">
      <c r="E792" s="8"/>
      <c r="O792" s="8"/>
    </row>
    <row r="793" spans="5:15">
      <c r="E793" s="8"/>
      <c r="O793" s="8"/>
    </row>
    <row r="794" spans="5:15">
      <c r="E794" s="8"/>
      <c r="O794" s="8"/>
    </row>
    <row r="795" spans="5:15">
      <c r="E795" s="8"/>
      <c r="O795" s="8"/>
    </row>
    <row r="796" spans="5:15">
      <c r="E796" s="8"/>
      <c r="O796" s="8"/>
    </row>
    <row r="797" spans="5:15">
      <c r="E797" s="8"/>
      <c r="O797" s="8"/>
    </row>
    <row r="798" spans="5:15">
      <c r="E798" s="8"/>
      <c r="O798" s="8"/>
    </row>
    <row r="799" spans="5:15">
      <c r="E799" s="8"/>
      <c r="O799" s="8"/>
    </row>
    <row r="800" spans="5:15">
      <c r="E800" s="8"/>
      <c r="O800" s="8"/>
    </row>
    <row r="801" spans="5:15">
      <c r="E801" s="8"/>
      <c r="O801" s="8"/>
    </row>
    <row r="802" spans="5:15">
      <c r="E802" s="8"/>
      <c r="O802" s="8"/>
    </row>
    <row r="803" spans="5:15">
      <c r="E803" s="8"/>
      <c r="O803" s="8"/>
    </row>
    <row r="804" spans="5:15">
      <c r="E804" s="8"/>
      <c r="O804" s="8"/>
    </row>
    <row r="805" spans="5:15">
      <c r="E805" s="8"/>
      <c r="O805" s="8"/>
    </row>
    <row r="806" spans="5:15">
      <c r="E806" s="8"/>
      <c r="O806" s="8"/>
    </row>
    <row r="807" spans="5:15">
      <c r="E807" s="8"/>
      <c r="O807" s="8"/>
    </row>
    <row r="808" spans="5:15">
      <c r="E808" s="8"/>
      <c r="O808" s="8"/>
    </row>
    <row r="809" spans="5:15">
      <c r="E809" s="8"/>
      <c r="O809" s="8"/>
    </row>
    <row r="810" spans="5:15">
      <c r="E810" s="8"/>
      <c r="O810" s="8"/>
    </row>
    <row r="811" spans="5:15">
      <c r="E811" s="8"/>
      <c r="O811" s="8"/>
    </row>
    <row r="812" spans="5:15">
      <c r="E812" s="8"/>
      <c r="O812" s="8"/>
    </row>
    <row r="813" spans="5:15">
      <c r="E813" s="8"/>
      <c r="O813" s="8"/>
    </row>
    <row r="814" spans="5:15">
      <c r="E814" s="8"/>
      <c r="O814" s="8"/>
    </row>
    <row r="815" spans="5:15">
      <c r="E815" s="8"/>
      <c r="O815" s="8"/>
    </row>
    <row r="816" spans="5:15">
      <c r="E816" s="8"/>
      <c r="O816" s="8"/>
    </row>
    <row r="817" spans="5:15">
      <c r="E817" s="8"/>
      <c r="O817" s="8"/>
    </row>
    <row r="818" spans="5:15">
      <c r="E818" s="8"/>
      <c r="O818" s="8"/>
    </row>
    <row r="819" spans="5:15">
      <c r="E819" s="8"/>
      <c r="O819" s="8"/>
    </row>
    <row r="820" spans="5:15">
      <c r="E820" s="8"/>
      <c r="O820" s="8"/>
    </row>
    <row r="821" spans="5:15">
      <c r="E821" s="8"/>
      <c r="O821" s="8"/>
    </row>
    <row r="822" spans="5:15">
      <c r="E822" s="8"/>
      <c r="O822" s="8"/>
    </row>
    <row r="823" spans="5:15">
      <c r="E823" s="8"/>
      <c r="O823" s="8"/>
    </row>
    <row r="824" spans="5:15">
      <c r="E824" s="8"/>
      <c r="O824" s="8"/>
    </row>
    <row r="825" spans="5:15">
      <c r="E825" s="8"/>
      <c r="O825" s="8"/>
    </row>
    <row r="826" spans="5:15">
      <c r="E826" s="8"/>
      <c r="O826" s="8"/>
    </row>
    <row r="827" spans="5:15">
      <c r="E827" s="8"/>
      <c r="O827" s="8"/>
    </row>
    <row r="828" spans="5:15">
      <c r="E828" s="8"/>
      <c r="O828" s="8"/>
    </row>
    <row r="829" spans="5:15">
      <c r="E829" s="8"/>
      <c r="O829" s="8"/>
    </row>
    <row r="830" spans="5:15">
      <c r="E830" s="8"/>
      <c r="O830" s="8"/>
    </row>
    <row r="831" spans="5:15">
      <c r="E831" s="8"/>
      <c r="O831" s="8"/>
    </row>
    <row r="832" spans="5:15">
      <c r="E832" s="8"/>
      <c r="O832" s="8"/>
    </row>
    <row r="833" spans="5:15">
      <c r="E833" s="8"/>
      <c r="O833" s="8"/>
    </row>
    <row r="834" spans="5:15">
      <c r="E834" s="8"/>
      <c r="O834" s="8"/>
    </row>
    <row r="835" spans="5:15">
      <c r="E835" s="8"/>
      <c r="O835" s="8"/>
    </row>
    <row r="836" spans="5:15">
      <c r="E836" s="8"/>
      <c r="O836" s="8"/>
    </row>
    <row r="837" spans="5:15">
      <c r="E837" s="8"/>
      <c r="O837" s="8"/>
    </row>
    <row r="838" spans="5:15">
      <c r="E838" s="8"/>
      <c r="O838" s="8"/>
    </row>
    <row r="839" spans="5:15">
      <c r="E839" s="8"/>
      <c r="O839" s="8"/>
    </row>
    <row r="840" spans="5:15">
      <c r="E840" s="8"/>
      <c r="O840" s="8"/>
    </row>
    <row r="841" spans="5:15">
      <c r="E841" s="8"/>
      <c r="O841" s="8"/>
    </row>
    <row r="842" spans="5:15">
      <c r="E842" s="8"/>
      <c r="O842" s="8"/>
    </row>
    <row r="843" spans="5:15">
      <c r="E843" s="8"/>
      <c r="O843" s="8"/>
    </row>
    <row r="844" spans="5:15">
      <c r="E844" s="8"/>
      <c r="O844" s="8"/>
    </row>
    <row r="845" spans="5:15">
      <c r="E845" s="8"/>
      <c r="O845" s="8"/>
    </row>
    <row r="846" spans="5:15">
      <c r="E846" s="8"/>
      <c r="O846" s="8"/>
    </row>
    <row r="847" spans="5:15">
      <c r="E847" s="8"/>
      <c r="O847" s="8"/>
    </row>
    <row r="848" spans="5:15">
      <c r="E848" s="8"/>
      <c r="O848" s="8"/>
    </row>
    <row r="849" spans="5:15">
      <c r="E849" s="8"/>
      <c r="O849" s="8"/>
    </row>
    <row r="850" spans="5:15">
      <c r="E850" s="8"/>
      <c r="O850" s="8"/>
    </row>
    <row r="851" spans="5:15">
      <c r="E851" s="8"/>
      <c r="O851" s="8"/>
    </row>
    <row r="852" spans="5:15">
      <c r="E852" s="8"/>
      <c r="O852" s="8"/>
    </row>
    <row r="853" spans="5:15">
      <c r="E853" s="8"/>
      <c r="O853" s="8"/>
    </row>
    <row r="854" spans="5:15">
      <c r="E854" s="8"/>
      <c r="O854" s="8"/>
    </row>
    <row r="855" spans="5:15">
      <c r="E855" s="8"/>
      <c r="O855" s="8"/>
    </row>
    <row r="856" spans="5:15">
      <c r="E856" s="8"/>
      <c r="O856" s="8"/>
    </row>
    <row r="857" spans="5:15">
      <c r="E857" s="8"/>
      <c r="O857" s="8"/>
    </row>
    <row r="858" spans="5:15">
      <c r="E858" s="8"/>
      <c r="O858" s="8"/>
    </row>
    <row r="859" spans="5:15">
      <c r="E859" s="8"/>
      <c r="O859" s="8"/>
    </row>
    <row r="860" spans="5:15">
      <c r="E860" s="8"/>
      <c r="O860" s="8"/>
    </row>
    <row r="861" spans="5:15">
      <c r="E861" s="8"/>
      <c r="O861" s="8"/>
    </row>
    <row r="862" spans="5:15">
      <c r="E862" s="8"/>
      <c r="O862" s="8"/>
    </row>
    <row r="863" spans="5:15">
      <c r="E863" s="8"/>
      <c r="O863" s="8"/>
    </row>
    <row r="864" spans="5:15">
      <c r="E864" s="8"/>
      <c r="O864" s="8"/>
    </row>
    <row r="865" spans="5:15">
      <c r="E865" s="8"/>
      <c r="O865" s="8"/>
    </row>
    <row r="866" spans="5:15">
      <c r="E866" s="8"/>
      <c r="O866" s="8"/>
    </row>
    <row r="867" spans="5:15">
      <c r="E867" s="8"/>
      <c r="O867" s="8"/>
    </row>
    <row r="868" spans="5:15">
      <c r="E868" s="8"/>
      <c r="O868" s="8"/>
    </row>
    <row r="869" spans="5:15">
      <c r="E869" s="8"/>
      <c r="O869" s="8"/>
    </row>
    <row r="870" spans="5:15">
      <c r="E870" s="8"/>
      <c r="O870" s="8"/>
    </row>
    <row r="871" spans="5:15">
      <c r="E871" s="8"/>
      <c r="O871" s="8"/>
    </row>
    <row r="872" spans="5:15">
      <c r="E872" s="8"/>
      <c r="O872" s="8"/>
    </row>
    <row r="873" spans="5:15">
      <c r="E873" s="8"/>
      <c r="O873" s="8"/>
    </row>
    <row r="874" spans="5:15">
      <c r="E874" s="8"/>
      <c r="O874" s="8"/>
    </row>
    <row r="875" spans="5:15">
      <c r="E875" s="8"/>
      <c r="O875" s="8"/>
    </row>
    <row r="876" spans="5:15">
      <c r="E876" s="8"/>
      <c r="O876" s="8"/>
    </row>
    <row r="877" spans="5:15">
      <c r="E877" s="8"/>
      <c r="O877" s="8"/>
    </row>
    <row r="878" spans="5:15">
      <c r="E878" s="8"/>
      <c r="O878" s="8"/>
    </row>
    <row r="879" spans="5:15">
      <c r="E879" s="8"/>
      <c r="O879" s="8"/>
    </row>
    <row r="880" spans="5:15">
      <c r="E880" s="8"/>
      <c r="O880" s="8"/>
    </row>
    <row r="881" spans="5:15">
      <c r="E881" s="8"/>
      <c r="O881" s="8"/>
    </row>
    <row r="882" spans="5:15">
      <c r="E882" s="8"/>
      <c r="O882" s="8"/>
    </row>
    <row r="883" spans="5:15">
      <c r="E883" s="8"/>
      <c r="O883" s="8"/>
    </row>
    <row r="884" spans="5:15">
      <c r="E884" s="8"/>
      <c r="O884" s="8"/>
    </row>
    <row r="885" spans="5:15">
      <c r="E885" s="8"/>
      <c r="O885" s="8"/>
    </row>
    <row r="886" spans="5:15">
      <c r="E886" s="8"/>
      <c r="O886" s="8"/>
    </row>
    <row r="887" spans="5:15">
      <c r="E887" s="8"/>
      <c r="O887" s="8"/>
    </row>
    <row r="888" spans="5:15">
      <c r="E888" s="8"/>
      <c r="O888" s="8"/>
    </row>
    <row r="889" spans="5:15">
      <c r="E889" s="8"/>
      <c r="O889" s="8"/>
    </row>
    <row r="890" spans="5:15">
      <c r="E890" s="8"/>
      <c r="O890" s="8"/>
    </row>
    <row r="891" spans="5:15">
      <c r="E891" s="8"/>
      <c r="O891" s="8"/>
    </row>
    <row r="892" spans="5:15">
      <c r="E892" s="8"/>
      <c r="O892" s="8"/>
    </row>
    <row r="893" spans="5:15">
      <c r="E893" s="8"/>
      <c r="O893" s="8"/>
    </row>
    <row r="894" spans="5:15">
      <c r="E894" s="8"/>
      <c r="O894" s="8"/>
    </row>
    <row r="895" spans="5:15">
      <c r="E895" s="8"/>
      <c r="O895" s="8"/>
    </row>
    <row r="896" spans="5:15">
      <c r="E896" s="8"/>
      <c r="O896" s="8"/>
    </row>
    <row r="897" spans="5:15">
      <c r="E897" s="8"/>
      <c r="O897" s="8"/>
    </row>
    <row r="898" spans="5:15">
      <c r="E898" s="8"/>
      <c r="O898" s="8"/>
    </row>
    <row r="899" spans="5:15">
      <c r="E899" s="8"/>
      <c r="O899" s="8"/>
    </row>
    <row r="900" spans="5:15">
      <c r="E900" s="8"/>
      <c r="O900" s="8"/>
    </row>
    <row r="901" spans="5:15">
      <c r="E901" s="8"/>
      <c r="O901" s="8"/>
    </row>
    <row r="902" spans="5:15">
      <c r="E902" s="8"/>
      <c r="O902" s="8"/>
    </row>
    <row r="903" spans="5:15">
      <c r="E903" s="8"/>
      <c r="O903" s="8"/>
    </row>
    <row r="904" spans="5:15">
      <c r="E904" s="8"/>
      <c r="O904" s="8"/>
    </row>
    <row r="905" spans="5:15">
      <c r="E905" s="8"/>
      <c r="O905" s="8"/>
    </row>
    <row r="906" spans="5:15">
      <c r="E906" s="8"/>
      <c r="O906" s="8"/>
    </row>
    <row r="907" spans="5:15">
      <c r="E907" s="8"/>
      <c r="O907" s="8"/>
    </row>
    <row r="908" spans="5:15">
      <c r="E908" s="8"/>
      <c r="O908" s="8"/>
    </row>
    <row r="909" spans="5:15">
      <c r="E909" s="8"/>
      <c r="O909" s="8"/>
    </row>
    <row r="910" spans="5:15">
      <c r="E910" s="8"/>
      <c r="O910" s="8"/>
    </row>
    <row r="911" spans="5:15">
      <c r="E911" s="8"/>
      <c r="O911" s="8"/>
    </row>
    <row r="912" spans="5:15">
      <c r="E912" s="8"/>
      <c r="O912" s="8"/>
    </row>
    <row r="913" spans="5:15">
      <c r="E913" s="8"/>
      <c r="O913" s="8"/>
    </row>
    <row r="914" spans="5:15">
      <c r="E914" s="8"/>
      <c r="O914" s="8"/>
    </row>
    <row r="915" spans="5:15">
      <c r="E915" s="8"/>
      <c r="O915" s="8"/>
    </row>
    <row r="916" spans="5:15">
      <c r="E916" s="8"/>
      <c r="O916" s="8"/>
    </row>
    <row r="917" spans="5:15">
      <c r="E917" s="8"/>
      <c r="O917" s="8"/>
    </row>
    <row r="918" spans="5:15">
      <c r="E918" s="8"/>
      <c r="O918" s="8"/>
    </row>
    <row r="919" spans="5:15">
      <c r="E919" s="8"/>
      <c r="O919" s="8"/>
    </row>
    <row r="920" spans="5:15">
      <c r="E920" s="8"/>
      <c r="O920" s="8"/>
    </row>
    <row r="921" spans="5:15">
      <c r="E921" s="8"/>
      <c r="O921" s="8"/>
    </row>
    <row r="922" spans="5:15">
      <c r="E922" s="8"/>
      <c r="O922" s="8"/>
    </row>
    <row r="923" spans="5:15">
      <c r="E923" s="8"/>
      <c r="O923" s="8"/>
    </row>
    <row r="924" spans="5:15">
      <c r="E924" s="8"/>
      <c r="O924" s="8"/>
    </row>
    <row r="925" spans="5:15">
      <c r="E925" s="8"/>
      <c r="O925" s="8"/>
    </row>
    <row r="926" spans="5:15">
      <c r="E926" s="8"/>
      <c r="O926" s="8"/>
    </row>
    <row r="927" spans="5:15">
      <c r="E927" s="8"/>
      <c r="O927" s="8"/>
    </row>
    <row r="928" spans="5:15">
      <c r="E928" s="8"/>
      <c r="O928" s="8"/>
    </row>
    <row r="929" spans="5:15">
      <c r="E929" s="8"/>
      <c r="O929" s="8"/>
    </row>
    <row r="930" spans="5:15">
      <c r="E930" s="8"/>
      <c r="O930" s="8"/>
    </row>
    <row r="931" spans="5:15">
      <c r="E931" s="8"/>
      <c r="O931" s="8"/>
    </row>
    <row r="932" spans="5:15">
      <c r="E932" s="8"/>
      <c r="O932" s="8"/>
    </row>
    <row r="933" spans="5:15">
      <c r="E933" s="8"/>
      <c r="O933" s="8"/>
    </row>
    <row r="934" spans="5:15">
      <c r="E934" s="8"/>
      <c r="O934" s="8"/>
    </row>
    <row r="935" spans="5:15">
      <c r="E935" s="8"/>
      <c r="O935" s="8"/>
    </row>
    <row r="936" spans="5:15">
      <c r="E936" s="8"/>
      <c r="O936" s="8"/>
    </row>
    <row r="937" spans="5:15">
      <c r="E937" s="8"/>
      <c r="O937" s="8"/>
    </row>
    <row r="938" spans="5:15">
      <c r="E938" s="8"/>
      <c r="O938" s="8"/>
    </row>
    <row r="939" spans="5:15">
      <c r="E939" s="8"/>
      <c r="O939" s="8"/>
    </row>
    <row r="940" spans="5:15">
      <c r="E940" s="8"/>
      <c r="O940" s="8"/>
    </row>
    <row r="941" spans="5:15">
      <c r="E941" s="8"/>
      <c r="O941" s="8"/>
    </row>
    <row r="942" spans="5:15">
      <c r="E942" s="8"/>
      <c r="O942" s="8"/>
    </row>
    <row r="943" spans="5:15">
      <c r="E943" s="8"/>
      <c r="O943" s="8"/>
    </row>
    <row r="944" spans="5:15">
      <c r="E944" s="8"/>
      <c r="O944" s="8"/>
    </row>
    <row r="945" spans="5:15">
      <c r="E945" s="8"/>
      <c r="O945" s="8"/>
    </row>
    <row r="946" spans="5:15">
      <c r="E946" s="8"/>
      <c r="O946" s="8"/>
    </row>
    <row r="947" spans="5:15">
      <c r="E947" s="8"/>
      <c r="O947" s="8"/>
    </row>
    <row r="948" spans="5:15">
      <c r="E948" s="8"/>
      <c r="O948" s="8"/>
    </row>
    <row r="949" spans="5:15">
      <c r="E949" s="8"/>
      <c r="O949" s="8"/>
    </row>
    <row r="950" spans="5:15">
      <c r="E950" s="8"/>
      <c r="O950" s="8"/>
    </row>
    <row r="951" spans="5:15">
      <c r="E951" s="8"/>
      <c r="O951" s="8"/>
    </row>
    <row r="952" spans="5:15">
      <c r="E952" s="8"/>
      <c r="O952" s="8"/>
    </row>
    <row r="953" spans="5:15">
      <c r="E953" s="8"/>
      <c r="O953" s="8"/>
    </row>
    <row r="954" spans="5:15">
      <c r="E954" s="8"/>
      <c r="O954" s="8"/>
    </row>
    <row r="955" spans="5:15">
      <c r="E955" s="8"/>
      <c r="O955" s="8"/>
    </row>
    <row r="956" spans="5:15">
      <c r="E956" s="8"/>
      <c r="O956" s="8"/>
    </row>
    <row r="957" spans="5:15">
      <c r="E957" s="8"/>
      <c r="O957" s="8"/>
    </row>
    <row r="958" spans="5:15">
      <c r="E958" s="8"/>
      <c r="O958" s="8"/>
    </row>
    <row r="959" spans="5:15">
      <c r="E959" s="8"/>
      <c r="O959" s="8"/>
    </row>
    <row r="960" spans="5:15">
      <c r="E960" s="8"/>
      <c r="O960" s="8"/>
    </row>
    <row r="961" spans="5:15">
      <c r="E961" s="8"/>
      <c r="O961" s="8"/>
    </row>
    <row r="962" spans="5:15">
      <c r="E962" s="8"/>
      <c r="O962" s="8"/>
    </row>
    <row r="963" spans="5:15">
      <c r="E963" s="8"/>
      <c r="O963" s="8"/>
    </row>
    <row r="964" spans="5:15">
      <c r="E964" s="8"/>
      <c r="O964" s="8"/>
    </row>
    <row r="965" spans="5:15">
      <c r="E965" s="8"/>
      <c r="O965" s="8"/>
    </row>
    <row r="966" spans="5:15">
      <c r="E966" s="8"/>
      <c r="O966" s="8"/>
    </row>
    <row r="967" spans="5:15">
      <c r="E967" s="8"/>
      <c r="O967" s="8"/>
    </row>
    <row r="968" spans="5:15">
      <c r="E968" s="8"/>
      <c r="O968" s="8"/>
    </row>
    <row r="969" spans="5:15">
      <c r="E969" s="8"/>
      <c r="O969" s="8"/>
    </row>
    <row r="970" spans="5:15">
      <c r="E970" s="8"/>
      <c r="O970" s="8"/>
    </row>
    <row r="971" spans="5:15">
      <c r="E971" s="8"/>
      <c r="O971" s="8"/>
    </row>
    <row r="972" spans="5:15">
      <c r="E972" s="8"/>
      <c r="O972" s="8"/>
    </row>
    <row r="973" spans="5:15">
      <c r="E973" s="8"/>
      <c r="O973" s="8"/>
    </row>
    <row r="974" spans="5:15">
      <c r="E974" s="8"/>
      <c r="O974" s="8"/>
    </row>
    <row r="975" spans="5:15">
      <c r="E975" s="8"/>
      <c r="O975" s="8"/>
    </row>
    <row r="976" spans="5:15">
      <c r="E976" s="8"/>
      <c r="O976" s="8"/>
    </row>
    <row r="977" spans="5:15">
      <c r="E977" s="8"/>
      <c r="O977" s="8"/>
    </row>
    <row r="978" spans="5:15">
      <c r="E978" s="8"/>
      <c r="O978" s="8"/>
    </row>
    <row r="979" spans="5:15">
      <c r="E979" s="8"/>
      <c r="O979" s="8"/>
    </row>
    <row r="980" spans="5:15">
      <c r="E980" s="8"/>
      <c r="O980" s="8"/>
    </row>
    <row r="981" spans="5:15">
      <c r="E981" s="8"/>
      <c r="O981" s="8"/>
    </row>
    <row r="982" spans="5:15">
      <c r="E982" s="8"/>
      <c r="O982" s="8"/>
    </row>
    <row r="983" spans="5:15">
      <c r="E983" s="8"/>
      <c r="O983" s="8"/>
    </row>
    <row r="984" spans="5:15">
      <c r="E984" s="8"/>
      <c r="O984" s="8"/>
    </row>
    <row r="985" spans="5:15">
      <c r="E985" s="8"/>
      <c r="O985" s="8"/>
    </row>
    <row r="986" spans="5:15">
      <c r="E986" s="8"/>
      <c r="O986" s="8"/>
    </row>
    <row r="987" spans="5:15">
      <c r="E987" s="8"/>
      <c r="O987" s="8"/>
    </row>
    <row r="988" spans="5:15">
      <c r="E988" s="8"/>
      <c r="O988" s="8"/>
    </row>
    <row r="989" spans="5:15">
      <c r="E989" s="8"/>
      <c r="O989" s="8"/>
    </row>
    <row r="990" spans="5:15">
      <c r="E990" s="8"/>
      <c r="O990" s="8"/>
    </row>
    <row r="991" spans="5:15">
      <c r="E991" s="8"/>
      <c r="O991" s="8"/>
    </row>
    <row r="992" spans="5:15">
      <c r="E992" s="8"/>
      <c r="O992" s="8"/>
    </row>
    <row r="993" spans="5:15">
      <c r="E993" s="8"/>
      <c r="O993" s="8"/>
    </row>
    <row r="994" spans="5:15">
      <c r="E994" s="8"/>
      <c r="O994" s="8"/>
    </row>
    <row r="995" spans="5:15">
      <c r="E995" s="8"/>
      <c r="O995" s="8"/>
    </row>
    <row r="996" spans="5:15">
      <c r="E996" s="8"/>
      <c r="O996" s="8"/>
    </row>
    <row r="997" spans="5:15">
      <c r="E997" s="8"/>
      <c r="O997" s="8"/>
    </row>
    <row r="998" spans="5:15">
      <c r="E998" s="8"/>
      <c r="O998" s="8"/>
    </row>
    <row r="999" spans="5:15">
      <c r="E999" s="8"/>
      <c r="O999" s="8"/>
    </row>
  </sheetData>
  <mergeCells count="17">
    <mergeCell ref="N27:P29"/>
    <mergeCell ref="C25:C26"/>
    <mergeCell ref="H25:H26"/>
    <mergeCell ref="I25:I26"/>
    <mergeCell ref="J25:J26"/>
    <mergeCell ref="K25:K26"/>
    <mergeCell ref="H24:I24"/>
    <mergeCell ref="J24:L24"/>
    <mergeCell ref="D25:D26"/>
    <mergeCell ref="E25:G25"/>
    <mergeCell ref="L25:L26"/>
    <mergeCell ref="A1:A2"/>
    <mergeCell ref="B1:B2"/>
    <mergeCell ref="C1:D1"/>
    <mergeCell ref="E1:E2"/>
    <mergeCell ref="B24:B26"/>
    <mergeCell ref="C24:G2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Z21"/>
  <sheetViews>
    <sheetView workbookViewId="0">
      <selection activeCell="G8" sqref="G8"/>
    </sheetView>
  </sheetViews>
  <sheetFormatPr defaultColWidth="14.42578125" defaultRowHeight="15" customHeight="1"/>
  <cols>
    <col min="1" max="1" width="8.7109375" customWidth="1"/>
    <col min="2" max="2" width="13.7109375" customWidth="1"/>
    <col min="3" max="7" width="8.7109375" customWidth="1"/>
    <col min="8" max="8" width="38.28515625" customWidth="1"/>
    <col min="9" max="26" width="8.7109375" customWidth="1"/>
  </cols>
  <sheetData>
    <row r="1" spans="1:16">
      <c r="A1" s="432" t="s">
        <v>0</v>
      </c>
      <c r="B1" s="434" t="s">
        <v>1</v>
      </c>
      <c r="C1" s="434" t="s">
        <v>2</v>
      </c>
      <c r="D1" s="433"/>
      <c r="E1" s="433"/>
      <c r="F1" s="433"/>
      <c r="G1" s="433"/>
      <c r="H1" s="3"/>
      <c r="I1" s="4"/>
      <c r="J1" s="3" t="s">
        <v>3</v>
      </c>
      <c r="K1" s="4"/>
    </row>
    <row r="2" spans="1:16" ht="15" customHeight="1">
      <c r="A2" s="433"/>
      <c r="B2" s="433"/>
      <c r="C2" s="434" t="s">
        <v>4</v>
      </c>
      <c r="D2" s="434" t="s">
        <v>5</v>
      </c>
      <c r="E2" s="432" t="s">
        <v>6</v>
      </c>
      <c r="F2" s="433"/>
      <c r="G2" s="433"/>
      <c r="H2" s="446" t="s">
        <v>7</v>
      </c>
      <c r="I2" s="436" t="s">
        <v>8</v>
      </c>
      <c r="J2" s="436" t="s">
        <v>9</v>
      </c>
      <c r="K2" s="436" t="s">
        <v>8</v>
      </c>
    </row>
    <row r="3" spans="1:16" ht="30">
      <c r="A3" s="433"/>
      <c r="B3" s="433"/>
      <c r="C3" s="435"/>
      <c r="D3" s="433"/>
      <c r="E3" s="7" t="s">
        <v>4</v>
      </c>
      <c r="F3" s="8" t="s">
        <v>5</v>
      </c>
      <c r="G3" s="9" t="s">
        <v>13</v>
      </c>
      <c r="H3" s="447"/>
      <c r="I3" s="474"/>
      <c r="J3" s="437"/>
      <c r="K3" s="437"/>
      <c r="P3" t="s">
        <v>1983</v>
      </c>
    </row>
    <row r="4" spans="1:16">
      <c r="A4" s="10">
        <v>82</v>
      </c>
      <c r="B4" s="8" t="s">
        <v>18</v>
      </c>
      <c r="C4">
        <f>SUMIF(Sheet1!$B$5:$B$2696, B4, Sheet1!$ER$5:$ER$2696)</f>
        <v>2</v>
      </c>
      <c r="D4">
        <f>SUMIF(Sheet1!$B$5:$B$2696, B4, Sheet1!$EW$5:$EW$2696)</f>
        <v>420</v>
      </c>
      <c r="E4">
        <f>SUMIFS(Sheet1!$ER$5:$ER$2696, Sheet1!$B$5:$B$2696, B4, Sheet1!$EU$5:$EU$2696, "*yahud*")</f>
        <v>1</v>
      </c>
      <c r="F4">
        <f>SUMIFS(Sheet1!$EW$5:$EW$2696, Sheet1!$B$5:$B$2696, B4, Sheet1!$EU$5:$EU$2696, "*yahud*")</f>
        <v>120</v>
      </c>
      <c r="G4">
        <f>SUMIF(Sheet1!$B$5:$B$2696, B4, Sheet1!$ES$5:$ES$2696)</f>
        <v>0</v>
      </c>
      <c r="J4">
        <f>SUMIF(Sheet1!$B$5:$B$2696, B4, Sheet1!$EY$5:$EY$2696)</f>
        <v>0</v>
      </c>
      <c r="K4">
        <f>SUMIF(Sheet1!$B$5:$B$2696, B4, Sheet1!$FC$5:$FC$2696)</f>
        <v>0</v>
      </c>
      <c r="P4">
        <f>COUNTIFS(Sheet1!B5:B2696, A4, Sheet1!$EY$5:$EY$2696, "")</f>
        <v>0</v>
      </c>
    </row>
    <row r="5" spans="1:16">
      <c r="A5" s="10">
        <v>101</v>
      </c>
      <c r="B5" s="8" t="s">
        <v>38</v>
      </c>
      <c r="C5" s="8">
        <f>SUMIF(Sheet1!$B$5:$B$2696, B5, Sheet1!$ER$5:$ER$2696)</f>
        <v>7</v>
      </c>
      <c r="D5" s="8">
        <f>SUMIF(Sheet1!$B$5:$B$2696, B5, Sheet1!$EW$5:$EW$2696)</f>
        <v>330</v>
      </c>
      <c r="E5" s="8">
        <f>SUMIFS(Sheet1!$ER$5:$ER$2696, Sheet1!$B$5:$B$2696, B5, Sheet1!$EU$5:$EU$2696, "*yahud*")</f>
        <v>5</v>
      </c>
      <c r="F5" s="8">
        <f>SUMIFS(Sheet1!$EW$5:$EW$2696, Sheet1!$B$5:$B$2696, B5, Sheet1!$EU$5:$EU$2696, "*yahud*")</f>
        <v>250</v>
      </c>
      <c r="G5" s="8">
        <f>SUMIF(Sheet1!$B$5:$B$2696, B5, Sheet1!$ES$5:$ES$2696)</f>
        <v>0</v>
      </c>
      <c r="J5" s="8">
        <f>SUMIF(Sheet1!$B$5:$B$2696, B5, Sheet1!$EY$5:$EY$2696)</f>
        <v>54</v>
      </c>
      <c r="K5" s="8">
        <f>SUMIF(Sheet1!$B$5:$B$2696, B5, Sheet1!$FC$5:$FC$2696)</f>
        <v>1632</v>
      </c>
      <c r="P5">
        <f>COUNTIFS(Sheet1!B6:B2697, A5, Sheet1!$EY$5:$EY$2696, "")</f>
        <v>0</v>
      </c>
    </row>
    <row r="6" spans="1:16">
      <c r="A6" s="10">
        <v>82</v>
      </c>
      <c r="B6" s="8" t="s">
        <v>43</v>
      </c>
      <c r="C6" s="8">
        <f>SUMIF(Sheet1!$B$5:$B$2696, B6, Sheet1!$ER$5:$ER$2696)</f>
        <v>10</v>
      </c>
      <c r="D6" s="8">
        <f>SUMIF(Sheet1!$B$5:$B$2696, B6, Sheet1!$EW$5:$EW$2696)</f>
        <v>393</v>
      </c>
      <c r="E6" s="8">
        <f>SUMIFS(Sheet1!$ER$5:$ER$2696, Sheet1!$B$5:$B$2696, B6, Sheet1!$EU$5:$EU$2696, "*yahud*")</f>
        <v>0</v>
      </c>
      <c r="F6" s="8">
        <f>SUMIFS(Sheet1!$EW$5:$EW$2696, Sheet1!$B$5:$B$2696, B6, Sheet1!$EU$5:$EU$2696, "*yahud*")</f>
        <v>0</v>
      </c>
      <c r="G6" s="8">
        <f>SUMIF(Sheet1!$B$5:$B$2696, B6, Sheet1!$ES$5:$ES$2696)</f>
        <v>0</v>
      </c>
      <c r="J6" s="8">
        <f>SUMIF(Sheet1!$B$5:$B$2696, B6, Sheet1!$EY$5:$EY$2696)</f>
        <v>23</v>
      </c>
      <c r="K6" s="8">
        <f>SUMIF(Sheet1!$B$5:$B$2696, B6, Sheet1!$FC$5:$FC$2696)</f>
        <v>1195</v>
      </c>
      <c r="L6" t="s">
        <v>78</v>
      </c>
      <c r="P6">
        <f>COUNTIFS(Sheet1!B7:B2698, A6, Sheet1!$EY$5:$EY$2696, "")</f>
        <v>0</v>
      </c>
    </row>
    <row r="7" spans="1:16">
      <c r="A7" s="10">
        <v>102</v>
      </c>
      <c r="B7" s="8" t="s">
        <v>44</v>
      </c>
      <c r="C7" s="8">
        <f>SUMIF(Sheet1!$B$5:$B$2696, B7, Sheet1!$ER$5:$ER$2696)</f>
        <v>1</v>
      </c>
      <c r="D7" s="8">
        <f>SUMIF(Sheet1!$B$5:$B$2696, B7, Sheet1!$EW$5:$EW$2696)</f>
        <v>15</v>
      </c>
      <c r="E7" s="8">
        <f>SUMIFS(Sheet1!$ER$5:$ER$2696, Sheet1!$B$5:$B$2696, B7, Sheet1!$EU$5:$EU$2696, "*yahud*")</f>
        <v>0</v>
      </c>
      <c r="F7" s="8">
        <f>SUMIFS(Sheet1!$EW$5:$EW$2696, Sheet1!$B$5:$B$2696, B7, Sheet1!$EU$5:$EU$2696, "*yahud*")</f>
        <v>0</v>
      </c>
      <c r="G7" s="8">
        <f>SUMIF(Sheet1!$B$5:$B$2696, B7, Sheet1!$ES$5:$ES$2696)</f>
        <v>0</v>
      </c>
      <c r="J7" s="8">
        <f>SUMIF(Sheet1!$B$5:$B$2696, B7, Sheet1!$EY$5:$EY$2696)</f>
        <v>5</v>
      </c>
      <c r="K7" s="8">
        <f>SUMIF(Sheet1!$B$5:$B$2696, B7, Sheet1!$FC$5:$FC$2696)</f>
        <v>90</v>
      </c>
      <c r="P7">
        <f>COUNTIFS(Sheet1!B8:B2699, A7, Sheet1!$EY$5:$EY$2696, "")</f>
        <v>0</v>
      </c>
    </row>
    <row r="8" spans="1:16">
      <c r="A8" s="10">
        <v>81</v>
      </c>
      <c r="B8" s="8" t="s">
        <v>46</v>
      </c>
      <c r="C8" s="8">
        <f>SUMIF(Sheet1!$B$5:$B$2696, B8, Sheet1!$ER$5:$ER$2696)</f>
        <v>23</v>
      </c>
      <c r="D8" s="8">
        <f>SUMIF(Sheet1!$B$5:$B$2696, B8, Sheet1!$EW$5:$EW$2696)</f>
        <v>841</v>
      </c>
      <c r="E8" s="8">
        <f>SUMIFS(Sheet1!$ER$5:$ER$2696, Sheet1!$B$5:$B$2696, B8, Sheet1!$EU$5:$EU$2696, "*yahud*")</f>
        <v>17</v>
      </c>
      <c r="F8" s="8">
        <f>SUMIFS(Sheet1!$EW$5:$EW$2696, Sheet1!$B$5:$B$2696, B8, Sheet1!$EU$5:$EU$2696, "*yahud*")</f>
        <v>620</v>
      </c>
      <c r="G8" s="8">
        <f>SUMIF(Sheet1!$B$5:$B$2696, B8, Sheet1!$ES$5:$ES$2696)</f>
        <v>4</v>
      </c>
      <c r="J8" s="8">
        <f>SUMIF(Sheet1!$B$5:$B$2696, B8, Sheet1!$EY$5:$EY$2696)</f>
        <v>97</v>
      </c>
      <c r="K8" s="8">
        <f>SUMIF(Sheet1!$B$5:$B$2696, B8, Sheet1!$FC$5:$FC$2696)</f>
        <v>1102</v>
      </c>
      <c r="P8">
        <f>COUNTIFS(Sheet1!B9:B2700, A8, Sheet1!$EY$5:$EY$2696, "")</f>
        <v>0</v>
      </c>
    </row>
    <row r="9" spans="1:16">
      <c r="A9" s="10">
        <v>125</v>
      </c>
      <c r="B9" s="8" t="s">
        <v>47</v>
      </c>
      <c r="C9" s="8">
        <f>SUMIF(Sheet1!$B$5:$B$2696, B9, Sheet1!$ER$5:$ER$2696)</f>
        <v>29</v>
      </c>
      <c r="D9" s="8">
        <f>SUMIF(Sheet1!$B$5:$B$2696, B9, Sheet1!$EW$5:$EW$2696)</f>
        <v>1133</v>
      </c>
      <c r="E9" s="8">
        <f>SUMIFS(Sheet1!$ER$5:$ER$2696, Sheet1!$B$5:$B$2696, B9, Sheet1!$EU$5:$EU$2696, "*yahud*")</f>
        <v>0</v>
      </c>
      <c r="F9" s="16">
        <f>SUMIFS(Sheet1!$EW$5:$EW$2696, Sheet1!$B$5:$B$2696, B9, Sheet1!$EU$5:$EU$2696, "*yahud*")</f>
        <v>600</v>
      </c>
      <c r="G9" s="8">
        <f>SUMIF(Sheet1!$B$5:$B$2696, B9, Sheet1!$ES$5:$ES$2696)</f>
        <v>0</v>
      </c>
      <c r="H9" t="s">
        <v>124</v>
      </c>
      <c r="I9">
        <v>150</v>
      </c>
      <c r="J9" s="8">
        <f>SUMIF(Sheet1!$B$5:$B$2696, B9, Sheet1!$EY$5:$EY$2696)</f>
        <v>21</v>
      </c>
      <c r="K9" s="8">
        <f>SUMIF(Sheet1!$B$5:$B$2696, B9, Sheet1!$FC$5:$FC$2696)</f>
        <v>608.5</v>
      </c>
      <c r="L9" t="s">
        <v>131</v>
      </c>
      <c r="P9">
        <f>COUNTIFS(Sheet1!B10:B2701, A9, Sheet1!$EY$5:$EY$2696, "")</f>
        <v>0</v>
      </c>
    </row>
    <row r="10" spans="1:16">
      <c r="A10" s="10">
        <v>38</v>
      </c>
      <c r="B10" s="8" t="s">
        <v>49</v>
      </c>
      <c r="C10" s="8">
        <f>SUMIF(Sheet1!$B$5:$B$2696, B10, Sheet1!$ER$5:$ER$2696)</f>
        <v>17</v>
      </c>
      <c r="D10" s="8">
        <f>SUMIF(Sheet1!$B$5:$B$2696, B10, Sheet1!$EW$5:$EW$2696)</f>
        <v>480</v>
      </c>
      <c r="E10" s="8">
        <f>SUMIFS(Sheet1!$ER$5:$ER$2696, Sheet1!$B$5:$B$2696, B10, Sheet1!$EU$5:$EU$2696, "*yahud*")</f>
        <v>1</v>
      </c>
      <c r="F10" s="8">
        <f>SUMIFS(Sheet1!$EW$5:$EW$2696, Sheet1!$B$5:$B$2696, B10, Sheet1!$EU$5:$EU$2696, "*yahud*")</f>
        <v>60</v>
      </c>
      <c r="G10" s="8">
        <f>SUMIF(Sheet1!$B$5:$B$2696, B10, Sheet1!$ES$5:$ES$2696)</f>
        <v>0</v>
      </c>
      <c r="H10" t="s">
        <v>133</v>
      </c>
      <c r="I10">
        <v>200</v>
      </c>
      <c r="J10" s="8">
        <f>SUMIF(Sheet1!$B$5:$B$2696, B10, Sheet1!$EY$5:$EY$2696)</f>
        <v>11</v>
      </c>
      <c r="K10" s="8">
        <f>SUMIF(Sheet1!$B$5:$B$2696, B10, Sheet1!$FC$5:$FC$2696)</f>
        <v>503</v>
      </c>
      <c r="P10">
        <f>COUNTIFS(Sheet1!B11:B2702, A10, Sheet1!$EY$5:$EY$2696, "")</f>
        <v>0</v>
      </c>
    </row>
    <row r="11" spans="1:16">
      <c r="A11" s="10">
        <v>217</v>
      </c>
      <c r="B11" s="8" t="s">
        <v>67</v>
      </c>
      <c r="C11" s="8">
        <f>SUMIF(Sheet1!$B$5:$B$2696, B11, Sheet1!$ER$5:$ER$2696)</f>
        <v>8</v>
      </c>
      <c r="D11" s="8">
        <f>SUMIF(Sheet1!$B$5:$B$2696, B11, Sheet1!$EW$5:$EW$2696)</f>
        <v>404</v>
      </c>
      <c r="E11" s="8">
        <f>SUMIFS(Sheet1!$ER$5:$ER$2696, Sheet1!$B$5:$B$2696, B11, Sheet1!$EU$5:$EU$2696, "*yahud*")</f>
        <v>1</v>
      </c>
      <c r="F11" s="8">
        <f>SUMIFS(Sheet1!$EW$5:$EW$2696, Sheet1!$B$5:$B$2696, B11, Sheet1!$EU$5:$EU$2696, "*yahud*")</f>
        <v>200</v>
      </c>
      <c r="G11" s="8">
        <f>SUMIF(Sheet1!$B$5:$B$2696, B11, Sheet1!$ES$5:$ES$2696)</f>
        <v>0</v>
      </c>
      <c r="H11" t="s">
        <v>151</v>
      </c>
      <c r="I11">
        <v>144</v>
      </c>
      <c r="J11" s="8">
        <f>SUMIF(Sheet1!$B$5:$B$2696, B11, Sheet1!$EY$5:$EY$2696)</f>
        <v>50</v>
      </c>
      <c r="K11" s="8">
        <f>SUMIF(Sheet1!$B$5:$B$2696, B11, Sheet1!$FC$5:$FC$2696)</f>
        <v>1015</v>
      </c>
      <c r="P11">
        <f>COUNTIFS(Sheet1!B12:B2703, A11, Sheet1!$EY$5:$EY$2696, "")</f>
        <v>0</v>
      </c>
    </row>
    <row r="12" spans="1:16">
      <c r="A12" s="10">
        <v>87</v>
      </c>
      <c r="B12" s="8" t="s">
        <v>68</v>
      </c>
      <c r="C12" s="8">
        <f>SUMIF(Sheet1!$B$5:$B$2696, B12, Sheet1!$ER$5:$ER$2696)</f>
        <v>12</v>
      </c>
      <c r="D12" s="8">
        <f>SUMIF(Sheet1!$B$5:$B$2696, B12, Sheet1!$EW$5:$EW$2696)</f>
        <v>395</v>
      </c>
      <c r="E12" s="8">
        <f>SUMIFS(Sheet1!$ER$5:$ER$2696, Sheet1!$B$5:$B$2696, B12, Sheet1!$EU$5:$EU$2696, "*yahud*")</f>
        <v>2</v>
      </c>
      <c r="F12" s="8">
        <f>SUMIFS(Sheet1!$EW$5:$EW$2696, Sheet1!$B$5:$B$2696, B12, Sheet1!$EU$5:$EU$2696, "*yahud*")</f>
        <v>0</v>
      </c>
      <c r="G12" s="8">
        <f>SUMIF(Sheet1!$B$5:$B$2696, B12, Sheet1!$ES$5:$ES$2696)</f>
        <v>0</v>
      </c>
      <c r="H12" t="s">
        <v>159</v>
      </c>
      <c r="I12">
        <v>45</v>
      </c>
      <c r="J12" s="8">
        <f>SUMIF(Sheet1!$B$5:$B$2696, B12, Sheet1!$EY$5:$EY$2696)</f>
        <v>0</v>
      </c>
      <c r="K12" s="8">
        <f>SUMIF(Sheet1!$B$5:$B$2696, B12, Sheet1!$FC$5:$FC$2696)</f>
        <v>0</v>
      </c>
    </row>
    <row r="13" spans="1:16">
      <c r="A13" s="10">
        <v>63</v>
      </c>
      <c r="B13" s="8" t="s">
        <v>69</v>
      </c>
      <c r="C13" s="8">
        <f>SUMIF(Sheet1!$B$5:$B$2696, B13, Sheet1!$ER$5:$ER$2696)</f>
        <v>19</v>
      </c>
      <c r="D13" s="8">
        <f>SUMIF(Sheet1!$B$5:$B$2696, B13, Sheet1!$EW$5:$EW$2696)</f>
        <v>452</v>
      </c>
      <c r="E13" s="8">
        <f>SUMIFS(Sheet1!$ER$5:$ER$2696, Sheet1!$B$5:$B$2696, B13, Sheet1!$EU$5:$EU$2696, "*yahud*")</f>
        <v>0</v>
      </c>
      <c r="F13" s="8">
        <f>SUMIFS(Sheet1!$EW$5:$EW$2696, Sheet1!$B$5:$B$2696, B13, Sheet1!$EU$5:$EU$2696, "*yahud*")</f>
        <v>0</v>
      </c>
      <c r="G13" s="8">
        <f>SUMIF(Sheet1!$B$5:$B$2696, B13, Sheet1!$ES$5:$ES$2696)</f>
        <v>0</v>
      </c>
      <c r="J13" s="8">
        <f>SUMIF(Sheet1!$B$5:$B$2696, B13, Sheet1!$EY$5:$EY$2696)</f>
        <v>0</v>
      </c>
      <c r="K13" s="8">
        <f>SUMIF(Sheet1!$B$5:$B$2696, B13, Sheet1!$FC$5:$FC$2696)</f>
        <v>0</v>
      </c>
    </row>
    <row r="14" spans="1:16">
      <c r="A14" s="10">
        <v>33</v>
      </c>
      <c r="B14" s="8" t="s">
        <v>71</v>
      </c>
      <c r="C14" s="8">
        <f>SUMIF(Sheet1!$B$5:$B$2696, B14, Sheet1!$ER$5:$ER$2696)</f>
        <v>0</v>
      </c>
      <c r="D14" s="8">
        <f>SUMIF(Sheet1!$B$5:$B$2696, B14, Sheet1!$EW$5:$EW$2696)</f>
        <v>0</v>
      </c>
      <c r="E14" s="8">
        <f>SUMIFS(Sheet1!$ER$5:$ER$2696, Sheet1!$B$5:$B$2696, B14, Sheet1!$EU$5:$EU$2696, "*yahud*")</f>
        <v>0</v>
      </c>
      <c r="F14" s="8">
        <f>SUMIFS(Sheet1!$EW$5:$EW$2696, Sheet1!$B$5:$B$2696, B14, Sheet1!$EU$5:$EU$2696, "*yahud*")</f>
        <v>0</v>
      </c>
      <c r="G14" s="8">
        <f>SUMIF(Sheet1!$B$5:$B$2696, B14, Sheet1!$ES$5:$ES$2696)</f>
        <v>0</v>
      </c>
      <c r="J14" s="8">
        <f>SUMIF(Sheet1!$B$5:$B$2696, B14, Sheet1!$EY$5:$EY$2696)</f>
        <v>0</v>
      </c>
      <c r="K14" s="8">
        <f>SUMIF(Sheet1!$B$5:$B$2696, B14, Sheet1!$FC$5:$FC$2696)</f>
        <v>0</v>
      </c>
    </row>
    <row r="15" spans="1:16">
      <c r="A15" s="10">
        <v>83</v>
      </c>
      <c r="B15" s="8" t="s">
        <v>72</v>
      </c>
      <c r="C15" s="8">
        <f>SUMIF(Sheet1!$B$5:$B$2696, B15, Sheet1!$ER$5:$ER$2696)</f>
        <v>0</v>
      </c>
      <c r="D15" s="8">
        <f>SUMIF(Sheet1!$B$5:$B$2696, B15, Sheet1!$EW$5:$EW$2696)</f>
        <v>0</v>
      </c>
      <c r="E15" s="8">
        <f>SUMIFS(Sheet1!$ER$5:$ER$2696, Sheet1!$B$5:$B$2696, B15, Sheet1!$EU$5:$EU$2696, "*yahud*")</f>
        <v>0</v>
      </c>
      <c r="F15" s="8">
        <f>SUMIFS(Sheet1!$EW$5:$EW$2696, Sheet1!$B$5:$B$2696, B15, Sheet1!$EU$5:$EU$2696, "*yahud*")</f>
        <v>0</v>
      </c>
      <c r="G15" s="8">
        <f>SUMIF(Sheet1!$B$5:$B$2696, B15, Sheet1!$ES$5:$ES$2696)</f>
        <v>0</v>
      </c>
      <c r="J15" s="8">
        <f>SUMIF(Sheet1!$B$5:$B$2696, B15, Sheet1!$EY$5:$EY$2696)</f>
        <v>0</v>
      </c>
      <c r="K15" s="8">
        <f>SUMIF(Sheet1!$B$5:$B$2696, B15, Sheet1!$FC$5:$FC$2696)</f>
        <v>0</v>
      </c>
    </row>
    <row r="16" spans="1:16">
      <c r="A16" s="10">
        <v>49</v>
      </c>
      <c r="B16" s="8" t="s">
        <v>73</v>
      </c>
      <c r="C16" s="8">
        <f>SUMIF(Sheet1!$B$5:$B$2696, B16, Sheet1!$ER$5:$ER$2696)</f>
        <v>2</v>
      </c>
      <c r="D16" s="8">
        <f>SUMIF(Sheet1!$B$5:$B$2696, B16, Sheet1!$EW$5:$EW$2696)</f>
        <v>70</v>
      </c>
      <c r="E16" s="8">
        <f>SUMIFS(Sheet1!$ER$5:$ER$2696, Sheet1!$B$5:$B$2696, B16, Sheet1!$EU$5:$EU$2696, "*yahud*")</f>
        <v>0</v>
      </c>
      <c r="F16" s="8">
        <f>SUMIFS(Sheet1!$EW$5:$EW$2696, Sheet1!$B$5:$B$2696, B16, Sheet1!$EU$5:$EU$2696, "*yahud*")</f>
        <v>0</v>
      </c>
      <c r="G16" s="8">
        <f>SUMIF(Sheet1!$B$5:$B$2696, B16, Sheet1!$ES$5:$ES$2696)</f>
        <v>0</v>
      </c>
      <c r="J16" s="8">
        <f>SUMIF(Sheet1!$B$5:$B$2696, B16, Sheet1!$EY$5:$EY$2696)</f>
        <v>0</v>
      </c>
      <c r="K16" s="8">
        <f>SUMIF(Sheet1!$B$5:$B$2696, B16, Sheet1!$FC$5:$FC$2696)</f>
        <v>0</v>
      </c>
    </row>
    <row r="17" spans="1:26">
      <c r="A17" s="10">
        <v>196</v>
      </c>
      <c r="B17" s="8" t="s">
        <v>181</v>
      </c>
      <c r="C17" s="8">
        <f>SUMIF(Sheet1!$B$5:$B$2696, B17, Sheet1!$ER$5:$ER$2696)</f>
        <v>57</v>
      </c>
      <c r="D17" s="8">
        <f>SUMIF(Sheet1!$B$5:$B$2696, B17, Sheet1!$EW$5:$EW$2696)</f>
        <v>2969</v>
      </c>
      <c r="E17" s="8">
        <f>SUMIFS(Sheet1!$ER$5:$ER$2696, Sheet1!$B$5:$B$2696, B17, Sheet1!$EU$5:$EU$2696, "*yahud*")</f>
        <v>0</v>
      </c>
      <c r="F17" s="8">
        <f>SUMIFS(Sheet1!$EW$5:$EW$2696, Sheet1!$B$5:$B$2696, B17, Sheet1!$EU$5:$EU$2696, "*yahud*")</f>
        <v>0</v>
      </c>
      <c r="G17" s="8">
        <f>SUMIF(Sheet1!$B$5:$B$2696, B17, Sheet1!$ES$5:$ES$2696)</f>
        <v>0</v>
      </c>
      <c r="H17" t="s">
        <v>184</v>
      </c>
      <c r="I17">
        <v>90</v>
      </c>
      <c r="J17" s="8">
        <f>SUMIF(Sheet1!$B$5:$B$2696, B17, Sheet1!$EY$5:$EY$2696)</f>
        <v>0</v>
      </c>
      <c r="K17" s="8">
        <f>SUMIF(Sheet1!$B$5:$B$2696, B17, Sheet1!$FC$5:$FC$2696)</f>
        <v>0</v>
      </c>
    </row>
    <row r="18" spans="1:26">
      <c r="A18" s="10">
        <v>26</v>
      </c>
      <c r="B18" s="8" t="s">
        <v>80</v>
      </c>
      <c r="C18" s="8">
        <f>SUMIF(Sheet1!$B$5:$B$2696, B18, Sheet1!$ER$5:$ER$2696)</f>
        <v>3</v>
      </c>
      <c r="D18" s="8">
        <f>SUMIF(Sheet1!$B$5:$B$2696, B18, Sheet1!$EW$5:$EW$2696)</f>
        <v>65</v>
      </c>
      <c r="E18" s="8">
        <f>SUMIFS(Sheet1!$ER$5:$ER$2696, Sheet1!$B$5:$B$2696, B18, Sheet1!$EU$5:$EU$2696, "*yahud*")</f>
        <v>0</v>
      </c>
      <c r="F18" s="8">
        <f>SUMIFS(Sheet1!$EW$5:$EW$2696, Sheet1!$B$5:$B$2696, B18, Sheet1!$EU$5:$EU$2696, "*yahud*")</f>
        <v>0</v>
      </c>
      <c r="G18" s="8">
        <f>SUMIF(Sheet1!$B$5:$B$2696, B18, Sheet1!$ES$5:$ES$2696)</f>
        <v>0</v>
      </c>
      <c r="J18" s="8">
        <f>SUMIF(Sheet1!$B$5:$B$2696, B18, Sheet1!$EY$5:$EY$2696)</f>
        <v>0</v>
      </c>
      <c r="K18" s="8">
        <f>SUMIF(Sheet1!$B$5:$B$2696, B18, Sheet1!$FC$5:$FC$2696)</f>
        <v>0</v>
      </c>
    </row>
    <row r="19" spans="1:26">
      <c r="A19" s="10">
        <v>21</v>
      </c>
      <c r="B19" s="8" t="s">
        <v>192</v>
      </c>
      <c r="C19" s="8">
        <f>SUMIF(Sheet1!$B$5:$B$2696, B19, Sheet1!$ER$5:$ER$2696)</f>
        <v>3</v>
      </c>
      <c r="D19" s="8">
        <f>SUMIF(Sheet1!$B$5:$B$2696, B19, Sheet1!$EW$5:$EW$2696)</f>
        <v>190</v>
      </c>
      <c r="E19" s="8">
        <f>SUMIFS(Sheet1!$ER$5:$ER$2696, Sheet1!$B$5:$B$2696, B19, Sheet1!$EU$5:$EU$2696, "*yahud*")</f>
        <v>0</v>
      </c>
      <c r="F19" s="8">
        <f>SUMIFS(Sheet1!$EW$5:$EW$2696, Sheet1!$B$5:$B$2696, B19, Sheet1!$EU$5:$EU$2696, "*yahud*")</f>
        <v>0</v>
      </c>
      <c r="G19" s="8">
        <f>SUMIF(Sheet1!$B$5:$B$2696, B19, Sheet1!$ES$5:$ES$2696)</f>
        <v>0</v>
      </c>
      <c r="H19" s="8"/>
      <c r="I19" s="8"/>
      <c r="J19" s="8">
        <f>SUMIF(Sheet1!$B$5:$B$2696, B19, Sheet1!$EY$5:$EY$2696)</f>
        <v>0</v>
      </c>
      <c r="K19" s="8">
        <f>SUMIF(Sheet1!$B$5:$B$2696, B19, Sheet1!$FC$5:$FC$2696)</f>
        <v>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>
      <c r="A20" s="10">
        <v>14</v>
      </c>
      <c r="B20" s="8" t="s">
        <v>194</v>
      </c>
      <c r="C20" s="8">
        <f>SUMIF(Sheet1!$B$5:$B$2696, B20, Sheet1!$ER$5:$ER$2696)</f>
        <v>0</v>
      </c>
      <c r="D20" s="8">
        <f>SUMIF(Sheet1!$B$5:$B$2696, B20, Sheet1!$EW$5:$EW$2696)</f>
        <v>0</v>
      </c>
      <c r="E20" s="8">
        <f>SUMIFS(Sheet1!$ER$5:$ER$2696, Sheet1!$B$5:$B$2696, B20, Sheet1!$EU$5:$EU$2696, "*yahud*")</f>
        <v>0</v>
      </c>
      <c r="F20" s="8">
        <f>SUMIFS(Sheet1!$EW$5:$EW$2696, Sheet1!$B$5:$B$2696, B20, Sheet1!$EU$5:$EU$2696, "*yahud*")</f>
        <v>0</v>
      </c>
      <c r="G20" s="8">
        <f>SUMIF(Sheet1!$B$5:$B$2696, B20, Sheet1!$ES$5:$ES$2696)</f>
        <v>0</v>
      </c>
      <c r="H20" s="8"/>
      <c r="I20" s="8"/>
      <c r="J20" s="8">
        <f>SUMIF(Sheet1!$B$5:$B$2696, B20, Sheet1!$EY$5:$EY$2696)</f>
        <v>0</v>
      </c>
      <c r="K20" s="8">
        <f>SUMIF(Sheet1!$B$5:$B$2696, B20, Sheet1!$FC$5:$FC$2696)</f>
        <v>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>
      <c r="A21" s="10">
        <v>1694</v>
      </c>
      <c r="B21" t="s">
        <v>87</v>
      </c>
      <c r="C21">
        <f>SUM(C4:C19)</f>
        <v>193</v>
      </c>
      <c r="D21" s="8">
        <f>SUM(D4:D19)</f>
        <v>8157</v>
      </c>
      <c r="E21" s="8">
        <f>SUM(E4:E19)</f>
        <v>27</v>
      </c>
      <c r="F21" s="8">
        <f>SUM(F4:F19)</f>
        <v>1850</v>
      </c>
      <c r="G21" s="8">
        <f>SUM(G4:G19)</f>
        <v>4</v>
      </c>
      <c r="J21">
        <f>SUM(J4:J18)</f>
        <v>261</v>
      </c>
      <c r="K21">
        <f>SUM(K4:K18)</f>
        <v>6145.5</v>
      </c>
    </row>
  </sheetData>
  <mergeCells count="10">
    <mergeCell ref="K2:K3"/>
    <mergeCell ref="D2:D3"/>
    <mergeCell ref="C2:C3"/>
    <mergeCell ref="I2:I3"/>
    <mergeCell ref="H2:H3"/>
    <mergeCell ref="C1:G1"/>
    <mergeCell ref="B1:B3"/>
    <mergeCell ref="A1:A3"/>
    <mergeCell ref="E2:G2"/>
    <mergeCell ref="J2:J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Z999"/>
  <sheetViews>
    <sheetView workbookViewId="0">
      <selection activeCell="M19" sqref="M19"/>
    </sheetView>
  </sheetViews>
  <sheetFormatPr defaultColWidth="14.42578125" defaultRowHeight="15" customHeight="1"/>
  <cols>
    <col min="1" max="1" width="8.7109375" style="185" customWidth="1"/>
    <col min="2" max="2" width="13.28515625" style="185" customWidth="1"/>
    <col min="3" max="11" width="8.7109375" style="185" customWidth="1"/>
    <col min="12" max="23" width="9.140625" style="185" customWidth="1"/>
    <col min="24" max="24" width="8.7109375" style="185" customWidth="1"/>
    <col min="25" max="25" width="2.85546875" style="185" customWidth="1"/>
    <col min="26" max="26" width="8.7109375" style="185" customWidth="1"/>
    <col min="27" max="16384" width="14.42578125" style="185"/>
  </cols>
  <sheetData>
    <row r="1" spans="1:26">
      <c r="B1" s="511" t="s">
        <v>1</v>
      </c>
      <c r="C1" s="509" t="s">
        <v>102</v>
      </c>
      <c r="D1" s="513"/>
      <c r="E1" s="510"/>
      <c r="F1" s="509" t="s">
        <v>103</v>
      </c>
      <c r="G1" s="513"/>
      <c r="H1" s="513"/>
      <c r="I1" s="509" t="s">
        <v>106</v>
      </c>
      <c r="J1" s="513"/>
      <c r="K1" s="513"/>
      <c r="L1" s="509" t="s">
        <v>113</v>
      </c>
      <c r="M1" s="510"/>
      <c r="N1" s="509" t="s">
        <v>115</v>
      </c>
      <c r="O1" s="510"/>
      <c r="P1" s="509" t="s">
        <v>116</v>
      </c>
      <c r="Q1" s="510"/>
      <c r="R1" s="509" t="s">
        <v>112</v>
      </c>
      <c r="S1" s="513"/>
      <c r="T1" s="513"/>
      <c r="U1" s="513"/>
      <c r="V1" s="244"/>
      <c r="W1" s="244"/>
      <c r="X1" s="244"/>
      <c r="Y1" s="244"/>
      <c r="Z1" s="244"/>
    </row>
    <row r="2" spans="1:26">
      <c r="A2" s="507"/>
      <c r="B2" s="509"/>
      <c r="C2" s="509" t="s">
        <v>146</v>
      </c>
      <c r="D2" s="514" t="s">
        <v>149</v>
      </c>
      <c r="E2" s="509" t="s">
        <v>8</v>
      </c>
      <c r="F2" s="509" t="s">
        <v>146</v>
      </c>
      <c r="G2" s="509" t="s">
        <v>149</v>
      </c>
      <c r="H2" s="509" t="s">
        <v>8</v>
      </c>
      <c r="I2" s="509" t="s">
        <v>146</v>
      </c>
      <c r="J2" s="509" t="s">
        <v>149</v>
      </c>
      <c r="K2" s="509" t="s">
        <v>8</v>
      </c>
      <c r="L2" s="509" t="s">
        <v>129</v>
      </c>
      <c r="M2" s="509" t="s">
        <v>41</v>
      </c>
      <c r="N2" s="509" t="s">
        <v>129</v>
      </c>
      <c r="O2" s="509" t="s">
        <v>8</v>
      </c>
      <c r="P2" s="345"/>
      <c r="Q2" s="345"/>
      <c r="R2" s="509" t="s">
        <v>156</v>
      </c>
      <c r="S2" s="509" t="s">
        <v>155</v>
      </c>
      <c r="T2" s="509" t="s">
        <v>9</v>
      </c>
      <c r="U2" s="509" t="s">
        <v>208</v>
      </c>
      <c r="V2" s="244"/>
      <c r="W2" s="244"/>
      <c r="X2" s="244"/>
      <c r="Y2" s="244"/>
      <c r="Z2" s="244"/>
    </row>
    <row r="3" spans="1:26">
      <c r="A3" s="508"/>
      <c r="B3" s="509"/>
      <c r="C3" s="510"/>
      <c r="D3" s="510"/>
      <c r="E3" s="510"/>
      <c r="F3" s="510"/>
      <c r="G3" s="510"/>
      <c r="H3" s="510"/>
      <c r="I3" s="510"/>
      <c r="J3" s="510"/>
      <c r="K3" s="510"/>
      <c r="L3" s="510"/>
      <c r="M3" s="510"/>
      <c r="N3" s="510"/>
      <c r="O3" s="510"/>
      <c r="P3" s="345" t="s">
        <v>129</v>
      </c>
      <c r="Q3" s="345" t="s">
        <v>41</v>
      </c>
      <c r="R3" s="510"/>
      <c r="S3" s="510"/>
      <c r="T3" s="510"/>
      <c r="U3" s="510"/>
      <c r="V3" s="244"/>
      <c r="W3" s="244"/>
      <c r="X3" s="244"/>
      <c r="Y3" s="244"/>
      <c r="Z3" s="244"/>
    </row>
    <row r="4" spans="1:26">
      <c r="A4" s="344"/>
      <c r="B4" s="335" t="s">
        <v>18</v>
      </c>
      <c r="C4" s="347">
        <f>SUMIF(Sheet1!$B$5:$B$2696, B4, Sheet1!$DY$5:$DY$2696)</f>
        <v>4.7</v>
      </c>
      <c r="D4" s="161"/>
      <c r="E4" s="161">
        <f>SUMIF(Sheet1!$B$5:$B$2696, B4, Sheet1!$EC$5:$EC$2696)</f>
        <v>1650</v>
      </c>
      <c r="F4" s="161">
        <f>SUMIF(Sheet1!$B$5:$B$2696, B4, Sheet1!$ED$5:$ED$2696)</f>
        <v>1</v>
      </c>
      <c r="G4" s="161"/>
      <c r="H4" s="161">
        <f>SUMIF(Sheet1!$B$5:$B$2696, B4, Sheet1!$EF$5:$EF$2696)</f>
        <v>1000</v>
      </c>
      <c r="I4" s="161">
        <f>SUMIF(Sheet1!$B$5:$B$2696, B4, Sheet1!$EM$5:$EM$2696)</f>
        <v>0</v>
      </c>
      <c r="J4" s="161"/>
      <c r="K4" s="161">
        <f>SUMIF(Sheet1!$B$5:$B$2696, B4, Sheet1!$EP$5:$EP$2696)</f>
        <v>0</v>
      </c>
      <c r="L4" s="335">
        <f>SUMIF(Sheet1!$B$5:$B$2696, B4, Sheet1!$FJ$5:$FJ$2696)</f>
        <v>2</v>
      </c>
      <c r="M4" s="335">
        <f>SUMIF(Sheet1!$B$5:$B$2696, B4, Sheet1!$FL$5:$FL$2696)</f>
        <v>200</v>
      </c>
      <c r="N4" s="335">
        <f>SUMIF(Sheet1!$B$5:$B$2696, B4, Sheet1!$FM$5:$FM$2696)</f>
        <v>0</v>
      </c>
      <c r="O4" s="335">
        <f>SUMIF(Sheet1!$B$5:$B$2696, B4, Sheet1!$FO$5:$FO$2696)</f>
        <v>0</v>
      </c>
      <c r="P4" s="335">
        <f>SUMIF(Sheet1!$B$5:$B$2696, B4, Sheet1!$FP$5:$FP$2696)</f>
        <v>0</v>
      </c>
      <c r="Q4" s="335">
        <f>SUMIF(Sheet1!$B$5:$B$2696, B4, Sheet1!$FQ$5:$FQ$2696)</f>
        <v>0</v>
      </c>
      <c r="R4" s="335">
        <f>SUMIF(Sheet1!$B$5:$B$2696, B4, Sheet1!$FD$5:$FD$2696)</f>
        <v>0</v>
      </c>
      <c r="S4" s="335">
        <f>SUMIF(Sheet1!$B$5:$B$2696, B4, Sheet1!$FE$5:$FE$2696)</f>
        <v>0</v>
      </c>
      <c r="T4" s="335">
        <f>SUMIF(Sheet1!$B$5:$B$2696, B4, Sheet1!$FF$5:$FF$2696)</f>
        <v>0</v>
      </c>
      <c r="U4" s="335">
        <f>SUMIF(Sheet1!$B$5:$B$2696, B4, Sheet1!$FI$5:$FI$2696)</f>
        <v>0</v>
      </c>
      <c r="V4" s="244"/>
      <c r="W4" s="244"/>
      <c r="X4" s="244"/>
      <c r="Y4" s="244"/>
      <c r="Z4" s="244"/>
    </row>
    <row r="5" spans="1:26">
      <c r="A5" s="344"/>
      <c r="B5" s="335" t="s">
        <v>38</v>
      </c>
      <c r="C5" s="346">
        <f>SUMIF(Sheet1!$B$5:$B$2696, B5, Sheet1!$DY$5:$DY$2696)</f>
        <v>3.375</v>
      </c>
      <c r="D5" s="161"/>
      <c r="E5" s="335">
        <f>SUMIF(Sheet1!$B$5:$B$2696, B5, Sheet1!$EC$5:$EC$2696)</f>
        <v>2325</v>
      </c>
      <c r="F5" s="335">
        <f>SUMIF(Sheet1!$B$5:$B$2696, B5, Sheet1!$ED$5:$ED$2696)</f>
        <v>1</v>
      </c>
      <c r="G5" s="161"/>
      <c r="H5" s="335">
        <f>SUMIF(Sheet1!$B$5:$B$2696, B5, Sheet1!$EF$5:$EF$2696)</f>
        <v>1000</v>
      </c>
      <c r="I5" s="346">
        <f>SUMIF(Sheet1!$B$5:$B$2696, B5, Sheet1!$EM$5:$EM$2696)</f>
        <v>2.5</v>
      </c>
      <c r="J5" s="161"/>
      <c r="K5" s="335">
        <f>SUMIF(Sheet1!$B$5:$B$2696, B5, Sheet1!$EP$5:$EP$2696)</f>
        <v>875</v>
      </c>
      <c r="L5" s="335">
        <f>SUMIF(Sheet1!$B$5:$B$2696, B5, Sheet1!$FJ$5:$FJ$2696)</f>
        <v>0</v>
      </c>
      <c r="M5" s="335">
        <f>SUMIF(Sheet1!$B$5:$B$2696, B5, Sheet1!$FL$5:$FL$2696)</f>
        <v>0</v>
      </c>
      <c r="N5" s="335">
        <f>SUMIF(Sheet1!$B$5:$B$2696, B5, Sheet1!$FM$5:$FM$2696)</f>
        <v>1</v>
      </c>
      <c r="O5" s="335">
        <f>SUMIF(Sheet1!$B$5:$B$2696, B5, Sheet1!$FO$5:$FO$2696)</f>
        <v>250</v>
      </c>
      <c r="P5" s="335">
        <f>SUMIF(Sheet1!$B$5:$B$2696, B5, Sheet1!$FP$5:$FP$2696)</f>
        <v>0</v>
      </c>
      <c r="Q5" s="335">
        <f>SUMIF(Sheet1!$B$5:$B$2696, B5, Sheet1!$FQ$5:$FQ$2696)</f>
        <v>0</v>
      </c>
      <c r="R5" s="346">
        <f>SUMIF(Sheet1!$B$5:$B$2696, B5, Sheet1!$FD$5:$FD$2696)</f>
        <v>1.5</v>
      </c>
      <c r="S5" s="335">
        <f>SUMIF(Sheet1!$B$5:$B$2696, B5, Sheet1!$FE$5:$FE$2696)</f>
        <v>0</v>
      </c>
      <c r="T5" s="335">
        <f>SUMIF(Sheet1!$B$5:$B$2696, B5, Sheet1!$FF$5:$FF$2696)</f>
        <v>0</v>
      </c>
      <c r="U5" s="335">
        <f>SUMIF(Sheet1!$B$5:$B$2696, B5, Sheet1!$FI$5:$FI$2696)</f>
        <v>792.5</v>
      </c>
      <c r="V5" s="244"/>
      <c r="W5" s="244"/>
      <c r="X5" s="244"/>
      <c r="Y5" s="244"/>
      <c r="Z5" s="244"/>
    </row>
    <row r="6" spans="1:26">
      <c r="A6" s="344"/>
      <c r="B6" s="335" t="s">
        <v>43</v>
      </c>
      <c r="C6" s="335">
        <f>SUMIF(Sheet1!$B$5:$B$2696, B6, Sheet1!$DY$5:$DY$2696)</f>
        <v>8</v>
      </c>
      <c r="D6" s="161"/>
      <c r="E6" s="335">
        <f>SUMIF(Sheet1!$B$5:$B$2696, B6, Sheet1!$EC$5:$EC$2696)</f>
        <v>8395</v>
      </c>
      <c r="F6" s="335">
        <f>SUMIF(Sheet1!$B$5:$B$2696, B6, Sheet1!$ED$5:$ED$2696)</f>
        <v>0</v>
      </c>
      <c r="G6" s="161"/>
      <c r="H6" s="335">
        <f>SUMIF(Sheet1!$B$5:$B$2696, B6, Sheet1!$EF$5:$EF$2696)</f>
        <v>0</v>
      </c>
      <c r="I6" s="346">
        <f>SUMIF(Sheet1!$B$5:$B$2696, B6, Sheet1!$EM$5:$EM$2696)</f>
        <v>7.5</v>
      </c>
      <c r="J6" s="161"/>
      <c r="K6" s="335">
        <f>SUMIF(Sheet1!$B$5:$B$2696, B6, Sheet1!$EP$5:$EP$2696)</f>
        <v>6450</v>
      </c>
      <c r="L6" s="335">
        <f>SUMIF(Sheet1!$B$5:$B$2696, B6, Sheet1!$FJ$5:$FJ$2696)</f>
        <v>2</v>
      </c>
      <c r="M6" s="335">
        <f>SUMIF(Sheet1!$B$5:$B$2696, B6, Sheet1!$FL$5:$FL$2696)</f>
        <v>420</v>
      </c>
      <c r="N6" s="335">
        <f>SUMIF(Sheet1!$B$5:$B$2696, B6, Sheet1!$FM$5:$FM$2696)</f>
        <v>1</v>
      </c>
      <c r="O6" s="335">
        <f>SUMIF(Sheet1!$B$5:$B$2696, B6, Sheet1!$FO$5:$FO$2696)</f>
        <v>200</v>
      </c>
      <c r="P6" s="335">
        <f>SUMIF(Sheet1!$B$5:$B$2696, B6, Sheet1!$FP$5:$FP$2696)</f>
        <v>0</v>
      </c>
      <c r="Q6" s="335">
        <f>SUMIF(Sheet1!$B$5:$B$2696, B6, Sheet1!$FQ$5:$FQ$2696)</f>
        <v>0</v>
      </c>
      <c r="R6" s="346">
        <f>SUMIF(Sheet1!$B$5:$B$2696, B6, Sheet1!$FD$5:$FD$2696)</f>
        <v>1.55</v>
      </c>
      <c r="S6" s="335">
        <f>SUMIF(Sheet1!$B$5:$B$2696, B6, Sheet1!$FE$5:$FE$2696)</f>
        <v>12</v>
      </c>
      <c r="T6" s="335">
        <f>SUMIF(Sheet1!$B$5:$B$2696, B6, Sheet1!$FF$5:$FF$2696)</f>
        <v>27</v>
      </c>
      <c r="U6" s="335">
        <f>SUMIF(Sheet1!$B$5:$B$2696, B6, Sheet1!$FI$5:$FI$2696)</f>
        <v>789.68</v>
      </c>
      <c r="V6" s="244"/>
      <c r="W6" s="512" t="s">
        <v>2259</v>
      </c>
      <c r="X6" s="512"/>
      <c r="Y6" s="512"/>
      <c r="Z6" s="244"/>
    </row>
    <row r="7" spans="1:26">
      <c r="A7" s="344"/>
      <c r="B7" s="335" t="s">
        <v>44</v>
      </c>
      <c r="C7" s="335">
        <f>SUMIF(Sheet1!$B$5:$B$2696, B7, Sheet1!$DY$5:$DY$2696)</f>
        <v>2</v>
      </c>
      <c r="D7" s="161"/>
      <c r="E7" s="335">
        <f>SUMIF(Sheet1!$B$5:$B$2696, B7, Sheet1!$EC$5:$EC$2696)</f>
        <v>100</v>
      </c>
      <c r="F7" s="335">
        <f>SUMIF(Sheet1!$B$5:$B$2696, B7, Sheet1!$ED$5:$ED$2696)</f>
        <v>0</v>
      </c>
      <c r="G7" s="161"/>
      <c r="H7" s="335">
        <f>SUMIF(Sheet1!$B$5:$B$2696, B7, Sheet1!$EF$5:$EF$2696)</f>
        <v>0</v>
      </c>
      <c r="I7" s="335">
        <f>SUMIF(Sheet1!$B$5:$B$2696, B7, Sheet1!$EM$5:$EM$2696)</f>
        <v>0</v>
      </c>
      <c r="J7" s="161"/>
      <c r="K7" s="335">
        <f>SUMIF(Sheet1!$B$5:$B$2696, B7, Sheet1!$EP$5:$EP$2696)</f>
        <v>0</v>
      </c>
      <c r="L7" s="335">
        <f>SUMIF(Sheet1!$B$5:$B$2696, B7, Sheet1!$FJ$5:$FJ$2696)</f>
        <v>0</v>
      </c>
      <c r="M7" s="335">
        <f>SUMIF(Sheet1!$B$5:$B$2696, B7, Sheet1!$FL$5:$FL$2696)</f>
        <v>0</v>
      </c>
      <c r="N7" s="335">
        <f>SUMIF(Sheet1!$B$5:$B$2696, B7, Sheet1!$FM$5:$FM$2696)</f>
        <v>0</v>
      </c>
      <c r="O7" s="335">
        <f>SUMIF(Sheet1!$B$5:$B$2696, B7, Sheet1!$FO$5:$FO$2696)</f>
        <v>0</v>
      </c>
      <c r="P7" s="335">
        <f>SUMIF(Sheet1!$B$5:$B$2696, B7, Sheet1!$FP$5:$FP$2696)</f>
        <v>0</v>
      </c>
      <c r="Q7" s="335">
        <f>SUMIF(Sheet1!$B$5:$B$2696, B7, Sheet1!$FQ$5:$FQ$2696)</f>
        <v>0</v>
      </c>
      <c r="R7" s="335">
        <f>SUMIF(Sheet1!$B$5:$B$2696, B7, Sheet1!$FD$5:$FD$2696)</f>
        <v>0</v>
      </c>
      <c r="S7" s="335">
        <f>SUMIF(Sheet1!$B$5:$B$2696, B7, Sheet1!$FE$5:$FE$2696)</f>
        <v>0</v>
      </c>
      <c r="T7" s="335">
        <f>SUMIF(Sheet1!$B$5:$B$2696, B7, Sheet1!$FF$5:$FF$2696)</f>
        <v>0</v>
      </c>
      <c r="U7" s="335">
        <f>SUMIF(Sheet1!$B$5:$B$2696, B7, Sheet1!$FI$5:$FI$2696)</f>
        <v>0</v>
      </c>
      <c r="V7" s="244"/>
      <c r="W7" s="512"/>
      <c r="X7" s="512"/>
      <c r="Y7" s="512"/>
      <c r="Z7" s="244"/>
    </row>
    <row r="8" spans="1:26">
      <c r="A8" s="344"/>
      <c r="B8" s="335" t="s">
        <v>46</v>
      </c>
      <c r="C8" s="346">
        <f>SUMIF(Sheet1!$B$5:$B$2696, B8, Sheet1!$DY$5:$DY$2696)</f>
        <v>5.8330000000000002</v>
      </c>
      <c r="D8" s="161"/>
      <c r="E8" s="335">
        <f>SUMIF(Sheet1!$B$5:$B$2696, B8, Sheet1!$EC$5:$EC$2696)</f>
        <v>3847</v>
      </c>
      <c r="F8" s="335">
        <f>SUMIF(Sheet1!$B$5:$B$2696, B8, Sheet1!$ED$5:$ED$2696)</f>
        <v>1</v>
      </c>
      <c r="G8" s="161"/>
      <c r="H8" s="335">
        <f>SUMIF(Sheet1!$B$5:$B$2696, B8, Sheet1!$EF$5:$EF$2696)</f>
        <v>700</v>
      </c>
      <c r="I8" s="335">
        <f>SUMIF(Sheet1!$B$5:$B$2696, B8, Sheet1!$EM$5:$EM$2696)</f>
        <v>2</v>
      </c>
      <c r="J8" s="161"/>
      <c r="K8" s="335">
        <f>SUMIF(Sheet1!$B$5:$B$2696, B8, Sheet1!$EP$5:$EP$2696)</f>
        <v>1550</v>
      </c>
      <c r="L8" s="335">
        <f>SUMIF(Sheet1!$B$5:$B$2696, B8, Sheet1!$FJ$5:$FJ$2696)</f>
        <v>0</v>
      </c>
      <c r="M8" s="335">
        <f>SUMIF(Sheet1!$B$5:$B$2696, B8, Sheet1!$FL$5:$FL$2696)</f>
        <v>0</v>
      </c>
      <c r="N8" s="335">
        <f>SUMIF(Sheet1!$B$5:$B$2696, B8, Sheet1!$FM$5:$FM$2696)</f>
        <v>0</v>
      </c>
      <c r="O8" s="335">
        <f>SUMIF(Sheet1!$B$5:$B$2696, B8, Sheet1!$FO$5:$FO$2696)</f>
        <v>0</v>
      </c>
      <c r="P8" s="335">
        <f>SUMIF(Sheet1!$B$5:$B$2696, B8, Sheet1!$FP$5:$FP$2696)</f>
        <v>0</v>
      </c>
      <c r="Q8" s="335">
        <f>SUMIF(Sheet1!$B$5:$B$2696, B8, Sheet1!$FQ$5:$FQ$2696)</f>
        <v>0</v>
      </c>
      <c r="R8" s="335">
        <f>SUMIF(Sheet1!$B$5:$B$2696, B8, Sheet1!$FD$5:$FD$2696)</f>
        <v>0.5</v>
      </c>
      <c r="S8" s="335">
        <f>SUMIF(Sheet1!$B$5:$B$2696, B8, Sheet1!$FE$5:$FE$2696)</f>
        <v>2</v>
      </c>
      <c r="T8" s="335">
        <f>SUMIF(Sheet1!$B$5:$B$2696, B8, Sheet1!$FF$5:$FF$2696)</f>
        <v>0</v>
      </c>
      <c r="U8" s="335">
        <f>SUMIF(Sheet1!$B$5:$B$2696, B8, Sheet1!$FI$5:$FI$2696)</f>
        <v>290</v>
      </c>
      <c r="V8" s="244"/>
      <c r="W8" s="512"/>
      <c r="X8" s="512"/>
      <c r="Y8" s="512"/>
      <c r="Z8" s="244"/>
    </row>
    <row r="9" spans="1:26">
      <c r="A9" s="344"/>
      <c r="B9" s="335" t="s">
        <v>47</v>
      </c>
      <c r="C9" s="346">
        <f>SUMIF(Sheet1!$B$5:$B$2696, B9, Sheet1!$DY$5:$DY$2696)</f>
        <v>6.25</v>
      </c>
      <c r="D9" s="161"/>
      <c r="E9" s="335">
        <f>SUMIF(Sheet1!$B$5:$B$2696, B9, Sheet1!$EC$5:$EC$2696)</f>
        <v>3800</v>
      </c>
      <c r="F9" s="335">
        <f>SUMIF(Sheet1!$B$5:$B$2696, B9, Sheet1!$ED$5:$ED$2696)</f>
        <v>0</v>
      </c>
      <c r="G9" s="161"/>
      <c r="H9" s="335">
        <f>SUMIF(Sheet1!$B$5:$B$2696, B9, Sheet1!$EF$5:$EF$2696)</f>
        <v>0</v>
      </c>
      <c r="I9" s="346">
        <f>SUMIF(Sheet1!$B$5:$B$2696, B9, Sheet1!$EM$5:$EM$2696)</f>
        <v>2.5</v>
      </c>
      <c r="J9" s="161"/>
      <c r="K9" s="335">
        <f>SUMIF(Sheet1!$B$5:$B$2696, B9, Sheet1!$EP$5:$EP$2696)</f>
        <v>730</v>
      </c>
      <c r="L9" s="335">
        <f>SUMIF(Sheet1!$B$5:$B$2696, B9, Sheet1!$FJ$5:$FJ$2696)</f>
        <v>3</v>
      </c>
      <c r="M9" s="335">
        <f>SUMIF(Sheet1!$B$5:$B$2696, B9, Sheet1!$FL$5:$FL$2696)</f>
        <v>60</v>
      </c>
      <c r="N9" s="335">
        <f>SUMIF(Sheet1!$B$5:$B$2696, B9, Sheet1!$FM$5:$FM$2696)</f>
        <v>0</v>
      </c>
      <c r="O9" s="335">
        <f>SUMIF(Sheet1!$B$5:$B$2696, B9, Sheet1!$FO$5:$FO$2696)</f>
        <v>0</v>
      </c>
      <c r="P9" s="335">
        <f>SUMIF(Sheet1!$B$5:$B$2696, B9, Sheet1!$FP$5:$FP$2696)</f>
        <v>0</v>
      </c>
      <c r="Q9" s="335">
        <f>SUMIF(Sheet1!$B$5:$B$2696, B9, Sheet1!$FQ$5:$FQ$2696)</f>
        <v>0</v>
      </c>
      <c r="R9" s="335">
        <f>SUMIF(Sheet1!$B$5:$B$2696, B9, Sheet1!$FD$5:$FD$2696)</f>
        <v>1</v>
      </c>
      <c r="S9" s="335">
        <f>SUMIF(Sheet1!$B$5:$B$2696, B9, Sheet1!$FE$5:$FE$2696)</f>
        <v>2</v>
      </c>
      <c r="T9" s="335">
        <f>SUMIF(Sheet1!$B$5:$B$2696, B9, Sheet1!$FF$5:$FF$2696)</f>
        <v>0</v>
      </c>
      <c r="U9" s="335">
        <f>SUMIF(Sheet1!$B$5:$B$2696, B9, Sheet1!$FI$5:$FI$2696)</f>
        <v>500</v>
      </c>
      <c r="V9" s="244"/>
      <c r="W9" s="244"/>
      <c r="X9" s="244"/>
      <c r="Y9" s="244"/>
      <c r="Z9" s="244"/>
    </row>
    <row r="10" spans="1:26">
      <c r="A10" s="344"/>
      <c r="B10" s="335" t="s">
        <v>49</v>
      </c>
      <c r="C10" s="346">
        <f>SUMIF(Sheet1!$B$5:$B$2696, B10, Sheet1!$DY$5:$DY$2696)</f>
        <v>0.5</v>
      </c>
      <c r="D10" s="161"/>
      <c r="E10" s="335">
        <f>SUMIF(Sheet1!$B$5:$B$2696, B10, Sheet1!$EC$5:$EC$2696)</f>
        <v>500</v>
      </c>
      <c r="F10" s="335">
        <f>SUMIF(Sheet1!$B$5:$B$2696, B10, Sheet1!$ED$5:$ED$2696)</f>
        <v>0</v>
      </c>
      <c r="G10" s="161"/>
      <c r="H10" s="335">
        <f>SUMIF(Sheet1!$B$5:$B$2696, B10, Sheet1!$EF$5:$EF$2696)</f>
        <v>0</v>
      </c>
      <c r="I10" s="335">
        <f>SUMIF(Sheet1!$B$5:$B$2696, B10, Sheet1!$EM$5:$EM$2696)</f>
        <v>0</v>
      </c>
      <c r="J10" s="161"/>
      <c r="K10" s="335">
        <f>SUMIF(Sheet1!$B$5:$B$2696, B10, Sheet1!$EP$5:$EP$2696)</f>
        <v>0</v>
      </c>
      <c r="L10" s="335">
        <f>SUMIF(Sheet1!$B$5:$B$2696, B10, Sheet1!$FJ$5:$FJ$2696)</f>
        <v>2</v>
      </c>
      <c r="M10" s="335">
        <f>SUMIF(Sheet1!$B$5:$B$2696, B10, Sheet1!$FL$5:$FL$2696)</f>
        <v>200</v>
      </c>
      <c r="N10" s="335">
        <f>SUMIF(Sheet1!$B$5:$B$2696, B10, Sheet1!$FM$5:$FM$2696)</f>
        <v>0</v>
      </c>
      <c r="O10" s="335">
        <f>SUMIF(Sheet1!$B$5:$B$2696, B10, Sheet1!$FO$5:$FO$2696)</f>
        <v>0</v>
      </c>
      <c r="P10" s="335">
        <f>SUMIF(Sheet1!$B$5:$B$2696, B10, Sheet1!$FP$5:$FP$2696)</f>
        <v>0</v>
      </c>
      <c r="Q10" s="335">
        <f>SUMIF(Sheet1!$B$5:$B$2696, B10, Sheet1!$FQ$5:$FQ$2696)</f>
        <v>0</v>
      </c>
      <c r="R10" s="335">
        <f>SUMIF(Sheet1!$B$5:$B$2696, B10, Sheet1!$FD$5:$FD$2696)</f>
        <v>0</v>
      </c>
      <c r="S10" s="335">
        <f>SUMIF(Sheet1!$B$5:$B$2696, B10, Sheet1!$FE$5:$FE$2696)</f>
        <v>0</v>
      </c>
      <c r="T10" s="335">
        <f>SUMIF(Sheet1!$B$5:$B$2696, B10, Sheet1!$FF$5:$FF$2696)</f>
        <v>0</v>
      </c>
      <c r="U10" s="335">
        <f>SUMIF(Sheet1!$B$5:$B$2696, B10, Sheet1!$FI$5:$FI$2696)</f>
        <v>0</v>
      </c>
      <c r="V10" s="244"/>
      <c r="W10" s="244"/>
      <c r="X10" s="244"/>
      <c r="Y10" s="244"/>
      <c r="Z10" s="244"/>
    </row>
    <row r="11" spans="1:26">
      <c r="A11" s="344"/>
      <c r="B11" s="335" t="s">
        <v>67</v>
      </c>
      <c r="C11" s="335">
        <f>SUMIF(Sheet1!$B$5:$B$2696, B11, Sheet1!$DY$5:$DY$2696)</f>
        <v>0</v>
      </c>
      <c r="D11" s="161"/>
      <c r="E11" s="335">
        <f>SUMIF(Sheet1!$B$5:$B$2696, B11, Sheet1!$EC$5:$EC$2696)</f>
        <v>0</v>
      </c>
      <c r="F11" s="335">
        <f>SUMIF(Sheet1!$B$5:$B$2696, B11, Sheet1!$ED$5:$ED$2696)</f>
        <v>0</v>
      </c>
      <c r="G11" s="161"/>
      <c r="H11" s="335">
        <f>SUMIF(Sheet1!$B$5:$B$2696, B11, Sheet1!$EF$5:$EF$2696)</f>
        <v>0</v>
      </c>
      <c r="I11" s="335">
        <f>SUMIF(Sheet1!$B$5:$B$2696, B11, Sheet1!$EM$5:$EM$2696)</f>
        <v>0</v>
      </c>
      <c r="J11" s="161"/>
      <c r="K11" s="335">
        <f>SUMIF(Sheet1!$B$5:$B$2696, B11, Sheet1!$EP$5:$EP$2696)</f>
        <v>0</v>
      </c>
      <c r="L11" s="335">
        <f>SUMIF(Sheet1!$B$5:$B$2696, B11, Sheet1!$FJ$5:$FJ$2696)</f>
        <v>1</v>
      </c>
      <c r="M11" s="335">
        <f>SUMIF(Sheet1!$B$5:$B$2696, B11, Sheet1!$FL$5:$FL$2696)</f>
        <v>40</v>
      </c>
      <c r="N11" s="335">
        <f>SUMIF(Sheet1!$B$5:$B$2696, B11, Sheet1!$FM$5:$FM$2696)</f>
        <v>2</v>
      </c>
      <c r="O11" s="335">
        <f>SUMIF(Sheet1!$B$5:$B$2696, B11, Sheet1!$FO$5:$FO$2696)</f>
        <v>130</v>
      </c>
      <c r="P11" s="335">
        <f>SUMIF(Sheet1!$B$5:$B$2696, B11, Sheet1!$FP$5:$FP$2696)</f>
        <v>1</v>
      </c>
      <c r="Q11" s="335">
        <f>SUMIF(Sheet1!$B$5:$B$2696, B11, Sheet1!$FQ$5:$FQ$2696)</f>
        <v>360</v>
      </c>
      <c r="R11" s="335">
        <f>SUMIF(Sheet1!$B$5:$B$2696, B11, Sheet1!$FD$5:$FD$2696)</f>
        <v>0</v>
      </c>
      <c r="S11" s="335">
        <f>SUMIF(Sheet1!$B$5:$B$2696, B11, Sheet1!$FE$5:$FE$2696)</f>
        <v>0</v>
      </c>
      <c r="T11" s="335">
        <f>SUMIF(Sheet1!$B$5:$B$2696, B11, Sheet1!$FF$5:$FF$2696)</f>
        <v>0</v>
      </c>
      <c r="U11" s="335">
        <f>SUMIF(Sheet1!$B$5:$B$2696, B11, Sheet1!$FI$5:$FI$2696)</f>
        <v>0</v>
      </c>
      <c r="V11" s="244"/>
      <c r="W11" s="244"/>
      <c r="X11" s="244"/>
      <c r="Y11" s="244"/>
      <c r="Z11" s="244"/>
    </row>
    <row r="12" spans="1:26">
      <c r="A12" s="344"/>
      <c r="B12" s="335" t="s">
        <v>68</v>
      </c>
      <c r="C12" s="335">
        <f>SUMIF(Sheet1!$B$5:$B$2696, B12, Sheet1!$DY$5:$DY$2696)</f>
        <v>0</v>
      </c>
      <c r="D12" s="161"/>
      <c r="E12" s="335">
        <f>SUMIF(Sheet1!$B$5:$B$2696, B12, Sheet1!$EC$5:$EC$2696)</f>
        <v>0</v>
      </c>
      <c r="F12" s="335">
        <f>SUMIF(Sheet1!$B$5:$B$2696, B12, Sheet1!$ED$5:$ED$2696)</f>
        <v>0</v>
      </c>
      <c r="G12" s="161"/>
      <c r="H12" s="335">
        <f>SUMIF(Sheet1!$B$5:$B$2696, B12, Sheet1!$EF$5:$EF$2696)</f>
        <v>0</v>
      </c>
      <c r="I12" s="335">
        <f>SUMIF(Sheet1!$B$5:$B$2696, B12, Sheet1!$EM$5:$EM$2696)</f>
        <v>0</v>
      </c>
      <c r="J12" s="161"/>
      <c r="K12" s="335">
        <f>SUMIF(Sheet1!$B$5:$B$2696, B12, Sheet1!$EP$5:$EP$2696)</f>
        <v>0</v>
      </c>
      <c r="L12" s="335">
        <f>SUMIF(Sheet1!$B$5:$B$2696, B12, Sheet1!$FJ$5:$FJ$2696)</f>
        <v>0</v>
      </c>
      <c r="M12" s="335">
        <f>SUMIF(Sheet1!$B$5:$B$2696, B12, Sheet1!$FL$5:$FL$2696)</f>
        <v>0</v>
      </c>
      <c r="N12" s="335">
        <f>SUMIF(Sheet1!$B$5:$B$2696, B12, Sheet1!$FM$5:$FM$2696)</f>
        <v>2</v>
      </c>
      <c r="O12" s="335">
        <f>SUMIF(Sheet1!$B$5:$B$2696, B12, Sheet1!$FO$5:$FO$2696)</f>
        <v>300</v>
      </c>
      <c r="P12" s="335">
        <f>SUMIF(Sheet1!$B$5:$B$2696, B12, Sheet1!$FP$5:$FP$2696)</f>
        <v>0</v>
      </c>
      <c r="Q12" s="335">
        <f>SUMIF(Sheet1!$B$5:$B$2696, B12, Sheet1!$FQ$5:$FQ$2696)</f>
        <v>0</v>
      </c>
      <c r="R12" s="335">
        <f>SUMIF(Sheet1!$B$5:$B$2696, B12, Sheet1!$FD$5:$FD$2696)</f>
        <v>0</v>
      </c>
      <c r="S12" s="335">
        <f>SUMIF(Sheet1!$B$5:$B$2696, B12, Sheet1!$FE$5:$FE$2696)</f>
        <v>0</v>
      </c>
      <c r="T12" s="335">
        <f>SUMIF(Sheet1!$B$5:$B$2696, B12, Sheet1!$FF$5:$FF$2696)</f>
        <v>0</v>
      </c>
      <c r="U12" s="335">
        <f>SUMIF(Sheet1!$B$5:$B$2696, B12, Sheet1!$FI$5:$FI$2696)</f>
        <v>0</v>
      </c>
      <c r="V12" s="244"/>
      <c r="W12" s="244"/>
      <c r="X12" s="244"/>
      <c r="Y12" s="244"/>
      <c r="Z12" s="244"/>
    </row>
    <row r="13" spans="1:26">
      <c r="A13" s="344"/>
      <c r="B13" s="335" t="s">
        <v>69</v>
      </c>
      <c r="C13" s="335">
        <f>SUMIF(Sheet1!$B$5:$B$2696, B13, Sheet1!$DY$5:$DY$2696)</f>
        <v>0</v>
      </c>
      <c r="D13" s="161"/>
      <c r="E13" s="335">
        <f>SUMIF(Sheet1!$B$5:$B$2696, B13, Sheet1!$EC$5:$EC$2696)</f>
        <v>0</v>
      </c>
      <c r="F13" s="335">
        <f>SUMIF(Sheet1!$B$5:$B$2696, B13, Sheet1!$ED$5:$ED$2696)</f>
        <v>0</v>
      </c>
      <c r="G13" s="161"/>
      <c r="H13" s="335">
        <f>SUMIF(Sheet1!$B$5:$B$2696, B13, Sheet1!$EF$5:$EF$2696)</f>
        <v>0</v>
      </c>
      <c r="I13" s="335">
        <f>SUMIF(Sheet1!$B$5:$B$2696, B13, Sheet1!$EM$5:$EM$2696)</f>
        <v>0</v>
      </c>
      <c r="J13" s="161"/>
      <c r="K13" s="335">
        <f>SUMIF(Sheet1!$B$5:$B$2696, B13, Sheet1!$EP$5:$EP$2696)</f>
        <v>0</v>
      </c>
      <c r="L13" s="335">
        <f>SUMIF(Sheet1!$B$5:$B$2696, B13, Sheet1!$FJ$5:$FJ$2696)</f>
        <v>0</v>
      </c>
      <c r="M13" s="335">
        <f>SUMIF(Sheet1!$B$5:$B$2696, B13, Sheet1!$FL$5:$FL$2696)</f>
        <v>0</v>
      </c>
      <c r="N13" s="335">
        <f>SUMIF(Sheet1!$B$5:$B$2696, B13, Sheet1!$FM$5:$FM$2696)</f>
        <v>0</v>
      </c>
      <c r="O13" s="335">
        <f>SUMIF(Sheet1!$B$5:$B$2696, B13, Sheet1!$FO$5:$FO$2696)</f>
        <v>0</v>
      </c>
      <c r="P13" s="335">
        <f>SUMIF(Sheet1!$B$5:$B$2696, B13, Sheet1!$FP$5:$FP$2696)</f>
        <v>0</v>
      </c>
      <c r="Q13" s="335">
        <f>SUMIF(Sheet1!$B$5:$B$2696, B13, Sheet1!$FQ$5:$FQ$2696)</f>
        <v>0</v>
      </c>
      <c r="R13" s="335">
        <f>SUMIF(Sheet1!$B$5:$B$2696, B13, Sheet1!$FD$5:$FD$2696)</f>
        <v>0</v>
      </c>
      <c r="S13" s="335">
        <f>SUMIF(Sheet1!$B$5:$B$2696, B13, Sheet1!$FE$5:$FE$2696)</f>
        <v>0</v>
      </c>
      <c r="T13" s="335">
        <f>SUMIF(Sheet1!$B$5:$B$2696, B13, Sheet1!$FF$5:$FF$2696)</f>
        <v>0</v>
      </c>
      <c r="U13" s="335">
        <f>SUMIF(Sheet1!$B$5:$B$2696, B13, Sheet1!$FI$5:$FI$2696)</f>
        <v>0</v>
      </c>
      <c r="V13" s="244"/>
      <c r="W13" s="244"/>
      <c r="X13" s="244"/>
      <c r="Y13" s="244"/>
      <c r="Z13" s="244"/>
    </row>
    <row r="14" spans="1:26">
      <c r="A14" s="344"/>
      <c r="B14" s="335" t="s">
        <v>80</v>
      </c>
      <c r="C14" s="335">
        <f>SUMIF(Sheet1!$B$5:$B$2696, B14, Sheet1!$DY$5:$DY$2696)</f>
        <v>0</v>
      </c>
      <c r="D14" s="161"/>
      <c r="E14" s="335">
        <f>SUMIF(Sheet1!$B$5:$B$2696, B14, Sheet1!$EC$5:$EC$2696)</f>
        <v>0</v>
      </c>
      <c r="F14" s="335">
        <f>SUMIF(Sheet1!$B$5:$B$2696, B14, Sheet1!$ED$5:$ED$2696)</f>
        <v>0</v>
      </c>
      <c r="G14" s="161"/>
      <c r="H14" s="335">
        <f>SUMIF(Sheet1!$B$5:$B$2696, B14, Sheet1!$EF$5:$EF$2696)</f>
        <v>0</v>
      </c>
      <c r="I14" s="335">
        <f>SUMIF(Sheet1!$B$5:$B$2696, B14, Sheet1!$EM$5:$EM$2696)</f>
        <v>0</v>
      </c>
      <c r="J14" s="161"/>
      <c r="K14" s="335">
        <f>SUMIF(Sheet1!$B$5:$B$2696, B14, Sheet1!$EP$5:$EP$2696)</f>
        <v>0</v>
      </c>
      <c r="L14" s="335">
        <f>SUMIF(Sheet1!$B$5:$B$2696, B14, Sheet1!$FJ$5:$FJ$2696)</f>
        <v>0</v>
      </c>
      <c r="M14" s="335">
        <f>SUMIF(Sheet1!$B$5:$B$2696, B14, Sheet1!$FL$5:$FL$2696)</f>
        <v>0</v>
      </c>
      <c r="N14" s="335">
        <f>SUMIF(Sheet1!$B$5:$B$2696, B14, Sheet1!$FM$5:$FM$2696)</f>
        <v>0</v>
      </c>
      <c r="O14" s="335">
        <f>SUMIF(Sheet1!$B$5:$B$2696, B14, Sheet1!$FO$5:$FO$2696)</f>
        <v>0</v>
      </c>
      <c r="P14" s="335">
        <f>SUMIF(Sheet1!$B$5:$B$2696, B14, Sheet1!$FP$5:$FP$2696)</f>
        <v>0</v>
      </c>
      <c r="Q14" s="335">
        <f>SUMIF(Sheet1!$B$5:$B$2696, B14, Sheet1!$FQ$5:$FQ$2696)</f>
        <v>0</v>
      </c>
      <c r="R14" s="335">
        <f>SUMIF(Sheet1!$B$5:$B$2696, B14, Sheet1!$FD$5:$FD$2696)</f>
        <v>0</v>
      </c>
      <c r="S14" s="335">
        <f>SUMIF(Sheet1!$B$5:$B$2696, B14, Sheet1!$FE$5:$FE$2696)</f>
        <v>0</v>
      </c>
      <c r="T14" s="335">
        <f>SUMIF(Sheet1!$B$5:$B$2696, B14, Sheet1!$FF$5:$FF$2696)</f>
        <v>0</v>
      </c>
      <c r="U14" s="335">
        <f>SUMIF(Sheet1!$B$5:$B$2696, B14, Sheet1!$FI$5:$FI$2696)</f>
        <v>0</v>
      </c>
      <c r="V14" s="244"/>
      <c r="W14" s="244"/>
      <c r="X14" s="244"/>
      <c r="Y14" s="244"/>
      <c r="Z14" s="244"/>
    </row>
    <row r="15" spans="1:26">
      <c r="A15" s="344"/>
      <c r="B15" s="335" t="s">
        <v>71</v>
      </c>
      <c r="C15" s="335">
        <f>SUMIF(Sheet1!$B$5:$B$2696, B15, Sheet1!$DY$5:$DY$2696)</f>
        <v>0</v>
      </c>
      <c r="D15" s="161"/>
      <c r="E15" s="335">
        <f>SUMIF(Sheet1!$B$5:$B$2696, B15, Sheet1!$EC$5:$EC$2696)</f>
        <v>0</v>
      </c>
      <c r="F15" s="335">
        <f>SUMIF(Sheet1!$B$5:$B$2696, B15, Sheet1!$ED$5:$ED$2696)</f>
        <v>0</v>
      </c>
      <c r="G15" s="161"/>
      <c r="H15" s="335">
        <f>SUMIF(Sheet1!$B$5:$B$2696, B15, Sheet1!$EF$5:$EF$2696)</f>
        <v>0</v>
      </c>
      <c r="I15" s="335">
        <f>SUMIF(Sheet1!$B$5:$B$2696, B15, Sheet1!$EM$5:$EM$2696)</f>
        <v>0</v>
      </c>
      <c r="J15" s="161"/>
      <c r="K15" s="335">
        <f>SUMIF(Sheet1!$B$5:$B$2696, B15, Sheet1!$EP$5:$EP$2696)</f>
        <v>0</v>
      </c>
      <c r="L15" s="335">
        <f>SUMIF(Sheet1!$B$5:$B$2696, B15, Sheet1!$FJ$5:$FJ$2696)</f>
        <v>0</v>
      </c>
      <c r="M15" s="335">
        <f>SUMIF(Sheet1!$B$5:$B$2696, B15, Sheet1!$FL$5:$FL$2696)</f>
        <v>0</v>
      </c>
      <c r="N15" s="335">
        <f>SUMIF(Sheet1!$B$5:$B$2696, B15, Sheet1!$FM$5:$FM$2696)</f>
        <v>0</v>
      </c>
      <c r="O15" s="335">
        <f>SUMIF(Sheet1!$B$5:$B$2696, B15, Sheet1!$FO$5:$FO$2696)</f>
        <v>0</v>
      </c>
      <c r="P15" s="335">
        <f>SUMIF(Sheet1!$B$5:$B$2696, B15, Sheet1!$FP$5:$FP$2696)</f>
        <v>0</v>
      </c>
      <c r="Q15" s="335">
        <f>SUMIF(Sheet1!$B$5:$B$2696, B15, Sheet1!$FQ$5:$FQ$2696)</f>
        <v>0</v>
      </c>
      <c r="R15" s="335">
        <f>SUMIF(Sheet1!$B$5:$B$2696, B15, Sheet1!$FD$5:$FD$2696)</f>
        <v>0</v>
      </c>
      <c r="S15" s="335">
        <f>SUMIF(Sheet1!$B$5:$B$2696, B15, Sheet1!$FE$5:$FE$2696)</f>
        <v>0</v>
      </c>
      <c r="T15" s="335">
        <f>SUMIF(Sheet1!$B$5:$B$2696, B15, Sheet1!$FF$5:$FF$2696)</f>
        <v>0</v>
      </c>
      <c r="U15" s="335">
        <f>SUMIF(Sheet1!$B$5:$B$2696, B15, Sheet1!$FI$5:$FI$2696)</f>
        <v>0</v>
      </c>
      <c r="V15" s="244"/>
      <c r="W15" s="244"/>
      <c r="X15" s="244"/>
      <c r="Y15" s="244"/>
      <c r="Z15" s="244"/>
    </row>
    <row r="16" spans="1:26">
      <c r="A16" s="344"/>
      <c r="B16" s="335" t="s">
        <v>72</v>
      </c>
      <c r="C16" s="335">
        <f>SUMIF(Sheet1!$B$5:$B$2696, B16, Sheet1!$DY$5:$DY$2696)</f>
        <v>0</v>
      </c>
      <c r="D16" s="161"/>
      <c r="E16" s="335">
        <f>SUMIF(Sheet1!$B$5:$B$2696, B16, Sheet1!$EC$5:$EC$2696)</f>
        <v>0</v>
      </c>
      <c r="F16" s="335">
        <f>SUMIF(Sheet1!$B$5:$B$2696, B16, Sheet1!$ED$5:$ED$2696)</f>
        <v>0</v>
      </c>
      <c r="G16" s="161"/>
      <c r="H16" s="335">
        <f>SUMIF(Sheet1!$B$5:$B$2696, B16, Sheet1!$EF$5:$EF$2696)</f>
        <v>0</v>
      </c>
      <c r="I16" s="335">
        <f>SUMIF(Sheet1!$B$5:$B$2696, B16, Sheet1!$EM$5:$EM$2696)</f>
        <v>0</v>
      </c>
      <c r="J16" s="161"/>
      <c r="K16" s="335">
        <f>SUMIF(Sheet1!$B$5:$B$2696, B16, Sheet1!$EP$5:$EP$2696)</f>
        <v>0</v>
      </c>
      <c r="L16" s="335">
        <f>SUMIF(Sheet1!$B$5:$B$2696, B16, Sheet1!$FJ$5:$FJ$2696)</f>
        <v>0</v>
      </c>
      <c r="M16" s="335">
        <f>SUMIF(Sheet1!$B$5:$B$2696, B16, Sheet1!$FL$5:$FL$2696)</f>
        <v>0</v>
      </c>
      <c r="N16" s="335">
        <f>SUMIF(Sheet1!$B$5:$B$2696, B16, Sheet1!$FM$5:$FM$2696)</f>
        <v>0</v>
      </c>
      <c r="O16" s="335">
        <f>SUMIF(Sheet1!$B$5:$B$2696, B16, Sheet1!$FO$5:$FO$2696)</f>
        <v>0</v>
      </c>
      <c r="P16" s="335">
        <f>SUMIF(Sheet1!$B$5:$B$2696, B16, Sheet1!$FP$5:$FP$2696)</f>
        <v>0</v>
      </c>
      <c r="Q16" s="335">
        <f>SUMIF(Sheet1!$B$5:$B$2696, B16, Sheet1!$FQ$5:$FQ$2696)</f>
        <v>0</v>
      </c>
      <c r="R16" s="335">
        <f>SUMIF(Sheet1!$B$5:$B$2696, B16, Sheet1!$FD$5:$FD$2696)</f>
        <v>0</v>
      </c>
      <c r="S16" s="335">
        <f>SUMIF(Sheet1!$B$5:$B$2696, B16, Sheet1!$FE$5:$FE$2696)</f>
        <v>0</v>
      </c>
      <c r="T16" s="335">
        <f>SUMIF(Sheet1!$B$5:$B$2696, B16, Sheet1!$FF$5:$FF$2696)</f>
        <v>0</v>
      </c>
      <c r="U16" s="335">
        <f>SUMIF(Sheet1!$B$5:$B$2696, B16, Sheet1!$FI$5:$FI$2696)</f>
        <v>0</v>
      </c>
      <c r="V16" s="244"/>
      <c r="W16" s="244"/>
      <c r="X16" s="244"/>
      <c r="Y16" s="244"/>
      <c r="Z16" s="244"/>
    </row>
    <row r="17" spans="1:26">
      <c r="A17" s="344"/>
      <c r="B17" s="335" t="s">
        <v>73</v>
      </c>
      <c r="C17" s="335">
        <f>SUMIF(Sheet1!$B$5:$B$2696, B17, Sheet1!$DY$5:$DY$2696)</f>
        <v>1</v>
      </c>
      <c r="D17" s="161"/>
      <c r="E17" s="335">
        <f>SUMIF(Sheet1!$B$5:$B$2696, B17, Sheet1!$EC$5:$EC$2696)</f>
        <v>250</v>
      </c>
      <c r="F17" s="335">
        <f>SUMIF(Sheet1!$B$5:$B$2696, B17, Sheet1!$ED$5:$ED$2696)</f>
        <v>0</v>
      </c>
      <c r="G17" s="161"/>
      <c r="H17" s="335">
        <f>SUMIF(Sheet1!$B$5:$B$2696, B17, Sheet1!$EF$5:$EF$2696)</f>
        <v>0</v>
      </c>
      <c r="I17" s="335">
        <f>SUMIF(Sheet1!$B$5:$B$2696, B17, Sheet1!$EM$5:$EM$2696)</f>
        <v>0</v>
      </c>
      <c r="J17" s="161"/>
      <c r="K17" s="335">
        <f>SUMIF(Sheet1!$B$5:$B$2696, B17, Sheet1!$EP$5:$EP$2696)</f>
        <v>0</v>
      </c>
      <c r="L17" s="335">
        <f>SUMIF(Sheet1!$B$5:$B$2696, B17, Sheet1!$FJ$5:$FJ$2696)</f>
        <v>0</v>
      </c>
      <c r="M17" s="335">
        <f>SUMIF(Sheet1!$B$5:$B$2696, B17, Sheet1!$FL$5:$FL$2696)</f>
        <v>0</v>
      </c>
      <c r="N17" s="335">
        <f>SUMIF(Sheet1!$B$5:$B$2696, B17, Sheet1!$FM$5:$FM$2696)</f>
        <v>1</v>
      </c>
      <c r="O17" s="335">
        <f>SUMIF(Sheet1!$B$5:$B$2696, B17, Sheet1!$FO$5:$FO$2696)</f>
        <v>200</v>
      </c>
      <c r="P17" s="335">
        <f>SUMIF(Sheet1!$B$5:$B$2696, B17, Sheet1!$FP$5:$FP$2696)</f>
        <v>0</v>
      </c>
      <c r="Q17" s="335">
        <f>SUMIF(Sheet1!$B$5:$B$2696, B17, Sheet1!$FQ$5:$FQ$2696)</f>
        <v>0</v>
      </c>
      <c r="R17" s="335">
        <f>SUMIF(Sheet1!$B$5:$B$2696, B17, Sheet1!$FD$5:$FD$2696)</f>
        <v>0</v>
      </c>
      <c r="S17" s="335">
        <f>SUMIF(Sheet1!$B$5:$B$2696, B17, Sheet1!$FE$5:$FE$2696)</f>
        <v>0</v>
      </c>
      <c r="T17" s="335">
        <f>SUMIF(Sheet1!$B$5:$B$2696, B17, Sheet1!$FF$5:$FF$2696)</f>
        <v>0</v>
      </c>
      <c r="U17" s="335">
        <f>SUMIF(Sheet1!$B$5:$B$2696, B17, Sheet1!$FI$5:$FI$2696)</f>
        <v>0</v>
      </c>
      <c r="V17" s="244"/>
      <c r="W17" s="244"/>
      <c r="X17" s="244"/>
      <c r="Y17" s="244"/>
      <c r="Z17" s="244"/>
    </row>
    <row r="18" spans="1:26">
      <c r="A18" s="344"/>
      <c r="B18" s="335" t="s">
        <v>181</v>
      </c>
      <c r="C18" s="335">
        <f>SUMIF(Sheet1!$B$5:$B$2696, B18, Sheet1!$DY$5:$DY$2696)</f>
        <v>4</v>
      </c>
      <c r="D18" s="161"/>
      <c r="E18" s="335">
        <f>SUMIF(Sheet1!$B$5:$B$2696, B18, Sheet1!$EC$5:$EC$2696)</f>
        <v>1260</v>
      </c>
      <c r="F18" s="335">
        <f>SUMIF(Sheet1!$B$5:$B$2696, B18, Sheet1!$ED$5:$ED$2696)</f>
        <v>0</v>
      </c>
      <c r="G18" s="161"/>
      <c r="H18" s="335">
        <f>SUMIF(Sheet1!$B$5:$B$2696, B18, Sheet1!$EF$5:$EF$2696)</f>
        <v>0</v>
      </c>
      <c r="I18" s="335">
        <f>SUMIF(Sheet1!$B$5:$B$2696, B18, Sheet1!$EM$5:$EM$2696)</f>
        <v>3</v>
      </c>
      <c r="J18" s="161"/>
      <c r="K18" s="335">
        <f>SUMIF(Sheet1!$B$5:$B$2696, B18, Sheet1!$EP$5:$EP$2696)</f>
        <v>150</v>
      </c>
      <c r="L18" s="335">
        <f>SUMIF(Sheet1!$B$5:$B$2696, B18, Sheet1!$FJ$5:$FJ$2696)</f>
        <v>0</v>
      </c>
      <c r="M18" s="335">
        <f>SUMIF(Sheet1!$B$5:$B$2696, B18, Sheet1!$FL$5:$FL$2696)</f>
        <v>0</v>
      </c>
      <c r="N18" s="335">
        <f>SUMIF(Sheet1!$B$5:$B$2696, B18, Sheet1!$FM$5:$FM$2696)</f>
        <v>0</v>
      </c>
      <c r="O18" s="335">
        <f>SUMIF(Sheet1!$B$5:$B$2696, B18, Sheet1!$FO$5:$FO$2696)</f>
        <v>0</v>
      </c>
      <c r="P18" s="335">
        <f>SUMIF(Sheet1!$B$5:$B$2696, B18, Sheet1!$FP$5:$FP$2696)</f>
        <v>0</v>
      </c>
      <c r="Q18" s="335">
        <f>SUMIF(Sheet1!$B$5:$B$2696, B18, Sheet1!$FQ$5:$FQ$2696)</f>
        <v>0</v>
      </c>
      <c r="R18" s="335">
        <f>SUMIF(Sheet1!$B$5:$B$2696, B18, Sheet1!$FD$5:$FD$2696)</f>
        <v>0</v>
      </c>
      <c r="S18" s="335">
        <f>SUMIF(Sheet1!$B$5:$B$2696, B18, Sheet1!$FE$5:$FE$2696)</f>
        <v>0</v>
      </c>
      <c r="T18" s="335">
        <f>SUMIF(Sheet1!$B$5:$B$2696, B18, Sheet1!$FF$5:$FF$2696)</f>
        <v>0</v>
      </c>
      <c r="U18" s="335">
        <f>SUMIF(Sheet1!$B$5:$B$2696, B18, Sheet1!$FI$5:$FI$2696)</f>
        <v>0</v>
      </c>
      <c r="V18" s="244"/>
      <c r="W18" s="244"/>
      <c r="X18" s="244"/>
      <c r="Y18" s="244"/>
      <c r="Z18" s="244"/>
    </row>
    <row r="19" spans="1:26">
      <c r="A19" s="344"/>
      <c r="B19" s="335" t="s">
        <v>192</v>
      </c>
      <c r="C19" s="335">
        <f>SUMIF(Sheet1!$B$5:$B$2696, B19, Sheet1!$DY$5:$DY$2696)</f>
        <v>0</v>
      </c>
      <c r="D19" s="335"/>
      <c r="E19" s="335">
        <f>SUMIF(Sheet1!$B$5:$B$2696, B19, Sheet1!$EC$5:$EC$2696)</f>
        <v>0</v>
      </c>
      <c r="F19" s="335">
        <f>SUMIF(Sheet1!$B$5:$B$2696, B19, Sheet1!$ED$5:$ED$2696)</f>
        <v>0</v>
      </c>
      <c r="G19" s="335"/>
      <c r="H19" s="335">
        <f>SUMIF(Sheet1!$B$5:$B$2696, B19, Sheet1!$EF$5:$EF$2696)</f>
        <v>0</v>
      </c>
      <c r="I19" s="335">
        <f>SUMIF(Sheet1!$B$5:$B$2696, B19, Sheet1!$EM$5:$EM$2696)</f>
        <v>0</v>
      </c>
      <c r="J19" s="335"/>
      <c r="K19" s="335">
        <f>SUMIF(Sheet1!$B$5:$B$2696, B19, Sheet1!$EP$5:$EP$2696)</f>
        <v>0</v>
      </c>
      <c r="L19" s="335">
        <f>SUMIF(Sheet1!$B$5:$B$2696, B19, Sheet1!$FJ$5:$FJ$2696)</f>
        <v>0</v>
      </c>
      <c r="M19" s="335">
        <f>SUMIF(Sheet1!$B$5:$B$2696, B19, Sheet1!$FL$5:$FL$2696)</f>
        <v>0</v>
      </c>
      <c r="N19" s="335">
        <f>SUMIF(Sheet1!$B$5:$B$2696, B19, Sheet1!$FM$5:$FM$2696)</f>
        <v>0</v>
      </c>
      <c r="O19" s="335">
        <f>SUMIF(Sheet1!$B$5:$B$2696, B19, Sheet1!$FO$5:$FO$2696)</f>
        <v>0</v>
      </c>
      <c r="P19" s="335">
        <f>SUMIF(Sheet1!$B$5:$B$2696, B19, Sheet1!$FP$5:$FP$2696)</f>
        <v>0</v>
      </c>
      <c r="Q19" s="335">
        <f>SUMIF(Sheet1!$B$5:$B$2696, B19, Sheet1!$FQ$5:$FQ$2696)</f>
        <v>0</v>
      </c>
      <c r="R19" s="335">
        <f>SUMIF(Sheet1!$B$5:$B$2696, B19, Sheet1!$FD$5:$FD$2696)</f>
        <v>0</v>
      </c>
      <c r="S19" s="335">
        <f>SUMIF(Sheet1!$B$5:$B$2696, B19, Sheet1!$FE$5:$FE$2696)</f>
        <v>0</v>
      </c>
      <c r="T19" s="335">
        <f>SUMIF(Sheet1!$B$5:$B$2696, B19, Sheet1!$FF$5:$FF$2696)</f>
        <v>0</v>
      </c>
      <c r="U19" s="335">
        <f>SUMIF(Sheet1!$B$5:$B$2696, B19, Sheet1!$FI$5:$FI$2696)</f>
        <v>0</v>
      </c>
      <c r="V19" s="244"/>
      <c r="W19" s="244"/>
      <c r="X19" s="244"/>
      <c r="Y19" s="244"/>
      <c r="Z19" s="244"/>
    </row>
    <row r="20" spans="1:26">
      <c r="A20" s="344"/>
      <c r="B20" s="335" t="s">
        <v>194</v>
      </c>
      <c r="C20" s="335">
        <f>SUMIF(Sheet1!$B$5:$B$2696, B20, Sheet1!$DY$5:$DY$2696)</f>
        <v>0</v>
      </c>
      <c r="D20" s="161"/>
      <c r="E20" s="335">
        <f>SUMIF(Sheet1!$B$5:$B$2696, B20, Sheet1!$EC$5:$EC$2696)</f>
        <v>0</v>
      </c>
      <c r="F20" s="335">
        <f>SUMIF(Sheet1!$B$5:$B$2696, B20, Sheet1!$ED$5:$ED$2696)</f>
        <v>0</v>
      </c>
      <c r="G20" s="161"/>
      <c r="H20" s="335">
        <f>SUMIF(Sheet1!$B$5:$B$2696, B20, Sheet1!$EF$5:$EF$2696)</f>
        <v>0</v>
      </c>
      <c r="I20" s="335">
        <f>SUMIF(Sheet1!$B$5:$B$2696, B20, Sheet1!$EM$5:$EM$2696)</f>
        <v>0</v>
      </c>
      <c r="J20" s="161"/>
      <c r="K20" s="335">
        <f>SUMIF(Sheet1!$B$5:$B$2696, B20, Sheet1!$EP$5:$EP$2696)</f>
        <v>0</v>
      </c>
      <c r="L20" s="335">
        <f>SUMIF(Sheet1!$B$5:$B$2696, B20, Sheet1!$FJ$5:$FJ$2696)</f>
        <v>0</v>
      </c>
      <c r="M20" s="335">
        <f>SUMIF(Sheet1!$B$5:$B$2696, B20, Sheet1!$FL$5:$FL$2696)</f>
        <v>0</v>
      </c>
      <c r="N20" s="335">
        <f>SUMIF(Sheet1!$B$5:$B$2696, B20, Sheet1!$FM$5:$FM$2696)</f>
        <v>0</v>
      </c>
      <c r="O20" s="335">
        <f>SUMIF(Sheet1!$B$5:$B$2696, B20, Sheet1!$FO$5:$FO$2696)</f>
        <v>0</v>
      </c>
      <c r="P20" s="335">
        <f>SUMIF(Sheet1!$B$5:$B$2696, B20, Sheet1!$FP$5:$FP$2696)</f>
        <v>0</v>
      </c>
      <c r="Q20" s="335">
        <f>SUMIF(Sheet1!$B$5:$B$2696, B20, Sheet1!$FQ$5:$FQ$2696)</f>
        <v>0</v>
      </c>
      <c r="R20" s="335">
        <f>SUMIF(Sheet1!$B$5:$B$2696, B20, Sheet1!$FD$5:$FD$2696)</f>
        <v>0</v>
      </c>
      <c r="S20" s="335">
        <f>SUMIF(Sheet1!$B$5:$B$2696, B20, Sheet1!$FE$5:$FE$2696)</f>
        <v>0</v>
      </c>
      <c r="T20" s="335">
        <f>SUMIF(Sheet1!$B$5:$B$2696, B20, Sheet1!$FF$5:$FF$2696)</f>
        <v>0</v>
      </c>
      <c r="U20" s="335">
        <f>SUMIF(Sheet1!$B$5:$B$2696, B20, Sheet1!$FI$5:$FI$2696)</f>
        <v>0</v>
      </c>
      <c r="V20" s="244"/>
      <c r="W20" s="244"/>
      <c r="X20" s="244"/>
      <c r="Y20" s="244"/>
      <c r="Z20" s="244"/>
    </row>
    <row r="21" spans="1:26">
      <c r="A21" s="344"/>
      <c r="B21" s="335" t="s">
        <v>87</v>
      </c>
      <c r="C21" s="161">
        <f>SUM(C4:C20)</f>
        <v>35.658000000000001</v>
      </c>
      <c r="D21" s="161"/>
      <c r="E21" s="161">
        <f>SUM(E4:E20)</f>
        <v>22127</v>
      </c>
      <c r="F21" s="161">
        <f>SUM(F4:F20)</f>
        <v>3</v>
      </c>
      <c r="G21" s="161"/>
      <c r="H21" s="161">
        <f>SUM(H4:H20)</f>
        <v>2700</v>
      </c>
      <c r="I21" s="161">
        <f>SUM(I4:I20)</f>
        <v>17.5</v>
      </c>
      <c r="J21" s="161"/>
      <c r="K21" s="161">
        <f>SUM(K4:K20)</f>
        <v>9755</v>
      </c>
      <c r="L21" s="335">
        <f t="shared" ref="L21:U21" si="0">SUM(L4:L20)</f>
        <v>10</v>
      </c>
      <c r="M21" s="335">
        <f t="shared" si="0"/>
        <v>920</v>
      </c>
      <c r="N21" s="335">
        <f t="shared" si="0"/>
        <v>7</v>
      </c>
      <c r="O21" s="335">
        <f t="shared" si="0"/>
        <v>1080</v>
      </c>
      <c r="P21" s="335">
        <f t="shared" si="0"/>
        <v>1</v>
      </c>
      <c r="Q21" s="335">
        <f t="shared" si="0"/>
        <v>360</v>
      </c>
      <c r="R21" s="346">
        <f t="shared" si="0"/>
        <v>4.55</v>
      </c>
      <c r="S21" s="335">
        <f t="shared" si="0"/>
        <v>16</v>
      </c>
      <c r="T21" s="335">
        <f t="shared" si="0"/>
        <v>27</v>
      </c>
      <c r="U21" s="335">
        <f t="shared" si="0"/>
        <v>2372.1799999999998</v>
      </c>
      <c r="V21" s="244"/>
      <c r="W21" s="244"/>
      <c r="X21" s="244"/>
      <c r="Y21" s="244"/>
      <c r="Z21" s="244"/>
    </row>
    <row r="22" spans="1:26">
      <c r="V22" s="244"/>
      <c r="W22" s="244"/>
      <c r="X22" s="244"/>
      <c r="Y22" s="244"/>
      <c r="Z22" s="244"/>
    </row>
    <row r="23" spans="1:26"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</row>
    <row r="24" spans="1:26"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</row>
    <row r="25" spans="1:26"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244"/>
    </row>
    <row r="26" spans="1:26"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244"/>
    </row>
    <row r="27" spans="1:26"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244"/>
    </row>
    <row r="28" spans="1:26"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</row>
    <row r="29" spans="1:26">
      <c r="L29" s="244"/>
      <c r="M29" s="244"/>
      <c r="N29" s="244"/>
      <c r="O29" s="244"/>
      <c r="P29" s="244"/>
      <c r="Q29" s="244"/>
      <c r="R29" s="244"/>
      <c r="S29" s="244"/>
      <c r="T29" s="244"/>
      <c r="U29" s="244"/>
      <c r="V29" s="244"/>
      <c r="W29" s="244"/>
      <c r="X29" s="244"/>
      <c r="Y29" s="244"/>
      <c r="Z29" s="244"/>
    </row>
    <row r="30" spans="1:26"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</row>
    <row r="31" spans="1:26">
      <c r="L31" s="244"/>
      <c r="M31" s="244"/>
      <c r="N31" s="244"/>
      <c r="O31" s="244"/>
      <c r="P31" s="244"/>
      <c r="Q31" s="244"/>
      <c r="R31" s="244"/>
      <c r="S31" s="244"/>
      <c r="T31" s="244"/>
      <c r="U31" s="244"/>
      <c r="V31" s="244"/>
      <c r="W31" s="244"/>
      <c r="X31" s="244"/>
      <c r="Y31" s="244"/>
      <c r="Z31" s="244"/>
    </row>
    <row r="32" spans="1:26"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244"/>
    </row>
    <row r="33" spans="12:26"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4"/>
      <c r="X33" s="244"/>
      <c r="Y33" s="244"/>
      <c r="Z33" s="244"/>
    </row>
    <row r="34" spans="12:26">
      <c r="L34" s="244"/>
      <c r="M34" s="244"/>
      <c r="N34" s="244"/>
      <c r="O34" s="244"/>
      <c r="P34" s="244"/>
      <c r="Q34" s="244"/>
      <c r="R34" s="244"/>
      <c r="S34" s="244"/>
      <c r="T34" s="244"/>
      <c r="U34" s="244"/>
      <c r="V34" s="244"/>
      <c r="W34" s="244"/>
      <c r="X34" s="244"/>
      <c r="Y34" s="244"/>
      <c r="Z34" s="244"/>
    </row>
    <row r="35" spans="12:26">
      <c r="L35" s="244"/>
      <c r="M35" s="244"/>
      <c r="N35" s="244"/>
      <c r="O35" s="244"/>
      <c r="P35" s="244"/>
      <c r="Q35" s="244"/>
      <c r="R35" s="244"/>
      <c r="S35" s="244"/>
      <c r="T35" s="244"/>
      <c r="U35" s="244"/>
      <c r="V35" s="244"/>
      <c r="W35" s="244"/>
      <c r="X35" s="244"/>
      <c r="Y35" s="244"/>
      <c r="Z35" s="244"/>
    </row>
    <row r="36" spans="12:26">
      <c r="L36" s="244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4"/>
      <c r="X36" s="244"/>
      <c r="Y36" s="244"/>
      <c r="Z36" s="244"/>
    </row>
    <row r="37" spans="12:26">
      <c r="L37" s="244"/>
      <c r="M37" s="244"/>
      <c r="N37" s="244"/>
      <c r="O37" s="244"/>
      <c r="P37" s="244"/>
      <c r="Q37" s="244"/>
      <c r="R37" s="244"/>
      <c r="S37" s="244"/>
      <c r="T37" s="244"/>
      <c r="U37" s="244"/>
      <c r="V37" s="244"/>
      <c r="W37" s="244"/>
      <c r="X37" s="244"/>
      <c r="Y37" s="244"/>
      <c r="Z37" s="244"/>
    </row>
    <row r="38" spans="12:26"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4"/>
      <c r="X38" s="244"/>
      <c r="Y38" s="244"/>
      <c r="Z38" s="244"/>
    </row>
    <row r="39" spans="12:26">
      <c r="L39" s="244"/>
      <c r="M39" s="244"/>
      <c r="N39" s="244"/>
      <c r="O39" s="244"/>
      <c r="P39" s="244"/>
      <c r="Q39" s="244"/>
      <c r="R39" s="244"/>
      <c r="S39" s="244"/>
      <c r="T39" s="244"/>
      <c r="U39" s="244"/>
      <c r="V39" s="244"/>
      <c r="W39" s="244"/>
      <c r="X39" s="244"/>
      <c r="Y39" s="244"/>
      <c r="Z39" s="244"/>
    </row>
    <row r="40" spans="12:26">
      <c r="L40" s="244"/>
      <c r="M40" s="244"/>
      <c r="N40" s="244"/>
      <c r="O40" s="244"/>
      <c r="P40" s="244"/>
      <c r="Q40" s="244"/>
      <c r="R40" s="244"/>
      <c r="S40" s="244"/>
      <c r="T40" s="244"/>
      <c r="U40" s="244"/>
      <c r="V40" s="244"/>
      <c r="W40" s="244"/>
      <c r="X40" s="244"/>
      <c r="Y40" s="244"/>
      <c r="Z40" s="244"/>
    </row>
    <row r="41" spans="12:26">
      <c r="L41" s="244"/>
      <c r="M41" s="244"/>
      <c r="N41" s="244"/>
      <c r="O41" s="244"/>
      <c r="P41" s="244"/>
      <c r="Q41" s="244"/>
      <c r="R41" s="244"/>
      <c r="S41" s="244"/>
      <c r="T41" s="244"/>
      <c r="U41" s="244"/>
      <c r="V41" s="244"/>
      <c r="W41" s="244"/>
      <c r="X41" s="244"/>
      <c r="Y41" s="244"/>
      <c r="Z41" s="244"/>
    </row>
    <row r="42" spans="12:26">
      <c r="L42" s="244"/>
      <c r="M42" s="244"/>
      <c r="N42" s="244"/>
      <c r="O42" s="244"/>
      <c r="P42" s="244"/>
      <c r="Q42" s="244"/>
      <c r="R42" s="244"/>
      <c r="S42" s="244"/>
      <c r="T42" s="244"/>
      <c r="U42" s="244"/>
      <c r="V42" s="244"/>
      <c r="W42" s="244"/>
      <c r="X42" s="244"/>
      <c r="Y42" s="244"/>
      <c r="Z42" s="244"/>
    </row>
    <row r="43" spans="12:26">
      <c r="L43" s="244"/>
      <c r="M43" s="244"/>
      <c r="N43" s="244"/>
      <c r="O43" s="244"/>
      <c r="P43" s="244"/>
      <c r="Q43" s="244"/>
      <c r="R43" s="244"/>
      <c r="S43" s="244"/>
      <c r="T43" s="244"/>
      <c r="U43" s="244"/>
      <c r="V43" s="244"/>
      <c r="W43" s="244"/>
      <c r="X43" s="244"/>
      <c r="Y43" s="244"/>
      <c r="Z43" s="244"/>
    </row>
    <row r="44" spans="12:26">
      <c r="L44" s="244"/>
      <c r="M44" s="244"/>
      <c r="N44" s="244"/>
      <c r="O44" s="244"/>
      <c r="P44" s="244"/>
      <c r="Q44" s="244"/>
      <c r="R44" s="244"/>
      <c r="S44" s="244"/>
      <c r="T44" s="244"/>
      <c r="U44" s="244"/>
      <c r="V44" s="244"/>
      <c r="W44" s="244"/>
      <c r="X44" s="244"/>
      <c r="Y44" s="244"/>
      <c r="Z44" s="244"/>
    </row>
    <row r="45" spans="12:26">
      <c r="L45" s="244"/>
      <c r="M45" s="244"/>
      <c r="N45" s="244"/>
      <c r="O45" s="244"/>
      <c r="P45" s="244"/>
      <c r="Q45" s="244"/>
      <c r="R45" s="244"/>
      <c r="S45" s="244"/>
      <c r="T45" s="244"/>
      <c r="U45" s="244"/>
      <c r="V45" s="244"/>
      <c r="W45" s="244"/>
      <c r="X45" s="244"/>
      <c r="Y45" s="244"/>
      <c r="Z45" s="244"/>
    </row>
    <row r="46" spans="12:26">
      <c r="L46" s="244"/>
      <c r="M46" s="244"/>
      <c r="N46" s="244"/>
      <c r="O46" s="244"/>
      <c r="P46" s="244"/>
      <c r="Q46" s="244"/>
      <c r="R46" s="244"/>
      <c r="S46" s="244"/>
      <c r="T46" s="244"/>
      <c r="U46" s="244"/>
      <c r="V46" s="244"/>
      <c r="W46" s="244"/>
      <c r="X46" s="244"/>
      <c r="Y46" s="244"/>
      <c r="Z46" s="244"/>
    </row>
    <row r="47" spans="12:26">
      <c r="L47" s="244"/>
      <c r="M47" s="244"/>
      <c r="N47" s="244"/>
      <c r="O47" s="244"/>
      <c r="P47" s="244"/>
      <c r="Q47" s="244"/>
      <c r="R47" s="244"/>
      <c r="S47" s="244"/>
      <c r="T47" s="244"/>
      <c r="U47" s="244"/>
      <c r="V47" s="244"/>
      <c r="W47" s="244"/>
      <c r="X47" s="244"/>
      <c r="Y47" s="244"/>
      <c r="Z47" s="244"/>
    </row>
    <row r="48" spans="12:26">
      <c r="L48" s="244"/>
      <c r="M48" s="244"/>
      <c r="N48" s="244"/>
      <c r="O48" s="244"/>
      <c r="P48" s="244"/>
      <c r="Q48" s="244"/>
      <c r="R48" s="244"/>
      <c r="S48" s="244"/>
      <c r="T48" s="244"/>
      <c r="U48" s="244"/>
      <c r="V48" s="244"/>
      <c r="W48" s="244"/>
      <c r="X48" s="244"/>
      <c r="Y48" s="244"/>
      <c r="Z48" s="244"/>
    </row>
    <row r="49" spans="12:26">
      <c r="L49" s="244"/>
      <c r="M49" s="244"/>
      <c r="N49" s="244"/>
      <c r="O49" s="244"/>
      <c r="P49" s="244"/>
      <c r="Q49" s="244"/>
      <c r="R49" s="244"/>
      <c r="S49" s="244"/>
      <c r="T49" s="244"/>
      <c r="U49" s="244"/>
      <c r="V49" s="244"/>
      <c r="W49" s="244"/>
      <c r="X49" s="244"/>
      <c r="Y49" s="244"/>
      <c r="Z49" s="244"/>
    </row>
    <row r="50" spans="12:26">
      <c r="L50" s="244"/>
      <c r="M50" s="244"/>
      <c r="N50" s="244"/>
      <c r="O50" s="244"/>
      <c r="P50" s="244"/>
      <c r="Q50" s="244"/>
      <c r="R50" s="244"/>
      <c r="S50" s="244"/>
      <c r="T50" s="244"/>
      <c r="U50" s="244"/>
      <c r="V50" s="244"/>
      <c r="W50" s="244"/>
      <c r="X50" s="244"/>
      <c r="Y50" s="244"/>
      <c r="Z50" s="244"/>
    </row>
    <row r="51" spans="12:26">
      <c r="L51" s="244"/>
      <c r="M51" s="244"/>
      <c r="N51" s="244"/>
      <c r="O51" s="244"/>
      <c r="P51" s="244"/>
      <c r="Q51" s="244"/>
      <c r="R51" s="244"/>
      <c r="S51" s="244"/>
      <c r="T51" s="244"/>
      <c r="U51" s="244"/>
      <c r="V51" s="244"/>
      <c r="W51" s="244"/>
      <c r="X51" s="244"/>
      <c r="Y51" s="244"/>
      <c r="Z51" s="244"/>
    </row>
    <row r="52" spans="12:26"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</row>
    <row r="53" spans="12:26">
      <c r="L53" s="244"/>
      <c r="M53" s="244"/>
      <c r="N53" s="244"/>
      <c r="O53" s="244"/>
      <c r="P53" s="244"/>
      <c r="Q53" s="244"/>
      <c r="R53" s="244"/>
      <c r="S53" s="244"/>
      <c r="T53" s="244"/>
      <c r="U53" s="244"/>
      <c r="V53" s="244"/>
      <c r="W53" s="244"/>
      <c r="X53" s="244"/>
      <c r="Y53" s="244"/>
      <c r="Z53" s="244"/>
    </row>
    <row r="54" spans="12:26"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</row>
    <row r="55" spans="12:26">
      <c r="L55" s="244"/>
      <c r="M55" s="244"/>
      <c r="N55" s="244"/>
      <c r="O55" s="244"/>
      <c r="P55" s="244"/>
      <c r="Q55" s="244"/>
      <c r="R55" s="244"/>
      <c r="S55" s="244"/>
      <c r="T55" s="244"/>
      <c r="U55" s="244"/>
      <c r="V55" s="244"/>
      <c r="W55" s="244"/>
      <c r="X55" s="244"/>
      <c r="Y55" s="244"/>
      <c r="Z55" s="244"/>
    </row>
    <row r="56" spans="12:26">
      <c r="L56" s="244"/>
      <c r="M56" s="244"/>
      <c r="N56" s="244"/>
      <c r="O56" s="244"/>
      <c r="P56" s="244"/>
      <c r="Q56" s="244"/>
      <c r="R56" s="244"/>
      <c r="S56" s="244"/>
      <c r="T56" s="244"/>
      <c r="U56" s="244"/>
      <c r="V56" s="244"/>
      <c r="W56" s="244"/>
      <c r="X56" s="244"/>
      <c r="Y56" s="244"/>
      <c r="Z56" s="244"/>
    </row>
    <row r="57" spans="12:26"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</row>
    <row r="58" spans="12:26">
      <c r="L58" s="244"/>
      <c r="M58" s="244"/>
      <c r="N58" s="244"/>
      <c r="O58" s="244"/>
      <c r="P58" s="244"/>
      <c r="Q58" s="244"/>
      <c r="R58" s="244"/>
      <c r="S58" s="244"/>
      <c r="T58" s="244"/>
      <c r="U58" s="244"/>
      <c r="V58" s="244"/>
      <c r="W58" s="244"/>
      <c r="X58" s="244"/>
      <c r="Y58" s="244"/>
      <c r="Z58" s="244"/>
    </row>
    <row r="59" spans="12:26">
      <c r="L59" s="244"/>
      <c r="M59" s="244"/>
      <c r="N59" s="244"/>
      <c r="O59" s="244"/>
      <c r="P59" s="244"/>
      <c r="Q59" s="244"/>
      <c r="R59" s="244"/>
      <c r="S59" s="244"/>
      <c r="T59" s="244"/>
      <c r="U59" s="244"/>
      <c r="V59" s="244"/>
      <c r="W59" s="244"/>
      <c r="X59" s="244"/>
      <c r="Y59" s="244"/>
      <c r="Z59" s="244"/>
    </row>
    <row r="60" spans="12:26"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</row>
    <row r="61" spans="12:26">
      <c r="L61" s="244"/>
      <c r="M61" s="244"/>
      <c r="N61" s="244"/>
      <c r="O61" s="244"/>
      <c r="P61" s="244"/>
      <c r="Q61" s="244"/>
      <c r="R61" s="244"/>
      <c r="S61" s="244"/>
      <c r="T61" s="244"/>
      <c r="U61" s="244"/>
      <c r="V61" s="244"/>
      <c r="W61" s="244"/>
      <c r="X61" s="244"/>
      <c r="Y61" s="244"/>
      <c r="Z61" s="244"/>
    </row>
    <row r="62" spans="12:26">
      <c r="L62" s="244"/>
      <c r="M62" s="244"/>
      <c r="N62" s="244"/>
      <c r="O62" s="244"/>
      <c r="P62" s="244"/>
      <c r="Q62" s="244"/>
      <c r="R62" s="244"/>
      <c r="S62" s="244"/>
      <c r="T62" s="244"/>
      <c r="U62" s="244"/>
      <c r="V62" s="244"/>
      <c r="W62" s="244"/>
      <c r="X62" s="244"/>
      <c r="Y62" s="244"/>
      <c r="Z62" s="244"/>
    </row>
    <row r="63" spans="12:26">
      <c r="L63" s="244"/>
      <c r="M63" s="244"/>
      <c r="N63" s="244"/>
      <c r="O63" s="244"/>
      <c r="P63" s="244"/>
      <c r="Q63" s="244"/>
      <c r="R63" s="244"/>
      <c r="S63" s="244"/>
      <c r="T63" s="244"/>
      <c r="U63" s="244"/>
      <c r="V63" s="244"/>
      <c r="W63" s="244"/>
      <c r="X63" s="244"/>
      <c r="Y63" s="244"/>
      <c r="Z63" s="244"/>
    </row>
    <row r="64" spans="12:26">
      <c r="L64" s="244"/>
      <c r="M64" s="244"/>
      <c r="N64" s="244"/>
      <c r="O64" s="244"/>
      <c r="P64" s="244"/>
      <c r="Q64" s="244"/>
      <c r="R64" s="244"/>
      <c r="S64" s="244"/>
      <c r="T64" s="244"/>
      <c r="U64" s="244"/>
      <c r="V64" s="244"/>
      <c r="W64" s="244"/>
      <c r="X64" s="244"/>
      <c r="Y64" s="244"/>
      <c r="Z64" s="244"/>
    </row>
    <row r="65" spans="12:26">
      <c r="L65" s="244"/>
      <c r="M65" s="244"/>
      <c r="N65" s="244"/>
      <c r="O65" s="244"/>
      <c r="P65" s="244"/>
      <c r="Q65" s="244"/>
      <c r="R65" s="244"/>
      <c r="S65" s="244"/>
      <c r="T65" s="244"/>
      <c r="U65" s="244"/>
      <c r="V65" s="244"/>
      <c r="W65" s="244"/>
      <c r="X65" s="244"/>
      <c r="Y65" s="244"/>
      <c r="Z65" s="244"/>
    </row>
    <row r="66" spans="12:26">
      <c r="L66" s="244"/>
      <c r="M66" s="244"/>
      <c r="N66" s="244"/>
      <c r="O66" s="244"/>
      <c r="P66" s="244"/>
      <c r="Q66" s="244"/>
      <c r="R66" s="244"/>
      <c r="S66" s="244"/>
      <c r="T66" s="244"/>
      <c r="U66" s="244"/>
      <c r="V66" s="244"/>
      <c r="W66" s="244"/>
      <c r="X66" s="244"/>
      <c r="Y66" s="244"/>
      <c r="Z66" s="244"/>
    </row>
    <row r="67" spans="12:26">
      <c r="L67" s="244"/>
      <c r="M67" s="244"/>
      <c r="N67" s="244"/>
      <c r="O67" s="244"/>
      <c r="P67" s="244"/>
      <c r="Q67" s="244"/>
      <c r="R67" s="244"/>
      <c r="S67" s="244"/>
      <c r="T67" s="244"/>
      <c r="U67" s="244"/>
      <c r="V67" s="244"/>
      <c r="W67" s="244"/>
      <c r="X67" s="244"/>
      <c r="Y67" s="244"/>
      <c r="Z67" s="244"/>
    </row>
    <row r="68" spans="12:26">
      <c r="L68" s="244"/>
      <c r="M68" s="244"/>
      <c r="N68" s="244"/>
      <c r="O68" s="244"/>
      <c r="P68" s="244"/>
      <c r="Q68" s="244"/>
      <c r="R68" s="244"/>
      <c r="S68" s="244"/>
      <c r="T68" s="244"/>
      <c r="U68" s="244"/>
      <c r="V68" s="244"/>
      <c r="W68" s="244"/>
      <c r="X68" s="244"/>
      <c r="Y68" s="244"/>
      <c r="Z68" s="244"/>
    </row>
    <row r="69" spans="12:26">
      <c r="L69" s="244"/>
      <c r="M69" s="244"/>
      <c r="N69" s="244"/>
      <c r="O69" s="244"/>
      <c r="P69" s="244"/>
      <c r="Q69" s="244"/>
      <c r="R69" s="244"/>
      <c r="S69" s="244"/>
      <c r="T69" s="244"/>
      <c r="U69" s="244"/>
      <c r="V69" s="244"/>
      <c r="W69" s="244"/>
      <c r="X69" s="244"/>
      <c r="Y69" s="244"/>
      <c r="Z69" s="244"/>
    </row>
    <row r="70" spans="12:26">
      <c r="L70" s="244"/>
      <c r="M70" s="244"/>
      <c r="N70" s="244"/>
      <c r="O70" s="244"/>
      <c r="P70" s="244"/>
      <c r="Q70" s="244"/>
      <c r="R70" s="244"/>
      <c r="S70" s="244"/>
      <c r="T70" s="244"/>
      <c r="U70" s="244"/>
      <c r="V70" s="244"/>
      <c r="W70" s="244"/>
      <c r="X70" s="244"/>
      <c r="Y70" s="244"/>
      <c r="Z70" s="244"/>
    </row>
    <row r="71" spans="12:26"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</row>
    <row r="72" spans="12:26">
      <c r="L72" s="244"/>
      <c r="M72" s="244"/>
      <c r="N72" s="244"/>
      <c r="O72" s="244"/>
      <c r="P72" s="244"/>
      <c r="Q72" s="244"/>
      <c r="R72" s="244"/>
      <c r="S72" s="244"/>
      <c r="T72" s="244"/>
      <c r="U72" s="244"/>
      <c r="V72" s="244"/>
      <c r="W72" s="244"/>
      <c r="X72" s="244"/>
      <c r="Y72" s="244"/>
      <c r="Z72" s="244"/>
    </row>
    <row r="73" spans="12:26">
      <c r="L73" s="244"/>
      <c r="M73" s="244"/>
      <c r="N73" s="244"/>
      <c r="O73" s="244"/>
      <c r="P73" s="244"/>
      <c r="Q73" s="244"/>
      <c r="R73" s="244"/>
      <c r="S73" s="244"/>
      <c r="T73" s="244"/>
      <c r="U73" s="244"/>
      <c r="V73" s="244"/>
      <c r="W73" s="244"/>
      <c r="X73" s="244"/>
      <c r="Y73" s="244"/>
      <c r="Z73" s="244"/>
    </row>
    <row r="74" spans="12:26">
      <c r="L74" s="244"/>
      <c r="M74" s="244"/>
      <c r="N74" s="244"/>
      <c r="O74" s="244"/>
      <c r="P74" s="244"/>
      <c r="Q74" s="244"/>
      <c r="R74" s="244"/>
      <c r="S74" s="244"/>
      <c r="T74" s="244"/>
      <c r="U74" s="244"/>
      <c r="V74" s="244"/>
      <c r="W74" s="244"/>
      <c r="X74" s="244"/>
      <c r="Y74" s="244"/>
      <c r="Z74" s="244"/>
    </row>
    <row r="75" spans="12:26">
      <c r="L75" s="244"/>
      <c r="M75" s="244"/>
      <c r="N75" s="244"/>
      <c r="O75" s="244"/>
      <c r="P75" s="244"/>
      <c r="Q75" s="244"/>
      <c r="R75" s="244"/>
      <c r="S75" s="244"/>
      <c r="T75" s="244"/>
      <c r="U75" s="244"/>
      <c r="V75" s="244"/>
      <c r="W75" s="244"/>
      <c r="X75" s="244"/>
      <c r="Y75" s="244"/>
      <c r="Z75" s="244"/>
    </row>
    <row r="76" spans="12:26">
      <c r="L76" s="244"/>
      <c r="M76" s="244"/>
      <c r="N76" s="244"/>
      <c r="O76" s="244"/>
      <c r="P76" s="244"/>
      <c r="Q76" s="244"/>
      <c r="R76" s="244"/>
      <c r="S76" s="244"/>
      <c r="T76" s="244"/>
      <c r="U76" s="244"/>
      <c r="V76" s="244"/>
      <c r="W76" s="244"/>
      <c r="X76" s="244"/>
      <c r="Y76" s="244"/>
      <c r="Z76" s="244"/>
    </row>
    <row r="77" spans="12:26">
      <c r="L77" s="244"/>
      <c r="M77" s="244"/>
      <c r="N77" s="244"/>
      <c r="O77" s="244"/>
      <c r="P77" s="244"/>
      <c r="Q77" s="244"/>
      <c r="R77" s="244"/>
      <c r="S77" s="244"/>
      <c r="T77" s="244"/>
      <c r="U77" s="244"/>
      <c r="V77" s="244"/>
      <c r="W77" s="244"/>
      <c r="X77" s="244"/>
      <c r="Y77" s="244"/>
      <c r="Z77" s="244"/>
    </row>
    <row r="78" spans="12:26">
      <c r="L78" s="244"/>
      <c r="M78" s="244"/>
      <c r="N78" s="244"/>
      <c r="O78" s="244"/>
      <c r="P78" s="244"/>
      <c r="Q78" s="244"/>
      <c r="R78" s="244"/>
      <c r="S78" s="244"/>
      <c r="T78" s="244"/>
      <c r="U78" s="244"/>
      <c r="V78" s="244"/>
      <c r="W78" s="244"/>
      <c r="X78" s="244"/>
      <c r="Y78" s="244"/>
      <c r="Z78" s="244"/>
    </row>
    <row r="79" spans="12:26">
      <c r="L79" s="244"/>
      <c r="M79" s="244"/>
      <c r="N79" s="244"/>
      <c r="O79" s="244"/>
      <c r="P79" s="244"/>
      <c r="Q79" s="244"/>
      <c r="R79" s="244"/>
      <c r="S79" s="244"/>
      <c r="T79" s="244"/>
      <c r="U79" s="244"/>
      <c r="V79" s="244"/>
      <c r="W79" s="244"/>
      <c r="X79" s="244"/>
      <c r="Y79" s="244"/>
      <c r="Z79" s="244"/>
    </row>
    <row r="80" spans="12:26">
      <c r="L80" s="244"/>
      <c r="M80" s="244"/>
      <c r="N80" s="244"/>
      <c r="O80" s="244"/>
      <c r="P80" s="244"/>
      <c r="Q80" s="244"/>
      <c r="R80" s="244"/>
      <c r="S80" s="244"/>
      <c r="T80" s="244"/>
      <c r="U80" s="244"/>
      <c r="V80" s="244"/>
      <c r="W80" s="244"/>
      <c r="X80" s="244"/>
      <c r="Y80" s="244"/>
      <c r="Z80" s="244"/>
    </row>
    <row r="81" spans="12:26">
      <c r="L81" s="244"/>
      <c r="M81" s="244"/>
      <c r="N81" s="244"/>
      <c r="O81" s="244"/>
      <c r="P81" s="244"/>
      <c r="Q81" s="244"/>
      <c r="R81" s="244"/>
      <c r="S81" s="244"/>
      <c r="T81" s="244"/>
      <c r="U81" s="244"/>
      <c r="V81" s="244"/>
      <c r="W81" s="244"/>
      <c r="X81" s="244"/>
      <c r="Y81" s="244"/>
      <c r="Z81" s="244"/>
    </row>
    <row r="82" spans="12:26">
      <c r="L82" s="244"/>
      <c r="M82" s="244"/>
      <c r="N82" s="244"/>
      <c r="O82" s="244"/>
      <c r="P82" s="244"/>
      <c r="Q82" s="244"/>
      <c r="R82" s="244"/>
      <c r="S82" s="244"/>
      <c r="T82" s="244"/>
      <c r="U82" s="244"/>
      <c r="V82" s="244"/>
      <c r="W82" s="244"/>
      <c r="X82" s="244"/>
      <c r="Y82" s="244"/>
      <c r="Z82" s="244"/>
    </row>
    <row r="83" spans="12:26">
      <c r="L83" s="244"/>
      <c r="M83" s="244"/>
      <c r="N83" s="244"/>
      <c r="O83" s="244"/>
      <c r="P83" s="244"/>
      <c r="Q83" s="244"/>
      <c r="R83" s="244"/>
      <c r="S83" s="244"/>
      <c r="T83" s="244"/>
      <c r="U83" s="244"/>
      <c r="V83" s="244"/>
      <c r="W83" s="244"/>
      <c r="X83" s="244"/>
      <c r="Y83" s="244"/>
      <c r="Z83" s="244"/>
    </row>
    <row r="84" spans="12:26">
      <c r="L84" s="244"/>
      <c r="M84" s="244"/>
      <c r="N84" s="244"/>
      <c r="O84" s="244"/>
      <c r="P84" s="244"/>
      <c r="Q84" s="244"/>
      <c r="R84" s="244"/>
      <c r="S84" s="244"/>
      <c r="T84" s="244"/>
      <c r="U84" s="244"/>
      <c r="V84" s="244"/>
      <c r="W84" s="244"/>
      <c r="X84" s="244"/>
      <c r="Y84" s="244"/>
      <c r="Z84" s="244"/>
    </row>
    <row r="85" spans="12:26">
      <c r="L85" s="244"/>
      <c r="M85" s="244"/>
      <c r="N85" s="244"/>
      <c r="O85" s="244"/>
      <c r="P85" s="244"/>
      <c r="Q85" s="244"/>
      <c r="R85" s="244"/>
      <c r="S85" s="244"/>
      <c r="T85" s="244"/>
      <c r="U85" s="244"/>
      <c r="V85" s="244"/>
      <c r="W85" s="244"/>
      <c r="X85" s="244"/>
      <c r="Y85" s="244"/>
      <c r="Z85" s="244"/>
    </row>
    <row r="86" spans="12:26">
      <c r="L86" s="244"/>
      <c r="M86" s="244"/>
      <c r="N86" s="244"/>
      <c r="O86" s="244"/>
      <c r="P86" s="244"/>
      <c r="Q86" s="244"/>
      <c r="R86" s="244"/>
      <c r="S86" s="244"/>
      <c r="T86" s="244"/>
      <c r="U86" s="244"/>
      <c r="V86" s="244"/>
      <c r="W86" s="244"/>
      <c r="X86" s="244"/>
      <c r="Y86" s="244"/>
      <c r="Z86" s="244"/>
    </row>
    <row r="87" spans="12:26">
      <c r="L87" s="244"/>
      <c r="M87" s="244"/>
      <c r="N87" s="244"/>
      <c r="O87" s="244"/>
      <c r="P87" s="244"/>
      <c r="Q87" s="244"/>
      <c r="R87" s="244"/>
      <c r="S87" s="244"/>
      <c r="T87" s="244"/>
      <c r="U87" s="244"/>
      <c r="V87" s="244"/>
      <c r="W87" s="244"/>
      <c r="X87" s="244"/>
      <c r="Y87" s="244"/>
      <c r="Z87" s="244"/>
    </row>
    <row r="88" spans="12:26">
      <c r="L88" s="244"/>
      <c r="M88" s="244"/>
      <c r="N88" s="244"/>
      <c r="O88" s="244"/>
      <c r="P88" s="244"/>
      <c r="Q88" s="244"/>
      <c r="R88" s="244"/>
      <c r="S88" s="244"/>
      <c r="T88" s="244"/>
      <c r="U88" s="244"/>
      <c r="V88" s="244"/>
      <c r="W88" s="244"/>
      <c r="X88" s="244"/>
      <c r="Y88" s="244"/>
      <c r="Z88" s="244"/>
    </row>
    <row r="89" spans="12:26">
      <c r="L89" s="244"/>
      <c r="M89" s="244"/>
      <c r="N89" s="244"/>
      <c r="O89" s="244"/>
      <c r="P89" s="244"/>
      <c r="Q89" s="244"/>
      <c r="R89" s="244"/>
      <c r="S89" s="244"/>
      <c r="T89" s="244"/>
      <c r="U89" s="244"/>
      <c r="V89" s="244"/>
      <c r="W89" s="244"/>
      <c r="X89" s="244"/>
      <c r="Y89" s="244"/>
      <c r="Z89" s="244"/>
    </row>
    <row r="90" spans="12:26">
      <c r="L90" s="244"/>
      <c r="M90" s="244"/>
      <c r="N90" s="244"/>
      <c r="O90" s="244"/>
      <c r="P90" s="244"/>
      <c r="Q90" s="244"/>
      <c r="R90" s="244"/>
      <c r="S90" s="244"/>
      <c r="T90" s="244"/>
      <c r="U90" s="244"/>
      <c r="V90" s="244"/>
      <c r="W90" s="244"/>
      <c r="X90" s="244"/>
      <c r="Y90" s="244"/>
      <c r="Z90" s="244"/>
    </row>
    <row r="91" spans="12:26">
      <c r="L91" s="244"/>
      <c r="M91" s="244"/>
      <c r="N91" s="244"/>
      <c r="O91" s="244"/>
      <c r="P91" s="244"/>
      <c r="Q91" s="244"/>
      <c r="R91" s="244"/>
      <c r="S91" s="244"/>
      <c r="T91" s="244"/>
      <c r="U91" s="244"/>
      <c r="V91" s="244"/>
      <c r="W91" s="244"/>
      <c r="X91" s="244"/>
      <c r="Y91" s="244"/>
      <c r="Z91" s="244"/>
    </row>
    <row r="92" spans="12:26">
      <c r="L92" s="244"/>
      <c r="M92" s="244"/>
      <c r="N92" s="244"/>
      <c r="O92" s="244"/>
      <c r="P92" s="244"/>
      <c r="Q92" s="244"/>
      <c r="R92" s="244"/>
      <c r="S92" s="244"/>
      <c r="T92" s="244"/>
      <c r="U92" s="244"/>
      <c r="V92" s="244"/>
      <c r="W92" s="244"/>
      <c r="X92" s="244"/>
      <c r="Y92" s="244"/>
      <c r="Z92" s="244"/>
    </row>
    <row r="93" spans="12:26">
      <c r="L93" s="244"/>
      <c r="M93" s="244"/>
      <c r="N93" s="244"/>
      <c r="O93" s="244"/>
      <c r="P93" s="244"/>
      <c r="Q93" s="244"/>
      <c r="R93" s="244"/>
      <c r="S93" s="244"/>
      <c r="T93" s="244"/>
      <c r="U93" s="244"/>
      <c r="V93" s="244"/>
      <c r="W93" s="244"/>
      <c r="X93" s="244"/>
      <c r="Y93" s="244"/>
      <c r="Z93" s="244"/>
    </row>
    <row r="94" spans="12:26"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</row>
    <row r="95" spans="12:26">
      <c r="L95" s="244"/>
      <c r="M95" s="244"/>
      <c r="N95" s="244"/>
      <c r="O95" s="244"/>
      <c r="P95" s="244"/>
      <c r="Q95" s="244"/>
      <c r="R95" s="244"/>
      <c r="S95" s="244"/>
      <c r="T95" s="244"/>
      <c r="U95" s="244"/>
      <c r="V95" s="244"/>
      <c r="W95" s="244"/>
      <c r="X95" s="244"/>
      <c r="Y95" s="244"/>
      <c r="Z95" s="244"/>
    </row>
    <row r="96" spans="12:26">
      <c r="L96" s="244"/>
      <c r="M96" s="244"/>
      <c r="N96" s="244"/>
      <c r="O96" s="244"/>
      <c r="P96" s="244"/>
      <c r="Q96" s="244"/>
      <c r="R96" s="244"/>
      <c r="S96" s="244"/>
      <c r="T96" s="244"/>
      <c r="U96" s="244"/>
      <c r="V96" s="244"/>
      <c r="W96" s="244"/>
      <c r="X96" s="244"/>
      <c r="Y96" s="244"/>
      <c r="Z96" s="244"/>
    </row>
    <row r="97" spans="12:26">
      <c r="L97" s="244"/>
      <c r="M97" s="244"/>
      <c r="N97" s="244"/>
      <c r="O97" s="244"/>
      <c r="P97" s="244"/>
      <c r="Q97" s="244"/>
      <c r="R97" s="244"/>
      <c r="S97" s="244"/>
      <c r="T97" s="244"/>
      <c r="U97" s="244"/>
      <c r="V97" s="244"/>
      <c r="W97" s="244"/>
      <c r="X97" s="244"/>
      <c r="Y97" s="244"/>
      <c r="Z97" s="244"/>
    </row>
    <row r="98" spans="12:26">
      <c r="L98" s="244"/>
      <c r="M98" s="244"/>
      <c r="N98" s="244"/>
      <c r="O98" s="244"/>
      <c r="P98" s="244"/>
      <c r="Q98" s="244"/>
      <c r="R98" s="244"/>
      <c r="S98" s="244"/>
      <c r="T98" s="244"/>
      <c r="U98" s="244"/>
      <c r="V98" s="244"/>
      <c r="W98" s="244"/>
      <c r="X98" s="244"/>
      <c r="Y98" s="244"/>
      <c r="Z98" s="244"/>
    </row>
    <row r="99" spans="12:26">
      <c r="L99" s="244"/>
      <c r="M99" s="244"/>
      <c r="N99" s="244"/>
      <c r="O99" s="244"/>
      <c r="P99" s="244"/>
      <c r="Q99" s="244"/>
      <c r="R99" s="244"/>
      <c r="S99" s="244"/>
      <c r="T99" s="244"/>
      <c r="U99" s="244"/>
      <c r="V99" s="244"/>
      <c r="W99" s="244"/>
      <c r="X99" s="244"/>
      <c r="Y99" s="244"/>
      <c r="Z99" s="244"/>
    </row>
    <row r="100" spans="12:26">
      <c r="L100" s="244"/>
      <c r="M100" s="244"/>
      <c r="N100" s="244"/>
      <c r="O100" s="244"/>
      <c r="P100" s="244"/>
      <c r="Q100" s="244"/>
      <c r="R100" s="244"/>
      <c r="S100" s="244"/>
      <c r="T100" s="244"/>
      <c r="U100" s="244"/>
      <c r="V100" s="244"/>
      <c r="W100" s="244"/>
      <c r="X100" s="244"/>
      <c r="Y100" s="244"/>
      <c r="Z100" s="244"/>
    </row>
    <row r="101" spans="12:26">
      <c r="L101" s="244"/>
      <c r="M101" s="244"/>
      <c r="N101" s="244"/>
      <c r="O101" s="244"/>
      <c r="P101" s="244"/>
      <c r="Q101" s="244"/>
      <c r="R101" s="244"/>
      <c r="S101" s="244"/>
      <c r="T101" s="244"/>
      <c r="U101" s="244"/>
      <c r="V101" s="244"/>
      <c r="W101" s="244"/>
      <c r="X101" s="244"/>
      <c r="Y101" s="244"/>
      <c r="Z101" s="244"/>
    </row>
    <row r="102" spans="12:26">
      <c r="L102" s="244"/>
      <c r="M102" s="244"/>
      <c r="N102" s="244"/>
      <c r="O102" s="244"/>
      <c r="P102" s="244"/>
      <c r="Q102" s="244"/>
      <c r="R102" s="244"/>
      <c r="S102" s="244"/>
      <c r="T102" s="244"/>
      <c r="U102" s="244"/>
      <c r="V102" s="244"/>
      <c r="W102" s="244"/>
      <c r="X102" s="244"/>
      <c r="Y102" s="244"/>
      <c r="Z102" s="244"/>
    </row>
    <row r="103" spans="12:26"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</row>
    <row r="104" spans="12:26">
      <c r="L104" s="244"/>
      <c r="M104" s="244"/>
      <c r="N104" s="244"/>
      <c r="O104" s="244"/>
      <c r="P104" s="244"/>
      <c r="Q104" s="244"/>
      <c r="R104" s="244"/>
      <c r="S104" s="244"/>
      <c r="T104" s="244"/>
      <c r="U104" s="244"/>
      <c r="V104" s="244"/>
      <c r="W104" s="244"/>
      <c r="X104" s="244"/>
      <c r="Y104" s="244"/>
      <c r="Z104" s="244"/>
    </row>
    <row r="105" spans="12:26">
      <c r="L105" s="244"/>
      <c r="M105" s="244"/>
      <c r="N105" s="244"/>
      <c r="O105" s="244"/>
      <c r="P105" s="244"/>
      <c r="Q105" s="244"/>
      <c r="R105" s="244"/>
      <c r="S105" s="244"/>
      <c r="T105" s="244"/>
      <c r="U105" s="244"/>
      <c r="V105" s="244"/>
      <c r="W105" s="244"/>
      <c r="X105" s="244"/>
      <c r="Y105" s="244"/>
      <c r="Z105" s="244"/>
    </row>
    <row r="106" spans="12:26">
      <c r="L106" s="244"/>
      <c r="M106" s="244"/>
      <c r="N106" s="244"/>
      <c r="O106" s="244"/>
      <c r="P106" s="244"/>
      <c r="Q106" s="244"/>
      <c r="R106" s="244"/>
      <c r="S106" s="244"/>
      <c r="T106" s="244"/>
      <c r="U106" s="244"/>
      <c r="V106" s="244"/>
      <c r="W106" s="244"/>
      <c r="X106" s="244"/>
      <c r="Y106" s="244"/>
      <c r="Z106" s="244"/>
    </row>
    <row r="107" spans="12:26">
      <c r="L107" s="244"/>
      <c r="M107" s="244"/>
      <c r="N107" s="244"/>
      <c r="O107" s="244"/>
      <c r="P107" s="244"/>
      <c r="Q107" s="244"/>
      <c r="R107" s="244"/>
      <c r="S107" s="244"/>
      <c r="T107" s="244"/>
      <c r="U107" s="244"/>
      <c r="V107" s="244"/>
      <c r="W107" s="244"/>
      <c r="X107" s="244"/>
      <c r="Y107" s="244"/>
      <c r="Z107" s="244"/>
    </row>
    <row r="108" spans="12:26">
      <c r="L108" s="244"/>
      <c r="M108" s="244"/>
      <c r="N108" s="244"/>
      <c r="O108" s="244"/>
      <c r="P108" s="244"/>
      <c r="Q108" s="244"/>
      <c r="R108" s="244"/>
      <c r="S108" s="244"/>
      <c r="T108" s="244"/>
      <c r="U108" s="244"/>
      <c r="V108" s="244"/>
      <c r="W108" s="244"/>
      <c r="X108" s="244"/>
      <c r="Y108" s="244"/>
      <c r="Z108" s="244"/>
    </row>
    <row r="109" spans="12:26">
      <c r="L109" s="244"/>
      <c r="M109" s="244"/>
      <c r="N109" s="244"/>
      <c r="O109" s="244"/>
      <c r="P109" s="244"/>
      <c r="Q109" s="244"/>
      <c r="R109" s="244"/>
      <c r="S109" s="244"/>
      <c r="T109" s="244"/>
      <c r="U109" s="244"/>
      <c r="V109" s="244"/>
      <c r="W109" s="244"/>
      <c r="X109" s="244"/>
      <c r="Y109" s="244"/>
      <c r="Z109" s="244"/>
    </row>
    <row r="110" spans="12:26">
      <c r="L110" s="244"/>
      <c r="M110" s="244"/>
      <c r="N110" s="244"/>
      <c r="O110" s="244"/>
      <c r="P110" s="244"/>
      <c r="Q110" s="244"/>
      <c r="R110" s="244"/>
      <c r="S110" s="244"/>
      <c r="T110" s="244"/>
      <c r="U110" s="244"/>
      <c r="V110" s="244"/>
      <c r="W110" s="244"/>
      <c r="X110" s="244"/>
      <c r="Y110" s="244"/>
      <c r="Z110" s="244"/>
    </row>
    <row r="111" spans="12:26">
      <c r="L111" s="244"/>
      <c r="M111" s="244"/>
      <c r="N111" s="244"/>
      <c r="O111" s="244"/>
      <c r="P111" s="244"/>
      <c r="Q111" s="244"/>
      <c r="R111" s="244"/>
      <c r="S111" s="244"/>
      <c r="T111" s="244"/>
      <c r="U111" s="244"/>
      <c r="V111" s="244"/>
      <c r="W111" s="244"/>
      <c r="X111" s="244"/>
      <c r="Y111" s="244"/>
      <c r="Z111" s="244"/>
    </row>
    <row r="112" spans="12:26">
      <c r="L112" s="244"/>
      <c r="M112" s="244"/>
      <c r="N112" s="244"/>
      <c r="O112" s="244"/>
      <c r="P112" s="244"/>
      <c r="Q112" s="244"/>
      <c r="R112" s="244"/>
      <c r="S112" s="244"/>
      <c r="T112" s="244"/>
      <c r="U112" s="244"/>
      <c r="V112" s="244"/>
      <c r="W112" s="244"/>
      <c r="X112" s="244"/>
      <c r="Y112" s="244"/>
      <c r="Z112" s="244"/>
    </row>
    <row r="113" spans="12:26">
      <c r="L113" s="244"/>
      <c r="M113" s="244"/>
      <c r="N113" s="244"/>
      <c r="O113" s="244"/>
      <c r="P113" s="244"/>
      <c r="Q113" s="244"/>
      <c r="R113" s="244"/>
      <c r="S113" s="244"/>
      <c r="T113" s="244"/>
      <c r="U113" s="244"/>
      <c r="V113" s="244"/>
      <c r="W113" s="244"/>
      <c r="X113" s="244"/>
      <c r="Y113" s="244"/>
      <c r="Z113" s="244"/>
    </row>
    <row r="114" spans="12:26">
      <c r="L114" s="244"/>
      <c r="M114" s="244"/>
      <c r="N114" s="244"/>
      <c r="O114" s="244"/>
      <c r="P114" s="244"/>
      <c r="Q114" s="244"/>
      <c r="R114" s="244"/>
      <c r="S114" s="244"/>
      <c r="T114" s="244"/>
      <c r="U114" s="244"/>
      <c r="V114" s="244"/>
      <c r="W114" s="244"/>
      <c r="X114" s="244"/>
      <c r="Y114" s="244"/>
      <c r="Z114" s="244"/>
    </row>
    <row r="115" spans="12:26">
      <c r="L115" s="244"/>
      <c r="M115" s="244"/>
      <c r="N115" s="244"/>
      <c r="O115" s="244"/>
      <c r="P115" s="244"/>
      <c r="Q115" s="244"/>
      <c r="R115" s="244"/>
      <c r="S115" s="244"/>
      <c r="T115" s="244"/>
      <c r="U115" s="244"/>
      <c r="V115" s="244"/>
      <c r="W115" s="244"/>
      <c r="X115" s="244"/>
      <c r="Y115" s="244"/>
      <c r="Z115" s="244"/>
    </row>
    <row r="116" spans="12:26">
      <c r="L116" s="244"/>
      <c r="M116" s="244"/>
      <c r="N116" s="244"/>
      <c r="O116" s="244"/>
      <c r="P116" s="244"/>
      <c r="Q116" s="244"/>
      <c r="R116" s="244"/>
      <c r="S116" s="244"/>
      <c r="T116" s="244"/>
      <c r="U116" s="244"/>
      <c r="V116" s="244"/>
      <c r="W116" s="244"/>
      <c r="X116" s="244"/>
      <c r="Y116" s="244"/>
      <c r="Z116" s="244"/>
    </row>
    <row r="117" spans="12:26">
      <c r="L117" s="244"/>
      <c r="M117" s="244"/>
      <c r="N117" s="244"/>
      <c r="O117" s="244"/>
      <c r="P117" s="244"/>
      <c r="Q117" s="244"/>
      <c r="R117" s="244"/>
      <c r="S117" s="244"/>
      <c r="T117" s="244"/>
      <c r="U117" s="244"/>
      <c r="V117" s="244"/>
      <c r="W117" s="244"/>
      <c r="X117" s="244"/>
      <c r="Y117" s="244"/>
      <c r="Z117" s="244"/>
    </row>
    <row r="118" spans="12:26">
      <c r="L118" s="244"/>
      <c r="M118" s="244"/>
      <c r="N118" s="244"/>
      <c r="O118" s="244"/>
      <c r="P118" s="244"/>
      <c r="Q118" s="244"/>
      <c r="R118" s="244"/>
      <c r="S118" s="244"/>
      <c r="T118" s="244"/>
      <c r="U118" s="244"/>
      <c r="V118" s="244"/>
      <c r="W118" s="244"/>
      <c r="X118" s="244"/>
      <c r="Y118" s="244"/>
      <c r="Z118" s="244"/>
    </row>
    <row r="119" spans="12:26">
      <c r="L119" s="244"/>
      <c r="M119" s="244"/>
      <c r="N119" s="244"/>
      <c r="O119" s="244"/>
      <c r="P119" s="244"/>
      <c r="Q119" s="244"/>
      <c r="R119" s="244"/>
      <c r="S119" s="244"/>
      <c r="T119" s="244"/>
      <c r="U119" s="244"/>
      <c r="V119" s="244"/>
      <c r="W119" s="244"/>
      <c r="X119" s="244"/>
      <c r="Y119" s="244"/>
      <c r="Z119" s="244"/>
    </row>
    <row r="120" spans="12:26">
      <c r="L120" s="244"/>
      <c r="M120" s="244"/>
      <c r="N120" s="244"/>
      <c r="O120" s="244"/>
      <c r="P120" s="244"/>
      <c r="Q120" s="244"/>
      <c r="R120" s="244"/>
      <c r="S120" s="244"/>
      <c r="T120" s="244"/>
      <c r="U120" s="244"/>
      <c r="V120" s="244"/>
      <c r="W120" s="244"/>
      <c r="X120" s="244"/>
      <c r="Y120" s="244"/>
      <c r="Z120" s="244"/>
    </row>
    <row r="121" spans="12:26">
      <c r="L121" s="244"/>
      <c r="M121" s="244"/>
      <c r="N121" s="244"/>
      <c r="O121" s="244"/>
      <c r="P121" s="244"/>
      <c r="Q121" s="244"/>
      <c r="R121" s="244"/>
      <c r="S121" s="244"/>
      <c r="T121" s="244"/>
      <c r="U121" s="244"/>
      <c r="V121" s="244"/>
      <c r="W121" s="244"/>
      <c r="X121" s="244"/>
      <c r="Y121" s="244"/>
      <c r="Z121" s="244"/>
    </row>
    <row r="122" spans="12:26">
      <c r="L122" s="244"/>
      <c r="M122" s="244"/>
      <c r="N122" s="244"/>
      <c r="O122" s="244"/>
      <c r="P122" s="244"/>
      <c r="Q122" s="244"/>
      <c r="R122" s="244"/>
      <c r="S122" s="244"/>
      <c r="T122" s="244"/>
      <c r="U122" s="244"/>
      <c r="V122" s="244"/>
      <c r="W122" s="244"/>
      <c r="X122" s="244"/>
      <c r="Y122" s="244"/>
      <c r="Z122" s="244"/>
    </row>
    <row r="123" spans="12:26">
      <c r="L123" s="244"/>
      <c r="M123" s="244"/>
      <c r="N123" s="244"/>
      <c r="O123" s="244"/>
      <c r="P123" s="244"/>
      <c r="Q123" s="244"/>
      <c r="R123" s="244"/>
      <c r="S123" s="244"/>
      <c r="T123" s="244"/>
      <c r="U123" s="244"/>
      <c r="V123" s="244"/>
      <c r="W123" s="244"/>
      <c r="X123" s="244"/>
      <c r="Y123" s="244"/>
      <c r="Z123" s="244"/>
    </row>
    <row r="124" spans="12:26">
      <c r="L124" s="244"/>
      <c r="M124" s="244"/>
      <c r="N124" s="244"/>
      <c r="O124" s="244"/>
      <c r="P124" s="244"/>
      <c r="Q124" s="244"/>
      <c r="R124" s="244"/>
      <c r="S124" s="244"/>
      <c r="T124" s="244"/>
      <c r="U124" s="244"/>
      <c r="V124" s="244"/>
      <c r="W124" s="244"/>
      <c r="X124" s="244"/>
      <c r="Y124" s="244"/>
      <c r="Z124" s="244"/>
    </row>
    <row r="125" spans="12:26">
      <c r="L125" s="244"/>
      <c r="M125" s="244"/>
      <c r="N125" s="244"/>
      <c r="O125" s="244"/>
      <c r="P125" s="244"/>
      <c r="Q125" s="244"/>
      <c r="R125" s="244"/>
      <c r="S125" s="244"/>
      <c r="T125" s="244"/>
      <c r="U125" s="244"/>
      <c r="V125" s="244"/>
      <c r="W125" s="244"/>
      <c r="X125" s="244"/>
      <c r="Y125" s="244"/>
      <c r="Z125" s="244"/>
    </row>
    <row r="126" spans="12:26">
      <c r="L126" s="244"/>
      <c r="M126" s="244"/>
      <c r="N126" s="244"/>
      <c r="O126" s="244"/>
      <c r="P126" s="244"/>
      <c r="Q126" s="244"/>
      <c r="R126" s="244"/>
      <c r="S126" s="244"/>
      <c r="T126" s="244"/>
      <c r="U126" s="244"/>
      <c r="V126" s="244"/>
      <c r="W126" s="244"/>
      <c r="X126" s="244"/>
      <c r="Y126" s="244"/>
      <c r="Z126" s="244"/>
    </row>
    <row r="127" spans="12:26">
      <c r="L127" s="244"/>
      <c r="M127" s="244"/>
      <c r="N127" s="244"/>
      <c r="O127" s="244"/>
      <c r="P127" s="244"/>
      <c r="Q127" s="244"/>
      <c r="R127" s="244"/>
      <c r="S127" s="244"/>
      <c r="T127" s="244"/>
      <c r="U127" s="244"/>
      <c r="V127" s="244"/>
      <c r="W127" s="244"/>
      <c r="X127" s="244"/>
      <c r="Y127" s="244"/>
      <c r="Z127" s="244"/>
    </row>
    <row r="128" spans="12:26">
      <c r="L128" s="244"/>
      <c r="M128" s="244"/>
      <c r="N128" s="244"/>
      <c r="O128" s="244"/>
      <c r="P128" s="244"/>
      <c r="Q128" s="244"/>
      <c r="R128" s="244"/>
      <c r="S128" s="244"/>
      <c r="T128" s="244"/>
      <c r="U128" s="244"/>
      <c r="V128" s="244"/>
      <c r="W128" s="244"/>
      <c r="X128" s="244"/>
      <c r="Y128" s="244"/>
      <c r="Z128" s="244"/>
    </row>
    <row r="129" spans="12:26"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</row>
    <row r="130" spans="12:26">
      <c r="L130" s="244"/>
      <c r="M130" s="244"/>
      <c r="N130" s="244"/>
      <c r="O130" s="244"/>
      <c r="P130" s="244"/>
      <c r="Q130" s="244"/>
      <c r="R130" s="244"/>
      <c r="S130" s="244"/>
      <c r="T130" s="244"/>
      <c r="U130" s="244"/>
      <c r="V130" s="244"/>
      <c r="W130" s="244"/>
      <c r="X130" s="244"/>
      <c r="Y130" s="244"/>
      <c r="Z130" s="244"/>
    </row>
    <row r="131" spans="12:26">
      <c r="L131" s="244"/>
      <c r="M131" s="244"/>
      <c r="N131" s="244"/>
      <c r="O131" s="244"/>
      <c r="P131" s="244"/>
      <c r="Q131" s="244"/>
      <c r="R131" s="244"/>
      <c r="S131" s="244"/>
      <c r="T131" s="244"/>
      <c r="U131" s="244"/>
      <c r="V131" s="244"/>
      <c r="W131" s="244"/>
      <c r="X131" s="244"/>
      <c r="Y131" s="244"/>
      <c r="Z131" s="244"/>
    </row>
    <row r="132" spans="12:26">
      <c r="L132" s="244"/>
      <c r="M132" s="244"/>
      <c r="N132" s="244"/>
      <c r="O132" s="244"/>
      <c r="P132" s="244"/>
      <c r="Q132" s="244"/>
      <c r="R132" s="244"/>
      <c r="S132" s="244"/>
      <c r="T132" s="244"/>
      <c r="U132" s="244"/>
      <c r="V132" s="244"/>
      <c r="W132" s="244"/>
      <c r="X132" s="244"/>
      <c r="Y132" s="244"/>
      <c r="Z132" s="244"/>
    </row>
    <row r="133" spans="12:26">
      <c r="L133" s="244"/>
      <c r="M133" s="244"/>
      <c r="N133" s="244"/>
      <c r="O133" s="244"/>
      <c r="P133" s="244"/>
      <c r="Q133" s="244"/>
      <c r="R133" s="244"/>
      <c r="S133" s="244"/>
      <c r="T133" s="244"/>
      <c r="U133" s="244"/>
      <c r="V133" s="244"/>
      <c r="W133" s="244"/>
      <c r="X133" s="244"/>
      <c r="Y133" s="244"/>
      <c r="Z133" s="244"/>
    </row>
    <row r="134" spans="12:26">
      <c r="L134" s="244"/>
      <c r="M134" s="244"/>
      <c r="N134" s="244"/>
      <c r="O134" s="244"/>
      <c r="P134" s="244"/>
      <c r="Q134" s="244"/>
      <c r="R134" s="244"/>
      <c r="S134" s="244"/>
      <c r="T134" s="244"/>
      <c r="U134" s="244"/>
      <c r="V134" s="244"/>
      <c r="W134" s="244"/>
      <c r="X134" s="244"/>
      <c r="Y134" s="244"/>
      <c r="Z134" s="244"/>
    </row>
    <row r="135" spans="12:26">
      <c r="L135" s="244"/>
      <c r="M135" s="244"/>
      <c r="N135" s="244"/>
      <c r="O135" s="244"/>
      <c r="P135" s="244"/>
      <c r="Q135" s="244"/>
      <c r="R135" s="244"/>
      <c r="S135" s="244"/>
      <c r="T135" s="244"/>
      <c r="U135" s="244"/>
      <c r="V135" s="244"/>
      <c r="W135" s="244"/>
      <c r="X135" s="244"/>
      <c r="Y135" s="244"/>
      <c r="Z135" s="244"/>
    </row>
    <row r="136" spans="12:26">
      <c r="L136" s="244"/>
      <c r="M136" s="244"/>
      <c r="N136" s="244"/>
      <c r="O136" s="244"/>
      <c r="P136" s="244"/>
      <c r="Q136" s="244"/>
      <c r="R136" s="244"/>
      <c r="S136" s="244"/>
      <c r="T136" s="244"/>
      <c r="U136" s="244"/>
      <c r="V136" s="244"/>
      <c r="W136" s="244"/>
      <c r="X136" s="244"/>
      <c r="Y136" s="244"/>
      <c r="Z136" s="244"/>
    </row>
    <row r="137" spans="12:26"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</row>
    <row r="138" spans="12:26">
      <c r="L138" s="244"/>
      <c r="M138" s="244"/>
      <c r="N138" s="244"/>
      <c r="O138" s="244"/>
      <c r="P138" s="244"/>
      <c r="Q138" s="244"/>
      <c r="R138" s="244"/>
      <c r="S138" s="244"/>
      <c r="T138" s="244"/>
      <c r="U138" s="244"/>
      <c r="V138" s="244"/>
      <c r="W138" s="244"/>
      <c r="X138" s="244"/>
      <c r="Y138" s="244"/>
      <c r="Z138" s="244"/>
    </row>
    <row r="139" spans="12:26">
      <c r="L139" s="244"/>
      <c r="M139" s="244"/>
      <c r="N139" s="244"/>
      <c r="O139" s="244"/>
      <c r="P139" s="244"/>
      <c r="Q139" s="244"/>
      <c r="R139" s="244"/>
      <c r="S139" s="244"/>
      <c r="T139" s="244"/>
      <c r="U139" s="244"/>
      <c r="V139" s="244"/>
      <c r="W139" s="244"/>
      <c r="X139" s="244"/>
      <c r="Y139" s="244"/>
      <c r="Z139" s="244"/>
    </row>
    <row r="140" spans="12:26">
      <c r="L140" s="244"/>
      <c r="M140" s="244"/>
      <c r="N140" s="244"/>
      <c r="O140" s="244"/>
      <c r="P140" s="244"/>
      <c r="Q140" s="244"/>
      <c r="R140" s="244"/>
      <c r="S140" s="244"/>
      <c r="T140" s="244"/>
      <c r="U140" s="244"/>
      <c r="V140" s="244"/>
      <c r="W140" s="244"/>
      <c r="X140" s="244"/>
      <c r="Y140" s="244"/>
      <c r="Z140" s="244"/>
    </row>
    <row r="141" spans="12:26">
      <c r="L141" s="244"/>
      <c r="M141" s="244"/>
      <c r="N141" s="244"/>
      <c r="O141" s="244"/>
      <c r="P141" s="244"/>
      <c r="Q141" s="244"/>
      <c r="R141" s="244"/>
      <c r="S141" s="244"/>
      <c r="T141" s="244"/>
      <c r="U141" s="244"/>
      <c r="V141" s="244"/>
      <c r="W141" s="244"/>
      <c r="X141" s="244"/>
      <c r="Y141" s="244"/>
      <c r="Z141" s="244"/>
    </row>
    <row r="142" spans="12:26">
      <c r="L142" s="244"/>
      <c r="M142" s="244"/>
      <c r="N142" s="244"/>
      <c r="O142" s="244"/>
      <c r="P142" s="244"/>
      <c r="Q142" s="244"/>
      <c r="R142" s="244"/>
      <c r="S142" s="244"/>
      <c r="T142" s="244"/>
      <c r="U142" s="244"/>
      <c r="V142" s="244"/>
      <c r="W142" s="244"/>
      <c r="X142" s="244"/>
      <c r="Y142" s="244"/>
      <c r="Z142" s="244"/>
    </row>
    <row r="143" spans="12:26">
      <c r="L143" s="244"/>
      <c r="M143" s="244"/>
      <c r="N143" s="244"/>
      <c r="O143" s="244"/>
      <c r="P143" s="244"/>
      <c r="Q143" s="244"/>
      <c r="R143" s="244"/>
      <c r="S143" s="244"/>
      <c r="T143" s="244"/>
      <c r="U143" s="244"/>
      <c r="V143" s="244"/>
      <c r="W143" s="244"/>
      <c r="X143" s="244"/>
      <c r="Y143" s="244"/>
      <c r="Z143" s="244"/>
    </row>
    <row r="144" spans="12:26">
      <c r="L144" s="244"/>
      <c r="M144" s="244"/>
      <c r="N144" s="244"/>
      <c r="O144" s="244"/>
      <c r="P144" s="244"/>
      <c r="Q144" s="244"/>
      <c r="R144" s="244"/>
      <c r="S144" s="244"/>
      <c r="T144" s="244"/>
      <c r="U144" s="244"/>
      <c r="V144" s="244"/>
      <c r="W144" s="244"/>
      <c r="X144" s="244"/>
      <c r="Y144" s="244"/>
      <c r="Z144" s="244"/>
    </row>
    <row r="145" spans="12:26"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</row>
    <row r="146" spans="12:26"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</row>
    <row r="147" spans="12:26"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</row>
    <row r="148" spans="12:26"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</row>
    <row r="149" spans="12:26"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</row>
    <row r="150" spans="12:26"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</row>
    <row r="151" spans="12:26"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</row>
    <row r="152" spans="12:26"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</row>
    <row r="153" spans="12:26"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</row>
    <row r="154" spans="12:26"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</row>
    <row r="155" spans="12:26">
      <c r="L155" s="244"/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</row>
    <row r="156" spans="12:26">
      <c r="L156" s="244"/>
      <c r="M156" s="244"/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</row>
    <row r="157" spans="12:26">
      <c r="L157" s="244"/>
      <c r="M157" s="244"/>
      <c r="N157" s="244"/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</row>
    <row r="158" spans="12:26">
      <c r="L158" s="244"/>
      <c r="M158" s="244"/>
      <c r="N158" s="244"/>
      <c r="O158" s="244"/>
      <c r="P158" s="244"/>
      <c r="Q158" s="244"/>
      <c r="R158" s="244"/>
      <c r="S158" s="244"/>
      <c r="T158" s="244"/>
      <c r="U158" s="244"/>
      <c r="V158" s="244"/>
      <c r="W158" s="244"/>
      <c r="X158" s="244"/>
      <c r="Y158" s="244"/>
      <c r="Z158" s="244"/>
    </row>
    <row r="159" spans="12:26">
      <c r="L159" s="244"/>
      <c r="M159" s="244"/>
      <c r="N159" s="244"/>
      <c r="O159" s="244"/>
      <c r="P159" s="244"/>
      <c r="Q159" s="244"/>
      <c r="R159" s="244"/>
      <c r="S159" s="244"/>
      <c r="T159" s="244"/>
      <c r="U159" s="244"/>
      <c r="V159" s="244"/>
      <c r="W159" s="244"/>
      <c r="X159" s="244"/>
      <c r="Y159" s="244"/>
      <c r="Z159" s="244"/>
    </row>
    <row r="160" spans="12:26">
      <c r="L160" s="244"/>
      <c r="M160" s="244"/>
      <c r="N160" s="244"/>
      <c r="O160" s="244"/>
      <c r="P160" s="244"/>
      <c r="Q160" s="244"/>
      <c r="R160" s="244"/>
      <c r="S160" s="244"/>
      <c r="T160" s="244"/>
      <c r="U160" s="244"/>
      <c r="V160" s="244"/>
      <c r="W160" s="244"/>
      <c r="X160" s="244"/>
      <c r="Y160" s="244"/>
      <c r="Z160" s="244"/>
    </row>
    <row r="161" spans="12:26">
      <c r="L161" s="244"/>
      <c r="M161" s="244"/>
      <c r="N161" s="244"/>
      <c r="O161" s="244"/>
      <c r="P161" s="244"/>
      <c r="Q161" s="244"/>
      <c r="R161" s="244"/>
      <c r="S161" s="244"/>
      <c r="T161" s="244"/>
      <c r="U161" s="244"/>
      <c r="V161" s="244"/>
      <c r="W161" s="244"/>
      <c r="X161" s="244"/>
      <c r="Y161" s="244"/>
      <c r="Z161" s="244"/>
    </row>
    <row r="162" spans="12:26">
      <c r="L162" s="244"/>
      <c r="M162" s="244"/>
      <c r="N162" s="244"/>
      <c r="O162" s="244"/>
      <c r="P162" s="244"/>
      <c r="Q162" s="244"/>
      <c r="R162" s="244"/>
      <c r="S162" s="244"/>
      <c r="T162" s="244"/>
      <c r="U162" s="244"/>
      <c r="V162" s="244"/>
      <c r="W162" s="244"/>
      <c r="X162" s="244"/>
      <c r="Y162" s="244"/>
      <c r="Z162" s="244"/>
    </row>
    <row r="163" spans="12:26">
      <c r="L163" s="244"/>
      <c r="M163" s="244"/>
      <c r="N163" s="244"/>
      <c r="O163" s="244"/>
      <c r="P163" s="244"/>
      <c r="Q163" s="244"/>
      <c r="R163" s="244"/>
      <c r="S163" s="244"/>
      <c r="T163" s="244"/>
      <c r="U163" s="244"/>
      <c r="V163" s="244"/>
      <c r="W163" s="244"/>
      <c r="X163" s="244"/>
      <c r="Y163" s="244"/>
      <c r="Z163" s="244"/>
    </row>
    <row r="164" spans="12:26">
      <c r="L164" s="244"/>
      <c r="M164" s="244"/>
      <c r="N164" s="244"/>
      <c r="O164" s="244"/>
      <c r="P164" s="244"/>
      <c r="Q164" s="244"/>
      <c r="R164" s="244"/>
      <c r="S164" s="244"/>
      <c r="T164" s="244"/>
      <c r="U164" s="244"/>
      <c r="V164" s="244"/>
      <c r="W164" s="244"/>
      <c r="X164" s="244"/>
      <c r="Y164" s="244"/>
      <c r="Z164" s="244"/>
    </row>
    <row r="165" spans="12:26">
      <c r="L165" s="244"/>
      <c r="M165" s="244"/>
      <c r="N165" s="244"/>
      <c r="O165" s="244"/>
      <c r="P165" s="244"/>
      <c r="Q165" s="244"/>
      <c r="R165" s="244"/>
      <c r="S165" s="244"/>
      <c r="T165" s="244"/>
      <c r="U165" s="244"/>
      <c r="V165" s="244"/>
      <c r="W165" s="244"/>
      <c r="X165" s="244"/>
      <c r="Y165" s="244"/>
      <c r="Z165" s="244"/>
    </row>
    <row r="166" spans="12:26">
      <c r="L166" s="244"/>
      <c r="M166" s="244"/>
      <c r="N166" s="244"/>
      <c r="O166" s="244"/>
      <c r="P166" s="244"/>
      <c r="Q166" s="244"/>
      <c r="R166" s="244"/>
      <c r="S166" s="244"/>
      <c r="T166" s="244"/>
      <c r="U166" s="244"/>
      <c r="V166" s="244"/>
      <c r="W166" s="244"/>
      <c r="X166" s="244"/>
      <c r="Y166" s="244"/>
      <c r="Z166" s="244"/>
    </row>
    <row r="167" spans="12:26">
      <c r="L167" s="244"/>
      <c r="M167" s="244"/>
      <c r="N167" s="244"/>
      <c r="O167" s="244"/>
      <c r="P167" s="244"/>
      <c r="Q167" s="244"/>
      <c r="R167" s="244"/>
      <c r="S167" s="244"/>
      <c r="T167" s="244"/>
      <c r="U167" s="244"/>
      <c r="V167" s="244"/>
      <c r="W167" s="244"/>
      <c r="X167" s="244"/>
      <c r="Y167" s="244"/>
      <c r="Z167" s="244"/>
    </row>
    <row r="168" spans="12:26">
      <c r="L168" s="244"/>
      <c r="M168" s="244"/>
      <c r="N168" s="244"/>
      <c r="O168" s="244"/>
      <c r="P168" s="244"/>
      <c r="Q168" s="244"/>
      <c r="R168" s="244"/>
      <c r="S168" s="244"/>
      <c r="T168" s="244"/>
      <c r="U168" s="244"/>
      <c r="V168" s="244"/>
      <c r="W168" s="244"/>
      <c r="X168" s="244"/>
      <c r="Y168" s="244"/>
      <c r="Z168" s="244"/>
    </row>
    <row r="169" spans="12:26">
      <c r="L169" s="244"/>
      <c r="M169" s="244"/>
      <c r="N169" s="244"/>
      <c r="O169" s="244"/>
      <c r="P169" s="244"/>
      <c r="Q169" s="244"/>
      <c r="R169" s="244"/>
      <c r="S169" s="244"/>
      <c r="T169" s="244"/>
      <c r="U169" s="244"/>
      <c r="V169" s="244"/>
      <c r="W169" s="244"/>
      <c r="X169" s="244"/>
      <c r="Y169" s="244"/>
      <c r="Z169" s="244"/>
    </row>
    <row r="170" spans="12:26">
      <c r="L170" s="244"/>
      <c r="M170" s="244"/>
      <c r="N170" s="244"/>
      <c r="O170" s="244"/>
      <c r="P170" s="244"/>
      <c r="Q170" s="244"/>
      <c r="R170" s="244"/>
      <c r="S170" s="244"/>
      <c r="T170" s="244"/>
      <c r="U170" s="244"/>
      <c r="V170" s="244"/>
      <c r="W170" s="244"/>
      <c r="X170" s="244"/>
      <c r="Y170" s="244"/>
      <c r="Z170" s="244"/>
    </row>
    <row r="171" spans="12:26">
      <c r="L171" s="244"/>
      <c r="M171" s="244"/>
      <c r="N171" s="244"/>
      <c r="O171" s="244"/>
      <c r="P171" s="244"/>
      <c r="Q171" s="244"/>
      <c r="R171" s="244"/>
      <c r="S171" s="244"/>
      <c r="T171" s="244"/>
      <c r="U171" s="244"/>
      <c r="V171" s="244"/>
      <c r="W171" s="244"/>
      <c r="X171" s="244"/>
      <c r="Y171" s="244"/>
      <c r="Z171" s="244"/>
    </row>
    <row r="172" spans="12:26">
      <c r="L172" s="244"/>
      <c r="M172" s="244"/>
      <c r="N172" s="244"/>
      <c r="O172" s="244"/>
      <c r="P172" s="244"/>
      <c r="Q172" s="244"/>
      <c r="R172" s="244"/>
      <c r="S172" s="244"/>
      <c r="T172" s="244"/>
      <c r="U172" s="244"/>
      <c r="V172" s="244"/>
      <c r="W172" s="244"/>
      <c r="X172" s="244"/>
      <c r="Y172" s="244"/>
      <c r="Z172" s="244"/>
    </row>
    <row r="173" spans="12:26">
      <c r="L173" s="244"/>
      <c r="M173" s="244"/>
      <c r="N173" s="244"/>
      <c r="O173" s="244"/>
      <c r="P173" s="244"/>
      <c r="Q173" s="244"/>
      <c r="R173" s="244"/>
      <c r="S173" s="244"/>
      <c r="T173" s="244"/>
      <c r="U173" s="244"/>
      <c r="V173" s="244"/>
      <c r="W173" s="244"/>
      <c r="X173" s="244"/>
      <c r="Y173" s="244"/>
      <c r="Z173" s="244"/>
    </row>
    <row r="174" spans="12:26">
      <c r="L174" s="244"/>
      <c r="M174" s="244"/>
      <c r="N174" s="244"/>
      <c r="O174" s="244"/>
      <c r="P174" s="244"/>
      <c r="Q174" s="244"/>
      <c r="R174" s="244"/>
      <c r="S174" s="244"/>
      <c r="T174" s="244"/>
      <c r="U174" s="244"/>
      <c r="V174" s="244"/>
      <c r="W174" s="244"/>
      <c r="X174" s="244"/>
      <c r="Y174" s="244"/>
      <c r="Z174" s="244"/>
    </row>
    <row r="175" spans="12:26">
      <c r="L175" s="244"/>
      <c r="M175" s="244"/>
      <c r="N175" s="244"/>
      <c r="O175" s="244"/>
      <c r="P175" s="244"/>
      <c r="Q175" s="244"/>
      <c r="R175" s="244"/>
      <c r="S175" s="244"/>
      <c r="T175" s="244"/>
      <c r="U175" s="244"/>
      <c r="V175" s="244"/>
      <c r="W175" s="244"/>
      <c r="X175" s="244"/>
      <c r="Y175" s="244"/>
      <c r="Z175" s="244"/>
    </row>
    <row r="176" spans="12:26">
      <c r="L176" s="244"/>
      <c r="M176" s="244"/>
      <c r="N176" s="244"/>
      <c r="O176" s="244"/>
      <c r="P176" s="244"/>
      <c r="Q176" s="244"/>
      <c r="R176" s="244"/>
      <c r="S176" s="244"/>
      <c r="T176" s="244"/>
      <c r="U176" s="244"/>
      <c r="V176" s="244"/>
      <c r="W176" s="244"/>
      <c r="X176" s="244"/>
      <c r="Y176" s="244"/>
      <c r="Z176" s="244"/>
    </row>
    <row r="177" spans="12:26">
      <c r="L177" s="244"/>
      <c r="M177" s="244"/>
      <c r="N177" s="244"/>
      <c r="O177" s="244"/>
      <c r="P177" s="244"/>
      <c r="Q177" s="244"/>
      <c r="R177" s="244"/>
      <c r="S177" s="244"/>
      <c r="T177" s="244"/>
      <c r="U177" s="244"/>
      <c r="V177" s="244"/>
      <c r="W177" s="244"/>
      <c r="X177" s="244"/>
      <c r="Y177" s="244"/>
      <c r="Z177" s="244"/>
    </row>
    <row r="178" spans="12:26">
      <c r="L178" s="244"/>
      <c r="M178" s="244"/>
      <c r="N178" s="244"/>
      <c r="O178" s="244"/>
      <c r="P178" s="244"/>
      <c r="Q178" s="244"/>
      <c r="R178" s="244"/>
      <c r="S178" s="244"/>
      <c r="T178" s="244"/>
      <c r="U178" s="244"/>
      <c r="V178" s="244"/>
      <c r="W178" s="244"/>
      <c r="X178" s="244"/>
      <c r="Y178" s="244"/>
      <c r="Z178" s="244"/>
    </row>
    <row r="179" spans="12:26">
      <c r="L179" s="244"/>
      <c r="M179" s="244"/>
      <c r="N179" s="244"/>
      <c r="O179" s="244"/>
      <c r="P179" s="244"/>
      <c r="Q179" s="244"/>
      <c r="R179" s="244"/>
      <c r="S179" s="244"/>
      <c r="T179" s="244"/>
      <c r="U179" s="244"/>
      <c r="V179" s="244"/>
      <c r="W179" s="244"/>
      <c r="X179" s="244"/>
      <c r="Y179" s="244"/>
      <c r="Z179" s="244"/>
    </row>
    <row r="180" spans="12:26">
      <c r="L180" s="244"/>
      <c r="M180" s="244"/>
      <c r="N180" s="244"/>
      <c r="O180" s="244"/>
      <c r="P180" s="244"/>
      <c r="Q180" s="244"/>
      <c r="R180" s="244"/>
      <c r="S180" s="244"/>
      <c r="T180" s="244"/>
      <c r="U180" s="244"/>
      <c r="V180" s="244"/>
      <c r="W180" s="244"/>
      <c r="X180" s="244"/>
      <c r="Y180" s="244"/>
      <c r="Z180" s="244"/>
    </row>
    <row r="181" spans="12:26">
      <c r="L181" s="244"/>
      <c r="M181" s="244"/>
      <c r="N181" s="244"/>
      <c r="O181" s="244"/>
      <c r="P181" s="244"/>
      <c r="Q181" s="244"/>
      <c r="R181" s="244"/>
      <c r="S181" s="244"/>
      <c r="T181" s="244"/>
      <c r="U181" s="244"/>
      <c r="V181" s="244"/>
      <c r="W181" s="244"/>
      <c r="X181" s="244"/>
      <c r="Y181" s="244"/>
      <c r="Z181" s="244"/>
    </row>
    <row r="182" spans="12:26">
      <c r="L182" s="244"/>
      <c r="M182" s="244"/>
      <c r="N182" s="244"/>
      <c r="O182" s="244"/>
      <c r="P182" s="244"/>
      <c r="Q182" s="244"/>
      <c r="R182" s="244"/>
      <c r="S182" s="244"/>
      <c r="T182" s="244"/>
      <c r="U182" s="244"/>
      <c r="V182" s="244"/>
      <c r="W182" s="244"/>
      <c r="X182" s="244"/>
      <c r="Y182" s="244"/>
      <c r="Z182" s="244"/>
    </row>
    <row r="183" spans="12:26">
      <c r="L183" s="244"/>
      <c r="M183" s="244"/>
      <c r="N183" s="244"/>
      <c r="O183" s="244"/>
      <c r="P183" s="244"/>
      <c r="Q183" s="244"/>
      <c r="R183" s="244"/>
      <c r="S183" s="244"/>
      <c r="T183" s="244"/>
      <c r="U183" s="244"/>
      <c r="V183" s="244"/>
      <c r="W183" s="244"/>
      <c r="X183" s="244"/>
      <c r="Y183" s="244"/>
      <c r="Z183" s="244"/>
    </row>
    <row r="184" spans="12:26">
      <c r="L184" s="244"/>
      <c r="M184" s="244"/>
      <c r="N184" s="244"/>
      <c r="O184" s="244"/>
      <c r="P184" s="244"/>
      <c r="Q184" s="244"/>
      <c r="R184" s="244"/>
      <c r="S184" s="244"/>
      <c r="T184" s="244"/>
      <c r="U184" s="244"/>
      <c r="V184" s="244"/>
      <c r="W184" s="244"/>
      <c r="X184" s="244"/>
      <c r="Y184" s="244"/>
      <c r="Z184" s="244"/>
    </row>
    <row r="185" spans="12:26">
      <c r="L185" s="244"/>
      <c r="M185" s="244"/>
      <c r="N185" s="244"/>
      <c r="O185" s="244"/>
      <c r="P185" s="244"/>
      <c r="Q185" s="244"/>
      <c r="R185" s="244"/>
      <c r="S185" s="244"/>
      <c r="T185" s="244"/>
      <c r="U185" s="244"/>
      <c r="V185" s="244"/>
      <c r="W185" s="244"/>
      <c r="X185" s="244"/>
      <c r="Y185" s="244"/>
      <c r="Z185" s="244"/>
    </row>
    <row r="186" spans="12:26">
      <c r="L186" s="244"/>
      <c r="M186" s="244"/>
      <c r="N186" s="244"/>
      <c r="O186" s="244"/>
      <c r="P186" s="244"/>
      <c r="Q186" s="244"/>
      <c r="R186" s="244"/>
      <c r="S186" s="244"/>
      <c r="T186" s="244"/>
      <c r="U186" s="244"/>
      <c r="V186" s="244"/>
      <c r="W186" s="244"/>
      <c r="X186" s="244"/>
      <c r="Y186" s="244"/>
      <c r="Z186" s="244"/>
    </row>
    <row r="187" spans="12:26">
      <c r="L187" s="244"/>
      <c r="M187" s="244"/>
      <c r="N187" s="244"/>
      <c r="O187" s="244"/>
      <c r="P187" s="244"/>
      <c r="Q187" s="244"/>
      <c r="R187" s="244"/>
      <c r="S187" s="244"/>
      <c r="T187" s="244"/>
      <c r="U187" s="244"/>
      <c r="V187" s="244"/>
      <c r="W187" s="244"/>
      <c r="X187" s="244"/>
      <c r="Y187" s="244"/>
      <c r="Z187" s="244"/>
    </row>
    <row r="188" spans="12:26">
      <c r="L188" s="244"/>
      <c r="M188" s="244"/>
      <c r="N188" s="244"/>
      <c r="O188" s="244"/>
      <c r="P188" s="244"/>
      <c r="Q188" s="244"/>
      <c r="R188" s="244"/>
      <c r="S188" s="244"/>
      <c r="T188" s="244"/>
      <c r="U188" s="244"/>
      <c r="V188" s="244"/>
      <c r="W188" s="244"/>
      <c r="X188" s="244"/>
      <c r="Y188" s="244"/>
      <c r="Z188" s="244"/>
    </row>
    <row r="189" spans="12:26">
      <c r="L189" s="244"/>
      <c r="M189" s="244"/>
      <c r="N189" s="244"/>
      <c r="O189" s="244"/>
      <c r="P189" s="244"/>
      <c r="Q189" s="244"/>
      <c r="R189" s="244"/>
      <c r="S189" s="244"/>
      <c r="T189" s="244"/>
      <c r="U189" s="244"/>
      <c r="V189" s="244"/>
      <c r="W189" s="244"/>
      <c r="X189" s="244"/>
      <c r="Y189" s="244"/>
      <c r="Z189" s="244"/>
    </row>
    <row r="190" spans="12:26">
      <c r="L190" s="244"/>
      <c r="M190" s="244"/>
      <c r="N190" s="244"/>
      <c r="O190" s="244"/>
      <c r="P190" s="244"/>
      <c r="Q190" s="244"/>
      <c r="R190" s="244"/>
      <c r="S190" s="244"/>
      <c r="T190" s="244"/>
      <c r="U190" s="244"/>
      <c r="V190" s="244"/>
      <c r="W190" s="244"/>
      <c r="X190" s="244"/>
      <c r="Y190" s="244"/>
      <c r="Z190" s="244"/>
    </row>
    <row r="191" spans="12:26">
      <c r="L191" s="244"/>
      <c r="M191" s="244"/>
      <c r="N191" s="244"/>
      <c r="O191" s="244"/>
      <c r="P191" s="244"/>
      <c r="Q191" s="244"/>
      <c r="R191" s="244"/>
      <c r="S191" s="244"/>
      <c r="T191" s="244"/>
      <c r="U191" s="244"/>
      <c r="V191" s="244"/>
      <c r="W191" s="244"/>
      <c r="X191" s="244"/>
      <c r="Y191" s="244"/>
      <c r="Z191" s="244"/>
    </row>
    <row r="192" spans="12:26">
      <c r="L192" s="244"/>
      <c r="M192" s="244"/>
      <c r="N192" s="244"/>
      <c r="O192" s="244"/>
      <c r="P192" s="244"/>
      <c r="Q192" s="244"/>
      <c r="R192" s="244"/>
      <c r="S192" s="244"/>
      <c r="T192" s="244"/>
      <c r="U192" s="244"/>
      <c r="V192" s="244"/>
      <c r="W192" s="244"/>
      <c r="X192" s="244"/>
      <c r="Y192" s="244"/>
      <c r="Z192" s="244"/>
    </row>
    <row r="193" spans="12:26">
      <c r="L193" s="244"/>
      <c r="M193" s="244"/>
      <c r="N193" s="244"/>
      <c r="O193" s="244"/>
      <c r="P193" s="244"/>
      <c r="Q193" s="244"/>
      <c r="R193" s="244"/>
      <c r="S193" s="244"/>
      <c r="T193" s="244"/>
      <c r="U193" s="244"/>
      <c r="V193" s="244"/>
      <c r="W193" s="244"/>
      <c r="X193" s="244"/>
      <c r="Y193" s="244"/>
      <c r="Z193" s="244"/>
    </row>
    <row r="194" spans="12:26">
      <c r="L194" s="244"/>
      <c r="M194" s="244"/>
      <c r="N194" s="244"/>
      <c r="O194" s="244"/>
      <c r="P194" s="244"/>
      <c r="Q194" s="244"/>
      <c r="R194" s="244"/>
      <c r="S194" s="244"/>
      <c r="T194" s="244"/>
      <c r="U194" s="244"/>
      <c r="V194" s="244"/>
      <c r="W194" s="244"/>
      <c r="X194" s="244"/>
      <c r="Y194" s="244"/>
      <c r="Z194" s="244"/>
    </row>
    <row r="195" spans="12:26">
      <c r="L195" s="244"/>
      <c r="M195" s="244"/>
      <c r="N195" s="244"/>
      <c r="O195" s="244"/>
      <c r="P195" s="244"/>
      <c r="Q195" s="244"/>
      <c r="R195" s="244"/>
      <c r="S195" s="244"/>
      <c r="T195" s="244"/>
      <c r="U195" s="244"/>
      <c r="V195" s="244"/>
      <c r="W195" s="244"/>
      <c r="X195" s="244"/>
      <c r="Y195" s="244"/>
      <c r="Z195" s="244"/>
    </row>
    <row r="196" spans="12:26">
      <c r="L196" s="244"/>
      <c r="M196" s="244"/>
      <c r="N196" s="244"/>
      <c r="O196" s="244"/>
      <c r="P196" s="244"/>
      <c r="Q196" s="244"/>
      <c r="R196" s="244"/>
      <c r="S196" s="244"/>
      <c r="T196" s="244"/>
      <c r="U196" s="244"/>
      <c r="V196" s="244"/>
      <c r="W196" s="244"/>
      <c r="X196" s="244"/>
      <c r="Y196" s="244"/>
      <c r="Z196" s="244"/>
    </row>
    <row r="197" spans="12:26">
      <c r="L197" s="244"/>
      <c r="M197" s="244"/>
      <c r="N197" s="244"/>
      <c r="O197" s="244"/>
      <c r="P197" s="244"/>
      <c r="Q197" s="244"/>
      <c r="R197" s="244"/>
      <c r="S197" s="244"/>
      <c r="T197" s="244"/>
      <c r="U197" s="244"/>
      <c r="V197" s="244"/>
      <c r="W197" s="244"/>
      <c r="X197" s="244"/>
      <c r="Y197" s="244"/>
      <c r="Z197" s="244"/>
    </row>
    <row r="198" spans="12:26">
      <c r="L198" s="244"/>
      <c r="M198" s="244"/>
      <c r="N198" s="244"/>
      <c r="O198" s="244"/>
      <c r="P198" s="244"/>
      <c r="Q198" s="244"/>
      <c r="R198" s="244"/>
      <c r="S198" s="244"/>
      <c r="T198" s="244"/>
      <c r="U198" s="244"/>
      <c r="V198" s="244"/>
      <c r="W198" s="244"/>
      <c r="X198" s="244"/>
      <c r="Y198" s="244"/>
      <c r="Z198" s="244"/>
    </row>
    <row r="199" spans="12:26">
      <c r="L199" s="244"/>
      <c r="M199" s="244"/>
      <c r="N199" s="244"/>
      <c r="O199" s="244"/>
      <c r="P199" s="244"/>
      <c r="Q199" s="244"/>
      <c r="R199" s="244"/>
      <c r="S199" s="244"/>
      <c r="T199" s="244"/>
      <c r="U199" s="244"/>
      <c r="V199" s="244"/>
      <c r="W199" s="244"/>
      <c r="X199" s="244"/>
      <c r="Y199" s="244"/>
      <c r="Z199" s="244"/>
    </row>
    <row r="200" spans="12:26">
      <c r="L200" s="244"/>
      <c r="M200" s="244"/>
      <c r="N200" s="244"/>
      <c r="O200" s="244"/>
      <c r="P200" s="244"/>
      <c r="Q200" s="244"/>
      <c r="R200" s="244"/>
      <c r="S200" s="244"/>
      <c r="T200" s="244"/>
      <c r="U200" s="244"/>
      <c r="V200" s="244"/>
      <c r="W200" s="244"/>
      <c r="X200" s="244"/>
      <c r="Y200" s="244"/>
      <c r="Z200" s="244"/>
    </row>
    <row r="201" spans="12:26">
      <c r="L201" s="244"/>
      <c r="M201" s="244"/>
      <c r="N201" s="244"/>
      <c r="O201" s="244"/>
      <c r="P201" s="244"/>
      <c r="Q201" s="244"/>
      <c r="R201" s="244"/>
      <c r="S201" s="244"/>
      <c r="T201" s="244"/>
      <c r="U201" s="244"/>
      <c r="V201" s="244"/>
      <c r="W201" s="244"/>
      <c r="X201" s="244"/>
      <c r="Y201" s="244"/>
      <c r="Z201" s="244"/>
    </row>
    <row r="202" spans="12:26">
      <c r="L202" s="244"/>
      <c r="M202" s="244"/>
      <c r="N202" s="244"/>
      <c r="O202" s="244"/>
      <c r="P202" s="244"/>
      <c r="Q202" s="244"/>
      <c r="R202" s="244"/>
      <c r="S202" s="244"/>
      <c r="T202" s="244"/>
      <c r="U202" s="244"/>
      <c r="V202" s="244"/>
      <c r="W202" s="244"/>
      <c r="X202" s="244"/>
      <c r="Y202" s="244"/>
      <c r="Z202" s="244"/>
    </row>
    <row r="203" spans="12:26">
      <c r="L203" s="244"/>
      <c r="M203" s="244"/>
      <c r="N203" s="244"/>
      <c r="O203" s="244"/>
      <c r="P203" s="244"/>
      <c r="Q203" s="244"/>
      <c r="R203" s="244"/>
      <c r="S203" s="244"/>
      <c r="T203" s="244"/>
      <c r="U203" s="244"/>
      <c r="V203" s="244"/>
      <c r="W203" s="244"/>
      <c r="X203" s="244"/>
      <c r="Y203" s="244"/>
      <c r="Z203" s="244"/>
    </row>
    <row r="204" spans="12:26">
      <c r="L204" s="244"/>
      <c r="M204" s="244"/>
      <c r="N204" s="244"/>
      <c r="O204" s="244"/>
      <c r="P204" s="244"/>
      <c r="Q204" s="244"/>
      <c r="R204" s="244"/>
      <c r="S204" s="244"/>
      <c r="T204" s="244"/>
      <c r="U204" s="244"/>
      <c r="V204" s="244"/>
      <c r="W204" s="244"/>
      <c r="X204" s="244"/>
      <c r="Y204" s="244"/>
      <c r="Z204" s="244"/>
    </row>
    <row r="205" spans="12:26">
      <c r="L205" s="244"/>
      <c r="M205" s="244"/>
      <c r="N205" s="244"/>
      <c r="O205" s="244"/>
      <c r="P205" s="244"/>
      <c r="Q205" s="244"/>
      <c r="R205" s="244"/>
      <c r="S205" s="244"/>
      <c r="T205" s="244"/>
      <c r="U205" s="244"/>
      <c r="V205" s="244"/>
      <c r="W205" s="244"/>
      <c r="X205" s="244"/>
      <c r="Y205" s="244"/>
      <c r="Z205" s="244"/>
    </row>
    <row r="206" spans="12:26">
      <c r="L206" s="244"/>
      <c r="M206" s="244"/>
      <c r="N206" s="244"/>
      <c r="O206" s="244"/>
      <c r="P206" s="244"/>
      <c r="Q206" s="244"/>
      <c r="R206" s="244"/>
      <c r="S206" s="244"/>
      <c r="T206" s="244"/>
      <c r="U206" s="244"/>
      <c r="V206" s="244"/>
      <c r="W206" s="244"/>
      <c r="X206" s="244"/>
      <c r="Y206" s="244"/>
      <c r="Z206" s="244"/>
    </row>
    <row r="207" spans="12:26">
      <c r="L207" s="244"/>
      <c r="M207" s="244"/>
      <c r="N207" s="244"/>
      <c r="O207" s="244"/>
      <c r="P207" s="244"/>
      <c r="Q207" s="244"/>
      <c r="R207" s="244"/>
      <c r="S207" s="244"/>
      <c r="T207" s="244"/>
      <c r="U207" s="244"/>
      <c r="V207" s="244"/>
      <c r="W207" s="244"/>
      <c r="X207" s="244"/>
      <c r="Y207" s="244"/>
      <c r="Z207" s="244"/>
    </row>
    <row r="208" spans="12:26">
      <c r="L208" s="244"/>
      <c r="M208" s="244"/>
      <c r="N208" s="244"/>
      <c r="O208" s="244"/>
      <c r="P208" s="244"/>
      <c r="Q208" s="244"/>
      <c r="R208" s="244"/>
      <c r="S208" s="244"/>
      <c r="T208" s="244"/>
      <c r="U208" s="244"/>
      <c r="V208" s="244"/>
      <c r="W208" s="244"/>
      <c r="X208" s="244"/>
      <c r="Y208" s="244"/>
      <c r="Z208" s="244"/>
    </row>
    <row r="209" spans="12:26">
      <c r="L209" s="244"/>
      <c r="M209" s="244"/>
      <c r="N209" s="244"/>
      <c r="O209" s="244"/>
      <c r="P209" s="244"/>
      <c r="Q209" s="244"/>
      <c r="R209" s="244"/>
      <c r="S209" s="244"/>
      <c r="T209" s="244"/>
      <c r="U209" s="244"/>
      <c r="V209" s="244"/>
      <c r="W209" s="244"/>
      <c r="X209" s="244"/>
      <c r="Y209" s="244"/>
      <c r="Z209" s="244"/>
    </row>
    <row r="210" spans="12:26">
      <c r="L210" s="244"/>
      <c r="M210" s="244"/>
      <c r="N210" s="244"/>
      <c r="O210" s="244"/>
      <c r="P210" s="244"/>
      <c r="Q210" s="244"/>
      <c r="R210" s="244"/>
      <c r="S210" s="244"/>
      <c r="T210" s="244"/>
      <c r="U210" s="244"/>
      <c r="V210" s="244"/>
      <c r="W210" s="244"/>
      <c r="X210" s="244"/>
      <c r="Y210" s="244"/>
      <c r="Z210" s="244"/>
    </row>
    <row r="211" spans="12:26">
      <c r="L211" s="244"/>
      <c r="M211" s="244"/>
      <c r="N211" s="244"/>
      <c r="O211" s="244"/>
      <c r="P211" s="244"/>
      <c r="Q211" s="244"/>
      <c r="R211" s="244"/>
      <c r="S211" s="244"/>
      <c r="T211" s="244"/>
      <c r="U211" s="244"/>
      <c r="V211" s="244"/>
      <c r="W211" s="244"/>
      <c r="X211" s="244"/>
      <c r="Y211" s="244"/>
      <c r="Z211" s="244"/>
    </row>
    <row r="212" spans="12:26">
      <c r="L212" s="244"/>
      <c r="M212" s="244"/>
      <c r="N212" s="244"/>
      <c r="O212" s="244"/>
      <c r="P212" s="244"/>
      <c r="Q212" s="244"/>
      <c r="R212" s="244"/>
      <c r="S212" s="244"/>
      <c r="T212" s="244"/>
      <c r="U212" s="244"/>
      <c r="V212" s="244"/>
      <c r="W212" s="244"/>
      <c r="X212" s="244"/>
      <c r="Y212" s="244"/>
      <c r="Z212" s="244"/>
    </row>
    <row r="213" spans="12:26">
      <c r="L213" s="244"/>
      <c r="M213" s="244"/>
      <c r="N213" s="244"/>
      <c r="O213" s="244"/>
      <c r="P213" s="244"/>
      <c r="Q213" s="244"/>
      <c r="R213" s="244"/>
      <c r="S213" s="244"/>
      <c r="T213" s="244"/>
      <c r="U213" s="244"/>
      <c r="V213" s="244"/>
      <c r="W213" s="244"/>
      <c r="X213" s="244"/>
      <c r="Y213" s="244"/>
      <c r="Z213" s="244"/>
    </row>
    <row r="214" spans="12:26">
      <c r="L214" s="244"/>
      <c r="M214" s="244"/>
      <c r="N214" s="244"/>
      <c r="O214" s="244"/>
      <c r="P214" s="244"/>
      <c r="Q214" s="244"/>
      <c r="R214" s="244"/>
      <c r="S214" s="244"/>
      <c r="T214" s="244"/>
      <c r="U214" s="244"/>
      <c r="V214" s="244"/>
      <c r="W214" s="244"/>
      <c r="X214" s="244"/>
      <c r="Y214" s="244"/>
      <c r="Z214" s="244"/>
    </row>
    <row r="215" spans="12:26">
      <c r="L215" s="244"/>
      <c r="M215" s="244"/>
      <c r="N215" s="244"/>
      <c r="O215" s="244"/>
      <c r="P215" s="244"/>
      <c r="Q215" s="244"/>
      <c r="R215" s="244"/>
      <c r="S215" s="244"/>
      <c r="T215" s="244"/>
      <c r="U215" s="244"/>
      <c r="V215" s="244"/>
      <c r="W215" s="244"/>
      <c r="X215" s="244"/>
      <c r="Y215" s="244"/>
      <c r="Z215" s="244"/>
    </row>
    <row r="216" spans="12:26">
      <c r="L216" s="244"/>
      <c r="M216" s="244"/>
      <c r="N216" s="244"/>
      <c r="O216" s="244"/>
      <c r="P216" s="244"/>
      <c r="Q216" s="244"/>
      <c r="R216" s="244"/>
      <c r="S216" s="244"/>
      <c r="T216" s="244"/>
      <c r="U216" s="244"/>
      <c r="V216" s="244"/>
      <c r="W216" s="244"/>
      <c r="X216" s="244"/>
      <c r="Y216" s="244"/>
      <c r="Z216" s="244"/>
    </row>
    <row r="217" spans="12:26">
      <c r="L217" s="244"/>
      <c r="M217" s="244"/>
      <c r="N217" s="244"/>
      <c r="O217" s="244"/>
      <c r="P217" s="244"/>
      <c r="Q217" s="244"/>
      <c r="R217" s="244"/>
      <c r="S217" s="244"/>
      <c r="T217" s="244"/>
      <c r="U217" s="244"/>
      <c r="V217" s="244"/>
      <c r="W217" s="244"/>
      <c r="X217" s="244"/>
      <c r="Y217" s="244"/>
      <c r="Z217" s="244"/>
    </row>
    <row r="218" spans="12:26">
      <c r="L218" s="244"/>
      <c r="M218" s="244"/>
      <c r="N218" s="244"/>
      <c r="O218" s="244"/>
      <c r="P218" s="244"/>
      <c r="Q218" s="244"/>
      <c r="R218" s="244"/>
      <c r="S218" s="244"/>
      <c r="T218" s="244"/>
      <c r="U218" s="244"/>
      <c r="V218" s="244"/>
      <c r="W218" s="244"/>
      <c r="X218" s="244"/>
      <c r="Y218" s="244"/>
      <c r="Z218" s="244"/>
    </row>
    <row r="219" spans="12:26">
      <c r="L219" s="244"/>
      <c r="M219" s="244"/>
      <c r="N219" s="244"/>
      <c r="O219" s="244"/>
      <c r="P219" s="244"/>
      <c r="Q219" s="244"/>
      <c r="R219" s="244"/>
      <c r="S219" s="244"/>
      <c r="T219" s="244"/>
      <c r="U219" s="244"/>
      <c r="V219" s="244"/>
      <c r="W219" s="244"/>
      <c r="X219" s="244"/>
      <c r="Y219" s="244"/>
      <c r="Z219" s="244"/>
    </row>
    <row r="220" spans="12:26">
      <c r="L220" s="244"/>
      <c r="M220" s="244"/>
      <c r="N220" s="244"/>
      <c r="O220" s="244"/>
      <c r="P220" s="244"/>
      <c r="Q220" s="244"/>
      <c r="R220" s="244"/>
      <c r="S220" s="244"/>
      <c r="T220" s="244"/>
      <c r="U220" s="244"/>
      <c r="V220" s="244"/>
      <c r="W220" s="244"/>
      <c r="X220" s="244"/>
      <c r="Y220" s="244"/>
      <c r="Z220" s="244"/>
    </row>
    <row r="221" spans="12:26">
      <c r="L221" s="244"/>
      <c r="M221" s="244"/>
      <c r="N221" s="244"/>
      <c r="O221" s="244"/>
      <c r="P221" s="244"/>
      <c r="Q221" s="244"/>
      <c r="R221" s="244"/>
      <c r="S221" s="244"/>
      <c r="T221" s="244"/>
      <c r="U221" s="244"/>
      <c r="V221" s="244"/>
      <c r="W221" s="244"/>
      <c r="X221" s="244"/>
      <c r="Y221" s="244"/>
      <c r="Z221" s="244"/>
    </row>
    <row r="222" spans="12:26">
      <c r="L222" s="244"/>
      <c r="M222" s="244"/>
      <c r="N222" s="244"/>
      <c r="O222" s="244"/>
      <c r="P222" s="244"/>
      <c r="Q222" s="244"/>
      <c r="R222" s="244"/>
      <c r="S222" s="244"/>
      <c r="T222" s="244"/>
      <c r="U222" s="244"/>
      <c r="V222" s="244"/>
      <c r="W222" s="244"/>
      <c r="X222" s="244"/>
      <c r="Y222" s="244"/>
      <c r="Z222" s="244"/>
    </row>
    <row r="223" spans="12:26"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</row>
    <row r="224" spans="12:26">
      <c r="L224" s="244"/>
      <c r="M224" s="244"/>
      <c r="N224" s="244"/>
      <c r="O224" s="244"/>
      <c r="P224" s="244"/>
      <c r="Q224" s="244"/>
      <c r="R224" s="244"/>
      <c r="S224" s="244"/>
      <c r="T224" s="244"/>
      <c r="U224" s="244"/>
      <c r="V224" s="244"/>
      <c r="W224" s="244"/>
      <c r="X224" s="244"/>
      <c r="Y224" s="244"/>
      <c r="Z224" s="244"/>
    </row>
    <row r="225" spans="12:26">
      <c r="L225" s="244"/>
      <c r="M225" s="244"/>
      <c r="N225" s="244"/>
      <c r="O225" s="244"/>
      <c r="P225" s="244"/>
      <c r="Q225" s="244"/>
      <c r="R225" s="244"/>
      <c r="S225" s="244"/>
      <c r="T225" s="244"/>
      <c r="U225" s="244"/>
      <c r="V225" s="244"/>
      <c r="W225" s="244"/>
      <c r="X225" s="244"/>
      <c r="Y225" s="244"/>
      <c r="Z225" s="244"/>
    </row>
    <row r="226" spans="12:26">
      <c r="L226" s="244"/>
      <c r="M226" s="244"/>
      <c r="N226" s="244"/>
      <c r="O226" s="244"/>
      <c r="P226" s="244"/>
      <c r="Q226" s="244"/>
      <c r="R226" s="244"/>
      <c r="S226" s="244"/>
      <c r="T226" s="244"/>
      <c r="U226" s="244"/>
      <c r="V226" s="244"/>
      <c r="W226" s="244"/>
      <c r="X226" s="244"/>
      <c r="Y226" s="244"/>
      <c r="Z226" s="244"/>
    </row>
    <row r="227" spans="12:26">
      <c r="L227" s="244"/>
      <c r="M227" s="244"/>
      <c r="N227" s="244"/>
      <c r="O227" s="244"/>
      <c r="P227" s="244"/>
      <c r="Q227" s="244"/>
      <c r="R227" s="244"/>
      <c r="S227" s="244"/>
      <c r="T227" s="244"/>
      <c r="U227" s="244"/>
      <c r="V227" s="244"/>
      <c r="W227" s="244"/>
      <c r="X227" s="244"/>
      <c r="Y227" s="244"/>
      <c r="Z227" s="244"/>
    </row>
    <row r="228" spans="12:26">
      <c r="L228" s="244"/>
      <c r="M228" s="244"/>
      <c r="N228" s="244"/>
      <c r="O228" s="244"/>
      <c r="P228" s="244"/>
      <c r="Q228" s="244"/>
      <c r="R228" s="244"/>
      <c r="S228" s="244"/>
      <c r="T228" s="244"/>
      <c r="U228" s="244"/>
      <c r="V228" s="244"/>
      <c r="W228" s="244"/>
      <c r="X228" s="244"/>
      <c r="Y228" s="244"/>
      <c r="Z228" s="244"/>
    </row>
    <row r="229" spans="12:26">
      <c r="L229" s="244"/>
      <c r="M229" s="244"/>
      <c r="N229" s="244"/>
      <c r="O229" s="244"/>
      <c r="P229" s="244"/>
      <c r="Q229" s="244"/>
      <c r="R229" s="244"/>
      <c r="S229" s="244"/>
      <c r="T229" s="244"/>
      <c r="U229" s="244"/>
      <c r="V229" s="244"/>
      <c r="W229" s="244"/>
      <c r="X229" s="244"/>
      <c r="Y229" s="244"/>
      <c r="Z229" s="244"/>
    </row>
    <row r="230" spans="12:26">
      <c r="L230" s="244"/>
      <c r="M230" s="244"/>
      <c r="N230" s="244"/>
      <c r="O230" s="244"/>
      <c r="P230" s="244"/>
      <c r="Q230" s="244"/>
      <c r="R230" s="244"/>
      <c r="S230" s="244"/>
      <c r="T230" s="244"/>
      <c r="U230" s="244"/>
      <c r="V230" s="244"/>
      <c r="W230" s="244"/>
      <c r="X230" s="244"/>
      <c r="Y230" s="244"/>
      <c r="Z230" s="244"/>
    </row>
    <row r="231" spans="12:26">
      <c r="L231" s="244"/>
      <c r="M231" s="244"/>
      <c r="N231" s="244"/>
      <c r="O231" s="244"/>
      <c r="P231" s="244"/>
      <c r="Q231" s="244"/>
      <c r="R231" s="244"/>
      <c r="S231" s="244"/>
      <c r="T231" s="244"/>
      <c r="U231" s="244"/>
      <c r="V231" s="244"/>
      <c r="W231" s="244"/>
      <c r="X231" s="244"/>
      <c r="Y231" s="244"/>
      <c r="Z231" s="244"/>
    </row>
    <row r="232" spans="12:26">
      <c r="L232" s="244"/>
      <c r="M232" s="244"/>
      <c r="N232" s="244"/>
      <c r="O232" s="244"/>
      <c r="P232" s="244"/>
      <c r="Q232" s="244"/>
      <c r="R232" s="244"/>
      <c r="S232" s="244"/>
      <c r="T232" s="244"/>
      <c r="U232" s="244"/>
      <c r="V232" s="244"/>
      <c r="W232" s="244"/>
      <c r="X232" s="244"/>
      <c r="Y232" s="244"/>
      <c r="Z232" s="244"/>
    </row>
    <row r="233" spans="12:26">
      <c r="L233" s="244"/>
      <c r="M233" s="244"/>
      <c r="N233" s="244"/>
      <c r="O233" s="244"/>
      <c r="P233" s="244"/>
      <c r="Q233" s="244"/>
      <c r="R233" s="244"/>
      <c r="S233" s="244"/>
      <c r="T233" s="244"/>
      <c r="U233" s="244"/>
      <c r="V233" s="244"/>
      <c r="W233" s="244"/>
      <c r="X233" s="244"/>
      <c r="Y233" s="244"/>
      <c r="Z233" s="244"/>
    </row>
    <row r="234" spans="12:26">
      <c r="L234" s="244"/>
      <c r="M234" s="244"/>
      <c r="N234" s="244"/>
      <c r="O234" s="244"/>
      <c r="P234" s="244"/>
      <c r="Q234" s="244"/>
      <c r="R234" s="244"/>
      <c r="S234" s="244"/>
      <c r="T234" s="244"/>
      <c r="U234" s="244"/>
      <c r="V234" s="244"/>
      <c r="W234" s="244"/>
      <c r="X234" s="244"/>
      <c r="Y234" s="244"/>
      <c r="Z234" s="244"/>
    </row>
    <row r="235" spans="12:26">
      <c r="L235" s="244"/>
      <c r="M235" s="244"/>
      <c r="N235" s="244"/>
      <c r="O235" s="244"/>
      <c r="P235" s="244"/>
      <c r="Q235" s="244"/>
      <c r="R235" s="244"/>
      <c r="S235" s="244"/>
      <c r="T235" s="244"/>
      <c r="U235" s="244"/>
      <c r="V235" s="244"/>
      <c r="W235" s="244"/>
      <c r="X235" s="244"/>
      <c r="Y235" s="244"/>
      <c r="Z235" s="244"/>
    </row>
    <row r="236" spans="12:26">
      <c r="L236" s="244"/>
      <c r="M236" s="244"/>
      <c r="N236" s="244"/>
      <c r="O236" s="244"/>
      <c r="P236" s="244"/>
      <c r="Q236" s="244"/>
      <c r="R236" s="244"/>
      <c r="S236" s="244"/>
      <c r="T236" s="244"/>
      <c r="U236" s="244"/>
      <c r="V236" s="244"/>
      <c r="W236" s="244"/>
      <c r="X236" s="244"/>
      <c r="Y236" s="244"/>
      <c r="Z236" s="244"/>
    </row>
    <row r="237" spans="12:26">
      <c r="L237" s="244"/>
      <c r="M237" s="244"/>
      <c r="N237" s="244"/>
      <c r="O237" s="244"/>
      <c r="P237" s="244"/>
      <c r="Q237" s="244"/>
      <c r="R237" s="244"/>
      <c r="S237" s="244"/>
      <c r="T237" s="244"/>
      <c r="U237" s="244"/>
      <c r="V237" s="244"/>
      <c r="W237" s="244"/>
      <c r="X237" s="244"/>
      <c r="Y237" s="244"/>
      <c r="Z237" s="244"/>
    </row>
    <row r="238" spans="12:26">
      <c r="L238" s="244"/>
      <c r="M238" s="244"/>
      <c r="N238" s="244"/>
      <c r="O238" s="244"/>
      <c r="P238" s="244"/>
      <c r="Q238" s="244"/>
      <c r="R238" s="244"/>
      <c r="S238" s="244"/>
      <c r="T238" s="244"/>
      <c r="U238" s="244"/>
      <c r="V238" s="244"/>
      <c r="W238" s="244"/>
      <c r="X238" s="244"/>
      <c r="Y238" s="244"/>
      <c r="Z238" s="244"/>
    </row>
    <row r="239" spans="12:26">
      <c r="L239" s="244"/>
      <c r="M239" s="244"/>
      <c r="N239" s="244"/>
      <c r="O239" s="244"/>
      <c r="P239" s="244"/>
      <c r="Q239" s="244"/>
      <c r="R239" s="244"/>
      <c r="S239" s="244"/>
      <c r="T239" s="244"/>
      <c r="U239" s="244"/>
      <c r="V239" s="244"/>
      <c r="W239" s="244"/>
      <c r="X239" s="244"/>
      <c r="Y239" s="244"/>
      <c r="Z239" s="244"/>
    </row>
    <row r="240" spans="12:26">
      <c r="L240" s="244"/>
      <c r="M240" s="244"/>
      <c r="N240" s="244"/>
      <c r="O240" s="244"/>
      <c r="P240" s="244"/>
      <c r="Q240" s="244"/>
      <c r="R240" s="244"/>
      <c r="S240" s="244"/>
      <c r="T240" s="244"/>
      <c r="U240" s="244"/>
      <c r="V240" s="244"/>
      <c r="W240" s="244"/>
      <c r="X240" s="244"/>
      <c r="Y240" s="244"/>
      <c r="Z240" s="244"/>
    </row>
    <row r="241" spans="12:26">
      <c r="L241" s="244"/>
      <c r="M241" s="244"/>
      <c r="N241" s="244"/>
      <c r="O241" s="244"/>
      <c r="P241" s="244"/>
      <c r="Q241" s="244"/>
      <c r="R241" s="244"/>
      <c r="S241" s="244"/>
      <c r="T241" s="244"/>
      <c r="U241" s="244"/>
      <c r="V241" s="244"/>
      <c r="W241" s="244"/>
      <c r="X241" s="244"/>
      <c r="Y241" s="244"/>
      <c r="Z241" s="244"/>
    </row>
    <row r="242" spans="12:26">
      <c r="L242" s="244"/>
      <c r="M242" s="244"/>
      <c r="N242" s="244"/>
      <c r="O242" s="244"/>
      <c r="P242" s="244"/>
      <c r="Q242" s="244"/>
      <c r="R242" s="244"/>
      <c r="S242" s="244"/>
      <c r="T242" s="244"/>
      <c r="U242" s="244"/>
      <c r="V242" s="244"/>
      <c r="W242" s="244"/>
      <c r="X242" s="244"/>
      <c r="Y242" s="244"/>
      <c r="Z242" s="244"/>
    </row>
    <row r="243" spans="12:26">
      <c r="L243" s="244"/>
      <c r="M243" s="244"/>
      <c r="N243" s="244"/>
      <c r="O243" s="244"/>
      <c r="P243" s="244"/>
      <c r="Q243" s="244"/>
      <c r="R243" s="244"/>
      <c r="S243" s="244"/>
      <c r="T243" s="244"/>
      <c r="U243" s="244"/>
      <c r="V243" s="244"/>
      <c r="W243" s="244"/>
      <c r="X243" s="244"/>
      <c r="Y243" s="244"/>
      <c r="Z243" s="244"/>
    </row>
    <row r="244" spans="12:26">
      <c r="L244" s="244"/>
      <c r="M244" s="244"/>
      <c r="N244" s="244"/>
      <c r="O244" s="244"/>
      <c r="P244" s="244"/>
      <c r="Q244" s="244"/>
      <c r="R244" s="244"/>
      <c r="S244" s="244"/>
      <c r="T244" s="244"/>
      <c r="U244" s="244"/>
      <c r="V244" s="244"/>
      <c r="W244" s="244"/>
      <c r="X244" s="244"/>
      <c r="Y244" s="244"/>
      <c r="Z244" s="244"/>
    </row>
    <row r="245" spans="12:26">
      <c r="L245" s="244"/>
      <c r="M245" s="244"/>
      <c r="N245" s="244"/>
      <c r="O245" s="244"/>
      <c r="P245" s="244"/>
      <c r="Q245" s="244"/>
      <c r="R245" s="244"/>
      <c r="S245" s="244"/>
      <c r="T245" s="244"/>
      <c r="U245" s="244"/>
      <c r="V245" s="244"/>
      <c r="W245" s="244"/>
      <c r="X245" s="244"/>
      <c r="Y245" s="244"/>
      <c r="Z245" s="244"/>
    </row>
    <row r="246" spans="12:26">
      <c r="L246" s="244"/>
      <c r="M246" s="244"/>
      <c r="N246" s="244"/>
      <c r="O246" s="244"/>
      <c r="P246" s="244"/>
      <c r="Q246" s="244"/>
      <c r="R246" s="244"/>
      <c r="S246" s="244"/>
      <c r="T246" s="244"/>
      <c r="U246" s="244"/>
      <c r="V246" s="244"/>
      <c r="W246" s="244"/>
      <c r="X246" s="244"/>
      <c r="Y246" s="244"/>
      <c r="Z246" s="244"/>
    </row>
    <row r="247" spans="12:26">
      <c r="L247" s="244"/>
      <c r="M247" s="244"/>
      <c r="N247" s="244"/>
      <c r="O247" s="244"/>
      <c r="P247" s="244"/>
      <c r="Q247" s="244"/>
      <c r="R247" s="244"/>
      <c r="S247" s="244"/>
      <c r="T247" s="244"/>
      <c r="U247" s="244"/>
      <c r="V247" s="244"/>
      <c r="W247" s="244"/>
      <c r="X247" s="244"/>
      <c r="Y247" s="244"/>
      <c r="Z247" s="244"/>
    </row>
    <row r="248" spans="12:26">
      <c r="L248" s="244"/>
      <c r="M248" s="244"/>
      <c r="N248" s="244"/>
      <c r="O248" s="244"/>
      <c r="P248" s="244"/>
      <c r="Q248" s="244"/>
      <c r="R248" s="244"/>
      <c r="S248" s="244"/>
      <c r="T248" s="244"/>
      <c r="U248" s="244"/>
      <c r="V248" s="244"/>
      <c r="W248" s="244"/>
      <c r="X248" s="244"/>
      <c r="Y248" s="244"/>
      <c r="Z248" s="244"/>
    </row>
    <row r="249" spans="12:26">
      <c r="L249" s="244"/>
      <c r="M249" s="244"/>
      <c r="N249" s="244"/>
      <c r="O249" s="244"/>
      <c r="P249" s="244"/>
      <c r="Q249" s="244"/>
      <c r="R249" s="244"/>
      <c r="S249" s="244"/>
      <c r="T249" s="244"/>
      <c r="U249" s="244"/>
      <c r="V249" s="244"/>
      <c r="W249" s="244"/>
      <c r="X249" s="244"/>
      <c r="Y249" s="244"/>
      <c r="Z249" s="244"/>
    </row>
    <row r="250" spans="12:26">
      <c r="L250" s="244"/>
      <c r="M250" s="244"/>
      <c r="N250" s="244"/>
      <c r="O250" s="244"/>
      <c r="P250" s="244"/>
      <c r="Q250" s="244"/>
      <c r="R250" s="244"/>
      <c r="S250" s="244"/>
      <c r="T250" s="244"/>
      <c r="U250" s="244"/>
      <c r="V250" s="244"/>
      <c r="W250" s="244"/>
      <c r="X250" s="244"/>
      <c r="Y250" s="244"/>
      <c r="Z250" s="244"/>
    </row>
    <row r="251" spans="12:26">
      <c r="L251" s="244"/>
      <c r="M251" s="244"/>
      <c r="N251" s="244"/>
      <c r="O251" s="244"/>
      <c r="P251" s="244"/>
      <c r="Q251" s="244"/>
      <c r="R251" s="244"/>
      <c r="S251" s="244"/>
      <c r="T251" s="244"/>
      <c r="U251" s="244"/>
      <c r="V251" s="244"/>
      <c r="W251" s="244"/>
      <c r="X251" s="244"/>
      <c r="Y251" s="244"/>
      <c r="Z251" s="244"/>
    </row>
    <row r="252" spans="12:26">
      <c r="L252" s="244"/>
      <c r="M252" s="244"/>
      <c r="N252" s="244"/>
      <c r="O252" s="244"/>
      <c r="P252" s="244"/>
      <c r="Q252" s="244"/>
      <c r="R252" s="244"/>
      <c r="S252" s="244"/>
      <c r="T252" s="244"/>
      <c r="U252" s="244"/>
      <c r="V252" s="244"/>
      <c r="W252" s="244"/>
      <c r="X252" s="244"/>
      <c r="Y252" s="244"/>
      <c r="Z252" s="244"/>
    </row>
    <row r="253" spans="12:26">
      <c r="L253" s="244"/>
      <c r="M253" s="244"/>
      <c r="N253" s="244"/>
      <c r="O253" s="244"/>
      <c r="P253" s="244"/>
      <c r="Q253" s="244"/>
      <c r="R253" s="244"/>
      <c r="S253" s="244"/>
      <c r="T253" s="244"/>
      <c r="U253" s="244"/>
      <c r="V253" s="244"/>
      <c r="W253" s="244"/>
      <c r="X253" s="244"/>
      <c r="Y253" s="244"/>
      <c r="Z253" s="244"/>
    </row>
    <row r="254" spans="12:26">
      <c r="L254" s="244"/>
      <c r="M254" s="244"/>
      <c r="N254" s="244"/>
      <c r="O254" s="244"/>
      <c r="P254" s="244"/>
      <c r="Q254" s="244"/>
      <c r="R254" s="244"/>
      <c r="S254" s="244"/>
      <c r="T254" s="244"/>
      <c r="U254" s="244"/>
      <c r="V254" s="244"/>
      <c r="W254" s="244"/>
      <c r="X254" s="244"/>
      <c r="Y254" s="244"/>
      <c r="Z254" s="244"/>
    </row>
    <row r="255" spans="12:26">
      <c r="L255" s="244"/>
      <c r="M255" s="244"/>
      <c r="N255" s="244"/>
      <c r="O255" s="244"/>
      <c r="P255" s="244"/>
      <c r="Q255" s="244"/>
      <c r="R255" s="244"/>
      <c r="S255" s="244"/>
      <c r="T255" s="244"/>
      <c r="U255" s="244"/>
      <c r="V255" s="244"/>
      <c r="W255" s="244"/>
      <c r="X255" s="244"/>
      <c r="Y255" s="244"/>
      <c r="Z255" s="244"/>
    </row>
    <row r="256" spans="12:26">
      <c r="L256" s="244"/>
      <c r="M256" s="244"/>
      <c r="N256" s="244"/>
      <c r="O256" s="244"/>
      <c r="P256" s="244"/>
      <c r="Q256" s="244"/>
      <c r="R256" s="244"/>
      <c r="S256" s="244"/>
      <c r="T256" s="244"/>
      <c r="U256" s="244"/>
      <c r="V256" s="244"/>
      <c r="W256" s="244"/>
      <c r="X256" s="244"/>
      <c r="Y256" s="244"/>
      <c r="Z256" s="244"/>
    </row>
    <row r="257" spans="12:26">
      <c r="L257" s="244"/>
      <c r="M257" s="244"/>
      <c r="N257" s="244"/>
      <c r="O257" s="244"/>
      <c r="P257" s="244"/>
      <c r="Q257" s="244"/>
      <c r="R257" s="244"/>
      <c r="S257" s="244"/>
      <c r="T257" s="244"/>
      <c r="U257" s="244"/>
      <c r="V257" s="244"/>
      <c r="W257" s="244"/>
      <c r="X257" s="244"/>
      <c r="Y257" s="244"/>
      <c r="Z257" s="244"/>
    </row>
    <row r="258" spans="12:26">
      <c r="L258" s="244"/>
      <c r="M258" s="244"/>
      <c r="N258" s="244"/>
      <c r="O258" s="244"/>
      <c r="P258" s="244"/>
      <c r="Q258" s="244"/>
      <c r="R258" s="244"/>
      <c r="S258" s="244"/>
      <c r="T258" s="244"/>
      <c r="U258" s="244"/>
      <c r="V258" s="244"/>
      <c r="W258" s="244"/>
      <c r="X258" s="244"/>
      <c r="Y258" s="244"/>
      <c r="Z258" s="244"/>
    </row>
    <row r="259" spans="12:26">
      <c r="L259" s="244"/>
      <c r="M259" s="244"/>
      <c r="N259" s="244"/>
      <c r="O259" s="244"/>
      <c r="P259" s="244"/>
      <c r="Q259" s="244"/>
      <c r="R259" s="244"/>
      <c r="S259" s="244"/>
      <c r="T259" s="244"/>
      <c r="U259" s="244"/>
      <c r="V259" s="244"/>
      <c r="W259" s="244"/>
      <c r="X259" s="244"/>
      <c r="Y259" s="244"/>
      <c r="Z259" s="244"/>
    </row>
    <row r="260" spans="12:26">
      <c r="L260" s="244"/>
      <c r="M260" s="244"/>
      <c r="N260" s="244"/>
      <c r="O260" s="244"/>
      <c r="P260" s="244"/>
      <c r="Q260" s="244"/>
      <c r="R260" s="244"/>
      <c r="S260" s="244"/>
      <c r="T260" s="244"/>
      <c r="U260" s="244"/>
      <c r="V260" s="244"/>
      <c r="W260" s="244"/>
      <c r="X260" s="244"/>
      <c r="Y260" s="244"/>
      <c r="Z260" s="244"/>
    </row>
    <row r="261" spans="12:26">
      <c r="L261" s="244"/>
      <c r="M261" s="244"/>
      <c r="N261" s="244"/>
      <c r="O261" s="244"/>
      <c r="P261" s="244"/>
      <c r="Q261" s="244"/>
      <c r="R261" s="244"/>
      <c r="S261" s="244"/>
      <c r="T261" s="244"/>
      <c r="U261" s="244"/>
      <c r="V261" s="244"/>
      <c r="W261" s="244"/>
      <c r="X261" s="244"/>
      <c r="Y261" s="244"/>
      <c r="Z261" s="244"/>
    </row>
    <row r="262" spans="12:26">
      <c r="L262" s="244"/>
      <c r="M262" s="244"/>
      <c r="N262" s="244"/>
      <c r="O262" s="244"/>
      <c r="P262" s="244"/>
      <c r="Q262" s="244"/>
      <c r="R262" s="244"/>
      <c r="S262" s="244"/>
      <c r="T262" s="244"/>
      <c r="U262" s="244"/>
      <c r="V262" s="244"/>
      <c r="W262" s="244"/>
      <c r="X262" s="244"/>
      <c r="Y262" s="244"/>
      <c r="Z262" s="244"/>
    </row>
    <row r="263" spans="12:26">
      <c r="L263" s="244"/>
      <c r="M263" s="244"/>
      <c r="N263" s="244"/>
      <c r="O263" s="244"/>
      <c r="P263" s="244"/>
      <c r="Q263" s="244"/>
      <c r="R263" s="244"/>
      <c r="S263" s="244"/>
      <c r="T263" s="244"/>
      <c r="U263" s="244"/>
      <c r="V263" s="244"/>
      <c r="W263" s="244"/>
      <c r="X263" s="244"/>
      <c r="Y263" s="244"/>
      <c r="Z263" s="244"/>
    </row>
    <row r="264" spans="12:26">
      <c r="L264" s="244"/>
      <c r="M264" s="244"/>
      <c r="N264" s="244"/>
      <c r="O264" s="244"/>
      <c r="P264" s="244"/>
      <c r="Q264" s="244"/>
      <c r="R264" s="244"/>
      <c r="S264" s="244"/>
      <c r="T264" s="244"/>
      <c r="U264" s="244"/>
      <c r="V264" s="244"/>
      <c r="W264" s="244"/>
      <c r="X264" s="244"/>
      <c r="Y264" s="244"/>
      <c r="Z264" s="244"/>
    </row>
    <row r="265" spans="12:26">
      <c r="L265" s="244"/>
      <c r="M265" s="244"/>
      <c r="N265" s="244"/>
      <c r="O265" s="244"/>
      <c r="P265" s="244"/>
      <c r="Q265" s="244"/>
      <c r="R265" s="244"/>
      <c r="S265" s="244"/>
      <c r="T265" s="244"/>
      <c r="U265" s="244"/>
      <c r="V265" s="244"/>
      <c r="W265" s="244"/>
      <c r="X265" s="244"/>
      <c r="Y265" s="244"/>
      <c r="Z265" s="244"/>
    </row>
    <row r="266" spans="12:26">
      <c r="L266" s="244"/>
      <c r="M266" s="244"/>
      <c r="N266" s="244"/>
      <c r="O266" s="244"/>
      <c r="P266" s="244"/>
      <c r="Q266" s="244"/>
      <c r="R266" s="244"/>
      <c r="S266" s="244"/>
      <c r="T266" s="244"/>
      <c r="U266" s="244"/>
      <c r="V266" s="244"/>
      <c r="W266" s="244"/>
      <c r="X266" s="244"/>
      <c r="Y266" s="244"/>
      <c r="Z266" s="244"/>
    </row>
    <row r="267" spans="12:26">
      <c r="L267" s="244"/>
      <c r="M267" s="244"/>
      <c r="N267" s="244"/>
      <c r="O267" s="244"/>
      <c r="P267" s="244"/>
      <c r="Q267" s="244"/>
      <c r="R267" s="244"/>
      <c r="S267" s="244"/>
      <c r="T267" s="244"/>
      <c r="U267" s="244"/>
      <c r="V267" s="244"/>
      <c r="W267" s="244"/>
      <c r="X267" s="244"/>
      <c r="Y267" s="244"/>
      <c r="Z267" s="244"/>
    </row>
    <row r="268" spans="12:26">
      <c r="L268" s="244"/>
      <c r="M268" s="244"/>
      <c r="N268" s="244"/>
      <c r="O268" s="244"/>
      <c r="P268" s="244"/>
      <c r="Q268" s="244"/>
      <c r="R268" s="244"/>
      <c r="S268" s="244"/>
      <c r="T268" s="244"/>
      <c r="U268" s="244"/>
      <c r="V268" s="244"/>
      <c r="W268" s="244"/>
      <c r="X268" s="244"/>
      <c r="Y268" s="244"/>
      <c r="Z268" s="244"/>
    </row>
    <row r="269" spans="12:26">
      <c r="L269" s="244"/>
      <c r="M269" s="244"/>
      <c r="N269" s="244"/>
      <c r="O269" s="244"/>
      <c r="P269" s="244"/>
      <c r="Q269" s="244"/>
      <c r="R269" s="244"/>
      <c r="S269" s="244"/>
      <c r="T269" s="244"/>
      <c r="U269" s="244"/>
      <c r="V269" s="244"/>
      <c r="W269" s="244"/>
      <c r="X269" s="244"/>
      <c r="Y269" s="244"/>
      <c r="Z269" s="244"/>
    </row>
    <row r="270" spans="12:26">
      <c r="L270" s="244"/>
      <c r="M270" s="244"/>
      <c r="N270" s="244"/>
      <c r="O270" s="244"/>
      <c r="P270" s="244"/>
      <c r="Q270" s="244"/>
      <c r="R270" s="244"/>
      <c r="S270" s="244"/>
      <c r="T270" s="244"/>
      <c r="U270" s="244"/>
      <c r="V270" s="244"/>
      <c r="W270" s="244"/>
      <c r="X270" s="244"/>
      <c r="Y270" s="244"/>
      <c r="Z270" s="244"/>
    </row>
    <row r="271" spans="12:26">
      <c r="L271" s="244"/>
      <c r="M271" s="244"/>
      <c r="N271" s="244"/>
      <c r="O271" s="244"/>
      <c r="P271" s="244"/>
      <c r="Q271" s="244"/>
      <c r="R271" s="244"/>
      <c r="S271" s="244"/>
      <c r="T271" s="244"/>
      <c r="U271" s="244"/>
      <c r="V271" s="244"/>
      <c r="W271" s="244"/>
      <c r="X271" s="244"/>
      <c r="Y271" s="244"/>
      <c r="Z271" s="244"/>
    </row>
    <row r="272" spans="12:26">
      <c r="L272" s="244"/>
      <c r="M272" s="244"/>
      <c r="N272" s="244"/>
      <c r="O272" s="244"/>
      <c r="P272" s="244"/>
      <c r="Q272" s="244"/>
      <c r="R272" s="244"/>
      <c r="S272" s="244"/>
      <c r="T272" s="244"/>
      <c r="U272" s="244"/>
      <c r="V272" s="244"/>
      <c r="W272" s="244"/>
      <c r="X272" s="244"/>
      <c r="Y272" s="244"/>
      <c r="Z272" s="244"/>
    </row>
    <row r="273" spans="12:26">
      <c r="L273" s="244"/>
      <c r="M273" s="244"/>
      <c r="N273" s="244"/>
      <c r="O273" s="244"/>
      <c r="P273" s="244"/>
      <c r="Q273" s="244"/>
      <c r="R273" s="244"/>
      <c r="S273" s="244"/>
      <c r="T273" s="244"/>
      <c r="U273" s="244"/>
      <c r="V273" s="244"/>
      <c r="W273" s="244"/>
      <c r="X273" s="244"/>
      <c r="Y273" s="244"/>
      <c r="Z273" s="244"/>
    </row>
    <row r="274" spans="12:26">
      <c r="L274" s="244"/>
      <c r="M274" s="244"/>
      <c r="N274" s="244"/>
      <c r="O274" s="244"/>
      <c r="P274" s="244"/>
      <c r="Q274" s="244"/>
      <c r="R274" s="244"/>
      <c r="S274" s="244"/>
      <c r="T274" s="244"/>
      <c r="U274" s="244"/>
      <c r="V274" s="244"/>
      <c r="W274" s="244"/>
      <c r="X274" s="244"/>
      <c r="Y274" s="244"/>
      <c r="Z274" s="244"/>
    </row>
    <row r="275" spans="12:26">
      <c r="L275" s="244"/>
      <c r="M275" s="244"/>
      <c r="N275" s="244"/>
      <c r="O275" s="244"/>
      <c r="P275" s="244"/>
      <c r="Q275" s="244"/>
      <c r="R275" s="244"/>
      <c r="S275" s="244"/>
      <c r="T275" s="244"/>
      <c r="U275" s="244"/>
      <c r="V275" s="244"/>
      <c r="W275" s="244"/>
      <c r="X275" s="244"/>
      <c r="Y275" s="244"/>
      <c r="Z275" s="244"/>
    </row>
    <row r="276" spans="12:26">
      <c r="L276" s="244"/>
      <c r="M276" s="244"/>
      <c r="N276" s="244"/>
      <c r="O276" s="244"/>
      <c r="P276" s="244"/>
      <c r="Q276" s="244"/>
      <c r="R276" s="244"/>
      <c r="S276" s="244"/>
      <c r="T276" s="244"/>
      <c r="U276" s="244"/>
      <c r="V276" s="244"/>
      <c r="W276" s="244"/>
      <c r="X276" s="244"/>
      <c r="Y276" s="244"/>
      <c r="Z276" s="244"/>
    </row>
    <row r="277" spans="12:26">
      <c r="L277" s="244"/>
      <c r="M277" s="244"/>
      <c r="N277" s="244"/>
      <c r="O277" s="244"/>
      <c r="P277" s="244"/>
      <c r="Q277" s="244"/>
      <c r="R277" s="244"/>
      <c r="S277" s="244"/>
      <c r="T277" s="244"/>
      <c r="U277" s="244"/>
      <c r="V277" s="244"/>
      <c r="W277" s="244"/>
      <c r="X277" s="244"/>
      <c r="Y277" s="244"/>
      <c r="Z277" s="244"/>
    </row>
    <row r="278" spans="12:26">
      <c r="L278" s="244"/>
      <c r="M278" s="244"/>
      <c r="N278" s="244"/>
      <c r="O278" s="244"/>
      <c r="P278" s="244"/>
      <c r="Q278" s="244"/>
      <c r="R278" s="244"/>
      <c r="S278" s="244"/>
      <c r="T278" s="244"/>
      <c r="U278" s="244"/>
      <c r="V278" s="244"/>
      <c r="W278" s="244"/>
      <c r="X278" s="244"/>
      <c r="Y278" s="244"/>
      <c r="Z278" s="244"/>
    </row>
    <row r="279" spans="12:26">
      <c r="L279" s="244"/>
      <c r="M279" s="244"/>
      <c r="N279" s="244"/>
      <c r="O279" s="244"/>
      <c r="P279" s="244"/>
      <c r="Q279" s="244"/>
      <c r="R279" s="244"/>
      <c r="S279" s="244"/>
      <c r="T279" s="244"/>
      <c r="U279" s="244"/>
      <c r="V279" s="244"/>
      <c r="W279" s="244"/>
      <c r="X279" s="244"/>
      <c r="Y279" s="244"/>
      <c r="Z279" s="244"/>
    </row>
    <row r="280" spans="12:26">
      <c r="L280" s="244"/>
      <c r="M280" s="244"/>
      <c r="N280" s="244"/>
      <c r="O280" s="244"/>
      <c r="P280" s="244"/>
      <c r="Q280" s="244"/>
      <c r="R280" s="244"/>
      <c r="S280" s="244"/>
      <c r="T280" s="244"/>
      <c r="U280" s="244"/>
      <c r="V280" s="244"/>
      <c r="W280" s="244"/>
      <c r="X280" s="244"/>
      <c r="Y280" s="244"/>
      <c r="Z280" s="244"/>
    </row>
    <row r="281" spans="12:26">
      <c r="L281" s="244"/>
      <c r="M281" s="244"/>
      <c r="N281" s="244"/>
      <c r="O281" s="244"/>
      <c r="P281" s="244"/>
      <c r="Q281" s="244"/>
      <c r="R281" s="244"/>
      <c r="S281" s="244"/>
      <c r="T281" s="244"/>
      <c r="U281" s="244"/>
      <c r="V281" s="244"/>
      <c r="W281" s="244"/>
      <c r="X281" s="244"/>
      <c r="Y281" s="244"/>
      <c r="Z281" s="244"/>
    </row>
    <row r="282" spans="12:26">
      <c r="L282" s="244"/>
      <c r="M282" s="244"/>
      <c r="N282" s="244"/>
      <c r="O282" s="244"/>
      <c r="P282" s="244"/>
      <c r="Q282" s="244"/>
      <c r="R282" s="244"/>
      <c r="S282" s="244"/>
      <c r="T282" s="244"/>
      <c r="U282" s="244"/>
      <c r="V282" s="244"/>
      <c r="W282" s="244"/>
      <c r="X282" s="244"/>
      <c r="Y282" s="244"/>
      <c r="Z282" s="244"/>
    </row>
    <row r="283" spans="12:26">
      <c r="L283" s="244"/>
      <c r="M283" s="244"/>
      <c r="N283" s="244"/>
      <c r="O283" s="244"/>
      <c r="P283" s="244"/>
      <c r="Q283" s="244"/>
      <c r="R283" s="244"/>
      <c r="S283" s="244"/>
      <c r="T283" s="244"/>
      <c r="U283" s="244"/>
      <c r="V283" s="244"/>
      <c r="W283" s="244"/>
      <c r="X283" s="244"/>
      <c r="Y283" s="244"/>
      <c r="Z283" s="244"/>
    </row>
    <row r="284" spans="12:26">
      <c r="L284" s="244"/>
      <c r="M284" s="244"/>
      <c r="N284" s="244"/>
      <c r="O284" s="244"/>
      <c r="P284" s="244"/>
      <c r="Q284" s="244"/>
      <c r="R284" s="244"/>
      <c r="S284" s="244"/>
      <c r="T284" s="244"/>
      <c r="U284" s="244"/>
      <c r="V284" s="244"/>
      <c r="W284" s="244"/>
      <c r="X284" s="244"/>
      <c r="Y284" s="244"/>
      <c r="Z284" s="244"/>
    </row>
    <row r="285" spans="12:26">
      <c r="L285" s="244"/>
      <c r="M285" s="244"/>
      <c r="N285" s="244"/>
      <c r="O285" s="244"/>
      <c r="P285" s="244"/>
      <c r="Q285" s="244"/>
      <c r="R285" s="244"/>
      <c r="S285" s="244"/>
      <c r="T285" s="244"/>
      <c r="U285" s="244"/>
      <c r="V285" s="244"/>
      <c r="W285" s="244"/>
      <c r="X285" s="244"/>
      <c r="Y285" s="244"/>
      <c r="Z285" s="244"/>
    </row>
    <row r="286" spans="12:26">
      <c r="L286" s="244"/>
      <c r="M286" s="244"/>
      <c r="N286" s="244"/>
      <c r="O286" s="244"/>
      <c r="P286" s="244"/>
      <c r="Q286" s="244"/>
      <c r="R286" s="244"/>
      <c r="S286" s="244"/>
      <c r="T286" s="244"/>
      <c r="U286" s="244"/>
      <c r="V286" s="244"/>
      <c r="W286" s="244"/>
      <c r="X286" s="244"/>
      <c r="Y286" s="244"/>
      <c r="Z286" s="244"/>
    </row>
    <row r="287" spans="12:26">
      <c r="L287" s="244"/>
      <c r="M287" s="244"/>
      <c r="N287" s="244"/>
      <c r="O287" s="244"/>
      <c r="P287" s="244"/>
      <c r="Q287" s="244"/>
      <c r="R287" s="244"/>
      <c r="S287" s="244"/>
      <c r="T287" s="244"/>
      <c r="U287" s="244"/>
      <c r="V287" s="244"/>
      <c r="W287" s="244"/>
      <c r="X287" s="244"/>
      <c r="Y287" s="244"/>
      <c r="Z287" s="244"/>
    </row>
    <row r="288" spans="12:26">
      <c r="L288" s="244"/>
      <c r="M288" s="244"/>
      <c r="N288" s="244"/>
      <c r="O288" s="244"/>
      <c r="P288" s="244"/>
      <c r="Q288" s="244"/>
      <c r="R288" s="244"/>
      <c r="S288" s="244"/>
      <c r="T288" s="244"/>
      <c r="U288" s="244"/>
      <c r="V288" s="244"/>
      <c r="W288" s="244"/>
      <c r="X288" s="244"/>
      <c r="Y288" s="244"/>
      <c r="Z288" s="244"/>
    </row>
    <row r="289" spans="12:26">
      <c r="L289" s="244"/>
      <c r="M289" s="244"/>
      <c r="N289" s="244"/>
      <c r="O289" s="244"/>
      <c r="P289" s="244"/>
      <c r="Q289" s="244"/>
      <c r="R289" s="244"/>
      <c r="S289" s="244"/>
      <c r="T289" s="244"/>
      <c r="U289" s="244"/>
      <c r="V289" s="244"/>
      <c r="W289" s="244"/>
      <c r="X289" s="244"/>
      <c r="Y289" s="244"/>
      <c r="Z289" s="244"/>
    </row>
    <row r="290" spans="12:26">
      <c r="L290" s="244"/>
      <c r="M290" s="244"/>
      <c r="N290" s="244"/>
      <c r="O290" s="244"/>
      <c r="P290" s="244"/>
      <c r="Q290" s="244"/>
      <c r="R290" s="244"/>
      <c r="S290" s="244"/>
      <c r="T290" s="244"/>
      <c r="U290" s="244"/>
      <c r="V290" s="244"/>
      <c r="W290" s="244"/>
      <c r="X290" s="244"/>
      <c r="Y290" s="244"/>
      <c r="Z290" s="244"/>
    </row>
    <row r="291" spans="12:26">
      <c r="L291" s="244"/>
      <c r="M291" s="244"/>
      <c r="N291" s="244"/>
      <c r="O291" s="244"/>
      <c r="P291" s="244"/>
      <c r="Q291" s="244"/>
      <c r="R291" s="244"/>
      <c r="S291" s="244"/>
      <c r="T291" s="244"/>
      <c r="U291" s="244"/>
      <c r="V291" s="244"/>
      <c r="W291" s="244"/>
      <c r="X291" s="244"/>
      <c r="Y291" s="244"/>
      <c r="Z291" s="244"/>
    </row>
    <row r="292" spans="12:26">
      <c r="L292" s="244"/>
      <c r="M292" s="244"/>
      <c r="N292" s="244"/>
      <c r="O292" s="244"/>
      <c r="P292" s="244"/>
      <c r="Q292" s="244"/>
      <c r="R292" s="244"/>
      <c r="S292" s="244"/>
      <c r="T292" s="244"/>
      <c r="U292" s="244"/>
      <c r="V292" s="244"/>
      <c r="W292" s="244"/>
      <c r="X292" s="244"/>
      <c r="Y292" s="244"/>
      <c r="Z292" s="244"/>
    </row>
    <row r="293" spans="12:26">
      <c r="L293" s="244"/>
      <c r="M293" s="244"/>
      <c r="N293" s="244"/>
      <c r="O293" s="244"/>
      <c r="P293" s="244"/>
      <c r="Q293" s="244"/>
      <c r="R293" s="244"/>
      <c r="S293" s="244"/>
      <c r="T293" s="244"/>
      <c r="U293" s="244"/>
      <c r="V293" s="244"/>
      <c r="W293" s="244"/>
      <c r="X293" s="244"/>
      <c r="Y293" s="244"/>
      <c r="Z293" s="244"/>
    </row>
    <row r="294" spans="12:26">
      <c r="L294" s="244"/>
      <c r="M294" s="244"/>
      <c r="N294" s="244"/>
      <c r="O294" s="244"/>
      <c r="P294" s="244"/>
      <c r="Q294" s="244"/>
      <c r="R294" s="244"/>
      <c r="S294" s="244"/>
      <c r="T294" s="244"/>
      <c r="U294" s="244"/>
      <c r="V294" s="244"/>
      <c r="W294" s="244"/>
      <c r="X294" s="244"/>
      <c r="Y294" s="244"/>
      <c r="Z294" s="244"/>
    </row>
    <row r="295" spans="12:26">
      <c r="L295" s="244"/>
      <c r="M295" s="244"/>
      <c r="N295" s="244"/>
      <c r="O295" s="244"/>
      <c r="P295" s="244"/>
      <c r="Q295" s="244"/>
      <c r="R295" s="244"/>
      <c r="S295" s="244"/>
      <c r="T295" s="244"/>
      <c r="U295" s="244"/>
      <c r="V295" s="244"/>
      <c r="W295" s="244"/>
      <c r="X295" s="244"/>
      <c r="Y295" s="244"/>
      <c r="Z295" s="244"/>
    </row>
    <row r="296" spans="12:26">
      <c r="L296" s="244"/>
      <c r="M296" s="244"/>
      <c r="N296" s="244"/>
      <c r="O296" s="244"/>
      <c r="P296" s="244"/>
      <c r="Q296" s="244"/>
      <c r="R296" s="244"/>
      <c r="S296" s="244"/>
      <c r="T296" s="244"/>
      <c r="U296" s="244"/>
      <c r="V296" s="244"/>
      <c r="W296" s="244"/>
      <c r="X296" s="244"/>
      <c r="Y296" s="244"/>
      <c r="Z296" s="244"/>
    </row>
    <row r="297" spans="12:26">
      <c r="L297" s="244"/>
      <c r="M297" s="244"/>
      <c r="N297" s="244"/>
      <c r="O297" s="244"/>
      <c r="P297" s="244"/>
      <c r="Q297" s="244"/>
      <c r="R297" s="244"/>
      <c r="S297" s="244"/>
      <c r="T297" s="244"/>
      <c r="U297" s="244"/>
      <c r="V297" s="244"/>
      <c r="W297" s="244"/>
      <c r="X297" s="244"/>
      <c r="Y297" s="244"/>
      <c r="Z297" s="244"/>
    </row>
    <row r="298" spans="12:26">
      <c r="L298" s="244"/>
      <c r="M298" s="244"/>
      <c r="N298" s="244"/>
      <c r="O298" s="244"/>
      <c r="P298" s="244"/>
      <c r="Q298" s="244"/>
      <c r="R298" s="244"/>
      <c r="S298" s="244"/>
      <c r="T298" s="244"/>
      <c r="U298" s="244"/>
      <c r="V298" s="244"/>
      <c r="W298" s="244"/>
      <c r="X298" s="244"/>
      <c r="Y298" s="244"/>
      <c r="Z298" s="244"/>
    </row>
    <row r="299" spans="12:26">
      <c r="L299" s="244"/>
      <c r="M299" s="244"/>
      <c r="N299" s="244"/>
      <c r="O299" s="244"/>
      <c r="P299" s="244"/>
      <c r="Q299" s="244"/>
      <c r="R299" s="244"/>
      <c r="S299" s="244"/>
      <c r="T299" s="244"/>
      <c r="U299" s="244"/>
      <c r="V299" s="244"/>
      <c r="W299" s="244"/>
      <c r="X299" s="244"/>
      <c r="Y299" s="244"/>
      <c r="Z299" s="244"/>
    </row>
    <row r="300" spans="12:26">
      <c r="L300" s="244"/>
      <c r="M300" s="244"/>
      <c r="N300" s="244"/>
      <c r="O300" s="244"/>
      <c r="P300" s="244"/>
      <c r="Q300" s="244"/>
      <c r="R300" s="244"/>
      <c r="S300" s="244"/>
      <c r="T300" s="244"/>
      <c r="U300" s="244"/>
      <c r="V300" s="244"/>
      <c r="W300" s="244"/>
      <c r="X300" s="244"/>
      <c r="Y300" s="244"/>
      <c r="Z300" s="244"/>
    </row>
    <row r="301" spans="12:26">
      <c r="L301" s="244"/>
      <c r="M301" s="244"/>
      <c r="N301" s="244"/>
      <c r="O301" s="244"/>
      <c r="P301" s="244"/>
      <c r="Q301" s="244"/>
      <c r="R301" s="244"/>
      <c r="S301" s="244"/>
      <c r="T301" s="244"/>
      <c r="U301" s="244"/>
      <c r="V301" s="244"/>
      <c r="W301" s="244"/>
      <c r="X301" s="244"/>
      <c r="Y301" s="244"/>
      <c r="Z301" s="244"/>
    </row>
    <row r="302" spans="12:26">
      <c r="L302" s="244"/>
      <c r="M302" s="244"/>
      <c r="N302" s="244"/>
      <c r="O302" s="244"/>
      <c r="P302" s="244"/>
      <c r="Q302" s="244"/>
      <c r="R302" s="244"/>
      <c r="S302" s="244"/>
      <c r="T302" s="244"/>
      <c r="U302" s="244"/>
      <c r="V302" s="244"/>
      <c r="W302" s="244"/>
      <c r="X302" s="244"/>
      <c r="Y302" s="244"/>
      <c r="Z302" s="244"/>
    </row>
    <row r="303" spans="12:26">
      <c r="L303" s="244"/>
      <c r="M303" s="244"/>
      <c r="N303" s="244"/>
      <c r="O303" s="244"/>
      <c r="P303" s="244"/>
      <c r="Q303" s="244"/>
      <c r="R303" s="244"/>
      <c r="S303" s="244"/>
      <c r="T303" s="244"/>
      <c r="U303" s="244"/>
      <c r="V303" s="244"/>
      <c r="W303" s="244"/>
      <c r="X303" s="244"/>
      <c r="Y303" s="244"/>
      <c r="Z303" s="244"/>
    </row>
    <row r="304" spans="12:26">
      <c r="L304" s="244"/>
      <c r="M304" s="244"/>
      <c r="N304" s="244"/>
      <c r="O304" s="244"/>
      <c r="P304" s="244"/>
      <c r="Q304" s="244"/>
      <c r="R304" s="244"/>
      <c r="S304" s="244"/>
      <c r="T304" s="244"/>
      <c r="U304" s="244"/>
      <c r="V304" s="244"/>
      <c r="W304" s="244"/>
      <c r="X304" s="244"/>
      <c r="Y304" s="244"/>
      <c r="Z304" s="244"/>
    </row>
    <row r="305" spans="12:26">
      <c r="L305" s="244"/>
      <c r="M305" s="244"/>
      <c r="N305" s="244"/>
      <c r="O305" s="244"/>
      <c r="P305" s="244"/>
      <c r="Q305" s="244"/>
      <c r="R305" s="244"/>
      <c r="S305" s="244"/>
      <c r="T305" s="244"/>
      <c r="U305" s="244"/>
      <c r="V305" s="244"/>
      <c r="W305" s="244"/>
      <c r="X305" s="244"/>
      <c r="Y305" s="244"/>
      <c r="Z305" s="244"/>
    </row>
    <row r="306" spans="12:26">
      <c r="L306" s="244"/>
      <c r="M306" s="244"/>
      <c r="N306" s="244"/>
      <c r="O306" s="244"/>
      <c r="P306" s="244"/>
      <c r="Q306" s="244"/>
      <c r="R306" s="244"/>
      <c r="S306" s="244"/>
      <c r="T306" s="244"/>
      <c r="U306" s="244"/>
      <c r="V306" s="244"/>
      <c r="W306" s="244"/>
      <c r="X306" s="244"/>
      <c r="Y306" s="244"/>
      <c r="Z306" s="244"/>
    </row>
    <row r="307" spans="12:26">
      <c r="L307" s="244"/>
      <c r="M307" s="244"/>
      <c r="N307" s="244"/>
      <c r="O307" s="244"/>
      <c r="P307" s="244"/>
      <c r="Q307" s="244"/>
      <c r="R307" s="244"/>
      <c r="S307" s="244"/>
      <c r="T307" s="244"/>
      <c r="U307" s="244"/>
      <c r="V307" s="244"/>
      <c r="W307" s="244"/>
      <c r="X307" s="244"/>
      <c r="Y307" s="244"/>
      <c r="Z307" s="244"/>
    </row>
    <row r="308" spans="12:26">
      <c r="L308" s="244"/>
      <c r="M308" s="244"/>
      <c r="N308" s="244"/>
      <c r="O308" s="244"/>
      <c r="P308" s="244"/>
      <c r="Q308" s="244"/>
      <c r="R308" s="244"/>
      <c r="S308" s="244"/>
      <c r="T308" s="244"/>
      <c r="U308" s="244"/>
      <c r="V308" s="244"/>
      <c r="W308" s="244"/>
      <c r="X308" s="244"/>
      <c r="Y308" s="244"/>
      <c r="Z308" s="244"/>
    </row>
    <row r="309" spans="12:26">
      <c r="L309" s="244"/>
      <c r="M309" s="244"/>
      <c r="N309" s="244"/>
      <c r="O309" s="244"/>
      <c r="P309" s="244"/>
      <c r="Q309" s="244"/>
      <c r="R309" s="244"/>
      <c r="S309" s="244"/>
      <c r="T309" s="244"/>
      <c r="U309" s="244"/>
      <c r="V309" s="244"/>
      <c r="W309" s="244"/>
      <c r="X309" s="244"/>
      <c r="Y309" s="244"/>
      <c r="Z309" s="244"/>
    </row>
    <row r="310" spans="12:26">
      <c r="L310" s="244"/>
      <c r="M310" s="244"/>
      <c r="N310" s="244"/>
      <c r="O310" s="244"/>
      <c r="P310" s="244"/>
      <c r="Q310" s="244"/>
      <c r="R310" s="244"/>
      <c r="S310" s="244"/>
      <c r="T310" s="244"/>
      <c r="U310" s="244"/>
      <c r="V310" s="244"/>
      <c r="W310" s="244"/>
      <c r="X310" s="244"/>
      <c r="Y310" s="244"/>
      <c r="Z310" s="244"/>
    </row>
    <row r="311" spans="12:26">
      <c r="L311" s="244"/>
      <c r="M311" s="244"/>
      <c r="N311" s="244"/>
      <c r="O311" s="244"/>
      <c r="P311" s="244"/>
      <c r="Q311" s="244"/>
      <c r="R311" s="244"/>
      <c r="S311" s="244"/>
      <c r="T311" s="244"/>
      <c r="U311" s="244"/>
      <c r="V311" s="244"/>
      <c r="W311" s="244"/>
      <c r="X311" s="244"/>
      <c r="Y311" s="244"/>
      <c r="Z311" s="244"/>
    </row>
    <row r="312" spans="12:26">
      <c r="L312" s="244"/>
      <c r="M312" s="244"/>
      <c r="N312" s="244"/>
      <c r="O312" s="244"/>
      <c r="P312" s="244"/>
      <c r="Q312" s="244"/>
      <c r="R312" s="244"/>
      <c r="S312" s="244"/>
      <c r="T312" s="244"/>
      <c r="U312" s="244"/>
      <c r="V312" s="244"/>
      <c r="W312" s="244"/>
      <c r="X312" s="244"/>
      <c r="Y312" s="244"/>
      <c r="Z312" s="244"/>
    </row>
    <row r="313" spans="12:26">
      <c r="L313" s="244"/>
      <c r="M313" s="244"/>
      <c r="N313" s="244"/>
      <c r="O313" s="244"/>
      <c r="P313" s="244"/>
      <c r="Q313" s="244"/>
      <c r="R313" s="244"/>
      <c r="S313" s="244"/>
      <c r="T313" s="244"/>
      <c r="U313" s="244"/>
      <c r="V313" s="244"/>
      <c r="W313" s="244"/>
      <c r="X313" s="244"/>
      <c r="Y313" s="244"/>
      <c r="Z313" s="244"/>
    </row>
    <row r="314" spans="12:26">
      <c r="L314" s="244"/>
      <c r="M314" s="244"/>
      <c r="N314" s="244"/>
      <c r="O314" s="244"/>
      <c r="P314" s="244"/>
      <c r="Q314" s="244"/>
      <c r="R314" s="244"/>
      <c r="S314" s="244"/>
      <c r="T314" s="244"/>
      <c r="U314" s="244"/>
      <c r="V314" s="244"/>
      <c r="W314" s="244"/>
      <c r="X314" s="244"/>
      <c r="Y314" s="244"/>
      <c r="Z314" s="244"/>
    </row>
    <row r="315" spans="12:26">
      <c r="L315" s="244"/>
      <c r="M315" s="244"/>
      <c r="N315" s="244"/>
      <c r="O315" s="244"/>
      <c r="P315" s="244"/>
      <c r="Q315" s="244"/>
      <c r="R315" s="244"/>
      <c r="S315" s="244"/>
      <c r="T315" s="244"/>
      <c r="U315" s="244"/>
      <c r="V315" s="244"/>
      <c r="W315" s="244"/>
      <c r="X315" s="244"/>
      <c r="Y315" s="244"/>
      <c r="Z315" s="244"/>
    </row>
    <row r="316" spans="12:26">
      <c r="L316" s="244"/>
      <c r="M316" s="244"/>
      <c r="N316" s="244"/>
      <c r="O316" s="244"/>
      <c r="P316" s="244"/>
      <c r="Q316" s="244"/>
      <c r="R316" s="244"/>
      <c r="S316" s="244"/>
      <c r="T316" s="244"/>
      <c r="U316" s="244"/>
      <c r="V316" s="244"/>
      <c r="W316" s="244"/>
      <c r="X316" s="244"/>
      <c r="Y316" s="244"/>
      <c r="Z316" s="244"/>
    </row>
    <row r="317" spans="12:26">
      <c r="L317" s="244"/>
      <c r="M317" s="244"/>
      <c r="N317" s="244"/>
      <c r="O317" s="244"/>
      <c r="P317" s="244"/>
      <c r="Q317" s="244"/>
      <c r="R317" s="244"/>
      <c r="S317" s="244"/>
      <c r="T317" s="244"/>
      <c r="U317" s="244"/>
      <c r="V317" s="244"/>
      <c r="W317" s="244"/>
      <c r="X317" s="244"/>
      <c r="Y317" s="244"/>
      <c r="Z317" s="244"/>
    </row>
    <row r="318" spans="12:26">
      <c r="L318" s="244"/>
      <c r="M318" s="244"/>
      <c r="N318" s="244"/>
      <c r="O318" s="244"/>
      <c r="P318" s="244"/>
      <c r="Q318" s="244"/>
      <c r="R318" s="244"/>
      <c r="S318" s="244"/>
      <c r="T318" s="244"/>
      <c r="U318" s="244"/>
      <c r="V318" s="244"/>
      <c r="W318" s="244"/>
      <c r="X318" s="244"/>
      <c r="Y318" s="244"/>
      <c r="Z318" s="244"/>
    </row>
    <row r="319" spans="12:26">
      <c r="L319" s="244"/>
      <c r="M319" s="244"/>
      <c r="N319" s="244"/>
      <c r="O319" s="244"/>
      <c r="P319" s="244"/>
      <c r="Q319" s="244"/>
      <c r="R319" s="244"/>
      <c r="S319" s="244"/>
      <c r="T319" s="244"/>
      <c r="U319" s="244"/>
      <c r="V319" s="244"/>
      <c r="W319" s="244"/>
      <c r="X319" s="244"/>
      <c r="Y319" s="244"/>
      <c r="Z319" s="244"/>
    </row>
    <row r="320" spans="12:26">
      <c r="L320" s="244"/>
      <c r="M320" s="244"/>
      <c r="N320" s="244"/>
      <c r="O320" s="244"/>
      <c r="P320" s="244"/>
      <c r="Q320" s="244"/>
      <c r="R320" s="244"/>
      <c r="S320" s="244"/>
      <c r="T320" s="244"/>
      <c r="U320" s="244"/>
      <c r="V320" s="244"/>
      <c r="W320" s="244"/>
      <c r="X320" s="244"/>
      <c r="Y320" s="244"/>
      <c r="Z320" s="244"/>
    </row>
    <row r="321" spans="12:26">
      <c r="L321" s="244"/>
      <c r="M321" s="244"/>
      <c r="N321" s="244"/>
      <c r="O321" s="244"/>
      <c r="P321" s="244"/>
      <c r="Q321" s="244"/>
      <c r="R321" s="244"/>
      <c r="S321" s="244"/>
      <c r="T321" s="244"/>
      <c r="U321" s="244"/>
      <c r="V321" s="244"/>
      <c r="W321" s="244"/>
      <c r="X321" s="244"/>
      <c r="Y321" s="244"/>
      <c r="Z321" s="244"/>
    </row>
    <row r="322" spans="12:26">
      <c r="L322" s="244"/>
      <c r="M322" s="244"/>
      <c r="N322" s="244"/>
      <c r="O322" s="244"/>
      <c r="P322" s="244"/>
      <c r="Q322" s="244"/>
      <c r="R322" s="244"/>
      <c r="S322" s="244"/>
      <c r="T322" s="244"/>
      <c r="U322" s="244"/>
      <c r="V322" s="244"/>
      <c r="W322" s="244"/>
      <c r="X322" s="244"/>
      <c r="Y322" s="244"/>
      <c r="Z322" s="244"/>
    </row>
    <row r="323" spans="12:26">
      <c r="L323" s="244"/>
      <c r="M323" s="244"/>
      <c r="N323" s="244"/>
      <c r="O323" s="244"/>
      <c r="P323" s="244"/>
      <c r="Q323" s="244"/>
      <c r="R323" s="244"/>
      <c r="S323" s="244"/>
      <c r="T323" s="244"/>
      <c r="U323" s="244"/>
      <c r="V323" s="244"/>
      <c r="W323" s="244"/>
      <c r="X323" s="244"/>
      <c r="Y323" s="244"/>
      <c r="Z323" s="244"/>
    </row>
    <row r="324" spans="12:26">
      <c r="L324" s="244"/>
      <c r="M324" s="244"/>
      <c r="N324" s="244"/>
      <c r="O324" s="244"/>
      <c r="P324" s="244"/>
      <c r="Q324" s="244"/>
      <c r="R324" s="244"/>
      <c r="S324" s="244"/>
      <c r="T324" s="244"/>
      <c r="U324" s="244"/>
      <c r="V324" s="244"/>
      <c r="W324" s="244"/>
      <c r="X324" s="244"/>
      <c r="Y324" s="244"/>
      <c r="Z324" s="244"/>
    </row>
    <row r="325" spans="12:26">
      <c r="L325" s="244"/>
      <c r="M325" s="244"/>
      <c r="N325" s="244"/>
      <c r="O325" s="244"/>
      <c r="P325" s="244"/>
      <c r="Q325" s="244"/>
      <c r="R325" s="244"/>
      <c r="S325" s="244"/>
      <c r="T325" s="244"/>
      <c r="U325" s="244"/>
      <c r="V325" s="244"/>
      <c r="W325" s="244"/>
      <c r="X325" s="244"/>
      <c r="Y325" s="244"/>
      <c r="Z325" s="244"/>
    </row>
    <row r="326" spans="12:26">
      <c r="L326" s="244"/>
      <c r="M326" s="244"/>
      <c r="N326" s="244"/>
      <c r="O326" s="244"/>
      <c r="P326" s="244"/>
      <c r="Q326" s="244"/>
      <c r="R326" s="244"/>
      <c r="S326" s="244"/>
      <c r="T326" s="244"/>
      <c r="U326" s="244"/>
      <c r="V326" s="244"/>
      <c r="W326" s="244"/>
      <c r="X326" s="244"/>
      <c r="Y326" s="244"/>
      <c r="Z326" s="244"/>
    </row>
    <row r="327" spans="12:26">
      <c r="L327" s="244"/>
      <c r="M327" s="244"/>
      <c r="N327" s="244"/>
      <c r="O327" s="244"/>
      <c r="P327" s="244"/>
      <c r="Q327" s="244"/>
      <c r="R327" s="244"/>
      <c r="S327" s="244"/>
      <c r="T327" s="244"/>
      <c r="U327" s="244"/>
      <c r="V327" s="244"/>
      <c r="W327" s="244"/>
      <c r="X327" s="244"/>
      <c r="Y327" s="244"/>
      <c r="Z327" s="244"/>
    </row>
    <row r="328" spans="12:26">
      <c r="L328" s="244"/>
      <c r="M328" s="244"/>
      <c r="N328" s="244"/>
      <c r="O328" s="244"/>
      <c r="P328" s="244"/>
      <c r="Q328" s="244"/>
      <c r="R328" s="244"/>
      <c r="S328" s="244"/>
      <c r="T328" s="244"/>
      <c r="U328" s="244"/>
      <c r="V328" s="244"/>
      <c r="W328" s="244"/>
      <c r="X328" s="244"/>
      <c r="Y328" s="244"/>
      <c r="Z328" s="244"/>
    </row>
    <row r="329" spans="12:26">
      <c r="L329" s="244"/>
      <c r="M329" s="244"/>
      <c r="N329" s="244"/>
      <c r="O329" s="244"/>
      <c r="P329" s="244"/>
      <c r="Q329" s="244"/>
      <c r="R329" s="244"/>
      <c r="S329" s="244"/>
      <c r="T329" s="244"/>
      <c r="U329" s="244"/>
      <c r="V329" s="244"/>
      <c r="W329" s="244"/>
      <c r="X329" s="244"/>
      <c r="Y329" s="244"/>
      <c r="Z329" s="244"/>
    </row>
    <row r="330" spans="12:26">
      <c r="L330" s="244"/>
      <c r="M330" s="244"/>
      <c r="N330" s="244"/>
      <c r="O330" s="244"/>
      <c r="P330" s="244"/>
      <c r="Q330" s="244"/>
      <c r="R330" s="244"/>
      <c r="S330" s="244"/>
      <c r="T330" s="244"/>
      <c r="U330" s="244"/>
      <c r="V330" s="244"/>
      <c r="W330" s="244"/>
      <c r="X330" s="244"/>
      <c r="Y330" s="244"/>
      <c r="Z330" s="244"/>
    </row>
    <row r="331" spans="12:26">
      <c r="L331" s="244"/>
      <c r="M331" s="244"/>
      <c r="N331" s="244"/>
      <c r="O331" s="244"/>
      <c r="P331" s="244"/>
      <c r="Q331" s="244"/>
      <c r="R331" s="244"/>
      <c r="S331" s="244"/>
      <c r="T331" s="244"/>
      <c r="U331" s="244"/>
      <c r="V331" s="244"/>
      <c r="W331" s="244"/>
      <c r="X331" s="244"/>
      <c r="Y331" s="244"/>
      <c r="Z331" s="244"/>
    </row>
    <row r="332" spans="12:26">
      <c r="L332" s="244"/>
      <c r="M332" s="244"/>
      <c r="N332" s="244"/>
      <c r="O332" s="244"/>
      <c r="P332" s="244"/>
      <c r="Q332" s="244"/>
      <c r="R332" s="244"/>
      <c r="S332" s="244"/>
      <c r="T332" s="244"/>
      <c r="U332" s="244"/>
      <c r="V332" s="244"/>
      <c r="W332" s="244"/>
      <c r="X332" s="244"/>
      <c r="Y332" s="244"/>
      <c r="Z332" s="244"/>
    </row>
    <row r="333" spans="12:26">
      <c r="L333" s="244"/>
      <c r="M333" s="244"/>
      <c r="N333" s="244"/>
      <c r="O333" s="244"/>
      <c r="P333" s="244"/>
      <c r="Q333" s="244"/>
      <c r="R333" s="244"/>
      <c r="S333" s="244"/>
      <c r="T333" s="244"/>
      <c r="U333" s="244"/>
      <c r="V333" s="244"/>
      <c r="W333" s="244"/>
      <c r="X333" s="244"/>
      <c r="Y333" s="244"/>
      <c r="Z333" s="244"/>
    </row>
    <row r="334" spans="12:26">
      <c r="L334" s="244"/>
      <c r="M334" s="244"/>
      <c r="N334" s="244"/>
      <c r="O334" s="244"/>
      <c r="P334" s="244"/>
      <c r="Q334" s="244"/>
      <c r="R334" s="244"/>
      <c r="S334" s="244"/>
      <c r="T334" s="244"/>
      <c r="U334" s="244"/>
      <c r="V334" s="244"/>
      <c r="W334" s="244"/>
      <c r="X334" s="244"/>
      <c r="Y334" s="244"/>
      <c r="Z334" s="244"/>
    </row>
    <row r="335" spans="12:26">
      <c r="L335" s="244"/>
      <c r="M335" s="244"/>
      <c r="N335" s="244"/>
      <c r="O335" s="244"/>
      <c r="P335" s="244"/>
      <c r="Q335" s="244"/>
      <c r="R335" s="244"/>
      <c r="S335" s="244"/>
      <c r="T335" s="244"/>
      <c r="U335" s="244"/>
      <c r="V335" s="244"/>
      <c r="W335" s="244"/>
      <c r="X335" s="244"/>
      <c r="Y335" s="244"/>
      <c r="Z335" s="244"/>
    </row>
    <row r="336" spans="12:26">
      <c r="L336" s="244"/>
      <c r="M336" s="244"/>
      <c r="N336" s="244"/>
      <c r="O336" s="244"/>
      <c r="P336" s="244"/>
      <c r="Q336" s="244"/>
      <c r="R336" s="244"/>
      <c r="S336" s="244"/>
      <c r="T336" s="244"/>
      <c r="U336" s="244"/>
      <c r="V336" s="244"/>
      <c r="W336" s="244"/>
      <c r="X336" s="244"/>
      <c r="Y336" s="244"/>
      <c r="Z336" s="244"/>
    </row>
    <row r="337" spans="12:26">
      <c r="L337" s="244"/>
      <c r="M337" s="244"/>
      <c r="N337" s="244"/>
      <c r="O337" s="244"/>
      <c r="P337" s="244"/>
      <c r="Q337" s="244"/>
      <c r="R337" s="244"/>
      <c r="S337" s="244"/>
      <c r="T337" s="244"/>
      <c r="U337" s="244"/>
      <c r="V337" s="244"/>
      <c r="W337" s="244"/>
      <c r="X337" s="244"/>
      <c r="Y337" s="244"/>
      <c r="Z337" s="244"/>
    </row>
    <row r="338" spans="12:26">
      <c r="L338" s="244"/>
      <c r="M338" s="244"/>
      <c r="N338" s="244"/>
      <c r="O338" s="244"/>
      <c r="P338" s="244"/>
      <c r="Q338" s="244"/>
      <c r="R338" s="244"/>
      <c r="S338" s="244"/>
      <c r="T338" s="244"/>
      <c r="U338" s="244"/>
      <c r="V338" s="244"/>
      <c r="W338" s="244"/>
      <c r="X338" s="244"/>
      <c r="Y338" s="244"/>
      <c r="Z338" s="244"/>
    </row>
    <row r="339" spans="12:26">
      <c r="L339" s="244"/>
      <c r="M339" s="244"/>
      <c r="N339" s="244"/>
      <c r="O339" s="244"/>
      <c r="P339" s="244"/>
      <c r="Q339" s="244"/>
      <c r="R339" s="244"/>
      <c r="S339" s="244"/>
      <c r="T339" s="244"/>
      <c r="U339" s="244"/>
      <c r="V339" s="244"/>
      <c r="W339" s="244"/>
      <c r="X339" s="244"/>
      <c r="Y339" s="244"/>
      <c r="Z339" s="244"/>
    </row>
    <row r="340" spans="12:26">
      <c r="L340" s="244"/>
      <c r="M340" s="244"/>
      <c r="N340" s="244"/>
      <c r="O340" s="244"/>
      <c r="P340" s="244"/>
      <c r="Q340" s="244"/>
      <c r="R340" s="244"/>
      <c r="S340" s="244"/>
      <c r="T340" s="244"/>
      <c r="U340" s="244"/>
      <c r="V340" s="244"/>
      <c r="W340" s="244"/>
      <c r="X340" s="244"/>
      <c r="Y340" s="244"/>
      <c r="Z340" s="244"/>
    </row>
    <row r="341" spans="12:26">
      <c r="L341" s="244"/>
      <c r="M341" s="244"/>
      <c r="N341" s="244"/>
      <c r="O341" s="244"/>
      <c r="P341" s="244"/>
      <c r="Q341" s="244"/>
      <c r="R341" s="244"/>
      <c r="S341" s="244"/>
      <c r="T341" s="244"/>
      <c r="U341" s="244"/>
      <c r="V341" s="244"/>
      <c r="W341" s="244"/>
      <c r="X341" s="244"/>
      <c r="Y341" s="244"/>
      <c r="Z341" s="244"/>
    </row>
    <row r="342" spans="12:26">
      <c r="L342" s="244"/>
      <c r="M342" s="244"/>
      <c r="N342" s="244"/>
      <c r="O342" s="244"/>
      <c r="P342" s="244"/>
      <c r="Q342" s="244"/>
      <c r="R342" s="244"/>
      <c r="S342" s="244"/>
      <c r="T342" s="244"/>
      <c r="U342" s="244"/>
      <c r="V342" s="244"/>
      <c r="W342" s="244"/>
      <c r="X342" s="244"/>
      <c r="Y342" s="244"/>
      <c r="Z342" s="244"/>
    </row>
    <row r="343" spans="12:26">
      <c r="L343" s="244"/>
      <c r="M343" s="244"/>
      <c r="N343" s="244"/>
      <c r="O343" s="244"/>
      <c r="P343" s="244"/>
      <c r="Q343" s="244"/>
      <c r="R343" s="244"/>
      <c r="S343" s="244"/>
      <c r="T343" s="244"/>
      <c r="U343" s="244"/>
      <c r="V343" s="244"/>
      <c r="W343" s="244"/>
      <c r="X343" s="244"/>
      <c r="Y343" s="244"/>
      <c r="Z343" s="244"/>
    </row>
    <row r="344" spans="12:26">
      <c r="L344" s="244"/>
      <c r="M344" s="244"/>
      <c r="N344" s="244"/>
      <c r="O344" s="244"/>
      <c r="P344" s="244"/>
      <c r="Q344" s="244"/>
      <c r="R344" s="244"/>
      <c r="S344" s="244"/>
      <c r="T344" s="244"/>
      <c r="U344" s="244"/>
      <c r="V344" s="244"/>
      <c r="W344" s="244"/>
      <c r="X344" s="244"/>
      <c r="Y344" s="244"/>
      <c r="Z344" s="244"/>
    </row>
    <row r="345" spans="12:26">
      <c r="L345" s="244"/>
      <c r="M345" s="244"/>
      <c r="N345" s="244"/>
      <c r="O345" s="244"/>
      <c r="P345" s="244"/>
      <c r="Q345" s="244"/>
      <c r="R345" s="244"/>
      <c r="S345" s="244"/>
      <c r="T345" s="244"/>
      <c r="U345" s="244"/>
      <c r="V345" s="244"/>
      <c r="W345" s="244"/>
      <c r="X345" s="244"/>
      <c r="Y345" s="244"/>
      <c r="Z345" s="244"/>
    </row>
    <row r="346" spans="12:26">
      <c r="L346" s="244"/>
      <c r="M346" s="244"/>
      <c r="N346" s="244"/>
      <c r="O346" s="244"/>
      <c r="P346" s="244"/>
      <c r="Q346" s="244"/>
      <c r="R346" s="244"/>
      <c r="S346" s="244"/>
      <c r="T346" s="244"/>
      <c r="U346" s="244"/>
      <c r="V346" s="244"/>
      <c r="W346" s="244"/>
      <c r="X346" s="244"/>
      <c r="Y346" s="244"/>
      <c r="Z346" s="244"/>
    </row>
    <row r="347" spans="12:26">
      <c r="L347" s="244"/>
      <c r="M347" s="244"/>
      <c r="N347" s="244"/>
      <c r="O347" s="244"/>
      <c r="P347" s="244"/>
      <c r="Q347" s="244"/>
      <c r="R347" s="244"/>
      <c r="S347" s="244"/>
      <c r="T347" s="244"/>
      <c r="U347" s="244"/>
      <c r="V347" s="244"/>
      <c r="W347" s="244"/>
      <c r="X347" s="244"/>
      <c r="Y347" s="244"/>
      <c r="Z347" s="244"/>
    </row>
    <row r="348" spans="12:26">
      <c r="L348" s="244"/>
      <c r="M348" s="244"/>
      <c r="N348" s="244"/>
      <c r="O348" s="244"/>
      <c r="P348" s="244"/>
      <c r="Q348" s="244"/>
      <c r="R348" s="244"/>
      <c r="S348" s="244"/>
      <c r="T348" s="244"/>
      <c r="U348" s="244"/>
      <c r="V348" s="244"/>
      <c r="W348" s="244"/>
      <c r="X348" s="244"/>
      <c r="Y348" s="244"/>
      <c r="Z348" s="244"/>
    </row>
    <row r="349" spans="12:26">
      <c r="L349" s="244"/>
      <c r="M349" s="244"/>
      <c r="N349" s="244"/>
      <c r="O349" s="244"/>
      <c r="P349" s="244"/>
      <c r="Q349" s="244"/>
      <c r="R349" s="244"/>
      <c r="S349" s="244"/>
      <c r="T349" s="244"/>
      <c r="U349" s="244"/>
      <c r="V349" s="244"/>
      <c r="W349" s="244"/>
      <c r="X349" s="244"/>
      <c r="Y349" s="244"/>
      <c r="Z349" s="244"/>
    </row>
    <row r="350" spans="12:26">
      <c r="L350" s="244"/>
      <c r="M350" s="244"/>
      <c r="N350" s="244"/>
      <c r="O350" s="244"/>
      <c r="P350" s="244"/>
      <c r="Q350" s="244"/>
      <c r="R350" s="244"/>
      <c r="S350" s="244"/>
      <c r="T350" s="244"/>
      <c r="U350" s="244"/>
      <c r="V350" s="244"/>
      <c r="W350" s="244"/>
      <c r="X350" s="244"/>
      <c r="Y350" s="244"/>
      <c r="Z350" s="244"/>
    </row>
    <row r="351" spans="12:26">
      <c r="L351" s="244"/>
      <c r="M351" s="244"/>
      <c r="N351" s="244"/>
      <c r="O351" s="244"/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</row>
    <row r="352" spans="12:26">
      <c r="L352" s="244"/>
      <c r="M352" s="244"/>
      <c r="N352" s="244"/>
      <c r="O352" s="244"/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</row>
    <row r="353" spans="12:26">
      <c r="L353" s="244"/>
      <c r="M353" s="244"/>
      <c r="N353" s="244"/>
      <c r="O353" s="244"/>
      <c r="P353" s="244"/>
      <c r="Q353" s="244"/>
      <c r="R353" s="244"/>
      <c r="S353" s="244"/>
      <c r="T353" s="244"/>
      <c r="U353" s="244"/>
      <c r="V353" s="244"/>
      <c r="W353" s="244"/>
      <c r="X353" s="244"/>
      <c r="Y353" s="244"/>
      <c r="Z353" s="244"/>
    </row>
    <row r="354" spans="12:26">
      <c r="L354" s="244"/>
      <c r="M354" s="244"/>
      <c r="N354" s="244"/>
      <c r="O354" s="244"/>
      <c r="P354" s="244"/>
      <c r="Q354" s="244"/>
      <c r="R354" s="244"/>
      <c r="S354" s="244"/>
      <c r="T354" s="244"/>
      <c r="U354" s="244"/>
      <c r="V354" s="244"/>
      <c r="W354" s="244"/>
      <c r="X354" s="244"/>
      <c r="Y354" s="244"/>
      <c r="Z354" s="244"/>
    </row>
    <row r="355" spans="12:26">
      <c r="L355" s="244"/>
      <c r="M355" s="244"/>
      <c r="N355" s="244"/>
      <c r="O355" s="244"/>
      <c r="P355" s="244"/>
      <c r="Q355" s="244"/>
      <c r="R355" s="244"/>
      <c r="S355" s="244"/>
      <c r="T355" s="244"/>
      <c r="U355" s="244"/>
      <c r="V355" s="244"/>
      <c r="W355" s="244"/>
      <c r="X355" s="244"/>
      <c r="Y355" s="244"/>
      <c r="Z355" s="244"/>
    </row>
    <row r="356" spans="12:26">
      <c r="L356" s="244"/>
      <c r="M356" s="244"/>
      <c r="N356" s="244"/>
      <c r="O356" s="244"/>
      <c r="P356" s="244"/>
      <c r="Q356" s="244"/>
      <c r="R356" s="244"/>
      <c r="S356" s="244"/>
      <c r="T356" s="244"/>
      <c r="U356" s="244"/>
      <c r="V356" s="244"/>
      <c r="W356" s="244"/>
      <c r="X356" s="244"/>
      <c r="Y356" s="244"/>
      <c r="Z356" s="244"/>
    </row>
    <row r="357" spans="12:26">
      <c r="L357" s="244"/>
      <c r="M357" s="244"/>
      <c r="N357" s="244"/>
      <c r="O357" s="244"/>
      <c r="P357" s="244"/>
      <c r="Q357" s="244"/>
      <c r="R357" s="244"/>
      <c r="S357" s="244"/>
      <c r="T357" s="244"/>
      <c r="U357" s="244"/>
      <c r="V357" s="244"/>
      <c r="W357" s="244"/>
      <c r="X357" s="244"/>
      <c r="Y357" s="244"/>
      <c r="Z357" s="244"/>
    </row>
    <row r="358" spans="12:26">
      <c r="L358" s="244"/>
      <c r="M358" s="244"/>
      <c r="N358" s="244"/>
      <c r="O358" s="244"/>
      <c r="P358" s="244"/>
      <c r="Q358" s="244"/>
      <c r="R358" s="244"/>
      <c r="S358" s="244"/>
      <c r="T358" s="244"/>
      <c r="U358" s="244"/>
      <c r="V358" s="244"/>
      <c r="W358" s="244"/>
      <c r="X358" s="244"/>
      <c r="Y358" s="244"/>
      <c r="Z358" s="244"/>
    </row>
    <row r="359" spans="12:26">
      <c r="L359" s="244"/>
      <c r="M359" s="244"/>
      <c r="N359" s="244"/>
      <c r="O359" s="244"/>
      <c r="P359" s="244"/>
      <c r="Q359" s="244"/>
      <c r="R359" s="244"/>
      <c r="S359" s="244"/>
      <c r="T359" s="244"/>
      <c r="U359" s="244"/>
      <c r="V359" s="244"/>
      <c r="W359" s="244"/>
      <c r="X359" s="244"/>
      <c r="Y359" s="244"/>
      <c r="Z359" s="244"/>
    </row>
    <row r="360" spans="12:26">
      <c r="L360" s="244"/>
      <c r="M360" s="244"/>
      <c r="N360" s="244"/>
      <c r="O360" s="244"/>
      <c r="P360" s="244"/>
      <c r="Q360" s="244"/>
      <c r="R360" s="244"/>
      <c r="S360" s="244"/>
      <c r="T360" s="244"/>
      <c r="U360" s="244"/>
      <c r="V360" s="244"/>
      <c r="W360" s="244"/>
      <c r="X360" s="244"/>
      <c r="Y360" s="244"/>
      <c r="Z360" s="244"/>
    </row>
    <row r="361" spans="12:26">
      <c r="L361" s="244"/>
      <c r="M361" s="244"/>
      <c r="N361" s="244"/>
      <c r="O361" s="244"/>
      <c r="P361" s="244"/>
      <c r="Q361" s="244"/>
      <c r="R361" s="244"/>
      <c r="S361" s="244"/>
      <c r="T361" s="244"/>
      <c r="U361" s="244"/>
      <c r="V361" s="244"/>
      <c r="W361" s="244"/>
      <c r="X361" s="244"/>
      <c r="Y361" s="244"/>
      <c r="Z361" s="244"/>
    </row>
    <row r="362" spans="12:26">
      <c r="L362" s="244"/>
      <c r="M362" s="244"/>
      <c r="N362" s="244"/>
      <c r="O362" s="244"/>
      <c r="P362" s="244"/>
      <c r="Q362" s="244"/>
      <c r="R362" s="244"/>
      <c r="S362" s="244"/>
      <c r="T362" s="244"/>
      <c r="U362" s="244"/>
      <c r="V362" s="244"/>
      <c r="W362" s="244"/>
      <c r="X362" s="244"/>
      <c r="Y362" s="244"/>
      <c r="Z362" s="244"/>
    </row>
    <row r="363" spans="12:26">
      <c r="L363" s="244"/>
      <c r="M363" s="244"/>
      <c r="N363" s="244"/>
      <c r="O363" s="244"/>
      <c r="P363" s="244"/>
      <c r="Q363" s="244"/>
      <c r="R363" s="244"/>
      <c r="S363" s="244"/>
      <c r="T363" s="244"/>
      <c r="U363" s="244"/>
      <c r="V363" s="244"/>
      <c r="W363" s="244"/>
      <c r="X363" s="244"/>
      <c r="Y363" s="244"/>
      <c r="Z363" s="244"/>
    </row>
    <row r="364" spans="12:26">
      <c r="L364" s="244"/>
      <c r="M364" s="244"/>
      <c r="N364" s="244"/>
      <c r="O364" s="244"/>
      <c r="P364" s="244"/>
      <c r="Q364" s="244"/>
      <c r="R364" s="244"/>
      <c r="S364" s="244"/>
      <c r="T364" s="244"/>
      <c r="U364" s="244"/>
      <c r="V364" s="244"/>
      <c r="W364" s="244"/>
      <c r="X364" s="244"/>
      <c r="Y364" s="244"/>
      <c r="Z364" s="244"/>
    </row>
    <row r="365" spans="12:26">
      <c r="L365" s="244"/>
      <c r="M365" s="244"/>
      <c r="N365" s="244"/>
      <c r="O365" s="244"/>
      <c r="P365" s="244"/>
      <c r="Q365" s="244"/>
      <c r="R365" s="244"/>
      <c r="S365" s="244"/>
      <c r="T365" s="244"/>
      <c r="U365" s="244"/>
      <c r="V365" s="244"/>
      <c r="W365" s="244"/>
      <c r="X365" s="244"/>
      <c r="Y365" s="244"/>
      <c r="Z365" s="244"/>
    </row>
    <row r="366" spans="12:26">
      <c r="L366" s="244"/>
      <c r="M366" s="244"/>
      <c r="N366" s="244"/>
      <c r="O366" s="244"/>
      <c r="P366" s="244"/>
      <c r="Q366" s="244"/>
      <c r="R366" s="244"/>
      <c r="S366" s="244"/>
      <c r="T366" s="244"/>
      <c r="U366" s="244"/>
      <c r="V366" s="244"/>
      <c r="W366" s="244"/>
      <c r="X366" s="244"/>
      <c r="Y366" s="244"/>
      <c r="Z366" s="244"/>
    </row>
    <row r="367" spans="12:26">
      <c r="L367" s="244"/>
      <c r="M367" s="244"/>
      <c r="N367" s="244"/>
      <c r="O367" s="244"/>
      <c r="P367" s="244"/>
      <c r="Q367" s="244"/>
      <c r="R367" s="244"/>
      <c r="S367" s="244"/>
      <c r="T367" s="244"/>
      <c r="U367" s="244"/>
      <c r="V367" s="244"/>
      <c r="W367" s="244"/>
      <c r="X367" s="244"/>
      <c r="Y367" s="244"/>
      <c r="Z367" s="244"/>
    </row>
    <row r="368" spans="12:26">
      <c r="L368" s="244"/>
      <c r="M368" s="244"/>
      <c r="N368" s="244"/>
      <c r="O368" s="244"/>
      <c r="P368" s="244"/>
      <c r="Q368" s="244"/>
      <c r="R368" s="244"/>
      <c r="S368" s="244"/>
      <c r="T368" s="244"/>
      <c r="U368" s="244"/>
      <c r="V368" s="244"/>
      <c r="W368" s="244"/>
      <c r="X368" s="244"/>
      <c r="Y368" s="244"/>
      <c r="Z368" s="244"/>
    </row>
    <row r="369" spans="12:26">
      <c r="L369" s="244"/>
      <c r="M369" s="244"/>
      <c r="N369" s="244"/>
      <c r="O369" s="244"/>
      <c r="P369" s="244"/>
      <c r="Q369" s="244"/>
      <c r="R369" s="244"/>
      <c r="S369" s="244"/>
      <c r="T369" s="244"/>
      <c r="U369" s="244"/>
      <c r="V369" s="244"/>
      <c r="W369" s="244"/>
      <c r="X369" s="244"/>
      <c r="Y369" s="244"/>
      <c r="Z369" s="244"/>
    </row>
    <row r="370" spans="12:26">
      <c r="L370" s="244"/>
      <c r="M370" s="244"/>
      <c r="N370" s="244"/>
      <c r="O370" s="244"/>
      <c r="P370" s="244"/>
      <c r="Q370" s="244"/>
      <c r="R370" s="244"/>
      <c r="S370" s="244"/>
      <c r="T370" s="244"/>
      <c r="U370" s="244"/>
      <c r="V370" s="244"/>
      <c r="W370" s="244"/>
      <c r="X370" s="244"/>
      <c r="Y370" s="244"/>
      <c r="Z370" s="244"/>
    </row>
    <row r="371" spans="12:26">
      <c r="L371" s="244"/>
      <c r="M371" s="244"/>
      <c r="N371" s="244"/>
      <c r="O371" s="244"/>
      <c r="P371" s="244"/>
      <c r="Q371" s="244"/>
      <c r="R371" s="244"/>
      <c r="S371" s="244"/>
      <c r="T371" s="244"/>
      <c r="U371" s="244"/>
      <c r="V371" s="244"/>
      <c r="W371" s="244"/>
      <c r="X371" s="244"/>
      <c r="Y371" s="244"/>
      <c r="Z371" s="244"/>
    </row>
    <row r="372" spans="12:26">
      <c r="L372" s="244"/>
      <c r="M372" s="244"/>
      <c r="N372" s="244"/>
      <c r="O372" s="244"/>
      <c r="P372" s="244"/>
      <c r="Q372" s="244"/>
      <c r="R372" s="244"/>
      <c r="S372" s="244"/>
      <c r="T372" s="244"/>
      <c r="U372" s="244"/>
      <c r="V372" s="244"/>
      <c r="W372" s="244"/>
      <c r="X372" s="244"/>
      <c r="Y372" s="244"/>
      <c r="Z372" s="244"/>
    </row>
    <row r="373" spans="12:26">
      <c r="L373" s="244"/>
      <c r="M373" s="244"/>
      <c r="N373" s="244"/>
      <c r="O373" s="244"/>
      <c r="P373" s="244"/>
      <c r="Q373" s="244"/>
      <c r="R373" s="244"/>
      <c r="S373" s="244"/>
      <c r="T373" s="244"/>
      <c r="U373" s="244"/>
      <c r="V373" s="244"/>
      <c r="W373" s="244"/>
      <c r="X373" s="244"/>
      <c r="Y373" s="244"/>
      <c r="Z373" s="244"/>
    </row>
    <row r="374" spans="12:26">
      <c r="L374" s="244"/>
      <c r="M374" s="244"/>
      <c r="N374" s="244"/>
      <c r="O374" s="244"/>
      <c r="P374" s="244"/>
      <c r="Q374" s="244"/>
      <c r="R374" s="244"/>
      <c r="S374" s="244"/>
      <c r="T374" s="244"/>
      <c r="U374" s="244"/>
      <c r="V374" s="244"/>
      <c r="W374" s="244"/>
      <c r="X374" s="244"/>
      <c r="Y374" s="244"/>
      <c r="Z374" s="244"/>
    </row>
    <row r="375" spans="12:26">
      <c r="L375" s="244"/>
      <c r="M375" s="244"/>
      <c r="N375" s="244"/>
      <c r="O375" s="244"/>
      <c r="P375" s="244"/>
      <c r="Q375" s="244"/>
      <c r="R375" s="244"/>
      <c r="S375" s="244"/>
      <c r="T375" s="244"/>
      <c r="U375" s="244"/>
      <c r="V375" s="244"/>
      <c r="W375" s="244"/>
      <c r="X375" s="244"/>
      <c r="Y375" s="244"/>
      <c r="Z375" s="244"/>
    </row>
    <row r="376" spans="12:26">
      <c r="L376" s="244"/>
      <c r="M376" s="244"/>
      <c r="N376" s="244"/>
      <c r="O376" s="244"/>
      <c r="P376" s="244"/>
      <c r="Q376" s="244"/>
      <c r="R376" s="244"/>
      <c r="S376" s="244"/>
      <c r="T376" s="244"/>
      <c r="U376" s="244"/>
      <c r="V376" s="244"/>
      <c r="W376" s="244"/>
      <c r="X376" s="244"/>
      <c r="Y376" s="244"/>
      <c r="Z376" s="244"/>
    </row>
    <row r="377" spans="12:26">
      <c r="L377" s="244"/>
      <c r="M377" s="244"/>
      <c r="N377" s="244"/>
      <c r="O377" s="244"/>
      <c r="P377" s="244"/>
      <c r="Q377" s="244"/>
      <c r="R377" s="244"/>
      <c r="S377" s="244"/>
      <c r="T377" s="244"/>
      <c r="U377" s="244"/>
      <c r="V377" s="244"/>
      <c r="W377" s="244"/>
      <c r="X377" s="244"/>
      <c r="Y377" s="244"/>
      <c r="Z377" s="244"/>
    </row>
    <row r="378" spans="12:26">
      <c r="L378" s="244"/>
      <c r="M378" s="244"/>
      <c r="N378" s="244"/>
      <c r="O378" s="244"/>
      <c r="P378" s="244"/>
      <c r="Q378" s="244"/>
      <c r="R378" s="244"/>
      <c r="S378" s="244"/>
      <c r="T378" s="244"/>
      <c r="U378" s="244"/>
      <c r="V378" s="244"/>
      <c r="W378" s="244"/>
      <c r="X378" s="244"/>
      <c r="Y378" s="244"/>
      <c r="Z378" s="244"/>
    </row>
    <row r="379" spans="12:26">
      <c r="L379" s="244"/>
      <c r="M379" s="244"/>
      <c r="N379" s="244"/>
      <c r="O379" s="244"/>
      <c r="P379" s="244"/>
      <c r="Q379" s="244"/>
      <c r="R379" s="244"/>
      <c r="S379" s="244"/>
      <c r="T379" s="244"/>
      <c r="U379" s="244"/>
      <c r="V379" s="244"/>
      <c r="W379" s="244"/>
      <c r="X379" s="244"/>
      <c r="Y379" s="244"/>
      <c r="Z379" s="244"/>
    </row>
    <row r="380" spans="12:26">
      <c r="L380" s="244"/>
      <c r="M380" s="244"/>
      <c r="N380" s="244"/>
      <c r="O380" s="244"/>
      <c r="P380" s="244"/>
      <c r="Q380" s="244"/>
      <c r="R380" s="244"/>
      <c r="S380" s="244"/>
      <c r="T380" s="244"/>
      <c r="U380" s="244"/>
      <c r="V380" s="244"/>
      <c r="W380" s="244"/>
      <c r="X380" s="244"/>
      <c r="Y380" s="244"/>
      <c r="Z380" s="244"/>
    </row>
    <row r="381" spans="12:26">
      <c r="L381" s="244"/>
      <c r="M381" s="244"/>
      <c r="N381" s="244"/>
      <c r="O381" s="244"/>
      <c r="P381" s="244"/>
      <c r="Q381" s="244"/>
      <c r="R381" s="244"/>
      <c r="S381" s="244"/>
      <c r="T381" s="244"/>
      <c r="U381" s="244"/>
      <c r="V381" s="244"/>
      <c r="W381" s="244"/>
      <c r="X381" s="244"/>
      <c r="Y381" s="244"/>
      <c r="Z381" s="244"/>
    </row>
    <row r="382" spans="12:26">
      <c r="L382" s="244"/>
      <c r="M382" s="244"/>
      <c r="N382" s="244"/>
      <c r="O382" s="244"/>
      <c r="P382" s="244"/>
      <c r="Q382" s="244"/>
      <c r="R382" s="244"/>
      <c r="S382" s="244"/>
      <c r="T382" s="244"/>
      <c r="U382" s="244"/>
      <c r="V382" s="244"/>
      <c r="W382" s="244"/>
      <c r="X382" s="244"/>
      <c r="Y382" s="244"/>
      <c r="Z382" s="244"/>
    </row>
    <row r="383" spans="12:26">
      <c r="L383" s="244"/>
      <c r="M383" s="244"/>
      <c r="N383" s="244"/>
      <c r="O383" s="244"/>
      <c r="P383" s="244"/>
      <c r="Q383" s="244"/>
      <c r="R383" s="244"/>
      <c r="S383" s="244"/>
      <c r="T383" s="244"/>
      <c r="U383" s="244"/>
      <c r="V383" s="244"/>
      <c r="W383" s="244"/>
      <c r="X383" s="244"/>
      <c r="Y383" s="244"/>
      <c r="Z383" s="244"/>
    </row>
    <row r="384" spans="12:26">
      <c r="L384" s="244"/>
      <c r="M384" s="244"/>
      <c r="N384" s="244"/>
      <c r="O384" s="244"/>
      <c r="P384" s="244"/>
      <c r="Q384" s="244"/>
      <c r="R384" s="244"/>
      <c r="S384" s="244"/>
      <c r="T384" s="244"/>
      <c r="U384" s="244"/>
      <c r="V384" s="244"/>
      <c r="W384" s="244"/>
      <c r="X384" s="244"/>
      <c r="Y384" s="244"/>
      <c r="Z384" s="244"/>
    </row>
    <row r="385" spans="12:26">
      <c r="L385" s="244"/>
      <c r="M385" s="244"/>
      <c r="N385" s="244"/>
      <c r="O385" s="244"/>
      <c r="P385" s="244"/>
      <c r="Q385" s="244"/>
      <c r="R385" s="244"/>
      <c r="S385" s="244"/>
      <c r="T385" s="244"/>
      <c r="U385" s="244"/>
      <c r="V385" s="244"/>
      <c r="W385" s="244"/>
      <c r="X385" s="244"/>
      <c r="Y385" s="244"/>
      <c r="Z385" s="244"/>
    </row>
    <row r="386" spans="12:26">
      <c r="L386" s="244"/>
      <c r="M386" s="244"/>
      <c r="N386" s="244"/>
      <c r="O386" s="244"/>
      <c r="P386" s="244"/>
      <c r="Q386" s="244"/>
      <c r="R386" s="244"/>
      <c r="S386" s="244"/>
      <c r="T386" s="244"/>
      <c r="U386" s="244"/>
      <c r="V386" s="244"/>
      <c r="W386" s="244"/>
      <c r="X386" s="244"/>
      <c r="Y386" s="244"/>
      <c r="Z386" s="244"/>
    </row>
    <row r="387" spans="12:26">
      <c r="L387" s="244"/>
      <c r="M387" s="244"/>
      <c r="N387" s="244"/>
      <c r="O387" s="244"/>
      <c r="P387" s="244"/>
      <c r="Q387" s="244"/>
      <c r="R387" s="244"/>
      <c r="S387" s="244"/>
      <c r="T387" s="244"/>
      <c r="U387" s="244"/>
      <c r="V387" s="244"/>
      <c r="W387" s="244"/>
      <c r="X387" s="244"/>
      <c r="Y387" s="244"/>
      <c r="Z387" s="244"/>
    </row>
    <row r="388" spans="12:26">
      <c r="L388" s="244"/>
      <c r="M388" s="244"/>
      <c r="N388" s="244"/>
      <c r="O388" s="244"/>
      <c r="P388" s="244"/>
      <c r="Q388" s="244"/>
      <c r="R388" s="244"/>
      <c r="S388" s="244"/>
      <c r="T388" s="244"/>
      <c r="U388" s="244"/>
      <c r="V388" s="244"/>
      <c r="W388" s="244"/>
      <c r="X388" s="244"/>
      <c r="Y388" s="244"/>
      <c r="Z388" s="244"/>
    </row>
    <row r="389" spans="12:26">
      <c r="L389" s="244"/>
      <c r="M389" s="244"/>
      <c r="N389" s="244"/>
      <c r="O389" s="244"/>
      <c r="P389" s="244"/>
      <c r="Q389" s="244"/>
      <c r="R389" s="244"/>
      <c r="S389" s="244"/>
      <c r="T389" s="244"/>
      <c r="U389" s="244"/>
      <c r="V389" s="244"/>
      <c r="W389" s="244"/>
      <c r="X389" s="244"/>
      <c r="Y389" s="244"/>
      <c r="Z389" s="244"/>
    </row>
    <row r="390" spans="12:26">
      <c r="L390" s="244"/>
      <c r="M390" s="244"/>
      <c r="N390" s="244"/>
      <c r="O390" s="244"/>
      <c r="P390" s="244"/>
      <c r="Q390" s="244"/>
      <c r="R390" s="244"/>
      <c r="S390" s="244"/>
      <c r="T390" s="244"/>
      <c r="U390" s="244"/>
      <c r="V390" s="244"/>
      <c r="W390" s="244"/>
      <c r="X390" s="244"/>
      <c r="Y390" s="244"/>
      <c r="Z390" s="244"/>
    </row>
    <row r="391" spans="12:26">
      <c r="L391" s="244"/>
      <c r="M391" s="244"/>
      <c r="N391" s="244"/>
      <c r="O391" s="244"/>
      <c r="P391" s="244"/>
      <c r="Q391" s="244"/>
      <c r="R391" s="244"/>
      <c r="S391" s="244"/>
      <c r="T391" s="244"/>
      <c r="U391" s="244"/>
      <c r="V391" s="244"/>
      <c r="W391" s="244"/>
      <c r="X391" s="244"/>
      <c r="Y391" s="244"/>
      <c r="Z391" s="244"/>
    </row>
    <row r="392" spans="12:26">
      <c r="L392" s="244"/>
      <c r="M392" s="244"/>
      <c r="N392" s="244"/>
      <c r="O392" s="244"/>
      <c r="P392" s="244"/>
      <c r="Q392" s="244"/>
      <c r="R392" s="244"/>
      <c r="S392" s="244"/>
      <c r="T392" s="244"/>
      <c r="U392" s="244"/>
      <c r="V392" s="244"/>
      <c r="W392" s="244"/>
      <c r="X392" s="244"/>
      <c r="Y392" s="244"/>
      <c r="Z392" s="244"/>
    </row>
    <row r="393" spans="12:26">
      <c r="L393" s="244"/>
      <c r="M393" s="244"/>
      <c r="N393" s="244"/>
      <c r="O393" s="244"/>
      <c r="P393" s="244"/>
      <c r="Q393" s="244"/>
      <c r="R393" s="244"/>
      <c r="S393" s="244"/>
      <c r="T393" s="244"/>
      <c r="U393" s="244"/>
      <c r="V393" s="244"/>
      <c r="W393" s="244"/>
      <c r="X393" s="244"/>
      <c r="Y393" s="244"/>
      <c r="Z393" s="244"/>
    </row>
    <row r="394" spans="12:26">
      <c r="L394" s="244"/>
      <c r="M394" s="244"/>
      <c r="N394" s="244"/>
      <c r="O394" s="244"/>
      <c r="P394" s="244"/>
      <c r="Q394" s="244"/>
      <c r="R394" s="244"/>
      <c r="S394" s="244"/>
      <c r="T394" s="244"/>
      <c r="U394" s="244"/>
      <c r="V394" s="244"/>
      <c r="W394" s="244"/>
      <c r="X394" s="244"/>
      <c r="Y394" s="244"/>
      <c r="Z394" s="244"/>
    </row>
    <row r="395" spans="12:26">
      <c r="L395" s="244"/>
      <c r="M395" s="244"/>
      <c r="N395" s="244"/>
      <c r="O395" s="244"/>
      <c r="P395" s="244"/>
      <c r="Q395" s="244"/>
      <c r="R395" s="244"/>
      <c r="S395" s="244"/>
      <c r="T395" s="244"/>
      <c r="U395" s="244"/>
      <c r="V395" s="244"/>
      <c r="W395" s="244"/>
      <c r="X395" s="244"/>
      <c r="Y395" s="244"/>
      <c r="Z395" s="244"/>
    </row>
    <row r="396" spans="12:26">
      <c r="L396" s="244"/>
      <c r="M396" s="244"/>
      <c r="N396" s="244"/>
      <c r="O396" s="244"/>
      <c r="P396" s="244"/>
      <c r="Q396" s="244"/>
      <c r="R396" s="244"/>
      <c r="S396" s="244"/>
      <c r="T396" s="244"/>
      <c r="U396" s="244"/>
      <c r="V396" s="244"/>
      <c r="W396" s="244"/>
      <c r="X396" s="244"/>
      <c r="Y396" s="244"/>
      <c r="Z396" s="244"/>
    </row>
    <row r="397" spans="12:26">
      <c r="L397" s="244"/>
      <c r="M397" s="244"/>
      <c r="N397" s="244"/>
      <c r="O397" s="244"/>
      <c r="P397" s="244"/>
      <c r="Q397" s="244"/>
      <c r="R397" s="244"/>
      <c r="S397" s="244"/>
      <c r="T397" s="244"/>
      <c r="U397" s="244"/>
      <c r="V397" s="244"/>
      <c r="W397" s="244"/>
      <c r="X397" s="244"/>
      <c r="Y397" s="244"/>
      <c r="Z397" s="244"/>
    </row>
    <row r="398" spans="12:26">
      <c r="L398" s="244"/>
      <c r="M398" s="244"/>
      <c r="N398" s="244"/>
      <c r="O398" s="244"/>
      <c r="P398" s="244"/>
      <c r="Q398" s="244"/>
      <c r="R398" s="244"/>
      <c r="S398" s="244"/>
      <c r="T398" s="244"/>
      <c r="U398" s="244"/>
      <c r="V398" s="244"/>
      <c r="W398" s="244"/>
      <c r="X398" s="244"/>
      <c r="Y398" s="244"/>
      <c r="Z398" s="244"/>
    </row>
    <row r="399" spans="12:26">
      <c r="L399" s="244"/>
      <c r="M399" s="244"/>
      <c r="N399" s="244"/>
      <c r="O399" s="244"/>
      <c r="P399" s="244"/>
      <c r="Q399" s="244"/>
      <c r="R399" s="244"/>
      <c r="S399" s="244"/>
      <c r="T399" s="244"/>
      <c r="U399" s="244"/>
      <c r="V399" s="244"/>
      <c r="W399" s="244"/>
      <c r="X399" s="244"/>
      <c r="Y399" s="244"/>
      <c r="Z399" s="244"/>
    </row>
    <row r="400" spans="12:26">
      <c r="L400" s="244"/>
      <c r="M400" s="244"/>
      <c r="N400" s="244"/>
      <c r="O400" s="244"/>
      <c r="P400" s="244"/>
      <c r="Q400" s="244"/>
      <c r="R400" s="244"/>
      <c r="S400" s="244"/>
      <c r="T400" s="244"/>
      <c r="U400" s="244"/>
      <c r="V400" s="244"/>
      <c r="W400" s="244"/>
      <c r="X400" s="244"/>
      <c r="Y400" s="244"/>
      <c r="Z400" s="244"/>
    </row>
    <row r="401" spans="12:26">
      <c r="L401" s="244"/>
      <c r="M401" s="244"/>
      <c r="N401" s="244"/>
      <c r="O401" s="244"/>
      <c r="P401" s="244"/>
      <c r="Q401" s="244"/>
      <c r="R401" s="244"/>
      <c r="S401" s="244"/>
      <c r="T401" s="244"/>
      <c r="U401" s="244"/>
      <c r="V401" s="244"/>
      <c r="W401" s="244"/>
      <c r="X401" s="244"/>
      <c r="Y401" s="244"/>
      <c r="Z401" s="244"/>
    </row>
    <row r="402" spans="12:26">
      <c r="L402" s="244"/>
      <c r="M402" s="244"/>
      <c r="N402" s="244"/>
      <c r="O402" s="244"/>
      <c r="P402" s="244"/>
      <c r="Q402" s="244"/>
      <c r="R402" s="244"/>
      <c r="S402" s="244"/>
      <c r="T402" s="244"/>
      <c r="U402" s="244"/>
      <c r="V402" s="244"/>
      <c r="W402" s="244"/>
      <c r="X402" s="244"/>
      <c r="Y402" s="244"/>
      <c r="Z402" s="244"/>
    </row>
    <row r="403" spans="12:26">
      <c r="L403" s="244"/>
      <c r="M403" s="244"/>
      <c r="N403" s="244"/>
      <c r="O403" s="244"/>
      <c r="P403" s="244"/>
      <c r="Q403" s="244"/>
      <c r="R403" s="244"/>
      <c r="S403" s="244"/>
      <c r="T403" s="244"/>
      <c r="U403" s="244"/>
      <c r="V403" s="244"/>
      <c r="W403" s="244"/>
      <c r="X403" s="244"/>
      <c r="Y403" s="244"/>
      <c r="Z403" s="244"/>
    </row>
    <row r="404" spans="12:26">
      <c r="L404" s="244"/>
      <c r="M404" s="244"/>
      <c r="N404" s="244"/>
      <c r="O404" s="244"/>
      <c r="P404" s="244"/>
      <c r="Q404" s="244"/>
      <c r="R404" s="244"/>
      <c r="S404" s="244"/>
      <c r="T404" s="244"/>
      <c r="U404" s="244"/>
      <c r="V404" s="244"/>
      <c r="W404" s="244"/>
      <c r="X404" s="244"/>
      <c r="Y404" s="244"/>
      <c r="Z404" s="244"/>
    </row>
    <row r="405" spans="12:26">
      <c r="L405" s="244"/>
      <c r="M405" s="244"/>
      <c r="N405" s="244"/>
      <c r="O405" s="244"/>
      <c r="P405" s="244"/>
      <c r="Q405" s="244"/>
      <c r="R405" s="244"/>
      <c r="S405" s="244"/>
      <c r="T405" s="244"/>
      <c r="U405" s="244"/>
      <c r="V405" s="244"/>
      <c r="W405" s="244"/>
      <c r="X405" s="244"/>
      <c r="Y405" s="244"/>
      <c r="Z405" s="244"/>
    </row>
    <row r="406" spans="12:26">
      <c r="L406" s="244"/>
      <c r="M406" s="244"/>
      <c r="N406" s="244"/>
      <c r="O406" s="244"/>
      <c r="P406" s="244"/>
      <c r="Q406" s="244"/>
      <c r="R406" s="244"/>
      <c r="S406" s="244"/>
      <c r="T406" s="244"/>
      <c r="U406" s="244"/>
      <c r="V406" s="244"/>
      <c r="W406" s="244"/>
      <c r="X406" s="244"/>
      <c r="Y406" s="244"/>
      <c r="Z406" s="244"/>
    </row>
    <row r="407" spans="12:26">
      <c r="L407" s="244"/>
      <c r="M407" s="244"/>
      <c r="N407" s="244"/>
      <c r="O407" s="244"/>
      <c r="P407" s="244"/>
      <c r="Q407" s="244"/>
      <c r="R407" s="244"/>
      <c r="S407" s="244"/>
      <c r="T407" s="244"/>
      <c r="U407" s="244"/>
      <c r="V407" s="244"/>
      <c r="W407" s="244"/>
      <c r="X407" s="244"/>
      <c r="Y407" s="244"/>
      <c r="Z407" s="244"/>
    </row>
    <row r="408" spans="12:26">
      <c r="L408" s="244"/>
      <c r="M408" s="244"/>
      <c r="N408" s="244"/>
      <c r="O408" s="244"/>
      <c r="P408" s="244"/>
      <c r="Q408" s="244"/>
      <c r="R408" s="244"/>
      <c r="S408" s="244"/>
      <c r="T408" s="244"/>
      <c r="U408" s="244"/>
      <c r="V408" s="244"/>
      <c r="W408" s="244"/>
      <c r="X408" s="244"/>
      <c r="Y408" s="244"/>
      <c r="Z408" s="244"/>
    </row>
    <row r="409" spans="12:26">
      <c r="L409" s="244"/>
      <c r="M409" s="244"/>
      <c r="N409" s="244"/>
      <c r="O409" s="244"/>
      <c r="P409" s="244"/>
      <c r="Q409" s="244"/>
      <c r="R409" s="244"/>
      <c r="S409" s="244"/>
      <c r="T409" s="244"/>
      <c r="U409" s="244"/>
      <c r="V409" s="244"/>
      <c r="W409" s="244"/>
      <c r="X409" s="244"/>
      <c r="Y409" s="244"/>
      <c r="Z409" s="244"/>
    </row>
    <row r="410" spans="12:26">
      <c r="L410" s="244"/>
      <c r="M410" s="244"/>
      <c r="N410" s="244"/>
      <c r="O410" s="244"/>
      <c r="P410" s="244"/>
      <c r="Q410" s="244"/>
      <c r="R410" s="244"/>
      <c r="S410" s="244"/>
      <c r="T410" s="244"/>
      <c r="U410" s="244"/>
      <c r="V410" s="244"/>
      <c r="W410" s="244"/>
      <c r="X410" s="244"/>
      <c r="Y410" s="244"/>
      <c r="Z410" s="244"/>
    </row>
    <row r="411" spans="12:26">
      <c r="L411" s="244"/>
      <c r="M411" s="244"/>
      <c r="N411" s="244"/>
      <c r="O411" s="244"/>
      <c r="P411" s="244"/>
      <c r="Q411" s="244"/>
      <c r="R411" s="244"/>
      <c r="S411" s="244"/>
      <c r="T411" s="244"/>
      <c r="U411" s="244"/>
      <c r="V411" s="244"/>
      <c r="W411" s="244"/>
      <c r="X411" s="244"/>
      <c r="Y411" s="244"/>
      <c r="Z411" s="244"/>
    </row>
    <row r="412" spans="12:26">
      <c r="L412" s="244"/>
      <c r="M412" s="244"/>
      <c r="N412" s="244"/>
      <c r="O412" s="244"/>
      <c r="P412" s="244"/>
      <c r="Q412" s="244"/>
      <c r="R412" s="244"/>
      <c r="S412" s="244"/>
      <c r="T412" s="244"/>
      <c r="U412" s="244"/>
      <c r="V412" s="244"/>
      <c r="W412" s="244"/>
      <c r="X412" s="244"/>
      <c r="Y412" s="244"/>
      <c r="Z412" s="244"/>
    </row>
    <row r="413" spans="12:26">
      <c r="L413" s="244"/>
      <c r="M413" s="244"/>
      <c r="N413" s="244"/>
      <c r="O413" s="244"/>
      <c r="P413" s="244"/>
      <c r="Q413" s="244"/>
      <c r="R413" s="244"/>
      <c r="S413" s="244"/>
      <c r="T413" s="244"/>
      <c r="U413" s="244"/>
      <c r="V413" s="244"/>
      <c r="W413" s="244"/>
      <c r="X413" s="244"/>
      <c r="Y413" s="244"/>
      <c r="Z413" s="244"/>
    </row>
    <row r="414" spans="12:26">
      <c r="L414" s="244"/>
      <c r="M414" s="244"/>
      <c r="N414" s="244"/>
      <c r="O414" s="244"/>
      <c r="P414" s="244"/>
      <c r="Q414" s="244"/>
      <c r="R414" s="244"/>
      <c r="S414" s="244"/>
      <c r="T414" s="244"/>
      <c r="U414" s="244"/>
      <c r="V414" s="244"/>
      <c r="W414" s="244"/>
      <c r="X414" s="244"/>
      <c r="Y414" s="244"/>
      <c r="Z414" s="244"/>
    </row>
    <row r="415" spans="12:26">
      <c r="L415" s="244"/>
      <c r="M415" s="244"/>
      <c r="N415" s="244"/>
      <c r="O415" s="244"/>
      <c r="P415" s="244"/>
      <c r="Q415" s="244"/>
      <c r="R415" s="244"/>
      <c r="S415" s="244"/>
      <c r="T415" s="244"/>
      <c r="U415" s="244"/>
      <c r="V415" s="244"/>
      <c r="W415" s="244"/>
      <c r="X415" s="244"/>
      <c r="Y415" s="244"/>
      <c r="Z415" s="244"/>
    </row>
    <row r="416" spans="12:26">
      <c r="L416" s="244"/>
      <c r="M416" s="244"/>
      <c r="N416" s="244"/>
      <c r="O416" s="244"/>
      <c r="P416" s="244"/>
      <c r="Q416" s="244"/>
      <c r="R416" s="244"/>
      <c r="S416" s="244"/>
      <c r="T416" s="244"/>
      <c r="U416" s="244"/>
      <c r="V416" s="244"/>
      <c r="W416" s="244"/>
      <c r="X416" s="244"/>
      <c r="Y416" s="244"/>
      <c r="Z416" s="244"/>
    </row>
    <row r="417" spans="12:26">
      <c r="L417" s="244"/>
      <c r="M417" s="244"/>
      <c r="N417" s="244"/>
      <c r="O417" s="244"/>
      <c r="P417" s="244"/>
      <c r="Q417" s="244"/>
      <c r="R417" s="244"/>
      <c r="S417" s="244"/>
      <c r="T417" s="244"/>
      <c r="U417" s="244"/>
      <c r="V417" s="244"/>
      <c r="W417" s="244"/>
      <c r="X417" s="244"/>
      <c r="Y417" s="244"/>
      <c r="Z417" s="244"/>
    </row>
    <row r="418" spans="12:26">
      <c r="L418" s="244"/>
      <c r="M418" s="244"/>
      <c r="N418" s="244"/>
      <c r="O418" s="244"/>
      <c r="P418" s="244"/>
      <c r="Q418" s="244"/>
      <c r="R418" s="244"/>
      <c r="S418" s="244"/>
      <c r="T418" s="244"/>
      <c r="U418" s="244"/>
      <c r="V418" s="244"/>
      <c r="W418" s="244"/>
      <c r="X418" s="244"/>
      <c r="Y418" s="244"/>
      <c r="Z418" s="244"/>
    </row>
    <row r="419" spans="12:26">
      <c r="L419" s="244"/>
      <c r="M419" s="244"/>
      <c r="N419" s="244"/>
      <c r="O419" s="244"/>
      <c r="P419" s="244"/>
      <c r="Q419" s="244"/>
      <c r="R419" s="244"/>
      <c r="S419" s="244"/>
      <c r="T419" s="244"/>
      <c r="U419" s="244"/>
      <c r="V419" s="244"/>
      <c r="W419" s="244"/>
      <c r="X419" s="244"/>
      <c r="Y419" s="244"/>
      <c r="Z419" s="244"/>
    </row>
    <row r="420" spans="12:26">
      <c r="L420" s="244"/>
      <c r="M420" s="244"/>
      <c r="N420" s="244"/>
      <c r="O420" s="244"/>
      <c r="P420" s="244"/>
      <c r="Q420" s="244"/>
      <c r="R420" s="244"/>
      <c r="S420" s="244"/>
      <c r="T420" s="244"/>
      <c r="U420" s="244"/>
      <c r="V420" s="244"/>
      <c r="W420" s="244"/>
      <c r="X420" s="244"/>
      <c r="Y420" s="244"/>
      <c r="Z420" s="244"/>
    </row>
    <row r="421" spans="12:26">
      <c r="L421" s="244"/>
      <c r="M421" s="244"/>
      <c r="N421" s="244"/>
      <c r="O421" s="244"/>
      <c r="P421" s="244"/>
      <c r="Q421" s="244"/>
      <c r="R421" s="244"/>
      <c r="S421" s="244"/>
      <c r="T421" s="244"/>
      <c r="U421" s="244"/>
      <c r="V421" s="244"/>
      <c r="W421" s="244"/>
      <c r="X421" s="244"/>
      <c r="Y421" s="244"/>
      <c r="Z421" s="244"/>
    </row>
    <row r="422" spans="12:26">
      <c r="L422" s="244"/>
      <c r="M422" s="244"/>
      <c r="N422" s="244"/>
      <c r="O422" s="244"/>
      <c r="P422" s="244"/>
      <c r="Q422" s="244"/>
      <c r="R422" s="244"/>
      <c r="S422" s="244"/>
      <c r="T422" s="244"/>
      <c r="U422" s="244"/>
      <c r="V422" s="244"/>
      <c r="W422" s="244"/>
      <c r="X422" s="244"/>
      <c r="Y422" s="244"/>
      <c r="Z422" s="244"/>
    </row>
    <row r="423" spans="12:26">
      <c r="L423" s="244"/>
      <c r="M423" s="244"/>
      <c r="N423" s="244"/>
      <c r="O423" s="244"/>
      <c r="P423" s="244"/>
      <c r="Q423" s="244"/>
      <c r="R423" s="244"/>
      <c r="S423" s="244"/>
      <c r="T423" s="244"/>
      <c r="U423" s="244"/>
      <c r="V423" s="244"/>
      <c r="W423" s="244"/>
      <c r="X423" s="244"/>
      <c r="Y423" s="244"/>
      <c r="Z423" s="244"/>
    </row>
    <row r="424" spans="12:26">
      <c r="L424" s="244"/>
      <c r="M424" s="244"/>
      <c r="N424" s="244"/>
      <c r="O424" s="244"/>
      <c r="P424" s="244"/>
      <c r="Q424" s="244"/>
      <c r="R424" s="244"/>
      <c r="S424" s="244"/>
      <c r="T424" s="244"/>
      <c r="U424" s="244"/>
      <c r="V424" s="244"/>
      <c r="W424" s="244"/>
      <c r="X424" s="244"/>
      <c r="Y424" s="244"/>
      <c r="Z424" s="244"/>
    </row>
    <row r="425" spans="12:26">
      <c r="L425" s="244"/>
      <c r="M425" s="244"/>
      <c r="N425" s="244"/>
      <c r="O425" s="244"/>
      <c r="P425" s="244"/>
      <c r="Q425" s="244"/>
      <c r="R425" s="244"/>
      <c r="S425" s="244"/>
      <c r="T425" s="244"/>
      <c r="U425" s="244"/>
      <c r="V425" s="244"/>
      <c r="W425" s="244"/>
      <c r="X425" s="244"/>
      <c r="Y425" s="244"/>
      <c r="Z425" s="244"/>
    </row>
    <row r="426" spans="12:26">
      <c r="L426" s="244"/>
      <c r="M426" s="244"/>
      <c r="N426" s="244"/>
      <c r="O426" s="244"/>
      <c r="P426" s="244"/>
      <c r="Q426" s="244"/>
      <c r="R426" s="244"/>
      <c r="S426" s="244"/>
      <c r="T426" s="244"/>
      <c r="U426" s="244"/>
      <c r="V426" s="244"/>
      <c r="W426" s="244"/>
      <c r="X426" s="244"/>
      <c r="Y426" s="244"/>
      <c r="Z426" s="244"/>
    </row>
    <row r="427" spans="12:26">
      <c r="L427" s="244"/>
      <c r="M427" s="244"/>
      <c r="N427" s="244"/>
      <c r="O427" s="244"/>
      <c r="P427" s="244"/>
      <c r="Q427" s="244"/>
      <c r="R427" s="244"/>
      <c r="S427" s="244"/>
      <c r="T427" s="244"/>
      <c r="U427" s="244"/>
      <c r="V427" s="244"/>
      <c r="W427" s="244"/>
      <c r="X427" s="244"/>
      <c r="Y427" s="244"/>
      <c r="Z427" s="244"/>
    </row>
    <row r="428" spans="12:26">
      <c r="L428" s="244"/>
      <c r="M428" s="244"/>
      <c r="N428" s="244"/>
      <c r="O428" s="244"/>
      <c r="P428" s="244"/>
      <c r="Q428" s="244"/>
      <c r="R428" s="244"/>
      <c r="S428" s="244"/>
      <c r="T428" s="244"/>
      <c r="U428" s="244"/>
      <c r="V428" s="244"/>
      <c r="W428" s="244"/>
      <c r="X428" s="244"/>
      <c r="Y428" s="244"/>
      <c r="Z428" s="244"/>
    </row>
    <row r="429" spans="12:26">
      <c r="L429" s="244"/>
      <c r="M429" s="244"/>
      <c r="N429" s="244"/>
      <c r="O429" s="244"/>
      <c r="P429" s="244"/>
      <c r="Q429" s="244"/>
      <c r="R429" s="244"/>
      <c r="S429" s="244"/>
      <c r="T429" s="244"/>
      <c r="U429" s="244"/>
      <c r="V429" s="244"/>
      <c r="W429" s="244"/>
      <c r="X429" s="244"/>
      <c r="Y429" s="244"/>
      <c r="Z429" s="244"/>
    </row>
    <row r="430" spans="12:26">
      <c r="L430" s="244"/>
      <c r="M430" s="244"/>
      <c r="N430" s="244"/>
      <c r="O430" s="244"/>
      <c r="P430" s="244"/>
      <c r="Q430" s="244"/>
      <c r="R430" s="244"/>
      <c r="S430" s="244"/>
      <c r="T430" s="244"/>
      <c r="U430" s="244"/>
      <c r="V430" s="244"/>
      <c r="W430" s="244"/>
      <c r="X430" s="244"/>
      <c r="Y430" s="244"/>
      <c r="Z430" s="244"/>
    </row>
    <row r="431" spans="12:26">
      <c r="L431" s="244"/>
      <c r="M431" s="244"/>
      <c r="N431" s="244"/>
      <c r="O431" s="244"/>
      <c r="P431" s="244"/>
      <c r="Q431" s="244"/>
      <c r="R431" s="244"/>
      <c r="S431" s="244"/>
      <c r="T431" s="244"/>
      <c r="U431" s="244"/>
      <c r="V431" s="244"/>
      <c r="W431" s="244"/>
      <c r="X431" s="244"/>
      <c r="Y431" s="244"/>
      <c r="Z431" s="244"/>
    </row>
    <row r="432" spans="12:26">
      <c r="L432" s="244"/>
      <c r="M432" s="244"/>
      <c r="N432" s="244"/>
      <c r="O432" s="244"/>
      <c r="P432" s="244"/>
      <c r="Q432" s="244"/>
      <c r="R432" s="244"/>
      <c r="S432" s="244"/>
      <c r="T432" s="244"/>
      <c r="U432" s="244"/>
      <c r="V432" s="244"/>
      <c r="W432" s="244"/>
      <c r="X432" s="244"/>
      <c r="Y432" s="244"/>
      <c r="Z432" s="244"/>
    </row>
    <row r="433" spans="12:26">
      <c r="L433" s="244"/>
      <c r="M433" s="244"/>
      <c r="N433" s="244"/>
      <c r="O433" s="244"/>
      <c r="P433" s="244"/>
      <c r="Q433" s="244"/>
      <c r="R433" s="244"/>
      <c r="S433" s="244"/>
      <c r="T433" s="244"/>
      <c r="U433" s="244"/>
      <c r="V433" s="244"/>
      <c r="W433" s="244"/>
      <c r="X433" s="244"/>
      <c r="Y433" s="244"/>
      <c r="Z433" s="244"/>
    </row>
    <row r="434" spans="12:26">
      <c r="L434" s="244"/>
      <c r="M434" s="244"/>
      <c r="N434" s="244"/>
      <c r="O434" s="244"/>
      <c r="P434" s="244"/>
      <c r="Q434" s="244"/>
      <c r="R434" s="244"/>
      <c r="S434" s="244"/>
      <c r="T434" s="244"/>
      <c r="U434" s="244"/>
      <c r="V434" s="244"/>
      <c r="W434" s="244"/>
      <c r="X434" s="244"/>
      <c r="Y434" s="244"/>
      <c r="Z434" s="244"/>
    </row>
    <row r="435" spans="12:26">
      <c r="L435" s="244"/>
      <c r="M435" s="244"/>
      <c r="N435" s="244"/>
      <c r="O435" s="244"/>
      <c r="P435" s="244"/>
      <c r="Q435" s="244"/>
      <c r="R435" s="244"/>
      <c r="S435" s="244"/>
      <c r="T435" s="244"/>
      <c r="U435" s="244"/>
      <c r="V435" s="244"/>
      <c r="W435" s="244"/>
      <c r="X435" s="244"/>
      <c r="Y435" s="244"/>
      <c r="Z435" s="244"/>
    </row>
    <row r="436" spans="12:26">
      <c r="L436" s="244"/>
      <c r="M436" s="244"/>
      <c r="N436" s="244"/>
      <c r="O436" s="244"/>
      <c r="P436" s="244"/>
      <c r="Q436" s="244"/>
      <c r="R436" s="244"/>
      <c r="S436" s="244"/>
      <c r="T436" s="244"/>
      <c r="U436" s="244"/>
      <c r="V436" s="244"/>
      <c r="W436" s="244"/>
      <c r="X436" s="244"/>
      <c r="Y436" s="244"/>
      <c r="Z436" s="244"/>
    </row>
    <row r="437" spans="12:26">
      <c r="L437" s="244"/>
      <c r="M437" s="244"/>
      <c r="N437" s="244"/>
      <c r="O437" s="244"/>
      <c r="P437" s="244"/>
      <c r="Q437" s="244"/>
      <c r="R437" s="244"/>
      <c r="S437" s="244"/>
      <c r="T437" s="244"/>
      <c r="U437" s="244"/>
      <c r="V437" s="244"/>
      <c r="W437" s="244"/>
      <c r="X437" s="244"/>
      <c r="Y437" s="244"/>
      <c r="Z437" s="244"/>
    </row>
    <row r="438" spans="12:26">
      <c r="L438" s="244"/>
      <c r="M438" s="244"/>
      <c r="N438" s="244"/>
      <c r="O438" s="244"/>
      <c r="P438" s="244"/>
      <c r="Q438" s="244"/>
      <c r="R438" s="244"/>
      <c r="S438" s="244"/>
      <c r="T438" s="244"/>
      <c r="U438" s="244"/>
      <c r="V438" s="244"/>
      <c r="W438" s="244"/>
      <c r="X438" s="244"/>
      <c r="Y438" s="244"/>
      <c r="Z438" s="244"/>
    </row>
    <row r="439" spans="12:26">
      <c r="L439" s="244"/>
      <c r="M439" s="244"/>
      <c r="N439" s="244"/>
      <c r="O439" s="244"/>
      <c r="P439" s="244"/>
      <c r="Q439" s="244"/>
      <c r="R439" s="244"/>
      <c r="S439" s="244"/>
      <c r="T439" s="244"/>
      <c r="U439" s="244"/>
      <c r="V439" s="244"/>
      <c r="W439" s="244"/>
      <c r="X439" s="244"/>
      <c r="Y439" s="244"/>
      <c r="Z439" s="244"/>
    </row>
    <row r="440" spans="12:26">
      <c r="L440" s="244"/>
      <c r="M440" s="244"/>
      <c r="N440" s="244"/>
      <c r="O440" s="244"/>
      <c r="P440" s="244"/>
      <c r="Q440" s="244"/>
      <c r="R440" s="244"/>
      <c r="S440" s="244"/>
      <c r="T440" s="244"/>
      <c r="U440" s="244"/>
      <c r="V440" s="244"/>
      <c r="W440" s="244"/>
      <c r="X440" s="244"/>
      <c r="Y440" s="244"/>
      <c r="Z440" s="244"/>
    </row>
    <row r="441" spans="12:26">
      <c r="L441" s="244"/>
      <c r="M441" s="244"/>
      <c r="N441" s="244"/>
      <c r="O441" s="244"/>
      <c r="P441" s="244"/>
      <c r="Q441" s="244"/>
      <c r="R441" s="244"/>
      <c r="S441" s="244"/>
      <c r="T441" s="244"/>
      <c r="U441" s="244"/>
      <c r="V441" s="244"/>
      <c r="W441" s="244"/>
      <c r="X441" s="244"/>
      <c r="Y441" s="244"/>
      <c r="Z441" s="244"/>
    </row>
    <row r="442" spans="12:26">
      <c r="L442" s="244"/>
      <c r="M442" s="244"/>
      <c r="N442" s="244"/>
      <c r="O442" s="244"/>
      <c r="P442" s="244"/>
      <c r="Q442" s="244"/>
      <c r="R442" s="244"/>
      <c r="S442" s="244"/>
      <c r="T442" s="244"/>
      <c r="U442" s="244"/>
      <c r="V442" s="244"/>
      <c r="W442" s="244"/>
      <c r="X442" s="244"/>
      <c r="Y442" s="244"/>
      <c r="Z442" s="244"/>
    </row>
    <row r="443" spans="12:26">
      <c r="L443" s="244"/>
      <c r="M443" s="244"/>
      <c r="N443" s="244"/>
      <c r="O443" s="244"/>
      <c r="P443" s="244"/>
      <c r="Q443" s="244"/>
      <c r="R443" s="244"/>
      <c r="S443" s="244"/>
      <c r="T443" s="244"/>
      <c r="U443" s="244"/>
      <c r="V443" s="244"/>
      <c r="W443" s="244"/>
      <c r="X443" s="244"/>
      <c r="Y443" s="244"/>
      <c r="Z443" s="244"/>
    </row>
    <row r="444" spans="12:26">
      <c r="L444" s="244"/>
      <c r="M444" s="244"/>
      <c r="N444" s="244"/>
      <c r="O444" s="244"/>
      <c r="P444" s="244"/>
      <c r="Q444" s="244"/>
      <c r="R444" s="244"/>
      <c r="S444" s="244"/>
      <c r="T444" s="244"/>
      <c r="U444" s="244"/>
      <c r="V444" s="244"/>
      <c r="W444" s="244"/>
      <c r="X444" s="244"/>
      <c r="Y444" s="244"/>
      <c r="Z444" s="244"/>
    </row>
    <row r="445" spans="12:26">
      <c r="L445" s="244"/>
      <c r="M445" s="244"/>
      <c r="N445" s="244"/>
      <c r="O445" s="244"/>
      <c r="P445" s="244"/>
      <c r="Q445" s="244"/>
      <c r="R445" s="244"/>
      <c r="S445" s="244"/>
      <c r="T445" s="244"/>
      <c r="U445" s="244"/>
      <c r="V445" s="244"/>
      <c r="W445" s="244"/>
      <c r="X445" s="244"/>
      <c r="Y445" s="244"/>
      <c r="Z445" s="244"/>
    </row>
    <row r="446" spans="12:26">
      <c r="L446" s="244"/>
      <c r="M446" s="244"/>
      <c r="N446" s="244"/>
      <c r="O446" s="244"/>
      <c r="P446" s="244"/>
      <c r="Q446" s="244"/>
      <c r="R446" s="244"/>
      <c r="S446" s="244"/>
      <c r="T446" s="244"/>
      <c r="U446" s="244"/>
      <c r="V446" s="244"/>
      <c r="W446" s="244"/>
      <c r="X446" s="244"/>
      <c r="Y446" s="244"/>
      <c r="Z446" s="244"/>
    </row>
    <row r="447" spans="12:26">
      <c r="L447" s="244"/>
      <c r="M447" s="244"/>
      <c r="N447" s="244"/>
      <c r="O447" s="244"/>
      <c r="P447" s="244"/>
      <c r="Q447" s="244"/>
      <c r="R447" s="244"/>
      <c r="S447" s="244"/>
      <c r="T447" s="244"/>
      <c r="U447" s="244"/>
      <c r="V447" s="244"/>
      <c r="W447" s="244"/>
      <c r="X447" s="244"/>
      <c r="Y447" s="244"/>
      <c r="Z447" s="244"/>
    </row>
    <row r="448" spans="12:26">
      <c r="L448" s="244"/>
      <c r="M448" s="244"/>
      <c r="N448" s="244"/>
      <c r="O448" s="244"/>
      <c r="P448" s="244"/>
      <c r="Q448" s="244"/>
      <c r="R448" s="244"/>
      <c r="S448" s="244"/>
      <c r="T448" s="244"/>
      <c r="U448" s="244"/>
      <c r="V448" s="244"/>
      <c r="W448" s="244"/>
      <c r="X448" s="244"/>
      <c r="Y448" s="244"/>
      <c r="Z448" s="244"/>
    </row>
    <row r="449" spans="12:26">
      <c r="L449" s="244"/>
      <c r="M449" s="244"/>
      <c r="N449" s="244"/>
      <c r="O449" s="244"/>
      <c r="P449" s="244"/>
      <c r="Q449" s="244"/>
      <c r="R449" s="244"/>
      <c r="S449" s="244"/>
      <c r="T449" s="244"/>
      <c r="U449" s="244"/>
      <c r="V449" s="244"/>
      <c r="W449" s="244"/>
      <c r="X449" s="244"/>
      <c r="Y449" s="244"/>
      <c r="Z449" s="244"/>
    </row>
    <row r="450" spans="12:26">
      <c r="L450" s="244"/>
      <c r="M450" s="244"/>
      <c r="N450" s="244"/>
      <c r="O450" s="244"/>
      <c r="P450" s="244"/>
      <c r="Q450" s="244"/>
      <c r="R450" s="244"/>
      <c r="S450" s="244"/>
      <c r="T450" s="244"/>
      <c r="U450" s="244"/>
      <c r="V450" s="244"/>
      <c r="W450" s="244"/>
      <c r="X450" s="244"/>
      <c r="Y450" s="244"/>
      <c r="Z450" s="244"/>
    </row>
    <row r="451" spans="12:26">
      <c r="L451" s="244"/>
      <c r="M451" s="244"/>
      <c r="N451" s="244"/>
      <c r="O451" s="244"/>
      <c r="P451" s="244"/>
      <c r="Q451" s="244"/>
      <c r="R451" s="244"/>
      <c r="S451" s="244"/>
      <c r="T451" s="244"/>
      <c r="U451" s="244"/>
      <c r="V451" s="244"/>
      <c r="W451" s="244"/>
      <c r="X451" s="244"/>
      <c r="Y451" s="244"/>
      <c r="Z451" s="244"/>
    </row>
    <row r="452" spans="12:26">
      <c r="L452" s="244"/>
      <c r="M452" s="244"/>
      <c r="N452" s="244"/>
      <c r="O452" s="244"/>
      <c r="P452" s="244"/>
      <c r="Q452" s="244"/>
      <c r="R452" s="244"/>
      <c r="S452" s="244"/>
      <c r="T452" s="244"/>
      <c r="U452" s="244"/>
      <c r="V452" s="244"/>
      <c r="W452" s="244"/>
      <c r="X452" s="244"/>
      <c r="Y452" s="244"/>
      <c r="Z452" s="244"/>
    </row>
    <row r="453" spans="12:26">
      <c r="L453" s="244"/>
      <c r="M453" s="244"/>
      <c r="N453" s="244"/>
      <c r="O453" s="244"/>
      <c r="P453" s="244"/>
      <c r="Q453" s="244"/>
      <c r="R453" s="244"/>
      <c r="S453" s="244"/>
      <c r="T453" s="244"/>
      <c r="U453" s="244"/>
      <c r="V453" s="244"/>
      <c r="W453" s="244"/>
      <c r="X453" s="244"/>
      <c r="Y453" s="244"/>
      <c r="Z453" s="244"/>
    </row>
    <row r="454" spans="12:26">
      <c r="L454" s="244"/>
      <c r="M454" s="244"/>
      <c r="N454" s="244"/>
      <c r="O454" s="244"/>
      <c r="P454" s="244"/>
      <c r="Q454" s="244"/>
      <c r="R454" s="244"/>
      <c r="S454" s="244"/>
      <c r="T454" s="244"/>
      <c r="U454" s="244"/>
      <c r="V454" s="244"/>
      <c r="W454" s="244"/>
      <c r="X454" s="244"/>
      <c r="Y454" s="244"/>
      <c r="Z454" s="244"/>
    </row>
    <row r="455" spans="12:26">
      <c r="L455" s="244"/>
      <c r="M455" s="244"/>
      <c r="N455" s="244"/>
      <c r="O455" s="244"/>
      <c r="P455" s="244"/>
      <c r="Q455" s="244"/>
      <c r="R455" s="244"/>
      <c r="S455" s="244"/>
      <c r="T455" s="244"/>
      <c r="U455" s="244"/>
      <c r="V455" s="244"/>
      <c r="W455" s="244"/>
      <c r="X455" s="244"/>
      <c r="Y455" s="244"/>
      <c r="Z455" s="244"/>
    </row>
    <row r="456" spans="12:26">
      <c r="L456" s="244"/>
      <c r="M456" s="244"/>
      <c r="N456" s="244"/>
      <c r="O456" s="244"/>
      <c r="P456" s="244"/>
      <c r="Q456" s="244"/>
      <c r="R456" s="244"/>
      <c r="S456" s="244"/>
      <c r="T456" s="244"/>
      <c r="U456" s="244"/>
      <c r="V456" s="244"/>
      <c r="W456" s="244"/>
      <c r="X456" s="244"/>
      <c r="Y456" s="244"/>
      <c r="Z456" s="244"/>
    </row>
    <row r="457" spans="12:26">
      <c r="L457" s="244"/>
      <c r="M457" s="244"/>
      <c r="N457" s="244"/>
      <c r="O457" s="244"/>
      <c r="P457" s="244"/>
      <c r="Q457" s="244"/>
      <c r="R457" s="244"/>
      <c r="S457" s="244"/>
      <c r="T457" s="244"/>
      <c r="U457" s="244"/>
      <c r="V457" s="244"/>
      <c r="W457" s="244"/>
      <c r="X457" s="244"/>
      <c r="Y457" s="244"/>
      <c r="Z457" s="244"/>
    </row>
    <row r="458" spans="12:26">
      <c r="L458" s="244"/>
      <c r="M458" s="244"/>
      <c r="N458" s="244"/>
      <c r="O458" s="244"/>
      <c r="P458" s="244"/>
      <c r="Q458" s="244"/>
      <c r="R458" s="244"/>
      <c r="S458" s="244"/>
      <c r="T458" s="244"/>
      <c r="U458" s="244"/>
      <c r="V458" s="244"/>
      <c r="W458" s="244"/>
      <c r="X458" s="244"/>
      <c r="Y458" s="244"/>
      <c r="Z458" s="244"/>
    </row>
    <row r="459" spans="12:26">
      <c r="L459" s="244"/>
      <c r="M459" s="244"/>
      <c r="N459" s="244"/>
      <c r="O459" s="244"/>
      <c r="P459" s="244"/>
      <c r="Q459" s="244"/>
      <c r="R459" s="244"/>
      <c r="S459" s="244"/>
      <c r="T459" s="244"/>
      <c r="U459" s="244"/>
      <c r="V459" s="244"/>
      <c r="W459" s="244"/>
      <c r="X459" s="244"/>
      <c r="Y459" s="244"/>
      <c r="Z459" s="244"/>
    </row>
    <row r="460" spans="12:26">
      <c r="L460" s="244"/>
      <c r="M460" s="244"/>
      <c r="N460" s="244"/>
      <c r="O460" s="244"/>
      <c r="P460" s="244"/>
      <c r="Q460" s="244"/>
      <c r="R460" s="244"/>
      <c r="S460" s="244"/>
      <c r="T460" s="244"/>
      <c r="U460" s="244"/>
      <c r="V460" s="244"/>
      <c r="W460" s="244"/>
      <c r="X460" s="244"/>
      <c r="Y460" s="244"/>
      <c r="Z460" s="244"/>
    </row>
    <row r="461" spans="12:26">
      <c r="L461" s="244"/>
      <c r="M461" s="244"/>
      <c r="N461" s="244"/>
      <c r="O461" s="244"/>
      <c r="P461" s="244"/>
      <c r="Q461" s="244"/>
      <c r="R461" s="244"/>
      <c r="S461" s="244"/>
      <c r="T461" s="244"/>
      <c r="U461" s="244"/>
      <c r="V461" s="244"/>
      <c r="W461" s="244"/>
      <c r="X461" s="244"/>
      <c r="Y461" s="244"/>
      <c r="Z461" s="244"/>
    </row>
    <row r="462" spans="12:26">
      <c r="L462" s="244"/>
      <c r="M462" s="244"/>
      <c r="N462" s="244"/>
      <c r="O462" s="244"/>
      <c r="P462" s="244"/>
      <c r="Q462" s="244"/>
      <c r="R462" s="244"/>
      <c r="S462" s="244"/>
      <c r="T462" s="244"/>
      <c r="U462" s="244"/>
      <c r="V462" s="244"/>
      <c r="W462" s="244"/>
      <c r="X462" s="244"/>
      <c r="Y462" s="244"/>
      <c r="Z462" s="244"/>
    </row>
    <row r="463" spans="12:26">
      <c r="L463" s="244"/>
      <c r="M463" s="244"/>
      <c r="N463" s="244"/>
      <c r="O463" s="244"/>
      <c r="P463" s="244"/>
      <c r="Q463" s="244"/>
      <c r="R463" s="244"/>
      <c r="S463" s="244"/>
      <c r="T463" s="244"/>
      <c r="U463" s="244"/>
      <c r="V463" s="244"/>
      <c r="W463" s="244"/>
      <c r="X463" s="244"/>
      <c r="Y463" s="244"/>
      <c r="Z463" s="244"/>
    </row>
    <row r="464" spans="12:26">
      <c r="L464" s="244"/>
      <c r="M464" s="244"/>
      <c r="N464" s="244"/>
      <c r="O464" s="244"/>
      <c r="P464" s="244"/>
      <c r="Q464" s="244"/>
      <c r="R464" s="244"/>
      <c r="S464" s="244"/>
      <c r="T464" s="244"/>
      <c r="U464" s="244"/>
      <c r="V464" s="244"/>
      <c r="W464" s="244"/>
      <c r="X464" s="244"/>
      <c r="Y464" s="244"/>
      <c r="Z464" s="244"/>
    </row>
    <row r="465" spans="12:26">
      <c r="L465" s="244"/>
      <c r="M465" s="244"/>
      <c r="N465" s="244"/>
      <c r="O465" s="244"/>
      <c r="P465" s="244"/>
      <c r="Q465" s="244"/>
      <c r="R465" s="244"/>
      <c r="S465" s="244"/>
      <c r="T465" s="244"/>
      <c r="U465" s="244"/>
      <c r="V465" s="244"/>
      <c r="W465" s="244"/>
      <c r="X465" s="244"/>
      <c r="Y465" s="244"/>
      <c r="Z465" s="244"/>
    </row>
    <row r="466" spans="12:26">
      <c r="L466" s="244"/>
      <c r="M466" s="244"/>
      <c r="N466" s="244"/>
      <c r="O466" s="244"/>
      <c r="P466" s="244"/>
      <c r="Q466" s="244"/>
      <c r="R466" s="244"/>
      <c r="S466" s="244"/>
      <c r="T466" s="244"/>
      <c r="U466" s="244"/>
      <c r="V466" s="244"/>
      <c r="W466" s="244"/>
      <c r="X466" s="244"/>
      <c r="Y466" s="244"/>
      <c r="Z466" s="244"/>
    </row>
    <row r="467" spans="12:26">
      <c r="L467" s="244"/>
      <c r="M467" s="244"/>
      <c r="N467" s="244"/>
      <c r="O467" s="244"/>
      <c r="P467" s="244"/>
      <c r="Q467" s="244"/>
      <c r="R467" s="244"/>
      <c r="S467" s="244"/>
      <c r="T467" s="244"/>
      <c r="U467" s="244"/>
      <c r="V467" s="244"/>
      <c r="W467" s="244"/>
      <c r="X467" s="244"/>
      <c r="Y467" s="244"/>
      <c r="Z467" s="244"/>
    </row>
    <row r="468" spans="12:26">
      <c r="L468" s="244"/>
      <c r="M468" s="244"/>
      <c r="N468" s="244"/>
      <c r="O468" s="244"/>
      <c r="P468" s="244"/>
      <c r="Q468" s="244"/>
      <c r="R468" s="244"/>
      <c r="S468" s="244"/>
      <c r="T468" s="244"/>
      <c r="U468" s="244"/>
      <c r="V468" s="244"/>
      <c r="W468" s="244"/>
      <c r="X468" s="244"/>
      <c r="Y468" s="244"/>
      <c r="Z468" s="244"/>
    </row>
    <row r="469" spans="12:26">
      <c r="L469" s="244"/>
      <c r="M469" s="244"/>
      <c r="N469" s="244"/>
      <c r="O469" s="244"/>
      <c r="P469" s="244"/>
      <c r="Q469" s="244"/>
      <c r="R469" s="244"/>
      <c r="S469" s="244"/>
      <c r="T469" s="244"/>
      <c r="U469" s="244"/>
      <c r="V469" s="244"/>
      <c r="W469" s="244"/>
      <c r="X469" s="244"/>
      <c r="Y469" s="244"/>
      <c r="Z469" s="244"/>
    </row>
    <row r="470" spans="12:26">
      <c r="L470" s="244"/>
      <c r="M470" s="244"/>
      <c r="N470" s="244"/>
      <c r="O470" s="244"/>
      <c r="P470" s="244"/>
      <c r="Q470" s="244"/>
      <c r="R470" s="244"/>
      <c r="S470" s="244"/>
      <c r="T470" s="244"/>
      <c r="U470" s="244"/>
      <c r="V470" s="244"/>
      <c r="W470" s="244"/>
      <c r="X470" s="244"/>
      <c r="Y470" s="244"/>
      <c r="Z470" s="244"/>
    </row>
    <row r="471" spans="12:26">
      <c r="L471" s="244"/>
      <c r="M471" s="244"/>
      <c r="N471" s="244"/>
      <c r="O471" s="244"/>
      <c r="P471" s="244"/>
      <c r="Q471" s="244"/>
      <c r="R471" s="244"/>
      <c r="S471" s="244"/>
      <c r="T471" s="244"/>
      <c r="U471" s="244"/>
      <c r="V471" s="244"/>
      <c r="W471" s="244"/>
      <c r="X471" s="244"/>
      <c r="Y471" s="244"/>
      <c r="Z471" s="244"/>
    </row>
    <row r="472" spans="12:26">
      <c r="L472" s="244"/>
      <c r="M472" s="244"/>
      <c r="N472" s="244"/>
      <c r="O472" s="244"/>
      <c r="P472" s="244"/>
      <c r="Q472" s="244"/>
      <c r="R472" s="244"/>
      <c r="S472" s="244"/>
      <c r="T472" s="244"/>
      <c r="U472" s="244"/>
      <c r="V472" s="244"/>
      <c r="W472" s="244"/>
      <c r="X472" s="244"/>
      <c r="Y472" s="244"/>
      <c r="Z472" s="244"/>
    </row>
    <row r="473" spans="12:26">
      <c r="L473" s="244"/>
      <c r="M473" s="244"/>
      <c r="N473" s="244"/>
      <c r="O473" s="244"/>
      <c r="P473" s="244"/>
      <c r="Q473" s="244"/>
      <c r="R473" s="244"/>
      <c r="S473" s="244"/>
      <c r="T473" s="244"/>
      <c r="U473" s="244"/>
      <c r="V473" s="244"/>
      <c r="W473" s="244"/>
      <c r="X473" s="244"/>
      <c r="Y473" s="244"/>
      <c r="Z473" s="244"/>
    </row>
    <row r="474" spans="12:26">
      <c r="L474" s="244"/>
      <c r="M474" s="244"/>
      <c r="N474" s="244"/>
      <c r="O474" s="244"/>
      <c r="P474" s="244"/>
      <c r="Q474" s="244"/>
      <c r="R474" s="244"/>
      <c r="S474" s="244"/>
      <c r="T474" s="244"/>
      <c r="U474" s="244"/>
      <c r="V474" s="244"/>
      <c r="W474" s="244"/>
      <c r="X474" s="244"/>
      <c r="Y474" s="244"/>
      <c r="Z474" s="244"/>
    </row>
    <row r="475" spans="12:26">
      <c r="L475" s="244"/>
      <c r="M475" s="244"/>
      <c r="N475" s="244"/>
      <c r="O475" s="244"/>
      <c r="P475" s="244"/>
      <c r="Q475" s="244"/>
      <c r="R475" s="244"/>
      <c r="S475" s="244"/>
      <c r="T475" s="244"/>
      <c r="U475" s="244"/>
      <c r="V475" s="244"/>
      <c r="W475" s="244"/>
      <c r="X475" s="244"/>
      <c r="Y475" s="244"/>
      <c r="Z475" s="244"/>
    </row>
    <row r="476" spans="12:26">
      <c r="L476" s="244"/>
      <c r="M476" s="244"/>
      <c r="N476" s="244"/>
      <c r="O476" s="244"/>
      <c r="P476" s="244"/>
      <c r="Q476" s="244"/>
      <c r="R476" s="244"/>
      <c r="S476" s="244"/>
      <c r="T476" s="244"/>
      <c r="U476" s="244"/>
      <c r="V476" s="244"/>
      <c r="W476" s="244"/>
      <c r="X476" s="244"/>
      <c r="Y476" s="244"/>
      <c r="Z476" s="244"/>
    </row>
    <row r="477" spans="12:26">
      <c r="L477" s="244"/>
      <c r="M477" s="244"/>
      <c r="N477" s="244"/>
      <c r="O477" s="244"/>
      <c r="P477" s="244"/>
      <c r="Q477" s="244"/>
      <c r="R477" s="244"/>
      <c r="S477" s="244"/>
      <c r="T477" s="244"/>
      <c r="U477" s="244"/>
      <c r="V477" s="244"/>
      <c r="W477" s="244"/>
      <c r="X477" s="244"/>
      <c r="Y477" s="244"/>
      <c r="Z477" s="244"/>
    </row>
    <row r="478" spans="12:26">
      <c r="L478" s="244"/>
      <c r="M478" s="244"/>
      <c r="N478" s="244"/>
      <c r="O478" s="244"/>
      <c r="P478" s="244"/>
      <c r="Q478" s="244"/>
      <c r="R478" s="244"/>
      <c r="S478" s="244"/>
      <c r="T478" s="244"/>
      <c r="U478" s="244"/>
      <c r="V478" s="244"/>
      <c r="W478" s="244"/>
      <c r="X478" s="244"/>
      <c r="Y478" s="244"/>
      <c r="Z478" s="244"/>
    </row>
    <row r="479" spans="12:26">
      <c r="L479" s="244"/>
      <c r="M479" s="244"/>
      <c r="N479" s="244"/>
      <c r="O479" s="244"/>
      <c r="P479" s="244"/>
      <c r="Q479" s="244"/>
      <c r="R479" s="244"/>
      <c r="S479" s="244"/>
      <c r="T479" s="244"/>
      <c r="U479" s="244"/>
      <c r="V479" s="244"/>
      <c r="W479" s="244"/>
      <c r="X479" s="244"/>
      <c r="Y479" s="244"/>
      <c r="Z479" s="244"/>
    </row>
    <row r="480" spans="12:26">
      <c r="L480" s="244"/>
      <c r="M480" s="244"/>
      <c r="N480" s="244"/>
      <c r="O480" s="244"/>
      <c r="P480" s="244"/>
      <c r="Q480" s="244"/>
      <c r="R480" s="244"/>
      <c r="S480" s="244"/>
      <c r="T480" s="244"/>
      <c r="U480" s="244"/>
      <c r="V480" s="244"/>
      <c r="W480" s="244"/>
      <c r="X480" s="244"/>
      <c r="Y480" s="244"/>
      <c r="Z480" s="244"/>
    </row>
    <row r="481" spans="12:26">
      <c r="L481" s="244"/>
      <c r="M481" s="244"/>
      <c r="N481" s="244"/>
      <c r="O481" s="244"/>
      <c r="P481" s="244"/>
      <c r="Q481" s="244"/>
      <c r="R481" s="244"/>
      <c r="S481" s="244"/>
      <c r="T481" s="244"/>
      <c r="U481" s="244"/>
      <c r="V481" s="244"/>
      <c r="W481" s="244"/>
      <c r="X481" s="244"/>
      <c r="Y481" s="244"/>
      <c r="Z481" s="244"/>
    </row>
    <row r="482" spans="12:26">
      <c r="L482" s="244"/>
      <c r="M482" s="244"/>
      <c r="N482" s="244"/>
      <c r="O482" s="244"/>
      <c r="P482" s="244"/>
      <c r="Q482" s="244"/>
      <c r="R482" s="244"/>
      <c r="S482" s="244"/>
      <c r="T482" s="244"/>
      <c r="U482" s="244"/>
      <c r="V482" s="244"/>
      <c r="W482" s="244"/>
      <c r="X482" s="244"/>
      <c r="Y482" s="244"/>
      <c r="Z482" s="244"/>
    </row>
    <row r="483" spans="12:26">
      <c r="L483" s="244"/>
      <c r="M483" s="244"/>
      <c r="N483" s="244"/>
      <c r="O483" s="244"/>
      <c r="P483" s="244"/>
      <c r="Q483" s="244"/>
      <c r="R483" s="244"/>
      <c r="S483" s="244"/>
      <c r="T483" s="244"/>
      <c r="U483" s="244"/>
      <c r="V483" s="244"/>
      <c r="W483" s="244"/>
      <c r="X483" s="244"/>
      <c r="Y483" s="244"/>
      <c r="Z483" s="244"/>
    </row>
    <row r="484" spans="12:26">
      <c r="L484" s="244"/>
      <c r="M484" s="244"/>
      <c r="N484" s="244"/>
      <c r="O484" s="244"/>
      <c r="P484" s="244"/>
      <c r="Q484" s="244"/>
      <c r="R484" s="244"/>
      <c r="S484" s="244"/>
      <c r="T484" s="244"/>
      <c r="U484" s="244"/>
      <c r="V484" s="244"/>
      <c r="W484" s="244"/>
      <c r="X484" s="244"/>
      <c r="Y484" s="244"/>
      <c r="Z484" s="244"/>
    </row>
    <row r="485" spans="12:26">
      <c r="L485" s="244"/>
      <c r="M485" s="244"/>
      <c r="N485" s="244"/>
      <c r="O485" s="244"/>
      <c r="P485" s="244"/>
      <c r="Q485" s="244"/>
      <c r="R485" s="244"/>
      <c r="S485" s="244"/>
      <c r="T485" s="244"/>
      <c r="U485" s="244"/>
      <c r="V485" s="244"/>
      <c r="W485" s="244"/>
      <c r="X485" s="244"/>
      <c r="Y485" s="244"/>
      <c r="Z485" s="244"/>
    </row>
    <row r="486" spans="12:26">
      <c r="L486" s="244"/>
      <c r="M486" s="244"/>
      <c r="N486" s="244"/>
      <c r="O486" s="244"/>
      <c r="P486" s="244"/>
      <c r="Q486" s="244"/>
      <c r="R486" s="244"/>
      <c r="S486" s="244"/>
      <c r="T486" s="244"/>
      <c r="U486" s="244"/>
      <c r="V486" s="244"/>
      <c r="W486" s="244"/>
      <c r="X486" s="244"/>
      <c r="Y486" s="244"/>
      <c r="Z486" s="244"/>
    </row>
    <row r="487" spans="12:26">
      <c r="L487" s="244"/>
      <c r="M487" s="244"/>
      <c r="N487" s="244"/>
      <c r="O487" s="244"/>
      <c r="P487" s="244"/>
      <c r="Q487" s="244"/>
      <c r="R487" s="244"/>
      <c r="S487" s="244"/>
      <c r="T487" s="244"/>
      <c r="U487" s="244"/>
      <c r="V487" s="244"/>
      <c r="W487" s="244"/>
      <c r="X487" s="244"/>
      <c r="Y487" s="244"/>
      <c r="Z487" s="244"/>
    </row>
    <row r="488" spans="12:26">
      <c r="L488" s="244"/>
      <c r="M488" s="244"/>
      <c r="N488" s="244"/>
      <c r="O488" s="244"/>
      <c r="P488" s="244"/>
      <c r="Q488" s="244"/>
      <c r="R488" s="244"/>
      <c r="S488" s="244"/>
      <c r="T488" s="244"/>
      <c r="U488" s="244"/>
      <c r="V488" s="244"/>
      <c r="W488" s="244"/>
      <c r="X488" s="244"/>
      <c r="Y488" s="244"/>
      <c r="Z488" s="244"/>
    </row>
    <row r="489" spans="12:26">
      <c r="L489" s="244"/>
      <c r="M489" s="244"/>
      <c r="N489" s="244"/>
      <c r="O489" s="244"/>
      <c r="P489" s="244"/>
      <c r="Q489" s="244"/>
      <c r="R489" s="244"/>
      <c r="S489" s="244"/>
      <c r="T489" s="244"/>
      <c r="U489" s="244"/>
      <c r="V489" s="244"/>
      <c r="W489" s="244"/>
      <c r="X489" s="244"/>
      <c r="Y489" s="244"/>
      <c r="Z489" s="244"/>
    </row>
    <row r="490" spans="12:26">
      <c r="L490" s="244"/>
      <c r="M490" s="244"/>
      <c r="N490" s="244"/>
      <c r="O490" s="244"/>
      <c r="P490" s="244"/>
      <c r="Q490" s="244"/>
      <c r="R490" s="244"/>
      <c r="S490" s="244"/>
      <c r="T490" s="244"/>
      <c r="U490" s="244"/>
      <c r="V490" s="244"/>
      <c r="W490" s="244"/>
      <c r="X490" s="244"/>
      <c r="Y490" s="244"/>
      <c r="Z490" s="244"/>
    </row>
    <row r="491" spans="12:26">
      <c r="L491" s="244"/>
      <c r="M491" s="244"/>
      <c r="N491" s="244"/>
      <c r="O491" s="244"/>
      <c r="P491" s="244"/>
      <c r="Q491" s="244"/>
      <c r="R491" s="244"/>
      <c r="S491" s="244"/>
      <c r="T491" s="244"/>
      <c r="U491" s="244"/>
      <c r="V491" s="244"/>
      <c r="W491" s="244"/>
      <c r="X491" s="244"/>
      <c r="Y491" s="244"/>
      <c r="Z491" s="244"/>
    </row>
    <row r="492" spans="12:26">
      <c r="L492" s="244"/>
      <c r="M492" s="244"/>
      <c r="N492" s="244"/>
      <c r="O492" s="244"/>
      <c r="P492" s="244"/>
      <c r="Q492" s="244"/>
      <c r="R492" s="244"/>
      <c r="S492" s="244"/>
      <c r="T492" s="244"/>
      <c r="U492" s="244"/>
      <c r="V492" s="244"/>
      <c r="W492" s="244"/>
      <c r="X492" s="244"/>
      <c r="Y492" s="244"/>
      <c r="Z492" s="244"/>
    </row>
    <row r="493" spans="12:26">
      <c r="L493" s="244"/>
      <c r="M493" s="244"/>
      <c r="N493" s="244"/>
      <c r="O493" s="244"/>
      <c r="P493" s="244"/>
      <c r="Q493" s="244"/>
      <c r="R493" s="244"/>
      <c r="S493" s="244"/>
      <c r="T493" s="244"/>
      <c r="U493" s="244"/>
      <c r="V493" s="244"/>
      <c r="W493" s="244"/>
      <c r="X493" s="244"/>
      <c r="Y493" s="244"/>
      <c r="Z493" s="244"/>
    </row>
    <row r="494" spans="12:26">
      <c r="L494" s="244"/>
      <c r="M494" s="244"/>
      <c r="N494" s="244"/>
      <c r="O494" s="244"/>
      <c r="P494" s="244"/>
      <c r="Q494" s="244"/>
      <c r="R494" s="244"/>
      <c r="S494" s="244"/>
      <c r="T494" s="244"/>
      <c r="U494" s="244"/>
      <c r="V494" s="244"/>
      <c r="W494" s="244"/>
      <c r="X494" s="244"/>
      <c r="Y494" s="244"/>
      <c r="Z494" s="244"/>
    </row>
    <row r="495" spans="12:26">
      <c r="L495" s="244"/>
      <c r="M495" s="244"/>
      <c r="N495" s="244"/>
      <c r="O495" s="244"/>
      <c r="P495" s="244"/>
      <c r="Q495" s="244"/>
      <c r="R495" s="244"/>
      <c r="S495" s="244"/>
      <c r="T495" s="244"/>
      <c r="U495" s="244"/>
      <c r="V495" s="244"/>
      <c r="W495" s="244"/>
      <c r="X495" s="244"/>
      <c r="Y495" s="244"/>
      <c r="Z495" s="244"/>
    </row>
    <row r="496" spans="12:26">
      <c r="L496" s="244"/>
      <c r="M496" s="244"/>
      <c r="N496" s="244"/>
      <c r="O496" s="244"/>
      <c r="P496" s="244"/>
      <c r="Q496" s="244"/>
      <c r="R496" s="244"/>
      <c r="S496" s="244"/>
      <c r="T496" s="244"/>
      <c r="U496" s="244"/>
      <c r="V496" s="244"/>
      <c r="W496" s="244"/>
      <c r="X496" s="244"/>
      <c r="Y496" s="244"/>
      <c r="Z496" s="244"/>
    </row>
    <row r="497" spans="12:26">
      <c r="L497" s="244"/>
      <c r="M497" s="244"/>
      <c r="N497" s="244"/>
      <c r="O497" s="244"/>
      <c r="P497" s="244"/>
      <c r="Q497" s="244"/>
      <c r="R497" s="244"/>
      <c r="S497" s="244"/>
      <c r="T497" s="244"/>
      <c r="U497" s="244"/>
      <c r="V497" s="244"/>
      <c r="W497" s="244"/>
      <c r="X497" s="244"/>
      <c r="Y497" s="244"/>
      <c r="Z497" s="244"/>
    </row>
    <row r="498" spans="12:26">
      <c r="L498" s="244"/>
      <c r="M498" s="244"/>
      <c r="N498" s="244"/>
      <c r="O498" s="244"/>
      <c r="P498" s="244"/>
      <c r="Q498" s="244"/>
      <c r="R498" s="244"/>
      <c r="S498" s="244"/>
      <c r="T498" s="244"/>
      <c r="U498" s="244"/>
      <c r="V498" s="244"/>
      <c r="W498" s="244"/>
      <c r="X498" s="244"/>
      <c r="Y498" s="244"/>
      <c r="Z498" s="244"/>
    </row>
    <row r="499" spans="12:26">
      <c r="L499" s="244"/>
      <c r="M499" s="244"/>
      <c r="N499" s="244"/>
      <c r="O499" s="244"/>
      <c r="P499" s="244"/>
      <c r="Q499" s="244"/>
      <c r="R499" s="244"/>
      <c r="S499" s="244"/>
      <c r="T499" s="244"/>
      <c r="U499" s="244"/>
      <c r="V499" s="244"/>
      <c r="W499" s="244"/>
      <c r="X499" s="244"/>
      <c r="Y499" s="244"/>
      <c r="Z499" s="244"/>
    </row>
    <row r="500" spans="12:26">
      <c r="L500" s="244"/>
      <c r="M500" s="244"/>
      <c r="N500" s="244"/>
      <c r="O500" s="244"/>
      <c r="P500" s="244"/>
      <c r="Q500" s="244"/>
      <c r="R500" s="244"/>
      <c r="S500" s="244"/>
      <c r="T500" s="244"/>
      <c r="U500" s="244"/>
      <c r="V500" s="244"/>
      <c r="W500" s="244"/>
      <c r="X500" s="244"/>
      <c r="Y500" s="244"/>
      <c r="Z500" s="244"/>
    </row>
    <row r="501" spans="12:26">
      <c r="L501" s="244"/>
      <c r="M501" s="244"/>
      <c r="N501" s="244"/>
      <c r="O501" s="244"/>
      <c r="P501" s="244"/>
      <c r="Q501" s="244"/>
      <c r="R501" s="244"/>
      <c r="S501" s="244"/>
      <c r="T501" s="244"/>
      <c r="U501" s="244"/>
      <c r="V501" s="244"/>
      <c r="W501" s="244"/>
      <c r="X501" s="244"/>
      <c r="Y501" s="244"/>
      <c r="Z501" s="244"/>
    </row>
    <row r="502" spans="12:26">
      <c r="L502" s="244"/>
      <c r="M502" s="244"/>
      <c r="N502" s="244"/>
      <c r="O502" s="244"/>
      <c r="P502" s="244"/>
      <c r="Q502" s="244"/>
      <c r="R502" s="244"/>
      <c r="S502" s="244"/>
      <c r="T502" s="244"/>
      <c r="U502" s="244"/>
      <c r="V502" s="244"/>
      <c r="W502" s="244"/>
      <c r="X502" s="244"/>
      <c r="Y502" s="244"/>
      <c r="Z502" s="244"/>
    </row>
    <row r="503" spans="12:26">
      <c r="L503" s="244"/>
      <c r="M503" s="244"/>
      <c r="N503" s="244"/>
      <c r="O503" s="244"/>
      <c r="P503" s="244"/>
      <c r="Q503" s="244"/>
      <c r="R503" s="244"/>
      <c r="S503" s="244"/>
      <c r="T503" s="244"/>
      <c r="U503" s="244"/>
      <c r="V503" s="244"/>
      <c r="W503" s="244"/>
      <c r="X503" s="244"/>
      <c r="Y503" s="244"/>
      <c r="Z503" s="244"/>
    </row>
    <row r="504" spans="12:26">
      <c r="L504" s="244"/>
      <c r="M504" s="244"/>
      <c r="N504" s="244"/>
      <c r="O504" s="244"/>
      <c r="P504" s="244"/>
      <c r="Q504" s="244"/>
      <c r="R504" s="244"/>
      <c r="S504" s="244"/>
      <c r="T504" s="244"/>
      <c r="U504" s="244"/>
      <c r="V504" s="244"/>
      <c r="W504" s="244"/>
      <c r="X504" s="244"/>
      <c r="Y504" s="244"/>
      <c r="Z504" s="244"/>
    </row>
    <row r="505" spans="12:26">
      <c r="L505" s="244"/>
      <c r="M505" s="244"/>
      <c r="N505" s="244"/>
      <c r="O505" s="244"/>
      <c r="P505" s="244"/>
      <c r="Q505" s="244"/>
      <c r="R505" s="244"/>
      <c r="S505" s="244"/>
      <c r="T505" s="244"/>
      <c r="U505" s="244"/>
      <c r="V505" s="244"/>
      <c r="W505" s="244"/>
      <c r="X505" s="244"/>
      <c r="Y505" s="244"/>
      <c r="Z505" s="244"/>
    </row>
    <row r="506" spans="12:26">
      <c r="L506" s="244"/>
      <c r="M506" s="244"/>
      <c r="N506" s="244"/>
      <c r="O506" s="244"/>
      <c r="P506" s="244"/>
      <c r="Q506" s="244"/>
      <c r="R506" s="244"/>
      <c r="S506" s="244"/>
      <c r="T506" s="244"/>
      <c r="U506" s="244"/>
      <c r="V506" s="244"/>
      <c r="W506" s="244"/>
      <c r="X506" s="244"/>
      <c r="Y506" s="244"/>
      <c r="Z506" s="244"/>
    </row>
    <row r="507" spans="12:26">
      <c r="L507" s="244"/>
      <c r="M507" s="244"/>
      <c r="N507" s="244"/>
      <c r="O507" s="244"/>
      <c r="P507" s="244"/>
      <c r="Q507" s="244"/>
      <c r="R507" s="244"/>
      <c r="S507" s="244"/>
      <c r="T507" s="244"/>
      <c r="U507" s="244"/>
      <c r="V507" s="244"/>
      <c r="W507" s="244"/>
      <c r="X507" s="244"/>
      <c r="Y507" s="244"/>
      <c r="Z507" s="244"/>
    </row>
    <row r="508" spans="12:26">
      <c r="L508" s="244"/>
      <c r="M508" s="244"/>
      <c r="N508" s="244"/>
      <c r="O508" s="244"/>
      <c r="P508" s="244"/>
      <c r="Q508" s="244"/>
      <c r="R508" s="244"/>
      <c r="S508" s="244"/>
      <c r="T508" s="244"/>
      <c r="U508" s="244"/>
      <c r="V508" s="244"/>
      <c r="W508" s="244"/>
      <c r="X508" s="244"/>
      <c r="Y508" s="244"/>
      <c r="Z508" s="244"/>
    </row>
    <row r="509" spans="12:26">
      <c r="L509" s="244"/>
      <c r="M509" s="244"/>
      <c r="N509" s="244"/>
      <c r="O509" s="244"/>
      <c r="P509" s="244"/>
      <c r="Q509" s="244"/>
      <c r="R509" s="244"/>
      <c r="S509" s="244"/>
      <c r="T509" s="244"/>
      <c r="U509" s="244"/>
      <c r="V509" s="244"/>
      <c r="W509" s="244"/>
      <c r="X509" s="244"/>
      <c r="Y509" s="244"/>
      <c r="Z509" s="244"/>
    </row>
    <row r="510" spans="12:26">
      <c r="L510" s="244"/>
      <c r="M510" s="244"/>
      <c r="N510" s="244"/>
      <c r="O510" s="244"/>
      <c r="P510" s="244"/>
      <c r="Q510" s="244"/>
      <c r="R510" s="244"/>
      <c r="S510" s="244"/>
      <c r="T510" s="244"/>
      <c r="U510" s="244"/>
      <c r="V510" s="244"/>
      <c r="W510" s="244"/>
      <c r="X510" s="244"/>
      <c r="Y510" s="244"/>
      <c r="Z510" s="244"/>
    </row>
    <row r="511" spans="12:26">
      <c r="L511" s="244"/>
      <c r="M511" s="244"/>
      <c r="N511" s="244"/>
      <c r="O511" s="244"/>
      <c r="P511" s="244"/>
      <c r="Q511" s="244"/>
      <c r="R511" s="244"/>
      <c r="S511" s="244"/>
      <c r="T511" s="244"/>
      <c r="U511" s="244"/>
      <c r="V511" s="244"/>
      <c r="W511" s="244"/>
      <c r="X511" s="244"/>
      <c r="Y511" s="244"/>
      <c r="Z511" s="244"/>
    </row>
    <row r="512" spans="12:26">
      <c r="L512" s="244"/>
      <c r="M512" s="244"/>
      <c r="N512" s="244"/>
      <c r="O512" s="244"/>
      <c r="P512" s="244"/>
      <c r="Q512" s="244"/>
      <c r="R512" s="244"/>
      <c r="S512" s="244"/>
      <c r="T512" s="244"/>
      <c r="U512" s="244"/>
      <c r="V512" s="244"/>
      <c r="W512" s="244"/>
      <c r="X512" s="244"/>
      <c r="Y512" s="244"/>
      <c r="Z512" s="244"/>
    </row>
    <row r="513" spans="12:26">
      <c r="L513" s="244"/>
      <c r="M513" s="244"/>
      <c r="N513" s="244"/>
      <c r="O513" s="244"/>
      <c r="P513" s="244"/>
      <c r="Q513" s="244"/>
      <c r="R513" s="244"/>
      <c r="S513" s="244"/>
      <c r="T513" s="244"/>
      <c r="U513" s="244"/>
      <c r="V513" s="244"/>
      <c r="W513" s="244"/>
      <c r="X513" s="244"/>
      <c r="Y513" s="244"/>
      <c r="Z513" s="244"/>
    </row>
    <row r="514" spans="12:26">
      <c r="L514" s="244"/>
      <c r="M514" s="244"/>
      <c r="N514" s="244"/>
      <c r="O514" s="244"/>
      <c r="P514" s="244"/>
      <c r="Q514" s="244"/>
      <c r="R514" s="244"/>
      <c r="S514" s="244"/>
      <c r="T514" s="244"/>
      <c r="U514" s="244"/>
      <c r="V514" s="244"/>
      <c r="W514" s="244"/>
      <c r="X514" s="244"/>
      <c r="Y514" s="244"/>
      <c r="Z514" s="244"/>
    </row>
    <row r="515" spans="12:26">
      <c r="L515" s="244"/>
      <c r="M515" s="244"/>
      <c r="N515" s="244"/>
      <c r="O515" s="244"/>
      <c r="P515" s="244"/>
      <c r="Q515" s="244"/>
      <c r="R515" s="244"/>
      <c r="S515" s="244"/>
      <c r="T515" s="244"/>
      <c r="U515" s="244"/>
      <c r="V515" s="244"/>
      <c r="W515" s="244"/>
      <c r="X515" s="244"/>
      <c r="Y515" s="244"/>
      <c r="Z515" s="244"/>
    </row>
    <row r="516" spans="12:26">
      <c r="L516" s="244"/>
      <c r="M516" s="244"/>
      <c r="N516" s="244"/>
      <c r="O516" s="244"/>
      <c r="P516" s="244"/>
      <c r="Q516" s="244"/>
      <c r="R516" s="244"/>
      <c r="S516" s="244"/>
      <c r="T516" s="244"/>
      <c r="U516" s="244"/>
      <c r="V516" s="244"/>
      <c r="W516" s="244"/>
      <c r="X516" s="244"/>
      <c r="Y516" s="244"/>
      <c r="Z516" s="244"/>
    </row>
    <row r="517" spans="12:26">
      <c r="L517" s="244"/>
      <c r="M517" s="244"/>
      <c r="N517" s="244"/>
      <c r="O517" s="244"/>
      <c r="P517" s="244"/>
      <c r="Q517" s="244"/>
      <c r="R517" s="244"/>
      <c r="S517" s="244"/>
      <c r="T517" s="244"/>
      <c r="U517" s="244"/>
      <c r="V517" s="244"/>
      <c r="W517" s="244"/>
      <c r="X517" s="244"/>
      <c r="Y517" s="244"/>
      <c r="Z517" s="244"/>
    </row>
    <row r="518" spans="12:26">
      <c r="L518" s="244"/>
      <c r="M518" s="244"/>
      <c r="N518" s="244"/>
      <c r="O518" s="244"/>
      <c r="P518" s="244"/>
      <c r="Q518" s="244"/>
      <c r="R518" s="244"/>
      <c r="S518" s="244"/>
      <c r="T518" s="244"/>
      <c r="U518" s="244"/>
      <c r="V518" s="244"/>
      <c r="W518" s="244"/>
      <c r="X518" s="244"/>
      <c r="Y518" s="244"/>
      <c r="Z518" s="244"/>
    </row>
    <row r="519" spans="12:26">
      <c r="L519" s="244"/>
      <c r="M519" s="244"/>
      <c r="N519" s="244"/>
      <c r="O519" s="244"/>
      <c r="P519" s="244"/>
      <c r="Q519" s="244"/>
      <c r="R519" s="244"/>
      <c r="S519" s="244"/>
      <c r="T519" s="244"/>
      <c r="U519" s="244"/>
      <c r="V519" s="244"/>
      <c r="W519" s="244"/>
      <c r="X519" s="244"/>
      <c r="Y519" s="244"/>
      <c r="Z519" s="244"/>
    </row>
    <row r="520" spans="12:26">
      <c r="L520" s="244"/>
      <c r="M520" s="244"/>
      <c r="N520" s="244"/>
      <c r="O520" s="244"/>
      <c r="P520" s="244"/>
      <c r="Q520" s="244"/>
      <c r="R520" s="244"/>
      <c r="S520" s="244"/>
      <c r="T520" s="244"/>
      <c r="U520" s="244"/>
      <c r="V520" s="244"/>
      <c r="W520" s="244"/>
      <c r="X520" s="244"/>
      <c r="Y520" s="244"/>
      <c r="Z520" s="244"/>
    </row>
    <row r="521" spans="12:26">
      <c r="L521" s="244"/>
      <c r="M521" s="244"/>
      <c r="N521" s="244"/>
      <c r="O521" s="244"/>
      <c r="P521" s="244"/>
      <c r="Q521" s="244"/>
      <c r="R521" s="244"/>
      <c r="S521" s="244"/>
      <c r="T521" s="244"/>
      <c r="U521" s="244"/>
      <c r="V521" s="244"/>
      <c r="W521" s="244"/>
      <c r="X521" s="244"/>
      <c r="Y521" s="244"/>
      <c r="Z521" s="244"/>
    </row>
    <row r="522" spans="12:26">
      <c r="L522" s="244"/>
      <c r="M522" s="244"/>
      <c r="N522" s="244"/>
      <c r="O522" s="244"/>
      <c r="P522" s="244"/>
      <c r="Q522" s="244"/>
      <c r="R522" s="244"/>
      <c r="S522" s="244"/>
      <c r="T522" s="244"/>
      <c r="U522" s="244"/>
      <c r="V522" s="244"/>
      <c r="W522" s="244"/>
      <c r="X522" s="244"/>
      <c r="Y522" s="244"/>
      <c r="Z522" s="244"/>
    </row>
    <row r="523" spans="12:26">
      <c r="L523" s="244"/>
      <c r="M523" s="244"/>
      <c r="N523" s="244"/>
      <c r="O523" s="244"/>
      <c r="P523" s="244"/>
      <c r="Q523" s="244"/>
      <c r="R523" s="244"/>
      <c r="S523" s="244"/>
      <c r="T523" s="244"/>
      <c r="U523" s="244"/>
      <c r="V523" s="244"/>
      <c r="W523" s="244"/>
      <c r="X523" s="244"/>
      <c r="Y523" s="244"/>
      <c r="Z523" s="244"/>
    </row>
    <row r="524" spans="12:26">
      <c r="L524" s="244"/>
      <c r="M524" s="244"/>
      <c r="N524" s="244"/>
      <c r="O524" s="244"/>
      <c r="P524" s="244"/>
      <c r="Q524" s="244"/>
      <c r="R524" s="244"/>
      <c r="S524" s="244"/>
      <c r="T524" s="244"/>
      <c r="U524" s="244"/>
      <c r="V524" s="244"/>
      <c r="W524" s="244"/>
      <c r="X524" s="244"/>
      <c r="Y524" s="244"/>
      <c r="Z524" s="244"/>
    </row>
    <row r="525" spans="12:26">
      <c r="L525" s="244"/>
      <c r="M525" s="244"/>
      <c r="N525" s="244"/>
      <c r="O525" s="244"/>
      <c r="P525" s="244"/>
      <c r="Q525" s="244"/>
      <c r="R525" s="244"/>
      <c r="S525" s="244"/>
      <c r="T525" s="244"/>
      <c r="U525" s="244"/>
      <c r="V525" s="244"/>
      <c r="W525" s="244"/>
      <c r="X525" s="244"/>
      <c r="Y525" s="244"/>
      <c r="Z525" s="244"/>
    </row>
    <row r="526" spans="12:26">
      <c r="L526" s="244"/>
      <c r="M526" s="244"/>
      <c r="N526" s="244"/>
      <c r="O526" s="244"/>
      <c r="P526" s="244"/>
      <c r="Q526" s="244"/>
      <c r="R526" s="244"/>
      <c r="S526" s="244"/>
      <c r="T526" s="244"/>
      <c r="U526" s="244"/>
      <c r="V526" s="244"/>
      <c r="W526" s="244"/>
      <c r="X526" s="244"/>
      <c r="Y526" s="244"/>
      <c r="Z526" s="244"/>
    </row>
    <row r="527" spans="12:26">
      <c r="L527" s="244"/>
      <c r="M527" s="244"/>
      <c r="N527" s="244"/>
      <c r="O527" s="244"/>
      <c r="P527" s="244"/>
      <c r="Q527" s="244"/>
      <c r="R527" s="244"/>
      <c r="S527" s="244"/>
      <c r="T527" s="244"/>
      <c r="U527" s="244"/>
      <c r="V527" s="244"/>
      <c r="W527" s="244"/>
      <c r="X527" s="244"/>
      <c r="Y527" s="244"/>
      <c r="Z527" s="244"/>
    </row>
    <row r="528" spans="12:26">
      <c r="L528" s="244"/>
      <c r="M528" s="244"/>
      <c r="N528" s="244"/>
      <c r="O528" s="244"/>
      <c r="P528" s="244"/>
      <c r="Q528" s="244"/>
      <c r="R528" s="244"/>
      <c r="S528" s="244"/>
      <c r="T528" s="244"/>
      <c r="U528" s="244"/>
      <c r="V528" s="244"/>
      <c r="W528" s="244"/>
      <c r="X528" s="244"/>
      <c r="Y528" s="244"/>
      <c r="Z528" s="244"/>
    </row>
    <row r="529" spans="12:26">
      <c r="L529" s="244"/>
      <c r="M529" s="244"/>
      <c r="N529" s="244"/>
      <c r="O529" s="244"/>
      <c r="P529" s="244"/>
      <c r="Q529" s="244"/>
      <c r="R529" s="244"/>
      <c r="S529" s="244"/>
      <c r="T529" s="244"/>
      <c r="U529" s="244"/>
      <c r="V529" s="244"/>
      <c r="W529" s="244"/>
      <c r="X529" s="244"/>
      <c r="Y529" s="244"/>
      <c r="Z529" s="244"/>
    </row>
    <row r="530" spans="12:26">
      <c r="L530" s="244"/>
      <c r="M530" s="244"/>
      <c r="N530" s="244"/>
      <c r="O530" s="244"/>
      <c r="P530" s="244"/>
      <c r="Q530" s="244"/>
      <c r="R530" s="244"/>
      <c r="S530" s="244"/>
      <c r="T530" s="244"/>
      <c r="U530" s="244"/>
      <c r="V530" s="244"/>
      <c r="W530" s="244"/>
      <c r="X530" s="244"/>
      <c r="Y530" s="244"/>
      <c r="Z530" s="244"/>
    </row>
    <row r="531" spans="12:26">
      <c r="L531" s="244"/>
      <c r="M531" s="244"/>
      <c r="N531" s="244"/>
      <c r="O531" s="244"/>
      <c r="P531" s="244"/>
      <c r="Q531" s="244"/>
      <c r="R531" s="244"/>
      <c r="S531" s="244"/>
      <c r="T531" s="244"/>
      <c r="U531" s="244"/>
      <c r="V531" s="244"/>
      <c r="W531" s="244"/>
      <c r="X531" s="244"/>
      <c r="Y531" s="244"/>
      <c r="Z531" s="244"/>
    </row>
    <row r="532" spans="12:26">
      <c r="L532" s="244"/>
      <c r="M532" s="244"/>
      <c r="N532" s="244"/>
      <c r="O532" s="244"/>
      <c r="P532" s="244"/>
      <c r="Q532" s="244"/>
      <c r="R532" s="244"/>
      <c r="S532" s="244"/>
      <c r="T532" s="244"/>
      <c r="U532" s="244"/>
      <c r="V532" s="244"/>
      <c r="W532" s="244"/>
      <c r="X532" s="244"/>
      <c r="Y532" s="244"/>
      <c r="Z532" s="244"/>
    </row>
    <row r="533" spans="12:26">
      <c r="L533" s="244"/>
      <c r="M533" s="244"/>
      <c r="N533" s="244"/>
      <c r="O533" s="244"/>
      <c r="P533" s="244"/>
      <c r="Q533" s="244"/>
      <c r="R533" s="244"/>
      <c r="S533" s="244"/>
      <c r="T533" s="244"/>
      <c r="U533" s="244"/>
      <c r="V533" s="244"/>
      <c r="W533" s="244"/>
      <c r="X533" s="244"/>
      <c r="Y533" s="244"/>
      <c r="Z533" s="244"/>
    </row>
    <row r="534" spans="12:26">
      <c r="L534" s="244"/>
      <c r="M534" s="244"/>
      <c r="N534" s="244"/>
      <c r="O534" s="244"/>
      <c r="P534" s="244"/>
      <c r="Q534" s="244"/>
      <c r="R534" s="244"/>
      <c r="S534" s="244"/>
      <c r="T534" s="244"/>
      <c r="U534" s="244"/>
      <c r="V534" s="244"/>
      <c r="W534" s="244"/>
      <c r="X534" s="244"/>
      <c r="Y534" s="244"/>
      <c r="Z534" s="244"/>
    </row>
    <row r="535" spans="12:26">
      <c r="L535" s="244"/>
      <c r="M535" s="244"/>
      <c r="N535" s="244"/>
      <c r="O535" s="244"/>
      <c r="P535" s="244"/>
      <c r="Q535" s="244"/>
      <c r="R535" s="244"/>
      <c r="S535" s="244"/>
      <c r="T535" s="244"/>
      <c r="U535" s="244"/>
      <c r="V535" s="244"/>
      <c r="W535" s="244"/>
      <c r="X535" s="244"/>
      <c r="Y535" s="244"/>
      <c r="Z535" s="244"/>
    </row>
    <row r="536" spans="12:26">
      <c r="L536" s="244"/>
      <c r="M536" s="244"/>
      <c r="N536" s="244"/>
      <c r="O536" s="244"/>
      <c r="P536" s="244"/>
      <c r="Q536" s="244"/>
      <c r="R536" s="244"/>
      <c r="S536" s="244"/>
      <c r="T536" s="244"/>
      <c r="U536" s="244"/>
      <c r="V536" s="244"/>
      <c r="W536" s="244"/>
      <c r="X536" s="244"/>
      <c r="Y536" s="244"/>
      <c r="Z536" s="244"/>
    </row>
    <row r="537" spans="12:26">
      <c r="L537" s="244"/>
      <c r="M537" s="244"/>
      <c r="N537" s="244"/>
      <c r="O537" s="244"/>
      <c r="P537" s="244"/>
      <c r="Q537" s="244"/>
      <c r="R537" s="244"/>
      <c r="S537" s="244"/>
      <c r="T537" s="244"/>
      <c r="U537" s="244"/>
      <c r="V537" s="244"/>
      <c r="W537" s="244"/>
      <c r="X537" s="244"/>
      <c r="Y537" s="244"/>
      <c r="Z537" s="244"/>
    </row>
    <row r="538" spans="12:26">
      <c r="L538" s="244"/>
      <c r="M538" s="244"/>
      <c r="N538" s="244"/>
      <c r="O538" s="244"/>
      <c r="P538" s="244"/>
      <c r="Q538" s="244"/>
      <c r="R538" s="244"/>
      <c r="S538" s="244"/>
      <c r="T538" s="244"/>
      <c r="U538" s="244"/>
      <c r="V538" s="244"/>
      <c r="W538" s="244"/>
      <c r="X538" s="244"/>
      <c r="Y538" s="244"/>
      <c r="Z538" s="244"/>
    </row>
    <row r="539" spans="12:26">
      <c r="L539" s="244"/>
      <c r="M539" s="244"/>
      <c r="N539" s="244"/>
      <c r="O539" s="244"/>
      <c r="P539" s="244"/>
      <c r="Q539" s="244"/>
      <c r="R539" s="244"/>
      <c r="S539" s="244"/>
      <c r="T539" s="244"/>
      <c r="U539" s="244"/>
      <c r="V539" s="244"/>
      <c r="W539" s="244"/>
      <c r="X539" s="244"/>
      <c r="Y539" s="244"/>
      <c r="Z539" s="244"/>
    </row>
    <row r="540" spans="12:26">
      <c r="L540" s="244"/>
      <c r="M540" s="244"/>
      <c r="N540" s="244"/>
      <c r="O540" s="244"/>
      <c r="P540" s="244"/>
      <c r="Q540" s="244"/>
      <c r="R540" s="244"/>
      <c r="S540" s="244"/>
      <c r="T540" s="244"/>
      <c r="U540" s="244"/>
      <c r="V540" s="244"/>
      <c r="W540" s="244"/>
      <c r="X540" s="244"/>
      <c r="Y540" s="244"/>
      <c r="Z540" s="244"/>
    </row>
    <row r="541" spans="12:26">
      <c r="L541" s="244"/>
      <c r="M541" s="244"/>
      <c r="N541" s="244"/>
      <c r="O541" s="244"/>
      <c r="P541" s="244"/>
      <c r="Q541" s="244"/>
      <c r="R541" s="244"/>
      <c r="S541" s="244"/>
      <c r="T541" s="244"/>
      <c r="U541" s="244"/>
      <c r="V541" s="244"/>
      <c r="W541" s="244"/>
      <c r="X541" s="244"/>
      <c r="Y541" s="244"/>
      <c r="Z541" s="244"/>
    </row>
    <row r="542" spans="12:26">
      <c r="L542" s="244"/>
      <c r="M542" s="244"/>
      <c r="N542" s="244"/>
      <c r="O542" s="244"/>
      <c r="P542" s="244"/>
      <c r="Q542" s="244"/>
      <c r="R542" s="244"/>
      <c r="S542" s="244"/>
      <c r="T542" s="244"/>
      <c r="U542" s="244"/>
      <c r="V542" s="244"/>
      <c r="W542" s="244"/>
      <c r="X542" s="244"/>
      <c r="Y542" s="244"/>
      <c r="Z542" s="244"/>
    </row>
    <row r="543" spans="12:26">
      <c r="L543" s="244"/>
      <c r="M543" s="244"/>
      <c r="N543" s="244"/>
      <c r="O543" s="244"/>
      <c r="P543" s="244"/>
      <c r="Q543" s="244"/>
      <c r="R543" s="244"/>
      <c r="S543" s="244"/>
      <c r="T543" s="244"/>
      <c r="U543" s="244"/>
      <c r="V543" s="244"/>
      <c r="W543" s="244"/>
      <c r="X543" s="244"/>
      <c r="Y543" s="244"/>
      <c r="Z543" s="244"/>
    </row>
    <row r="544" spans="12:26">
      <c r="L544" s="244"/>
      <c r="M544" s="244"/>
      <c r="N544" s="244"/>
      <c r="O544" s="244"/>
      <c r="P544" s="244"/>
      <c r="Q544" s="244"/>
      <c r="R544" s="244"/>
      <c r="S544" s="244"/>
      <c r="T544" s="244"/>
      <c r="U544" s="244"/>
      <c r="V544" s="244"/>
      <c r="W544" s="244"/>
      <c r="X544" s="244"/>
      <c r="Y544" s="244"/>
      <c r="Z544" s="244"/>
    </row>
    <row r="545" spans="12:26">
      <c r="L545" s="244"/>
      <c r="M545" s="244"/>
      <c r="N545" s="244"/>
      <c r="O545" s="244"/>
      <c r="P545" s="244"/>
      <c r="Q545" s="244"/>
      <c r="R545" s="244"/>
      <c r="S545" s="244"/>
      <c r="T545" s="244"/>
      <c r="U545" s="244"/>
      <c r="V545" s="244"/>
      <c r="W545" s="244"/>
      <c r="X545" s="244"/>
      <c r="Y545" s="244"/>
      <c r="Z545" s="244"/>
    </row>
    <row r="546" spans="12:26">
      <c r="L546" s="244"/>
      <c r="M546" s="244"/>
      <c r="N546" s="244"/>
      <c r="O546" s="244"/>
      <c r="P546" s="244"/>
      <c r="Q546" s="244"/>
      <c r="R546" s="244"/>
      <c r="S546" s="244"/>
      <c r="T546" s="244"/>
      <c r="U546" s="244"/>
      <c r="V546" s="244"/>
      <c r="W546" s="244"/>
      <c r="X546" s="244"/>
      <c r="Y546" s="244"/>
      <c r="Z546" s="244"/>
    </row>
    <row r="547" spans="12:26">
      <c r="L547" s="244"/>
      <c r="M547" s="244"/>
      <c r="N547" s="244"/>
      <c r="O547" s="244"/>
      <c r="P547" s="244"/>
      <c r="Q547" s="244"/>
      <c r="R547" s="244"/>
      <c r="S547" s="244"/>
      <c r="T547" s="244"/>
      <c r="U547" s="244"/>
      <c r="V547" s="244"/>
      <c r="W547" s="244"/>
      <c r="X547" s="244"/>
      <c r="Y547" s="244"/>
      <c r="Z547" s="244"/>
    </row>
    <row r="548" spans="12:26">
      <c r="L548" s="244"/>
      <c r="M548" s="244"/>
      <c r="N548" s="244"/>
      <c r="O548" s="244"/>
      <c r="P548" s="244"/>
      <c r="Q548" s="244"/>
      <c r="R548" s="244"/>
      <c r="S548" s="244"/>
      <c r="T548" s="244"/>
      <c r="U548" s="244"/>
      <c r="V548" s="244"/>
      <c r="W548" s="244"/>
      <c r="X548" s="244"/>
      <c r="Y548" s="244"/>
      <c r="Z548" s="244"/>
    </row>
    <row r="549" spans="12:26">
      <c r="L549" s="244"/>
      <c r="M549" s="244"/>
      <c r="N549" s="244"/>
      <c r="O549" s="244"/>
      <c r="P549" s="244"/>
      <c r="Q549" s="244"/>
      <c r="R549" s="244"/>
      <c r="S549" s="244"/>
      <c r="T549" s="244"/>
      <c r="U549" s="244"/>
      <c r="V549" s="244"/>
      <c r="W549" s="244"/>
      <c r="X549" s="244"/>
      <c r="Y549" s="244"/>
      <c r="Z549" s="244"/>
    </row>
    <row r="550" spans="12:26">
      <c r="L550" s="244"/>
      <c r="M550" s="244"/>
      <c r="N550" s="244"/>
      <c r="O550" s="244"/>
      <c r="P550" s="244"/>
      <c r="Q550" s="244"/>
      <c r="R550" s="244"/>
      <c r="S550" s="244"/>
      <c r="T550" s="244"/>
      <c r="U550" s="244"/>
      <c r="V550" s="244"/>
      <c r="W550" s="244"/>
      <c r="X550" s="244"/>
      <c r="Y550" s="244"/>
      <c r="Z550" s="244"/>
    </row>
    <row r="551" spans="12:26">
      <c r="L551" s="244"/>
      <c r="M551" s="244"/>
      <c r="N551" s="244"/>
      <c r="O551" s="244"/>
      <c r="P551" s="244"/>
      <c r="Q551" s="244"/>
      <c r="R551" s="244"/>
      <c r="S551" s="244"/>
      <c r="T551" s="244"/>
      <c r="U551" s="244"/>
      <c r="V551" s="244"/>
      <c r="W551" s="244"/>
      <c r="X551" s="244"/>
      <c r="Y551" s="244"/>
      <c r="Z551" s="244"/>
    </row>
    <row r="552" spans="12:26">
      <c r="L552" s="244"/>
      <c r="M552" s="244"/>
      <c r="N552" s="244"/>
      <c r="O552" s="244"/>
      <c r="P552" s="244"/>
      <c r="Q552" s="244"/>
      <c r="R552" s="244"/>
      <c r="S552" s="244"/>
      <c r="T552" s="244"/>
      <c r="U552" s="244"/>
      <c r="V552" s="244"/>
      <c r="W552" s="244"/>
      <c r="X552" s="244"/>
      <c r="Y552" s="244"/>
      <c r="Z552" s="244"/>
    </row>
    <row r="553" spans="12:26">
      <c r="L553" s="244"/>
      <c r="M553" s="244"/>
      <c r="N553" s="244"/>
      <c r="O553" s="244"/>
      <c r="P553" s="244"/>
      <c r="Q553" s="244"/>
      <c r="R553" s="244"/>
      <c r="S553" s="244"/>
      <c r="T553" s="244"/>
      <c r="U553" s="244"/>
      <c r="V553" s="244"/>
      <c r="W553" s="244"/>
      <c r="X553" s="244"/>
      <c r="Y553" s="244"/>
      <c r="Z553" s="244"/>
    </row>
    <row r="554" spans="12:26">
      <c r="L554" s="244"/>
      <c r="M554" s="244"/>
      <c r="N554" s="244"/>
      <c r="O554" s="244"/>
      <c r="P554" s="244"/>
      <c r="Q554" s="244"/>
      <c r="R554" s="244"/>
      <c r="S554" s="244"/>
      <c r="T554" s="244"/>
      <c r="U554" s="244"/>
      <c r="V554" s="244"/>
      <c r="W554" s="244"/>
      <c r="X554" s="244"/>
      <c r="Y554" s="244"/>
      <c r="Z554" s="244"/>
    </row>
    <row r="555" spans="12:26">
      <c r="L555" s="244"/>
      <c r="M555" s="244"/>
      <c r="N555" s="244"/>
      <c r="O555" s="244"/>
      <c r="P555" s="244"/>
      <c r="Q555" s="244"/>
      <c r="R555" s="244"/>
      <c r="S555" s="244"/>
      <c r="T555" s="244"/>
      <c r="U555" s="244"/>
      <c r="V555" s="244"/>
      <c r="W555" s="244"/>
      <c r="X555" s="244"/>
      <c r="Y555" s="244"/>
      <c r="Z555" s="244"/>
    </row>
    <row r="556" spans="12:26">
      <c r="L556" s="244"/>
      <c r="M556" s="244"/>
      <c r="N556" s="244"/>
      <c r="O556" s="244"/>
      <c r="P556" s="244"/>
      <c r="Q556" s="244"/>
      <c r="R556" s="244"/>
      <c r="S556" s="244"/>
      <c r="T556" s="244"/>
      <c r="U556" s="244"/>
      <c r="V556" s="244"/>
      <c r="W556" s="244"/>
      <c r="X556" s="244"/>
      <c r="Y556" s="244"/>
      <c r="Z556" s="244"/>
    </row>
    <row r="557" spans="12:26">
      <c r="L557" s="244"/>
      <c r="M557" s="244"/>
      <c r="N557" s="244"/>
      <c r="O557" s="244"/>
      <c r="P557" s="244"/>
      <c r="Q557" s="244"/>
      <c r="R557" s="244"/>
      <c r="S557" s="244"/>
      <c r="T557" s="244"/>
      <c r="U557" s="244"/>
      <c r="V557" s="244"/>
      <c r="W557" s="244"/>
      <c r="X557" s="244"/>
      <c r="Y557" s="244"/>
      <c r="Z557" s="244"/>
    </row>
    <row r="558" spans="12:26">
      <c r="L558" s="244"/>
      <c r="M558" s="244"/>
      <c r="N558" s="244"/>
      <c r="O558" s="244"/>
      <c r="P558" s="244"/>
      <c r="Q558" s="244"/>
      <c r="R558" s="244"/>
      <c r="S558" s="244"/>
      <c r="T558" s="244"/>
      <c r="U558" s="244"/>
      <c r="V558" s="244"/>
      <c r="W558" s="244"/>
      <c r="X558" s="244"/>
      <c r="Y558" s="244"/>
      <c r="Z558" s="244"/>
    </row>
    <row r="559" spans="12:26">
      <c r="L559" s="244"/>
      <c r="M559" s="244"/>
      <c r="N559" s="244"/>
      <c r="O559" s="244"/>
      <c r="P559" s="244"/>
      <c r="Q559" s="244"/>
      <c r="R559" s="244"/>
      <c r="S559" s="244"/>
      <c r="T559" s="244"/>
      <c r="U559" s="244"/>
      <c r="V559" s="244"/>
      <c r="W559" s="244"/>
      <c r="X559" s="244"/>
      <c r="Y559" s="244"/>
      <c r="Z559" s="244"/>
    </row>
    <row r="560" spans="12:26">
      <c r="L560" s="244"/>
      <c r="M560" s="244"/>
      <c r="N560" s="244"/>
      <c r="O560" s="244"/>
      <c r="P560" s="244"/>
      <c r="Q560" s="244"/>
      <c r="R560" s="244"/>
      <c r="S560" s="244"/>
      <c r="T560" s="244"/>
      <c r="U560" s="244"/>
      <c r="V560" s="244"/>
      <c r="W560" s="244"/>
      <c r="X560" s="244"/>
      <c r="Y560" s="244"/>
      <c r="Z560" s="244"/>
    </row>
    <row r="561" spans="12:26">
      <c r="L561" s="244"/>
      <c r="M561" s="244"/>
      <c r="N561" s="244"/>
      <c r="O561" s="244"/>
      <c r="P561" s="244"/>
      <c r="Q561" s="244"/>
      <c r="R561" s="244"/>
      <c r="S561" s="244"/>
      <c r="T561" s="244"/>
      <c r="U561" s="244"/>
      <c r="V561" s="244"/>
      <c r="W561" s="244"/>
      <c r="X561" s="244"/>
      <c r="Y561" s="244"/>
      <c r="Z561" s="244"/>
    </row>
    <row r="562" spans="12:26">
      <c r="L562" s="244"/>
      <c r="M562" s="244"/>
      <c r="N562" s="244"/>
      <c r="O562" s="244"/>
      <c r="P562" s="244"/>
      <c r="Q562" s="244"/>
      <c r="R562" s="244"/>
      <c r="S562" s="244"/>
      <c r="T562" s="244"/>
      <c r="U562" s="244"/>
      <c r="V562" s="244"/>
      <c r="W562" s="244"/>
      <c r="X562" s="244"/>
      <c r="Y562" s="244"/>
      <c r="Z562" s="244"/>
    </row>
    <row r="563" spans="12:26">
      <c r="L563" s="244"/>
      <c r="M563" s="244"/>
      <c r="N563" s="244"/>
      <c r="O563" s="244"/>
      <c r="P563" s="244"/>
      <c r="Q563" s="244"/>
      <c r="R563" s="244"/>
      <c r="S563" s="244"/>
      <c r="T563" s="244"/>
      <c r="U563" s="244"/>
      <c r="V563" s="244"/>
      <c r="W563" s="244"/>
      <c r="X563" s="244"/>
      <c r="Y563" s="244"/>
      <c r="Z563" s="244"/>
    </row>
    <row r="564" spans="12:26">
      <c r="L564" s="244"/>
      <c r="M564" s="244"/>
      <c r="N564" s="244"/>
      <c r="O564" s="244"/>
      <c r="P564" s="244"/>
      <c r="Q564" s="244"/>
      <c r="R564" s="244"/>
      <c r="S564" s="244"/>
      <c r="T564" s="244"/>
      <c r="U564" s="244"/>
      <c r="V564" s="244"/>
      <c r="W564" s="244"/>
      <c r="X564" s="244"/>
      <c r="Y564" s="244"/>
      <c r="Z564" s="244"/>
    </row>
    <row r="565" spans="12:26">
      <c r="L565" s="244"/>
      <c r="M565" s="244"/>
      <c r="N565" s="244"/>
      <c r="O565" s="244"/>
      <c r="P565" s="244"/>
      <c r="Q565" s="244"/>
      <c r="R565" s="244"/>
      <c r="S565" s="244"/>
      <c r="T565" s="244"/>
      <c r="U565" s="244"/>
      <c r="V565" s="244"/>
      <c r="W565" s="244"/>
      <c r="X565" s="244"/>
      <c r="Y565" s="244"/>
      <c r="Z565" s="244"/>
    </row>
    <row r="566" spans="12:26">
      <c r="L566" s="244"/>
      <c r="M566" s="244"/>
      <c r="N566" s="244"/>
      <c r="O566" s="244"/>
      <c r="P566" s="244"/>
      <c r="Q566" s="244"/>
      <c r="R566" s="244"/>
      <c r="S566" s="244"/>
      <c r="T566" s="244"/>
      <c r="U566" s="244"/>
      <c r="V566" s="244"/>
      <c r="W566" s="244"/>
      <c r="X566" s="244"/>
      <c r="Y566" s="244"/>
      <c r="Z566" s="244"/>
    </row>
    <row r="567" spans="12:26">
      <c r="L567" s="244"/>
      <c r="M567" s="244"/>
      <c r="N567" s="244"/>
      <c r="O567" s="244"/>
      <c r="P567" s="244"/>
      <c r="Q567" s="244"/>
      <c r="R567" s="244"/>
      <c r="S567" s="244"/>
      <c r="T567" s="244"/>
      <c r="U567" s="244"/>
      <c r="V567" s="244"/>
      <c r="W567" s="244"/>
      <c r="X567" s="244"/>
      <c r="Y567" s="244"/>
      <c r="Z567" s="244"/>
    </row>
    <row r="568" spans="12:26">
      <c r="L568" s="244"/>
      <c r="M568" s="244"/>
      <c r="N568" s="244"/>
      <c r="O568" s="244"/>
      <c r="P568" s="244"/>
      <c r="Q568" s="244"/>
      <c r="R568" s="244"/>
      <c r="S568" s="244"/>
      <c r="T568" s="244"/>
      <c r="U568" s="244"/>
      <c r="V568" s="244"/>
      <c r="W568" s="244"/>
      <c r="X568" s="244"/>
      <c r="Y568" s="244"/>
      <c r="Z568" s="244"/>
    </row>
    <row r="569" spans="12:26">
      <c r="L569" s="244"/>
      <c r="M569" s="244"/>
      <c r="N569" s="244"/>
      <c r="O569" s="244"/>
      <c r="P569" s="244"/>
      <c r="Q569" s="244"/>
      <c r="R569" s="244"/>
      <c r="S569" s="244"/>
      <c r="T569" s="244"/>
      <c r="U569" s="244"/>
      <c r="V569" s="244"/>
      <c r="W569" s="244"/>
      <c r="X569" s="244"/>
      <c r="Y569" s="244"/>
      <c r="Z569" s="244"/>
    </row>
    <row r="570" spans="12:26">
      <c r="L570" s="244"/>
      <c r="M570" s="244"/>
      <c r="N570" s="244"/>
      <c r="O570" s="244"/>
      <c r="P570" s="244"/>
      <c r="Q570" s="244"/>
      <c r="R570" s="244"/>
      <c r="S570" s="244"/>
      <c r="T570" s="244"/>
      <c r="U570" s="244"/>
      <c r="V570" s="244"/>
      <c r="W570" s="244"/>
      <c r="X570" s="244"/>
      <c r="Y570" s="244"/>
      <c r="Z570" s="244"/>
    </row>
    <row r="571" spans="12:26">
      <c r="L571" s="244"/>
      <c r="M571" s="244"/>
      <c r="N571" s="244"/>
      <c r="O571" s="244"/>
      <c r="P571" s="244"/>
      <c r="Q571" s="244"/>
      <c r="R571" s="244"/>
      <c r="S571" s="244"/>
      <c r="T571" s="244"/>
      <c r="U571" s="244"/>
      <c r="V571" s="244"/>
      <c r="W571" s="244"/>
      <c r="X571" s="244"/>
      <c r="Y571" s="244"/>
      <c r="Z571" s="244"/>
    </row>
    <row r="572" spans="12:26">
      <c r="L572" s="244"/>
      <c r="M572" s="244"/>
      <c r="N572" s="244"/>
      <c r="O572" s="244"/>
      <c r="P572" s="244"/>
      <c r="Q572" s="244"/>
      <c r="R572" s="244"/>
      <c r="S572" s="244"/>
      <c r="T572" s="244"/>
      <c r="U572" s="244"/>
      <c r="V572" s="244"/>
      <c r="W572" s="244"/>
      <c r="X572" s="244"/>
      <c r="Y572" s="244"/>
      <c r="Z572" s="244"/>
    </row>
    <row r="573" spans="12:26">
      <c r="L573" s="244"/>
      <c r="M573" s="244"/>
      <c r="N573" s="244"/>
      <c r="O573" s="244"/>
      <c r="P573" s="244"/>
      <c r="Q573" s="244"/>
      <c r="R573" s="244"/>
      <c r="S573" s="244"/>
      <c r="T573" s="244"/>
      <c r="U573" s="244"/>
      <c r="V573" s="244"/>
      <c r="W573" s="244"/>
      <c r="X573" s="244"/>
      <c r="Y573" s="244"/>
      <c r="Z573" s="244"/>
    </row>
    <row r="574" spans="12:26">
      <c r="L574" s="244"/>
      <c r="M574" s="244"/>
      <c r="N574" s="244"/>
      <c r="O574" s="244"/>
      <c r="P574" s="244"/>
      <c r="Q574" s="244"/>
      <c r="R574" s="244"/>
      <c r="S574" s="244"/>
      <c r="T574" s="244"/>
      <c r="U574" s="244"/>
      <c r="V574" s="244"/>
      <c r="W574" s="244"/>
      <c r="X574" s="244"/>
      <c r="Y574" s="244"/>
      <c r="Z574" s="244"/>
    </row>
    <row r="575" spans="12:26">
      <c r="L575" s="244"/>
      <c r="M575" s="244"/>
      <c r="N575" s="244"/>
      <c r="O575" s="244"/>
      <c r="P575" s="244"/>
      <c r="Q575" s="244"/>
      <c r="R575" s="244"/>
      <c r="S575" s="244"/>
      <c r="T575" s="244"/>
      <c r="U575" s="244"/>
      <c r="V575" s="244"/>
      <c r="W575" s="244"/>
      <c r="X575" s="244"/>
      <c r="Y575" s="244"/>
      <c r="Z575" s="244"/>
    </row>
    <row r="576" spans="12:26">
      <c r="L576" s="244"/>
      <c r="M576" s="244"/>
      <c r="N576" s="244"/>
      <c r="O576" s="244"/>
      <c r="P576" s="244"/>
      <c r="Q576" s="244"/>
      <c r="R576" s="244"/>
      <c r="S576" s="244"/>
      <c r="T576" s="244"/>
      <c r="U576" s="244"/>
      <c r="V576" s="244"/>
      <c r="W576" s="244"/>
      <c r="X576" s="244"/>
      <c r="Y576" s="244"/>
      <c r="Z576" s="244"/>
    </row>
    <row r="577" spans="12:26">
      <c r="L577" s="244"/>
      <c r="M577" s="244"/>
      <c r="N577" s="244"/>
      <c r="O577" s="244"/>
      <c r="P577" s="244"/>
      <c r="Q577" s="244"/>
      <c r="R577" s="244"/>
      <c r="S577" s="244"/>
      <c r="T577" s="244"/>
      <c r="U577" s="244"/>
      <c r="V577" s="244"/>
      <c r="W577" s="244"/>
      <c r="X577" s="244"/>
      <c r="Y577" s="244"/>
      <c r="Z577" s="244"/>
    </row>
    <row r="578" spans="12:26">
      <c r="L578" s="244"/>
      <c r="M578" s="244"/>
      <c r="N578" s="244"/>
      <c r="O578" s="244"/>
      <c r="P578" s="244"/>
      <c r="Q578" s="244"/>
      <c r="R578" s="244"/>
      <c r="S578" s="244"/>
      <c r="T578" s="244"/>
      <c r="U578" s="244"/>
      <c r="V578" s="244"/>
      <c r="W578" s="244"/>
      <c r="X578" s="244"/>
      <c r="Y578" s="244"/>
      <c r="Z578" s="244"/>
    </row>
    <row r="579" spans="12:26">
      <c r="L579" s="244"/>
      <c r="M579" s="244"/>
      <c r="N579" s="244"/>
      <c r="O579" s="244"/>
      <c r="P579" s="244"/>
      <c r="Q579" s="244"/>
      <c r="R579" s="244"/>
      <c r="S579" s="244"/>
      <c r="T579" s="244"/>
      <c r="U579" s="244"/>
      <c r="V579" s="244"/>
      <c r="W579" s="244"/>
      <c r="X579" s="244"/>
      <c r="Y579" s="244"/>
      <c r="Z579" s="244"/>
    </row>
    <row r="580" spans="12:26">
      <c r="L580" s="244"/>
      <c r="M580" s="244"/>
      <c r="N580" s="244"/>
      <c r="O580" s="244"/>
      <c r="P580" s="244"/>
      <c r="Q580" s="244"/>
      <c r="R580" s="244"/>
      <c r="S580" s="244"/>
      <c r="T580" s="244"/>
      <c r="U580" s="244"/>
      <c r="V580" s="244"/>
      <c r="W580" s="244"/>
      <c r="X580" s="244"/>
      <c r="Y580" s="244"/>
      <c r="Z580" s="244"/>
    </row>
    <row r="581" spans="12:26">
      <c r="L581" s="244"/>
      <c r="M581" s="244"/>
      <c r="N581" s="244"/>
      <c r="O581" s="244"/>
      <c r="P581" s="244"/>
      <c r="Q581" s="244"/>
      <c r="R581" s="244"/>
      <c r="S581" s="244"/>
      <c r="T581" s="244"/>
      <c r="U581" s="244"/>
      <c r="V581" s="244"/>
      <c r="W581" s="244"/>
      <c r="X581" s="244"/>
      <c r="Y581" s="244"/>
      <c r="Z581" s="244"/>
    </row>
    <row r="582" spans="12:26">
      <c r="L582" s="244"/>
      <c r="M582" s="244"/>
      <c r="N582" s="244"/>
      <c r="O582" s="244"/>
      <c r="P582" s="244"/>
      <c r="Q582" s="244"/>
      <c r="R582" s="244"/>
      <c r="S582" s="244"/>
      <c r="T582" s="244"/>
      <c r="U582" s="244"/>
      <c r="V582" s="244"/>
      <c r="W582" s="244"/>
      <c r="X582" s="244"/>
      <c r="Y582" s="244"/>
      <c r="Z582" s="244"/>
    </row>
    <row r="583" spans="12:26">
      <c r="L583" s="244"/>
      <c r="M583" s="244"/>
      <c r="N583" s="244"/>
      <c r="O583" s="244"/>
      <c r="P583" s="244"/>
      <c r="Q583" s="244"/>
      <c r="R583" s="244"/>
      <c r="S583" s="244"/>
      <c r="T583" s="244"/>
      <c r="U583" s="244"/>
      <c r="V583" s="244"/>
      <c r="W583" s="244"/>
      <c r="X583" s="244"/>
      <c r="Y583" s="244"/>
      <c r="Z583" s="244"/>
    </row>
    <row r="584" spans="12:26">
      <c r="L584" s="244"/>
      <c r="M584" s="244"/>
      <c r="N584" s="244"/>
      <c r="O584" s="244"/>
      <c r="P584" s="244"/>
      <c r="Q584" s="244"/>
      <c r="R584" s="244"/>
      <c r="S584" s="244"/>
      <c r="T584" s="244"/>
      <c r="U584" s="244"/>
      <c r="V584" s="244"/>
      <c r="W584" s="244"/>
      <c r="X584" s="244"/>
      <c r="Y584" s="244"/>
      <c r="Z584" s="244"/>
    </row>
    <row r="585" spans="12:26">
      <c r="L585" s="244"/>
      <c r="M585" s="244"/>
      <c r="N585" s="244"/>
      <c r="O585" s="244"/>
      <c r="P585" s="244"/>
      <c r="Q585" s="244"/>
      <c r="R585" s="244"/>
      <c r="S585" s="244"/>
      <c r="T585" s="244"/>
      <c r="U585" s="244"/>
      <c r="V585" s="244"/>
      <c r="W585" s="244"/>
      <c r="X585" s="244"/>
      <c r="Y585" s="244"/>
      <c r="Z585" s="244"/>
    </row>
    <row r="586" spans="12:26">
      <c r="L586" s="244"/>
      <c r="M586" s="244"/>
      <c r="N586" s="244"/>
      <c r="O586" s="244"/>
      <c r="P586" s="244"/>
      <c r="Q586" s="244"/>
      <c r="R586" s="244"/>
      <c r="S586" s="244"/>
      <c r="T586" s="244"/>
      <c r="U586" s="244"/>
      <c r="V586" s="244"/>
      <c r="W586" s="244"/>
      <c r="X586" s="244"/>
      <c r="Y586" s="244"/>
      <c r="Z586" s="244"/>
    </row>
    <row r="587" spans="12:26">
      <c r="L587" s="244"/>
      <c r="M587" s="244"/>
      <c r="N587" s="244"/>
      <c r="O587" s="244"/>
      <c r="P587" s="244"/>
      <c r="Q587" s="244"/>
      <c r="R587" s="244"/>
      <c r="S587" s="244"/>
      <c r="T587" s="244"/>
      <c r="U587" s="244"/>
      <c r="V587" s="244"/>
      <c r="W587" s="244"/>
      <c r="X587" s="244"/>
      <c r="Y587" s="244"/>
      <c r="Z587" s="244"/>
    </row>
    <row r="588" spans="12:26">
      <c r="L588" s="244"/>
      <c r="M588" s="244"/>
      <c r="N588" s="244"/>
      <c r="O588" s="244"/>
      <c r="P588" s="244"/>
      <c r="Q588" s="244"/>
      <c r="R588" s="244"/>
      <c r="S588" s="244"/>
      <c r="T588" s="244"/>
      <c r="U588" s="244"/>
      <c r="V588" s="244"/>
      <c r="W588" s="244"/>
      <c r="X588" s="244"/>
      <c r="Y588" s="244"/>
      <c r="Z588" s="244"/>
    </row>
    <row r="589" spans="12:26">
      <c r="L589" s="244"/>
      <c r="M589" s="244"/>
      <c r="N589" s="244"/>
      <c r="O589" s="244"/>
      <c r="P589" s="244"/>
      <c r="Q589" s="244"/>
      <c r="R589" s="244"/>
      <c r="S589" s="244"/>
      <c r="T589" s="244"/>
      <c r="U589" s="244"/>
      <c r="V589" s="244"/>
      <c r="W589" s="244"/>
      <c r="X589" s="244"/>
      <c r="Y589" s="244"/>
      <c r="Z589" s="244"/>
    </row>
    <row r="590" spans="12:26">
      <c r="L590" s="244"/>
      <c r="M590" s="244"/>
      <c r="N590" s="244"/>
      <c r="O590" s="244"/>
      <c r="P590" s="244"/>
      <c r="Q590" s="244"/>
      <c r="R590" s="244"/>
      <c r="S590" s="244"/>
      <c r="T590" s="244"/>
      <c r="U590" s="244"/>
      <c r="V590" s="244"/>
      <c r="W590" s="244"/>
      <c r="X590" s="244"/>
      <c r="Y590" s="244"/>
      <c r="Z590" s="244"/>
    </row>
    <row r="591" spans="12:26">
      <c r="L591" s="244"/>
      <c r="M591" s="244"/>
      <c r="N591" s="244"/>
      <c r="O591" s="244"/>
      <c r="P591" s="244"/>
      <c r="Q591" s="244"/>
      <c r="R591" s="244"/>
      <c r="S591" s="244"/>
      <c r="T591" s="244"/>
      <c r="U591" s="244"/>
      <c r="V591" s="244"/>
      <c r="W591" s="244"/>
      <c r="X591" s="244"/>
      <c r="Y591" s="244"/>
      <c r="Z591" s="244"/>
    </row>
    <row r="592" spans="12:26">
      <c r="L592" s="244"/>
      <c r="M592" s="244"/>
      <c r="N592" s="244"/>
      <c r="O592" s="244"/>
      <c r="P592" s="244"/>
      <c r="Q592" s="244"/>
      <c r="R592" s="244"/>
      <c r="S592" s="244"/>
      <c r="T592" s="244"/>
      <c r="U592" s="244"/>
      <c r="V592" s="244"/>
      <c r="W592" s="244"/>
      <c r="X592" s="244"/>
      <c r="Y592" s="244"/>
      <c r="Z592" s="244"/>
    </row>
    <row r="593" spans="12:26">
      <c r="L593" s="244"/>
      <c r="M593" s="244"/>
      <c r="N593" s="244"/>
      <c r="O593" s="244"/>
      <c r="P593" s="244"/>
      <c r="Q593" s="244"/>
      <c r="R593" s="244"/>
      <c r="S593" s="244"/>
      <c r="T593" s="244"/>
      <c r="U593" s="244"/>
      <c r="V593" s="244"/>
      <c r="W593" s="244"/>
      <c r="X593" s="244"/>
      <c r="Y593" s="244"/>
      <c r="Z593" s="244"/>
    </row>
    <row r="594" spans="12:26">
      <c r="L594" s="244"/>
      <c r="M594" s="244"/>
      <c r="N594" s="244"/>
      <c r="O594" s="244"/>
      <c r="P594" s="244"/>
      <c r="Q594" s="244"/>
      <c r="R594" s="244"/>
      <c r="S594" s="244"/>
      <c r="T594" s="244"/>
      <c r="U594" s="244"/>
      <c r="V594" s="244"/>
      <c r="W594" s="244"/>
      <c r="X594" s="244"/>
      <c r="Y594" s="244"/>
      <c r="Z594" s="244"/>
    </row>
    <row r="595" spans="12:26">
      <c r="L595" s="244"/>
      <c r="M595" s="244"/>
      <c r="N595" s="244"/>
      <c r="O595" s="244"/>
      <c r="P595" s="244"/>
      <c r="Q595" s="244"/>
      <c r="R595" s="244"/>
      <c r="S595" s="244"/>
      <c r="T595" s="244"/>
      <c r="U595" s="244"/>
      <c r="V595" s="244"/>
      <c r="W595" s="244"/>
      <c r="X595" s="244"/>
      <c r="Y595" s="244"/>
      <c r="Z595" s="244"/>
    </row>
    <row r="596" spans="12:26">
      <c r="L596" s="244"/>
      <c r="M596" s="244"/>
      <c r="N596" s="244"/>
      <c r="O596" s="244"/>
      <c r="P596" s="244"/>
      <c r="Q596" s="244"/>
      <c r="R596" s="244"/>
      <c r="S596" s="244"/>
      <c r="T596" s="244"/>
      <c r="U596" s="244"/>
      <c r="V596" s="244"/>
      <c r="W596" s="244"/>
      <c r="X596" s="244"/>
      <c r="Y596" s="244"/>
      <c r="Z596" s="244"/>
    </row>
    <row r="597" spans="12:26">
      <c r="L597" s="244"/>
      <c r="M597" s="244"/>
      <c r="N597" s="244"/>
      <c r="O597" s="244"/>
      <c r="P597" s="244"/>
      <c r="Q597" s="244"/>
      <c r="R597" s="244"/>
      <c r="S597" s="244"/>
      <c r="T597" s="244"/>
      <c r="U597" s="244"/>
      <c r="V597" s="244"/>
      <c r="W597" s="244"/>
      <c r="X597" s="244"/>
      <c r="Y597" s="244"/>
      <c r="Z597" s="244"/>
    </row>
    <row r="598" spans="12:26">
      <c r="L598" s="244"/>
      <c r="M598" s="244"/>
      <c r="N598" s="244"/>
      <c r="O598" s="244"/>
      <c r="P598" s="244"/>
      <c r="Q598" s="244"/>
      <c r="R598" s="244"/>
      <c r="S598" s="244"/>
      <c r="T598" s="244"/>
      <c r="U598" s="244"/>
      <c r="V598" s="244"/>
      <c r="W598" s="244"/>
      <c r="X598" s="244"/>
      <c r="Y598" s="244"/>
      <c r="Z598" s="244"/>
    </row>
    <row r="599" spans="12:26">
      <c r="L599" s="244"/>
      <c r="M599" s="244"/>
      <c r="N599" s="244"/>
      <c r="O599" s="244"/>
      <c r="P599" s="244"/>
      <c r="Q599" s="244"/>
      <c r="R599" s="244"/>
      <c r="S599" s="244"/>
      <c r="T599" s="244"/>
      <c r="U599" s="244"/>
      <c r="V599" s="244"/>
      <c r="W599" s="244"/>
      <c r="X599" s="244"/>
      <c r="Y599" s="244"/>
      <c r="Z599" s="244"/>
    </row>
    <row r="600" spans="12:26">
      <c r="L600" s="244"/>
      <c r="M600" s="244"/>
      <c r="N600" s="244"/>
      <c r="O600" s="244"/>
      <c r="P600" s="244"/>
      <c r="Q600" s="244"/>
      <c r="R600" s="244"/>
      <c r="S600" s="244"/>
      <c r="T600" s="244"/>
      <c r="U600" s="244"/>
      <c r="V600" s="244"/>
      <c r="W600" s="244"/>
      <c r="X600" s="244"/>
      <c r="Y600" s="244"/>
      <c r="Z600" s="244"/>
    </row>
    <row r="601" spans="12:26">
      <c r="L601" s="244"/>
      <c r="M601" s="244"/>
      <c r="N601" s="244"/>
      <c r="O601" s="244"/>
      <c r="P601" s="244"/>
      <c r="Q601" s="244"/>
      <c r="R601" s="244"/>
      <c r="S601" s="244"/>
      <c r="T601" s="244"/>
      <c r="U601" s="244"/>
      <c r="V601" s="244"/>
      <c r="W601" s="244"/>
      <c r="X601" s="244"/>
      <c r="Y601" s="244"/>
      <c r="Z601" s="244"/>
    </row>
    <row r="602" spans="12:26">
      <c r="L602" s="244"/>
      <c r="M602" s="244"/>
      <c r="N602" s="244"/>
      <c r="O602" s="244"/>
      <c r="P602" s="244"/>
      <c r="Q602" s="244"/>
      <c r="R602" s="244"/>
      <c r="S602" s="244"/>
      <c r="T602" s="244"/>
      <c r="U602" s="244"/>
      <c r="V602" s="244"/>
      <c r="W602" s="244"/>
      <c r="X602" s="244"/>
      <c r="Y602" s="244"/>
      <c r="Z602" s="244"/>
    </row>
    <row r="603" spans="12:26">
      <c r="L603" s="244"/>
      <c r="M603" s="244"/>
      <c r="N603" s="244"/>
      <c r="O603" s="244"/>
      <c r="P603" s="244"/>
      <c r="Q603" s="244"/>
      <c r="R603" s="244"/>
      <c r="S603" s="244"/>
      <c r="T603" s="244"/>
      <c r="U603" s="244"/>
      <c r="V603" s="244"/>
      <c r="W603" s="244"/>
      <c r="X603" s="244"/>
      <c r="Y603" s="244"/>
      <c r="Z603" s="244"/>
    </row>
    <row r="604" spans="12:26">
      <c r="L604" s="244"/>
      <c r="M604" s="244"/>
      <c r="N604" s="244"/>
      <c r="O604" s="244"/>
      <c r="P604" s="244"/>
      <c r="Q604" s="244"/>
      <c r="R604" s="244"/>
      <c r="S604" s="244"/>
      <c r="T604" s="244"/>
      <c r="U604" s="244"/>
      <c r="V604" s="244"/>
      <c r="W604" s="244"/>
      <c r="X604" s="244"/>
      <c r="Y604" s="244"/>
      <c r="Z604" s="244"/>
    </row>
    <row r="605" spans="12:26">
      <c r="L605" s="244"/>
      <c r="M605" s="244"/>
      <c r="N605" s="244"/>
      <c r="O605" s="244"/>
      <c r="P605" s="244"/>
      <c r="Q605" s="244"/>
      <c r="R605" s="244"/>
      <c r="S605" s="244"/>
      <c r="T605" s="244"/>
      <c r="U605" s="244"/>
      <c r="V605" s="244"/>
      <c r="W605" s="244"/>
      <c r="X605" s="244"/>
      <c r="Y605" s="244"/>
      <c r="Z605" s="244"/>
    </row>
    <row r="606" spans="12:26">
      <c r="L606" s="244"/>
      <c r="M606" s="244"/>
      <c r="N606" s="244"/>
      <c r="O606" s="244"/>
      <c r="P606" s="244"/>
      <c r="Q606" s="244"/>
      <c r="R606" s="244"/>
      <c r="S606" s="244"/>
      <c r="T606" s="244"/>
      <c r="U606" s="244"/>
      <c r="V606" s="244"/>
      <c r="W606" s="244"/>
      <c r="X606" s="244"/>
      <c r="Y606" s="244"/>
      <c r="Z606" s="244"/>
    </row>
    <row r="607" spans="12:26">
      <c r="L607" s="244"/>
      <c r="M607" s="244"/>
      <c r="N607" s="244"/>
      <c r="O607" s="244"/>
      <c r="P607" s="244"/>
      <c r="Q607" s="244"/>
      <c r="R607" s="244"/>
      <c r="S607" s="244"/>
      <c r="T607" s="244"/>
      <c r="U607" s="244"/>
      <c r="V607" s="244"/>
      <c r="W607" s="244"/>
      <c r="X607" s="244"/>
      <c r="Y607" s="244"/>
      <c r="Z607" s="244"/>
    </row>
    <row r="608" spans="12:26">
      <c r="L608" s="244"/>
      <c r="M608" s="244"/>
      <c r="N608" s="244"/>
      <c r="O608" s="244"/>
      <c r="P608" s="244"/>
      <c r="Q608" s="244"/>
      <c r="R608" s="244"/>
      <c r="S608" s="244"/>
      <c r="T608" s="244"/>
      <c r="U608" s="244"/>
      <c r="V608" s="244"/>
      <c r="W608" s="244"/>
      <c r="X608" s="244"/>
      <c r="Y608" s="244"/>
      <c r="Z608" s="244"/>
    </row>
    <row r="609" spans="12:26">
      <c r="L609" s="244"/>
      <c r="M609" s="244"/>
      <c r="N609" s="244"/>
      <c r="O609" s="244"/>
      <c r="P609" s="244"/>
      <c r="Q609" s="244"/>
      <c r="R609" s="244"/>
      <c r="S609" s="244"/>
      <c r="T609" s="244"/>
      <c r="U609" s="244"/>
      <c r="V609" s="244"/>
      <c r="W609" s="244"/>
      <c r="X609" s="244"/>
      <c r="Y609" s="244"/>
      <c r="Z609" s="244"/>
    </row>
    <row r="610" spans="12:26">
      <c r="L610" s="244"/>
      <c r="M610" s="244"/>
      <c r="N610" s="244"/>
      <c r="O610" s="244"/>
      <c r="P610" s="244"/>
      <c r="Q610" s="244"/>
      <c r="R610" s="244"/>
      <c r="S610" s="244"/>
      <c r="T610" s="244"/>
      <c r="U610" s="244"/>
      <c r="V610" s="244"/>
      <c r="W610" s="244"/>
      <c r="X610" s="244"/>
      <c r="Y610" s="244"/>
      <c r="Z610" s="244"/>
    </row>
    <row r="611" spans="12:26">
      <c r="L611" s="244"/>
      <c r="M611" s="244"/>
      <c r="N611" s="244"/>
      <c r="O611" s="244"/>
      <c r="P611" s="244"/>
      <c r="Q611" s="244"/>
      <c r="R611" s="244"/>
      <c r="S611" s="244"/>
      <c r="T611" s="244"/>
      <c r="U611" s="244"/>
      <c r="V611" s="244"/>
      <c r="W611" s="244"/>
      <c r="X611" s="244"/>
      <c r="Y611" s="244"/>
      <c r="Z611" s="244"/>
    </row>
    <row r="612" spans="12:26">
      <c r="L612" s="244"/>
      <c r="M612" s="244"/>
      <c r="N612" s="244"/>
      <c r="O612" s="244"/>
      <c r="P612" s="244"/>
      <c r="Q612" s="244"/>
      <c r="R612" s="244"/>
      <c r="S612" s="244"/>
      <c r="T612" s="244"/>
      <c r="U612" s="244"/>
      <c r="V612" s="244"/>
      <c r="W612" s="244"/>
      <c r="X612" s="244"/>
      <c r="Y612" s="244"/>
      <c r="Z612" s="244"/>
    </row>
    <row r="613" spans="12:26">
      <c r="L613" s="244"/>
      <c r="M613" s="244"/>
      <c r="N613" s="244"/>
      <c r="O613" s="244"/>
      <c r="P613" s="244"/>
      <c r="Q613" s="244"/>
      <c r="R613" s="244"/>
      <c r="S613" s="244"/>
      <c r="T613" s="244"/>
      <c r="U613" s="244"/>
      <c r="V613" s="244"/>
      <c r="W613" s="244"/>
      <c r="X613" s="244"/>
      <c r="Y613" s="244"/>
      <c r="Z613" s="244"/>
    </row>
    <row r="614" spans="12:26">
      <c r="L614" s="244"/>
      <c r="M614" s="244"/>
      <c r="N614" s="244"/>
      <c r="O614" s="244"/>
      <c r="P614" s="244"/>
      <c r="Q614" s="244"/>
      <c r="R614" s="244"/>
      <c r="S614" s="244"/>
      <c r="T614" s="244"/>
      <c r="U614" s="244"/>
      <c r="V614" s="244"/>
      <c r="W614" s="244"/>
      <c r="X614" s="244"/>
      <c r="Y614" s="244"/>
      <c r="Z614" s="244"/>
    </row>
    <row r="615" spans="12:26">
      <c r="L615" s="244"/>
      <c r="M615" s="244"/>
      <c r="N615" s="244"/>
      <c r="O615" s="244"/>
      <c r="P615" s="244"/>
      <c r="Q615" s="244"/>
      <c r="R615" s="244"/>
      <c r="S615" s="244"/>
      <c r="T615" s="244"/>
      <c r="U615" s="244"/>
      <c r="V615" s="244"/>
      <c r="W615" s="244"/>
      <c r="X615" s="244"/>
      <c r="Y615" s="244"/>
      <c r="Z615" s="244"/>
    </row>
    <row r="616" spans="12:26">
      <c r="L616" s="244"/>
      <c r="M616" s="244"/>
      <c r="N616" s="244"/>
      <c r="O616" s="244"/>
      <c r="P616" s="244"/>
      <c r="Q616" s="244"/>
      <c r="R616" s="244"/>
      <c r="S616" s="244"/>
      <c r="T616" s="244"/>
      <c r="U616" s="244"/>
      <c r="V616" s="244"/>
      <c r="W616" s="244"/>
      <c r="X616" s="244"/>
      <c r="Y616" s="244"/>
      <c r="Z616" s="244"/>
    </row>
    <row r="617" spans="12:26">
      <c r="L617" s="244"/>
      <c r="M617" s="244"/>
      <c r="N617" s="244"/>
      <c r="O617" s="244"/>
      <c r="P617" s="244"/>
      <c r="Q617" s="244"/>
      <c r="R617" s="244"/>
      <c r="S617" s="244"/>
      <c r="T617" s="244"/>
      <c r="U617" s="244"/>
      <c r="V617" s="244"/>
      <c r="W617" s="244"/>
      <c r="X617" s="244"/>
      <c r="Y617" s="244"/>
      <c r="Z617" s="244"/>
    </row>
    <row r="618" spans="12:26">
      <c r="L618" s="244"/>
      <c r="M618" s="244"/>
      <c r="N618" s="244"/>
      <c r="O618" s="244"/>
      <c r="P618" s="244"/>
      <c r="Q618" s="244"/>
      <c r="R618" s="244"/>
      <c r="S618" s="244"/>
      <c r="T618" s="244"/>
      <c r="U618" s="244"/>
      <c r="V618" s="244"/>
      <c r="W618" s="244"/>
      <c r="X618" s="244"/>
      <c r="Y618" s="244"/>
      <c r="Z618" s="244"/>
    </row>
    <row r="619" spans="12:26">
      <c r="L619" s="244"/>
      <c r="M619" s="244"/>
      <c r="N619" s="244"/>
      <c r="O619" s="244"/>
      <c r="P619" s="244"/>
      <c r="Q619" s="244"/>
      <c r="R619" s="244"/>
      <c r="S619" s="244"/>
      <c r="T619" s="244"/>
      <c r="U619" s="244"/>
      <c r="V619" s="244"/>
      <c r="W619" s="244"/>
      <c r="X619" s="244"/>
      <c r="Y619" s="244"/>
      <c r="Z619" s="244"/>
    </row>
    <row r="620" spans="12:26">
      <c r="L620" s="244"/>
      <c r="M620" s="244"/>
      <c r="N620" s="244"/>
      <c r="O620" s="244"/>
      <c r="P620" s="244"/>
      <c r="Q620" s="244"/>
      <c r="R620" s="244"/>
      <c r="S620" s="244"/>
      <c r="T620" s="244"/>
      <c r="U620" s="244"/>
      <c r="V620" s="244"/>
      <c r="W620" s="244"/>
      <c r="X620" s="244"/>
      <c r="Y620" s="244"/>
      <c r="Z620" s="244"/>
    </row>
    <row r="621" spans="12:26">
      <c r="L621" s="244"/>
      <c r="M621" s="244"/>
      <c r="N621" s="244"/>
      <c r="O621" s="244"/>
      <c r="P621" s="244"/>
      <c r="Q621" s="244"/>
      <c r="R621" s="244"/>
      <c r="S621" s="244"/>
      <c r="T621" s="244"/>
      <c r="U621" s="244"/>
      <c r="V621" s="244"/>
      <c r="W621" s="244"/>
      <c r="X621" s="244"/>
      <c r="Y621" s="244"/>
      <c r="Z621" s="244"/>
    </row>
    <row r="622" spans="12:26">
      <c r="L622" s="244"/>
      <c r="M622" s="244"/>
      <c r="N622" s="244"/>
      <c r="O622" s="244"/>
      <c r="P622" s="244"/>
      <c r="Q622" s="244"/>
      <c r="R622" s="244"/>
      <c r="S622" s="244"/>
      <c r="T622" s="244"/>
      <c r="U622" s="244"/>
      <c r="V622" s="244"/>
      <c r="W622" s="244"/>
      <c r="X622" s="244"/>
      <c r="Y622" s="244"/>
      <c r="Z622" s="244"/>
    </row>
    <row r="623" spans="12:26">
      <c r="L623" s="244"/>
      <c r="M623" s="244"/>
      <c r="N623" s="244"/>
      <c r="O623" s="244"/>
      <c r="P623" s="244"/>
      <c r="Q623" s="244"/>
      <c r="R623" s="244"/>
      <c r="S623" s="244"/>
      <c r="T623" s="244"/>
      <c r="U623" s="244"/>
      <c r="V623" s="244"/>
      <c r="W623" s="244"/>
      <c r="X623" s="244"/>
      <c r="Y623" s="244"/>
      <c r="Z623" s="244"/>
    </row>
    <row r="624" spans="12:26">
      <c r="L624" s="244"/>
      <c r="M624" s="244"/>
      <c r="N624" s="244"/>
      <c r="O624" s="244"/>
      <c r="P624" s="244"/>
      <c r="Q624" s="244"/>
      <c r="R624" s="244"/>
      <c r="S624" s="244"/>
      <c r="T624" s="244"/>
      <c r="U624" s="244"/>
      <c r="V624" s="244"/>
      <c r="W624" s="244"/>
      <c r="X624" s="244"/>
      <c r="Y624" s="244"/>
      <c r="Z624" s="244"/>
    </row>
    <row r="625" spans="12:26">
      <c r="L625" s="244"/>
      <c r="M625" s="244"/>
      <c r="N625" s="244"/>
      <c r="O625" s="244"/>
      <c r="P625" s="244"/>
      <c r="Q625" s="244"/>
      <c r="R625" s="244"/>
      <c r="S625" s="244"/>
      <c r="T625" s="244"/>
      <c r="U625" s="244"/>
      <c r="V625" s="244"/>
      <c r="W625" s="244"/>
      <c r="X625" s="244"/>
      <c r="Y625" s="244"/>
      <c r="Z625" s="244"/>
    </row>
    <row r="626" spans="12:26">
      <c r="L626" s="244"/>
      <c r="M626" s="244"/>
      <c r="N626" s="244"/>
      <c r="O626" s="244"/>
      <c r="P626" s="244"/>
      <c r="Q626" s="244"/>
      <c r="R626" s="244"/>
      <c r="S626" s="244"/>
      <c r="T626" s="244"/>
      <c r="U626" s="244"/>
      <c r="V626" s="244"/>
      <c r="W626" s="244"/>
      <c r="X626" s="244"/>
      <c r="Y626" s="244"/>
      <c r="Z626" s="244"/>
    </row>
    <row r="627" spans="12:26">
      <c r="L627" s="244"/>
      <c r="M627" s="244"/>
      <c r="N627" s="244"/>
      <c r="O627" s="244"/>
      <c r="P627" s="244"/>
      <c r="Q627" s="244"/>
      <c r="R627" s="244"/>
      <c r="S627" s="244"/>
      <c r="T627" s="244"/>
      <c r="U627" s="244"/>
      <c r="V627" s="244"/>
      <c r="W627" s="244"/>
      <c r="X627" s="244"/>
      <c r="Y627" s="244"/>
      <c r="Z627" s="244"/>
    </row>
    <row r="628" spans="12:26">
      <c r="L628" s="244"/>
      <c r="M628" s="244"/>
      <c r="N628" s="244"/>
      <c r="O628" s="244"/>
      <c r="P628" s="244"/>
      <c r="Q628" s="244"/>
      <c r="R628" s="244"/>
      <c r="S628" s="244"/>
      <c r="T628" s="244"/>
      <c r="U628" s="244"/>
      <c r="V628" s="244"/>
      <c r="W628" s="244"/>
      <c r="X628" s="244"/>
      <c r="Y628" s="244"/>
      <c r="Z628" s="244"/>
    </row>
    <row r="629" spans="12:26">
      <c r="L629" s="244"/>
      <c r="M629" s="244"/>
      <c r="N629" s="244"/>
      <c r="O629" s="244"/>
      <c r="P629" s="244"/>
      <c r="Q629" s="244"/>
      <c r="R629" s="244"/>
      <c r="S629" s="244"/>
      <c r="T629" s="244"/>
      <c r="U629" s="244"/>
      <c r="V629" s="244"/>
      <c r="W629" s="244"/>
      <c r="X629" s="244"/>
      <c r="Y629" s="244"/>
      <c r="Z629" s="244"/>
    </row>
    <row r="630" spans="12:26">
      <c r="L630" s="244"/>
      <c r="M630" s="244"/>
      <c r="N630" s="244"/>
      <c r="O630" s="244"/>
      <c r="P630" s="244"/>
      <c r="Q630" s="244"/>
      <c r="R630" s="244"/>
      <c r="S630" s="244"/>
      <c r="T630" s="244"/>
      <c r="U630" s="244"/>
      <c r="V630" s="244"/>
      <c r="W630" s="244"/>
      <c r="X630" s="244"/>
      <c r="Y630" s="244"/>
      <c r="Z630" s="244"/>
    </row>
    <row r="631" spans="12:26">
      <c r="L631" s="244"/>
      <c r="M631" s="244"/>
      <c r="N631" s="244"/>
      <c r="O631" s="244"/>
      <c r="P631" s="244"/>
      <c r="Q631" s="244"/>
      <c r="R631" s="244"/>
      <c r="S631" s="244"/>
      <c r="T631" s="244"/>
      <c r="U631" s="244"/>
      <c r="V631" s="244"/>
      <c r="W631" s="244"/>
      <c r="X631" s="244"/>
      <c r="Y631" s="244"/>
      <c r="Z631" s="244"/>
    </row>
    <row r="632" spans="12:26">
      <c r="L632" s="244"/>
      <c r="M632" s="244"/>
      <c r="N632" s="244"/>
      <c r="O632" s="244"/>
      <c r="P632" s="244"/>
      <c r="Q632" s="244"/>
      <c r="R632" s="244"/>
      <c r="S632" s="244"/>
      <c r="T632" s="244"/>
      <c r="U632" s="244"/>
      <c r="V632" s="244"/>
      <c r="W632" s="244"/>
      <c r="X632" s="244"/>
      <c r="Y632" s="244"/>
      <c r="Z632" s="244"/>
    </row>
    <row r="633" spans="12:26">
      <c r="L633" s="244"/>
      <c r="M633" s="244"/>
      <c r="N633" s="244"/>
      <c r="O633" s="244"/>
      <c r="P633" s="244"/>
      <c r="Q633" s="244"/>
      <c r="R633" s="244"/>
      <c r="S633" s="244"/>
      <c r="T633" s="244"/>
      <c r="U633" s="244"/>
      <c r="V633" s="244"/>
      <c r="W633" s="244"/>
      <c r="X633" s="244"/>
      <c r="Y633" s="244"/>
      <c r="Z633" s="244"/>
    </row>
    <row r="634" spans="12:26">
      <c r="L634" s="244"/>
      <c r="M634" s="244"/>
      <c r="N634" s="244"/>
      <c r="O634" s="244"/>
      <c r="P634" s="244"/>
      <c r="Q634" s="244"/>
      <c r="R634" s="244"/>
      <c r="S634" s="244"/>
      <c r="T634" s="244"/>
      <c r="U634" s="244"/>
      <c r="V634" s="244"/>
      <c r="W634" s="244"/>
      <c r="X634" s="244"/>
      <c r="Y634" s="244"/>
      <c r="Z634" s="244"/>
    </row>
    <row r="635" spans="12:26">
      <c r="L635" s="244"/>
      <c r="M635" s="244"/>
      <c r="N635" s="244"/>
      <c r="O635" s="244"/>
      <c r="P635" s="244"/>
      <c r="Q635" s="244"/>
      <c r="R635" s="244"/>
      <c r="S635" s="244"/>
      <c r="T635" s="244"/>
      <c r="U635" s="244"/>
      <c r="V635" s="244"/>
      <c r="W635" s="244"/>
      <c r="X635" s="244"/>
      <c r="Y635" s="244"/>
      <c r="Z635" s="244"/>
    </row>
    <row r="636" spans="12:26">
      <c r="L636" s="244"/>
      <c r="M636" s="244"/>
      <c r="N636" s="244"/>
      <c r="O636" s="244"/>
      <c r="P636" s="244"/>
      <c r="Q636" s="244"/>
      <c r="R636" s="244"/>
      <c r="S636" s="244"/>
      <c r="T636" s="244"/>
      <c r="U636" s="244"/>
      <c r="V636" s="244"/>
      <c r="W636" s="244"/>
      <c r="X636" s="244"/>
      <c r="Y636" s="244"/>
      <c r="Z636" s="244"/>
    </row>
    <row r="637" spans="12:26">
      <c r="L637" s="244"/>
      <c r="M637" s="244"/>
      <c r="N637" s="244"/>
      <c r="O637" s="244"/>
      <c r="P637" s="244"/>
      <c r="Q637" s="244"/>
      <c r="R637" s="244"/>
      <c r="S637" s="244"/>
      <c r="T637" s="244"/>
      <c r="U637" s="244"/>
      <c r="V637" s="244"/>
      <c r="W637" s="244"/>
      <c r="X637" s="244"/>
      <c r="Y637" s="244"/>
      <c r="Z637" s="244"/>
    </row>
    <row r="638" spans="12:26">
      <c r="L638" s="244"/>
      <c r="M638" s="244"/>
      <c r="N638" s="244"/>
      <c r="O638" s="244"/>
      <c r="P638" s="244"/>
      <c r="Q638" s="244"/>
      <c r="R638" s="244"/>
      <c r="S638" s="244"/>
      <c r="T638" s="244"/>
      <c r="U638" s="244"/>
      <c r="V638" s="244"/>
      <c r="W638" s="244"/>
      <c r="X638" s="244"/>
      <c r="Y638" s="244"/>
      <c r="Z638" s="244"/>
    </row>
    <row r="639" spans="12:26">
      <c r="L639" s="244"/>
      <c r="M639" s="244"/>
      <c r="N639" s="244"/>
      <c r="O639" s="244"/>
      <c r="P639" s="244"/>
      <c r="Q639" s="244"/>
      <c r="R639" s="244"/>
      <c r="S639" s="244"/>
      <c r="T639" s="244"/>
      <c r="U639" s="244"/>
      <c r="V639" s="244"/>
      <c r="W639" s="244"/>
      <c r="X639" s="244"/>
      <c r="Y639" s="244"/>
      <c r="Z639" s="244"/>
    </row>
    <row r="640" spans="12:26">
      <c r="L640" s="244"/>
      <c r="M640" s="244"/>
      <c r="N640" s="244"/>
      <c r="O640" s="244"/>
      <c r="P640" s="244"/>
      <c r="Q640" s="244"/>
      <c r="R640" s="244"/>
      <c r="S640" s="244"/>
      <c r="T640" s="244"/>
      <c r="U640" s="244"/>
      <c r="V640" s="244"/>
      <c r="W640" s="244"/>
      <c r="X640" s="244"/>
      <c r="Y640" s="244"/>
      <c r="Z640" s="244"/>
    </row>
    <row r="641" spans="12:26">
      <c r="L641" s="244"/>
      <c r="M641" s="244"/>
      <c r="N641" s="244"/>
      <c r="O641" s="244"/>
      <c r="P641" s="244"/>
      <c r="Q641" s="244"/>
      <c r="R641" s="244"/>
      <c r="S641" s="244"/>
      <c r="T641" s="244"/>
      <c r="U641" s="244"/>
      <c r="V641" s="244"/>
      <c r="W641" s="244"/>
      <c r="X641" s="244"/>
      <c r="Y641" s="244"/>
      <c r="Z641" s="244"/>
    </row>
    <row r="642" spans="12:26">
      <c r="L642" s="244"/>
      <c r="M642" s="244"/>
      <c r="N642" s="244"/>
      <c r="O642" s="244"/>
      <c r="P642" s="244"/>
      <c r="Q642" s="244"/>
      <c r="R642" s="244"/>
      <c r="S642" s="244"/>
      <c r="T642" s="244"/>
      <c r="U642" s="244"/>
      <c r="V642" s="244"/>
      <c r="W642" s="244"/>
      <c r="X642" s="244"/>
      <c r="Y642" s="244"/>
      <c r="Z642" s="244"/>
    </row>
    <row r="643" spans="12:26">
      <c r="L643" s="244"/>
      <c r="M643" s="244"/>
      <c r="N643" s="244"/>
      <c r="O643" s="244"/>
      <c r="P643" s="244"/>
      <c r="Q643" s="244"/>
      <c r="R643" s="244"/>
      <c r="S643" s="244"/>
      <c r="T643" s="244"/>
      <c r="U643" s="244"/>
      <c r="V643" s="244"/>
      <c r="W643" s="244"/>
      <c r="X643" s="244"/>
      <c r="Y643" s="244"/>
      <c r="Z643" s="244"/>
    </row>
    <row r="644" spans="12:26">
      <c r="L644" s="244"/>
      <c r="M644" s="244"/>
      <c r="N644" s="244"/>
      <c r="O644" s="244"/>
      <c r="P644" s="244"/>
      <c r="Q644" s="244"/>
      <c r="R644" s="244"/>
      <c r="S644" s="244"/>
      <c r="T644" s="244"/>
      <c r="U644" s="244"/>
      <c r="V644" s="244"/>
      <c r="W644" s="244"/>
      <c r="X644" s="244"/>
      <c r="Y644" s="244"/>
      <c r="Z644" s="244"/>
    </row>
    <row r="645" spans="12:26">
      <c r="L645" s="244"/>
      <c r="M645" s="244"/>
      <c r="N645" s="244"/>
      <c r="O645" s="244"/>
      <c r="P645" s="244"/>
      <c r="Q645" s="244"/>
      <c r="R645" s="244"/>
      <c r="S645" s="244"/>
      <c r="T645" s="244"/>
      <c r="U645" s="244"/>
      <c r="V645" s="244"/>
      <c r="W645" s="244"/>
      <c r="X645" s="244"/>
      <c r="Y645" s="244"/>
      <c r="Z645" s="244"/>
    </row>
    <row r="646" spans="12:26">
      <c r="L646" s="244"/>
      <c r="M646" s="244"/>
      <c r="N646" s="244"/>
      <c r="O646" s="244"/>
      <c r="P646" s="244"/>
      <c r="Q646" s="244"/>
      <c r="R646" s="244"/>
      <c r="S646" s="244"/>
      <c r="T646" s="244"/>
      <c r="U646" s="244"/>
      <c r="V646" s="244"/>
      <c r="W646" s="244"/>
      <c r="X646" s="244"/>
      <c r="Y646" s="244"/>
      <c r="Z646" s="244"/>
    </row>
    <row r="647" spans="12:26">
      <c r="L647" s="244"/>
      <c r="M647" s="244"/>
      <c r="N647" s="244"/>
      <c r="O647" s="244"/>
      <c r="P647" s="244"/>
      <c r="Q647" s="244"/>
      <c r="R647" s="244"/>
      <c r="S647" s="244"/>
      <c r="T647" s="244"/>
      <c r="U647" s="244"/>
      <c r="V647" s="244"/>
      <c r="W647" s="244"/>
      <c r="X647" s="244"/>
      <c r="Y647" s="244"/>
      <c r="Z647" s="244"/>
    </row>
    <row r="648" spans="12:26">
      <c r="L648" s="244"/>
      <c r="M648" s="244"/>
      <c r="N648" s="244"/>
      <c r="O648" s="244"/>
      <c r="P648" s="244"/>
      <c r="Q648" s="244"/>
      <c r="R648" s="244"/>
      <c r="S648" s="244"/>
      <c r="T648" s="244"/>
      <c r="U648" s="244"/>
      <c r="V648" s="244"/>
      <c r="W648" s="244"/>
      <c r="X648" s="244"/>
      <c r="Y648" s="244"/>
      <c r="Z648" s="244"/>
    </row>
    <row r="649" spans="12:26">
      <c r="L649" s="244"/>
      <c r="M649" s="244"/>
      <c r="N649" s="244"/>
      <c r="O649" s="244"/>
      <c r="P649" s="244"/>
      <c r="Q649" s="244"/>
      <c r="R649" s="244"/>
      <c r="S649" s="244"/>
      <c r="T649" s="244"/>
      <c r="U649" s="244"/>
      <c r="V649" s="244"/>
      <c r="W649" s="244"/>
      <c r="X649" s="244"/>
      <c r="Y649" s="244"/>
      <c r="Z649" s="244"/>
    </row>
    <row r="650" spans="12:26">
      <c r="L650" s="244"/>
      <c r="M650" s="244"/>
      <c r="N650" s="244"/>
      <c r="O650" s="244"/>
      <c r="P650" s="244"/>
      <c r="Q650" s="244"/>
      <c r="R650" s="244"/>
      <c r="S650" s="244"/>
      <c r="T650" s="244"/>
      <c r="U650" s="244"/>
      <c r="V650" s="244"/>
      <c r="W650" s="244"/>
      <c r="X650" s="244"/>
      <c r="Y650" s="244"/>
      <c r="Z650" s="244"/>
    </row>
    <row r="651" spans="12:26">
      <c r="L651" s="244"/>
      <c r="M651" s="244"/>
      <c r="N651" s="244"/>
      <c r="O651" s="244"/>
      <c r="P651" s="244"/>
      <c r="Q651" s="244"/>
      <c r="R651" s="244"/>
      <c r="S651" s="244"/>
      <c r="T651" s="244"/>
      <c r="U651" s="244"/>
      <c r="V651" s="244"/>
      <c r="W651" s="244"/>
      <c r="X651" s="244"/>
      <c r="Y651" s="244"/>
      <c r="Z651" s="244"/>
    </row>
    <row r="652" spans="12:26">
      <c r="L652" s="244"/>
      <c r="M652" s="244"/>
      <c r="N652" s="244"/>
      <c r="O652" s="244"/>
      <c r="P652" s="244"/>
      <c r="Q652" s="244"/>
      <c r="R652" s="244"/>
      <c r="S652" s="244"/>
      <c r="T652" s="244"/>
      <c r="U652" s="244"/>
      <c r="V652" s="244"/>
      <c r="W652" s="244"/>
      <c r="X652" s="244"/>
      <c r="Y652" s="244"/>
      <c r="Z652" s="244"/>
    </row>
    <row r="653" spans="12:26">
      <c r="L653" s="244"/>
      <c r="M653" s="244"/>
      <c r="N653" s="244"/>
      <c r="O653" s="244"/>
      <c r="P653" s="244"/>
      <c r="Q653" s="244"/>
      <c r="R653" s="244"/>
      <c r="S653" s="244"/>
      <c r="T653" s="244"/>
      <c r="U653" s="244"/>
      <c r="V653" s="244"/>
      <c r="W653" s="244"/>
      <c r="X653" s="244"/>
      <c r="Y653" s="244"/>
      <c r="Z653" s="244"/>
    </row>
    <row r="654" spans="12:26">
      <c r="L654" s="244"/>
      <c r="M654" s="244"/>
      <c r="N654" s="244"/>
      <c r="O654" s="244"/>
      <c r="P654" s="244"/>
      <c r="Q654" s="244"/>
      <c r="R654" s="244"/>
      <c r="S654" s="244"/>
      <c r="T654" s="244"/>
      <c r="U654" s="244"/>
      <c r="V654" s="244"/>
      <c r="W654" s="244"/>
      <c r="X654" s="244"/>
      <c r="Y654" s="244"/>
      <c r="Z654" s="244"/>
    </row>
    <row r="655" spans="12:26">
      <c r="L655" s="244"/>
      <c r="M655" s="244"/>
      <c r="N655" s="244"/>
      <c r="O655" s="244"/>
      <c r="P655" s="244"/>
      <c r="Q655" s="244"/>
      <c r="R655" s="244"/>
      <c r="S655" s="244"/>
      <c r="T655" s="244"/>
      <c r="U655" s="244"/>
      <c r="V655" s="244"/>
      <c r="W655" s="244"/>
      <c r="X655" s="244"/>
      <c r="Y655" s="244"/>
      <c r="Z655" s="244"/>
    </row>
    <row r="656" spans="12:26">
      <c r="L656" s="244"/>
      <c r="M656" s="244"/>
      <c r="N656" s="244"/>
      <c r="O656" s="244"/>
      <c r="P656" s="244"/>
      <c r="Q656" s="244"/>
      <c r="R656" s="244"/>
      <c r="S656" s="244"/>
      <c r="T656" s="244"/>
      <c r="U656" s="244"/>
      <c r="V656" s="244"/>
      <c r="W656" s="244"/>
      <c r="X656" s="244"/>
      <c r="Y656" s="244"/>
      <c r="Z656" s="244"/>
    </row>
    <row r="657" spans="12:26">
      <c r="L657" s="244"/>
      <c r="M657" s="244"/>
      <c r="N657" s="244"/>
      <c r="O657" s="244"/>
      <c r="P657" s="244"/>
      <c r="Q657" s="244"/>
      <c r="R657" s="244"/>
      <c r="S657" s="244"/>
      <c r="T657" s="244"/>
      <c r="U657" s="244"/>
      <c r="V657" s="244"/>
      <c r="W657" s="244"/>
      <c r="X657" s="244"/>
      <c r="Y657" s="244"/>
      <c r="Z657" s="244"/>
    </row>
    <row r="658" spans="12:26">
      <c r="L658" s="244"/>
      <c r="M658" s="244"/>
      <c r="N658" s="244"/>
      <c r="O658" s="244"/>
      <c r="P658" s="244"/>
      <c r="Q658" s="244"/>
      <c r="R658" s="244"/>
      <c r="S658" s="244"/>
      <c r="T658" s="244"/>
      <c r="U658" s="244"/>
      <c r="V658" s="244"/>
      <c r="W658" s="244"/>
      <c r="X658" s="244"/>
      <c r="Y658" s="244"/>
      <c r="Z658" s="244"/>
    </row>
    <row r="659" spans="12:26">
      <c r="L659" s="244"/>
      <c r="M659" s="244"/>
      <c r="N659" s="244"/>
      <c r="O659" s="244"/>
      <c r="P659" s="244"/>
      <c r="Q659" s="244"/>
      <c r="R659" s="244"/>
      <c r="S659" s="244"/>
      <c r="T659" s="244"/>
      <c r="U659" s="244"/>
      <c r="V659" s="244"/>
      <c r="W659" s="244"/>
      <c r="X659" s="244"/>
      <c r="Y659" s="244"/>
      <c r="Z659" s="244"/>
    </row>
    <row r="660" spans="12:26">
      <c r="L660" s="244"/>
      <c r="M660" s="244"/>
      <c r="N660" s="244"/>
      <c r="O660" s="244"/>
      <c r="P660" s="244"/>
      <c r="Q660" s="244"/>
      <c r="R660" s="244"/>
      <c r="S660" s="244"/>
      <c r="T660" s="244"/>
      <c r="U660" s="244"/>
      <c r="V660" s="244"/>
      <c r="W660" s="244"/>
      <c r="X660" s="244"/>
      <c r="Y660" s="244"/>
      <c r="Z660" s="244"/>
    </row>
    <row r="661" spans="12:26">
      <c r="L661" s="244"/>
      <c r="M661" s="244"/>
      <c r="N661" s="244"/>
      <c r="O661" s="244"/>
      <c r="P661" s="244"/>
      <c r="Q661" s="244"/>
      <c r="R661" s="244"/>
      <c r="S661" s="244"/>
      <c r="T661" s="244"/>
      <c r="U661" s="244"/>
      <c r="V661" s="244"/>
      <c r="W661" s="244"/>
      <c r="X661" s="244"/>
      <c r="Y661" s="244"/>
      <c r="Z661" s="244"/>
    </row>
    <row r="662" spans="12:26">
      <c r="L662" s="244"/>
      <c r="M662" s="244"/>
      <c r="N662" s="244"/>
      <c r="O662" s="244"/>
      <c r="P662" s="244"/>
      <c r="Q662" s="244"/>
      <c r="R662" s="244"/>
      <c r="S662" s="244"/>
      <c r="T662" s="244"/>
      <c r="U662" s="244"/>
      <c r="V662" s="244"/>
      <c r="W662" s="244"/>
      <c r="X662" s="244"/>
      <c r="Y662" s="244"/>
      <c r="Z662" s="244"/>
    </row>
    <row r="663" spans="12:26">
      <c r="L663" s="244"/>
      <c r="M663" s="244"/>
      <c r="N663" s="244"/>
      <c r="O663" s="244"/>
      <c r="P663" s="244"/>
      <c r="Q663" s="244"/>
      <c r="R663" s="244"/>
      <c r="S663" s="244"/>
      <c r="T663" s="244"/>
      <c r="U663" s="244"/>
      <c r="V663" s="244"/>
      <c r="W663" s="244"/>
      <c r="X663" s="244"/>
      <c r="Y663" s="244"/>
      <c r="Z663" s="244"/>
    </row>
    <row r="664" spans="12:26">
      <c r="L664" s="244"/>
      <c r="M664" s="244"/>
      <c r="N664" s="244"/>
      <c r="O664" s="244"/>
      <c r="P664" s="244"/>
      <c r="Q664" s="244"/>
      <c r="R664" s="244"/>
      <c r="S664" s="244"/>
      <c r="T664" s="244"/>
      <c r="U664" s="244"/>
      <c r="V664" s="244"/>
      <c r="W664" s="244"/>
      <c r="X664" s="244"/>
      <c r="Y664" s="244"/>
      <c r="Z664" s="244"/>
    </row>
    <row r="665" spans="12:26">
      <c r="L665" s="244"/>
      <c r="M665" s="244"/>
      <c r="N665" s="244"/>
      <c r="O665" s="244"/>
      <c r="P665" s="244"/>
      <c r="Q665" s="244"/>
      <c r="R665" s="244"/>
      <c r="S665" s="244"/>
      <c r="T665" s="244"/>
      <c r="U665" s="244"/>
      <c r="V665" s="244"/>
      <c r="W665" s="244"/>
      <c r="X665" s="244"/>
      <c r="Y665" s="244"/>
      <c r="Z665" s="244"/>
    </row>
    <row r="666" spans="12:26">
      <c r="L666" s="244"/>
      <c r="M666" s="244"/>
      <c r="N666" s="244"/>
      <c r="O666" s="244"/>
      <c r="P666" s="244"/>
      <c r="Q666" s="244"/>
      <c r="R666" s="244"/>
      <c r="S666" s="244"/>
      <c r="T666" s="244"/>
      <c r="U666" s="244"/>
      <c r="V666" s="244"/>
      <c r="W666" s="244"/>
      <c r="X666" s="244"/>
      <c r="Y666" s="244"/>
      <c r="Z666" s="244"/>
    </row>
    <row r="667" spans="12:26">
      <c r="L667" s="244"/>
      <c r="M667" s="244"/>
      <c r="N667" s="244"/>
      <c r="O667" s="244"/>
      <c r="P667" s="244"/>
      <c r="Q667" s="244"/>
      <c r="R667" s="244"/>
      <c r="S667" s="244"/>
      <c r="T667" s="244"/>
      <c r="U667" s="244"/>
      <c r="V667" s="244"/>
      <c r="W667" s="244"/>
      <c r="X667" s="244"/>
      <c r="Y667" s="244"/>
      <c r="Z667" s="244"/>
    </row>
    <row r="668" spans="12:26">
      <c r="L668" s="244"/>
      <c r="M668" s="244"/>
      <c r="N668" s="244"/>
      <c r="O668" s="244"/>
      <c r="P668" s="244"/>
      <c r="Q668" s="244"/>
      <c r="R668" s="244"/>
      <c r="S668" s="244"/>
      <c r="T668" s="244"/>
      <c r="U668" s="244"/>
      <c r="V668" s="244"/>
      <c r="W668" s="244"/>
      <c r="X668" s="244"/>
      <c r="Y668" s="244"/>
      <c r="Z668" s="244"/>
    </row>
    <row r="669" spans="12:26">
      <c r="L669" s="244"/>
      <c r="M669" s="244"/>
      <c r="N669" s="244"/>
      <c r="O669" s="244"/>
      <c r="P669" s="244"/>
      <c r="Q669" s="244"/>
      <c r="R669" s="244"/>
      <c r="S669" s="244"/>
      <c r="T669" s="244"/>
      <c r="U669" s="244"/>
      <c r="V669" s="244"/>
      <c r="W669" s="244"/>
      <c r="X669" s="244"/>
      <c r="Y669" s="244"/>
      <c r="Z669" s="244"/>
    </row>
    <row r="670" spans="12:26">
      <c r="L670" s="244"/>
      <c r="M670" s="244"/>
      <c r="N670" s="244"/>
      <c r="O670" s="244"/>
      <c r="P670" s="244"/>
      <c r="Q670" s="244"/>
      <c r="R670" s="244"/>
      <c r="S670" s="244"/>
      <c r="T670" s="244"/>
      <c r="U670" s="244"/>
      <c r="V670" s="244"/>
      <c r="W670" s="244"/>
      <c r="X670" s="244"/>
      <c r="Y670" s="244"/>
      <c r="Z670" s="244"/>
    </row>
    <row r="671" spans="12:26">
      <c r="L671" s="244"/>
      <c r="M671" s="244"/>
      <c r="N671" s="244"/>
      <c r="O671" s="244"/>
      <c r="P671" s="244"/>
      <c r="Q671" s="244"/>
      <c r="R671" s="244"/>
      <c r="S671" s="244"/>
      <c r="T671" s="244"/>
      <c r="U671" s="244"/>
      <c r="V671" s="244"/>
      <c r="W671" s="244"/>
      <c r="X671" s="244"/>
      <c r="Y671" s="244"/>
      <c r="Z671" s="244"/>
    </row>
    <row r="672" spans="12:26">
      <c r="L672" s="244"/>
      <c r="M672" s="244"/>
      <c r="N672" s="244"/>
      <c r="O672" s="244"/>
      <c r="P672" s="244"/>
      <c r="Q672" s="244"/>
      <c r="R672" s="244"/>
      <c r="S672" s="244"/>
      <c r="T672" s="244"/>
      <c r="U672" s="244"/>
      <c r="V672" s="244"/>
      <c r="W672" s="244"/>
      <c r="X672" s="244"/>
      <c r="Y672" s="244"/>
      <c r="Z672" s="244"/>
    </row>
    <row r="673" spans="12:26">
      <c r="L673" s="244"/>
      <c r="M673" s="244"/>
      <c r="N673" s="244"/>
      <c r="O673" s="244"/>
      <c r="P673" s="244"/>
      <c r="Q673" s="244"/>
      <c r="R673" s="244"/>
      <c r="S673" s="244"/>
      <c r="T673" s="244"/>
      <c r="U673" s="244"/>
      <c r="V673" s="244"/>
      <c r="W673" s="244"/>
      <c r="X673" s="244"/>
      <c r="Y673" s="244"/>
      <c r="Z673" s="244"/>
    </row>
    <row r="674" spans="12:26">
      <c r="L674" s="244"/>
      <c r="M674" s="244"/>
      <c r="N674" s="244"/>
      <c r="O674" s="244"/>
      <c r="P674" s="244"/>
      <c r="Q674" s="244"/>
      <c r="R674" s="244"/>
      <c r="S674" s="244"/>
      <c r="T674" s="244"/>
      <c r="U674" s="244"/>
      <c r="V674" s="244"/>
      <c r="W674" s="244"/>
      <c r="X674" s="244"/>
      <c r="Y674" s="244"/>
      <c r="Z674" s="244"/>
    </row>
    <row r="675" spans="12:26">
      <c r="L675" s="244"/>
      <c r="M675" s="244"/>
      <c r="N675" s="244"/>
      <c r="O675" s="244"/>
      <c r="P675" s="244"/>
      <c r="Q675" s="244"/>
      <c r="R675" s="244"/>
      <c r="S675" s="244"/>
      <c r="T675" s="244"/>
      <c r="U675" s="244"/>
      <c r="V675" s="244"/>
      <c r="W675" s="244"/>
      <c r="X675" s="244"/>
      <c r="Y675" s="244"/>
      <c r="Z675" s="244"/>
    </row>
    <row r="676" spans="12:26">
      <c r="L676" s="244"/>
      <c r="M676" s="244"/>
      <c r="N676" s="244"/>
      <c r="O676" s="244"/>
      <c r="P676" s="244"/>
      <c r="Q676" s="244"/>
      <c r="R676" s="244"/>
      <c r="S676" s="244"/>
      <c r="T676" s="244"/>
      <c r="U676" s="244"/>
      <c r="V676" s="244"/>
      <c r="W676" s="244"/>
      <c r="X676" s="244"/>
      <c r="Y676" s="244"/>
      <c r="Z676" s="244"/>
    </row>
    <row r="677" spans="12:26">
      <c r="L677" s="244"/>
      <c r="M677" s="244"/>
      <c r="N677" s="244"/>
      <c r="O677" s="244"/>
      <c r="P677" s="244"/>
      <c r="Q677" s="244"/>
      <c r="R677" s="244"/>
      <c r="S677" s="244"/>
      <c r="T677" s="244"/>
      <c r="U677" s="244"/>
      <c r="V677" s="244"/>
      <c r="W677" s="244"/>
      <c r="X677" s="244"/>
      <c r="Y677" s="244"/>
      <c r="Z677" s="244"/>
    </row>
    <row r="678" spans="12:26">
      <c r="L678" s="244"/>
      <c r="M678" s="244"/>
      <c r="N678" s="244"/>
      <c r="O678" s="244"/>
      <c r="P678" s="244"/>
      <c r="Q678" s="244"/>
      <c r="R678" s="244"/>
      <c r="S678" s="244"/>
      <c r="T678" s="244"/>
      <c r="U678" s="244"/>
      <c r="V678" s="244"/>
      <c r="W678" s="244"/>
      <c r="X678" s="244"/>
      <c r="Y678" s="244"/>
      <c r="Z678" s="244"/>
    </row>
    <row r="679" spans="12:26">
      <c r="L679" s="244"/>
      <c r="M679" s="244"/>
      <c r="N679" s="244"/>
      <c r="O679" s="244"/>
      <c r="P679" s="244"/>
      <c r="Q679" s="244"/>
      <c r="R679" s="244"/>
      <c r="S679" s="244"/>
      <c r="T679" s="244"/>
      <c r="U679" s="244"/>
      <c r="V679" s="244"/>
      <c r="W679" s="244"/>
      <c r="X679" s="244"/>
      <c r="Y679" s="244"/>
      <c r="Z679" s="244"/>
    </row>
    <row r="680" spans="12:26">
      <c r="L680" s="244"/>
      <c r="M680" s="244"/>
      <c r="N680" s="244"/>
      <c r="O680" s="244"/>
      <c r="P680" s="244"/>
      <c r="Q680" s="244"/>
      <c r="R680" s="244"/>
      <c r="S680" s="244"/>
      <c r="T680" s="244"/>
      <c r="U680" s="244"/>
      <c r="V680" s="244"/>
      <c r="W680" s="244"/>
      <c r="X680" s="244"/>
      <c r="Y680" s="244"/>
      <c r="Z680" s="244"/>
    </row>
    <row r="681" spans="12:26">
      <c r="L681" s="244"/>
      <c r="M681" s="244"/>
      <c r="N681" s="244"/>
      <c r="O681" s="244"/>
      <c r="P681" s="244"/>
      <c r="Q681" s="244"/>
      <c r="R681" s="244"/>
      <c r="S681" s="244"/>
      <c r="T681" s="244"/>
      <c r="U681" s="244"/>
      <c r="V681" s="244"/>
      <c r="W681" s="244"/>
      <c r="X681" s="244"/>
      <c r="Y681" s="244"/>
      <c r="Z681" s="244"/>
    </row>
    <row r="682" spans="12:26">
      <c r="L682" s="244"/>
      <c r="M682" s="244"/>
      <c r="N682" s="244"/>
      <c r="O682" s="244"/>
      <c r="P682" s="244"/>
      <c r="Q682" s="244"/>
      <c r="R682" s="244"/>
      <c r="S682" s="244"/>
      <c r="T682" s="244"/>
      <c r="U682" s="244"/>
      <c r="V682" s="244"/>
      <c r="W682" s="244"/>
      <c r="X682" s="244"/>
      <c r="Y682" s="244"/>
      <c r="Z682" s="244"/>
    </row>
    <row r="683" spans="12:26">
      <c r="L683" s="244"/>
      <c r="M683" s="244"/>
      <c r="N683" s="244"/>
      <c r="O683" s="244"/>
      <c r="P683" s="244"/>
      <c r="Q683" s="244"/>
      <c r="R683" s="244"/>
      <c r="S683" s="244"/>
      <c r="T683" s="244"/>
      <c r="U683" s="244"/>
      <c r="V683" s="244"/>
      <c r="W683" s="244"/>
      <c r="X683" s="244"/>
      <c r="Y683" s="244"/>
      <c r="Z683" s="244"/>
    </row>
    <row r="684" spans="12:26">
      <c r="L684" s="244"/>
      <c r="M684" s="244"/>
      <c r="N684" s="244"/>
      <c r="O684" s="244"/>
      <c r="P684" s="244"/>
      <c r="Q684" s="244"/>
      <c r="R684" s="244"/>
      <c r="S684" s="244"/>
      <c r="T684" s="244"/>
      <c r="U684" s="244"/>
      <c r="V684" s="244"/>
      <c r="W684" s="244"/>
      <c r="X684" s="244"/>
      <c r="Y684" s="244"/>
      <c r="Z684" s="244"/>
    </row>
    <row r="685" spans="12:26">
      <c r="L685" s="244"/>
      <c r="M685" s="244"/>
      <c r="N685" s="244"/>
      <c r="O685" s="244"/>
      <c r="P685" s="244"/>
      <c r="Q685" s="244"/>
      <c r="R685" s="244"/>
      <c r="S685" s="244"/>
      <c r="T685" s="244"/>
      <c r="U685" s="244"/>
      <c r="V685" s="244"/>
      <c r="W685" s="244"/>
      <c r="X685" s="244"/>
      <c r="Y685" s="244"/>
      <c r="Z685" s="244"/>
    </row>
    <row r="686" spans="12:26">
      <c r="L686" s="244"/>
      <c r="M686" s="244"/>
      <c r="N686" s="244"/>
      <c r="O686" s="244"/>
      <c r="P686" s="244"/>
      <c r="Q686" s="244"/>
      <c r="R686" s="244"/>
      <c r="S686" s="244"/>
      <c r="T686" s="244"/>
      <c r="U686" s="244"/>
      <c r="V686" s="244"/>
      <c r="W686" s="244"/>
      <c r="X686" s="244"/>
      <c r="Y686" s="244"/>
      <c r="Z686" s="244"/>
    </row>
    <row r="687" spans="12:26">
      <c r="L687" s="244"/>
      <c r="M687" s="244"/>
      <c r="N687" s="244"/>
      <c r="O687" s="244"/>
      <c r="P687" s="244"/>
      <c r="Q687" s="244"/>
      <c r="R687" s="244"/>
      <c r="S687" s="244"/>
      <c r="T687" s="244"/>
      <c r="U687" s="244"/>
      <c r="V687" s="244"/>
      <c r="W687" s="244"/>
      <c r="X687" s="244"/>
      <c r="Y687" s="244"/>
      <c r="Z687" s="244"/>
    </row>
    <row r="688" spans="12:26">
      <c r="L688" s="244"/>
      <c r="M688" s="244"/>
      <c r="N688" s="244"/>
      <c r="O688" s="244"/>
      <c r="P688" s="244"/>
      <c r="Q688" s="244"/>
      <c r="R688" s="244"/>
      <c r="S688" s="244"/>
      <c r="T688" s="244"/>
      <c r="U688" s="244"/>
      <c r="V688" s="244"/>
      <c r="W688" s="244"/>
      <c r="X688" s="244"/>
      <c r="Y688" s="244"/>
      <c r="Z688" s="244"/>
    </row>
    <row r="689" spans="12:26">
      <c r="L689" s="244"/>
      <c r="M689" s="244"/>
      <c r="N689" s="244"/>
      <c r="O689" s="244"/>
      <c r="P689" s="244"/>
      <c r="Q689" s="244"/>
      <c r="R689" s="244"/>
      <c r="S689" s="244"/>
      <c r="T689" s="244"/>
      <c r="U689" s="244"/>
      <c r="V689" s="244"/>
      <c r="W689" s="244"/>
      <c r="X689" s="244"/>
      <c r="Y689" s="244"/>
      <c r="Z689" s="244"/>
    </row>
    <row r="690" spans="12:26">
      <c r="L690" s="244"/>
      <c r="M690" s="244"/>
      <c r="N690" s="244"/>
      <c r="O690" s="244"/>
      <c r="P690" s="244"/>
      <c r="Q690" s="244"/>
      <c r="R690" s="244"/>
      <c r="S690" s="244"/>
      <c r="T690" s="244"/>
      <c r="U690" s="244"/>
      <c r="V690" s="244"/>
      <c r="W690" s="244"/>
      <c r="X690" s="244"/>
      <c r="Y690" s="244"/>
      <c r="Z690" s="244"/>
    </row>
    <row r="691" spans="12:26">
      <c r="L691" s="244"/>
      <c r="M691" s="244"/>
      <c r="N691" s="244"/>
      <c r="O691" s="244"/>
      <c r="P691" s="244"/>
      <c r="Q691" s="244"/>
      <c r="R691" s="244"/>
      <c r="S691" s="244"/>
      <c r="T691" s="244"/>
      <c r="U691" s="244"/>
      <c r="V691" s="244"/>
      <c r="W691" s="244"/>
      <c r="X691" s="244"/>
      <c r="Y691" s="244"/>
      <c r="Z691" s="244"/>
    </row>
    <row r="692" spans="12:26">
      <c r="L692" s="244"/>
      <c r="M692" s="244"/>
      <c r="N692" s="244"/>
      <c r="O692" s="244"/>
      <c r="P692" s="244"/>
      <c r="Q692" s="244"/>
      <c r="R692" s="244"/>
      <c r="S692" s="244"/>
      <c r="T692" s="244"/>
      <c r="U692" s="244"/>
      <c r="V692" s="244"/>
      <c r="W692" s="244"/>
      <c r="X692" s="244"/>
      <c r="Y692" s="244"/>
      <c r="Z692" s="244"/>
    </row>
    <row r="693" spans="12:26">
      <c r="L693" s="244"/>
      <c r="M693" s="244"/>
      <c r="N693" s="244"/>
      <c r="O693" s="244"/>
      <c r="P693" s="244"/>
      <c r="Q693" s="244"/>
      <c r="R693" s="244"/>
      <c r="S693" s="244"/>
      <c r="T693" s="244"/>
      <c r="U693" s="244"/>
      <c r="V693" s="244"/>
      <c r="W693" s="244"/>
      <c r="X693" s="244"/>
      <c r="Y693" s="244"/>
      <c r="Z693" s="244"/>
    </row>
    <row r="694" spans="12:26">
      <c r="L694" s="244"/>
      <c r="M694" s="244"/>
      <c r="N694" s="244"/>
      <c r="O694" s="244"/>
      <c r="P694" s="244"/>
      <c r="Q694" s="244"/>
      <c r="R694" s="244"/>
      <c r="S694" s="244"/>
      <c r="T694" s="244"/>
      <c r="U694" s="244"/>
      <c r="V694" s="244"/>
      <c r="W694" s="244"/>
      <c r="X694" s="244"/>
      <c r="Y694" s="244"/>
      <c r="Z694" s="244"/>
    </row>
    <row r="695" spans="12:26">
      <c r="L695" s="244"/>
      <c r="M695" s="244"/>
      <c r="N695" s="244"/>
      <c r="O695" s="244"/>
      <c r="P695" s="244"/>
      <c r="Q695" s="244"/>
      <c r="R695" s="244"/>
      <c r="S695" s="244"/>
      <c r="T695" s="244"/>
      <c r="U695" s="244"/>
      <c r="V695" s="244"/>
      <c r="W695" s="244"/>
      <c r="X695" s="244"/>
      <c r="Y695" s="244"/>
      <c r="Z695" s="244"/>
    </row>
    <row r="696" spans="12:26">
      <c r="L696" s="244"/>
      <c r="M696" s="244"/>
      <c r="N696" s="244"/>
      <c r="O696" s="244"/>
      <c r="P696" s="244"/>
      <c r="Q696" s="244"/>
      <c r="R696" s="244"/>
      <c r="S696" s="244"/>
      <c r="T696" s="244"/>
      <c r="U696" s="244"/>
      <c r="V696" s="244"/>
      <c r="W696" s="244"/>
      <c r="X696" s="244"/>
      <c r="Y696" s="244"/>
      <c r="Z696" s="244"/>
    </row>
    <row r="697" spans="12:26">
      <c r="L697" s="244"/>
      <c r="M697" s="244"/>
      <c r="N697" s="244"/>
      <c r="O697" s="244"/>
      <c r="P697" s="244"/>
      <c r="Q697" s="244"/>
      <c r="R697" s="244"/>
      <c r="S697" s="244"/>
      <c r="T697" s="244"/>
      <c r="U697" s="244"/>
      <c r="V697" s="244"/>
      <c r="W697" s="244"/>
      <c r="X697" s="244"/>
      <c r="Y697" s="244"/>
      <c r="Z697" s="244"/>
    </row>
    <row r="698" spans="12:26">
      <c r="L698" s="244"/>
      <c r="M698" s="244"/>
      <c r="N698" s="244"/>
      <c r="O698" s="244"/>
      <c r="P698" s="244"/>
      <c r="Q698" s="244"/>
      <c r="R698" s="244"/>
      <c r="S698" s="244"/>
      <c r="T698" s="244"/>
      <c r="U698" s="244"/>
      <c r="V698" s="244"/>
      <c r="W698" s="244"/>
      <c r="X698" s="244"/>
      <c r="Y698" s="244"/>
      <c r="Z698" s="244"/>
    </row>
    <row r="699" spans="12:26">
      <c r="L699" s="244"/>
      <c r="M699" s="244"/>
      <c r="N699" s="244"/>
      <c r="O699" s="244"/>
      <c r="P699" s="244"/>
      <c r="Q699" s="244"/>
      <c r="R699" s="244"/>
      <c r="S699" s="244"/>
      <c r="T699" s="244"/>
      <c r="U699" s="244"/>
      <c r="V699" s="244"/>
      <c r="W699" s="244"/>
      <c r="X699" s="244"/>
      <c r="Y699" s="244"/>
      <c r="Z699" s="244"/>
    </row>
    <row r="700" spans="12:26">
      <c r="L700" s="244"/>
      <c r="M700" s="244"/>
      <c r="N700" s="244"/>
      <c r="O700" s="244"/>
      <c r="P700" s="244"/>
      <c r="Q700" s="244"/>
      <c r="R700" s="244"/>
      <c r="S700" s="244"/>
      <c r="T700" s="244"/>
      <c r="U700" s="244"/>
      <c r="V700" s="244"/>
      <c r="W700" s="244"/>
      <c r="X700" s="244"/>
      <c r="Y700" s="244"/>
      <c r="Z700" s="244"/>
    </row>
    <row r="701" spans="12:26">
      <c r="L701" s="244"/>
      <c r="M701" s="244"/>
      <c r="N701" s="244"/>
      <c r="O701" s="244"/>
      <c r="P701" s="244"/>
      <c r="Q701" s="244"/>
      <c r="R701" s="244"/>
      <c r="S701" s="244"/>
      <c r="T701" s="244"/>
      <c r="U701" s="244"/>
      <c r="V701" s="244"/>
      <c r="W701" s="244"/>
      <c r="X701" s="244"/>
      <c r="Y701" s="244"/>
      <c r="Z701" s="244"/>
    </row>
    <row r="702" spans="12:26">
      <c r="L702" s="244"/>
      <c r="M702" s="244"/>
      <c r="N702" s="244"/>
      <c r="O702" s="244"/>
      <c r="P702" s="244"/>
      <c r="Q702" s="244"/>
      <c r="R702" s="244"/>
      <c r="S702" s="244"/>
      <c r="T702" s="244"/>
      <c r="U702" s="244"/>
      <c r="V702" s="244"/>
      <c r="W702" s="244"/>
      <c r="X702" s="244"/>
      <c r="Y702" s="244"/>
      <c r="Z702" s="244"/>
    </row>
    <row r="703" spans="12:26">
      <c r="L703" s="244"/>
      <c r="M703" s="244"/>
      <c r="N703" s="244"/>
      <c r="O703" s="244"/>
      <c r="P703" s="244"/>
      <c r="Q703" s="244"/>
      <c r="R703" s="244"/>
      <c r="S703" s="244"/>
      <c r="T703" s="244"/>
      <c r="U703" s="244"/>
      <c r="V703" s="244"/>
      <c r="W703" s="244"/>
      <c r="X703" s="244"/>
      <c r="Y703" s="244"/>
      <c r="Z703" s="244"/>
    </row>
    <row r="704" spans="12:26">
      <c r="L704" s="244"/>
      <c r="M704" s="244"/>
      <c r="N704" s="244"/>
      <c r="O704" s="244"/>
      <c r="P704" s="244"/>
      <c r="Q704" s="244"/>
      <c r="R704" s="244"/>
      <c r="S704" s="244"/>
      <c r="T704" s="244"/>
      <c r="U704" s="244"/>
      <c r="V704" s="244"/>
      <c r="W704" s="244"/>
      <c r="X704" s="244"/>
      <c r="Y704" s="244"/>
      <c r="Z704" s="244"/>
    </row>
    <row r="705" spans="12:26">
      <c r="L705" s="244"/>
      <c r="M705" s="244"/>
      <c r="N705" s="244"/>
      <c r="O705" s="244"/>
      <c r="P705" s="244"/>
      <c r="Q705" s="244"/>
      <c r="R705" s="244"/>
      <c r="S705" s="244"/>
      <c r="T705" s="244"/>
      <c r="U705" s="244"/>
      <c r="V705" s="244"/>
      <c r="W705" s="244"/>
      <c r="X705" s="244"/>
      <c r="Y705" s="244"/>
      <c r="Z705" s="244"/>
    </row>
    <row r="706" spans="12:26">
      <c r="L706" s="244"/>
      <c r="M706" s="244"/>
      <c r="N706" s="244"/>
      <c r="O706" s="244"/>
      <c r="P706" s="244"/>
      <c r="Q706" s="244"/>
      <c r="R706" s="244"/>
      <c r="S706" s="244"/>
      <c r="T706" s="244"/>
      <c r="U706" s="244"/>
      <c r="V706" s="244"/>
      <c r="W706" s="244"/>
      <c r="X706" s="244"/>
      <c r="Y706" s="244"/>
      <c r="Z706" s="244"/>
    </row>
    <row r="707" spans="12:26">
      <c r="L707" s="244"/>
      <c r="M707" s="244"/>
      <c r="N707" s="244"/>
      <c r="O707" s="244"/>
      <c r="P707" s="244"/>
      <c r="Q707" s="244"/>
      <c r="R707" s="244"/>
      <c r="S707" s="244"/>
      <c r="T707" s="244"/>
      <c r="U707" s="244"/>
      <c r="V707" s="244"/>
      <c r="W707" s="244"/>
      <c r="X707" s="244"/>
      <c r="Y707" s="244"/>
      <c r="Z707" s="244"/>
    </row>
    <row r="708" spans="12:26">
      <c r="L708" s="244"/>
      <c r="M708" s="244"/>
      <c r="N708" s="244"/>
      <c r="O708" s="244"/>
      <c r="P708" s="244"/>
      <c r="Q708" s="244"/>
      <c r="R708" s="244"/>
      <c r="S708" s="244"/>
      <c r="T708" s="244"/>
      <c r="U708" s="244"/>
      <c r="V708" s="244"/>
      <c r="W708" s="244"/>
      <c r="X708" s="244"/>
      <c r="Y708" s="244"/>
      <c r="Z708" s="244"/>
    </row>
    <row r="709" spans="12:26">
      <c r="L709" s="244"/>
      <c r="M709" s="244"/>
      <c r="N709" s="244"/>
      <c r="O709" s="244"/>
      <c r="P709" s="244"/>
      <c r="Q709" s="244"/>
      <c r="R709" s="244"/>
      <c r="S709" s="244"/>
      <c r="T709" s="244"/>
      <c r="U709" s="244"/>
      <c r="V709" s="244"/>
      <c r="W709" s="244"/>
      <c r="X709" s="244"/>
      <c r="Y709" s="244"/>
      <c r="Z709" s="244"/>
    </row>
    <row r="710" spans="12:26">
      <c r="L710" s="244"/>
      <c r="M710" s="244"/>
      <c r="N710" s="244"/>
      <c r="O710" s="244"/>
      <c r="P710" s="244"/>
      <c r="Q710" s="244"/>
      <c r="R710" s="244"/>
      <c r="S710" s="244"/>
      <c r="T710" s="244"/>
      <c r="U710" s="244"/>
      <c r="V710" s="244"/>
      <c r="W710" s="244"/>
      <c r="X710" s="244"/>
      <c r="Y710" s="244"/>
      <c r="Z710" s="244"/>
    </row>
    <row r="711" spans="12:26">
      <c r="L711" s="244"/>
      <c r="M711" s="244"/>
      <c r="N711" s="244"/>
      <c r="O711" s="244"/>
      <c r="P711" s="244"/>
      <c r="Q711" s="244"/>
      <c r="R711" s="244"/>
      <c r="S711" s="244"/>
      <c r="T711" s="244"/>
      <c r="U711" s="244"/>
      <c r="V711" s="244"/>
      <c r="W711" s="244"/>
      <c r="X711" s="244"/>
      <c r="Y711" s="244"/>
      <c r="Z711" s="244"/>
    </row>
    <row r="712" spans="12:26">
      <c r="L712" s="244"/>
      <c r="M712" s="244"/>
      <c r="N712" s="244"/>
      <c r="O712" s="244"/>
      <c r="P712" s="244"/>
      <c r="Q712" s="244"/>
      <c r="R712" s="244"/>
      <c r="S712" s="244"/>
      <c r="T712" s="244"/>
      <c r="U712" s="244"/>
      <c r="V712" s="244"/>
      <c r="W712" s="244"/>
      <c r="X712" s="244"/>
      <c r="Y712" s="244"/>
      <c r="Z712" s="244"/>
    </row>
    <row r="713" spans="12:26">
      <c r="L713" s="244"/>
      <c r="M713" s="244"/>
      <c r="N713" s="244"/>
      <c r="O713" s="244"/>
      <c r="P713" s="244"/>
      <c r="Q713" s="244"/>
      <c r="R713" s="244"/>
      <c r="S713" s="244"/>
      <c r="T713" s="244"/>
      <c r="U713" s="244"/>
      <c r="V713" s="244"/>
      <c r="W713" s="244"/>
      <c r="X713" s="244"/>
      <c r="Y713" s="244"/>
      <c r="Z713" s="244"/>
    </row>
    <row r="714" spans="12:26">
      <c r="L714" s="244"/>
      <c r="M714" s="244"/>
      <c r="N714" s="244"/>
      <c r="O714" s="244"/>
      <c r="P714" s="244"/>
      <c r="Q714" s="244"/>
      <c r="R714" s="244"/>
      <c r="S714" s="244"/>
      <c r="T714" s="244"/>
      <c r="U714" s="244"/>
      <c r="V714" s="244"/>
      <c r="W714" s="244"/>
      <c r="X714" s="244"/>
      <c r="Y714" s="244"/>
      <c r="Z714" s="244"/>
    </row>
    <row r="715" spans="12:26">
      <c r="L715" s="244"/>
      <c r="M715" s="244"/>
      <c r="N715" s="244"/>
      <c r="O715" s="244"/>
      <c r="P715" s="244"/>
      <c r="Q715" s="244"/>
      <c r="R715" s="244"/>
      <c r="S715" s="244"/>
      <c r="T715" s="244"/>
      <c r="U715" s="244"/>
      <c r="V715" s="244"/>
      <c r="W715" s="244"/>
      <c r="X715" s="244"/>
      <c r="Y715" s="244"/>
      <c r="Z715" s="244"/>
    </row>
    <row r="716" spans="12:26">
      <c r="L716" s="244"/>
      <c r="M716" s="244"/>
      <c r="N716" s="244"/>
      <c r="O716" s="244"/>
      <c r="P716" s="244"/>
      <c r="Q716" s="244"/>
      <c r="R716" s="244"/>
      <c r="S716" s="244"/>
      <c r="T716" s="244"/>
      <c r="U716" s="244"/>
      <c r="V716" s="244"/>
      <c r="W716" s="244"/>
      <c r="X716" s="244"/>
      <c r="Y716" s="244"/>
      <c r="Z716" s="244"/>
    </row>
    <row r="717" spans="12:26">
      <c r="L717" s="244"/>
      <c r="M717" s="244"/>
      <c r="N717" s="244"/>
      <c r="O717" s="244"/>
      <c r="P717" s="244"/>
      <c r="Q717" s="244"/>
      <c r="R717" s="244"/>
      <c r="S717" s="244"/>
      <c r="T717" s="244"/>
      <c r="U717" s="244"/>
      <c r="V717" s="244"/>
      <c r="W717" s="244"/>
      <c r="X717" s="244"/>
      <c r="Y717" s="244"/>
      <c r="Z717" s="244"/>
    </row>
    <row r="718" spans="12:26">
      <c r="L718" s="244"/>
      <c r="M718" s="244"/>
      <c r="N718" s="244"/>
      <c r="O718" s="244"/>
      <c r="P718" s="244"/>
      <c r="Q718" s="244"/>
      <c r="R718" s="244"/>
      <c r="S718" s="244"/>
      <c r="T718" s="244"/>
      <c r="U718" s="244"/>
      <c r="V718" s="244"/>
      <c r="W718" s="244"/>
      <c r="X718" s="244"/>
      <c r="Y718" s="244"/>
      <c r="Z718" s="244"/>
    </row>
    <row r="719" spans="12:26">
      <c r="L719" s="244"/>
      <c r="M719" s="244"/>
      <c r="N719" s="244"/>
      <c r="O719" s="244"/>
      <c r="P719" s="244"/>
      <c r="Q719" s="244"/>
      <c r="R719" s="244"/>
      <c r="S719" s="244"/>
      <c r="T719" s="244"/>
      <c r="U719" s="244"/>
      <c r="V719" s="244"/>
      <c r="W719" s="244"/>
      <c r="X719" s="244"/>
      <c r="Y719" s="244"/>
      <c r="Z719" s="244"/>
    </row>
    <row r="720" spans="12:26">
      <c r="L720" s="244"/>
      <c r="M720" s="244"/>
      <c r="N720" s="244"/>
      <c r="O720" s="244"/>
      <c r="P720" s="244"/>
      <c r="Q720" s="244"/>
      <c r="R720" s="244"/>
      <c r="S720" s="244"/>
      <c r="T720" s="244"/>
      <c r="U720" s="244"/>
      <c r="V720" s="244"/>
      <c r="W720" s="244"/>
      <c r="X720" s="244"/>
      <c r="Y720" s="244"/>
      <c r="Z720" s="244"/>
    </row>
    <row r="721" spans="12:26">
      <c r="L721" s="244"/>
      <c r="M721" s="244"/>
      <c r="N721" s="244"/>
      <c r="O721" s="244"/>
      <c r="P721" s="244"/>
      <c r="Q721" s="244"/>
      <c r="R721" s="244"/>
      <c r="S721" s="244"/>
      <c r="T721" s="244"/>
      <c r="U721" s="244"/>
      <c r="V721" s="244"/>
      <c r="W721" s="244"/>
      <c r="X721" s="244"/>
      <c r="Y721" s="244"/>
      <c r="Z721" s="244"/>
    </row>
    <row r="722" spans="12:26">
      <c r="L722" s="244"/>
      <c r="M722" s="244"/>
      <c r="N722" s="244"/>
      <c r="O722" s="244"/>
      <c r="P722" s="244"/>
      <c r="Q722" s="244"/>
      <c r="R722" s="244"/>
      <c r="S722" s="244"/>
      <c r="T722" s="244"/>
      <c r="U722" s="244"/>
      <c r="V722" s="244"/>
      <c r="W722" s="244"/>
      <c r="X722" s="244"/>
      <c r="Y722" s="244"/>
      <c r="Z722" s="244"/>
    </row>
    <row r="723" spans="12:26">
      <c r="L723" s="244"/>
      <c r="M723" s="244"/>
      <c r="N723" s="244"/>
      <c r="O723" s="244"/>
      <c r="P723" s="244"/>
      <c r="Q723" s="244"/>
      <c r="R723" s="244"/>
      <c r="S723" s="244"/>
      <c r="T723" s="244"/>
      <c r="U723" s="244"/>
      <c r="V723" s="244"/>
      <c r="W723" s="244"/>
      <c r="X723" s="244"/>
      <c r="Y723" s="244"/>
      <c r="Z723" s="244"/>
    </row>
    <row r="724" spans="12:26">
      <c r="L724" s="244"/>
      <c r="M724" s="244"/>
      <c r="N724" s="244"/>
      <c r="O724" s="244"/>
      <c r="P724" s="244"/>
      <c r="Q724" s="244"/>
      <c r="R724" s="244"/>
      <c r="S724" s="244"/>
      <c r="T724" s="244"/>
      <c r="U724" s="244"/>
      <c r="V724" s="244"/>
      <c r="W724" s="244"/>
      <c r="X724" s="244"/>
      <c r="Y724" s="244"/>
      <c r="Z724" s="244"/>
    </row>
    <row r="725" spans="12:26">
      <c r="L725" s="244"/>
      <c r="M725" s="244"/>
      <c r="N725" s="244"/>
      <c r="O725" s="244"/>
      <c r="P725" s="244"/>
      <c r="Q725" s="244"/>
      <c r="R725" s="244"/>
      <c r="S725" s="244"/>
      <c r="T725" s="244"/>
      <c r="U725" s="244"/>
      <c r="V725" s="244"/>
      <c r="W725" s="244"/>
      <c r="X725" s="244"/>
      <c r="Y725" s="244"/>
      <c r="Z725" s="244"/>
    </row>
    <row r="726" spans="12:26">
      <c r="L726" s="244"/>
      <c r="M726" s="244"/>
      <c r="N726" s="244"/>
      <c r="O726" s="244"/>
      <c r="P726" s="244"/>
      <c r="Q726" s="244"/>
      <c r="R726" s="244"/>
      <c r="S726" s="244"/>
      <c r="T726" s="244"/>
      <c r="U726" s="244"/>
      <c r="V726" s="244"/>
      <c r="W726" s="244"/>
      <c r="X726" s="244"/>
      <c r="Y726" s="244"/>
      <c r="Z726" s="244"/>
    </row>
    <row r="727" spans="12:26">
      <c r="L727" s="244"/>
      <c r="M727" s="244"/>
      <c r="N727" s="244"/>
      <c r="O727" s="244"/>
      <c r="P727" s="244"/>
      <c r="Q727" s="244"/>
      <c r="R727" s="244"/>
      <c r="S727" s="244"/>
      <c r="T727" s="244"/>
      <c r="U727" s="244"/>
      <c r="V727" s="244"/>
      <c r="W727" s="244"/>
      <c r="X727" s="244"/>
      <c r="Y727" s="244"/>
      <c r="Z727" s="244"/>
    </row>
    <row r="728" spans="12:26">
      <c r="L728" s="244"/>
      <c r="M728" s="244"/>
      <c r="N728" s="244"/>
      <c r="O728" s="244"/>
      <c r="P728" s="244"/>
      <c r="Q728" s="244"/>
      <c r="R728" s="244"/>
      <c r="S728" s="244"/>
      <c r="T728" s="244"/>
      <c r="U728" s="244"/>
      <c r="V728" s="244"/>
      <c r="W728" s="244"/>
      <c r="X728" s="244"/>
      <c r="Y728" s="244"/>
      <c r="Z728" s="244"/>
    </row>
    <row r="729" spans="12:26">
      <c r="L729" s="244"/>
      <c r="M729" s="244"/>
      <c r="N729" s="244"/>
      <c r="O729" s="244"/>
      <c r="P729" s="244"/>
      <c r="Q729" s="244"/>
      <c r="R729" s="244"/>
      <c r="S729" s="244"/>
      <c r="T729" s="244"/>
      <c r="U729" s="244"/>
      <c r="V729" s="244"/>
      <c r="W729" s="244"/>
      <c r="X729" s="244"/>
      <c r="Y729" s="244"/>
      <c r="Z729" s="244"/>
    </row>
    <row r="730" spans="12:26">
      <c r="L730" s="244"/>
      <c r="M730" s="244"/>
      <c r="N730" s="244"/>
      <c r="O730" s="244"/>
      <c r="P730" s="244"/>
      <c r="Q730" s="244"/>
      <c r="R730" s="244"/>
      <c r="S730" s="244"/>
      <c r="T730" s="244"/>
      <c r="U730" s="244"/>
      <c r="V730" s="244"/>
      <c r="W730" s="244"/>
      <c r="X730" s="244"/>
      <c r="Y730" s="244"/>
      <c r="Z730" s="244"/>
    </row>
    <row r="731" spans="12:26">
      <c r="L731" s="244"/>
      <c r="M731" s="244"/>
      <c r="N731" s="244"/>
      <c r="O731" s="244"/>
      <c r="P731" s="244"/>
      <c r="Q731" s="244"/>
      <c r="R731" s="244"/>
      <c r="S731" s="244"/>
      <c r="T731" s="244"/>
      <c r="U731" s="244"/>
      <c r="V731" s="244"/>
      <c r="W731" s="244"/>
      <c r="X731" s="244"/>
      <c r="Y731" s="244"/>
      <c r="Z731" s="244"/>
    </row>
    <row r="732" spans="12:26">
      <c r="L732" s="244"/>
      <c r="M732" s="244"/>
      <c r="N732" s="244"/>
      <c r="O732" s="244"/>
      <c r="P732" s="244"/>
      <c r="Q732" s="244"/>
      <c r="R732" s="244"/>
      <c r="S732" s="244"/>
      <c r="T732" s="244"/>
      <c r="U732" s="244"/>
      <c r="V732" s="244"/>
      <c r="W732" s="244"/>
      <c r="X732" s="244"/>
      <c r="Y732" s="244"/>
      <c r="Z732" s="244"/>
    </row>
    <row r="733" spans="12:26">
      <c r="L733" s="244"/>
      <c r="M733" s="244"/>
      <c r="N733" s="244"/>
      <c r="O733" s="244"/>
      <c r="P733" s="244"/>
      <c r="Q733" s="244"/>
      <c r="R733" s="244"/>
      <c r="S733" s="244"/>
      <c r="T733" s="244"/>
      <c r="U733" s="244"/>
      <c r="V733" s="244"/>
      <c r="W733" s="244"/>
      <c r="X733" s="244"/>
      <c r="Y733" s="244"/>
      <c r="Z733" s="244"/>
    </row>
    <row r="734" spans="12:26">
      <c r="L734" s="244"/>
      <c r="M734" s="244"/>
      <c r="N734" s="244"/>
      <c r="O734" s="244"/>
      <c r="P734" s="244"/>
      <c r="Q734" s="244"/>
      <c r="R734" s="244"/>
      <c r="S734" s="244"/>
      <c r="T734" s="244"/>
      <c r="U734" s="244"/>
      <c r="V734" s="244"/>
      <c r="W734" s="244"/>
      <c r="X734" s="244"/>
      <c r="Y734" s="244"/>
      <c r="Z734" s="244"/>
    </row>
    <row r="735" spans="12:26">
      <c r="L735" s="244"/>
      <c r="M735" s="244"/>
      <c r="N735" s="244"/>
      <c r="O735" s="244"/>
      <c r="P735" s="244"/>
      <c r="Q735" s="244"/>
      <c r="R735" s="244"/>
      <c r="S735" s="244"/>
      <c r="T735" s="244"/>
      <c r="U735" s="244"/>
      <c r="V735" s="244"/>
      <c r="W735" s="244"/>
      <c r="X735" s="244"/>
      <c r="Y735" s="244"/>
      <c r="Z735" s="244"/>
    </row>
    <row r="736" spans="12:26">
      <c r="L736" s="244"/>
      <c r="M736" s="244"/>
      <c r="N736" s="244"/>
      <c r="O736" s="244"/>
      <c r="P736" s="244"/>
      <c r="Q736" s="244"/>
      <c r="R736" s="244"/>
      <c r="S736" s="244"/>
      <c r="T736" s="244"/>
      <c r="U736" s="244"/>
      <c r="V736" s="244"/>
      <c r="W736" s="244"/>
      <c r="X736" s="244"/>
      <c r="Y736" s="244"/>
      <c r="Z736" s="244"/>
    </row>
    <row r="737" spans="12:26">
      <c r="L737" s="244"/>
      <c r="M737" s="244"/>
      <c r="N737" s="244"/>
      <c r="O737" s="244"/>
      <c r="P737" s="244"/>
      <c r="Q737" s="244"/>
      <c r="R737" s="244"/>
      <c r="S737" s="244"/>
      <c r="T737" s="244"/>
      <c r="U737" s="244"/>
      <c r="V737" s="244"/>
      <c r="W737" s="244"/>
      <c r="X737" s="244"/>
      <c r="Y737" s="244"/>
      <c r="Z737" s="244"/>
    </row>
    <row r="738" spans="12:26">
      <c r="L738" s="244"/>
      <c r="M738" s="244"/>
      <c r="N738" s="244"/>
      <c r="O738" s="244"/>
      <c r="P738" s="244"/>
      <c r="Q738" s="244"/>
      <c r="R738" s="244"/>
      <c r="S738" s="244"/>
      <c r="T738" s="244"/>
      <c r="U738" s="244"/>
      <c r="V738" s="244"/>
      <c r="W738" s="244"/>
      <c r="X738" s="244"/>
      <c r="Y738" s="244"/>
      <c r="Z738" s="244"/>
    </row>
    <row r="739" spans="12:26">
      <c r="L739" s="244"/>
      <c r="M739" s="244"/>
      <c r="N739" s="244"/>
      <c r="O739" s="244"/>
      <c r="P739" s="244"/>
      <c r="Q739" s="244"/>
      <c r="R739" s="244"/>
      <c r="S739" s="244"/>
      <c r="T739" s="244"/>
      <c r="U739" s="244"/>
      <c r="V739" s="244"/>
      <c r="W739" s="244"/>
      <c r="X739" s="244"/>
      <c r="Y739" s="244"/>
      <c r="Z739" s="244"/>
    </row>
    <row r="740" spans="12:26">
      <c r="L740" s="244"/>
      <c r="M740" s="244"/>
      <c r="N740" s="244"/>
      <c r="O740" s="244"/>
      <c r="P740" s="244"/>
      <c r="Q740" s="244"/>
      <c r="R740" s="244"/>
      <c r="S740" s="244"/>
      <c r="T740" s="244"/>
      <c r="U740" s="244"/>
      <c r="V740" s="244"/>
      <c r="W740" s="244"/>
      <c r="X740" s="244"/>
      <c r="Y740" s="244"/>
      <c r="Z740" s="244"/>
    </row>
    <row r="741" spans="12:26">
      <c r="L741" s="244"/>
      <c r="M741" s="244"/>
      <c r="N741" s="244"/>
      <c r="O741" s="244"/>
      <c r="P741" s="244"/>
      <c r="Q741" s="244"/>
      <c r="R741" s="244"/>
      <c r="S741" s="244"/>
      <c r="T741" s="244"/>
      <c r="U741" s="244"/>
      <c r="V741" s="244"/>
      <c r="W741" s="244"/>
      <c r="X741" s="244"/>
      <c r="Y741" s="244"/>
      <c r="Z741" s="244"/>
    </row>
    <row r="742" spans="12:26">
      <c r="L742" s="244"/>
      <c r="M742" s="244"/>
      <c r="N742" s="244"/>
      <c r="O742" s="244"/>
      <c r="P742" s="244"/>
      <c r="Q742" s="244"/>
      <c r="R742" s="244"/>
      <c r="S742" s="244"/>
      <c r="T742" s="244"/>
      <c r="U742" s="244"/>
      <c r="V742" s="244"/>
      <c r="W742" s="244"/>
      <c r="X742" s="244"/>
      <c r="Y742" s="244"/>
      <c r="Z742" s="244"/>
    </row>
    <row r="743" spans="12:26">
      <c r="L743" s="244"/>
      <c r="M743" s="244"/>
      <c r="N743" s="244"/>
      <c r="O743" s="244"/>
      <c r="P743" s="244"/>
      <c r="Q743" s="244"/>
      <c r="R743" s="244"/>
      <c r="S743" s="244"/>
      <c r="T743" s="244"/>
      <c r="U743" s="244"/>
      <c r="V743" s="244"/>
      <c r="W743" s="244"/>
      <c r="X743" s="244"/>
      <c r="Y743" s="244"/>
      <c r="Z743" s="244"/>
    </row>
    <row r="744" spans="12:26">
      <c r="L744" s="244"/>
      <c r="M744" s="244"/>
      <c r="N744" s="244"/>
      <c r="O744" s="244"/>
      <c r="P744" s="244"/>
      <c r="Q744" s="244"/>
      <c r="R744" s="244"/>
      <c r="S744" s="244"/>
      <c r="T744" s="244"/>
      <c r="U744" s="244"/>
      <c r="V744" s="244"/>
      <c r="W744" s="244"/>
      <c r="X744" s="244"/>
      <c r="Y744" s="244"/>
      <c r="Z744" s="244"/>
    </row>
    <row r="745" spans="12:26">
      <c r="L745" s="244"/>
      <c r="M745" s="244"/>
      <c r="N745" s="244"/>
      <c r="O745" s="244"/>
      <c r="P745" s="244"/>
      <c r="Q745" s="244"/>
      <c r="R745" s="244"/>
      <c r="S745" s="244"/>
      <c r="T745" s="244"/>
      <c r="U745" s="244"/>
      <c r="V745" s="244"/>
      <c r="W745" s="244"/>
      <c r="X745" s="244"/>
      <c r="Y745" s="244"/>
      <c r="Z745" s="244"/>
    </row>
    <row r="746" spans="12:26">
      <c r="L746" s="244"/>
      <c r="M746" s="244"/>
      <c r="N746" s="244"/>
      <c r="O746" s="244"/>
      <c r="P746" s="244"/>
      <c r="Q746" s="244"/>
      <c r="R746" s="244"/>
      <c r="S746" s="244"/>
      <c r="T746" s="244"/>
      <c r="U746" s="244"/>
      <c r="V746" s="244"/>
      <c r="W746" s="244"/>
      <c r="X746" s="244"/>
      <c r="Y746" s="244"/>
      <c r="Z746" s="244"/>
    </row>
    <row r="747" spans="12:26">
      <c r="L747" s="244"/>
      <c r="M747" s="244"/>
      <c r="N747" s="244"/>
      <c r="O747" s="244"/>
      <c r="P747" s="244"/>
      <c r="Q747" s="244"/>
      <c r="R747" s="244"/>
      <c r="S747" s="244"/>
      <c r="T747" s="244"/>
      <c r="U747" s="244"/>
      <c r="V747" s="244"/>
      <c r="W747" s="244"/>
      <c r="X747" s="244"/>
      <c r="Y747" s="244"/>
      <c r="Z747" s="244"/>
    </row>
    <row r="748" spans="12:26">
      <c r="L748" s="244"/>
      <c r="M748" s="244"/>
      <c r="N748" s="244"/>
      <c r="O748" s="244"/>
      <c r="P748" s="244"/>
      <c r="Q748" s="244"/>
      <c r="R748" s="244"/>
      <c r="S748" s="244"/>
      <c r="T748" s="244"/>
      <c r="U748" s="244"/>
      <c r="V748" s="244"/>
      <c r="W748" s="244"/>
      <c r="X748" s="244"/>
      <c r="Y748" s="244"/>
      <c r="Z748" s="244"/>
    </row>
    <row r="749" spans="12:26">
      <c r="L749" s="244"/>
      <c r="M749" s="244"/>
      <c r="N749" s="244"/>
      <c r="O749" s="244"/>
      <c r="P749" s="244"/>
      <c r="Q749" s="244"/>
      <c r="R749" s="244"/>
      <c r="S749" s="244"/>
      <c r="T749" s="244"/>
      <c r="U749" s="244"/>
      <c r="V749" s="244"/>
      <c r="W749" s="244"/>
      <c r="X749" s="244"/>
      <c r="Y749" s="244"/>
      <c r="Z749" s="244"/>
    </row>
    <row r="750" spans="12:26">
      <c r="L750" s="244"/>
      <c r="M750" s="244"/>
      <c r="N750" s="244"/>
      <c r="O750" s="244"/>
      <c r="P750" s="244"/>
      <c r="Q750" s="244"/>
      <c r="R750" s="244"/>
      <c r="S750" s="244"/>
      <c r="T750" s="244"/>
      <c r="U750" s="244"/>
      <c r="V750" s="244"/>
      <c r="W750" s="244"/>
      <c r="X750" s="244"/>
      <c r="Y750" s="244"/>
      <c r="Z750" s="244"/>
    </row>
    <row r="751" spans="12:26">
      <c r="L751" s="244"/>
      <c r="M751" s="244"/>
      <c r="N751" s="244"/>
      <c r="O751" s="244"/>
      <c r="P751" s="244"/>
      <c r="Q751" s="244"/>
      <c r="R751" s="244"/>
      <c r="S751" s="244"/>
      <c r="T751" s="244"/>
      <c r="U751" s="244"/>
      <c r="V751" s="244"/>
      <c r="W751" s="244"/>
      <c r="X751" s="244"/>
      <c r="Y751" s="244"/>
      <c r="Z751" s="244"/>
    </row>
    <row r="752" spans="12:26">
      <c r="L752" s="244"/>
      <c r="M752" s="244"/>
      <c r="N752" s="244"/>
      <c r="O752" s="244"/>
      <c r="P752" s="244"/>
      <c r="Q752" s="244"/>
      <c r="R752" s="244"/>
      <c r="S752" s="244"/>
      <c r="T752" s="244"/>
      <c r="U752" s="244"/>
      <c r="V752" s="244"/>
      <c r="W752" s="244"/>
      <c r="X752" s="244"/>
      <c r="Y752" s="244"/>
      <c r="Z752" s="244"/>
    </row>
    <row r="753" spans="12:26">
      <c r="L753" s="244"/>
      <c r="M753" s="244"/>
      <c r="N753" s="244"/>
      <c r="O753" s="244"/>
      <c r="P753" s="244"/>
      <c r="Q753" s="244"/>
      <c r="R753" s="244"/>
      <c r="S753" s="244"/>
      <c r="T753" s="244"/>
      <c r="U753" s="244"/>
      <c r="V753" s="244"/>
      <c r="W753" s="244"/>
      <c r="X753" s="244"/>
      <c r="Y753" s="244"/>
      <c r="Z753" s="244"/>
    </row>
    <row r="754" spans="12:26">
      <c r="L754" s="244"/>
      <c r="M754" s="244"/>
      <c r="N754" s="244"/>
      <c r="O754" s="244"/>
      <c r="P754" s="244"/>
      <c r="Q754" s="244"/>
      <c r="R754" s="244"/>
      <c r="S754" s="244"/>
      <c r="T754" s="244"/>
      <c r="U754" s="244"/>
      <c r="V754" s="244"/>
      <c r="W754" s="244"/>
      <c r="X754" s="244"/>
      <c r="Y754" s="244"/>
      <c r="Z754" s="244"/>
    </row>
    <row r="755" spans="12:26">
      <c r="L755" s="244"/>
      <c r="M755" s="244"/>
      <c r="N755" s="244"/>
      <c r="O755" s="244"/>
      <c r="P755" s="244"/>
      <c r="Q755" s="244"/>
      <c r="R755" s="244"/>
      <c r="S755" s="244"/>
      <c r="T755" s="244"/>
      <c r="U755" s="244"/>
      <c r="V755" s="244"/>
      <c r="W755" s="244"/>
      <c r="X755" s="244"/>
      <c r="Y755" s="244"/>
      <c r="Z755" s="244"/>
    </row>
    <row r="756" spans="12:26">
      <c r="L756" s="244"/>
      <c r="M756" s="244"/>
      <c r="N756" s="244"/>
      <c r="O756" s="244"/>
      <c r="P756" s="244"/>
      <c r="Q756" s="244"/>
      <c r="R756" s="244"/>
      <c r="S756" s="244"/>
      <c r="T756" s="244"/>
      <c r="U756" s="244"/>
      <c r="V756" s="244"/>
      <c r="W756" s="244"/>
      <c r="X756" s="244"/>
      <c r="Y756" s="244"/>
      <c r="Z756" s="244"/>
    </row>
    <row r="757" spans="12:26">
      <c r="L757" s="244"/>
      <c r="M757" s="244"/>
      <c r="N757" s="244"/>
      <c r="O757" s="244"/>
      <c r="P757" s="244"/>
      <c r="Q757" s="244"/>
      <c r="R757" s="244"/>
      <c r="S757" s="244"/>
      <c r="T757" s="244"/>
      <c r="U757" s="244"/>
      <c r="V757" s="244"/>
      <c r="W757" s="244"/>
      <c r="X757" s="244"/>
      <c r="Y757" s="244"/>
      <c r="Z757" s="244"/>
    </row>
    <row r="758" spans="12:26">
      <c r="L758" s="244"/>
      <c r="M758" s="244"/>
      <c r="N758" s="244"/>
      <c r="O758" s="244"/>
      <c r="P758" s="244"/>
      <c r="Q758" s="244"/>
      <c r="R758" s="244"/>
      <c r="S758" s="244"/>
      <c r="T758" s="244"/>
      <c r="U758" s="244"/>
      <c r="V758" s="244"/>
      <c r="W758" s="244"/>
      <c r="X758" s="244"/>
      <c r="Y758" s="244"/>
      <c r="Z758" s="244"/>
    </row>
    <row r="759" spans="12:26">
      <c r="L759" s="244"/>
      <c r="M759" s="244"/>
      <c r="N759" s="244"/>
      <c r="O759" s="244"/>
      <c r="P759" s="244"/>
      <c r="Q759" s="244"/>
      <c r="R759" s="244"/>
      <c r="S759" s="244"/>
      <c r="T759" s="244"/>
      <c r="U759" s="244"/>
      <c r="V759" s="244"/>
      <c r="W759" s="244"/>
      <c r="X759" s="244"/>
      <c r="Y759" s="244"/>
      <c r="Z759" s="244"/>
    </row>
    <row r="760" spans="12:26">
      <c r="L760" s="244"/>
      <c r="M760" s="244"/>
      <c r="N760" s="244"/>
      <c r="O760" s="244"/>
      <c r="P760" s="244"/>
      <c r="Q760" s="244"/>
      <c r="R760" s="244"/>
      <c r="S760" s="244"/>
      <c r="T760" s="244"/>
      <c r="U760" s="244"/>
      <c r="V760" s="244"/>
      <c r="W760" s="244"/>
      <c r="X760" s="244"/>
      <c r="Y760" s="244"/>
      <c r="Z760" s="244"/>
    </row>
    <row r="761" spans="12:26">
      <c r="L761" s="244"/>
      <c r="M761" s="244"/>
      <c r="N761" s="244"/>
      <c r="O761" s="244"/>
      <c r="P761" s="244"/>
      <c r="Q761" s="244"/>
      <c r="R761" s="244"/>
      <c r="S761" s="244"/>
      <c r="T761" s="244"/>
      <c r="U761" s="244"/>
      <c r="V761" s="244"/>
      <c r="W761" s="244"/>
      <c r="X761" s="244"/>
      <c r="Y761" s="244"/>
      <c r="Z761" s="244"/>
    </row>
    <row r="762" spans="12:26">
      <c r="L762" s="244"/>
      <c r="M762" s="244"/>
      <c r="N762" s="244"/>
      <c r="O762" s="244"/>
      <c r="P762" s="244"/>
      <c r="Q762" s="244"/>
      <c r="R762" s="244"/>
      <c r="S762" s="244"/>
      <c r="T762" s="244"/>
      <c r="U762" s="244"/>
      <c r="V762" s="244"/>
      <c r="W762" s="244"/>
      <c r="X762" s="244"/>
      <c r="Y762" s="244"/>
      <c r="Z762" s="244"/>
    </row>
    <row r="763" spans="12:26">
      <c r="L763" s="244"/>
      <c r="M763" s="244"/>
      <c r="N763" s="244"/>
      <c r="O763" s="244"/>
      <c r="P763" s="244"/>
      <c r="Q763" s="244"/>
      <c r="R763" s="244"/>
      <c r="S763" s="244"/>
      <c r="T763" s="244"/>
      <c r="U763" s="244"/>
      <c r="V763" s="244"/>
      <c r="W763" s="244"/>
      <c r="X763" s="244"/>
      <c r="Y763" s="244"/>
      <c r="Z763" s="244"/>
    </row>
    <row r="764" spans="12:26">
      <c r="L764" s="244"/>
      <c r="M764" s="244"/>
      <c r="N764" s="244"/>
      <c r="O764" s="244"/>
      <c r="P764" s="244"/>
      <c r="Q764" s="244"/>
      <c r="R764" s="244"/>
      <c r="S764" s="244"/>
      <c r="T764" s="244"/>
      <c r="U764" s="244"/>
      <c r="V764" s="244"/>
      <c r="W764" s="244"/>
      <c r="X764" s="244"/>
      <c r="Y764" s="244"/>
      <c r="Z764" s="244"/>
    </row>
    <row r="765" spans="12:26">
      <c r="L765" s="244"/>
      <c r="M765" s="244"/>
      <c r="N765" s="244"/>
      <c r="O765" s="244"/>
      <c r="P765" s="244"/>
      <c r="Q765" s="244"/>
      <c r="R765" s="244"/>
      <c r="S765" s="244"/>
      <c r="T765" s="244"/>
      <c r="U765" s="244"/>
      <c r="V765" s="244"/>
      <c r="W765" s="244"/>
      <c r="X765" s="244"/>
      <c r="Y765" s="244"/>
      <c r="Z765" s="244"/>
    </row>
    <row r="766" spans="12:26">
      <c r="L766" s="244"/>
      <c r="M766" s="244"/>
      <c r="N766" s="244"/>
      <c r="O766" s="244"/>
      <c r="P766" s="244"/>
      <c r="Q766" s="244"/>
      <c r="R766" s="244"/>
      <c r="S766" s="244"/>
      <c r="T766" s="244"/>
      <c r="U766" s="244"/>
      <c r="V766" s="244"/>
      <c r="W766" s="244"/>
      <c r="X766" s="244"/>
      <c r="Y766" s="244"/>
      <c r="Z766" s="244"/>
    </row>
    <row r="767" spans="12:26">
      <c r="L767" s="244"/>
      <c r="M767" s="244"/>
      <c r="N767" s="244"/>
      <c r="O767" s="244"/>
      <c r="P767" s="244"/>
      <c r="Q767" s="244"/>
      <c r="R767" s="244"/>
      <c r="S767" s="244"/>
      <c r="T767" s="244"/>
      <c r="U767" s="244"/>
      <c r="V767" s="244"/>
      <c r="W767" s="244"/>
      <c r="X767" s="244"/>
      <c r="Y767" s="244"/>
      <c r="Z767" s="244"/>
    </row>
    <row r="768" spans="12:26">
      <c r="L768" s="244"/>
      <c r="M768" s="244"/>
      <c r="N768" s="244"/>
      <c r="O768" s="244"/>
      <c r="P768" s="244"/>
      <c r="Q768" s="244"/>
      <c r="R768" s="244"/>
      <c r="S768" s="244"/>
      <c r="T768" s="244"/>
      <c r="U768" s="244"/>
      <c r="V768" s="244"/>
      <c r="W768" s="244"/>
      <c r="X768" s="244"/>
      <c r="Y768" s="244"/>
      <c r="Z768" s="244"/>
    </row>
    <row r="769" spans="12:26">
      <c r="L769" s="244"/>
      <c r="M769" s="244"/>
      <c r="N769" s="244"/>
      <c r="O769" s="244"/>
      <c r="P769" s="244"/>
      <c r="Q769" s="244"/>
      <c r="R769" s="244"/>
      <c r="S769" s="244"/>
      <c r="T769" s="244"/>
      <c r="U769" s="244"/>
      <c r="V769" s="244"/>
      <c r="W769" s="244"/>
      <c r="X769" s="244"/>
      <c r="Y769" s="244"/>
      <c r="Z769" s="244"/>
    </row>
    <row r="770" spans="12:26">
      <c r="L770" s="244"/>
      <c r="M770" s="244"/>
      <c r="N770" s="244"/>
      <c r="O770" s="244"/>
      <c r="P770" s="244"/>
      <c r="Q770" s="244"/>
      <c r="R770" s="244"/>
      <c r="S770" s="244"/>
      <c r="T770" s="244"/>
      <c r="U770" s="244"/>
      <c r="V770" s="244"/>
      <c r="W770" s="244"/>
      <c r="X770" s="244"/>
      <c r="Y770" s="244"/>
      <c r="Z770" s="244"/>
    </row>
    <row r="771" spans="12:26">
      <c r="L771" s="244"/>
      <c r="M771" s="244"/>
      <c r="N771" s="244"/>
      <c r="O771" s="244"/>
      <c r="P771" s="244"/>
      <c r="Q771" s="244"/>
      <c r="R771" s="244"/>
      <c r="S771" s="244"/>
      <c r="T771" s="244"/>
      <c r="U771" s="244"/>
      <c r="V771" s="244"/>
      <c r="W771" s="244"/>
      <c r="X771" s="244"/>
      <c r="Y771" s="244"/>
      <c r="Z771" s="244"/>
    </row>
    <row r="772" spans="12:26">
      <c r="L772" s="244"/>
      <c r="M772" s="244"/>
      <c r="N772" s="244"/>
      <c r="O772" s="244"/>
      <c r="P772" s="244"/>
      <c r="Q772" s="244"/>
      <c r="R772" s="244"/>
      <c r="S772" s="244"/>
      <c r="T772" s="244"/>
      <c r="U772" s="244"/>
      <c r="V772" s="244"/>
      <c r="W772" s="244"/>
      <c r="X772" s="244"/>
      <c r="Y772" s="244"/>
      <c r="Z772" s="244"/>
    </row>
    <row r="773" spans="12:26">
      <c r="L773" s="244"/>
      <c r="M773" s="244"/>
      <c r="N773" s="244"/>
      <c r="O773" s="244"/>
      <c r="P773" s="244"/>
      <c r="Q773" s="244"/>
      <c r="R773" s="244"/>
      <c r="S773" s="244"/>
      <c r="T773" s="244"/>
      <c r="U773" s="244"/>
      <c r="V773" s="244"/>
      <c r="W773" s="244"/>
      <c r="X773" s="244"/>
      <c r="Y773" s="244"/>
      <c r="Z773" s="244"/>
    </row>
    <row r="774" spans="12:26">
      <c r="L774" s="244"/>
      <c r="M774" s="244"/>
      <c r="N774" s="244"/>
      <c r="O774" s="244"/>
      <c r="P774" s="244"/>
      <c r="Q774" s="244"/>
      <c r="R774" s="244"/>
      <c r="S774" s="244"/>
      <c r="T774" s="244"/>
      <c r="U774" s="244"/>
      <c r="V774" s="244"/>
      <c r="W774" s="244"/>
      <c r="X774" s="244"/>
      <c r="Y774" s="244"/>
      <c r="Z774" s="244"/>
    </row>
    <row r="775" spans="12:26">
      <c r="L775" s="244"/>
      <c r="M775" s="244"/>
      <c r="N775" s="244"/>
      <c r="O775" s="244"/>
      <c r="P775" s="244"/>
      <c r="Q775" s="244"/>
      <c r="R775" s="244"/>
      <c r="S775" s="244"/>
      <c r="T775" s="244"/>
      <c r="U775" s="244"/>
      <c r="V775" s="244"/>
      <c r="W775" s="244"/>
      <c r="X775" s="244"/>
      <c r="Y775" s="244"/>
      <c r="Z775" s="244"/>
    </row>
    <row r="776" spans="12:26">
      <c r="L776" s="244"/>
      <c r="M776" s="244"/>
      <c r="N776" s="244"/>
      <c r="O776" s="244"/>
      <c r="P776" s="244"/>
      <c r="Q776" s="244"/>
      <c r="R776" s="244"/>
      <c r="S776" s="244"/>
      <c r="T776" s="244"/>
      <c r="U776" s="244"/>
      <c r="V776" s="244"/>
      <c r="W776" s="244"/>
      <c r="X776" s="244"/>
      <c r="Y776" s="244"/>
      <c r="Z776" s="244"/>
    </row>
    <row r="777" spans="12:26">
      <c r="L777" s="244"/>
      <c r="M777" s="244"/>
      <c r="N777" s="244"/>
      <c r="O777" s="244"/>
      <c r="P777" s="244"/>
      <c r="Q777" s="244"/>
      <c r="R777" s="244"/>
      <c r="S777" s="244"/>
      <c r="T777" s="244"/>
      <c r="U777" s="244"/>
      <c r="V777" s="244"/>
      <c r="W777" s="244"/>
      <c r="X777" s="244"/>
      <c r="Y777" s="244"/>
      <c r="Z777" s="244"/>
    </row>
    <row r="778" spans="12:26">
      <c r="L778" s="244"/>
      <c r="M778" s="244"/>
      <c r="N778" s="244"/>
      <c r="O778" s="244"/>
      <c r="P778" s="244"/>
      <c r="Q778" s="244"/>
      <c r="R778" s="244"/>
      <c r="S778" s="244"/>
      <c r="T778" s="244"/>
      <c r="U778" s="244"/>
      <c r="V778" s="244"/>
      <c r="W778" s="244"/>
      <c r="X778" s="244"/>
      <c r="Y778" s="244"/>
      <c r="Z778" s="244"/>
    </row>
    <row r="779" spans="12:26">
      <c r="L779" s="244"/>
      <c r="M779" s="244"/>
      <c r="N779" s="244"/>
      <c r="O779" s="244"/>
      <c r="P779" s="244"/>
      <c r="Q779" s="244"/>
      <c r="R779" s="244"/>
      <c r="S779" s="244"/>
      <c r="T779" s="244"/>
      <c r="U779" s="244"/>
      <c r="V779" s="244"/>
      <c r="W779" s="244"/>
      <c r="X779" s="244"/>
      <c r="Y779" s="244"/>
      <c r="Z779" s="244"/>
    </row>
    <row r="780" spans="12:26">
      <c r="L780" s="244"/>
      <c r="M780" s="244"/>
      <c r="N780" s="244"/>
      <c r="O780" s="244"/>
      <c r="P780" s="244"/>
      <c r="Q780" s="244"/>
      <c r="R780" s="244"/>
      <c r="S780" s="244"/>
      <c r="T780" s="244"/>
      <c r="U780" s="244"/>
      <c r="V780" s="244"/>
      <c r="W780" s="244"/>
      <c r="X780" s="244"/>
      <c r="Y780" s="244"/>
      <c r="Z780" s="244"/>
    </row>
    <row r="781" spans="12:26">
      <c r="L781" s="244"/>
      <c r="M781" s="244"/>
      <c r="N781" s="244"/>
      <c r="O781" s="244"/>
      <c r="P781" s="244"/>
      <c r="Q781" s="244"/>
      <c r="R781" s="244"/>
      <c r="S781" s="244"/>
      <c r="T781" s="244"/>
      <c r="U781" s="244"/>
      <c r="V781" s="244"/>
      <c r="W781" s="244"/>
      <c r="X781" s="244"/>
      <c r="Y781" s="244"/>
      <c r="Z781" s="244"/>
    </row>
    <row r="782" spans="12:26">
      <c r="L782" s="244"/>
      <c r="M782" s="244"/>
      <c r="N782" s="244"/>
      <c r="O782" s="244"/>
      <c r="P782" s="244"/>
      <c r="Q782" s="244"/>
      <c r="R782" s="244"/>
      <c r="S782" s="244"/>
      <c r="T782" s="244"/>
      <c r="U782" s="244"/>
      <c r="V782" s="244"/>
      <c r="W782" s="244"/>
      <c r="X782" s="244"/>
      <c r="Y782" s="244"/>
      <c r="Z782" s="244"/>
    </row>
    <row r="783" spans="12:26">
      <c r="L783" s="244"/>
      <c r="M783" s="244"/>
      <c r="N783" s="244"/>
      <c r="O783" s="244"/>
      <c r="P783" s="244"/>
      <c r="Q783" s="244"/>
      <c r="R783" s="244"/>
      <c r="S783" s="244"/>
      <c r="T783" s="244"/>
      <c r="U783" s="244"/>
      <c r="V783" s="244"/>
      <c r="W783" s="244"/>
      <c r="X783" s="244"/>
      <c r="Y783" s="244"/>
      <c r="Z783" s="244"/>
    </row>
    <row r="784" spans="12:26">
      <c r="L784" s="244"/>
      <c r="M784" s="244"/>
      <c r="N784" s="244"/>
      <c r="O784" s="244"/>
      <c r="P784" s="244"/>
      <c r="Q784" s="244"/>
      <c r="R784" s="244"/>
      <c r="S784" s="244"/>
      <c r="T784" s="244"/>
      <c r="U784" s="244"/>
      <c r="V784" s="244"/>
      <c r="W784" s="244"/>
      <c r="X784" s="244"/>
      <c r="Y784" s="244"/>
      <c r="Z784" s="244"/>
    </row>
    <row r="785" spans="12:26">
      <c r="L785" s="244"/>
      <c r="M785" s="244"/>
      <c r="N785" s="244"/>
      <c r="O785" s="244"/>
      <c r="P785" s="244"/>
      <c r="Q785" s="244"/>
      <c r="R785" s="244"/>
      <c r="S785" s="244"/>
      <c r="T785" s="244"/>
      <c r="U785" s="244"/>
      <c r="V785" s="244"/>
      <c r="W785" s="244"/>
      <c r="X785" s="244"/>
      <c r="Y785" s="244"/>
      <c r="Z785" s="244"/>
    </row>
    <row r="786" spans="12:26">
      <c r="L786" s="244"/>
      <c r="M786" s="244"/>
      <c r="N786" s="244"/>
      <c r="O786" s="244"/>
      <c r="P786" s="244"/>
      <c r="Q786" s="244"/>
      <c r="R786" s="244"/>
      <c r="S786" s="244"/>
      <c r="T786" s="244"/>
      <c r="U786" s="244"/>
      <c r="V786" s="244"/>
      <c r="W786" s="244"/>
      <c r="X786" s="244"/>
      <c r="Y786" s="244"/>
      <c r="Z786" s="244"/>
    </row>
    <row r="787" spans="12:26">
      <c r="L787" s="244"/>
      <c r="M787" s="244"/>
      <c r="N787" s="244"/>
      <c r="O787" s="244"/>
      <c r="P787" s="244"/>
      <c r="Q787" s="244"/>
      <c r="R787" s="244"/>
      <c r="S787" s="244"/>
      <c r="T787" s="244"/>
      <c r="U787" s="244"/>
      <c r="V787" s="244"/>
      <c r="W787" s="244"/>
      <c r="X787" s="244"/>
      <c r="Y787" s="244"/>
      <c r="Z787" s="244"/>
    </row>
    <row r="788" spans="12:26">
      <c r="L788" s="244"/>
      <c r="M788" s="244"/>
      <c r="N788" s="244"/>
      <c r="O788" s="244"/>
      <c r="P788" s="244"/>
      <c r="Q788" s="244"/>
      <c r="R788" s="244"/>
      <c r="S788" s="244"/>
      <c r="T788" s="244"/>
      <c r="U788" s="244"/>
      <c r="V788" s="244"/>
      <c r="W788" s="244"/>
      <c r="X788" s="244"/>
      <c r="Y788" s="244"/>
      <c r="Z788" s="244"/>
    </row>
    <row r="789" spans="12:26">
      <c r="L789" s="244"/>
      <c r="M789" s="244"/>
      <c r="N789" s="244"/>
      <c r="O789" s="244"/>
      <c r="P789" s="244"/>
      <c r="Q789" s="244"/>
      <c r="R789" s="244"/>
      <c r="S789" s="244"/>
      <c r="T789" s="244"/>
      <c r="U789" s="244"/>
      <c r="V789" s="244"/>
      <c r="W789" s="244"/>
      <c r="X789" s="244"/>
      <c r="Y789" s="244"/>
      <c r="Z789" s="244"/>
    </row>
    <row r="790" spans="12:26">
      <c r="L790" s="244"/>
      <c r="M790" s="244"/>
      <c r="N790" s="244"/>
      <c r="O790" s="244"/>
      <c r="P790" s="244"/>
      <c r="Q790" s="244"/>
      <c r="R790" s="244"/>
      <c r="S790" s="244"/>
      <c r="T790" s="244"/>
      <c r="U790" s="244"/>
      <c r="V790" s="244"/>
      <c r="W790" s="244"/>
      <c r="X790" s="244"/>
      <c r="Y790" s="244"/>
      <c r="Z790" s="244"/>
    </row>
    <row r="791" spans="12:26">
      <c r="L791" s="244"/>
      <c r="M791" s="244"/>
      <c r="N791" s="244"/>
      <c r="O791" s="244"/>
      <c r="P791" s="244"/>
      <c r="Q791" s="244"/>
      <c r="R791" s="244"/>
      <c r="S791" s="244"/>
      <c r="T791" s="244"/>
      <c r="U791" s="244"/>
      <c r="V791" s="244"/>
      <c r="W791" s="244"/>
      <c r="X791" s="244"/>
      <c r="Y791" s="244"/>
      <c r="Z791" s="244"/>
    </row>
    <row r="792" spans="12:26">
      <c r="L792" s="244"/>
      <c r="M792" s="244"/>
      <c r="N792" s="244"/>
      <c r="O792" s="244"/>
      <c r="P792" s="244"/>
      <c r="Q792" s="244"/>
      <c r="R792" s="244"/>
      <c r="S792" s="244"/>
      <c r="T792" s="244"/>
      <c r="U792" s="244"/>
      <c r="V792" s="244"/>
      <c r="W792" s="244"/>
      <c r="X792" s="244"/>
      <c r="Y792" s="244"/>
      <c r="Z792" s="244"/>
    </row>
    <row r="793" spans="12:26">
      <c r="L793" s="244"/>
      <c r="M793" s="244"/>
      <c r="N793" s="244"/>
      <c r="O793" s="244"/>
      <c r="P793" s="244"/>
      <c r="Q793" s="244"/>
      <c r="R793" s="244"/>
      <c r="S793" s="244"/>
      <c r="T793" s="244"/>
      <c r="U793" s="244"/>
      <c r="V793" s="244"/>
      <c r="W793" s="244"/>
      <c r="X793" s="244"/>
      <c r="Y793" s="244"/>
      <c r="Z793" s="244"/>
    </row>
    <row r="794" spans="12:26">
      <c r="L794" s="244"/>
      <c r="M794" s="244"/>
      <c r="N794" s="244"/>
      <c r="O794" s="244"/>
      <c r="P794" s="244"/>
      <c r="Q794" s="244"/>
      <c r="R794" s="244"/>
      <c r="S794" s="244"/>
      <c r="T794" s="244"/>
      <c r="U794" s="244"/>
      <c r="V794" s="244"/>
      <c r="W794" s="244"/>
      <c r="X794" s="244"/>
      <c r="Y794" s="244"/>
      <c r="Z794" s="244"/>
    </row>
    <row r="795" spans="12:26">
      <c r="L795" s="244"/>
      <c r="M795" s="244"/>
      <c r="N795" s="244"/>
      <c r="O795" s="244"/>
      <c r="P795" s="244"/>
      <c r="Q795" s="244"/>
      <c r="R795" s="244"/>
      <c r="S795" s="244"/>
      <c r="T795" s="244"/>
      <c r="U795" s="244"/>
      <c r="V795" s="244"/>
      <c r="W795" s="244"/>
      <c r="X795" s="244"/>
      <c r="Y795" s="244"/>
      <c r="Z795" s="244"/>
    </row>
    <row r="796" spans="12:26">
      <c r="L796" s="244"/>
      <c r="M796" s="244"/>
      <c r="N796" s="244"/>
      <c r="O796" s="244"/>
      <c r="P796" s="244"/>
      <c r="Q796" s="244"/>
      <c r="R796" s="244"/>
      <c r="S796" s="244"/>
      <c r="T796" s="244"/>
      <c r="U796" s="244"/>
      <c r="V796" s="244"/>
      <c r="W796" s="244"/>
      <c r="X796" s="244"/>
      <c r="Y796" s="244"/>
      <c r="Z796" s="244"/>
    </row>
    <row r="797" spans="12:26">
      <c r="L797" s="244"/>
      <c r="M797" s="244"/>
      <c r="N797" s="244"/>
      <c r="O797" s="244"/>
      <c r="P797" s="244"/>
      <c r="Q797" s="244"/>
      <c r="R797" s="244"/>
      <c r="S797" s="244"/>
      <c r="T797" s="244"/>
      <c r="U797" s="244"/>
      <c r="V797" s="244"/>
      <c r="W797" s="244"/>
      <c r="X797" s="244"/>
      <c r="Y797" s="244"/>
      <c r="Z797" s="244"/>
    </row>
    <row r="798" spans="12:26">
      <c r="L798" s="244"/>
      <c r="M798" s="244"/>
      <c r="N798" s="244"/>
      <c r="O798" s="244"/>
      <c r="P798" s="244"/>
      <c r="Q798" s="244"/>
      <c r="R798" s="244"/>
      <c r="S798" s="244"/>
      <c r="T798" s="244"/>
      <c r="U798" s="244"/>
      <c r="V798" s="244"/>
      <c r="W798" s="244"/>
      <c r="X798" s="244"/>
      <c r="Y798" s="244"/>
      <c r="Z798" s="244"/>
    </row>
    <row r="799" spans="12:26">
      <c r="L799" s="244"/>
      <c r="M799" s="244"/>
      <c r="N799" s="244"/>
      <c r="O799" s="244"/>
      <c r="P799" s="244"/>
      <c r="Q799" s="244"/>
      <c r="R799" s="244"/>
      <c r="S799" s="244"/>
      <c r="T799" s="244"/>
      <c r="U799" s="244"/>
      <c r="V799" s="244"/>
      <c r="W799" s="244"/>
      <c r="X799" s="244"/>
      <c r="Y799" s="244"/>
      <c r="Z799" s="244"/>
    </row>
    <row r="800" spans="12:26">
      <c r="L800" s="244"/>
      <c r="M800" s="244"/>
      <c r="N800" s="244"/>
      <c r="O800" s="244"/>
      <c r="P800" s="244"/>
      <c r="Q800" s="244"/>
      <c r="R800" s="244"/>
      <c r="S800" s="244"/>
      <c r="T800" s="244"/>
      <c r="U800" s="244"/>
      <c r="V800" s="244"/>
      <c r="W800" s="244"/>
      <c r="X800" s="244"/>
      <c r="Y800" s="244"/>
      <c r="Z800" s="244"/>
    </row>
    <row r="801" spans="12:26">
      <c r="L801" s="244"/>
      <c r="M801" s="244"/>
      <c r="N801" s="244"/>
      <c r="O801" s="244"/>
      <c r="P801" s="244"/>
      <c r="Q801" s="244"/>
      <c r="R801" s="244"/>
      <c r="S801" s="244"/>
      <c r="T801" s="244"/>
      <c r="U801" s="244"/>
      <c r="V801" s="244"/>
      <c r="W801" s="244"/>
      <c r="X801" s="244"/>
      <c r="Y801" s="244"/>
      <c r="Z801" s="244"/>
    </row>
    <row r="802" spans="12:26">
      <c r="L802" s="244"/>
      <c r="M802" s="244"/>
      <c r="N802" s="244"/>
      <c r="O802" s="244"/>
      <c r="P802" s="244"/>
      <c r="Q802" s="244"/>
      <c r="R802" s="244"/>
      <c r="S802" s="244"/>
      <c r="T802" s="244"/>
      <c r="U802" s="244"/>
      <c r="V802" s="244"/>
      <c r="W802" s="244"/>
      <c r="X802" s="244"/>
      <c r="Y802" s="244"/>
      <c r="Z802" s="244"/>
    </row>
    <row r="803" spans="12:26">
      <c r="L803" s="244"/>
      <c r="M803" s="244"/>
      <c r="N803" s="244"/>
      <c r="O803" s="244"/>
      <c r="P803" s="244"/>
      <c r="Q803" s="244"/>
      <c r="R803" s="244"/>
      <c r="S803" s="244"/>
      <c r="T803" s="244"/>
      <c r="U803" s="244"/>
      <c r="V803" s="244"/>
      <c r="W803" s="244"/>
      <c r="X803" s="244"/>
      <c r="Y803" s="244"/>
      <c r="Z803" s="244"/>
    </row>
    <row r="804" spans="12:26">
      <c r="L804" s="244"/>
      <c r="M804" s="244"/>
      <c r="N804" s="244"/>
      <c r="O804" s="244"/>
      <c r="P804" s="244"/>
      <c r="Q804" s="244"/>
      <c r="R804" s="244"/>
      <c r="S804" s="244"/>
      <c r="T804" s="244"/>
      <c r="U804" s="244"/>
      <c r="V804" s="244"/>
      <c r="W804" s="244"/>
      <c r="X804" s="244"/>
      <c r="Y804" s="244"/>
      <c r="Z804" s="244"/>
    </row>
    <row r="805" spans="12:26">
      <c r="L805" s="244"/>
      <c r="M805" s="244"/>
      <c r="N805" s="244"/>
      <c r="O805" s="244"/>
      <c r="P805" s="244"/>
      <c r="Q805" s="244"/>
      <c r="R805" s="244"/>
      <c r="S805" s="244"/>
      <c r="T805" s="244"/>
      <c r="U805" s="244"/>
      <c r="V805" s="244"/>
      <c r="W805" s="244"/>
      <c r="X805" s="244"/>
      <c r="Y805" s="244"/>
      <c r="Z805" s="244"/>
    </row>
    <row r="806" spans="12:26">
      <c r="L806" s="244"/>
      <c r="M806" s="244"/>
      <c r="N806" s="244"/>
      <c r="O806" s="244"/>
      <c r="P806" s="244"/>
      <c r="Q806" s="244"/>
      <c r="R806" s="244"/>
      <c r="S806" s="244"/>
      <c r="T806" s="244"/>
      <c r="U806" s="244"/>
      <c r="V806" s="244"/>
      <c r="W806" s="244"/>
      <c r="X806" s="244"/>
      <c r="Y806" s="244"/>
      <c r="Z806" s="244"/>
    </row>
    <row r="807" spans="12:26">
      <c r="L807" s="244"/>
      <c r="M807" s="244"/>
      <c r="N807" s="244"/>
      <c r="O807" s="244"/>
      <c r="P807" s="244"/>
      <c r="Q807" s="244"/>
      <c r="R807" s="244"/>
      <c r="S807" s="244"/>
      <c r="T807" s="244"/>
      <c r="U807" s="244"/>
      <c r="V807" s="244"/>
      <c r="W807" s="244"/>
      <c r="X807" s="244"/>
      <c r="Y807" s="244"/>
      <c r="Z807" s="244"/>
    </row>
    <row r="808" spans="12:26">
      <c r="L808" s="244"/>
      <c r="M808" s="244"/>
      <c r="N808" s="244"/>
      <c r="O808" s="244"/>
      <c r="P808" s="244"/>
      <c r="Q808" s="244"/>
      <c r="R808" s="244"/>
      <c r="S808" s="244"/>
      <c r="T808" s="244"/>
      <c r="U808" s="244"/>
      <c r="V808" s="244"/>
      <c r="W808" s="244"/>
      <c r="X808" s="244"/>
      <c r="Y808" s="244"/>
      <c r="Z808" s="244"/>
    </row>
    <row r="809" spans="12:26">
      <c r="L809" s="244"/>
      <c r="M809" s="244"/>
      <c r="N809" s="244"/>
      <c r="O809" s="244"/>
      <c r="P809" s="244"/>
      <c r="Q809" s="244"/>
      <c r="R809" s="244"/>
      <c r="S809" s="244"/>
      <c r="T809" s="244"/>
      <c r="U809" s="244"/>
      <c r="V809" s="244"/>
      <c r="W809" s="244"/>
      <c r="X809" s="244"/>
      <c r="Y809" s="244"/>
      <c r="Z809" s="244"/>
    </row>
    <row r="810" spans="12:26">
      <c r="L810" s="244"/>
      <c r="M810" s="244"/>
      <c r="N810" s="244"/>
      <c r="O810" s="244"/>
      <c r="P810" s="244"/>
      <c r="Q810" s="244"/>
      <c r="R810" s="244"/>
      <c r="S810" s="244"/>
      <c r="T810" s="244"/>
      <c r="U810" s="244"/>
      <c r="V810" s="244"/>
      <c r="W810" s="244"/>
      <c r="X810" s="244"/>
      <c r="Y810" s="244"/>
      <c r="Z810" s="244"/>
    </row>
    <row r="811" spans="12:26">
      <c r="L811" s="244"/>
      <c r="M811" s="244"/>
      <c r="N811" s="244"/>
      <c r="O811" s="244"/>
      <c r="P811" s="244"/>
      <c r="Q811" s="244"/>
      <c r="R811" s="244"/>
      <c r="S811" s="244"/>
      <c r="T811" s="244"/>
      <c r="U811" s="244"/>
      <c r="V811" s="244"/>
      <c r="W811" s="244"/>
      <c r="X811" s="244"/>
      <c r="Y811" s="244"/>
      <c r="Z811" s="244"/>
    </row>
    <row r="812" spans="12:26">
      <c r="L812" s="244"/>
      <c r="M812" s="244"/>
      <c r="N812" s="244"/>
      <c r="O812" s="244"/>
      <c r="P812" s="244"/>
      <c r="Q812" s="244"/>
      <c r="R812" s="244"/>
      <c r="S812" s="244"/>
      <c r="T812" s="244"/>
      <c r="U812" s="244"/>
      <c r="V812" s="244"/>
      <c r="W812" s="244"/>
      <c r="X812" s="244"/>
      <c r="Y812" s="244"/>
      <c r="Z812" s="244"/>
    </row>
    <row r="813" spans="12:26">
      <c r="L813" s="244"/>
      <c r="M813" s="244"/>
      <c r="N813" s="244"/>
      <c r="O813" s="244"/>
      <c r="P813" s="244"/>
      <c r="Q813" s="244"/>
      <c r="R813" s="244"/>
      <c r="S813" s="244"/>
      <c r="T813" s="244"/>
      <c r="U813" s="244"/>
      <c r="V813" s="244"/>
      <c r="W813" s="244"/>
      <c r="X813" s="244"/>
      <c r="Y813" s="244"/>
      <c r="Z813" s="244"/>
    </row>
    <row r="814" spans="12:26">
      <c r="L814" s="244"/>
      <c r="M814" s="244"/>
      <c r="N814" s="244"/>
      <c r="O814" s="244"/>
      <c r="P814" s="244"/>
      <c r="Q814" s="244"/>
      <c r="R814" s="244"/>
      <c r="S814" s="244"/>
      <c r="T814" s="244"/>
      <c r="U814" s="244"/>
      <c r="V814" s="244"/>
      <c r="W814" s="244"/>
      <c r="X814" s="244"/>
      <c r="Y814" s="244"/>
      <c r="Z814" s="244"/>
    </row>
    <row r="815" spans="12:26">
      <c r="L815" s="244"/>
      <c r="M815" s="244"/>
      <c r="N815" s="244"/>
      <c r="O815" s="244"/>
      <c r="P815" s="244"/>
      <c r="Q815" s="244"/>
      <c r="R815" s="244"/>
      <c r="S815" s="244"/>
      <c r="T815" s="244"/>
      <c r="U815" s="244"/>
      <c r="V815" s="244"/>
      <c r="W815" s="244"/>
      <c r="X815" s="244"/>
      <c r="Y815" s="244"/>
      <c r="Z815" s="244"/>
    </row>
    <row r="816" spans="12:26">
      <c r="L816" s="244"/>
      <c r="M816" s="244"/>
      <c r="N816" s="244"/>
      <c r="O816" s="244"/>
      <c r="P816" s="244"/>
      <c r="Q816" s="244"/>
      <c r="R816" s="244"/>
      <c r="S816" s="244"/>
      <c r="T816" s="244"/>
      <c r="U816" s="244"/>
      <c r="V816" s="244"/>
      <c r="W816" s="244"/>
      <c r="X816" s="244"/>
      <c r="Y816" s="244"/>
      <c r="Z816" s="244"/>
    </row>
    <row r="817" spans="12:26">
      <c r="L817" s="244"/>
      <c r="M817" s="244"/>
      <c r="N817" s="244"/>
      <c r="O817" s="244"/>
      <c r="P817" s="244"/>
      <c r="Q817" s="244"/>
      <c r="R817" s="244"/>
      <c r="S817" s="244"/>
      <c r="T817" s="244"/>
      <c r="U817" s="244"/>
      <c r="V817" s="244"/>
      <c r="W817" s="244"/>
      <c r="X817" s="244"/>
      <c r="Y817" s="244"/>
      <c r="Z817" s="244"/>
    </row>
    <row r="818" spans="12:26">
      <c r="L818" s="244"/>
      <c r="M818" s="244"/>
      <c r="N818" s="244"/>
      <c r="O818" s="244"/>
      <c r="P818" s="244"/>
      <c r="Q818" s="244"/>
      <c r="R818" s="244"/>
      <c r="S818" s="244"/>
      <c r="T818" s="244"/>
      <c r="U818" s="244"/>
      <c r="V818" s="244"/>
      <c r="W818" s="244"/>
      <c r="X818" s="244"/>
      <c r="Y818" s="244"/>
      <c r="Z818" s="244"/>
    </row>
    <row r="819" spans="12:26">
      <c r="L819" s="244"/>
      <c r="M819" s="244"/>
      <c r="N819" s="244"/>
      <c r="O819" s="244"/>
      <c r="P819" s="244"/>
      <c r="Q819" s="244"/>
      <c r="R819" s="244"/>
      <c r="S819" s="244"/>
      <c r="T819" s="244"/>
      <c r="U819" s="244"/>
      <c r="V819" s="244"/>
      <c r="W819" s="244"/>
      <c r="X819" s="244"/>
      <c r="Y819" s="244"/>
      <c r="Z819" s="244"/>
    </row>
    <row r="820" spans="12:26">
      <c r="L820" s="244"/>
      <c r="M820" s="244"/>
      <c r="N820" s="244"/>
      <c r="O820" s="244"/>
      <c r="P820" s="244"/>
      <c r="Q820" s="244"/>
      <c r="R820" s="244"/>
      <c r="S820" s="244"/>
      <c r="T820" s="244"/>
      <c r="U820" s="244"/>
      <c r="V820" s="244"/>
      <c r="W820" s="244"/>
      <c r="X820" s="244"/>
      <c r="Y820" s="244"/>
      <c r="Z820" s="244"/>
    </row>
    <row r="821" spans="12:26">
      <c r="L821" s="244"/>
      <c r="M821" s="244"/>
      <c r="N821" s="244"/>
      <c r="O821" s="244"/>
      <c r="P821" s="244"/>
      <c r="Q821" s="244"/>
      <c r="R821" s="244"/>
      <c r="S821" s="244"/>
      <c r="T821" s="244"/>
      <c r="U821" s="244"/>
      <c r="V821" s="244"/>
      <c r="W821" s="244"/>
      <c r="X821" s="244"/>
      <c r="Y821" s="244"/>
      <c r="Z821" s="244"/>
    </row>
    <row r="822" spans="12:26">
      <c r="L822" s="244"/>
      <c r="M822" s="244"/>
      <c r="N822" s="244"/>
      <c r="O822" s="244"/>
      <c r="P822" s="244"/>
      <c r="Q822" s="244"/>
      <c r="R822" s="244"/>
      <c r="S822" s="244"/>
      <c r="T822" s="244"/>
      <c r="U822" s="244"/>
      <c r="V822" s="244"/>
      <c r="W822" s="244"/>
      <c r="X822" s="244"/>
      <c r="Y822" s="244"/>
      <c r="Z822" s="244"/>
    </row>
    <row r="823" spans="12:26">
      <c r="L823" s="244"/>
      <c r="M823" s="244"/>
      <c r="N823" s="244"/>
      <c r="O823" s="244"/>
      <c r="P823" s="244"/>
      <c r="Q823" s="244"/>
      <c r="R823" s="244"/>
      <c r="S823" s="244"/>
      <c r="T823" s="244"/>
      <c r="U823" s="244"/>
      <c r="V823" s="244"/>
      <c r="W823" s="244"/>
      <c r="X823" s="244"/>
      <c r="Y823" s="244"/>
      <c r="Z823" s="244"/>
    </row>
    <row r="824" spans="12:26">
      <c r="L824" s="244"/>
      <c r="M824" s="244"/>
      <c r="N824" s="244"/>
      <c r="O824" s="244"/>
      <c r="P824" s="244"/>
      <c r="Q824" s="244"/>
      <c r="R824" s="244"/>
      <c r="S824" s="244"/>
      <c r="T824" s="244"/>
      <c r="U824" s="244"/>
      <c r="V824" s="244"/>
      <c r="W824" s="244"/>
      <c r="X824" s="244"/>
      <c r="Y824" s="244"/>
      <c r="Z824" s="244"/>
    </row>
    <row r="825" spans="12:26">
      <c r="L825" s="244"/>
      <c r="M825" s="244"/>
      <c r="N825" s="244"/>
      <c r="O825" s="244"/>
      <c r="P825" s="244"/>
      <c r="Q825" s="244"/>
      <c r="R825" s="244"/>
      <c r="S825" s="244"/>
      <c r="T825" s="244"/>
      <c r="U825" s="244"/>
      <c r="V825" s="244"/>
      <c r="W825" s="244"/>
      <c r="X825" s="244"/>
      <c r="Y825" s="244"/>
      <c r="Z825" s="244"/>
    </row>
    <row r="826" spans="12:26">
      <c r="L826" s="244"/>
      <c r="M826" s="244"/>
      <c r="N826" s="244"/>
      <c r="O826" s="244"/>
      <c r="P826" s="244"/>
      <c r="Q826" s="244"/>
      <c r="R826" s="244"/>
      <c r="S826" s="244"/>
      <c r="T826" s="244"/>
      <c r="U826" s="244"/>
      <c r="V826" s="244"/>
      <c r="W826" s="244"/>
      <c r="X826" s="244"/>
      <c r="Y826" s="244"/>
      <c r="Z826" s="244"/>
    </row>
    <row r="827" spans="12:26">
      <c r="L827" s="244"/>
      <c r="M827" s="244"/>
      <c r="N827" s="244"/>
      <c r="O827" s="244"/>
      <c r="P827" s="244"/>
      <c r="Q827" s="244"/>
      <c r="R827" s="244"/>
      <c r="S827" s="244"/>
      <c r="T827" s="244"/>
      <c r="U827" s="244"/>
      <c r="V827" s="244"/>
      <c r="W827" s="244"/>
      <c r="X827" s="244"/>
      <c r="Y827" s="244"/>
      <c r="Z827" s="244"/>
    </row>
    <row r="828" spans="12:26">
      <c r="L828" s="244"/>
      <c r="M828" s="244"/>
      <c r="N828" s="244"/>
      <c r="O828" s="244"/>
      <c r="P828" s="244"/>
      <c r="Q828" s="244"/>
      <c r="R828" s="244"/>
      <c r="S828" s="244"/>
      <c r="T828" s="244"/>
      <c r="U828" s="244"/>
      <c r="V828" s="244"/>
      <c r="W828" s="244"/>
      <c r="X828" s="244"/>
      <c r="Y828" s="244"/>
      <c r="Z828" s="244"/>
    </row>
    <row r="829" spans="12:26">
      <c r="L829" s="244"/>
      <c r="M829" s="244"/>
      <c r="N829" s="244"/>
      <c r="O829" s="244"/>
      <c r="P829" s="244"/>
      <c r="Q829" s="244"/>
      <c r="R829" s="244"/>
      <c r="S829" s="244"/>
      <c r="T829" s="244"/>
      <c r="U829" s="244"/>
      <c r="V829" s="244"/>
      <c r="W829" s="244"/>
      <c r="X829" s="244"/>
      <c r="Y829" s="244"/>
      <c r="Z829" s="244"/>
    </row>
    <row r="830" spans="12:26">
      <c r="L830" s="244"/>
      <c r="M830" s="244"/>
      <c r="N830" s="244"/>
      <c r="O830" s="244"/>
      <c r="P830" s="244"/>
      <c r="Q830" s="244"/>
      <c r="R830" s="244"/>
      <c r="S830" s="244"/>
      <c r="T830" s="244"/>
      <c r="U830" s="244"/>
      <c r="V830" s="244"/>
      <c r="W830" s="244"/>
      <c r="X830" s="244"/>
      <c r="Y830" s="244"/>
      <c r="Z830" s="244"/>
    </row>
    <row r="831" spans="12:26">
      <c r="L831" s="244"/>
      <c r="M831" s="244"/>
      <c r="N831" s="244"/>
      <c r="O831" s="244"/>
      <c r="P831" s="244"/>
      <c r="Q831" s="244"/>
      <c r="R831" s="244"/>
      <c r="S831" s="244"/>
      <c r="T831" s="244"/>
      <c r="U831" s="244"/>
      <c r="V831" s="244"/>
      <c r="W831" s="244"/>
      <c r="X831" s="244"/>
      <c r="Y831" s="244"/>
      <c r="Z831" s="244"/>
    </row>
    <row r="832" spans="12:26">
      <c r="L832" s="244"/>
      <c r="M832" s="244"/>
      <c r="N832" s="244"/>
      <c r="O832" s="244"/>
      <c r="P832" s="244"/>
      <c r="Q832" s="244"/>
      <c r="R832" s="244"/>
      <c r="S832" s="244"/>
      <c r="T832" s="244"/>
      <c r="U832" s="244"/>
      <c r="V832" s="244"/>
      <c r="W832" s="244"/>
      <c r="X832" s="244"/>
      <c r="Y832" s="244"/>
      <c r="Z832" s="244"/>
    </row>
    <row r="833" spans="12:26">
      <c r="L833" s="244"/>
      <c r="M833" s="244"/>
      <c r="N833" s="244"/>
      <c r="O833" s="244"/>
      <c r="P833" s="244"/>
      <c r="Q833" s="244"/>
      <c r="R833" s="244"/>
      <c r="S833" s="244"/>
      <c r="T833" s="244"/>
      <c r="U833" s="244"/>
      <c r="V833" s="244"/>
      <c r="W833" s="244"/>
      <c r="X833" s="244"/>
      <c r="Y833" s="244"/>
      <c r="Z833" s="244"/>
    </row>
    <row r="834" spans="12:26">
      <c r="L834" s="244"/>
      <c r="M834" s="244"/>
      <c r="N834" s="244"/>
      <c r="O834" s="244"/>
      <c r="P834" s="244"/>
      <c r="Q834" s="244"/>
      <c r="R834" s="244"/>
      <c r="S834" s="244"/>
      <c r="T834" s="244"/>
      <c r="U834" s="244"/>
      <c r="V834" s="244"/>
      <c r="W834" s="244"/>
      <c r="X834" s="244"/>
      <c r="Y834" s="244"/>
      <c r="Z834" s="244"/>
    </row>
    <row r="835" spans="12:26">
      <c r="L835" s="244"/>
      <c r="M835" s="244"/>
      <c r="N835" s="244"/>
      <c r="O835" s="244"/>
      <c r="P835" s="244"/>
      <c r="Q835" s="244"/>
      <c r="R835" s="244"/>
      <c r="S835" s="244"/>
      <c r="T835" s="244"/>
      <c r="U835" s="244"/>
      <c r="V835" s="244"/>
      <c r="W835" s="244"/>
      <c r="X835" s="244"/>
      <c r="Y835" s="244"/>
      <c r="Z835" s="244"/>
    </row>
    <row r="836" spans="12:26">
      <c r="L836" s="244"/>
      <c r="M836" s="244"/>
      <c r="N836" s="244"/>
      <c r="O836" s="244"/>
      <c r="P836" s="244"/>
      <c r="Q836" s="244"/>
      <c r="R836" s="244"/>
      <c r="S836" s="244"/>
      <c r="T836" s="244"/>
      <c r="U836" s="244"/>
      <c r="V836" s="244"/>
      <c r="W836" s="244"/>
      <c r="X836" s="244"/>
      <c r="Y836" s="244"/>
      <c r="Z836" s="244"/>
    </row>
    <row r="837" spans="12:26">
      <c r="L837" s="244"/>
      <c r="M837" s="244"/>
      <c r="N837" s="244"/>
      <c r="O837" s="244"/>
      <c r="P837" s="244"/>
      <c r="Q837" s="244"/>
      <c r="R837" s="244"/>
      <c r="S837" s="244"/>
      <c r="T837" s="244"/>
      <c r="U837" s="244"/>
      <c r="V837" s="244"/>
      <c r="W837" s="244"/>
      <c r="X837" s="244"/>
      <c r="Y837" s="244"/>
      <c r="Z837" s="244"/>
    </row>
    <row r="838" spans="12:26">
      <c r="L838" s="244"/>
      <c r="M838" s="244"/>
      <c r="N838" s="244"/>
      <c r="O838" s="244"/>
      <c r="P838" s="244"/>
      <c r="Q838" s="244"/>
      <c r="R838" s="244"/>
      <c r="S838" s="244"/>
      <c r="T838" s="244"/>
      <c r="U838" s="244"/>
      <c r="V838" s="244"/>
      <c r="W838" s="244"/>
      <c r="X838" s="244"/>
      <c r="Y838" s="244"/>
      <c r="Z838" s="244"/>
    </row>
    <row r="839" spans="12:26">
      <c r="L839" s="244"/>
      <c r="M839" s="244"/>
      <c r="N839" s="244"/>
      <c r="O839" s="244"/>
      <c r="P839" s="244"/>
      <c r="Q839" s="244"/>
      <c r="R839" s="244"/>
      <c r="S839" s="244"/>
      <c r="T839" s="244"/>
      <c r="U839" s="244"/>
      <c r="V839" s="244"/>
      <c r="W839" s="244"/>
      <c r="X839" s="244"/>
      <c r="Y839" s="244"/>
      <c r="Z839" s="244"/>
    </row>
    <row r="840" spans="12:26">
      <c r="L840" s="244"/>
      <c r="M840" s="244"/>
      <c r="N840" s="244"/>
      <c r="O840" s="244"/>
      <c r="P840" s="244"/>
      <c r="Q840" s="244"/>
      <c r="R840" s="244"/>
      <c r="S840" s="244"/>
      <c r="T840" s="244"/>
      <c r="U840" s="244"/>
      <c r="V840" s="244"/>
      <c r="W840" s="244"/>
      <c r="X840" s="244"/>
      <c r="Y840" s="244"/>
      <c r="Z840" s="244"/>
    </row>
    <row r="841" spans="12:26">
      <c r="L841" s="244"/>
      <c r="M841" s="244"/>
      <c r="N841" s="244"/>
      <c r="O841" s="244"/>
      <c r="P841" s="244"/>
      <c r="Q841" s="244"/>
      <c r="R841" s="244"/>
      <c r="S841" s="244"/>
      <c r="T841" s="244"/>
      <c r="U841" s="244"/>
      <c r="V841" s="244"/>
      <c r="W841" s="244"/>
      <c r="X841" s="244"/>
      <c r="Y841" s="244"/>
      <c r="Z841" s="244"/>
    </row>
    <row r="842" spans="12:26">
      <c r="L842" s="244"/>
      <c r="M842" s="244"/>
      <c r="N842" s="244"/>
      <c r="O842" s="244"/>
      <c r="P842" s="244"/>
      <c r="Q842" s="244"/>
      <c r="R842" s="244"/>
      <c r="S842" s="244"/>
      <c r="T842" s="244"/>
      <c r="U842" s="244"/>
      <c r="V842" s="244"/>
      <c r="W842" s="244"/>
      <c r="X842" s="244"/>
      <c r="Y842" s="244"/>
      <c r="Z842" s="244"/>
    </row>
    <row r="843" spans="12:26">
      <c r="L843" s="244"/>
      <c r="M843" s="244"/>
      <c r="N843" s="244"/>
      <c r="O843" s="244"/>
      <c r="P843" s="244"/>
      <c r="Q843" s="244"/>
      <c r="R843" s="244"/>
      <c r="S843" s="244"/>
      <c r="T843" s="244"/>
      <c r="U843" s="244"/>
      <c r="V843" s="244"/>
      <c r="W843" s="244"/>
      <c r="X843" s="244"/>
      <c r="Y843" s="244"/>
      <c r="Z843" s="244"/>
    </row>
    <row r="844" spans="12:26">
      <c r="L844" s="244"/>
      <c r="M844" s="244"/>
      <c r="N844" s="244"/>
      <c r="O844" s="244"/>
      <c r="P844" s="244"/>
      <c r="Q844" s="244"/>
      <c r="R844" s="244"/>
      <c r="S844" s="244"/>
      <c r="T844" s="244"/>
      <c r="U844" s="244"/>
      <c r="V844" s="244"/>
      <c r="W844" s="244"/>
      <c r="X844" s="244"/>
      <c r="Y844" s="244"/>
      <c r="Z844" s="244"/>
    </row>
    <row r="845" spans="12:26">
      <c r="L845" s="244"/>
      <c r="M845" s="244"/>
      <c r="N845" s="244"/>
      <c r="O845" s="244"/>
      <c r="P845" s="244"/>
      <c r="Q845" s="244"/>
      <c r="R845" s="244"/>
      <c r="S845" s="244"/>
      <c r="T845" s="244"/>
      <c r="U845" s="244"/>
      <c r="V845" s="244"/>
      <c r="W845" s="244"/>
      <c r="X845" s="244"/>
      <c r="Y845" s="244"/>
      <c r="Z845" s="244"/>
    </row>
    <row r="846" spans="12:26">
      <c r="L846" s="244"/>
      <c r="M846" s="244"/>
      <c r="N846" s="244"/>
      <c r="O846" s="244"/>
      <c r="P846" s="244"/>
      <c r="Q846" s="244"/>
      <c r="R846" s="244"/>
      <c r="S846" s="244"/>
      <c r="T846" s="244"/>
      <c r="U846" s="244"/>
      <c r="V846" s="244"/>
      <c r="W846" s="244"/>
      <c r="X846" s="244"/>
      <c r="Y846" s="244"/>
      <c r="Z846" s="244"/>
    </row>
    <row r="847" spans="12:26">
      <c r="L847" s="244"/>
      <c r="M847" s="244"/>
      <c r="N847" s="244"/>
      <c r="O847" s="244"/>
      <c r="P847" s="244"/>
      <c r="Q847" s="244"/>
      <c r="R847" s="244"/>
      <c r="S847" s="244"/>
      <c r="T847" s="244"/>
      <c r="U847" s="244"/>
      <c r="V847" s="244"/>
      <c r="W847" s="244"/>
      <c r="X847" s="244"/>
      <c r="Y847" s="244"/>
      <c r="Z847" s="244"/>
    </row>
    <row r="848" spans="12:26">
      <c r="L848" s="244"/>
      <c r="M848" s="244"/>
      <c r="N848" s="244"/>
      <c r="O848" s="244"/>
      <c r="P848" s="244"/>
      <c r="Q848" s="244"/>
      <c r="R848" s="244"/>
      <c r="S848" s="244"/>
      <c r="T848" s="244"/>
      <c r="U848" s="244"/>
      <c r="V848" s="244"/>
      <c r="W848" s="244"/>
      <c r="X848" s="244"/>
      <c r="Y848" s="244"/>
      <c r="Z848" s="244"/>
    </row>
    <row r="849" spans="12:26">
      <c r="L849" s="244"/>
      <c r="M849" s="244"/>
      <c r="N849" s="244"/>
      <c r="O849" s="244"/>
      <c r="P849" s="244"/>
      <c r="Q849" s="244"/>
      <c r="R849" s="244"/>
      <c r="S849" s="244"/>
      <c r="T849" s="244"/>
      <c r="U849" s="244"/>
      <c r="V849" s="244"/>
      <c r="W849" s="244"/>
      <c r="X849" s="244"/>
      <c r="Y849" s="244"/>
      <c r="Z849" s="244"/>
    </row>
    <row r="850" spans="12:26">
      <c r="L850" s="244"/>
      <c r="M850" s="244"/>
      <c r="N850" s="244"/>
      <c r="O850" s="244"/>
      <c r="P850" s="244"/>
      <c r="Q850" s="244"/>
      <c r="R850" s="244"/>
      <c r="S850" s="244"/>
      <c r="T850" s="244"/>
      <c r="U850" s="244"/>
      <c r="V850" s="244"/>
      <c r="W850" s="244"/>
      <c r="X850" s="244"/>
      <c r="Y850" s="244"/>
      <c r="Z850" s="244"/>
    </row>
    <row r="851" spans="12:26">
      <c r="L851" s="244"/>
      <c r="M851" s="244"/>
      <c r="N851" s="244"/>
      <c r="O851" s="244"/>
      <c r="P851" s="244"/>
      <c r="Q851" s="244"/>
      <c r="R851" s="244"/>
      <c r="S851" s="244"/>
      <c r="T851" s="244"/>
      <c r="U851" s="244"/>
      <c r="V851" s="244"/>
      <c r="W851" s="244"/>
      <c r="X851" s="244"/>
      <c r="Y851" s="244"/>
      <c r="Z851" s="244"/>
    </row>
    <row r="852" spans="12:26">
      <c r="L852" s="244"/>
      <c r="M852" s="244"/>
      <c r="N852" s="244"/>
      <c r="O852" s="244"/>
      <c r="P852" s="244"/>
      <c r="Q852" s="244"/>
      <c r="R852" s="244"/>
      <c r="S852" s="244"/>
      <c r="T852" s="244"/>
      <c r="U852" s="244"/>
      <c r="V852" s="244"/>
      <c r="W852" s="244"/>
      <c r="X852" s="244"/>
      <c r="Y852" s="244"/>
      <c r="Z852" s="244"/>
    </row>
    <row r="853" spans="12:26">
      <c r="L853" s="244"/>
      <c r="M853" s="244"/>
      <c r="N853" s="244"/>
      <c r="O853" s="244"/>
      <c r="P853" s="244"/>
      <c r="Q853" s="244"/>
      <c r="R853" s="244"/>
      <c r="S853" s="244"/>
      <c r="T853" s="244"/>
      <c r="U853" s="244"/>
      <c r="V853" s="244"/>
      <c r="W853" s="244"/>
      <c r="X853" s="244"/>
      <c r="Y853" s="244"/>
      <c r="Z853" s="244"/>
    </row>
    <row r="854" spans="12:26">
      <c r="L854" s="244"/>
      <c r="M854" s="244"/>
      <c r="N854" s="244"/>
      <c r="O854" s="244"/>
      <c r="P854" s="244"/>
      <c r="Q854" s="244"/>
      <c r="R854" s="244"/>
      <c r="S854" s="244"/>
      <c r="T854" s="244"/>
      <c r="U854" s="244"/>
      <c r="V854" s="244"/>
      <c r="W854" s="244"/>
      <c r="X854" s="244"/>
      <c r="Y854" s="244"/>
      <c r="Z854" s="244"/>
    </row>
    <row r="855" spans="12:26">
      <c r="L855" s="244"/>
      <c r="M855" s="244"/>
      <c r="N855" s="244"/>
      <c r="O855" s="244"/>
      <c r="P855" s="244"/>
      <c r="Q855" s="244"/>
      <c r="R855" s="244"/>
      <c r="S855" s="244"/>
      <c r="T855" s="244"/>
      <c r="U855" s="244"/>
      <c r="V855" s="244"/>
      <c r="W855" s="244"/>
      <c r="X855" s="244"/>
      <c r="Y855" s="244"/>
      <c r="Z855" s="244"/>
    </row>
    <row r="856" spans="12:26">
      <c r="L856" s="244"/>
      <c r="M856" s="244"/>
      <c r="N856" s="244"/>
      <c r="O856" s="244"/>
      <c r="P856" s="244"/>
      <c r="Q856" s="244"/>
      <c r="R856" s="244"/>
      <c r="S856" s="244"/>
      <c r="T856" s="244"/>
      <c r="U856" s="244"/>
      <c r="V856" s="244"/>
      <c r="W856" s="244"/>
      <c r="X856" s="244"/>
      <c r="Y856" s="244"/>
      <c r="Z856" s="244"/>
    </row>
    <row r="857" spans="12:26">
      <c r="L857" s="244"/>
      <c r="M857" s="244"/>
      <c r="N857" s="244"/>
      <c r="O857" s="244"/>
      <c r="P857" s="244"/>
      <c r="Q857" s="244"/>
      <c r="R857" s="244"/>
      <c r="S857" s="244"/>
      <c r="T857" s="244"/>
      <c r="U857" s="244"/>
      <c r="V857" s="244"/>
      <c r="W857" s="244"/>
      <c r="X857" s="244"/>
      <c r="Y857" s="244"/>
      <c r="Z857" s="244"/>
    </row>
    <row r="858" spans="12:26">
      <c r="L858" s="244"/>
      <c r="M858" s="244"/>
      <c r="N858" s="244"/>
      <c r="O858" s="244"/>
      <c r="P858" s="244"/>
      <c r="Q858" s="244"/>
      <c r="R858" s="244"/>
      <c r="S858" s="244"/>
      <c r="T858" s="244"/>
      <c r="U858" s="244"/>
      <c r="V858" s="244"/>
      <c r="W858" s="244"/>
      <c r="X858" s="244"/>
      <c r="Y858" s="244"/>
      <c r="Z858" s="244"/>
    </row>
    <row r="859" spans="12:26">
      <c r="L859" s="244"/>
      <c r="M859" s="244"/>
      <c r="N859" s="244"/>
      <c r="O859" s="244"/>
      <c r="P859" s="244"/>
      <c r="Q859" s="244"/>
      <c r="R859" s="244"/>
      <c r="S859" s="244"/>
      <c r="T859" s="244"/>
      <c r="U859" s="244"/>
      <c r="V859" s="244"/>
      <c r="W859" s="244"/>
      <c r="X859" s="244"/>
      <c r="Y859" s="244"/>
      <c r="Z859" s="244"/>
    </row>
    <row r="860" spans="12:26">
      <c r="L860" s="244"/>
      <c r="M860" s="244"/>
      <c r="N860" s="244"/>
      <c r="O860" s="244"/>
      <c r="P860" s="244"/>
      <c r="Q860" s="244"/>
      <c r="R860" s="244"/>
      <c r="S860" s="244"/>
      <c r="T860" s="244"/>
      <c r="U860" s="244"/>
      <c r="V860" s="244"/>
      <c r="W860" s="244"/>
      <c r="X860" s="244"/>
      <c r="Y860" s="244"/>
      <c r="Z860" s="244"/>
    </row>
    <row r="861" spans="12:26">
      <c r="L861" s="244"/>
      <c r="M861" s="244"/>
      <c r="N861" s="244"/>
      <c r="O861" s="244"/>
      <c r="P861" s="244"/>
      <c r="Q861" s="244"/>
      <c r="R861" s="244"/>
      <c r="S861" s="244"/>
      <c r="T861" s="244"/>
      <c r="U861" s="244"/>
      <c r="V861" s="244"/>
      <c r="W861" s="244"/>
      <c r="X861" s="244"/>
      <c r="Y861" s="244"/>
      <c r="Z861" s="244"/>
    </row>
    <row r="862" spans="12:26">
      <c r="L862" s="244"/>
      <c r="M862" s="244"/>
      <c r="N862" s="244"/>
      <c r="O862" s="244"/>
      <c r="P862" s="244"/>
      <c r="Q862" s="244"/>
      <c r="R862" s="244"/>
      <c r="S862" s="244"/>
      <c r="T862" s="244"/>
      <c r="U862" s="244"/>
      <c r="V862" s="244"/>
      <c r="W862" s="244"/>
      <c r="X862" s="244"/>
      <c r="Y862" s="244"/>
      <c r="Z862" s="244"/>
    </row>
    <row r="863" spans="12:26">
      <c r="L863" s="244"/>
      <c r="M863" s="244"/>
      <c r="N863" s="244"/>
      <c r="O863" s="244"/>
      <c r="P863" s="244"/>
      <c r="Q863" s="244"/>
      <c r="R863" s="244"/>
      <c r="S863" s="244"/>
      <c r="T863" s="244"/>
      <c r="U863" s="244"/>
      <c r="V863" s="244"/>
      <c r="W863" s="244"/>
      <c r="X863" s="244"/>
      <c r="Y863" s="244"/>
      <c r="Z863" s="244"/>
    </row>
    <row r="864" spans="12:26">
      <c r="L864" s="244"/>
      <c r="M864" s="244"/>
      <c r="N864" s="244"/>
      <c r="O864" s="244"/>
      <c r="P864" s="244"/>
      <c r="Q864" s="244"/>
      <c r="R864" s="244"/>
      <c r="S864" s="244"/>
      <c r="T864" s="244"/>
      <c r="U864" s="244"/>
      <c r="V864" s="244"/>
      <c r="W864" s="244"/>
      <c r="X864" s="244"/>
      <c r="Y864" s="244"/>
      <c r="Z864" s="244"/>
    </row>
    <row r="865" spans="12:26">
      <c r="L865" s="244"/>
      <c r="M865" s="244"/>
      <c r="N865" s="244"/>
      <c r="O865" s="244"/>
      <c r="P865" s="244"/>
      <c r="Q865" s="244"/>
      <c r="R865" s="244"/>
      <c r="S865" s="244"/>
      <c r="T865" s="244"/>
      <c r="U865" s="244"/>
      <c r="V865" s="244"/>
      <c r="W865" s="244"/>
      <c r="X865" s="244"/>
      <c r="Y865" s="244"/>
      <c r="Z865" s="244"/>
    </row>
    <row r="866" spans="12:26">
      <c r="L866" s="244"/>
      <c r="M866" s="244"/>
      <c r="N866" s="244"/>
      <c r="O866" s="244"/>
      <c r="P866" s="244"/>
      <c r="Q866" s="244"/>
      <c r="R866" s="244"/>
      <c r="S866" s="244"/>
      <c r="T866" s="244"/>
      <c r="U866" s="244"/>
      <c r="V866" s="244"/>
      <c r="W866" s="244"/>
      <c r="X866" s="244"/>
      <c r="Y866" s="244"/>
      <c r="Z866" s="244"/>
    </row>
    <row r="867" spans="12:26">
      <c r="L867" s="244"/>
      <c r="M867" s="244"/>
      <c r="N867" s="244"/>
      <c r="O867" s="244"/>
      <c r="P867" s="244"/>
      <c r="Q867" s="244"/>
      <c r="R867" s="244"/>
      <c r="S867" s="244"/>
      <c r="T867" s="244"/>
      <c r="U867" s="244"/>
      <c r="V867" s="244"/>
      <c r="W867" s="244"/>
      <c r="X867" s="244"/>
      <c r="Y867" s="244"/>
      <c r="Z867" s="244"/>
    </row>
    <row r="868" spans="12:26">
      <c r="L868" s="244"/>
      <c r="M868" s="244"/>
      <c r="N868" s="244"/>
      <c r="O868" s="244"/>
      <c r="P868" s="244"/>
      <c r="Q868" s="244"/>
      <c r="R868" s="244"/>
      <c r="S868" s="244"/>
      <c r="T868" s="244"/>
      <c r="U868" s="244"/>
      <c r="V868" s="244"/>
      <c r="W868" s="244"/>
      <c r="X868" s="244"/>
      <c r="Y868" s="244"/>
      <c r="Z868" s="244"/>
    </row>
    <row r="869" spans="12:26">
      <c r="L869" s="244"/>
      <c r="M869" s="244"/>
      <c r="N869" s="244"/>
      <c r="O869" s="244"/>
      <c r="P869" s="244"/>
      <c r="Q869" s="244"/>
      <c r="R869" s="244"/>
      <c r="S869" s="244"/>
      <c r="T869" s="244"/>
      <c r="U869" s="244"/>
      <c r="V869" s="244"/>
      <c r="W869" s="244"/>
      <c r="X869" s="244"/>
      <c r="Y869" s="244"/>
      <c r="Z869" s="244"/>
    </row>
    <row r="870" spans="12:26">
      <c r="L870" s="244"/>
      <c r="M870" s="244"/>
      <c r="N870" s="244"/>
      <c r="O870" s="244"/>
      <c r="P870" s="244"/>
      <c r="Q870" s="244"/>
      <c r="R870" s="244"/>
      <c r="S870" s="244"/>
      <c r="T870" s="244"/>
      <c r="U870" s="244"/>
      <c r="V870" s="244"/>
      <c r="W870" s="244"/>
      <c r="X870" s="244"/>
      <c r="Y870" s="244"/>
      <c r="Z870" s="244"/>
    </row>
    <row r="871" spans="12:26">
      <c r="L871" s="244"/>
      <c r="M871" s="244"/>
      <c r="N871" s="244"/>
      <c r="O871" s="244"/>
      <c r="P871" s="244"/>
      <c r="Q871" s="244"/>
      <c r="R871" s="244"/>
      <c r="S871" s="244"/>
      <c r="T871" s="244"/>
      <c r="U871" s="244"/>
      <c r="V871" s="244"/>
      <c r="W871" s="244"/>
      <c r="X871" s="244"/>
      <c r="Y871" s="244"/>
      <c r="Z871" s="244"/>
    </row>
    <row r="872" spans="12:26">
      <c r="L872" s="244"/>
      <c r="M872" s="244"/>
      <c r="N872" s="244"/>
      <c r="O872" s="244"/>
      <c r="P872" s="244"/>
      <c r="Q872" s="244"/>
      <c r="R872" s="244"/>
      <c r="S872" s="244"/>
      <c r="T872" s="244"/>
      <c r="U872" s="244"/>
      <c r="V872" s="244"/>
      <c r="W872" s="244"/>
      <c r="X872" s="244"/>
      <c r="Y872" s="244"/>
      <c r="Z872" s="244"/>
    </row>
    <row r="873" spans="12:26">
      <c r="L873" s="244"/>
      <c r="M873" s="244"/>
      <c r="N873" s="244"/>
      <c r="O873" s="244"/>
      <c r="P873" s="244"/>
      <c r="Q873" s="244"/>
      <c r="R873" s="244"/>
      <c r="S873" s="244"/>
      <c r="T873" s="244"/>
      <c r="U873" s="244"/>
      <c r="V873" s="244"/>
      <c r="W873" s="244"/>
      <c r="X873" s="244"/>
      <c r="Y873" s="244"/>
      <c r="Z873" s="244"/>
    </row>
    <row r="874" spans="12:26">
      <c r="L874" s="244"/>
      <c r="M874" s="244"/>
      <c r="N874" s="244"/>
      <c r="O874" s="244"/>
      <c r="P874" s="244"/>
      <c r="Q874" s="244"/>
      <c r="R874" s="244"/>
      <c r="S874" s="244"/>
      <c r="T874" s="244"/>
      <c r="U874" s="244"/>
      <c r="V874" s="244"/>
      <c r="W874" s="244"/>
      <c r="X874" s="244"/>
      <c r="Y874" s="244"/>
      <c r="Z874" s="244"/>
    </row>
    <row r="875" spans="12:26">
      <c r="L875" s="244"/>
      <c r="M875" s="244"/>
      <c r="N875" s="244"/>
      <c r="O875" s="244"/>
      <c r="P875" s="244"/>
      <c r="Q875" s="244"/>
      <c r="R875" s="244"/>
      <c r="S875" s="244"/>
      <c r="T875" s="244"/>
      <c r="U875" s="244"/>
      <c r="V875" s="244"/>
      <c r="W875" s="244"/>
      <c r="X875" s="244"/>
      <c r="Y875" s="244"/>
      <c r="Z875" s="244"/>
    </row>
    <row r="876" spans="12:26">
      <c r="L876" s="244"/>
      <c r="M876" s="244"/>
      <c r="N876" s="244"/>
      <c r="O876" s="244"/>
      <c r="P876" s="244"/>
      <c r="Q876" s="244"/>
      <c r="R876" s="244"/>
      <c r="S876" s="244"/>
      <c r="T876" s="244"/>
      <c r="U876" s="244"/>
      <c r="V876" s="244"/>
      <c r="W876" s="244"/>
      <c r="X876" s="244"/>
      <c r="Y876" s="244"/>
      <c r="Z876" s="244"/>
    </row>
    <row r="877" spans="12:26">
      <c r="L877" s="244"/>
      <c r="M877" s="244"/>
      <c r="N877" s="244"/>
      <c r="O877" s="244"/>
      <c r="P877" s="244"/>
      <c r="Q877" s="244"/>
      <c r="R877" s="244"/>
      <c r="S877" s="244"/>
      <c r="T877" s="244"/>
      <c r="U877" s="244"/>
      <c r="V877" s="244"/>
      <c r="W877" s="244"/>
      <c r="X877" s="244"/>
      <c r="Y877" s="244"/>
      <c r="Z877" s="244"/>
    </row>
    <row r="878" spans="12:26">
      <c r="L878" s="244"/>
      <c r="M878" s="244"/>
      <c r="N878" s="244"/>
      <c r="O878" s="244"/>
      <c r="P878" s="244"/>
      <c r="Q878" s="244"/>
      <c r="R878" s="244"/>
      <c r="S878" s="244"/>
      <c r="T878" s="244"/>
      <c r="U878" s="244"/>
      <c r="V878" s="244"/>
      <c r="W878" s="244"/>
      <c r="X878" s="244"/>
      <c r="Y878" s="244"/>
      <c r="Z878" s="244"/>
    </row>
    <row r="879" spans="12:26">
      <c r="L879" s="244"/>
      <c r="M879" s="244"/>
      <c r="N879" s="244"/>
      <c r="O879" s="244"/>
      <c r="P879" s="244"/>
      <c r="Q879" s="244"/>
      <c r="R879" s="244"/>
      <c r="S879" s="244"/>
      <c r="T879" s="244"/>
      <c r="U879" s="244"/>
      <c r="V879" s="244"/>
      <c r="W879" s="244"/>
      <c r="X879" s="244"/>
      <c r="Y879" s="244"/>
      <c r="Z879" s="244"/>
    </row>
    <row r="880" spans="12:26">
      <c r="L880" s="244"/>
      <c r="M880" s="244"/>
      <c r="N880" s="244"/>
      <c r="O880" s="244"/>
      <c r="P880" s="244"/>
      <c r="Q880" s="244"/>
      <c r="R880" s="244"/>
      <c r="S880" s="244"/>
      <c r="T880" s="244"/>
      <c r="U880" s="244"/>
      <c r="V880" s="244"/>
      <c r="W880" s="244"/>
      <c r="X880" s="244"/>
      <c r="Y880" s="244"/>
      <c r="Z880" s="244"/>
    </row>
    <row r="881" spans="12:26">
      <c r="L881" s="244"/>
      <c r="M881" s="244"/>
      <c r="N881" s="244"/>
      <c r="O881" s="244"/>
      <c r="P881" s="244"/>
      <c r="Q881" s="244"/>
      <c r="R881" s="244"/>
      <c r="S881" s="244"/>
      <c r="T881" s="244"/>
      <c r="U881" s="244"/>
      <c r="V881" s="244"/>
      <c r="W881" s="244"/>
      <c r="X881" s="244"/>
      <c r="Y881" s="244"/>
      <c r="Z881" s="244"/>
    </row>
    <row r="882" spans="12:26">
      <c r="L882" s="244"/>
      <c r="M882" s="244"/>
      <c r="N882" s="244"/>
      <c r="O882" s="244"/>
      <c r="P882" s="244"/>
      <c r="Q882" s="244"/>
      <c r="R882" s="244"/>
      <c r="S882" s="244"/>
      <c r="T882" s="244"/>
      <c r="U882" s="244"/>
      <c r="V882" s="244"/>
      <c r="W882" s="244"/>
      <c r="X882" s="244"/>
      <c r="Y882" s="244"/>
      <c r="Z882" s="244"/>
    </row>
    <row r="883" spans="12:26">
      <c r="L883" s="244"/>
      <c r="M883" s="244"/>
      <c r="N883" s="244"/>
      <c r="O883" s="244"/>
      <c r="P883" s="244"/>
      <c r="Q883" s="244"/>
      <c r="R883" s="244"/>
      <c r="S883" s="244"/>
      <c r="T883" s="244"/>
      <c r="U883" s="244"/>
      <c r="V883" s="244"/>
      <c r="W883" s="244"/>
      <c r="X883" s="244"/>
      <c r="Y883" s="244"/>
      <c r="Z883" s="244"/>
    </row>
    <row r="884" spans="12:26">
      <c r="L884" s="244"/>
      <c r="M884" s="244"/>
      <c r="N884" s="244"/>
      <c r="O884" s="244"/>
      <c r="P884" s="244"/>
      <c r="Q884" s="244"/>
      <c r="R884" s="244"/>
      <c r="S884" s="244"/>
      <c r="T884" s="244"/>
      <c r="U884" s="244"/>
      <c r="V884" s="244"/>
      <c r="W884" s="244"/>
      <c r="X884" s="244"/>
      <c r="Y884" s="244"/>
      <c r="Z884" s="244"/>
    </row>
    <row r="885" spans="12:26">
      <c r="L885" s="244"/>
      <c r="M885" s="244"/>
      <c r="N885" s="244"/>
      <c r="O885" s="244"/>
      <c r="P885" s="244"/>
      <c r="Q885" s="244"/>
      <c r="R885" s="244"/>
      <c r="S885" s="244"/>
      <c r="T885" s="244"/>
      <c r="U885" s="244"/>
      <c r="V885" s="244"/>
      <c r="W885" s="244"/>
      <c r="X885" s="244"/>
      <c r="Y885" s="244"/>
      <c r="Z885" s="244"/>
    </row>
    <row r="886" spans="12:26">
      <c r="L886" s="244"/>
      <c r="M886" s="244"/>
      <c r="N886" s="244"/>
      <c r="O886" s="244"/>
      <c r="P886" s="244"/>
      <c r="Q886" s="244"/>
      <c r="R886" s="244"/>
      <c r="S886" s="244"/>
      <c r="T886" s="244"/>
      <c r="U886" s="244"/>
      <c r="V886" s="244"/>
      <c r="W886" s="244"/>
      <c r="X886" s="244"/>
      <c r="Y886" s="244"/>
      <c r="Z886" s="244"/>
    </row>
    <row r="887" spans="12:26">
      <c r="L887" s="244"/>
      <c r="M887" s="244"/>
      <c r="N887" s="244"/>
      <c r="O887" s="244"/>
      <c r="P887" s="244"/>
      <c r="Q887" s="244"/>
      <c r="R887" s="244"/>
      <c r="S887" s="244"/>
      <c r="T887" s="244"/>
      <c r="U887" s="244"/>
      <c r="V887" s="244"/>
      <c r="W887" s="244"/>
      <c r="X887" s="244"/>
      <c r="Y887" s="244"/>
      <c r="Z887" s="244"/>
    </row>
    <row r="888" spans="12:26">
      <c r="L888" s="244"/>
      <c r="M888" s="244"/>
      <c r="N888" s="244"/>
      <c r="O888" s="244"/>
      <c r="P888" s="244"/>
      <c r="Q888" s="244"/>
      <c r="R888" s="244"/>
      <c r="S888" s="244"/>
      <c r="T888" s="244"/>
      <c r="U888" s="244"/>
      <c r="V888" s="244"/>
      <c r="W888" s="244"/>
      <c r="X888" s="244"/>
      <c r="Y888" s="244"/>
      <c r="Z888" s="244"/>
    </row>
    <row r="889" spans="12:26">
      <c r="L889" s="244"/>
      <c r="M889" s="244"/>
      <c r="N889" s="244"/>
      <c r="O889" s="244"/>
      <c r="P889" s="244"/>
      <c r="Q889" s="244"/>
      <c r="R889" s="244"/>
      <c r="S889" s="244"/>
      <c r="T889" s="244"/>
      <c r="U889" s="244"/>
      <c r="V889" s="244"/>
      <c r="W889" s="244"/>
      <c r="X889" s="244"/>
      <c r="Y889" s="244"/>
      <c r="Z889" s="244"/>
    </row>
    <row r="890" spans="12:26">
      <c r="L890" s="244"/>
      <c r="M890" s="244"/>
      <c r="N890" s="244"/>
      <c r="O890" s="244"/>
      <c r="P890" s="244"/>
      <c r="Q890" s="244"/>
      <c r="R890" s="244"/>
      <c r="S890" s="244"/>
      <c r="T890" s="244"/>
      <c r="U890" s="244"/>
      <c r="V890" s="244"/>
      <c r="W890" s="244"/>
      <c r="X890" s="244"/>
      <c r="Y890" s="244"/>
      <c r="Z890" s="244"/>
    </row>
    <row r="891" spans="12:26">
      <c r="L891" s="244"/>
      <c r="M891" s="244"/>
      <c r="N891" s="244"/>
      <c r="O891" s="244"/>
      <c r="P891" s="244"/>
      <c r="Q891" s="244"/>
      <c r="R891" s="244"/>
      <c r="S891" s="244"/>
      <c r="T891" s="244"/>
      <c r="U891" s="244"/>
      <c r="V891" s="244"/>
      <c r="W891" s="244"/>
      <c r="X891" s="244"/>
      <c r="Y891" s="244"/>
      <c r="Z891" s="244"/>
    </row>
    <row r="892" spans="12:26">
      <c r="L892" s="244"/>
      <c r="M892" s="244"/>
      <c r="N892" s="244"/>
      <c r="O892" s="244"/>
      <c r="P892" s="244"/>
      <c r="Q892" s="244"/>
      <c r="R892" s="244"/>
      <c r="S892" s="244"/>
      <c r="T892" s="244"/>
      <c r="U892" s="244"/>
      <c r="V892" s="244"/>
      <c r="W892" s="244"/>
      <c r="X892" s="244"/>
      <c r="Y892" s="244"/>
      <c r="Z892" s="244"/>
    </row>
    <row r="893" spans="12:26">
      <c r="L893" s="244"/>
      <c r="M893" s="244"/>
      <c r="N893" s="244"/>
      <c r="O893" s="244"/>
      <c r="P893" s="244"/>
      <c r="Q893" s="244"/>
      <c r="R893" s="244"/>
      <c r="S893" s="244"/>
      <c r="T893" s="244"/>
      <c r="U893" s="244"/>
      <c r="V893" s="244"/>
      <c r="W893" s="244"/>
      <c r="X893" s="244"/>
      <c r="Y893" s="244"/>
      <c r="Z893" s="244"/>
    </row>
    <row r="894" spans="12:26">
      <c r="L894" s="244"/>
      <c r="M894" s="244"/>
      <c r="N894" s="244"/>
      <c r="O894" s="244"/>
      <c r="P894" s="244"/>
      <c r="Q894" s="244"/>
      <c r="R894" s="244"/>
      <c r="S894" s="244"/>
      <c r="T894" s="244"/>
      <c r="U894" s="244"/>
      <c r="V894" s="244"/>
      <c r="W894" s="244"/>
      <c r="X894" s="244"/>
      <c r="Y894" s="244"/>
      <c r="Z894" s="244"/>
    </row>
    <row r="895" spans="12:26">
      <c r="L895" s="244"/>
      <c r="M895" s="244"/>
      <c r="N895" s="244"/>
      <c r="O895" s="244"/>
      <c r="P895" s="244"/>
      <c r="Q895" s="244"/>
      <c r="R895" s="244"/>
      <c r="S895" s="244"/>
      <c r="T895" s="244"/>
      <c r="U895" s="244"/>
      <c r="V895" s="244"/>
      <c r="W895" s="244"/>
      <c r="X895" s="244"/>
      <c r="Y895" s="244"/>
      <c r="Z895" s="244"/>
    </row>
    <row r="896" spans="12:26">
      <c r="L896" s="244"/>
      <c r="M896" s="244"/>
      <c r="N896" s="244"/>
      <c r="O896" s="244"/>
      <c r="P896" s="244"/>
      <c r="Q896" s="244"/>
      <c r="R896" s="244"/>
      <c r="S896" s="244"/>
      <c r="T896" s="244"/>
      <c r="U896" s="244"/>
      <c r="V896" s="244"/>
      <c r="W896" s="244"/>
      <c r="X896" s="244"/>
      <c r="Y896" s="244"/>
      <c r="Z896" s="244"/>
    </row>
    <row r="897" spans="12:26">
      <c r="L897" s="244"/>
      <c r="M897" s="244"/>
      <c r="N897" s="244"/>
      <c r="O897" s="244"/>
      <c r="P897" s="244"/>
      <c r="Q897" s="244"/>
      <c r="R897" s="244"/>
      <c r="S897" s="244"/>
      <c r="T897" s="244"/>
      <c r="U897" s="244"/>
      <c r="V897" s="244"/>
      <c r="W897" s="244"/>
      <c r="X897" s="244"/>
      <c r="Y897" s="244"/>
      <c r="Z897" s="244"/>
    </row>
    <row r="898" spans="12:26">
      <c r="L898" s="244"/>
      <c r="M898" s="244"/>
      <c r="N898" s="244"/>
      <c r="O898" s="244"/>
      <c r="P898" s="244"/>
      <c r="Q898" s="244"/>
      <c r="R898" s="244"/>
      <c r="S898" s="244"/>
      <c r="T898" s="244"/>
      <c r="U898" s="244"/>
      <c r="V898" s="244"/>
      <c r="W898" s="244"/>
      <c r="X898" s="244"/>
      <c r="Y898" s="244"/>
      <c r="Z898" s="244"/>
    </row>
    <row r="899" spans="12:26">
      <c r="L899" s="244"/>
      <c r="M899" s="244"/>
      <c r="N899" s="244"/>
      <c r="O899" s="244"/>
      <c r="P899" s="244"/>
      <c r="Q899" s="244"/>
      <c r="R899" s="244"/>
      <c r="S899" s="244"/>
      <c r="T899" s="244"/>
      <c r="U899" s="244"/>
      <c r="V899" s="244"/>
      <c r="W899" s="244"/>
      <c r="X899" s="244"/>
      <c r="Y899" s="244"/>
      <c r="Z899" s="244"/>
    </row>
    <row r="900" spans="12:26">
      <c r="L900" s="244"/>
      <c r="M900" s="244"/>
      <c r="N900" s="244"/>
      <c r="O900" s="244"/>
      <c r="P900" s="244"/>
      <c r="Q900" s="244"/>
      <c r="R900" s="244"/>
      <c r="S900" s="244"/>
      <c r="T900" s="244"/>
      <c r="U900" s="244"/>
      <c r="V900" s="244"/>
      <c r="W900" s="244"/>
      <c r="X900" s="244"/>
      <c r="Y900" s="244"/>
      <c r="Z900" s="244"/>
    </row>
    <row r="901" spans="12:26">
      <c r="L901" s="244"/>
      <c r="M901" s="244"/>
      <c r="N901" s="244"/>
      <c r="O901" s="244"/>
      <c r="P901" s="244"/>
      <c r="Q901" s="244"/>
      <c r="R901" s="244"/>
      <c r="S901" s="244"/>
      <c r="T901" s="244"/>
      <c r="U901" s="244"/>
      <c r="V901" s="244"/>
      <c r="W901" s="244"/>
      <c r="X901" s="244"/>
      <c r="Y901" s="244"/>
      <c r="Z901" s="244"/>
    </row>
    <row r="902" spans="12:26">
      <c r="L902" s="244"/>
      <c r="M902" s="244"/>
      <c r="N902" s="244"/>
      <c r="O902" s="244"/>
      <c r="P902" s="244"/>
      <c r="Q902" s="244"/>
      <c r="R902" s="244"/>
      <c r="S902" s="244"/>
      <c r="T902" s="244"/>
      <c r="U902" s="244"/>
      <c r="V902" s="244"/>
      <c r="W902" s="244"/>
      <c r="X902" s="244"/>
      <c r="Y902" s="244"/>
      <c r="Z902" s="244"/>
    </row>
    <row r="903" spans="12:26">
      <c r="L903" s="244"/>
      <c r="M903" s="244"/>
      <c r="N903" s="244"/>
      <c r="O903" s="244"/>
      <c r="P903" s="244"/>
      <c r="Q903" s="244"/>
      <c r="R903" s="244"/>
      <c r="S903" s="244"/>
      <c r="T903" s="244"/>
      <c r="U903" s="244"/>
      <c r="V903" s="244"/>
      <c r="W903" s="244"/>
      <c r="X903" s="244"/>
      <c r="Y903" s="244"/>
      <c r="Z903" s="244"/>
    </row>
    <row r="904" spans="12:26">
      <c r="L904" s="244"/>
      <c r="M904" s="244"/>
      <c r="N904" s="244"/>
      <c r="O904" s="244"/>
      <c r="P904" s="244"/>
      <c r="Q904" s="244"/>
      <c r="R904" s="244"/>
      <c r="S904" s="244"/>
      <c r="T904" s="244"/>
      <c r="U904" s="244"/>
      <c r="V904" s="244"/>
      <c r="W904" s="244"/>
      <c r="X904" s="244"/>
      <c r="Y904" s="244"/>
      <c r="Z904" s="244"/>
    </row>
    <row r="905" spans="12:26">
      <c r="L905" s="244"/>
      <c r="M905" s="244"/>
      <c r="N905" s="244"/>
      <c r="O905" s="244"/>
      <c r="P905" s="244"/>
      <c r="Q905" s="244"/>
      <c r="R905" s="244"/>
      <c r="S905" s="244"/>
      <c r="T905" s="244"/>
      <c r="U905" s="244"/>
      <c r="V905" s="244"/>
      <c r="W905" s="244"/>
      <c r="X905" s="244"/>
      <c r="Y905" s="244"/>
      <c r="Z905" s="244"/>
    </row>
    <row r="906" spans="12:26">
      <c r="L906" s="244"/>
      <c r="M906" s="244"/>
      <c r="N906" s="244"/>
      <c r="O906" s="244"/>
      <c r="P906" s="244"/>
      <c r="Q906" s="244"/>
      <c r="R906" s="244"/>
      <c r="S906" s="244"/>
      <c r="T906" s="244"/>
      <c r="U906" s="244"/>
      <c r="V906" s="244"/>
      <c r="W906" s="244"/>
      <c r="X906" s="244"/>
      <c r="Y906" s="244"/>
      <c r="Z906" s="244"/>
    </row>
    <row r="907" spans="12:26">
      <c r="L907" s="244"/>
      <c r="M907" s="244"/>
      <c r="N907" s="244"/>
      <c r="O907" s="244"/>
      <c r="P907" s="244"/>
      <c r="Q907" s="244"/>
      <c r="R907" s="244"/>
      <c r="S907" s="244"/>
      <c r="T907" s="244"/>
      <c r="U907" s="244"/>
      <c r="V907" s="244"/>
      <c r="W907" s="244"/>
      <c r="X907" s="244"/>
      <c r="Y907" s="244"/>
      <c r="Z907" s="244"/>
    </row>
    <row r="908" spans="12:26">
      <c r="L908" s="244"/>
      <c r="M908" s="244"/>
      <c r="N908" s="244"/>
      <c r="O908" s="244"/>
      <c r="P908" s="244"/>
      <c r="Q908" s="244"/>
      <c r="R908" s="244"/>
      <c r="S908" s="244"/>
      <c r="T908" s="244"/>
      <c r="U908" s="244"/>
      <c r="V908" s="244"/>
      <c r="W908" s="244"/>
      <c r="X908" s="244"/>
      <c r="Y908" s="244"/>
      <c r="Z908" s="244"/>
    </row>
    <row r="909" spans="12:26">
      <c r="L909" s="244"/>
      <c r="M909" s="244"/>
      <c r="N909" s="244"/>
      <c r="O909" s="244"/>
      <c r="P909" s="244"/>
      <c r="Q909" s="244"/>
      <c r="R909" s="244"/>
      <c r="S909" s="244"/>
      <c r="T909" s="244"/>
      <c r="U909" s="244"/>
      <c r="V909" s="244"/>
      <c r="W909" s="244"/>
      <c r="X909" s="244"/>
      <c r="Y909" s="244"/>
      <c r="Z909" s="244"/>
    </row>
    <row r="910" spans="12:26">
      <c r="L910" s="244"/>
      <c r="M910" s="244"/>
      <c r="N910" s="244"/>
      <c r="O910" s="244"/>
      <c r="P910" s="244"/>
      <c r="Q910" s="244"/>
      <c r="R910" s="244"/>
      <c r="S910" s="244"/>
      <c r="T910" s="244"/>
      <c r="U910" s="244"/>
      <c r="V910" s="244"/>
      <c r="W910" s="244"/>
      <c r="X910" s="244"/>
      <c r="Y910" s="244"/>
      <c r="Z910" s="244"/>
    </row>
    <row r="911" spans="12:26">
      <c r="L911" s="244"/>
      <c r="M911" s="244"/>
      <c r="N911" s="244"/>
      <c r="O911" s="244"/>
      <c r="P911" s="244"/>
      <c r="Q911" s="244"/>
      <c r="R911" s="244"/>
      <c r="S911" s="244"/>
      <c r="T911" s="244"/>
      <c r="U911" s="244"/>
      <c r="V911" s="244"/>
      <c r="W911" s="244"/>
      <c r="X911" s="244"/>
      <c r="Y911" s="244"/>
      <c r="Z911" s="244"/>
    </row>
    <row r="912" spans="12:26">
      <c r="L912" s="244"/>
      <c r="M912" s="244"/>
      <c r="N912" s="244"/>
      <c r="O912" s="244"/>
      <c r="P912" s="244"/>
      <c r="Q912" s="244"/>
      <c r="R912" s="244"/>
      <c r="S912" s="244"/>
      <c r="T912" s="244"/>
      <c r="U912" s="244"/>
      <c r="V912" s="244"/>
      <c r="W912" s="244"/>
      <c r="X912" s="244"/>
      <c r="Y912" s="244"/>
      <c r="Z912" s="244"/>
    </row>
    <row r="913" spans="12:26">
      <c r="L913" s="244"/>
      <c r="M913" s="244"/>
      <c r="N913" s="244"/>
      <c r="O913" s="244"/>
      <c r="P913" s="244"/>
      <c r="Q913" s="244"/>
      <c r="R913" s="244"/>
      <c r="S913" s="244"/>
      <c r="T913" s="244"/>
      <c r="U913" s="244"/>
      <c r="V913" s="244"/>
      <c r="W913" s="244"/>
      <c r="X913" s="244"/>
      <c r="Y913" s="244"/>
      <c r="Z913" s="244"/>
    </row>
    <row r="914" spans="12:26">
      <c r="L914" s="244"/>
      <c r="M914" s="244"/>
      <c r="N914" s="244"/>
      <c r="O914" s="244"/>
      <c r="P914" s="244"/>
      <c r="Q914" s="244"/>
      <c r="R914" s="244"/>
      <c r="S914" s="244"/>
      <c r="T914" s="244"/>
      <c r="U914" s="244"/>
      <c r="V914" s="244"/>
      <c r="W914" s="244"/>
      <c r="X914" s="244"/>
      <c r="Y914" s="244"/>
      <c r="Z914" s="244"/>
    </row>
    <row r="915" spans="12:26">
      <c r="L915" s="244"/>
      <c r="M915" s="244"/>
      <c r="N915" s="244"/>
      <c r="O915" s="244"/>
      <c r="P915" s="244"/>
      <c r="Q915" s="244"/>
      <c r="R915" s="244"/>
      <c r="S915" s="244"/>
      <c r="T915" s="244"/>
      <c r="U915" s="244"/>
      <c r="V915" s="244"/>
      <c r="W915" s="244"/>
      <c r="X915" s="244"/>
      <c r="Y915" s="244"/>
      <c r="Z915" s="244"/>
    </row>
    <row r="916" spans="12:26">
      <c r="L916" s="244"/>
      <c r="M916" s="244"/>
      <c r="N916" s="244"/>
      <c r="O916" s="244"/>
      <c r="P916" s="244"/>
      <c r="Q916" s="244"/>
      <c r="R916" s="244"/>
      <c r="S916" s="244"/>
      <c r="T916" s="244"/>
      <c r="U916" s="244"/>
      <c r="V916" s="244"/>
      <c r="W916" s="244"/>
      <c r="X916" s="244"/>
      <c r="Y916" s="244"/>
      <c r="Z916" s="244"/>
    </row>
    <row r="917" spans="12:26">
      <c r="L917" s="244"/>
      <c r="M917" s="244"/>
      <c r="N917" s="244"/>
      <c r="O917" s="244"/>
      <c r="P917" s="244"/>
      <c r="Q917" s="244"/>
      <c r="R917" s="244"/>
      <c r="S917" s="244"/>
      <c r="T917" s="244"/>
      <c r="U917" s="244"/>
      <c r="V917" s="244"/>
      <c r="W917" s="244"/>
      <c r="X917" s="244"/>
      <c r="Y917" s="244"/>
      <c r="Z917" s="244"/>
    </row>
    <row r="918" spans="12:26">
      <c r="L918" s="244"/>
      <c r="M918" s="244"/>
      <c r="N918" s="244"/>
      <c r="O918" s="244"/>
      <c r="P918" s="244"/>
      <c r="Q918" s="244"/>
      <c r="R918" s="244"/>
      <c r="S918" s="244"/>
      <c r="T918" s="244"/>
      <c r="U918" s="244"/>
      <c r="V918" s="244"/>
      <c r="W918" s="244"/>
      <c r="X918" s="244"/>
      <c r="Y918" s="244"/>
      <c r="Z918" s="244"/>
    </row>
    <row r="919" spans="12:26">
      <c r="L919" s="244"/>
      <c r="M919" s="244"/>
      <c r="N919" s="244"/>
      <c r="O919" s="244"/>
      <c r="P919" s="244"/>
      <c r="Q919" s="244"/>
      <c r="R919" s="244"/>
      <c r="S919" s="244"/>
      <c r="T919" s="244"/>
      <c r="U919" s="244"/>
      <c r="V919" s="244"/>
      <c r="W919" s="244"/>
      <c r="X919" s="244"/>
      <c r="Y919" s="244"/>
      <c r="Z919" s="244"/>
    </row>
    <row r="920" spans="12:26">
      <c r="L920" s="244"/>
      <c r="M920" s="244"/>
      <c r="N920" s="244"/>
      <c r="O920" s="244"/>
      <c r="P920" s="244"/>
      <c r="Q920" s="244"/>
      <c r="R920" s="244"/>
      <c r="S920" s="244"/>
      <c r="T920" s="244"/>
      <c r="U920" s="244"/>
      <c r="V920" s="244"/>
      <c r="W920" s="244"/>
      <c r="X920" s="244"/>
      <c r="Y920" s="244"/>
      <c r="Z920" s="244"/>
    </row>
    <row r="921" spans="12:26">
      <c r="L921" s="244"/>
      <c r="M921" s="244"/>
      <c r="N921" s="244"/>
      <c r="O921" s="244"/>
      <c r="P921" s="244"/>
      <c r="Q921" s="244"/>
      <c r="R921" s="244"/>
      <c r="S921" s="244"/>
      <c r="T921" s="244"/>
      <c r="U921" s="244"/>
      <c r="V921" s="244"/>
      <c r="W921" s="244"/>
      <c r="X921" s="244"/>
      <c r="Y921" s="244"/>
      <c r="Z921" s="244"/>
    </row>
    <row r="922" spans="12:26">
      <c r="L922" s="244"/>
      <c r="M922" s="244"/>
      <c r="N922" s="244"/>
      <c r="O922" s="244"/>
      <c r="P922" s="244"/>
      <c r="Q922" s="244"/>
      <c r="R922" s="244"/>
      <c r="S922" s="244"/>
      <c r="T922" s="244"/>
      <c r="U922" s="244"/>
      <c r="V922" s="244"/>
      <c r="W922" s="244"/>
      <c r="X922" s="244"/>
      <c r="Y922" s="244"/>
      <c r="Z922" s="244"/>
    </row>
    <row r="923" spans="12:26">
      <c r="L923" s="244"/>
      <c r="M923" s="244"/>
      <c r="N923" s="244"/>
      <c r="O923" s="244"/>
      <c r="P923" s="244"/>
      <c r="Q923" s="244"/>
      <c r="R923" s="244"/>
      <c r="S923" s="244"/>
      <c r="T923" s="244"/>
      <c r="U923" s="244"/>
      <c r="V923" s="244"/>
      <c r="W923" s="244"/>
      <c r="X923" s="244"/>
      <c r="Y923" s="244"/>
      <c r="Z923" s="244"/>
    </row>
    <row r="924" spans="12:26">
      <c r="L924" s="244"/>
      <c r="M924" s="244"/>
      <c r="N924" s="244"/>
      <c r="O924" s="244"/>
      <c r="P924" s="244"/>
      <c r="Q924" s="244"/>
      <c r="R924" s="244"/>
      <c r="S924" s="244"/>
      <c r="T924" s="244"/>
      <c r="U924" s="244"/>
      <c r="V924" s="244"/>
      <c r="W924" s="244"/>
      <c r="X924" s="244"/>
      <c r="Y924" s="244"/>
      <c r="Z924" s="244"/>
    </row>
    <row r="925" spans="12:26">
      <c r="L925" s="244"/>
      <c r="M925" s="244"/>
      <c r="N925" s="244"/>
      <c r="O925" s="244"/>
      <c r="P925" s="244"/>
      <c r="Q925" s="244"/>
      <c r="R925" s="244"/>
      <c r="S925" s="244"/>
      <c r="T925" s="244"/>
      <c r="U925" s="244"/>
      <c r="V925" s="244"/>
      <c r="W925" s="244"/>
      <c r="X925" s="244"/>
      <c r="Y925" s="244"/>
      <c r="Z925" s="244"/>
    </row>
    <row r="926" spans="12:26">
      <c r="L926" s="244"/>
      <c r="M926" s="244"/>
      <c r="N926" s="244"/>
      <c r="O926" s="244"/>
      <c r="P926" s="244"/>
      <c r="Q926" s="244"/>
      <c r="R926" s="244"/>
      <c r="S926" s="244"/>
      <c r="T926" s="244"/>
      <c r="U926" s="244"/>
      <c r="V926" s="244"/>
      <c r="W926" s="244"/>
      <c r="X926" s="244"/>
      <c r="Y926" s="244"/>
      <c r="Z926" s="244"/>
    </row>
    <row r="927" spans="12:26">
      <c r="L927" s="244"/>
      <c r="M927" s="244"/>
      <c r="N927" s="244"/>
      <c r="O927" s="244"/>
      <c r="P927" s="244"/>
      <c r="Q927" s="244"/>
      <c r="R927" s="244"/>
      <c r="S927" s="244"/>
      <c r="T927" s="244"/>
      <c r="U927" s="244"/>
      <c r="V927" s="244"/>
      <c r="W927" s="244"/>
      <c r="X927" s="244"/>
      <c r="Y927" s="244"/>
      <c r="Z927" s="244"/>
    </row>
    <row r="928" spans="12:26">
      <c r="L928" s="244"/>
      <c r="M928" s="244"/>
      <c r="N928" s="244"/>
      <c r="O928" s="244"/>
      <c r="P928" s="244"/>
      <c r="Q928" s="244"/>
      <c r="R928" s="244"/>
      <c r="S928" s="244"/>
      <c r="T928" s="244"/>
      <c r="U928" s="244"/>
      <c r="V928" s="244"/>
      <c r="W928" s="244"/>
      <c r="X928" s="244"/>
      <c r="Y928" s="244"/>
      <c r="Z928" s="244"/>
    </row>
    <row r="929" spans="12:26">
      <c r="L929" s="244"/>
      <c r="M929" s="244"/>
      <c r="N929" s="244"/>
      <c r="O929" s="244"/>
      <c r="P929" s="244"/>
      <c r="Q929" s="244"/>
      <c r="R929" s="244"/>
      <c r="S929" s="244"/>
      <c r="T929" s="244"/>
      <c r="U929" s="244"/>
      <c r="V929" s="244"/>
      <c r="W929" s="244"/>
      <c r="X929" s="244"/>
      <c r="Y929" s="244"/>
      <c r="Z929" s="244"/>
    </row>
    <row r="930" spans="12:26">
      <c r="L930" s="244"/>
      <c r="M930" s="244"/>
      <c r="N930" s="244"/>
      <c r="O930" s="244"/>
      <c r="P930" s="244"/>
      <c r="Q930" s="244"/>
      <c r="R930" s="244"/>
      <c r="S930" s="244"/>
      <c r="T930" s="244"/>
      <c r="U930" s="244"/>
      <c r="V930" s="244"/>
      <c r="W930" s="244"/>
      <c r="X930" s="244"/>
      <c r="Y930" s="244"/>
      <c r="Z930" s="244"/>
    </row>
    <row r="931" spans="12:26">
      <c r="L931" s="244"/>
      <c r="M931" s="244"/>
      <c r="N931" s="244"/>
      <c r="O931" s="244"/>
      <c r="P931" s="244"/>
      <c r="Q931" s="244"/>
      <c r="R931" s="244"/>
      <c r="S931" s="244"/>
      <c r="T931" s="244"/>
      <c r="U931" s="244"/>
      <c r="V931" s="244"/>
      <c r="W931" s="244"/>
      <c r="X931" s="244"/>
      <c r="Y931" s="244"/>
      <c r="Z931" s="244"/>
    </row>
    <row r="932" spans="12:26">
      <c r="L932" s="244"/>
      <c r="M932" s="244"/>
      <c r="N932" s="244"/>
      <c r="O932" s="244"/>
      <c r="P932" s="244"/>
      <c r="Q932" s="244"/>
      <c r="R932" s="244"/>
      <c r="S932" s="244"/>
      <c r="T932" s="244"/>
      <c r="U932" s="244"/>
      <c r="V932" s="244"/>
      <c r="W932" s="244"/>
      <c r="X932" s="244"/>
      <c r="Y932" s="244"/>
      <c r="Z932" s="244"/>
    </row>
    <row r="933" spans="12:26">
      <c r="L933" s="244"/>
      <c r="M933" s="244"/>
      <c r="N933" s="244"/>
      <c r="O933" s="244"/>
      <c r="P933" s="244"/>
      <c r="Q933" s="244"/>
      <c r="R933" s="244"/>
      <c r="S933" s="244"/>
      <c r="T933" s="244"/>
      <c r="U933" s="244"/>
      <c r="V933" s="244"/>
      <c r="W933" s="244"/>
      <c r="X933" s="244"/>
      <c r="Y933" s="244"/>
      <c r="Z933" s="244"/>
    </row>
    <row r="934" spans="12:26">
      <c r="L934" s="244"/>
      <c r="M934" s="244"/>
      <c r="N934" s="244"/>
      <c r="O934" s="244"/>
      <c r="P934" s="244"/>
      <c r="Q934" s="244"/>
      <c r="R934" s="244"/>
      <c r="S934" s="244"/>
      <c r="T934" s="244"/>
      <c r="U934" s="244"/>
      <c r="V934" s="244"/>
      <c r="W934" s="244"/>
      <c r="X934" s="244"/>
      <c r="Y934" s="244"/>
      <c r="Z934" s="244"/>
    </row>
    <row r="935" spans="12:26">
      <c r="L935" s="244"/>
      <c r="M935" s="244"/>
      <c r="N935" s="244"/>
      <c r="O935" s="244"/>
      <c r="P935" s="244"/>
      <c r="Q935" s="244"/>
      <c r="R935" s="244"/>
      <c r="S935" s="244"/>
      <c r="T935" s="244"/>
      <c r="U935" s="244"/>
      <c r="V935" s="244"/>
      <c r="W935" s="244"/>
      <c r="X935" s="244"/>
      <c r="Y935" s="244"/>
      <c r="Z935" s="244"/>
    </row>
    <row r="936" spans="12:26">
      <c r="L936" s="244"/>
      <c r="M936" s="244"/>
      <c r="N936" s="244"/>
      <c r="O936" s="244"/>
      <c r="P936" s="244"/>
      <c r="Q936" s="244"/>
      <c r="R936" s="244"/>
      <c r="S936" s="244"/>
      <c r="T936" s="244"/>
      <c r="U936" s="244"/>
      <c r="V936" s="244"/>
      <c r="W936" s="244"/>
      <c r="X936" s="244"/>
      <c r="Y936" s="244"/>
      <c r="Z936" s="244"/>
    </row>
    <row r="937" spans="12:26">
      <c r="L937" s="244"/>
      <c r="M937" s="244"/>
      <c r="N937" s="244"/>
      <c r="O937" s="244"/>
      <c r="P937" s="244"/>
      <c r="Q937" s="244"/>
      <c r="R937" s="244"/>
      <c r="S937" s="244"/>
      <c r="T937" s="244"/>
      <c r="U937" s="244"/>
      <c r="V937" s="244"/>
      <c r="W937" s="244"/>
      <c r="X937" s="244"/>
      <c r="Y937" s="244"/>
      <c r="Z937" s="244"/>
    </row>
    <row r="938" spans="12:26">
      <c r="L938" s="244"/>
      <c r="M938" s="244"/>
      <c r="N938" s="244"/>
      <c r="O938" s="244"/>
      <c r="P938" s="244"/>
      <c r="Q938" s="244"/>
      <c r="R938" s="244"/>
      <c r="S938" s="244"/>
      <c r="T938" s="244"/>
      <c r="U938" s="244"/>
      <c r="V938" s="244"/>
      <c r="W938" s="244"/>
      <c r="X938" s="244"/>
      <c r="Y938" s="244"/>
      <c r="Z938" s="244"/>
    </row>
    <row r="939" spans="12:26">
      <c r="L939" s="244"/>
      <c r="M939" s="244"/>
      <c r="N939" s="244"/>
      <c r="O939" s="244"/>
      <c r="P939" s="244"/>
      <c r="Q939" s="244"/>
      <c r="R939" s="244"/>
      <c r="S939" s="244"/>
      <c r="T939" s="244"/>
      <c r="U939" s="244"/>
      <c r="V939" s="244"/>
      <c r="W939" s="244"/>
      <c r="X939" s="244"/>
      <c r="Y939" s="244"/>
      <c r="Z939" s="244"/>
    </row>
    <row r="940" spans="12:26">
      <c r="L940" s="244"/>
      <c r="M940" s="244"/>
      <c r="N940" s="244"/>
      <c r="O940" s="244"/>
      <c r="P940" s="244"/>
      <c r="Q940" s="244"/>
      <c r="R940" s="244"/>
      <c r="S940" s="244"/>
      <c r="T940" s="244"/>
      <c r="U940" s="244"/>
      <c r="V940" s="244"/>
      <c r="W940" s="244"/>
      <c r="X940" s="244"/>
      <c r="Y940" s="244"/>
      <c r="Z940" s="244"/>
    </row>
    <row r="941" spans="12:26">
      <c r="L941" s="244"/>
      <c r="M941" s="244"/>
      <c r="N941" s="244"/>
      <c r="O941" s="244"/>
      <c r="P941" s="244"/>
      <c r="Q941" s="244"/>
      <c r="R941" s="244"/>
      <c r="S941" s="244"/>
      <c r="T941" s="244"/>
      <c r="U941" s="244"/>
      <c r="V941" s="244"/>
      <c r="W941" s="244"/>
      <c r="X941" s="244"/>
      <c r="Y941" s="244"/>
      <c r="Z941" s="244"/>
    </row>
    <row r="942" spans="12:26">
      <c r="L942" s="244"/>
      <c r="M942" s="244"/>
      <c r="N942" s="244"/>
      <c r="O942" s="244"/>
      <c r="P942" s="244"/>
      <c r="Q942" s="244"/>
      <c r="R942" s="244"/>
      <c r="S942" s="244"/>
      <c r="T942" s="244"/>
      <c r="U942" s="244"/>
      <c r="V942" s="244"/>
      <c r="W942" s="244"/>
      <c r="X942" s="244"/>
      <c r="Y942" s="244"/>
      <c r="Z942" s="244"/>
    </row>
    <row r="943" spans="12:26">
      <c r="L943" s="244"/>
      <c r="M943" s="244"/>
      <c r="N943" s="244"/>
      <c r="O943" s="244"/>
      <c r="P943" s="244"/>
      <c r="Q943" s="244"/>
      <c r="R943" s="244"/>
      <c r="S943" s="244"/>
      <c r="T943" s="244"/>
      <c r="U943" s="244"/>
      <c r="V943" s="244"/>
      <c r="W943" s="244"/>
      <c r="X943" s="244"/>
      <c r="Y943" s="244"/>
      <c r="Z943" s="244"/>
    </row>
    <row r="944" spans="12:26">
      <c r="L944" s="244"/>
      <c r="M944" s="244"/>
      <c r="N944" s="244"/>
      <c r="O944" s="244"/>
      <c r="P944" s="244"/>
      <c r="Q944" s="244"/>
      <c r="R944" s="244"/>
      <c r="S944" s="244"/>
      <c r="T944" s="244"/>
      <c r="U944" s="244"/>
      <c r="V944" s="244"/>
      <c r="W944" s="244"/>
      <c r="X944" s="244"/>
      <c r="Y944" s="244"/>
      <c r="Z944" s="244"/>
    </row>
    <row r="945" spans="12:26">
      <c r="L945" s="244"/>
      <c r="M945" s="244"/>
      <c r="N945" s="244"/>
      <c r="O945" s="244"/>
      <c r="P945" s="244"/>
      <c r="Q945" s="244"/>
      <c r="R945" s="244"/>
      <c r="S945" s="244"/>
      <c r="T945" s="244"/>
      <c r="U945" s="244"/>
      <c r="V945" s="244"/>
      <c r="W945" s="244"/>
      <c r="X945" s="244"/>
      <c r="Y945" s="244"/>
      <c r="Z945" s="244"/>
    </row>
    <row r="946" spans="12:26">
      <c r="L946" s="244"/>
      <c r="M946" s="244"/>
      <c r="N946" s="244"/>
      <c r="O946" s="244"/>
      <c r="P946" s="244"/>
      <c r="Q946" s="244"/>
      <c r="R946" s="244"/>
      <c r="S946" s="244"/>
      <c r="T946" s="244"/>
      <c r="U946" s="244"/>
      <c r="V946" s="244"/>
      <c r="W946" s="244"/>
      <c r="X946" s="244"/>
      <c r="Y946" s="244"/>
      <c r="Z946" s="244"/>
    </row>
    <row r="947" spans="12:26">
      <c r="L947" s="244"/>
      <c r="M947" s="244"/>
      <c r="N947" s="244"/>
      <c r="O947" s="244"/>
      <c r="P947" s="244"/>
      <c r="Q947" s="244"/>
      <c r="R947" s="244"/>
      <c r="S947" s="244"/>
      <c r="T947" s="244"/>
      <c r="U947" s="244"/>
      <c r="V947" s="244"/>
      <c r="W947" s="244"/>
      <c r="X947" s="244"/>
      <c r="Y947" s="244"/>
      <c r="Z947" s="244"/>
    </row>
    <row r="948" spans="12:26">
      <c r="L948" s="244"/>
      <c r="M948" s="244"/>
      <c r="N948" s="244"/>
      <c r="O948" s="244"/>
      <c r="P948" s="244"/>
      <c r="Q948" s="244"/>
      <c r="R948" s="244"/>
      <c r="S948" s="244"/>
      <c r="T948" s="244"/>
      <c r="U948" s="244"/>
      <c r="V948" s="244"/>
      <c r="W948" s="244"/>
      <c r="X948" s="244"/>
      <c r="Y948" s="244"/>
      <c r="Z948" s="244"/>
    </row>
    <row r="949" spans="12:26">
      <c r="L949" s="244"/>
      <c r="M949" s="244"/>
      <c r="N949" s="244"/>
      <c r="O949" s="244"/>
      <c r="P949" s="244"/>
      <c r="Q949" s="244"/>
      <c r="R949" s="244"/>
      <c r="S949" s="244"/>
      <c r="T949" s="244"/>
      <c r="U949" s="244"/>
      <c r="V949" s="244"/>
      <c r="W949" s="244"/>
      <c r="X949" s="244"/>
      <c r="Y949" s="244"/>
      <c r="Z949" s="244"/>
    </row>
    <row r="950" spans="12:26">
      <c r="L950" s="244"/>
      <c r="M950" s="244"/>
      <c r="N950" s="244"/>
      <c r="O950" s="244"/>
      <c r="P950" s="244"/>
      <c r="Q950" s="244"/>
      <c r="R950" s="244"/>
      <c r="S950" s="244"/>
      <c r="T950" s="244"/>
      <c r="U950" s="244"/>
      <c r="V950" s="244"/>
      <c r="W950" s="244"/>
      <c r="X950" s="244"/>
      <c r="Y950" s="244"/>
      <c r="Z950" s="244"/>
    </row>
    <row r="951" spans="12:26">
      <c r="L951" s="244"/>
      <c r="M951" s="244"/>
      <c r="N951" s="244"/>
      <c r="O951" s="244"/>
      <c r="P951" s="244"/>
      <c r="Q951" s="244"/>
      <c r="R951" s="244"/>
      <c r="S951" s="244"/>
      <c r="T951" s="244"/>
      <c r="U951" s="244"/>
      <c r="V951" s="244"/>
      <c r="W951" s="244"/>
      <c r="X951" s="244"/>
      <c r="Y951" s="244"/>
      <c r="Z951" s="244"/>
    </row>
    <row r="952" spans="12:26">
      <c r="L952" s="244"/>
      <c r="M952" s="244"/>
      <c r="N952" s="244"/>
      <c r="O952" s="244"/>
      <c r="P952" s="244"/>
      <c r="Q952" s="244"/>
      <c r="R952" s="244"/>
      <c r="S952" s="244"/>
      <c r="T952" s="244"/>
      <c r="U952" s="244"/>
      <c r="V952" s="244"/>
      <c r="W952" s="244"/>
      <c r="X952" s="244"/>
      <c r="Y952" s="244"/>
      <c r="Z952" s="244"/>
    </row>
    <row r="953" spans="12:26">
      <c r="L953" s="244"/>
      <c r="M953" s="244"/>
      <c r="N953" s="244"/>
      <c r="O953" s="244"/>
      <c r="P953" s="244"/>
      <c r="Q953" s="244"/>
      <c r="R953" s="244"/>
      <c r="S953" s="244"/>
      <c r="T953" s="244"/>
      <c r="U953" s="244"/>
      <c r="V953" s="244"/>
      <c r="W953" s="244"/>
      <c r="X953" s="244"/>
      <c r="Y953" s="244"/>
      <c r="Z953" s="244"/>
    </row>
    <row r="954" spans="12:26">
      <c r="L954" s="244"/>
      <c r="M954" s="244"/>
      <c r="N954" s="244"/>
      <c r="O954" s="244"/>
      <c r="P954" s="244"/>
      <c r="Q954" s="244"/>
      <c r="R954" s="244"/>
      <c r="S954" s="244"/>
      <c r="T954" s="244"/>
      <c r="U954" s="244"/>
      <c r="V954" s="244"/>
      <c r="W954" s="244"/>
      <c r="X954" s="244"/>
      <c r="Y954" s="244"/>
      <c r="Z954" s="244"/>
    </row>
    <row r="955" spans="12:26">
      <c r="L955" s="244"/>
      <c r="M955" s="244"/>
      <c r="N955" s="244"/>
      <c r="O955" s="244"/>
      <c r="P955" s="244"/>
      <c r="Q955" s="244"/>
      <c r="R955" s="244"/>
      <c r="S955" s="244"/>
      <c r="T955" s="244"/>
      <c r="U955" s="244"/>
      <c r="V955" s="244"/>
      <c r="W955" s="244"/>
      <c r="X955" s="244"/>
      <c r="Y955" s="244"/>
      <c r="Z955" s="244"/>
    </row>
    <row r="956" spans="12:26">
      <c r="L956" s="244"/>
      <c r="M956" s="244"/>
      <c r="N956" s="244"/>
      <c r="O956" s="244"/>
      <c r="P956" s="244"/>
      <c r="Q956" s="244"/>
      <c r="R956" s="244"/>
      <c r="S956" s="244"/>
      <c r="T956" s="244"/>
      <c r="U956" s="244"/>
      <c r="V956" s="244"/>
      <c r="W956" s="244"/>
      <c r="X956" s="244"/>
      <c r="Y956" s="244"/>
      <c r="Z956" s="244"/>
    </row>
    <row r="957" spans="12:26">
      <c r="L957" s="244"/>
      <c r="M957" s="244"/>
      <c r="N957" s="244"/>
      <c r="O957" s="244"/>
      <c r="P957" s="244"/>
      <c r="Q957" s="244"/>
      <c r="R957" s="244"/>
      <c r="S957" s="244"/>
      <c r="T957" s="244"/>
      <c r="U957" s="244"/>
      <c r="V957" s="244"/>
      <c r="W957" s="244"/>
      <c r="X957" s="244"/>
      <c r="Y957" s="244"/>
      <c r="Z957" s="244"/>
    </row>
    <row r="958" spans="12:26">
      <c r="L958" s="244"/>
      <c r="M958" s="244"/>
      <c r="N958" s="244"/>
      <c r="O958" s="244"/>
      <c r="P958" s="244"/>
      <c r="Q958" s="244"/>
      <c r="R958" s="244"/>
      <c r="S958" s="244"/>
      <c r="T958" s="244"/>
      <c r="U958" s="244"/>
      <c r="V958" s="244"/>
      <c r="W958" s="244"/>
      <c r="X958" s="244"/>
      <c r="Y958" s="244"/>
      <c r="Z958" s="244"/>
    </row>
    <row r="959" spans="12:26">
      <c r="L959" s="244"/>
      <c r="M959" s="244"/>
      <c r="N959" s="244"/>
      <c r="O959" s="244"/>
      <c r="P959" s="244"/>
      <c r="Q959" s="244"/>
      <c r="R959" s="244"/>
      <c r="S959" s="244"/>
      <c r="T959" s="244"/>
      <c r="U959" s="244"/>
      <c r="V959" s="244"/>
      <c r="W959" s="244"/>
      <c r="X959" s="244"/>
      <c r="Y959" s="244"/>
      <c r="Z959" s="244"/>
    </row>
    <row r="960" spans="12:26">
      <c r="L960" s="244"/>
      <c r="M960" s="244"/>
      <c r="N960" s="244"/>
      <c r="O960" s="244"/>
      <c r="P960" s="244"/>
      <c r="Q960" s="244"/>
      <c r="R960" s="244"/>
      <c r="S960" s="244"/>
      <c r="T960" s="244"/>
      <c r="U960" s="244"/>
      <c r="V960" s="244"/>
      <c r="W960" s="244"/>
      <c r="X960" s="244"/>
      <c r="Y960" s="244"/>
      <c r="Z960" s="244"/>
    </row>
    <row r="961" spans="12:26">
      <c r="L961" s="244"/>
      <c r="M961" s="244"/>
      <c r="N961" s="244"/>
      <c r="O961" s="244"/>
      <c r="P961" s="244"/>
      <c r="Q961" s="244"/>
      <c r="R961" s="244"/>
      <c r="S961" s="244"/>
      <c r="T961" s="244"/>
      <c r="U961" s="244"/>
      <c r="V961" s="244"/>
      <c r="W961" s="244"/>
      <c r="X961" s="244"/>
      <c r="Y961" s="244"/>
      <c r="Z961" s="244"/>
    </row>
    <row r="962" spans="12:26">
      <c r="L962" s="244"/>
      <c r="M962" s="244"/>
      <c r="N962" s="244"/>
      <c r="O962" s="244"/>
      <c r="P962" s="244"/>
      <c r="Q962" s="244"/>
      <c r="R962" s="244"/>
      <c r="S962" s="244"/>
      <c r="T962" s="244"/>
      <c r="U962" s="244"/>
      <c r="V962" s="244"/>
      <c r="W962" s="244"/>
      <c r="X962" s="244"/>
      <c r="Y962" s="244"/>
      <c r="Z962" s="244"/>
    </row>
    <row r="963" spans="12:26">
      <c r="L963" s="244"/>
      <c r="M963" s="244"/>
      <c r="N963" s="244"/>
      <c r="O963" s="244"/>
      <c r="P963" s="244"/>
      <c r="Q963" s="244"/>
      <c r="R963" s="244"/>
      <c r="S963" s="244"/>
      <c r="T963" s="244"/>
      <c r="U963" s="244"/>
      <c r="V963" s="244"/>
      <c r="W963" s="244"/>
      <c r="X963" s="244"/>
      <c r="Y963" s="244"/>
      <c r="Z963" s="244"/>
    </row>
    <row r="964" spans="12:26">
      <c r="L964" s="244"/>
      <c r="M964" s="244"/>
      <c r="N964" s="244"/>
      <c r="O964" s="244"/>
      <c r="P964" s="244"/>
      <c r="Q964" s="244"/>
      <c r="R964" s="244"/>
      <c r="S964" s="244"/>
      <c r="T964" s="244"/>
      <c r="U964" s="244"/>
      <c r="V964" s="244"/>
      <c r="W964" s="244"/>
      <c r="X964" s="244"/>
      <c r="Y964" s="244"/>
      <c r="Z964" s="244"/>
    </row>
    <row r="965" spans="12:26">
      <c r="L965" s="244"/>
      <c r="M965" s="244"/>
      <c r="N965" s="244"/>
      <c r="O965" s="244"/>
      <c r="P965" s="244"/>
      <c r="Q965" s="244"/>
      <c r="R965" s="244"/>
      <c r="S965" s="244"/>
      <c r="T965" s="244"/>
      <c r="U965" s="244"/>
      <c r="V965" s="244"/>
      <c r="W965" s="244"/>
      <c r="X965" s="244"/>
      <c r="Y965" s="244"/>
      <c r="Z965" s="244"/>
    </row>
    <row r="966" spans="12:26">
      <c r="L966" s="244"/>
      <c r="M966" s="244"/>
      <c r="N966" s="244"/>
      <c r="O966" s="244"/>
      <c r="P966" s="244"/>
      <c r="Q966" s="244"/>
      <c r="R966" s="244"/>
      <c r="S966" s="244"/>
      <c r="T966" s="244"/>
      <c r="U966" s="244"/>
      <c r="V966" s="244"/>
      <c r="W966" s="244"/>
      <c r="X966" s="244"/>
      <c r="Y966" s="244"/>
      <c r="Z966" s="244"/>
    </row>
    <row r="967" spans="12:26">
      <c r="L967" s="244"/>
      <c r="M967" s="244"/>
      <c r="N967" s="244"/>
      <c r="O967" s="244"/>
      <c r="P967" s="244"/>
      <c r="Q967" s="244"/>
      <c r="R967" s="244"/>
      <c r="S967" s="244"/>
      <c r="T967" s="244"/>
      <c r="U967" s="244"/>
      <c r="V967" s="244"/>
      <c r="W967" s="244"/>
      <c r="X967" s="244"/>
      <c r="Y967" s="244"/>
      <c r="Z967" s="244"/>
    </row>
    <row r="968" spans="12:26">
      <c r="L968" s="244"/>
      <c r="M968" s="244"/>
      <c r="N968" s="244"/>
      <c r="O968" s="244"/>
      <c r="P968" s="244"/>
      <c r="Q968" s="244"/>
      <c r="R968" s="244"/>
      <c r="S968" s="244"/>
      <c r="T968" s="244"/>
      <c r="U968" s="244"/>
      <c r="V968" s="244"/>
      <c r="W968" s="244"/>
      <c r="X968" s="244"/>
      <c r="Y968" s="244"/>
      <c r="Z968" s="244"/>
    </row>
    <row r="969" spans="12:26">
      <c r="L969" s="244"/>
      <c r="M969" s="244"/>
      <c r="N969" s="244"/>
      <c r="O969" s="244"/>
      <c r="P969" s="244"/>
      <c r="Q969" s="244"/>
      <c r="R969" s="244"/>
      <c r="S969" s="244"/>
      <c r="T969" s="244"/>
      <c r="U969" s="244"/>
      <c r="V969" s="244"/>
      <c r="W969" s="244"/>
      <c r="X969" s="244"/>
      <c r="Y969" s="244"/>
      <c r="Z969" s="244"/>
    </row>
    <row r="970" spans="12:26">
      <c r="L970" s="244"/>
      <c r="M970" s="244"/>
      <c r="N970" s="244"/>
      <c r="O970" s="244"/>
      <c r="P970" s="244"/>
      <c r="Q970" s="244"/>
      <c r="R970" s="244"/>
      <c r="S970" s="244"/>
      <c r="T970" s="244"/>
      <c r="U970" s="244"/>
      <c r="V970" s="244"/>
      <c r="W970" s="244"/>
      <c r="X970" s="244"/>
      <c r="Y970" s="244"/>
      <c r="Z970" s="244"/>
    </row>
    <row r="971" spans="12:26">
      <c r="L971" s="244"/>
      <c r="M971" s="244"/>
      <c r="N971" s="244"/>
      <c r="O971" s="244"/>
      <c r="P971" s="244"/>
      <c r="Q971" s="244"/>
      <c r="R971" s="244"/>
      <c r="S971" s="244"/>
      <c r="T971" s="244"/>
      <c r="U971" s="244"/>
      <c r="V971" s="244"/>
      <c r="W971" s="244"/>
      <c r="X971" s="244"/>
      <c r="Y971" s="244"/>
      <c r="Z971" s="244"/>
    </row>
    <row r="972" spans="12:26">
      <c r="L972" s="244"/>
      <c r="M972" s="244"/>
      <c r="N972" s="244"/>
      <c r="O972" s="244"/>
      <c r="P972" s="244"/>
      <c r="Q972" s="244"/>
      <c r="R972" s="244"/>
      <c r="S972" s="244"/>
      <c r="T972" s="244"/>
      <c r="U972" s="244"/>
      <c r="V972" s="244"/>
      <c r="W972" s="244"/>
      <c r="X972" s="244"/>
      <c r="Y972" s="244"/>
      <c r="Z972" s="244"/>
    </row>
    <row r="973" spans="12:26">
      <c r="L973" s="244"/>
      <c r="M973" s="244"/>
      <c r="N973" s="244"/>
      <c r="O973" s="244"/>
      <c r="P973" s="244"/>
      <c r="Q973" s="244"/>
      <c r="R973" s="244"/>
      <c r="S973" s="244"/>
      <c r="T973" s="244"/>
      <c r="U973" s="244"/>
      <c r="V973" s="244"/>
      <c r="W973" s="244"/>
      <c r="X973" s="244"/>
      <c r="Y973" s="244"/>
      <c r="Z973" s="244"/>
    </row>
    <row r="974" spans="12:26">
      <c r="L974" s="244"/>
      <c r="M974" s="244"/>
      <c r="N974" s="244"/>
      <c r="O974" s="244"/>
      <c r="P974" s="244"/>
      <c r="Q974" s="244"/>
      <c r="R974" s="244"/>
      <c r="S974" s="244"/>
      <c r="T974" s="244"/>
      <c r="U974" s="244"/>
      <c r="V974" s="244"/>
      <c r="W974" s="244"/>
      <c r="X974" s="244"/>
      <c r="Y974" s="244"/>
      <c r="Z974" s="244"/>
    </row>
    <row r="975" spans="12:26">
      <c r="L975" s="244"/>
      <c r="M975" s="244"/>
      <c r="N975" s="244"/>
      <c r="O975" s="244"/>
      <c r="P975" s="244"/>
      <c r="Q975" s="244"/>
      <c r="R975" s="244"/>
      <c r="S975" s="244"/>
      <c r="T975" s="244"/>
      <c r="U975" s="244"/>
      <c r="V975" s="244"/>
      <c r="W975" s="244"/>
      <c r="X975" s="244"/>
      <c r="Y975" s="244"/>
      <c r="Z975" s="244"/>
    </row>
    <row r="976" spans="12:26">
      <c r="L976" s="244"/>
      <c r="M976" s="244"/>
      <c r="N976" s="244"/>
      <c r="O976" s="244"/>
      <c r="P976" s="244"/>
      <c r="Q976" s="244"/>
      <c r="R976" s="244"/>
      <c r="S976" s="244"/>
      <c r="T976" s="244"/>
      <c r="U976" s="244"/>
      <c r="V976" s="244"/>
      <c r="W976" s="244"/>
      <c r="X976" s="244"/>
      <c r="Y976" s="244"/>
      <c r="Z976" s="244"/>
    </row>
    <row r="977" spans="12:26">
      <c r="L977" s="244"/>
      <c r="M977" s="244"/>
      <c r="N977" s="244"/>
      <c r="O977" s="244"/>
      <c r="P977" s="244"/>
      <c r="Q977" s="244"/>
      <c r="R977" s="244"/>
      <c r="S977" s="244"/>
      <c r="T977" s="244"/>
      <c r="U977" s="244"/>
      <c r="V977" s="244"/>
      <c r="W977" s="244"/>
      <c r="X977" s="244"/>
      <c r="Y977" s="244"/>
      <c r="Z977" s="244"/>
    </row>
    <row r="978" spans="12:26">
      <c r="L978" s="244"/>
      <c r="M978" s="244"/>
      <c r="N978" s="244"/>
      <c r="O978" s="244"/>
      <c r="P978" s="244"/>
      <c r="Q978" s="244"/>
      <c r="R978" s="244"/>
      <c r="S978" s="244"/>
      <c r="T978" s="244"/>
      <c r="U978" s="244"/>
      <c r="V978" s="244"/>
      <c r="W978" s="244"/>
      <c r="X978" s="244"/>
      <c r="Y978" s="244"/>
      <c r="Z978" s="244"/>
    </row>
    <row r="979" spans="12:26">
      <c r="L979" s="244"/>
      <c r="M979" s="244"/>
      <c r="N979" s="244"/>
      <c r="O979" s="244"/>
      <c r="P979" s="244"/>
      <c r="Q979" s="244"/>
      <c r="R979" s="244"/>
      <c r="S979" s="244"/>
      <c r="T979" s="244"/>
      <c r="U979" s="244"/>
      <c r="V979" s="244"/>
      <c r="W979" s="244"/>
      <c r="X979" s="244"/>
      <c r="Y979" s="244"/>
      <c r="Z979" s="244"/>
    </row>
    <row r="980" spans="12:26">
      <c r="L980" s="244"/>
      <c r="M980" s="244"/>
      <c r="N980" s="244"/>
      <c r="O980" s="244"/>
      <c r="P980" s="244"/>
      <c r="Q980" s="244"/>
      <c r="R980" s="244"/>
      <c r="S980" s="244"/>
      <c r="T980" s="244"/>
      <c r="U980" s="244"/>
      <c r="V980" s="244"/>
      <c r="W980" s="244"/>
      <c r="X980" s="244"/>
      <c r="Y980" s="244"/>
      <c r="Z980" s="244"/>
    </row>
    <row r="981" spans="12:26">
      <c r="L981" s="244"/>
      <c r="M981" s="244"/>
      <c r="N981" s="244"/>
      <c r="O981" s="244"/>
      <c r="P981" s="244"/>
      <c r="Q981" s="244"/>
      <c r="R981" s="244"/>
      <c r="S981" s="244"/>
      <c r="T981" s="244"/>
      <c r="U981" s="244"/>
      <c r="V981" s="244"/>
      <c r="W981" s="244"/>
      <c r="X981" s="244"/>
      <c r="Y981" s="244"/>
      <c r="Z981" s="244"/>
    </row>
    <row r="982" spans="12:26">
      <c r="L982" s="244"/>
      <c r="M982" s="244"/>
      <c r="N982" s="244"/>
      <c r="O982" s="244"/>
      <c r="P982" s="244"/>
      <c r="Q982" s="244"/>
      <c r="R982" s="244"/>
      <c r="S982" s="244"/>
      <c r="T982" s="244"/>
      <c r="U982" s="244"/>
      <c r="V982" s="244"/>
      <c r="W982" s="244"/>
      <c r="X982" s="244"/>
      <c r="Y982" s="244"/>
      <c r="Z982" s="244"/>
    </row>
    <row r="983" spans="12:26">
      <c r="L983" s="244"/>
      <c r="M983" s="244"/>
      <c r="N983" s="244"/>
      <c r="O983" s="244"/>
      <c r="P983" s="244"/>
      <c r="Q983" s="244"/>
      <c r="R983" s="244"/>
      <c r="S983" s="244"/>
      <c r="T983" s="244"/>
      <c r="U983" s="244"/>
      <c r="V983" s="244"/>
      <c r="W983" s="244"/>
      <c r="X983" s="244"/>
      <c r="Y983" s="244"/>
      <c r="Z983" s="244"/>
    </row>
    <row r="984" spans="12:26">
      <c r="L984" s="244"/>
      <c r="M984" s="244"/>
      <c r="N984" s="244"/>
      <c r="O984" s="244"/>
      <c r="P984" s="244"/>
      <c r="Q984" s="244"/>
      <c r="R984" s="244"/>
      <c r="S984" s="244"/>
      <c r="T984" s="244"/>
      <c r="U984" s="244"/>
      <c r="V984" s="244"/>
      <c r="W984" s="244"/>
      <c r="X984" s="244"/>
      <c r="Y984" s="244"/>
      <c r="Z984" s="244"/>
    </row>
    <row r="985" spans="12:26">
      <c r="L985" s="244"/>
      <c r="M985" s="244"/>
      <c r="N985" s="244"/>
      <c r="O985" s="244"/>
      <c r="P985" s="244"/>
      <c r="Q985" s="244"/>
      <c r="R985" s="244"/>
      <c r="S985" s="244"/>
      <c r="T985" s="244"/>
      <c r="U985" s="244"/>
      <c r="V985" s="244"/>
      <c r="W985" s="244"/>
      <c r="X985" s="244"/>
      <c r="Y985" s="244"/>
      <c r="Z985" s="244"/>
    </row>
    <row r="986" spans="12:26">
      <c r="L986" s="244"/>
      <c r="M986" s="244"/>
      <c r="N986" s="244"/>
      <c r="O986" s="244"/>
      <c r="P986" s="244"/>
      <c r="Q986" s="244"/>
      <c r="R986" s="244"/>
      <c r="S986" s="244"/>
      <c r="T986" s="244"/>
      <c r="U986" s="244"/>
      <c r="V986" s="244"/>
      <c r="W986" s="244"/>
      <c r="X986" s="244"/>
      <c r="Y986" s="244"/>
      <c r="Z986" s="244"/>
    </row>
    <row r="987" spans="12:26">
      <c r="L987" s="244"/>
      <c r="M987" s="244"/>
      <c r="N987" s="244"/>
      <c r="O987" s="244"/>
      <c r="P987" s="244"/>
      <c r="Q987" s="244"/>
      <c r="R987" s="244"/>
      <c r="S987" s="244"/>
      <c r="T987" s="244"/>
      <c r="U987" s="244"/>
      <c r="V987" s="244"/>
      <c r="W987" s="244"/>
      <c r="X987" s="244"/>
      <c r="Y987" s="244"/>
      <c r="Z987" s="244"/>
    </row>
    <row r="988" spans="12:26">
      <c r="L988" s="244"/>
      <c r="M988" s="244"/>
      <c r="N988" s="244"/>
      <c r="O988" s="244"/>
      <c r="P988" s="244"/>
      <c r="Q988" s="244"/>
      <c r="R988" s="244"/>
      <c r="S988" s="244"/>
      <c r="T988" s="244"/>
      <c r="U988" s="244"/>
      <c r="V988" s="244"/>
      <c r="W988" s="244"/>
      <c r="X988" s="244"/>
      <c r="Y988" s="244"/>
      <c r="Z988" s="244"/>
    </row>
    <row r="989" spans="12:26">
      <c r="L989" s="244"/>
      <c r="M989" s="244"/>
      <c r="N989" s="244"/>
      <c r="O989" s="244"/>
      <c r="P989" s="244"/>
      <c r="Q989" s="244"/>
      <c r="R989" s="244"/>
      <c r="S989" s="244"/>
      <c r="T989" s="244"/>
      <c r="U989" s="244"/>
      <c r="V989" s="244"/>
      <c r="W989" s="244"/>
      <c r="X989" s="244"/>
      <c r="Y989" s="244"/>
      <c r="Z989" s="244"/>
    </row>
    <row r="990" spans="12:26">
      <c r="L990" s="244"/>
      <c r="M990" s="244"/>
      <c r="N990" s="244"/>
      <c r="O990" s="244"/>
      <c r="P990" s="244"/>
      <c r="Q990" s="244"/>
      <c r="R990" s="244"/>
      <c r="S990" s="244"/>
      <c r="T990" s="244"/>
      <c r="U990" s="244"/>
      <c r="V990" s="244"/>
      <c r="W990" s="244"/>
      <c r="X990" s="244"/>
      <c r="Y990" s="244"/>
      <c r="Z990" s="244"/>
    </row>
    <row r="991" spans="12:26">
      <c r="L991" s="244"/>
      <c r="M991" s="244"/>
      <c r="N991" s="244"/>
      <c r="O991" s="244"/>
      <c r="P991" s="244"/>
      <c r="Q991" s="244"/>
      <c r="R991" s="244"/>
      <c r="S991" s="244"/>
      <c r="T991" s="244"/>
      <c r="U991" s="244"/>
      <c r="V991" s="244"/>
      <c r="W991" s="244"/>
      <c r="X991" s="244"/>
      <c r="Y991" s="244"/>
      <c r="Z991" s="244"/>
    </row>
    <row r="992" spans="12:26">
      <c r="L992" s="244"/>
      <c r="M992" s="244"/>
      <c r="N992" s="244"/>
      <c r="O992" s="244"/>
      <c r="P992" s="244"/>
      <c r="Q992" s="244"/>
      <c r="R992" s="244"/>
      <c r="S992" s="244"/>
      <c r="T992" s="244"/>
      <c r="U992" s="244"/>
      <c r="V992" s="244"/>
      <c r="W992" s="244"/>
      <c r="X992" s="244"/>
      <c r="Y992" s="244"/>
      <c r="Z992" s="244"/>
    </row>
    <row r="993" spans="12:26">
      <c r="L993" s="244"/>
      <c r="M993" s="244"/>
      <c r="N993" s="244"/>
      <c r="O993" s="244"/>
      <c r="P993" s="244"/>
      <c r="Q993" s="244"/>
      <c r="R993" s="244"/>
      <c r="S993" s="244"/>
      <c r="T993" s="244"/>
      <c r="U993" s="244"/>
      <c r="V993" s="244"/>
      <c r="W993" s="244"/>
      <c r="X993" s="244"/>
      <c r="Y993" s="244"/>
      <c r="Z993" s="244"/>
    </row>
    <row r="994" spans="12:26">
      <c r="L994" s="244"/>
      <c r="M994" s="244"/>
      <c r="N994" s="244"/>
      <c r="O994" s="244"/>
      <c r="P994" s="244"/>
      <c r="Q994" s="244"/>
      <c r="R994" s="244"/>
      <c r="S994" s="244"/>
      <c r="T994" s="244"/>
      <c r="U994" s="244"/>
      <c r="V994" s="244"/>
      <c r="W994" s="244"/>
      <c r="X994" s="244"/>
      <c r="Y994" s="244"/>
      <c r="Z994" s="244"/>
    </row>
    <row r="995" spans="12:26">
      <c r="L995" s="244"/>
      <c r="M995" s="244"/>
      <c r="N995" s="244"/>
      <c r="O995" s="244"/>
      <c r="P995" s="244"/>
      <c r="Q995" s="244"/>
      <c r="R995" s="244"/>
      <c r="S995" s="244"/>
      <c r="T995" s="244"/>
      <c r="U995" s="244"/>
      <c r="V995" s="244"/>
      <c r="W995" s="244"/>
      <c r="X995" s="244"/>
      <c r="Y995" s="244"/>
      <c r="Z995" s="244"/>
    </row>
    <row r="996" spans="12:26">
      <c r="L996" s="244"/>
      <c r="M996" s="244"/>
      <c r="N996" s="244"/>
      <c r="O996" s="244"/>
      <c r="P996" s="244"/>
      <c r="Q996" s="244"/>
      <c r="R996" s="244"/>
      <c r="S996" s="244"/>
      <c r="T996" s="244"/>
      <c r="U996" s="244"/>
      <c r="V996" s="244"/>
      <c r="W996" s="244"/>
      <c r="X996" s="244"/>
      <c r="Y996" s="244"/>
      <c r="Z996" s="244"/>
    </row>
    <row r="997" spans="12:26">
      <c r="L997" s="244"/>
      <c r="M997" s="244"/>
      <c r="N997" s="244"/>
      <c r="O997" s="244"/>
      <c r="P997" s="244"/>
      <c r="Q997" s="244"/>
      <c r="R997" s="244"/>
      <c r="S997" s="244"/>
      <c r="T997" s="244"/>
      <c r="U997" s="244"/>
      <c r="V997" s="244"/>
      <c r="W997" s="244"/>
      <c r="X997" s="244"/>
      <c r="Y997" s="244"/>
      <c r="Z997" s="244"/>
    </row>
    <row r="998" spans="12:26">
      <c r="L998" s="244"/>
      <c r="M998" s="244"/>
      <c r="N998" s="244"/>
      <c r="O998" s="244"/>
      <c r="P998" s="244"/>
      <c r="Q998" s="244"/>
      <c r="R998" s="244"/>
      <c r="S998" s="244"/>
      <c r="T998" s="244"/>
      <c r="U998" s="244"/>
      <c r="V998" s="244"/>
      <c r="W998" s="244"/>
      <c r="X998" s="244"/>
      <c r="Y998" s="244"/>
      <c r="Z998" s="244"/>
    </row>
    <row r="999" spans="12:26">
      <c r="L999" s="244"/>
      <c r="M999" s="244"/>
      <c r="N999" s="244"/>
      <c r="O999" s="244"/>
      <c r="P999" s="244"/>
      <c r="Q999" s="244"/>
      <c r="R999" s="244"/>
      <c r="S999" s="244"/>
      <c r="T999" s="244"/>
      <c r="U999" s="244"/>
      <c r="V999" s="244"/>
      <c r="W999" s="244"/>
      <c r="X999" s="244"/>
      <c r="Y999" s="244"/>
      <c r="Z999" s="244"/>
    </row>
  </sheetData>
  <mergeCells count="27">
    <mergeCell ref="W6:Y8"/>
    <mergeCell ref="F1:H1"/>
    <mergeCell ref="C1:E1"/>
    <mergeCell ref="I1:K1"/>
    <mergeCell ref="L1:M1"/>
    <mergeCell ref="K2:K3"/>
    <mergeCell ref="L2:L3"/>
    <mergeCell ref="M2:M3"/>
    <mergeCell ref="C2:C3"/>
    <mergeCell ref="D2:D3"/>
    <mergeCell ref="R1:U1"/>
    <mergeCell ref="P1:Q1"/>
    <mergeCell ref="N1:O1"/>
    <mergeCell ref="O2:O3"/>
    <mergeCell ref="A2:A3"/>
    <mergeCell ref="U2:U3"/>
    <mergeCell ref="T2:T3"/>
    <mergeCell ref="J2:J3"/>
    <mergeCell ref="S2:S3"/>
    <mergeCell ref="R2:R3"/>
    <mergeCell ref="N2:N3"/>
    <mergeCell ref="E2:E3"/>
    <mergeCell ref="F2:F3"/>
    <mergeCell ref="G2:G3"/>
    <mergeCell ref="H2:H3"/>
    <mergeCell ref="I2:I3"/>
    <mergeCell ref="B1:B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:AZ382"/>
  <sheetViews>
    <sheetView topLeftCell="B22" workbookViewId="0">
      <selection activeCell="V35" sqref="V35"/>
    </sheetView>
  </sheetViews>
  <sheetFormatPr defaultColWidth="14.42578125" defaultRowHeight="15" customHeight="1"/>
  <cols>
    <col min="1" max="1" width="6.42578125" customWidth="1"/>
    <col min="2" max="2" width="13.7109375" customWidth="1"/>
    <col min="3" max="3" width="6" customWidth="1"/>
    <col min="4" max="4" width="5.85546875" customWidth="1"/>
    <col min="5" max="5" width="7" customWidth="1"/>
    <col min="6" max="6" width="7.5703125" customWidth="1"/>
    <col min="7" max="7" width="6.28515625" customWidth="1"/>
    <col min="8" max="8" width="6.42578125" customWidth="1"/>
    <col min="9" max="9" width="4.85546875" customWidth="1"/>
    <col min="10" max="10" width="6.5703125" customWidth="1"/>
    <col min="11" max="11" width="6.140625" customWidth="1"/>
    <col min="12" max="12" width="6.7109375" customWidth="1"/>
    <col min="13" max="13" width="4.85546875" customWidth="1"/>
    <col min="14" max="14" width="7.140625" customWidth="1"/>
    <col min="15" max="15" width="6.5703125" customWidth="1"/>
    <col min="16" max="16" width="6" customWidth="1"/>
    <col min="17" max="19" width="5.85546875" customWidth="1"/>
    <col min="20" max="21" width="5.42578125" customWidth="1"/>
    <col min="22" max="22" width="5.140625" customWidth="1"/>
    <col min="23" max="23" width="4.7109375" customWidth="1"/>
    <col min="24" max="24" width="5.7109375" customWidth="1"/>
    <col min="25" max="25" width="4.85546875" customWidth="1"/>
    <col min="26" max="26" width="7.140625" customWidth="1"/>
    <col min="27" max="27" width="6" customWidth="1"/>
    <col min="28" max="28" width="6.28515625" customWidth="1"/>
    <col min="29" max="29" width="6.140625" customWidth="1"/>
    <col min="30" max="30" width="6.28515625" customWidth="1"/>
    <col min="31" max="32" width="8.7109375" customWidth="1"/>
    <col min="33" max="33" width="14.5703125" customWidth="1"/>
    <col min="34" max="35" width="8.7109375" customWidth="1"/>
    <col min="36" max="36" width="12.7109375" customWidth="1"/>
    <col min="37" max="37" width="11.85546875" customWidth="1"/>
    <col min="38" max="38" width="11.7109375" customWidth="1"/>
    <col min="39" max="52" width="8.7109375" customWidth="1"/>
  </cols>
  <sheetData>
    <row r="1" spans="1:38">
      <c r="A1" s="555"/>
      <c r="B1" s="509" t="s">
        <v>1</v>
      </c>
      <c r="C1" s="509" t="s">
        <v>797</v>
      </c>
      <c r="D1" s="510"/>
    </row>
    <row r="2" spans="1:38">
      <c r="A2" s="508"/>
      <c r="B2" s="510"/>
      <c r="C2" s="335" t="s">
        <v>178</v>
      </c>
      <c r="D2" s="335" t="s">
        <v>227</v>
      </c>
      <c r="E2" s="8"/>
    </row>
    <row r="3" spans="1:38">
      <c r="A3" s="244"/>
      <c r="B3" s="335" t="s">
        <v>18</v>
      </c>
      <c r="C3" s="335">
        <f>COUNTIFS(Sheet1!$B$5:$B$2696, B3, Sheet1!$F$5:$F$2696, $C$2)</f>
        <v>0</v>
      </c>
      <c r="D3" s="335">
        <f>COUNTIFS(Sheet1!$B$5:$B$2696, B3, Sheet1!$F$5:$F$2696, $D$2)</f>
        <v>3</v>
      </c>
      <c r="E3" s="8"/>
    </row>
    <row r="4" spans="1:38">
      <c r="A4" s="244"/>
      <c r="B4" s="335" t="s">
        <v>38</v>
      </c>
      <c r="C4" s="335">
        <f>COUNTIFS(Sheet1!$B$5:$B$2696, B4, Sheet1!$F$5:$F$2696, $C$2)</f>
        <v>2</v>
      </c>
      <c r="D4" s="335">
        <f>COUNTIFS(Sheet1!$B$5:$B$2696, B4, Sheet1!$F$5:$F$2696, $D$2)</f>
        <v>10</v>
      </c>
      <c r="E4" s="8"/>
      <c r="AG4" s="43" t="s">
        <v>798</v>
      </c>
      <c r="AH4" s="43" t="s">
        <v>0</v>
      </c>
    </row>
    <row r="5" spans="1:38">
      <c r="A5" s="244"/>
      <c r="B5" s="335" t="s">
        <v>43</v>
      </c>
      <c r="C5" s="335">
        <f>COUNTIFS(Sheet1!$B$5:$B$2696, B5, Sheet1!$F$5:$F$2696, $C$2)</f>
        <v>3</v>
      </c>
      <c r="D5" s="335">
        <f>COUNTIFS(Sheet1!$B$5:$B$2696, B5, Sheet1!$F$5:$F$2696, $D$2)</f>
        <v>4</v>
      </c>
      <c r="E5" s="8"/>
      <c r="AG5" s="43" t="s">
        <v>784</v>
      </c>
      <c r="AH5" s="43">
        <f>COUNTIF(Sheet1!$H$5:$H$2691, AG5)</f>
        <v>56</v>
      </c>
      <c r="AK5" s="8" t="s">
        <v>784</v>
      </c>
      <c r="AL5" s="48">
        <f>AH5/$AH$11</f>
        <v>4.1573867854491464E-2</v>
      </c>
    </row>
    <row r="6" spans="1:38">
      <c r="A6" s="244"/>
      <c r="B6" s="335" t="s">
        <v>44</v>
      </c>
      <c r="C6" s="335">
        <f>COUNTIFS(Sheet1!$B$5:$B$2696, B6, Sheet1!$F$5:$F$2696, $C$2)</f>
        <v>0</v>
      </c>
      <c r="D6" s="335">
        <f>COUNTIFS(Sheet1!$B$5:$B$2696, B6, Sheet1!$F$5:$F$2696, $D$2)</f>
        <v>0</v>
      </c>
      <c r="E6" s="8"/>
      <c r="AG6" s="43" t="s">
        <v>786</v>
      </c>
      <c r="AH6" s="43">
        <f>COUNTIF(Sheet1!$H$5:$H$2691, AG6)</f>
        <v>264</v>
      </c>
      <c r="AK6" s="8" t="s">
        <v>786</v>
      </c>
      <c r="AL6" s="48">
        <f>AH6/$AH$11</f>
        <v>0.19599109131403117</v>
      </c>
    </row>
    <row r="7" spans="1:38">
      <c r="A7" s="244"/>
      <c r="B7" s="335" t="s">
        <v>46</v>
      </c>
      <c r="C7" s="335">
        <f>COUNTIFS(Sheet1!$B$5:$B$2696, B7, Sheet1!$F$5:$F$2696, $C$2)</f>
        <v>9</v>
      </c>
      <c r="D7" s="335">
        <f>COUNTIFS(Sheet1!$B$5:$B$2696, B7, Sheet1!$F$5:$F$2696, $D$2)</f>
        <v>2</v>
      </c>
      <c r="E7" s="8"/>
      <c r="AG7" s="43" t="s">
        <v>787</v>
      </c>
      <c r="AH7" s="43">
        <f>COUNTIF(Sheet1!$H$5:$H$2691, AG7)</f>
        <v>676</v>
      </c>
      <c r="AK7" s="8" t="s">
        <v>787</v>
      </c>
      <c r="AL7" s="48">
        <f t="shared" ref="AL7:AL10" si="0">AH7/$AH$11</f>
        <v>0.50185597624350409</v>
      </c>
    </row>
    <row r="8" spans="1:38">
      <c r="A8" s="244"/>
      <c r="B8" s="335" t="s">
        <v>47</v>
      </c>
      <c r="C8" s="335">
        <f>COUNTIFS(Sheet1!$B$5:$B$2696, B8, Sheet1!$F$5:$F$2696, $C$2)</f>
        <v>1</v>
      </c>
      <c r="D8" s="335">
        <f>COUNTIFS(Sheet1!$B$5:$B$2696, B8, Sheet1!$F$5:$F$2696, $D$2)</f>
        <v>1</v>
      </c>
      <c r="E8" s="8"/>
      <c r="Q8">
        <f>SUM(AH5:AH10)</f>
        <v>1347</v>
      </c>
      <c r="AG8" s="43" t="s">
        <v>789</v>
      </c>
      <c r="AH8" s="43">
        <f>COUNTIF(Sheet1!$H$5:$H$2691, AG8)</f>
        <v>111</v>
      </c>
      <c r="AK8" s="8" t="s">
        <v>789</v>
      </c>
      <c r="AL8" s="48">
        <f t="shared" si="0"/>
        <v>8.2405345211581285E-2</v>
      </c>
    </row>
    <row r="9" spans="1:38">
      <c r="A9" s="244"/>
      <c r="B9" s="335" t="s">
        <v>49</v>
      </c>
      <c r="C9" s="335">
        <f>COUNTIFS(Sheet1!$B$5:$B$2696, B9, Sheet1!$F$5:$F$2696, $C$2)</f>
        <v>0</v>
      </c>
      <c r="D9" s="335">
        <f>COUNTIFS(Sheet1!$B$5:$B$2696, B9, Sheet1!$F$5:$F$2696, $D$2)</f>
        <v>4</v>
      </c>
      <c r="E9" s="8"/>
      <c r="AA9" s="506" t="s">
        <v>2260</v>
      </c>
      <c r="AB9" s="506"/>
      <c r="AC9" s="506"/>
      <c r="AG9" s="43" t="s">
        <v>790</v>
      </c>
      <c r="AH9" s="43">
        <f>COUNTIF(Sheet1!$H$5:$H$2691, AG9)</f>
        <v>169</v>
      </c>
      <c r="AK9" s="8" t="s">
        <v>790</v>
      </c>
      <c r="AL9" s="48">
        <f t="shared" si="0"/>
        <v>0.12546399406087602</v>
      </c>
    </row>
    <row r="10" spans="1:38">
      <c r="A10" s="244"/>
      <c r="B10" s="335" t="s">
        <v>67</v>
      </c>
      <c r="C10" s="335">
        <f>COUNTIFS(Sheet1!$B$5:$B$2696, B10, Sheet1!$F$5:$F$2696, $C$2)</f>
        <v>1</v>
      </c>
      <c r="D10" s="335">
        <f>COUNTIFS(Sheet1!$B$5:$B$2696, B10, Sheet1!$F$5:$F$2696, $D$2)</f>
        <v>8</v>
      </c>
      <c r="E10" s="8"/>
      <c r="AA10" s="506"/>
      <c r="AB10" s="506"/>
      <c r="AC10" s="506"/>
      <c r="AG10" s="43" t="s">
        <v>791</v>
      </c>
      <c r="AH10" s="43">
        <f>COUNTIF(Sheet1!$H$5:$H$2691, AG10)</f>
        <v>71</v>
      </c>
      <c r="AK10" s="8" t="s">
        <v>791</v>
      </c>
      <c r="AL10" s="48">
        <f t="shared" si="0"/>
        <v>5.270972531551596E-2</v>
      </c>
    </row>
    <row r="11" spans="1:38">
      <c r="A11" s="244"/>
      <c r="B11" s="335" t="s">
        <v>68</v>
      </c>
      <c r="C11" s="335">
        <f>COUNTIFS(Sheet1!$B$5:$B$2696, B11, Sheet1!$F$5:$F$2696, $C$2)</f>
        <v>0</v>
      </c>
      <c r="D11" s="335">
        <f>COUNTIFS(Sheet1!$B$5:$B$2696, B11, Sheet1!$F$5:$F$2696, $D$2)</f>
        <v>0</v>
      </c>
      <c r="E11" s="8"/>
      <c r="J11" t="s">
        <v>800</v>
      </c>
      <c r="M11" t="s">
        <v>801</v>
      </c>
      <c r="O11" t="s">
        <v>802</v>
      </c>
      <c r="AA11" s="506"/>
      <c r="AB11" s="506"/>
      <c r="AC11" s="506"/>
      <c r="AG11" s="43" t="s">
        <v>87</v>
      </c>
      <c r="AH11" s="43">
        <f>SUM(AH5:AH10)</f>
        <v>1347</v>
      </c>
    </row>
    <row r="12" spans="1:38">
      <c r="A12" s="244"/>
      <c r="B12" s="335" t="s">
        <v>69</v>
      </c>
      <c r="C12" s="335">
        <f>COUNTIFS(Sheet1!$B$5:$B$2696, B12, Sheet1!$F$5:$F$2696, $C$2)</f>
        <v>0</v>
      </c>
      <c r="D12" s="335">
        <f>COUNTIFS(Sheet1!$B$5:$B$2696, B12, Sheet1!$F$5:$F$2696, $D$2)</f>
        <v>0</v>
      </c>
      <c r="E12" s="8"/>
      <c r="J12">
        <f>COUNT(C46,K46,I46,O46,S46,U46,AA46,C70:H71,I70,M70:P71,Q70,W70,Y70,C94:H95,I94:P94,Q94,C118,I118,K118,Q118,C142,G142:X143,Y142,AC142,C166,I166:AB167,C190:L191,M190,Q190)</f>
        <v>0</v>
      </c>
      <c r="M12">
        <f>G66+Y66+U90+G138+O138+G186+O210</f>
        <v>14</v>
      </c>
      <c r="O12">
        <f>E66+M66+Q66+W66+K90+S90+K114+O114+M138+E138+E162+U162+AA162+U186+E186</f>
        <v>96</v>
      </c>
      <c r="AA12" s="506"/>
      <c r="AB12" s="506"/>
      <c r="AC12" s="506"/>
    </row>
    <row r="13" spans="1:38">
      <c r="A13" s="244"/>
      <c r="B13" s="335" t="s">
        <v>80</v>
      </c>
      <c r="C13" s="335">
        <f>COUNTIFS(Sheet1!$B$5:$B$2696, B14, Sheet1!$F$5:$F$2696, $C$2)</f>
        <v>0</v>
      </c>
      <c r="D13" s="335">
        <f>COUNTIFS(Sheet1!$B$5:$B$2696, B14, Sheet1!$F$5:$F$2696, $D$2)</f>
        <v>0</v>
      </c>
      <c r="E13" s="8"/>
      <c r="AA13" s="506"/>
      <c r="AB13" s="506"/>
      <c r="AC13" s="506"/>
    </row>
    <row r="14" spans="1:38">
      <c r="A14" s="244"/>
      <c r="B14" s="335" t="s">
        <v>71</v>
      </c>
      <c r="C14" s="335">
        <f>COUNTIFS(Sheet1!$B$5:$B$2696, B15, Sheet1!$F$5:$F$2696, $C$2)</f>
        <v>0</v>
      </c>
      <c r="D14" s="335">
        <f>COUNTIFS(Sheet1!$B$5:$B$2696, B15, Sheet1!$F$5:$F$2696, $D$2)</f>
        <v>0</v>
      </c>
      <c r="E14" s="8"/>
    </row>
    <row r="15" spans="1:38">
      <c r="A15" s="244"/>
      <c r="B15" s="335" t="s">
        <v>72</v>
      </c>
      <c r="C15" s="335">
        <f>COUNTIFS(Sheet1!$B$5:$B$2696, B16, Sheet1!$F$5:$F$2696, $C$2)</f>
        <v>0</v>
      </c>
      <c r="D15" s="335">
        <f>COUNTIFS(Sheet1!$B$5:$B$2696, B16, Sheet1!$F$5:$F$2696, $D$2)</f>
        <v>1</v>
      </c>
      <c r="E15" s="8"/>
      <c r="R15">
        <v>1672</v>
      </c>
    </row>
    <row r="16" spans="1:38">
      <c r="A16" s="244"/>
      <c r="B16" s="335" t="s">
        <v>73</v>
      </c>
      <c r="C16" s="335">
        <f>COUNTIFS(Sheet1!$B$5:$B$2696, B17, Sheet1!$F$5:$F$2696, $C$2)</f>
        <v>0</v>
      </c>
      <c r="D16" s="335">
        <f>COUNTIFS(Sheet1!$B$5:$B$2696, B17, Sheet1!$F$5:$F$2696, $D$2)</f>
        <v>0</v>
      </c>
      <c r="E16" s="8"/>
    </row>
    <row r="17" spans="1:52">
      <c r="A17" s="244"/>
      <c r="B17" s="335" t="s">
        <v>181</v>
      </c>
      <c r="C17" s="335">
        <f>COUNTIFS(Sheet1!$B$5:$B$2696, B13, Sheet1!$F$5:$F$2696, $C$2)</f>
        <v>0</v>
      </c>
      <c r="D17" s="335">
        <f>COUNTIFS(Sheet1!$B$5:$B$2696, B13, Sheet1!$F$5:$F$2696, $D$2)</f>
        <v>0</v>
      </c>
      <c r="E17" s="8"/>
    </row>
    <row r="18" spans="1:52">
      <c r="A18" s="244"/>
      <c r="B18" s="335" t="s">
        <v>192</v>
      </c>
      <c r="C18" s="335">
        <f>COUNTIFS(Sheet1!$B$5:$B$2696, B18, Sheet1!$F$5:$F$2696, $C$2)</f>
        <v>0</v>
      </c>
      <c r="D18" s="335">
        <f>COUNTIFS(Sheet1!$B$5:$B$2696, B18, Sheet1!$F$5:$F$2696, $D$2)</f>
        <v>0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>
      <c r="A19" s="244"/>
      <c r="B19" s="335" t="s">
        <v>194</v>
      </c>
      <c r="C19" s="335">
        <f>COUNTIFS(Sheet1!$B$5:$B$2696, B19, Sheet1!$F$5:$F$2696, $C$2)</f>
        <v>0</v>
      </c>
      <c r="D19" s="335">
        <f>COUNTIFS(Sheet1!$B$5:$B$2696, B19, Sheet1!$F$5:$F$2696, $D$2)</f>
        <v>3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>
      <c r="A20" s="244"/>
      <c r="B20" s="335" t="s">
        <v>87</v>
      </c>
      <c r="C20" s="335">
        <f>SUM(C3:C17)</f>
        <v>16</v>
      </c>
      <c r="D20" s="335">
        <f>SUM(D3:D17)</f>
        <v>33</v>
      </c>
      <c r="E20" s="8"/>
    </row>
    <row r="22" spans="1:52" ht="15" customHeight="1" thickBot="1"/>
    <row r="23" spans="1:52" ht="15.75" customHeight="1" thickBot="1">
      <c r="A23" s="532" t="s">
        <v>0</v>
      </c>
      <c r="B23" s="533" t="s">
        <v>1</v>
      </c>
      <c r="C23" s="559" t="s">
        <v>786</v>
      </c>
      <c r="D23" s="560"/>
      <c r="E23" s="560"/>
      <c r="F23" s="560"/>
      <c r="G23" s="560"/>
      <c r="H23" s="560"/>
      <c r="I23" s="560"/>
      <c r="J23" s="560"/>
      <c r="K23" s="560"/>
      <c r="L23" s="560"/>
      <c r="M23" s="362"/>
      <c r="N23" s="362"/>
      <c r="O23" s="362"/>
      <c r="P23" s="362"/>
      <c r="Q23" s="362"/>
      <c r="R23" s="363"/>
      <c r="AC23" s="8"/>
      <c r="AD23" s="8"/>
      <c r="AE23" s="8"/>
      <c r="AF23" s="8"/>
      <c r="AG23" s="8"/>
      <c r="AH23" s="8"/>
      <c r="AI23" s="8"/>
      <c r="AJ23" s="8"/>
    </row>
    <row r="24" spans="1:52" ht="15" customHeight="1">
      <c r="A24" s="556"/>
      <c r="B24" s="516"/>
      <c r="C24" s="497" t="s">
        <v>804</v>
      </c>
      <c r="D24" s="498"/>
      <c r="E24" s="497" t="s">
        <v>805</v>
      </c>
      <c r="F24" s="498"/>
      <c r="G24" s="497" t="s">
        <v>806</v>
      </c>
      <c r="H24" s="498"/>
      <c r="I24" s="557"/>
      <c r="J24" s="558"/>
      <c r="K24" s="497" t="s">
        <v>253</v>
      </c>
      <c r="L24" s="541"/>
      <c r="M24" s="497" t="s">
        <v>808</v>
      </c>
      <c r="N24" s="498"/>
      <c r="O24" s="542"/>
      <c r="P24" s="543"/>
      <c r="Q24" s="542"/>
      <c r="R24" s="543"/>
      <c r="W24" s="236" t="s">
        <v>1042</v>
      </c>
      <c r="X24" s="236"/>
      <c r="Y24" s="236"/>
      <c r="Z24" s="236" t="s">
        <v>345</v>
      </c>
      <c r="AA24" s="236"/>
      <c r="AB24" s="236" t="s">
        <v>809</v>
      </c>
      <c r="AC24" s="361"/>
      <c r="AD24" s="8"/>
      <c r="AE24" s="8"/>
      <c r="AF24" s="8"/>
      <c r="AG24" s="8"/>
      <c r="AH24" s="8"/>
      <c r="AI24" s="8"/>
      <c r="AJ24" s="8"/>
    </row>
    <row r="25" spans="1:52">
      <c r="A25" s="521"/>
      <c r="B25" s="517"/>
      <c r="C25" s="65" t="s">
        <v>4</v>
      </c>
      <c r="D25" s="66" t="s">
        <v>41</v>
      </c>
      <c r="E25" s="65" t="s">
        <v>4</v>
      </c>
      <c r="F25" s="66" t="s">
        <v>41</v>
      </c>
      <c r="G25" s="65" t="s">
        <v>4</v>
      </c>
      <c r="H25" s="66" t="s">
        <v>41</v>
      </c>
      <c r="I25" s="65"/>
      <c r="J25" s="66"/>
      <c r="K25" s="65" t="s">
        <v>4</v>
      </c>
      <c r="L25" s="66" t="s">
        <v>41</v>
      </c>
      <c r="M25" s="65" t="s">
        <v>4</v>
      </c>
      <c r="N25" s="66" t="s">
        <v>41</v>
      </c>
      <c r="O25" s="65"/>
      <c r="P25" s="66"/>
      <c r="Q25" s="65"/>
      <c r="R25" s="66"/>
      <c r="W25" s="236" t="s">
        <v>4</v>
      </c>
      <c r="X25" s="236" t="s">
        <v>41</v>
      </c>
      <c r="Y25" s="236"/>
      <c r="Z25" s="236" t="s">
        <v>4</v>
      </c>
      <c r="AA25" s="236" t="s">
        <v>41</v>
      </c>
      <c r="AB25" s="236" t="s">
        <v>4</v>
      </c>
      <c r="AC25" s="361" t="s">
        <v>41</v>
      </c>
      <c r="AD25" s="8"/>
      <c r="AE25" s="8"/>
      <c r="AF25" s="8"/>
      <c r="AG25" s="8"/>
      <c r="AH25" s="8"/>
      <c r="AI25" s="8"/>
      <c r="AJ25" s="8"/>
    </row>
    <row r="26" spans="1:52">
      <c r="A26" s="108">
        <v>82</v>
      </c>
      <c r="B26" s="67" t="s">
        <v>18</v>
      </c>
      <c r="C26" s="65">
        <f>COUNTIFS(Sheet1!$B$5:$B$2696, B3, Sheet1!$F$5:$F$2696, $C$24)</f>
        <v>0</v>
      </c>
      <c r="D26" s="66">
        <f>SUMIFS(Sheet1!$G$5:$G$2696, Sheet1!$B$5:$B$2696, B3, Sheet1!$F$5:$F$2696, $C$24)</f>
        <v>0</v>
      </c>
      <c r="E26" s="65">
        <f>COUNTIFS(Sheet1!$B$5:$B$2696, B3, Sheet1!$F$5:$F$2696, $E$24)</f>
        <v>0</v>
      </c>
      <c r="F26" s="66">
        <f>SUMIFS(Sheet1!$G$5:$G$2696, Sheet1!$B$5:$B$2696, B3, Sheet1!$F$5:$F$2696, $E$24)</f>
        <v>0</v>
      </c>
      <c r="G26" s="65">
        <f>COUNTIFS(Sheet1!$B$5:$B$2696, B3, Sheet1!$F$5:$F$2696, $G$24)</f>
        <v>0</v>
      </c>
      <c r="H26" s="66">
        <f>SUMIFS(Sheet1!$G$5:$G$2696, Sheet1!$B$5:$B$2696, B3, Sheet1!$F$5:$F$2696, $G$24)</f>
        <v>0</v>
      </c>
      <c r="I26" s="65"/>
      <c r="J26" s="66"/>
      <c r="K26" s="65">
        <f>COUNTIFS(Sheet1!$B$5:$B$2696, B3, Sheet1!$F$5:$F$2696, $K$24)</f>
        <v>16</v>
      </c>
      <c r="L26" s="66">
        <f>SUMIFS(Sheet1!$G$5:$G$2696, Sheet1!$B$5:$B$2696, B3, Sheet1!$F$5:$F$2696, $K$24)</f>
        <v>2200</v>
      </c>
      <c r="M26" s="65">
        <f>COUNTIFS(Sheet1!$B$5:$B$2696, B3, Sheet1!$F$5:$F$2696, $M$24)</f>
        <v>0</v>
      </c>
      <c r="N26" s="66">
        <f>SUMIFS(Sheet1!$G$5:$G$2696, Sheet1!$B$5:$B$2696, B3, Sheet1!$F$5:$F$2696, $M$24)</f>
        <v>0</v>
      </c>
      <c r="O26" s="65"/>
      <c r="P26" s="66"/>
      <c r="Q26" s="65"/>
      <c r="R26" s="66"/>
      <c r="W26" s="236">
        <f>COUNTIFS(Sheet1!$B$5:$B$2696, B26, Sheet1!$F$5:$F$2696, $W$24)</f>
        <v>0</v>
      </c>
      <c r="X26" s="236">
        <f>SUMIFS(Sheet1!$G$5:$G$2696, Sheet1!$B$5:$B$2696, B26, Sheet1!$F$5:$F$2696, $W$24)</f>
        <v>0</v>
      </c>
      <c r="Y26" s="236"/>
      <c r="Z26" s="236">
        <f>COUNTIFS(Sheet1!$B$5:$B$2696, B26, Sheet1!$F$5:$F$2696, $Z$24)</f>
        <v>0</v>
      </c>
      <c r="AA26" s="236">
        <f>SUMIFS(Sheet1!$G$5:$G$2696, Sheet1!$B$5:$B$2696, B26, Sheet1!$F$5:$F$2696,$Z$24)</f>
        <v>0</v>
      </c>
      <c r="AB26" s="236">
        <v>0</v>
      </c>
      <c r="AC26" s="361">
        <v>0</v>
      </c>
      <c r="AD26" s="8"/>
      <c r="AE26" s="8"/>
      <c r="AF26" s="8"/>
      <c r="AG26" s="8"/>
      <c r="AH26" s="8"/>
      <c r="AI26" s="8"/>
      <c r="AJ26" s="8"/>
    </row>
    <row r="27" spans="1:52">
      <c r="A27" s="108">
        <v>101</v>
      </c>
      <c r="B27" s="67" t="s">
        <v>38</v>
      </c>
      <c r="C27" s="65">
        <f>COUNTIFS(Sheet1!$B$5:$B$2696, B4, Sheet1!$F$5:$F$2696, $C$24)</f>
        <v>0</v>
      </c>
      <c r="D27" s="66">
        <f>SUMIFS(Sheet1!$G$5:$G$2696, Sheet1!$B$5:$B$2696, B4, Sheet1!$F$5:$F$2696, $C$24)</f>
        <v>0</v>
      </c>
      <c r="E27" s="65">
        <f>COUNTIFS(Sheet1!$B$5:$B$2696, B4, Sheet1!$F$5:$F$2696, $E$24)</f>
        <v>0</v>
      </c>
      <c r="F27" s="66">
        <f>SUMIFS(Sheet1!$G$5:$G$2696, Sheet1!$B$5:$B$2696, B4, Sheet1!$F$5:$F$2696, $E$24)</f>
        <v>0</v>
      </c>
      <c r="G27" s="65">
        <f>COUNTIFS(Sheet1!$B$5:$B$2696, B4, Sheet1!$F$5:$F$2696, $G$24)</f>
        <v>0</v>
      </c>
      <c r="H27" s="66">
        <f>SUMIFS(Sheet1!$G$5:$G$2696, Sheet1!$B$5:$B$2696, B4, Sheet1!$F$5:$F$2696, $G$24)</f>
        <v>0</v>
      </c>
      <c r="I27" s="65"/>
      <c r="J27" s="66"/>
      <c r="K27" s="65">
        <f>COUNTIFS(Sheet1!$B$5:$B$2696, B4, Sheet1!$F$5:$F$2696, $K$24)</f>
        <v>13</v>
      </c>
      <c r="L27" s="66">
        <f>SUMIFS(Sheet1!$G$5:$G$2696, Sheet1!$B$5:$B$2696, B4, Sheet1!$F$5:$F$2696, $K$24)</f>
        <v>1750</v>
      </c>
      <c r="M27" s="65">
        <f>COUNTIFS(Sheet1!$B$5:$B$2696, B4, Sheet1!$F$5:$F$2696, $M$24)</f>
        <v>0</v>
      </c>
      <c r="N27" s="66">
        <f>SUMIFS(Sheet1!$G$5:$G$2696, Sheet1!$B$5:$B$2696, B4, Sheet1!$F$5:$F$2696, $M$24)</f>
        <v>0</v>
      </c>
      <c r="O27" s="65"/>
      <c r="P27" s="66"/>
      <c r="Q27" s="65"/>
      <c r="R27" s="66"/>
      <c r="W27" s="236">
        <f>COUNTIFS(Sheet1!$B$5:$B$2696, B27, Sheet1!$F$5:$F$2696, $W$24)</f>
        <v>0</v>
      </c>
      <c r="X27" s="236">
        <f>SUMIFS(Sheet1!$G$5:$G$2696, Sheet1!$B$5:$B$2696, B27, Sheet1!$F$5:$F$2696, $W$24)</f>
        <v>0</v>
      </c>
      <c r="Y27" s="236"/>
      <c r="Z27" s="236">
        <f>COUNTIFS(Sheet1!$B$5:$B$2696, B27, Sheet1!$F$5:$F$2696, $Z$24)</f>
        <v>4</v>
      </c>
      <c r="AA27" s="236">
        <f>SUMIFS(Sheet1!$G$5:$G$2696, Sheet1!$B$5:$B$2696, B27, Sheet1!$F$5:$F$2696,$Z$24)</f>
        <v>500</v>
      </c>
      <c r="AB27" s="236">
        <v>0</v>
      </c>
      <c r="AC27" s="361">
        <v>0</v>
      </c>
      <c r="AD27" s="8"/>
      <c r="AE27" s="8"/>
      <c r="AF27" s="8"/>
      <c r="AG27" s="8"/>
      <c r="AH27" s="8"/>
      <c r="AI27" s="8"/>
      <c r="AJ27" s="8"/>
    </row>
    <row r="28" spans="1:52">
      <c r="A28" s="108">
        <v>82</v>
      </c>
      <c r="B28" s="67" t="s">
        <v>43</v>
      </c>
      <c r="C28" s="65">
        <f>COUNTIFS(Sheet1!$B$5:$B$2696, B5, Sheet1!$F$5:$F$2696, $C$24)</f>
        <v>0</v>
      </c>
      <c r="D28" s="66">
        <f>SUMIFS(Sheet1!$G$5:$G$2696, Sheet1!$B$5:$B$2696, B5, Sheet1!$F$5:$F$2696, $C$24)</f>
        <v>0</v>
      </c>
      <c r="E28" s="65">
        <f>COUNTIFS(Sheet1!$B$5:$B$2696, B5, Sheet1!$F$5:$F$2696, $E$24)</f>
        <v>0</v>
      </c>
      <c r="F28" s="66">
        <f>SUMIFS(Sheet1!$G$5:$G$2696, Sheet1!$B$5:$B$2696, B5, Sheet1!$F$5:$F$2696, $E$24)</f>
        <v>0</v>
      </c>
      <c r="G28" s="65">
        <f>COUNTIFS(Sheet1!$B$5:$B$2696, B5, Sheet1!$F$5:$F$2696, $G$24)</f>
        <v>0</v>
      </c>
      <c r="H28" s="66">
        <f>SUMIFS(Sheet1!$G$5:$G$2696, Sheet1!$B$5:$B$2696, B5, Sheet1!$F$5:$F$2696, $G$24)</f>
        <v>0</v>
      </c>
      <c r="I28" s="65"/>
      <c r="J28" s="66"/>
      <c r="K28" s="65">
        <f>COUNTIFS(Sheet1!$B$5:$B$2696, B5, Sheet1!$F$5:$F$2696, $K$24)</f>
        <v>4</v>
      </c>
      <c r="L28" s="66">
        <f>SUMIFS(Sheet1!$G$5:$G$2696, Sheet1!$B$5:$B$2696, B5, Sheet1!$F$5:$F$2696, $K$24)</f>
        <v>700</v>
      </c>
      <c r="M28" s="65">
        <f>COUNTIFS(Sheet1!$B$5:$B$2696, B5, Sheet1!$F$5:$F$2696, $M$24)</f>
        <v>0</v>
      </c>
      <c r="N28" s="66">
        <f>SUMIFS(Sheet1!$G$5:$G$2696, Sheet1!$B$5:$B$2696, B5, Sheet1!$F$5:$F$2696, $M$24)</f>
        <v>0</v>
      </c>
      <c r="O28" s="65"/>
      <c r="P28" s="66"/>
      <c r="Q28" s="65"/>
      <c r="R28" s="66"/>
      <c r="W28" s="236">
        <f>COUNTIFS(Sheet1!$B$5:$B$2696, B28, Sheet1!$F$5:$F$2696, $W$24)</f>
        <v>0</v>
      </c>
      <c r="X28" s="236">
        <f>SUMIFS(Sheet1!$G$5:$G$2696, Sheet1!$B$5:$B$2696, B28, Sheet1!$F$5:$F$2696, $W$24)</f>
        <v>0</v>
      </c>
      <c r="Y28" s="236"/>
      <c r="Z28" s="236">
        <f>COUNTIFS(Sheet1!$B$5:$B$2696, B28, Sheet1!$F$5:$F$2696, $Z$24)</f>
        <v>0</v>
      </c>
      <c r="AA28" s="236">
        <f>SUMIFS(Sheet1!$G$5:$G$2696, Sheet1!$B$5:$B$2696, B28, Sheet1!$F$5:$F$2696,$Z$24)</f>
        <v>0</v>
      </c>
      <c r="AB28" s="236">
        <v>0</v>
      </c>
      <c r="AC28" s="361">
        <v>0</v>
      </c>
      <c r="AD28" s="8"/>
      <c r="AE28" s="8"/>
      <c r="AF28" s="8"/>
      <c r="AG28" s="8"/>
      <c r="AH28" s="8"/>
      <c r="AI28" s="8"/>
      <c r="AJ28" s="8"/>
    </row>
    <row r="29" spans="1:52">
      <c r="A29" s="108">
        <v>102</v>
      </c>
      <c r="B29" s="67" t="s">
        <v>44</v>
      </c>
      <c r="C29" s="65">
        <f>COUNTIFS(Sheet1!$B$5:$B$2696, B6, Sheet1!$F$5:$F$2696, $C$24)</f>
        <v>0</v>
      </c>
      <c r="D29" s="66">
        <f>SUMIFS(Sheet1!$G$5:$G$2696, Sheet1!$B$5:$B$2696, B6, Sheet1!$F$5:$F$2696, $C$24)</f>
        <v>0</v>
      </c>
      <c r="E29" s="65">
        <f>COUNTIFS(Sheet1!$B$5:$B$2696, B6, Sheet1!$F$5:$F$2696, $E$24)</f>
        <v>0</v>
      </c>
      <c r="F29" s="66">
        <f>SUMIFS(Sheet1!$G$5:$G$2696, Sheet1!$B$5:$B$2696, B6, Sheet1!$F$5:$F$2696, $E$24)</f>
        <v>0</v>
      </c>
      <c r="G29" s="65">
        <f>COUNTIFS(Sheet1!$B$5:$B$2696, B6, Sheet1!$F$5:$F$2696, $G$24)</f>
        <v>0</v>
      </c>
      <c r="H29" s="66">
        <f>SUMIFS(Sheet1!$G$5:$G$2696, Sheet1!$B$5:$B$2696, B6, Sheet1!$F$5:$F$2696, $G$24)</f>
        <v>0</v>
      </c>
      <c r="I29" s="65"/>
      <c r="J29" s="66"/>
      <c r="K29" s="65">
        <f>COUNTIFS(Sheet1!$B$5:$B$2696, B6, Sheet1!$F$5:$F$2696, $K$24)</f>
        <v>29</v>
      </c>
      <c r="L29" s="66">
        <f>SUMIFS(Sheet1!$G$5:$G$2696, Sheet1!$B$5:$B$2696, B6, Sheet1!$F$5:$F$2696, $K$24)</f>
        <v>4215</v>
      </c>
      <c r="M29" s="65">
        <f>COUNTIFS(Sheet1!$B$5:$B$2696, B6, Sheet1!$F$5:$F$2696, $M$24)</f>
        <v>0</v>
      </c>
      <c r="N29" s="66">
        <f>SUMIFS(Sheet1!$G$5:$G$2696, Sheet1!$B$5:$B$2696, B6, Sheet1!$F$5:$F$2696, $M$24)</f>
        <v>0</v>
      </c>
      <c r="O29" s="65"/>
      <c r="P29" s="66"/>
      <c r="Q29" s="65"/>
      <c r="R29" s="66"/>
      <c r="W29" s="236">
        <f>COUNTIFS(Sheet1!$B$5:$B$2696, B29, Sheet1!$F$5:$F$2696, $W$24)</f>
        <v>0</v>
      </c>
      <c r="X29" s="236">
        <f>SUMIFS(Sheet1!$G$5:$G$2696, Sheet1!$B$5:$B$2696, B29, Sheet1!$F$5:$F$2696, $W$24)</f>
        <v>0</v>
      </c>
      <c r="Y29" s="236"/>
      <c r="Z29" s="236">
        <f>COUNTIFS(Sheet1!$B$5:$B$2696, B29, Sheet1!$F$5:$F$2696, $Z$24)</f>
        <v>3</v>
      </c>
      <c r="AA29" s="236">
        <f>SUMIFS(Sheet1!$G$5:$G$2696, Sheet1!$B$5:$B$2696, B29, Sheet1!$F$5:$F$2696,$Z$24)</f>
        <v>580</v>
      </c>
      <c r="AB29" s="236">
        <v>0</v>
      </c>
      <c r="AC29" s="361">
        <v>0</v>
      </c>
      <c r="AD29" s="8"/>
      <c r="AE29" s="8"/>
      <c r="AF29" s="8"/>
      <c r="AG29" s="8"/>
      <c r="AH29" s="8"/>
      <c r="AI29" s="8"/>
      <c r="AJ29" s="8"/>
    </row>
    <row r="30" spans="1:52">
      <c r="A30" s="108">
        <v>81</v>
      </c>
      <c r="B30" s="67" t="s">
        <v>46</v>
      </c>
      <c r="C30" s="65">
        <f>COUNTIFS(Sheet1!$B$5:$B$2696, B7, Sheet1!$F$5:$F$2696, $C$24)</f>
        <v>0</v>
      </c>
      <c r="D30" s="66">
        <f>SUMIFS(Sheet1!$G$5:$G$2696, Sheet1!$B$5:$B$2696, B7, Sheet1!$F$5:$F$2696, $C$24)</f>
        <v>0</v>
      </c>
      <c r="E30" s="65">
        <f>COUNTIFS(Sheet1!$B$5:$B$2696, B7, Sheet1!$F$5:$F$2696, $E$24)</f>
        <v>0</v>
      </c>
      <c r="F30" s="66">
        <f>SUMIFS(Sheet1!$G$5:$G$2696, Sheet1!$B$5:$B$2696, B7, Sheet1!$F$5:$F$2696, $E$24)</f>
        <v>0</v>
      </c>
      <c r="G30" s="65">
        <f>COUNTIFS(Sheet1!$B$5:$B$2696, B7, Sheet1!$F$5:$F$2696, $G$24)</f>
        <v>0</v>
      </c>
      <c r="H30" s="66">
        <f>SUMIFS(Sheet1!$G$5:$G$2696, Sheet1!$B$5:$B$2696, B7, Sheet1!$F$5:$F$2696, $G$24)</f>
        <v>0</v>
      </c>
      <c r="I30" s="65"/>
      <c r="J30" s="66"/>
      <c r="K30" s="65">
        <f>COUNTIFS(Sheet1!$B$5:$B$2696, B7, Sheet1!$F$5:$F$2696, $K$24)</f>
        <v>20</v>
      </c>
      <c r="L30" s="66">
        <f>SUMIFS(Sheet1!$G$5:$G$2696, Sheet1!$B$5:$B$2696, B7, Sheet1!$F$5:$F$2696, $K$24)</f>
        <v>3370</v>
      </c>
      <c r="M30" s="65">
        <f>COUNTIFS(Sheet1!$B$5:$B$2696, B7, Sheet1!$F$5:$F$2696, $M$24)</f>
        <v>0</v>
      </c>
      <c r="N30" s="66">
        <f>SUMIFS(Sheet1!$G$5:$G$2696, Sheet1!$B$5:$B$2696, B7, Sheet1!$F$5:$F$2696, $M$24)</f>
        <v>0</v>
      </c>
      <c r="O30" s="65"/>
      <c r="P30" s="66"/>
      <c r="Q30" s="65"/>
      <c r="R30" s="66"/>
      <c r="W30" s="236">
        <f>COUNTIFS(Sheet1!$B$5:$B$2696, B30, Sheet1!$F$5:$F$2696, $W$24)</f>
        <v>0</v>
      </c>
      <c r="X30" s="236">
        <f>SUMIFS(Sheet1!$G$5:$G$2696, Sheet1!$B$5:$B$2696, B30, Sheet1!$F$5:$F$2696, $W$24)</f>
        <v>0</v>
      </c>
      <c r="Y30" s="236"/>
      <c r="Z30" s="236">
        <f>COUNTIFS(Sheet1!$B$5:$B$2696, B30, Sheet1!$F$5:$F$2696, $Z$24)</f>
        <v>2</v>
      </c>
      <c r="AA30" s="236">
        <f>SUMIFS(Sheet1!$G$5:$G$2696, Sheet1!$B$5:$B$2696, B30, Sheet1!$F$5:$F$2696,$Z$24)</f>
        <v>300</v>
      </c>
      <c r="AB30" s="236">
        <v>0</v>
      </c>
      <c r="AC30" s="361">
        <v>0</v>
      </c>
      <c r="AD30" s="8"/>
      <c r="AE30" s="8"/>
      <c r="AF30" s="8"/>
      <c r="AG30" s="8"/>
      <c r="AH30" s="8"/>
      <c r="AI30" s="8"/>
      <c r="AJ30" s="8"/>
    </row>
    <row r="31" spans="1:52">
      <c r="A31" s="108">
        <v>125</v>
      </c>
      <c r="B31" s="67" t="s">
        <v>47</v>
      </c>
      <c r="C31" s="65">
        <f>COUNTIFS(Sheet1!$B$5:$B$2696, B8, Sheet1!$F$5:$F$2696, $C$24)</f>
        <v>0</v>
      </c>
      <c r="D31" s="66">
        <f>SUMIFS(Sheet1!$G$5:$G$2696, Sheet1!$B$5:$B$2696, B8, Sheet1!$F$5:$F$2696, $C$24)</f>
        <v>0</v>
      </c>
      <c r="E31" s="65">
        <f>COUNTIFS(Sheet1!$B$5:$B$2696, B8, Sheet1!$F$5:$F$2696, $E$24)</f>
        <v>0</v>
      </c>
      <c r="F31" s="66">
        <f>SUMIFS(Sheet1!$G$5:$G$2696, Sheet1!$B$5:$B$2696, B8, Sheet1!$F$5:$F$2696, $E$24)</f>
        <v>0</v>
      </c>
      <c r="G31" s="65">
        <f>COUNTIFS(Sheet1!$B$5:$B$2696, B8, Sheet1!$F$5:$F$2696, $G$24)</f>
        <v>0</v>
      </c>
      <c r="H31" s="66">
        <f>SUMIFS(Sheet1!$G$5:$G$2696, Sheet1!$B$5:$B$2696, B8, Sheet1!$F$5:$F$2696, $G$24)</f>
        <v>0</v>
      </c>
      <c r="I31" s="65"/>
      <c r="J31" s="66"/>
      <c r="K31" s="65">
        <f>COUNTIFS(Sheet1!$B$5:$B$2696, B8, Sheet1!$F$5:$F$2696, $K$24)</f>
        <v>26</v>
      </c>
      <c r="L31" s="66">
        <f>SUMIFS(Sheet1!$G$5:$G$2696, Sheet1!$B$5:$B$2696, B8, Sheet1!$F$5:$F$2696, $K$24)</f>
        <v>3830</v>
      </c>
      <c r="M31" s="65">
        <f>COUNTIFS(Sheet1!$B$5:$B$2696, B8, Sheet1!$F$5:$F$2696, $M$24)</f>
        <v>0</v>
      </c>
      <c r="N31" s="66">
        <f>SUMIFS(Sheet1!$G$5:$G$2696, Sheet1!$B$5:$B$2696, B8, Sheet1!$F$5:$F$2696, $M$24)</f>
        <v>0</v>
      </c>
      <c r="O31" s="65"/>
      <c r="P31" s="66"/>
      <c r="Q31" s="65"/>
      <c r="R31" s="66"/>
      <c r="W31" s="236">
        <f>COUNTIFS(Sheet1!$B$5:$B$2696, B31, Sheet1!$F$5:$F$2696, $W$24)</f>
        <v>0</v>
      </c>
      <c r="X31" s="236">
        <f>SUMIFS(Sheet1!$G$5:$G$2696, Sheet1!$B$5:$B$2696, B31, Sheet1!$F$5:$F$2696, $W$24)</f>
        <v>0</v>
      </c>
      <c r="Y31" s="236"/>
      <c r="Z31" s="236">
        <f>COUNTIFS(Sheet1!$B$5:$B$2696, B31, Sheet1!$F$5:$F$2696, $Z$24)</f>
        <v>4</v>
      </c>
      <c r="AA31" s="236">
        <f>SUMIFS(Sheet1!$G$5:$G$2696, Sheet1!$B$5:$B$2696, B31, Sheet1!$F$5:$F$2696,$Z$24)</f>
        <v>400</v>
      </c>
      <c r="AB31" s="236">
        <v>0</v>
      </c>
      <c r="AC31" s="361">
        <v>0</v>
      </c>
      <c r="AD31" s="8"/>
      <c r="AE31" s="8"/>
      <c r="AF31" s="8"/>
      <c r="AG31" s="8"/>
      <c r="AH31" s="8"/>
      <c r="AI31" s="8"/>
      <c r="AJ31" s="8"/>
    </row>
    <row r="32" spans="1:52">
      <c r="A32" s="108">
        <v>38</v>
      </c>
      <c r="B32" s="67" t="s">
        <v>49</v>
      </c>
      <c r="C32" s="65">
        <f>COUNTIFS(Sheet1!$B$5:$B$2696, B9, Sheet1!$F$5:$F$2696, $C$24)</f>
        <v>0</v>
      </c>
      <c r="D32" s="66">
        <f>SUMIFS(Sheet1!$G$5:$G$2696, Sheet1!$B$5:$B$2696, B9, Sheet1!$F$5:$F$2696, $C$24)</f>
        <v>0</v>
      </c>
      <c r="E32" s="65">
        <f>COUNTIFS(Sheet1!$B$5:$B$2696, B9, Sheet1!$F$5:$F$2696, $E$24)</f>
        <v>0</v>
      </c>
      <c r="F32" s="66">
        <f>SUMIFS(Sheet1!$G$5:$G$2696, Sheet1!$B$5:$B$2696, B9, Sheet1!$F$5:$F$2696, $E$24)</f>
        <v>0</v>
      </c>
      <c r="G32" s="65">
        <f>COUNTIFS(Sheet1!$B$5:$B$2696, B9, Sheet1!$F$5:$F$2696, $G$24)</f>
        <v>0</v>
      </c>
      <c r="H32" s="66">
        <f>SUMIFS(Sheet1!$G$5:$G$2696, Sheet1!$B$5:$B$2696, B9, Sheet1!$F$5:$F$2696, $G$24)</f>
        <v>0</v>
      </c>
      <c r="I32" s="65"/>
      <c r="J32" s="66"/>
      <c r="K32" s="65">
        <f>COUNTIFS(Sheet1!$B$5:$B$2696, B9, Sheet1!$F$5:$F$2696, $K$24)</f>
        <v>2</v>
      </c>
      <c r="L32" s="66">
        <f>SUMIFS(Sheet1!$G$5:$G$2696, Sheet1!$B$5:$B$2696, B9, Sheet1!$F$5:$F$2696, $K$24)</f>
        <v>200</v>
      </c>
      <c r="M32" s="65">
        <f>COUNTIFS(Sheet1!$B$5:$B$2696, B9, Sheet1!$F$5:$F$2696, $M$24)</f>
        <v>0</v>
      </c>
      <c r="N32" s="66">
        <f>SUMIFS(Sheet1!$G$5:$G$2696, Sheet1!$B$5:$B$2696, B9, Sheet1!$F$5:$F$2696, $M$24)</f>
        <v>0</v>
      </c>
      <c r="O32" s="65"/>
      <c r="P32" s="66"/>
      <c r="Q32" s="65"/>
      <c r="R32" s="66"/>
      <c r="W32" s="236">
        <f>COUNTIFS(Sheet1!$B$5:$B$2696, B32, Sheet1!$F$5:$F$2696, $W$24)</f>
        <v>1</v>
      </c>
      <c r="X32" s="236">
        <f>SUMIFS(Sheet1!$G$5:$G$2696, Sheet1!$B$5:$B$2696, B32, Sheet1!$F$5:$F$2696, $W$24)</f>
        <v>110</v>
      </c>
      <c r="Y32" s="236"/>
      <c r="Z32" s="236">
        <f>COUNTIFS(Sheet1!$B$5:$B$2696, B32, Sheet1!$F$5:$F$2696, $Z$24)</f>
        <v>0</v>
      </c>
      <c r="AA32" s="236">
        <f>SUMIFS(Sheet1!$G$5:$G$2696, Sheet1!$B$5:$B$2696, B32, Sheet1!$F$5:$F$2696,$Z$24)</f>
        <v>0</v>
      </c>
      <c r="AB32" s="236">
        <v>0</v>
      </c>
      <c r="AC32" s="361">
        <v>0</v>
      </c>
      <c r="AD32" s="8"/>
      <c r="AE32" s="8"/>
      <c r="AF32" s="8"/>
      <c r="AG32" s="8"/>
      <c r="AH32" s="8"/>
      <c r="AI32" s="8"/>
      <c r="AJ32" s="8"/>
    </row>
    <row r="33" spans="1:52">
      <c r="A33" s="108">
        <v>219</v>
      </c>
      <c r="B33" s="67" t="s">
        <v>67</v>
      </c>
      <c r="C33" s="65">
        <f>COUNTIFS(Sheet1!$B$5:$B$2696, B10, Sheet1!$F$5:$F$2696, $C$24)</f>
        <v>0</v>
      </c>
      <c r="D33" s="66">
        <f>SUMIFS(Sheet1!$G$5:$G$2696, Sheet1!$B$5:$B$2696, B10, Sheet1!$F$5:$F$2696, $C$24)</f>
        <v>0</v>
      </c>
      <c r="E33" s="65">
        <f>COUNTIFS(Sheet1!$B$5:$B$2696, B10, Sheet1!$F$5:$F$2696, $E$24)</f>
        <v>2</v>
      </c>
      <c r="F33" s="66">
        <f>SUMIFS(Sheet1!$G$5:$G$2696, Sheet1!$B$5:$B$2696, B10, Sheet1!$F$5:$F$2696, $E$24)</f>
        <v>100</v>
      </c>
      <c r="G33" s="65">
        <f>COUNTIFS(Sheet1!$B$5:$B$2696, B10, Sheet1!$F$5:$F$2696, $G$24)</f>
        <v>0</v>
      </c>
      <c r="H33" s="66">
        <f>SUMIFS(Sheet1!$G$5:$G$2696, Sheet1!$B$5:$B$2696, B10, Sheet1!$F$5:$F$2696, $G$24)</f>
        <v>0</v>
      </c>
      <c r="I33" s="65"/>
      <c r="J33" s="66"/>
      <c r="K33" s="65">
        <f>COUNTIFS(Sheet1!$B$5:$B$2696, B10, Sheet1!$F$5:$F$2696, $K$24)</f>
        <v>32</v>
      </c>
      <c r="L33" s="66">
        <f>SUMIFS(Sheet1!$G$5:$G$2696, Sheet1!$B$5:$B$2696, B10, Sheet1!$F$5:$F$2696, $K$24)</f>
        <v>3700</v>
      </c>
      <c r="M33" s="65">
        <f>COUNTIFS(Sheet1!$B$5:$B$2696, B10, Sheet1!$F$5:$F$2696, $M$24)</f>
        <v>0</v>
      </c>
      <c r="N33" s="66">
        <f>SUMIFS(Sheet1!$G$5:$G$2696, Sheet1!$B$5:$B$2696, B10, Sheet1!$F$5:$F$2696, $M$24)</f>
        <v>0</v>
      </c>
      <c r="O33" s="65"/>
      <c r="P33" s="66"/>
      <c r="Q33" s="65"/>
      <c r="R33" s="66"/>
      <c r="W33" s="236">
        <f>COUNTIFS(Sheet1!$B$5:$B$2696, B33, Sheet1!$F$5:$F$2696, $W$24)</f>
        <v>5</v>
      </c>
      <c r="X33" s="236">
        <f>SUMIFS(Sheet1!$G$5:$G$2696, Sheet1!$B$5:$B$2696, B33, Sheet1!$F$5:$F$2696, $W$24)</f>
        <v>600</v>
      </c>
      <c r="Y33" s="236"/>
      <c r="Z33" s="236">
        <f>COUNTIFS(Sheet1!$B$5:$B$2696, B33, Sheet1!$F$5:$F$2696, $Z$24)</f>
        <v>6</v>
      </c>
      <c r="AA33" s="236">
        <f>SUMIFS(Sheet1!$G$5:$G$2696, Sheet1!$B$5:$B$2696, B33, Sheet1!$F$5:$F$2696,$Z$24)</f>
        <v>700</v>
      </c>
      <c r="AB33" s="236">
        <v>0</v>
      </c>
      <c r="AC33" s="361">
        <v>0</v>
      </c>
      <c r="AD33" s="8"/>
      <c r="AE33" s="8"/>
      <c r="AF33" s="8"/>
      <c r="AG33" s="8"/>
      <c r="AH33" s="8"/>
      <c r="AI33" s="8"/>
      <c r="AJ33" s="8"/>
    </row>
    <row r="34" spans="1:52">
      <c r="A34" s="108">
        <v>87</v>
      </c>
      <c r="B34" s="67" t="s">
        <v>68</v>
      </c>
      <c r="C34" s="65">
        <f>COUNTIFS(Sheet1!$B$5:$B$2696, B11, Sheet1!$F$5:$F$2696, $C$24)</f>
        <v>5</v>
      </c>
      <c r="D34" s="66">
        <f>SUMIFS(Sheet1!$G$5:$G$2696, Sheet1!$B$5:$B$2696, B11, Sheet1!$F$5:$F$2696, $C$24)</f>
        <v>1100</v>
      </c>
      <c r="E34" s="65">
        <f>COUNTIFS(Sheet1!$B$5:$B$2696, B11, Sheet1!$F$5:$F$2696, $E$24)</f>
        <v>10</v>
      </c>
      <c r="F34" s="66">
        <f>SUMIFS(Sheet1!$G$5:$G$2696, Sheet1!$B$5:$B$2696, B11, Sheet1!$F$5:$F$2696, $E$24)</f>
        <v>1290</v>
      </c>
      <c r="G34" s="65">
        <f>COUNTIFS(Sheet1!$B$5:$B$2696, B11, Sheet1!$F$5:$F$2696, $G$24)</f>
        <v>0</v>
      </c>
      <c r="H34" s="66">
        <f>SUMIFS(Sheet1!$G$5:$G$2696, Sheet1!$B$5:$B$2696, B11, Sheet1!$F$5:$F$2696, $G$24)</f>
        <v>0</v>
      </c>
      <c r="I34" s="65"/>
      <c r="J34" s="66"/>
      <c r="K34" s="65">
        <f>COUNTIFS(Sheet1!$B$5:$B$2696, B11, Sheet1!$F$5:$F$2696, $K$24)</f>
        <v>6</v>
      </c>
      <c r="L34" s="66">
        <f>SUMIFS(Sheet1!$G$5:$G$2696, Sheet1!$B$5:$B$2696, B11, Sheet1!$F$5:$F$2696, $K$24)</f>
        <v>900</v>
      </c>
      <c r="M34" s="65">
        <f>COUNTIFS(Sheet1!$B$5:$B$2696, B11, Sheet1!$F$5:$F$2696, $M$24)</f>
        <v>0</v>
      </c>
      <c r="N34" s="66">
        <f>SUMIFS(Sheet1!$G$5:$G$2696, Sheet1!$B$5:$B$2696, B11, Sheet1!$F$5:$F$2696, $M$24)</f>
        <v>0</v>
      </c>
      <c r="O34" s="65"/>
      <c r="P34" s="66"/>
      <c r="Q34" s="65"/>
      <c r="R34" s="66"/>
      <c r="W34" s="236">
        <f>COUNTIFS(Sheet1!$B$5:$B$2696, B34, Sheet1!$F$5:$F$2696, $W$24)</f>
        <v>0</v>
      </c>
      <c r="X34" s="236">
        <f>SUMIFS(Sheet1!$G$5:$G$2696, Sheet1!$B$5:$B$2696, B34, Sheet1!$F$5:$F$2696, $W$24)</f>
        <v>0</v>
      </c>
      <c r="Y34" s="236"/>
      <c r="Z34" s="236">
        <f>COUNTIFS(Sheet1!$B$5:$B$2696, B34, Sheet1!$F$5:$F$2696, $Z$24)</f>
        <v>2</v>
      </c>
      <c r="AA34" s="236">
        <f>SUMIFS(Sheet1!$G$5:$G$2696, Sheet1!$B$5:$B$2696, B34, Sheet1!$F$5:$F$2696,$Z$24)</f>
        <v>350</v>
      </c>
      <c r="AB34" s="236">
        <v>0</v>
      </c>
      <c r="AC34" s="361">
        <v>0</v>
      </c>
      <c r="AD34" s="8"/>
      <c r="AE34" s="8"/>
      <c r="AF34" s="8"/>
      <c r="AG34" s="8"/>
      <c r="AH34" s="8"/>
      <c r="AI34" s="8"/>
      <c r="AJ34" s="8"/>
    </row>
    <row r="35" spans="1:52">
      <c r="A35" s="108">
        <v>63</v>
      </c>
      <c r="B35" s="67" t="s">
        <v>69</v>
      </c>
      <c r="C35" s="65">
        <f>COUNTIFS(Sheet1!$B$5:$B$2696, B12, Sheet1!$F$5:$F$2696, $C$24)</f>
        <v>1</v>
      </c>
      <c r="D35" s="66">
        <f>SUMIFS(Sheet1!$G$5:$G$2696, Sheet1!$B$5:$B$2696, B12, Sheet1!$F$5:$F$2696, $C$24)</f>
        <v>300</v>
      </c>
      <c r="E35" s="65">
        <f>COUNTIFS(Sheet1!$B$5:$B$2696, B12, Sheet1!$F$5:$F$2696, $E$24)</f>
        <v>0</v>
      </c>
      <c r="F35" s="66">
        <f>SUMIFS(Sheet1!$G$5:$G$2696, Sheet1!$B$5:$B$2696, B12, Sheet1!$F$5:$F$2696, $E$24)</f>
        <v>0</v>
      </c>
      <c r="G35" s="65">
        <f>COUNTIFS(Sheet1!$B$5:$B$2696, B12, Sheet1!$F$5:$F$2696, $G$24)</f>
        <v>0</v>
      </c>
      <c r="H35" s="66">
        <f>SUMIFS(Sheet1!$G$5:$G$2696, Sheet1!$B$5:$B$2696, B12, Sheet1!$F$5:$F$2696, $G$24)</f>
        <v>0</v>
      </c>
      <c r="I35" s="65"/>
      <c r="J35" s="66"/>
      <c r="K35" s="65">
        <f>COUNTIFS(Sheet1!$B$5:$B$2696, B12, Sheet1!$F$5:$F$2696, $K$24)</f>
        <v>5</v>
      </c>
      <c r="L35" s="66">
        <f>SUMIFS(Sheet1!$G$5:$G$2696, Sheet1!$B$5:$B$2696, B12, Sheet1!$F$5:$F$2696, $K$24)</f>
        <v>480</v>
      </c>
      <c r="M35" s="65">
        <f>COUNTIFS(Sheet1!$B$5:$B$2696, B12, Sheet1!$F$5:$F$2696, $M$24)</f>
        <v>3</v>
      </c>
      <c r="N35" s="66">
        <f>SUMIFS(Sheet1!$G$5:$G$2696, Sheet1!$B$5:$B$2696, B12, Sheet1!$F$5:$F$2696, $M$24)</f>
        <v>330</v>
      </c>
      <c r="O35" s="65"/>
      <c r="P35" s="66"/>
      <c r="Q35" s="65"/>
      <c r="R35" s="66"/>
      <c r="W35" s="236">
        <f>COUNTIFS(Sheet1!$B$5:$B$2696, B35, Sheet1!$F$5:$F$2696, $W$24)</f>
        <v>0</v>
      </c>
      <c r="X35" s="236">
        <f>SUMIFS(Sheet1!$G$5:$G$2696, Sheet1!$B$5:$B$2696, B35, Sheet1!$F$5:$F$2696, $W$24)</f>
        <v>0</v>
      </c>
      <c r="Y35" s="236"/>
      <c r="Z35" s="236">
        <f>COUNTIFS(Sheet1!$B$5:$B$2696, B35, Sheet1!$F$5:$F$2696, $Z$24)</f>
        <v>0</v>
      </c>
      <c r="AA35" s="236">
        <f>SUMIFS(Sheet1!$G$5:$G$2696, Sheet1!$B$5:$B$2696, B35, Sheet1!$F$5:$F$2696,$Z$24)</f>
        <v>0</v>
      </c>
      <c r="AB35" s="236">
        <v>0</v>
      </c>
      <c r="AC35" s="361">
        <v>0</v>
      </c>
      <c r="AD35" s="8"/>
      <c r="AE35" s="8"/>
      <c r="AF35" s="8"/>
      <c r="AG35" s="8"/>
      <c r="AH35" s="8"/>
      <c r="AI35" s="8"/>
      <c r="AJ35" s="8"/>
    </row>
    <row r="36" spans="1:52">
      <c r="A36" s="108">
        <v>33</v>
      </c>
      <c r="B36" s="67" t="s">
        <v>71</v>
      </c>
      <c r="C36" s="65">
        <f>COUNTIFS(Sheet1!$B$5:$B$2696, B14, Sheet1!$F$5:$F$2696, $C$24)</f>
        <v>6</v>
      </c>
      <c r="D36" s="66">
        <f>SUMIFS(Sheet1!$G$5:$G$2696, Sheet1!$B$5:$B$2696, B14, Sheet1!$F$5:$F$2696, $C$24)</f>
        <v>4050</v>
      </c>
      <c r="E36" s="65">
        <f>COUNTIFS(Sheet1!$B$5:$B$2696, B14, Sheet1!$F$5:$F$2696, $E$24)</f>
        <v>0</v>
      </c>
      <c r="F36" s="66">
        <f>SUMIFS(Sheet1!$G$5:$G$2696, Sheet1!$B$5:$B$2696, B14, Sheet1!$F$5:$F$2696, $E$24)</f>
        <v>0</v>
      </c>
      <c r="G36" s="65">
        <f>COUNTIFS(Sheet1!$B$5:$B$2696, B14, Sheet1!$F$5:$F$2696, $G$24)</f>
        <v>0</v>
      </c>
      <c r="H36" s="66">
        <f>SUMIFS(Sheet1!$G$5:$G$2696, Sheet1!$B$5:$B$2696, B14, Sheet1!$F$5:$F$2696, $G$24)</f>
        <v>0</v>
      </c>
      <c r="I36" s="65"/>
      <c r="J36" s="66"/>
      <c r="K36" s="65">
        <f>COUNTIFS(Sheet1!$B$5:$B$2696, B14, Sheet1!$F$5:$F$2696, $K$24)</f>
        <v>0</v>
      </c>
      <c r="L36" s="66">
        <f>SUMIFS(Sheet1!$G$5:$G$2696, Sheet1!$B$5:$B$2696, B14, Sheet1!$F$5:$F$2696, $K$24)</f>
        <v>0</v>
      </c>
      <c r="M36" s="65">
        <f>COUNTIFS(Sheet1!$B$5:$B$2696, B14, Sheet1!$F$5:$F$2696, $M$24)</f>
        <v>1</v>
      </c>
      <c r="N36" s="66">
        <f>SUMIFS(Sheet1!$G$5:$G$2696, Sheet1!$B$5:$B$2696, B14, Sheet1!$F$5:$F$2696, $M$24)</f>
        <v>250</v>
      </c>
      <c r="O36" s="65"/>
      <c r="P36" s="66"/>
      <c r="Q36" s="65"/>
      <c r="R36" s="66"/>
      <c r="W36" s="236">
        <f>COUNTIFS(Sheet1!$B$5:$B$2696, B36, Sheet1!$F$5:$F$2696, $W$24)</f>
        <v>9</v>
      </c>
      <c r="X36" s="236">
        <f>SUMIFS(Sheet1!$G$5:$G$2696, Sheet1!$B$5:$B$2696, B36, Sheet1!$F$5:$F$2696, $W$24)</f>
        <v>4705</v>
      </c>
      <c r="Y36" s="236"/>
      <c r="Z36" s="236">
        <f>COUNTIFS(Sheet1!$B$5:$B$2696, B36, Sheet1!$F$5:$F$2696, $Z$24)</f>
        <v>0</v>
      </c>
      <c r="AA36" s="236">
        <f>SUMIFS(Sheet1!$G$5:$G$2696, Sheet1!$B$5:$B$2696, B36, Sheet1!$F$5:$F$2696,$Z$24)</f>
        <v>0</v>
      </c>
      <c r="AB36" s="236">
        <v>0</v>
      </c>
      <c r="AC36" s="361">
        <v>0</v>
      </c>
      <c r="AD36" s="8"/>
      <c r="AE36" s="8"/>
      <c r="AF36" s="8"/>
      <c r="AG36" s="8"/>
      <c r="AH36" s="8"/>
      <c r="AI36" s="8"/>
      <c r="AJ36" s="8"/>
    </row>
    <row r="37" spans="1:52">
      <c r="A37" s="108">
        <v>83</v>
      </c>
      <c r="B37" s="67" t="s">
        <v>72</v>
      </c>
      <c r="C37" s="65">
        <f>COUNTIFS(Sheet1!$B$5:$B$2696, B15, Sheet1!$F$5:$F$2696, $C$24)</f>
        <v>2</v>
      </c>
      <c r="D37" s="66">
        <f>SUMIFS(Sheet1!$G$5:$G$2696, Sheet1!$B$5:$B$2696, B15, Sheet1!$F$5:$F$2696, $C$24)</f>
        <v>1000</v>
      </c>
      <c r="E37" s="65">
        <f>COUNTIFS(Sheet1!$B$5:$B$2696, B15, Sheet1!$F$5:$F$2696, $E$24)</f>
        <v>0</v>
      </c>
      <c r="F37" s="66">
        <f>SUMIFS(Sheet1!$G$5:$G$2696, Sheet1!$B$5:$B$2696, B15, Sheet1!$F$5:$F$2696, $E$24)</f>
        <v>0</v>
      </c>
      <c r="G37" s="65">
        <f>COUNTIFS(Sheet1!$B$5:$B$2696, B15, Sheet1!$F$5:$F$2696, $G$24)</f>
        <v>0</v>
      </c>
      <c r="H37" s="66">
        <f>SUMIFS(Sheet1!$G$5:$G$2696, Sheet1!$B$5:$B$2696, B15, Sheet1!$F$5:$F$2696, $G$24)</f>
        <v>0</v>
      </c>
      <c r="I37" s="65"/>
      <c r="J37" s="66"/>
      <c r="K37" s="65">
        <f>COUNTIFS(Sheet1!$B$5:$B$2696, B15, Sheet1!$F$5:$F$2696, $K$24)</f>
        <v>12</v>
      </c>
      <c r="L37" s="66">
        <f>SUMIFS(Sheet1!$G$5:$G$2696, Sheet1!$B$5:$B$2696, B15, Sheet1!$F$5:$F$2696, $K$24)</f>
        <v>1780</v>
      </c>
      <c r="M37" s="65">
        <f>COUNTIFS(Sheet1!$B$5:$B$2696, B15, Sheet1!$F$5:$F$2696, $M$24)</f>
        <v>12</v>
      </c>
      <c r="N37" s="66">
        <f>SUMIFS(Sheet1!$G$5:$G$2696, Sheet1!$B$5:$B$2696, B15, Sheet1!$F$5:$F$2696, $M$24)</f>
        <v>2670</v>
      </c>
      <c r="O37" s="65"/>
      <c r="P37" s="66"/>
      <c r="Q37" s="65"/>
      <c r="R37" s="66"/>
      <c r="W37" s="236">
        <f>COUNTIFS(Sheet1!$B$5:$B$2696, B37, Sheet1!$F$5:$F$2696, $W$24)</f>
        <v>10</v>
      </c>
      <c r="X37" s="236">
        <f>SUMIFS(Sheet1!$G$5:$G$2696, Sheet1!$B$5:$B$2696, B37, Sheet1!$F$5:$F$2696, $W$24)</f>
        <v>4900</v>
      </c>
      <c r="Y37" s="236"/>
      <c r="Z37" s="236">
        <f>COUNTIFS(Sheet1!$B$5:$B$2696, B37, Sheet1!$F$5:$F$2696, $Z$24)</f>
        <v>1</v>
      </c>
      <c r="AA37" s="236">
        <f>SUMIFS(Sheet1!$G$5:$G$2696, Sheet1!$B$5:$B$2696, B37, Sheet1!$F$5:$F$2696,$Z$24)</f>
        <v>500</v>
      </c>
      <c r="AB37" s="236">
        <v>1</v>
      </c>
      <c r="AC37" s="361">
        <v>500</v>
      </c>
      <c r="AD37" s="8"/>
      <c r="AE37" s="8"/>
      <c r="AF37" s="8"/>
      <c r="AG37" s="8"/>
      <c r="AH37" s="8"/>
      <c r="AI37" s="8"/>
      <c r="AJ37" s="8"/>
    </row>
    <row r="38" spans="1:52">
      <c r="A38" s="108">
        <v>49</v>
      </c>
      <c r="B38" s="67" t="s">
        <v>73</v>
      </c>
      <c r="C38" s="65">
        <f>COUNTIFS(Sheet1!$B$5:$B$2696, B16, Sheet1!$F$5:$F$2696, $C$24)</f>
        <v>2</v>
      </c>
      <c r="D38" s="66">
        <f>SUMIFS(Sheet1!$G$5:$G$2696, Sheet1!$B$5:$B$2696, B16, Sheet1!$F$5:$F$2696, $C$24)</f>
        <v>500</v>
      </c>
      <c r="E38" s="65">
        <f>COUNTIFS(Sheet1!$B$5:$B$2696, B16, Sheet1!$F$5:$F$2696, $E$24)</f>
        <v>7</v>
      </c>
      <c r="F38" s="66">
        <f>SUMIFS(Sheet1!$G$5:$G$2696, Sheet1!$B$5:$B$2696, B16, Sheet1!$F$5:$F$2696, $E$24)</f>
        <v>854</v>
      </c>
      <c r="G38" s="65">
        <f>COUNTIFS(Sheet1!$B$5:$B$2696, B16, Sheet1!$F$5:$F$2696, $G$24)</f>
        <v>0</v>
      </c>
      <c r="H38" s="66">
        <f>SUMIFS(Sheet1!$G$5:$G$2696, Sheet1!$B$5:$B$2696, B16, Sheet1!$F$5:$F$2696, $G$24)</f>
        <v>0</v>
      </c>
      <c r="I38" s="65"/>
      <c r="J38" s="66"/>
      <c r="K38" s="65">
        <f>COUNTIFS(Sheet1!$B$5:$B$2696, B16, Sheet1!$F$5:$F$2696, $K$24)</f>
        <v>9</v>
      </c>
      <c r="L38" s="66">
        <f>SUMIFS(Sheet1!$G$5:$G$2696, Sheet1!$B$5:$B$2696, B16, Sheet1!$F$5:$F$2696, $K$24)</f>
        <v>970</v>
      </c>
      <c r="M38" s="65">
        <f>COUNTIFS(Sheet1!$B$5:$B$2696, B16, Sheet1!$F$5:$F$2696, $M$24)</f>
        <v>0</v>
      </c>
      <c r="N38" s="66">
        <f>SUMIFS(Sheet1!$G$5:$G$2696, Sheet1!$B$5:$B$2696, B16, Sheet1!$F$5:$F$2696, $M$24)</f>
        <v>0</v>
      </c>
      <c r="O38" s="65"/>
      <c r="P38" s="66"/>
      <c r="Q38" s="65"/>
      <c r="R38" s="66"/>
      <c r="W38" s="236">
        <f>COUNTIFS(Sheet1!$B$5:$B$2696, B38, Sheet1!$F$5:$F$2696, $W$24)</f>
        <v>4</v>
      </c>
      <c r="X38" s="236">
        <f>SUMIFS(Sheet1!$G$5:$G$2696, Sheet1!$B$5:$B$2696, B38, Sheet1!$F$5:$F$2696, $W$24)</f>
        <v>580</v>
      </c>
      <c r="Y38" s="236"/>
      <c r="Z38" s="236">
        <f>COUNTIFS(Sheet1!$B$5:$B$2696, B38, Sheet1!$F$5:$F$2696, $Z$24)</f>
        <v>1</v>
      </c>
      <c r="AA38" s="236">
        <f>SUMIFS(Sheet1!$G$5:$G$2696, Sheet1!$B$5:$B$2696, B38, Sheet1!$F$5:$F$2696,$Z$24)</f>
        <v>150</v>
      </c>
      <c r="AB38" s="236">
        <v>0</v>
      </c>
      <c r="AC38" s="361">
        <v>0</v>
      </c>
      <c r="AD38" s="8"/>
      <c r="AE38" s="8"/>
      <c r="AF38" s="8"/>
      <c r="AG38" s="8"/>
      <c r="AH38" s="8"/>
      <c r="AI38" s="8"/>
      <c r="AJ38" s="8"/>
    </row>
    <row r="39" spans="1:52">
      <c r="A39" s="108">
        <v>196</v>
      </c>
      <c r="B39" s="67" t="s">
        <v>181</v>
      </c>
      <c r="C39" s="65">
        <f>COUNTIFS(Sheet1!$B$5:$B$2696, B17, Sheet1!$F$5:$F$2696, $C$24)</f>
        <v>2</v>
      </c>
      <c r="D39" s="66">
        <f>SUMIFS(Sheet1!$G$5:$G$2696, Sheet1!$B$5:$B$2696, B17, Sheet1!$F$5:$F$2696, $C$24)</f>
        <v>450</v>
      </c>
      <c r="E39" s="65">
        <f>COUNTIFS(Sheet1!$B$5:$B$2696, B17, Sheet1!$F$5:$F$2696, $E$24)</f>
        <v>17</v>
      </c>
      <c r="F39" s="66">
        <f>SUMIFS(Sheet1!$G$5:$G$2696, Sheet1!$B$5:$B$2696, B17, Sheet1!$F$5:$F$2696, $E$24)</f>
        <v>2160</v>
      </c>
      <c r="G39" s="65">
        <f>COUNTIFS(Sheet1!$B$5:$B$2696, B17, Sheet1!$F$5:$F$2696, $G$24)</f>
        <v>1</v>
      </c>
      <c r="H39" s="66">
        <f>SUMIFS(Sheet1!$G$5:$G$2696, Sheet1!$B$5:$B$2696, B17, Sheet1!$F$5:$F$2696, $G$24)</f>
        <v>312</v>
      </c>
      <c r="I39" s="65"/>
      <c r="J39" s="66"/>
      <c r="K39" s="65">
        <f>COUNTIFS(Sheet1!$B$5:$B$2696, B17, Sheet1!$F$5:$F$2696, $K$24)</f>
        <v>9</v>
      </c>
      <c r="L39" s="66">
        <f>SUMIFS(Sheet1!$G$5:$G$2696, Sheet1!$B$5:$B$2696, B17, Sheet1!$F$5:$F$2696, $K$24)</f>
        <v>1250</v>
      </c>
      <c r="M39" s="65">
        <f>COUNTIFS(Sheet1!$B$5:$B$2696, B17, Sheet1!$F$5:$F$2696, $M$24)</f>
        <v>1</v>
      </c>
      <c r="N39" s="66">
        <f>SUMIFS(Sheet1!$G$5:$G$2696, Sheet1!$B$5:$B$2696, B17, Sheet1!$F$5:$F$2696, $M$24)</f>
        <v>150</v>
      </c>
      <c r="O39" s="65"/>
      <c r="P39" s="66"/>
      <c r="Q39" s="65"/>
      <c r="R39" s="66"/>
      <c r="W39" s="236">
        <f>COUNTIFS(Sheet1!$B$5:$B$2696, B39, Sheet1!$F$5:$F$2696, $W$24)</f>
        <v>0</v>
      </c>
      <c r="X39" s="236">
        <f>SUMIFS(Sheet1!$G$5:$G$2696, Sheet1!$B$5:$B$2696, B39, Sheet1!$F$5:$F$2696, $W$24)</f>
        <v>0</v>
      </c>
      <c r="Y39" s="236"/>
      <c r="Z39" s="236">
        <f>COUNTIFS(Sheet1!$B$5:$B$2696, B39, Sheet1!$F$5:$F$2696, $Z$24)</f>
        <v>2</v>
      </c>
      <c r="AA39" s="236">
        <f>SUMIFS(Sheet1!$G$5:$G$2696, Sheet1!$B$5:$B$2696, B39, Sheet1!$F$5:$F$2696,$Z$24)</f>
        <v>750</v>
      </c>
      <c r="AB39" s="236">
        <v>1</v>
      </c>
      <c r="AC39" s="361">
        <v>200</v>
      </c>
      <c r="AD39" s="8"/>
      <c r="AE39" s="8"/>
      <c r="AF39" s="8"/>
      <c r="AG39" s="8"/>
      <c r="AH39" s="8"/>
      <c r="AI39" s="8"/>
      <c r="AJ39" s="8"/>
    </row>
    <row r="40" spans="1:52">
      <c r="A40" s="108">
        <v>26</v>
      </c>
      <c r="B40" s="67" t="s">
        <v>80</v>
      </c>
      <c r="C40" s="65">
        <f>COUNTIFS(Sheet1!$B$5:$B$2696, B13, Sheet1!$F$5:$F$2696, $C$24)</f>
        <v>0</v>
      </c>
      <c r="D40" s="66">
        <f>SUMIFS(Sheet1!$G$5:$G$2696, Sheet1!$B$5:$B$2696, B13, Sheet1!$F$5:$F$2696, $C$24)</f>
        <v>0</v>
      </c>
      <c r="E40" s="65">
        <f>COUNTIFS(Sheet1!$B$5:$B$2696, B13, Sheet1!$F$5:$F$2696, $E$24)</f>
        <v>1</v>
      </c>
      <c r="F40" s="66">
        <f>SUMIFS(Sheet1!$G$5:$G$2696, Sheet1!$B$5:$B$2696, B13, Sheet1!$F$5:$F$2696, $E$24)</f>
        <v>300</v>
      </c>
      <c r="G40" s="65">
        <f>COUNTIFS(Sheet1!$B$5:$B$2696, B13, Sheet1!$F$5:$F$2696, $G$24)</f>
        <v>0</v>
      </c>
      <c r="H40" s="66">
        <f>SUMIFS(Sheet1!$G$5:$G$2696, Sheet1!$B$5:$B$2696, B13, Sheet1!$F$5:$F$2696, $G$24)</f>
        <v>0</v>
      </c>
      <c r="I40" s="65"/>
      <c r="J40" s="66"/>
      <c r="K40" s="65">
        <f>COUNTIFS(Sheet1!$B$5:$B$2696, B13, Sheet1!$F$5:$F$2696, $K$24)</f>
        <v>0</v>
      </c>
      <c r="L40" s="66">
        <f>SUMIFS(Sheet1!$G$5:$G$2696, Sheet1!$B$5:$B$2696, B13, Sheet1!$F$5:$F$2696, $K$24)</f>
        <v>0</v>
      </c>
      <c r="M40" s="65">
        <f>COUNTIFS(Sheet1!$B$5:$B$2696, B13, Sheet1!$F$5:$F$2696, $M$24)</f>
        <v>2</v>
      </c>
      <c r="N40" s="66">
        <f>SUMIFS(Sheet1!$G$5:$G$2696, Sheet1!$B$5:$B$2696, B13, Sheet1!$F$5:$F$2696, $M$24)</f>
        <v>200</v>
      </c>
      <c r="O40" s="65"/>
      <c r="P40" s="66"/>
      <c r="Q40" s="65"/>
      <c r="R40" s="66"/>
      <c r="W40" s="236">
        <f>COUNTIFS(Sheet1!$B$5:$B$2696, B40, Sheet1!$F$5:$F$2696, $W$24)</f>
        <v>2</v>
      </c>
      <c r="X40" s="236">
        <f>SUMIFS(Sheet1!$G$5:$G$2696, Sheet1!$B$5:$B$2696, B40, Sheet1!$F$5:$F$2696, $W$24)</f>
        <v>600</v>
      </c>
      <c r="Y40" s="236"/>
      <c r="Z40" s="236">
        <f>COUNTIFS(Sheet1!$B$5:$B$2696, B40, Sheet1!$F$5:$F$2696, $Z$24)</f>
        <v>0</v>
      </c>
      <c r="AA40" s="236">
        <f>SUMIFS(Sheet1!$G$5:$G$2696, Sheet1!$B$5:$B$2696, B40, Sheet1!$F$5:$F$2696,$Z$24)</f>
        <v>0</v>
      </c>
      <c r="AB40" s="236">
        <v>0</v>
      </c>
      <c r="AC40" s="361">
        <v>0</v>
      </c>
      <c r="AD40" s="8"/>
      <c r="AE40" s="8"/>
      <c r="AF40" s="8"/>
      <c r="AG40" s="8"/>
      <c r="AH40" s="8"/>
      <c r="AI40" s="8"/>
      <c r="AJ40" s="8"/>
    </row>
    <row r="41" spans="1:52">
      <c r="A41" s="108">
        <v>21</v>
      </c>
      <c r="B41" s="67" t="s">
        <v>192</v>
      </c>
      <c r="C41" s="65">
        <f>COUNTIFS(Sheet1!$B$5:$B$2696, B18, Sheet1!$F$5:$F$2696, $C$24)</f>
        <v>0</v>
      </c>
      <c r="D41" s="66">
        <f>SUMIFS(Sheet1!$G$5:$G$2696, Sheet1!$B$5:$B$2696, B18, Sheet1!$F$5:$F$2696, $C$24)</f>
        <v>0</v>
      </c>
      <c r="E41" s="65">
        <f>COUNTIFS(Sheet1!$B$5:$B$2696, B18, Sheet1!$F$5:$F$2696, $E$24)</f>
        <v>0</v>
      </c>
      <c r="F41" s="66">
        <f>SUMIFS(Sheet1!$G$5:$G$2696, Sheet1!$B$5:$B$2696, B18, Sheet1!$F$5:$F$2696, $E$24)</f>
        <v>0</v>
      </c>
      <c r="G41" s="65">
        <f>COUNTIFS(Sheet1!$B$5:$B$2696, B18, Sheet1!$F$5:$F$2696, $G$24)</f>
        <v>0</v>
      </c>
      <c r="H41" s="66">
        <f>SUMIFS(Sheet1!$G$5:$G$2696, Sheet1!$B$5:$B$2696, B18, Sheet1!$F$5:$F$2696, $G$24)</f>
        <v>0</v>
      </c>
      <c r="I41" s="65"/>
      <c r="J41" s="66"/>
      <c r="K41" s="65">
        <f>COUNTIFS(Sheet1!$B$5:$B$2696, B18, Sheet1!$F$5:$F$2696, $K$24)</f>
        <v>1</v>
      </c>
      <c r="L41" s="66">
        <f>SUMIFS(Sheet1!$G$5:$G$2696, Sheet1!$B$5:$B$2696, B18, Sheet1!$F$5:$F$2696, $K$24)</f>
        <v>100</v>
      </c>
      <c r="M41" s="65">
        <f>COUNTIFS(Sheet1!$B$5:$B$2696, B18, Sheet1!$F$5:$F$2696, $M$24)</f>
        <v>0</v>
      </c>
      <c r="N41" s="66">
        <f>SUMIFS(Sheet1!$G$5:$G$2696, Sheet1!$B$5:$B$2696, B18, Sheet1!$F$5:$F$2696, $M$24)</f>
        <v>0</v>
      </c>
      <c r="O41" s="65"/>
      <c r="P41" s="66"/>
      <c r="Q41" s="65"/>
      <c r="R41" s="66"/>
      <c r="S41" s="8"/>
      <c r="T41" s="8"/>
      <c r="U41" s="8"/>
      <c r="V41" s="8"/>
      <c r="W41" s="236">
        <f>COUNTIFS(Sheet1!$B$5:$B$2696, B41, Sheet1!$F$5:$F$2696, $W$24)</f>
        <v>0</v>
      </c>
      <c r="X41" s="236">
        <f>SUMIFS(Sheet1!$G$5:$G$2696, Sheet1!$B$5:$B$2696, B41, Sheet1!$F$5:$F$2696, $W$24)</f>
        <v>0</v>
      </c>
      <c r="Y41" s="361"/>
      <c r="Z41" s="236">
        <f>COUNTIFS(Sheet1!$B$5:$B$2696, B41, Sheet1!$F$5:$F$2696, $Z$24)</f>
        <v>0</v>
      </c>
      <c r="AA41" s="236">
        <f>SUMIFS(Sheet1!$G$5:$G$2696, Sheet1!$B$5:$B$2696, B41, Sheet1!$F$5:$F$2696,$Z$24)</f>
        <v>0</v>
      </c>
      <c r="AB41" s="361">
        <v>1</v>
      </c>
      <c r="AC41" s="361">
        <v>100</v>
      </c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>
      <c r="A42" s="108">
        <v>14</v>
      </c>
      <c r="B42" s="67" t="s">
        <v>194</v>
      </c>
      <c r="C42" s="65">
        <f>COUNTIFS(Sheet1!$B$5:$B$2696, B19, Sheet1!$F$5:$F$2696, $C$24)</f>
        <v>2</v>
      </c>
      <c r="D42" s="66">
        <f>SUMIFS(Sheet1!$G$5:$G$2696, Sheet1!$B$5:$B$2696, B19, Sheet1!$F$5:$F$2696, $C$24)</f>
        <v>1000</v>
      </c>
      <c r="E42" s="65">
        <f>COUNTIFS(Sheet1!$B$5:$B$2696, B19, Sheet1!$F$5:$F$2696, $E$24)</f>
        <v>2</v>
      </c>
      <c r="F42" s="66">
        <f>SUMIFS(Sheet1!$G$5:$G$2696, Sheet1!$B$5:$B$2696, B19, Sheet1!$F$5:$F$2696, $E$24)</f>
        <v>200</v>
      </c>
      <c r="G42" s="65">
        <f>COUNTIFS(Sheet1!$B$5:$B$2696, B19, Sheet1!$F$5:$F$2696, $G$24)</f>
        <v>0</v>
      </c>
      <c r="H42" s="66">
        <f>SUMIFS(Sheet1!$G$5:$G$2696, Sheet1!$B$5:$B$2696, B19, Sheet1!$F$5:$F$2696, $G$24)</f>
        <v>0</v>
      </c>
      <c r="I42" s="65"/>
      <c r="J42" s="66"/>
      <c r="K42" s="65">
        <f>COUNTIFS(Sheet1!$B$5:$B$2696, B19, Sheet1!$F$5:$F$2696, $K$24)</f>
        <v>0</v>
      </c>
      <c r="L42" s="66">
        <f>SUMIFS(Sheet1!$G$5:$G$2696, Sheet1!$B$5:$B$2696, B19, Sheet1!$F$5:$F$2696, $K$24)</f>
        <v>0</v>
      </c>
      <c r="M42" s="65">
        <f>COUNTIFS(Sheet1!$B$5:$B$2696, B19, Sheet1!$F$5:$F$2696, $M$24)</f>
        <v>0</v>
      </c>
      <c r="N42" s="66">
        <f>SUMIFS(Sheet1!$G$5:$G$2696, Sheet1!$B$5:$B$2696, B19, Sheet1!$F$5:$F$2696, $M$24)</f>
        <v>0</v>
      </c>
      <c r="O42" s="65"/>
      <c r="P42" s="66"/>
      <c r="Q42" s="65"/>
      <c r="R42" s="66"/>
      <c r="S42" s="8"/>
      <c r="T42" s="8"/>
      <c r="U42" s="8"/>
      <c r="V42" s="8"/>
      <c r="W42" s="236">
        <f>COUNTIFS(Sheet1!$B$5:$B$2696, B42, Sheet1!$F$5:$F$2696, $W$24)</f>
        <v>0</v>
      </c>
      <c r="X42" s="236">
        <f>SUMIFS(Sheet1!$G$5:$G$2696, Sheet1!$B$5:$B$2696, B42, Sheet1!$F$5:$F$2696, $W$24)</f>
        <v>0</v>
      </c>
      <c r="Y42" s="361"/>
      <c r="Z42" s="236">
        <f>COUNTIFS(Sheet1!$B$5:$B$2696, B42, Sheet1!$F$5:$F$2696, $Z$24)</f>
        <v>0</v>
      </c>
      <c r="AA42" s="236">
        <f>SUMIFS(Sheet1!$G$5:$G$2696, Sheet1!$B$5:$B$2696, B42, Sheet1!$F$5:$F$2696,$Z$24)</f>
        <v>0</v>
      </c>
      <c r="AB42" s="361">
        <v>0</v>
      </c>
      <c r="AC42" s="361">
        <v>0</v>
      </c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5.75" thickBot="1">
      <c r="A43" s="113">
        <f>SUM(A26:A42)</f>
        <v>1402</v>
      </c>
      <c r="B43" s="88" t="s">
        <v>87</v>
      </c>
      <c r="C43" s="86">
        <f>SUM(C26:C42)</f>
        <v>20</v>
      </c>
      <c r="D43" s="87">
        <f>SUM(D26:D42)</f>
        <v>8400</v>
      </c>
      <c r="E43" s="86">
        <f>SUM(E26:E42)</f>
        <v>39</v>
      </c>
      <c r="F43" s="87">
        <f>SUM(F26:F42)</f>
        <v>4904</v>
      </c>
      <c r="G43" s="86">
        <f>SUM(G26:G42)</f>
        <v>1</v>
      </c>
      <c r="H43" s="87">
        <f t="shared" ref="H43:N43" si="1">SUM(H26:H41)</f>
        <v>312</v>
      </c>
      <c r="I43" s="86"/>
      <c r="J43" s="87"/>
      <c r="K43" s="86">
        <f t="shared" si="1"/>
        <v>184</v>
      </c>
      <c r="L43" s="87">
        <f t="shared" si="1"/>
        <v>25445</v>
      </c>
      <c r="M43" s="86">
        <f t="shared" si="1"/>
        <v>19</v>
      </c>
      <c r="N43" s="87">
        <f t="shared" si="1"/>
        <v>3600</v>
      </c>
      <c r="O43" s="86"/>
      <c r="P43" s="87"/>
      <c r="Q43" s="86"/>
      <c r="R43" s="87"/>
      <c r="W43" s="236">
        <f>SUM(W26:W42)</f>
        <v>31</v>
      </c>
      <c r="X43" s="236">
        <f>SUM(X26:X42)</f>
        <v>11495</v>
      </c>
      <c r="Y43" s="236"/>
      <c r="Z43" s="236">
        <f>SUM(Z26:Z42)</f>
        <v>25</v>
      </c>
      <c r="AA43" s="236">
        <f>SUM(AA26:AA42)</f>
        <v>4230</v>
      </c>
      <c r="AB43" s="236">
        <f>SUM(AB26:AB42)</f>
        <v>3</v>
      </c>
      <c r="AC43" s="361">
        <f>SUM(AC26:AC42)</f>
        <v>800</v>
      </c>
      <c r="AD43" s="8"/>
      <c r="AE43" s="8"/>
      <c r="AF43" s="8"/>
      <c r="AG43" s="8"/>
      <c r="AH43" s="8"/>
      <c r="AI43" s="8"/>
      <c r="AJ43" s="8"/>
    </row>
    <row r="44" spans="1:52" ht="15" customHeight="1" thickBot="1">
      <c r="D44" s="114"/>
      <c r="AC44" s="8"/>
      <c r="AD44" s="8"/>
      <c r="AE44" s="8"/>
      <c r="AF44" s="8"/>
      <c r="AG44" s="8"/>
      <c r="AH44" s="8"/>
      <c r="AI44" s="8"/>
      <c r="AJ44" s="8"/>
    </row>
    <row r="45" spans="1:52" ht="15" customHeight="1" thickBot="1">
      <c r="A45" s="563" t="s">
        <v>0</v>
      </c>
      <c r="B45" s="515" t="s">
        <v>1</v>
      </c>
      <c r="C45" s="526" t="s">
        <v>10</v>
      </c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8"/>
      <c r="O45" s="565" t="s">
        <v>844</v>
      </c>
      <c r="P45" s="527"/>
      <c r="Q45" s="527"/>
      <c r="R45" s="527"/>
      <c r="S45" s="527"/>
      <c r="T45" s="527"/>
      <c r="U45" s="527"/>
      <c r="V45" s="527"/>
      <c r="W45" s="527"/>
      <c r="X45" s="527"/>
      <c r="Y45" s="527"/>
      <c r="Z45" s="527"/>
      <c r="AA45" s="527"/>
      <c r="AB45" s="536"/>
      <c r="AG45" s="236" t="s">
        <v>2261</v>
      </c>
      <c r="AK45" s="533" t="s">
        <v>0</v>
      </c>
      <c r="AL45" s="534" t="s">
        <v>1</v>
      </c>
      <c r="AM45" s="564" t="s">
        <v>844</v>
      </c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36"/>
    </row>
    <row r="46" spans="1:52">
      <c r="A46" s="516"/>
      <c r="B46" s="516"/>
      <c r="C46" s="529" t="s">
        <v>14</v>
      </c>
      <c r="D46" s="449"/>
      <c r="E46" s="449"/>
      <c r="F46" s="449"/>
      <c r="G46" s="449"/>
      <c r="H46" s="498"/>
      <c r="I46" s="530" t="s">
        <v>15</v>
      </c>
      <c r="J46" s="520"/>
      <c r="K46" s="523" t="s">
        <v>20</v>
      </c>
      <c r="L46" s="524"/>
      <c r="M46" s="524"/>
      <c r="N46" s="525"/>
      <c r="O46" s="529" t="s">
        <v>22</v>
      </c>
      <c r="P46" s="449"/>
      <c r="Q46" s="449"/>
      <c r="R46" s="498"/>
      <c r="S46" s="530" t="s">
        <v>25</v>
      </c>
      <c r="T46" s="520"/>
      <c r="U46" s="529" t="s">
        <v>26</v>
      </c>
      <c r="V46" s="449"/>
      <c r="W46" s="449"/>
      <c r="X46" s="449"/>
      <c r="Y46" s="449"/>
      <c r="Z46" s="498"/>
      <c r="AA46" s="530" t="s">
        <v>30</v>
      </c>
      <c r="AB46" s="520"/>
      <c r="AG46" s="236" t="s">
        <v>2262</v>
      </c>
      <c r="AK46" s="516"/>
      <c r="AL46" s="516"/>
      <c r="AM46" s="497" t="s">
        <v>22</v>
      </c>
      <c r="AN46" s="449"/>
      <c r="AO46" s="449"/>
      <c r="AP46" s="498"/>
      <c r="AQ46" s="519" t="s">
        <v>25</v>
      </c>
      <c r="AR46" s="520"/>
      <c r="AS46" s="497" t="s">
        <v>26</v>
      </c>
      <c r="AT46" s="449"/>
      <c r="AU46" s="449"/>
      <c r="AV46" s="449"/>
      <c r="AW46" s="449"/>
      <c r="AX46" s="498"/>
      <c r="AY46" s="519" t="s">
        <v>30</v>
      </c>
      <c r="AZ46" s="520"/>
    </row>
    <row r="47" spans="1:52">
      <c r="A47" s="516"/>
      <c r="B47" s="516"/>
      <c r="C47" s="531" t="s">
        <v>33</v>
      </c>
      <c r="D47" s="502"/>
      <c r="E47" s="562" t="s">
        <v>565</v>
      </c>
      <c r="F47" s="502"/>
      <c r="G47" s="562" t="s">
        <v>846</v>
      </c>
      <c r="H47" s="545"/>
      <c r="I47" s="521"/>
      <c r="J47" s="522"/>
      <c r="K47" s="531" t="s">
        <v>33</v>
      </c>
      <c r="L47" s="502"/>
      <c r="M47" s="562" t="s">
        <v>848</v>
      </c>
      <c r="N47" s="545"/>
      <c r="O47" s="531" t="s">
        <v>33</v>
      </c>
      <c r="P47" s="502"/>
      <c r="Q47" s="562" t="s">
        <v>475</v>
      </c>
      <c r="R47" s="545"/>
      <c r="S47" s="521"/>
      <c r="T47" s="522"/>
      <c r="U47" s="531" t="s">
        <v>33</v>
      </c>
      <c r="V47" s="502"/>
      <c r="W47" s="562" t="s">
        <v>850</v>
      </c>
      <c r="X47" s="502"/>
      <c r="Y47" s="562" t="s">
        <v>699</v>
      </c>
      <c r="Z47" s="545"/>
      <c r="AA47" s="521"/>
      <c r="AB47" s="522"/>
      <c r="AG47" t="s">
        <v>2263</v>
      </c>
      <c r="AK47" s="516"/>
      <c r="AL47" s="516"/>
      <c r="AM47" s="518" t="s">
        <v>33</v>
      </c>
      <c r="AN47" s="502"/>
      <c r="AO47" s="501" t="s">
        <v>475</v>
      </c>
      <c r="AP47" s="545"/>
      <c r="AQ47" s="521"/>
      <c r="AR47" s="522"/>
      <c r="AS47" s="518" t="s">
        <v>33</v>
      </c>
      <c r="AT47" s="502"/>
      <c r="AU47" s="501" t="s">
        <v>850</v>
      </c>
      <c r="AV47" s="502"/>
      <c r="AW47" s="501" t="s">
        <v>699</v>
      </c>
      <c r="AX47" s="545"/>
      <c r="AY47" s="521"/>
      <c r="AZ47" s="522"/>
    </row>
    <row r="48" spans="1:52">
      <c r="A48" s="517"/>
      <c r="B48" s="517"/>
      <c r="C48" s="115" t="s">
        <v>4</v>
      </c>
      <c r="D48" s="26" t="s">
        <v>41</v>
      </c>
      <c r="E48" s="26" t="s">
        <v>4</v>
      </c>
      <c r="F48" s="26" t="s">
        <v>41</v>
      </c>
      <c r="G48" s="26" t="s">
        <v>4</v>
      </c>
      <c r="H48" s="116" t="s">
        <v>41</v>
      </c>
      <c r="I48" s="115" t="s">
        <v>4</v>
      </c>
      <c r="J48" s="116" t="s">
        <v>41</v>
      </c>
      <c r="K48" s="115" t="s">
        <v>4</v>
      </c>
      <c r="L48" s="26" t="s">
        <v>41</v>
      </c>
      <c r="M48" s="26" t="s">
        <v>4</v>
      </c>
      <c r="N48" s="116" t="s">
        <v>41</v>
      </c>
      <c r="O48" s="115" t="s">
        <v>4</v>
      </c>
      <c r="P48" s="26" t="s">
        <v>41</v>
      </c>
      <c r="Q48" s="26" t="s">
        <v>4</v>
      </c>
      <c r="R48" s="116" t="s">
        <v>41</v>
      </c>
      <c r="S48" s="115" t="s">
        <v>4</v>
      </c>
      <c r="T48" s="116" t="s">
        <v>41</v>
      </c>
      <c r="U48" s="115" t="s">
        <v>4</v>
      </c>
      <c r="V48" s="26" t="s">
        <v>41</v>
      </c>
      <c r="W48" s="26" t="s">
        <v>4</v>
      </c>
      <c r="X48" s="26" t="s">
        <v>41</v>
      </c>
      <c r="Y48" s="26" t="s">
        <v>4</v>
      </c>
      <c r="Z48" s="116" t="s">
        <v>41</v>
      </c>
      <c r="AA48" s="115" t="s">
        <v>4</v>
      </c>
      <c r="AB48" s="116" t="s">
        <v>41</v>
      </c>
      <c r="AK48" s="517"/>
      <c r="AL48" s="517"/>
      <c r="AM48" s="65" t="s">
        <v>4</v>
      </c>
      <c r="AN48" s="43" t="s">
        <v>41</v>
      </c>
      <c r="AO48" s="43" t="s">
        <v>4</v>
      </c>
      <c r="AP48" s="66" t="s">
        <v>41</v>
      </c>
      <c r="AQ48" s="65" t="s">
        <v>4</v>
      </c>
      <c r="AR48" s="66" t="s">
        <v>41</v>
      </c>
      <c r="AS48" s="65" t="s">
        <v>4</v>
      </c>
      <c r="AT48" s="43" t="s">
        <v>41</v>
      </c>
      <c r="AU48" s="43" t="s">
        <v>4</v>
      </c>
      <c r="AV48" s="43" t="s">
        <v>41</v>
      </c>
      <c r="AW48" s="43" t="s">
        <v>4</v>
      </c>
      <c r="AX48" s="66" t="s">
        <v>41</v>
      </c>
      <c r="AY48" s="65" t="s">
        <v>4</v>
      </c>
      <c r="AZ48" s="66" t="s">
        <v>41</v>
      </c>
    </row>
    <row r="49" spans="1:52">
      <c r="A49" s="117">
        <v>82</v>
      </c>
      <c r="B49" s="117" t="s">
        <v>18</v>
      </c>
      <c r="C49" s="115">
        <f>COUNTIFS(Sheet1!$B$5:$B$2696, B3, Sheet1!$F$5:$F$2696, $C$46)</f>
        <v>0</v>
      </c>
      <c r="D49" s="26">
        <f>SUMIFS(Sheet1!$G$5:$G$2696, Sheet1!$B$5:$B$2696, B3, Sheet1!$F$5:$F$2696, $C$46)</f>
        <v>0</v>
      </c>
      <c r="E49" s="26">
        <f>COUNTIFS(Sheet1!$B$5:$B$2696, B3, Sheet1!$F$5:$F$2696, $E$47)</f>
        <v>0</v>
      </c>
      <c r="F49" s="26">
        <f>SUMIFS(Sheet1!$G$5:$G$2696, Sheet1!$B$5:$B$2696, B3, Sheet1!$F$5:$F$2696, $E$47)</f>
        <v>0</v>
      </c>
      <c r="G49" s="26">
        <f>COUNTIFS(Sheet1!$B$5:$B$2696, B3, Sheet1!$F$5:$F$2696, $G$47)</f>
        <v>0</v>
      </c>
      <c r="H49" s="116">
        <f>SUMIFS(Sheet1!$G$5:$G$2696, Sheet1!$B$5:$B$2696, B3, Sheet1!$F$5:$F$2696, $G$47)</f>
        <v>0</v>
      </c>
      <c r="I49" s="115">
        <f>COUNTIFS(Sheet1!$B$5:$B$2696, B3, Sheet1!$F$5:$F$2696, $I$46)</f>
        <v>0</v>
      </c>
      <c r="J49" s="116">
        <f>SUMIFS(Sheet1!$G$5:$G$2696, Sheet1!$B$5:$B$2696, B3, Sheet1!$F$5:$F$2696, $I$46)</f>
        <v>0</v>
      </c>
      <c r="K49" s="115">
        <f>COUNTIFS(Sheet1!$B$5:$B$2696, B3, Sheet1!$F$5:$F$2696, $K$46)</f>
        <v>0</v>
      </c>
      <c r="L49" s="26">
        <f>SUMIFS(Sheet1!$G$5:$G$2696, Sheet1!$B$5:$B$2696, B3, Sheet1!$F$5:$F$2696, $K$46)</f>
        <v>0</v>
      </c>
      <c r="M49" s="26">
        <f>COUNTIFS(Sheet1!$B$5:$B$2696, B3, Sheet1!$F$5:$F$2696, $M$47)</f>
        <v>0</v>
      </c>
      <c r="N49" s="116">
        <f>SUMIFS(Sheet1!$G$5:$G$2696, Sheet1!$B$5:$B$2696, B3, Sheet1!$F$5:$F$2696, $M$47)</f>
        <v>0</v>
      </c>
      <c r="O49" s="115">
        <f>COUNTIFS(Sheet1!$B$5:$B$2696, B3, Sheet1!$F$5:$F$2696, $O$46)</f>
        <v>0</v>
      </c>
      <c r="P49" s="26">
        <f>SUMIFS(Sheet1!$G$5:$G$2696, Sheet1!$B$5:$B$2696, B3, Sheet1!$F$5:$F$2696, $O$46)</f>
        <v>0</v>
      </c>
      <c r="Q49" s="26">
        <f>COUNTIFS(Sheet1!$B$5:$B$2696, B3, Sheet1!$F$5:$F$2696, $Q$47)</f>
        <v>0</v>
      </c>
      <c r="R49" s="116">
        <f>SUMIFS(Sheet1!$G$5:$G$2696, Sheet1!$B$5:$B$2696, B3, Sheet1!$F$5:$F$2696, $Q$47)</f>
        <v>0</v>
      </c>
      <c r="S49" s="115">
        <f>COUNTIFS(Sheet1!$B$5:$B$2696, B3, Sheet1!$F$5:$F$2696, $S$46)</f>
        <v>0</v>
      </c>
      <c r="T49" s="116">
        <f>SUMIFS(Sheet1!$G$5:$G$2696, Sheet1!$B$5:$B$2696, B3, Sheet1!$F$5:$F$2696, $S$46)</f>
        <v>0</v>
      </c>
      <c r="U49" s="115">
        <f>COUNTIFS(Sheet1!$B$5:$B$2696, B3, Sheet1!$F$5:$F$2696, $U$46)</f>
        <v>0</v>
      </c>
      <c r="V49" s="26">
        <f>SUMIFS(Sheet1!$G$5:$G$2696, Sheet1!$B$5:$B$2696, B3, Sheet1!$F$5:$F$2696, $U$46)</f>
        <v>0</v>
      </c>
      <c r="W49" s="26">
        <f>COUNTIFS(Sheet1!$B$5:$B$2696, B3, Sheet1!$F$5:$F$2696, $W$47)</f>
        <v>0</v>
      </c>
      <c r="X49" s="26">
        <f>SUMIFS(Sheet1!$G$5:$G$2696, Sheet1!$B$5:$B$2696, B3, Sheet1!$F$5:$F$2696, $W$47)</f>
        <v>0</v>
      </c>
      <c r="Y49" s="26">
        <f>COUNTIFS(Sheet1!$B$5:$B$2696, B3, Sheet1!$F$5:$F$2696, $Y$47)</f>
        <v>1</v>
      </c>
      <c r="Z49" s="116">
        <f>SUMIFS(Sheet1!$G$5:$G$2696, Sheet1!$B$5:$B$2696, B3, Sheet1!$F$5:$F$2696, $Y$47)</f>
        <v>0</v>
      </c>
      <c r="AA49" s="115">
        <f>COUNTIFS(Sheet1!$B$5:$B$2696, B3, Sheet1!$F$5:$F$2696, $AA$46)</f>
        <v>0</v>
      </c>
      <c r="AB49" s="116">
        <f>SUMIFS(Sheet1!$G$5:$G$2696, Sheet1!$B$5:$B$2696, B3, Sheet1!$F$5:$F$2696, $AA$46)</f>
        <v>0</v>
      </c>
      <c r="AK49" s="67">
        <v>82</v>
      </c>
      <c r="AL49" s="67" t="s">
        <v>18</v>
      </c>
      <c r="AM49" s="65">
        <v>0</v>
      </c>
      <c r="AN49" s="43">
        <v>0</v>
      </c>
      <c r="AO49" s="43">
        <v>0</v>
      </c>
      <c r="AP49" s="66">
        <v>0</v>
      </c>
      <c r="AQ49" s="65">
        <v>0</v>
      </c>
      <c r="AR49" s="66">
        <v>0</v>
      </c>
      <c r="AS49" s="65">
        <v>0</v>
      </c>
      <c r="AT49" s="43">
        <v>0</v>
      </c>
      <c r="AU49" s="43">
        <v>0</v>
      </c>
      <c r="AV49" s="43">
        <v>0</v>
      </c>
      <c r="AW49" s="43">
        <v>1</v>
      </c>
      <c r="AX49" s="66">
        <v>0</v>
      </c>
      <c r="AY49" s="65">
        <v>0</v>
      </c>
      <c r="AZ49" s="66">
        <v>0</v>
      </c>
    </row>
    <row r="50" spans="1:52">
      <c r="A50" s="117">
        <v>101</v>
      </c>
      <c r="B50" s="117" t="s">
        <v>38</v>
      </c>
      <c r="C50" s="115">
        <f>COUNTIFS(Sheet1!$B$5:$B$2696, B4, Sheet1!$F$5:$F$2696, $C$46)</f>
        <v>4</v>
      </c>
      <c r="D50" s="26">
        <f>SUMIFS(Sheet1!$G$5:$G$2696, Sheet1!$B$5:$B$2696, B4, Sheet1!$F$5:$F$2696, $C$46)</f>
        <v>1300</v>
      </c>
      <c r="E50" s="26">
        <f>COUNTIFS(Sheet1!$B$5:$B$2696, B4, Sheet1!$F$5:$F$2696, $E$47)</f>
        <v>2</v>
      </c>
      <c r="F50" s="26">
        <f>SUMIFS(Sheet1!$G$5:$G$2696, Sheet1!$B$5:$B$2696, B4, Sheet1!$F$5:$F$2696, $E$47)</f>
        <v>200</v>
      </c>
      <c r="G50" s="26">
        <f>COUNTIFS(Sheet1!$B$5:$B$2696, B4, Sheet1!$F$5:$F$2696, $G$47)</f>
        <v>0</v>
      </c>
      <c r="H50" s="116">
        <f>SUMIFS(Sheet1!$G$5:$G$2696, Sheet1!$B$5:$B$2696, B4, Sheet1!$F$5:$F$2696, $G$47)</f>
        <v>0</v>
      </c>
      <c r="I50" s="115">
        <f>COUNTIFS(Sheet1!$B$5:$B$2696, B4, Sheet1!$F$5:$F$2696, $I$46)</f>
        <v>0</v>
      </c>
      <c r="J50" s="116">
        <f>SUMIFS(Sheet1!$G$5:$G$2696, Sheet1!$B$5:$B$2696, B4, Sheet1!$F$5:$F$2696, $I$46)</f>
        <v>0</v>
      </c>
      <c r="K50" s="115">
        <f>COUNTIFS(Sheet1!$B$5:$B$2696, B4, Sheet1!$F$5:$F$2696, $K$46)</f>
        <v>0</v>
      </c>
      <c r="L50" s="26">
        <f>SUMIFS(Sheet1!$G$5:$G$2696, Sheet1!$B$5:$B$2696, B4, Sheet1!$F$5:$F$2696, $K$46)</f>
        <v>0</v>
      </c>
      <c r="M50" s="26">
        <f>COUNTIFS(Sheet1!$B$5:$B$2696, B4, Sheet1!$F$5:$F$2696, $M$47)</f>
        <v>0</v>
      </c>
      <c r="N50" s="116">
        <f>SUMIFS(Sheet1!$G$5:$G$2696, Sheet1!$B$5:$B$2696, B4, Sheet1!$F$5:$F$2696, $M$47)</f>
        <v>0</v>
      </c>
      <c r="O50" s="115">
        <f>COUNTIFS(Sheet1!$B$5:$B$2696, B4, Sheet1!$F$5:$F$2696, $O$46)</f>
        <v>3</v>
      </c>
      <c r="P50" s="26">
        <f>SUMIFS(Sheet1!$G$5:$G$2696, Sheet1!$B$5:$B$2696, B4, Sheet1!$F$5:$F$2696, $O$46)</f>
        <v>450</v>
      </c>
      <c r="Q50" s="26">
        <f>COUNTIFS(Sheet1!$B$5:$B$2696, B4, Sheet1!$F$5:$F$2696, $Q$47)</f>
        <v>1</v>
      </c>
      <c r="R50" s="116">
        <f>SUMIFS(Sheet1!$G$5:$G$2696, Sheet1!$B$5:$B$2696, B4, Sheet1!$F$5:$F$2696, $Q$47)</f>
        <v>100</v>
      </c>
      <c r="S50" s="115">
        <f>COUNTIFS(Sheet1!$B$5:$B$2696, B4, Sheet1!$F$5:$F$2696, $S$46)</f>
        <v>0</v>
      </c>
      <c r="T50" s="116">
        <f>SUMIFS(Sheet1!$G$5:$G$2696, Sheet1!$B$5:$B$2696, B4, Sheet1!$F$5:$F$2696, $S$46)</f>
        <v>0</v>
      </c>
      <c r="U50" s="115">
        <f>COUNTIFS(Sheet1!$B$5:$B$2696, B4, Sheet1!$F$5:$F$2696, $U$46)</f>
        <v>2</v>
      </c>
      <c r="V50" s="26">
        <f>SUMIFS(Sheet1!$G$5:$G$2696, Sheet1!$B$5:$B$2696, B4, Sheet1!$F$5:$F$2696, $U$46)</f>
        <v>250</v>
      </c>
      <c r="W50" s="26">
        <f>COUNTIFS(Sheet1!$B$5:$B$2696, B4, Sheet1!$F$5:$F$2696, $W$47)</f>
        <v>0</v>
      </c>
      <c r="X50" s="26">
        <f>SUMIFS(Sheet1!$G$5:$G$2696, Sheet1!$B$5:$B$2696, B4, Sheet1!$F$5:$F$2696, $W$47)</f>
        <v>0</v>
      </c>
      <c r="Y50" s="26">
        <f>COUNTIFS(Sheet1!$B$5:$B$2696, B4, Sheet1!$F$5:$F$2696, $Y$47)</f>
        <v>0</v>
      </c>
      <c r="Z50" s="116">
        <f>SUMIFS(Sheet1!$G$5:$G$2696, Sheet1!$B$5:$B$2696, B4, Sheet1!$F$5:$F$2696, $Y$47)</f>
        <v>0</v>
      </c>
      <c r="AA50" s="115">
        <f>COUNTIFS(Sheet1!$B$5:$B$2696, B4, Sheet1!$F$5:$F$2696, $AA$46)</f>
        <v>0</v>
      </c>
      <c r="AB50" s="116">
        <f>SUMIFS(Sheet1!$G$5:$G$2696, Sheet1!$B$5:$B$2696, B4, Sheet1!$F$5:$F$2696, $AA$46)</f>
        <v>0</v>
      </c>
      <c r="AK50" s="67">
        <v>101</v>
      </c>
      <c r="AL50" s="67" t="s">
        <v>38</v>
      </c>
      <c r="AM50" s="65">
        <v>3</v>
      </c>
      <c r="AN50" s="43">
        <v>450</v>
      </c>
      <c r="AO50" s="43">
        <v>1</v>
      </c>
      <c r="AP50" s="66">
        <v>100</v>
      </c>
      <c r="AQ50" s="65">
        <v>0</v>
      </c>
      <c r="AR50" s="66">
        <v>0</v>
      </c>
      <c r="AS50" s="65">
        <v>2</v>
      </c>
      <c r="AT50" s="43">
        <v>250</v>
      </c>
      <c r="AU50" s="43">
        <v>0</v>
      </c>
      <c r="AV50" s="43">
        <v>0</v>
      </c>
      <c r="AW50" s="43">
        <v>0</v>
      </c>
      <c r="AX50" s="66">
        <v>0</v>
      </c>
      <c r="AY50" s="65">
        <v>0</v>
      </c>
      <c r="AZ50" s="66">
        <v>0</v>
      </c>
    </row>
    <row r="51" spans="1:52">
      <c r="A51" s="117">
        <v>82</v>
      </c>
      <c r="B51" s="117" t="s">
        <v>43</v>
      </c>
      <c r="C51" s="115">
        <f>COUNTIFS(Sheet1!$B$5:$B$2696, B5, Sheet1!$F$5:$F$2696, $C$46)</f>
        <v>1</v>
      </c>
      <c r="D51" s="26">
        <f>SUMIFS(Sheet1!$G$5:$G$2696, Sheet1!$B$5:$B$2696, B5, Sheet1!$F$5:$F$2696, $C$46)</f>
        <v>300</v>
      </c>
      <c r="E51" s="26">
        <f>COUNTIFS(Sheet1!$B$5:$B$2696, B5, Sheet1!$F$5:$F$2696, $E$47)</f>
        <v>1</v>
      </c>
      <c r="F51" s="26">
        <f>SUMIFS(Sheet1!$G$5:$G$2696, Sheet1!$B$5:$B$2696, B5, Sheet1!$F$5:$F$2696, $E$47)</f>
        <v>100</v>
      </c>
      <c r="G51" s="26">
        <f>COUNTIFS(Sheet1!$B$5:$B$2696, B5, Sheet1!$F$5:$F$2696, $G$47)</f>
        <v>0</v>
      </c>
      <c r="H51" s="116">
        <f>SUMIFS(Sheet1!$G$5:$G$2696, Sheet1!$B$5:$B$2696, B5, Sheet1!$F$5:$F$2696, $G$47)</f>
        <v>0</v>
      </c>
      <c r="I51" s="115">
        <f>COUNTIFS(Sheet1!$B$5:$B$2696, B5, Sheet1!$F$5:$F$2696, $I$46)</f>
        <v>0</v>
      </c>
      <c r="J51" s="116">
        <f>SUMIFS(Sheet1!$G$5:$G$2696, Sheet1!$B$5:$B$2696, B5, Sheet1!$F$5:$F$2696, $I$46)</f>
        <v>0</v>
      </c>
      <c r="K51" s="115">
        <f>COUNTIFS(Sheet1!$B$5:$B$2696, B5, Sheet1!$F$5:$F$2696, $K$46)</f>
        <v>0</v>
      </c>
      <c r="L51" s="26">
        <f>SUMIFS(Sheet1!$G$5:$G$2696, Sheet1!$B$5:$B$2696, B5, Sheet1!$F$5:$F$2696, $K$46)</f>
        <v>0</v>
      </c>
      <c r="M51" s="26">
        <f>COUNTIFS(Sheet1!$B$5:$B$2696, B5, Sheet1!$F$5:$F$2696, $M$47)</f>
        <v>0</v>
      </c>
      <c r="N51" s="116">
        <f>SUMIFS(Sheet1!$G$5:$G$2696, Sheet1!$B$5:$B$2696, B5, Sheet1!$F$5:$F$2696, $M$47)</f>
        <v>0</v>
      </c>
      <c r="O51" s="115">
        <f>COUNTIFS(Sheet1!$B$5:$B$2696, B5, Sheet1!$F$5:$F$2696, $O$46)</f>
        <v>5</v>
      </c>
      <c r="P51" s="26">
        <f>SUMIFS(Sheet1!$G$5:$G$2696, Sheet1!$B$5:$B$2696, B5, Sheet1!$F$5:$F$2696, $O$46)</f>
        <v>1600</v>
      </c>
      <c r="Q51" s="26">
        <f>COUNTIFS(Sheet1!$B$5:$B$2696, B5, Sheet1!$F$5:$F$2696, $Q$47)</f>
        <v>0</v>
      </c>
      <c r="R51" s="116">
        <f>SUMIFS(Sheet1!$G$5:$G$2696, Sheet1!$B$5:$B$2696, B5, Sheet1!$F$5:$F$2696, $Q$47)</f>
        <v>0</v>
      </c>
      <c r="S51" s="115">
        <f>COUNTIFS(Sheet1!$B$5:$B$2696, B5, Sheet1!$F$5:$F$2696, $S$46)</f>
        <v>0</v>
      </c>
      <c r="T51" s="116">
        <f>SUMIFS(Sheet1!$G$5:$G$2696, Sheet1!$B$5:$B$2696, B5, Sheet1!$F$5:$F$2696, $S$46)</f>
        <v>0</v>
      </c>
      <c r="U51" s="115">
        <f>COUNTIFS(Sheet1!$B$5:$B$2696, B5, Sheet1!$F$5:$F$2696, $U$46)</f>
        <v>1</v>
      </c>
      <c r="V51" s="26">
        <f>SUMIFS(Sheet1!$G$5:$G$2696, Sheet1!$B$5:$B$2696, B5, Sheet1!$F$5:$F$2696, $U$46)</f>
        <v>100</v>
      </c>
      <c r="W51" s="26">
        <f>COUNTIFS(Sheet1!$B$5:$B$2696, B5, Sheet1!$F$5:$F$2696, $W$47)</f>
        <v>0</v>
      </c>
      <c r="X51" s="26">
        <f>SUMIFS(Sheet1!$G$5:$G$2696, Sheet1!$B$5:$B$2696, B5, Sheet1!$F$5:$F$2696, $W$47)</f>
        <v>0</v>
      </c>
      <c r="Y51" s="26">
        <f>COUNTIFS(Sheet1!$B$5:$B$2696, B5, Sheet1!$F$5:$F$2696, $Y$47)</f>
        <v>0</v>
      </c>
      <c r="Z51" s="116">
        <f>SUMIFS(Sheet1!$G$5:$G$2696, Sheet1!$B$5:$B$2696, B5, Sheet1!$F$5:$F$2696, $Y$47)</f>
        <v>0</v>
      </c>
      <c r="AA51" s="115">
        <f>COUNTIFS(Sheet1!$B$5:$B$2696, B5, Sheet1!$F$5:$F$2696, $AA$46)</f>
        <v>0</v>
      </c>
      <c r="AB51" s="116">
        <f>SUMIFS(Sheet1!$G$5:$G$2696, Sheet1!$B$5:$B$2696, B5, Sheet1!$F$5:$F$2696, $AA$46)</f>
        <v>0</v>
      </c>
      <c r="AK51" s="67">
        <v>82</v>
      </c>
      <c r="AL51" s="67" t="s">
        <v>43</v>
      </c>
      <c r="AM51" s="65">
        <v>5</v>
      </c>
      <c r="AN51" s="43">
        <v>1600</v>
      </c>
      <c r="AO51" s="43">
        <v>0</v>
      </c>
      <c r="AP51" s="66">
        <v>0</v>
      </c>
      <c r="AQ51" s="65">
        <v>0</v>
      </c>
      <c r="AR51" s="66">
        <v>0</v>
      </c>
      <c r="AS51" s="65">
        <v>1</v>
      </c>
      <c r="AT51" s="43">
        <v>100</v>
      </c>
      <c r="AU51" s="43">
        <v>0</v>
      </c>
      <c r="AV51" s="43">
        <v>0</v>
      </c>
      <c r="AW51" s="43">
        <v>0</v>
      </c>
      <c r="AX51" s="66">
        <v>0</v>
      </c>
      <c r="AY51" s="65">
        <v>0</v>
      </c>
      <c r="AZ51" s="66">
        <v>0</v>
      </c>
    </row>
    <row r="52" spans="1:52">
      <c r="A52" s="117">
        <v>102</v>
      </c>
      <c r="B52" s="117" t="s">
        <v>44</v>
      </c>
      <c r="C52" s="115">
        <f>COUNTIFS(Sheet1!$B$5:$B$2696, B6, Sheet1!$F$5:$F$2696, $C$46)</f>
        <v>0</v>
      </c>
      <c r="D52" s="26">
        <f>SUMIFS(Sheet1!$G$5:$G$2696, Sheet1!$B$5:$B$2696, B6, Sheet1!$F$5:$F$2696, $C$46)</f>
        <v>0</v>
      </c>
      <c r="E52" s="26">
        <f>COUNTIFS(Sheet1!$B$5:$B$2696, B6, Sheet1!$F$5:$F$2696, $E$47)</f>
        <v>2</v>
      </c>
      <c r="F52" s="26">
        <f>SUMIFS(Sheet1!$G$5:$G$2696, Sheet1!$B$5:$B$2696, B6, Sheet1!$F$5:$F$2696, $E$47)</f>
        <v>300</v>
      </c>
      <c r="G52" s="26">
        <f>COUNTIFS(Sheet1!$B$5:$B$2696, B6, Sheet1!$F$5:$F$2696, $G$47)</f>
        <v>0</v>
      </c>
      <c r="H52" s="116">
        <f>SUMIFS(Sheet1!$G$5:$G$2696, Sheet1!$B$5:$B$2696, B6, Sheet1!$F$5:$F$2696, $G$47)</f>
        <v>0</v>
      </c>
      <c r="I52" s="115">
        <f>COUNTIFS(Sheet1!$B$5:$B$2696, B6, Sheet1!$F$5:$F$2696, $I$46)</f>
        <v>0</v>
      </c>
      <c r="J52" s="116">
        <f>SUMIFS(Sheet1!$G$5:$G$2696, Sheet1!$B$5:$B$2696, B6, Sheet1!$F$5:$F$2696, $I$46)</f>
        <v>0</v>
      </c>
      <c r="K52" s="115">
        <f>COUNTIFS(Sheet1!$B$5:$B$2696, B6, Sheet1!$F$5:$F$2696, $K$46)</f>
        <v>0</v>
      </c>
      <c r="L52" s="26">
        <f>SUMIFS(Sheet1!$G$5:$G$2696, Sheet1!$B$5:$B$2696, B6, Sheet1!$F$5:$F$2696, $K$46)</f>
        <v>0</v>
      </c>
      <c r="M52" s="26">
        <f>COUNTIFS(Sheet1!$B$5:$B$2696, B6, Sheet1!$F$5:$F$2696, $M$47)</f>
        <v>0</v>
      </c>
      <c r="N52" s="116">
        <f>SUMIFS(Sheet1!$G$5:$G$2696, Sheet1!$B$5:$B$2696, B6, Sheet1!$F$5:$F$2696, $M$47)</f>
        <v>0</v>
      </c>
      <c r="O52" s="115">
        <f>COUNTIFS(Sheet1!$B$5:$B$2696, B6, Sheet1!$F$5:$F$2696, $O$46)</f>
        <v>0</v>
      </c>
      <c r="P52" s="26">
        <f>SUMIFS(Sheet1!$G$5:$G$2696, Sheet1!$B$5:$B$2696, B6, Sheet1!$F$5:$F$2696, $O$46)</f>
        <v>0</v>
      </c>
      <c r="Q52" s="26">
        <f>COUNTIFS(Sheet1!$B$5:$B$2696, B6, Sheet1!$F$5:$F$2696, $Q$47)</f>
        <v>0</v>
      </c>
      <c r="R52" s="116">
        <f>SUMIFS(Sheet1!$G$5:$G$2696, Sheet1!$B$5:$B$2696, B6, Sheet1!$F$5:$F$2696, $Q$47)</f>
        <v>0</v>
      </c>
      <c r="S52" s="115">
        <f>COUNTIFS(Sheet1!$B$5:$B$2696, B6, Sheet1!$F$5:$F$2696, $S$46)</f>
        <v>0</v>
      </c>
      <c r="T52" s="116">
        <f>SUMIFS(Sheet1!$G$5:$G$2696, Sheet1!$B$5:$B$2696, B6, Sheet1!$F$5:$F$2696, $S$46)</f>
        <v>0</v>
      </c>
      <c r="U52" s="115">
        <f>COUNTIFS(Sheet1!$B$5:$B$2696, B6, Sheet1!$F$5:$F$2696, $U$46)</f>
        <v>0</v>
      </c>
      <c r="V52" s="26">
        <f>SUMIFS(Sheet1!$G$5:$G$2696, Sheet1!$B$5:$B$2696, B6, Sheet1!$F$5:$F$2696, $U$46)</f>
        <v>0</v>
      </c>
      <c r="W52" s="26">
        <f>COUNTIFS(Sheet1!$B$5:$B$2696, B6, Sheet1!$F$5:$F$2696, $W$47)</f>
        <v>0</v>
      </c>
      <c r="X52" s="26">
        <f>SUMIFS(Sheet1!$G$5:$G$2696, Sheet1!$B$5:$B$2696, B6, Sheet1!$F$5:$F$2696, $W$47)</f>
        <v>0</v>
      </c>
      <c r="Y52" s="26">
        <f>COUNTIFS(Sheet1!$B$5:$B$2696, B6, Sheet1!$F$5:$F$2696, $Y$47)</f>
        <v>0</v>
      </c>
      <c r="Z52" s="116">
        <f>SUMIFS(Sheet1!$G$5:$G$2696, Sheet1!$B$5:$B$2696, B6, Sheet1!$F$5:$F$2696, $Y$47)</f>
        <v>0</v>
      </c>
      <c r="AA52" s="115">
        <f>COUNTIFS(Sheet1!$B$5:$B$2696, B6, Sheet1!$F$5:$F$2696, $AA$46)</f>
        <v>0</v>
      </c>
      <c r="AB52" s="116">
        <f>SUMIFS(Sheet1!$G$5:$G$2696, Sheet1!$B$5:$B$2696, B6, Sheet1!$F$5:$F$2696, $AA$46)</f>
        <v>0</v>
      </c>
      <c r="AK52" s="67">
        <v>102</v>
      </c>
      <c r="AL52" s="67" t="s">
        <v>44</v>
      </c>
      <c r="AM52" s="65">
        <v>0</v>
      </c>
      <c r="AN52" s="43">
        <v>0</v>
      </c>
      <c r="AO52" s="43">
        <v>0</v>
      </c>
      <c r="AP52" s="66">
        <v>0</v>
      </c>
      <c r="AQ52" s="65">
        <v>0</v>
      </c>
      <c r="AR52" s="66">
        <v>0</v>
      </c>
      <c r="AS52" s="65">
        <v>0</v>
      </c>
      <c r="AT52" s="43">
        <v>0</v>
      </c>
      <c r="AU52" s="43">
        <v>0</v>
      </c>
      <c r="AV52" s="43">
        <v>0</v>
      </c>
      <c r="AW52" s="43">
        <v>0</v>
      </c>
      <c r="AX52" s="66">
        <v>0</v>
      </c>
      <c r="AY52" s="65">
        <v>0</v>
      </c>
      <c r="AZ52" s="66">
        <v>0</v>
      </c>
    </row>
    <row r="53" spans="1:52">
      <c r="A53" s="117">
        <v>81</v>
      </c>
      <c r="B53" s="117" t="s">
        <v>46</v>
      </c>
      <c r="C53" s="115">
        <f>COUNTIFS(Sheet1!$B$5:$B$2696, B7, Sheet1!$F$5:$F$2696, $C$46)</f>
        <v>0</v>
      </c>
      <c r="D53" s="26">
        <f>SUMIFS(Sheet1!$G$5:$G$2696, Sheet1!$B$5:$B$2696, B7, Sheet1!$F$5:$F$2696, $C$46)</f>
        <v>0</v>
      </c>
      <c r="E53" s="26">
        <f>COUNTIFS(Sheet1!$B$5:$B$2696, B7, Sheet1!$F$5:$F$2696, $E$47)</f>
        <v>0</v>
      </c>
      <c r="F53" s="26">
        <f>SUMIFS(Sheet1!$G$5:$G$2696, Sheet1!$B$5:$B$2696, B7, Sheet1!$F$5:$F$2696, $E$47)</f>
        <v>0</v>
      </c>
      <c r="G53" s="26">
        <f>COUNTIFS(Sheet1!$B$5:$B$2696, B7, Sheet1!$F$5:$F$2696, $G$47)</f>
        <v>0</v>
      </c>
      <c r="H53" s="116">
        <f>SUMIFS(Sheet1!$G$5:$G$2696, Sheet1!$B$5:$B$2696, B7, Sheet1!$F$5:$F$2696, $G$47)</f>
        <v>0</v>
      </c>
      <c r="I53" s="115">
        <f>COUNTIFS(Sheet1!$B$5:$B$2696, B7, Sheet1!$F$5:$F$2696, $I$46)</f>
        <v>0</v>
      </c>
      <c r="J53" s="116">
        <f>SUMIFS(Sheet1!$G$5:$G$2696, Sheet1!$B$5:$B$2696, B7, Sheet1!$F$5:$F$2696, $I$46)</f>
        <v>0</v>
      </c>
      <c r="K53" s="115">
        <f>COUNTIFS(Sheet1!$B$5:$B$2696, B7, Sheet1!$F$5:$F$2696, $K$46)</f>
        <v>0</v>
      </c>
      <c r="L53" s="26">
        <f>SUMIFS(Sheet1!$G$5:$G$2696, Sheet1!$B$5:$B$2696, B7, Sheet1!$F$5:$F$2696, $K$46)</f>
        <v>0</v>
      </c>
      <c r="M53" s="26">
        <f>COUNTIFS(Sheet1!$B$5:$B$2696, B7, Sheet1!$F$5:$F$2696, $M$47)</f>
        <v>0</v>
      </c>
      <c r="N53" s="116">
        <f>SUMIFS(Sheet1!$G$5:$G$2696, Sheet1!$B$5:$B$2696, B7, Sheet1!$F$5:$F$2696, $M$47)</f>
        <v>0</v>
      </c>
      <c r="O53" s="115">
        <f>COUNTIFS(Sheet1!$B$5:$B$2696, B7, Sheet1!$F$5:$F$2696, $O$46)</f>
        <v>1</v>
      </c>
      <c r="P53" s="26">
        <f>SUMIFS(Sheet1!$G$5:$G$2696, Sheet1!$B$5:$B$2696, B7, Sheet1!$F$5:$F$2696, $O$46)</f>
        <v>500</v>
      </c>
      <c r="Q53" s="26">
        <f>COUNTIFS(Sheet1!$B$5:$B$2696, B7, Sheet1!$F$5:$F$2696, $Q$47)</f>
        <v>0</v>
      </c>
      <c r="R53" s="116">
        <f>SUMIFS(Sheet1!$G$5:$G$2696, Sheet1!$B$5:$B$2696, B7, Sheet1!$F$5:$F$2696, $Q$47)</f>
        <v>0</v>
      </c>
      <c r="S53" s="115">
        <f>COUNTIFS(Sheet1!$B$5:$B$2696, B7, Sheet1!$F$5:$F$2696, $S$46)</f>
        <v>0</v>
      </c>
      <c r="T53" s="116">
        <f>SUMIFS(Sheet1!$G$5:$G$2696, Sheet1!$B$5:$B$2696, B7, Sheet1!$F$5:$F$2696, $S$46)</f>
        <v>0</v>
      </c>
      <c r="U53" s="115">
        <f>COUNTIFS(Sheet1!$B$5:$B$2696, B7, Sheet1!$F$5:$F$2696, $U$46)</f>
        <v>0</v>
      </c>
      <c r="V53" s="26">
        <f>SUMIFS(Sheet1!$G$5:$G$2696, Sheet1!$B$5:$B$2696, B7, Sheet1!$F$5:$F$2696, $U$46)</f>
        <v>0</v>
      </c>
      <c r="W53" s="26">
        <f>COUNTIFS(Sheet1!$B$5:$B$2696, B7, Sheet1!$F$5:$F$2696, $W$47)</f>
        <v>0</v>
      </c>
      <c r="X53" s="26">
        <f>SUMIFS(Sheet1!$G$5:$G$2696, Sheet1!$B$5:$B$2696, B7, Sheet1!$F$5:$F$2696, $W$47)</f>
        <v>0</v>
      </c>
      <c r="Y53" s="26">
        <f>COUNTIFS(Sheet1!$B$5:$B$2696, B7, Sheet1!$F$5:$F$2696, $Y$47)</f>
        <v>0</v>
      </c>
      <c r="Z53" s="116">
        <f>SUMIFS(Sheet1!$G$5:$G$2696, Sheet1!$B$5:$B$2696, B7, Sheet1!$F$5:$F$2696, $Y$47)</f>
        <v>0</v>
      </c>
      <c r="AA53" s="115">
        <f>COUNTIFS(Sheet1!$B$5:$B$2696, B7, Sheet1!$F$5:$F$2696, $AA$46)</f>
        <v>0</v>
      </c>
      <c r="AB53" s="116">
        <f>SUMIFS(Sheet1!$G$5:$G$2696, Sheet1!$B$5:$B$2696, B7, Sheet1!$F$5:$F$2696, $AA$46)</f>
        <v>0</v>
      </c>
      <c r="AK53" s="67">
        <v>81</v>
      </c>
      <c r="AL53" s="67" t="s">
        <v>46</v>
      </c>
      <c r="AM53" s="65">
        <v>1</v>
      </c>
      <c r="AN53" s="43">
        <v>500</v>
      </c>
      <c r="AO53" s="43">
        <v>0</v>
      </c>
      <c r="AP53" s="66">
        <v>0</v>
      </c>
      <c r="AQ53" s="65">
        <v>0</v>
      </c>
      <c r="AR53" s="66">
        <v>0</v>
      </c>
      <c r="AS53" s="65">
        <v>0</v>
      </c>
      <c r="AT53" s="43">
        <v>0</v>
      </c>
      <c r="AU53" s="43">
        <v>0</v>
      </c>
      <c r="AV53" s="43">
        <v>0</v>
      </c>
      <c r="AW53" s="43">
        <v>0</v>
      </c>
      <c r="AX53" s="66">
        <v>0</v>
      </c>
      <c r="AY53" s="65">
        <v>0</v>
      </c>
      <c r="AZ53" s="66">
        <v>0</v>
      </c>
    </row>
    <row r="54" spans="1:52">
      <c r="A54" s="117">
        <v>125</v>
      </c>
      <c r="B54" s="117" t="s">
        <v>47</v>
      </c>
      <c r="C54" s="115">
        <f>COUNTIFS(Sheet1!$B$5:$B$2696, B8, Sheet1!$F$5:$F$2696, $C$46)</f>
        <v>2</v>
      </c>
      <c r="D54" s="26">
        <f>SUMIFS(Sheet1!$G$5:$G$2696, Sheet1!$B$5:$B$2696, B8, Sheet1!$F$5:$F$2696, $C$46)</f>
        <v>300</v>
      </c>
      <c r="E54" s="26">
        <f>COUNTIFS(Sheet1!$B$5:$B$2696, B8, Sheet1!$F$5:$F$2696, $E$47)</f>
        <v>3</v>
      </c>
      <c r="F54" s="26">
        <f>SUMIFS(Sheet1!$G$5:$G$2696, Sheet1!$B$5:$B$2696, B8, Sheet1!$F$5:$F$2696, $E$47)</f>
        <v>280</v>
      </c>
      <c r="G54" s="26">
        <f>COUNTIFS(Sheet1!$B$5:$B$2696, B8, Sheet1!$F$5:$F$2696, $G$47)</f>
        <v>0</v>
      </c>
      <c r="H54" s="116">
        <f>SUMIFS(Sheet1!$G$5:$G$2696, Sheet1!$B$5:$B$2696, B8, Sheet1!$F$5:$F$2696, $G$47)</f>
        <v>0</v>
      </c>
      <c r="I54" s="115">
        <f>COUNTIFS(Sheet1!$B$5:$B$2696, B8, Sheet1!$F$5:$F$2696, $I$46)</f>
        <v>1</v>
      </c>
      <c r="J54" s="116">
        <f>SUMIFS(Sheet1!$G$5:$G$2696, Sheet1!$B$5:$B$2696, B8, Sheet1!$F$5:$F$2696, $I$46)</f>
        <v>100</v>
      </c>
      <c r="K54" s="115">
        <f>COUNTIFS(Sheet1!$B$5:$B$2696, B8, Sheet1!$F$5:$F$2696, $K$46)</f>
        <v>0</v>
      </c>
      <c r="L54" s="26">
        <f>SUMIFS(Sheet1!$G$5:$G$2696, Sheet1!$B$5:$B$2696, B8, Sheet1!$F$5:$F$2696, $K$46)</f>
        <v>0</v>
      </c>
      <c r="M54" s="26">
        <f>COUNTIFS(Sheet1!$B$5:$B$2696, B8, Sheet1!$F$5:$F$2696, $M$47)</f>
        <v>0</v>
      </c>
      <c r="N54" s="116">
        <f>SUMIFS(Sheet1!$G$5:$G$2696, Sheet1!$B$5:$B$2696, B8, Sheet1!$F$5:$F$2696, $M$47)</f>
        <v>0</v>
      </c>
      <c r="O54" s="115">
        <f>COUNTIFS(Sheet1!$B$5:$B$2696, B8, Sheet1!$F$5:$F$2696, $O$46)</f>
        <v>1</v>
      </c>
      <c r="P54" s="26">
        <f>SUMIFS(Sheet1!$G$5:$G$2696, Sheet1!$B$5:$B$2696, B8, Sheet1!$F$5:$F$2696, $O$46)</f>
        <v>150</v>
      </c>
      <c r="Q54" s="26">
        <f>COUNTIFS(Sheet1!$B$5:$B$2696, B8, Sheet1!$F$5:$F$2696, $Q$47)</f>
        <v>1</v>
      </c>
      <c r="R54" s="116">
        <f>SUMIFS(Sheet1!$G$5:$G$2696, Sheet1!$B$5:$B$2696, B8, Sheet1!$F$5:$F$2696, $Q$47)</f>
        <v>100</v>
      </c>
      <c r="S54" s="115">
        <f>COUNTIFS(Sheet1!$B$5:$B$2696, B8, Sheet1!$F$5:$F$2696, $S$46)</f>
        <v>0</v>
      </c>
      <c r="T54" s="116">
        <f>SUMIFS(Sheet1!$G$5:$G$2696, Sheet1!$B$5:$B$2696, B8, Sheet1!$F$5:$F$2696, $S$46)</f>
        <v>0</v>
      </c>
      <c r="U54" s="115">
        <f>COUNTIFS(Sheet1!$B$5:$B$2696, B8, Sheet1!$F$5:$F$2696, $U$46)</f>
        <v>1</v>
      </c>
      <c r="V54" s="26">
        <f>SUMIFS(Sheet1!$G$5:$G$2696, Sheet1!$B$5:$B$2696, B8, Sheet1!$F$5:$F$2696, $U$46)</f>
        <v>200</v>
      </c>
      <c r="W54" s="26">
        <f>COUNTIFS(Sheet1!$B$5:$B$2696, B8, Sheet1!$F$5:$F$2696, $W$47)</f>
        <v>3</v>
      </c>
      <c r="X54" s="26">
        <f>SUMIFS(Sheet1!$G$5:$G$2696, Sheet1!$B$5:$B$2696, B8, Sheet1!$F$5:$F$2696, $W$47)</f>
        <v>150</v>
      </c>
      <c r="Y54" s="26">
        <f>COUNTIFS(Sheet1!$B$5:$B$2696, B8, Sheet1!$F$5:$F$2696, $Y$47)</f>
        <v>0</v>
      </c>
      <c r="Z54" s="116">
        <f>SUMIFS(Sheet1!$G$5:$G$2696, Sheet1!$B$5:$B$2696, B8, Sheet1!$F$5:$F$2696, $Y$47)</f>
        <v>0</v>
      </c>
      <c r="AA54" s="115">
        <f>COUNTIFS(Sheet1!$B$5:$B$2696, B8, Sheet1!$F$5:$F$2696, $AA$46)</f>
        <v>0</v>
      </c>
      <c r="AB54" s="116">
        <f>SUMIFS(Sheet1!$G$5:$G$2696, Sheet1!$B$5:$B$2696, B8, Sheet1!$F$5:$F$2696, $AA$46)</f>
        <v>0</v>
      </c>
      <c r="AG54" t="s">
        <v>935</v>
      </c>
      <c r="AH54" t="s">
        <v>936</v>
      </c>
      <c r="AI54" t="s">
        <v>937</v>
      </c>
      <c r="AK54" s="67">
        <v>125</v>
      </c>
      <c r="AL54" s="67" t="s">
        <v>47</v>
      </c>
      <c r="AM54" s="65">
        <v>1</v>
      </c>
      <c r="AN54" s="43">
        <v>150</v>
      </c>
      <c r="AO54" s="43">
        <v>1</v>
      </c>
      <c r="AP54" s="66">
        <v>100</v>
      </c>
      <c r="AQ54" s="65">
        <v>0</v>
      </c>
      <c r="AR54" s="66">
        <v>0</v>
      </c>
      <c r="AS54" s="65">
        <v>1</v>
      </c>
      <c r="AT54" s="43">
        <v>200</v>
      </c>
      <c r="AU54" s="43">
        <v>3</v>
      </c>
      <c r="AV54" s="43">
        <v>150</v>
      </c>
      <c r="AW54" s="43">
        <v>0</v>
      </c>
      <c r="AX54" s="66">
        <v>0</v>
      </c>
      <c r="AY54" s="65">
        <v>0</v>
      </c>
      <c r="AZ54" s="66">
        <v>0</v>
      </c>
    </row>
    <row r="55" spans="1:52">
      <c r="A55" s="117">
        <v>38</v>
      </c>
      <c r="B55" s="117" t="s">
        <v>49</v>
      </c>
      <c r="C55" s="115">
        <f>COUNTIFS(Sheet1!$B$5:$B$2696, B9, Sheet1!$F$5:$F$2696, $C$46)</f>
        <v>0</v>
      </c>
      <c r="D55" s="26">
        <f>SUMIFS(Sheet1!$G$5:$G$2696, Sheet1!$B$5:$B$2696, B9, Sheet1!$F$5:$F$2696, $C$46)</f>
        <v>0</v>
      </c>
      <c r="E55" s="26">
        <f>COUNTIFS(Sheet1!$B$5:$B$2696, B9, Sheet1!$F$5:$F$2696, $E$47)</f>
        <v>2</v>
      </c>
      <c r="F55" s="26">
        <f>SUMIFS(Sheet1!$G$5:$G$2696, Sheet1!$B$5:$B$2696, B9, Sheet1!$F$5:$F$2696, $E$47)</f>
        <v>500</v>
      </c>
      <c r="G55" s="26">
        <f>COUNTIFS(Sheet1!$B$5:$B$2696, B9, Sheet1!$F$5:$F$2696, $G$47)</f>
        <v>0</v>
      </c>
      <c r="H55" s="116">
        <f>SUMIFS(Sheet1!$G$5:$G$2696, Sheet1!$B$5:$B$2696, B9, Sheet1!$F$5:$F$2696, $G$47)</f>
        <v>0</v>
      </c>
      <c r="I55" s="115">
        <f>COUNTIFS(Sheet1!$B$5:$B$2696, B9, Sheet1!$F$5:$F$2696, $I$46)</f>
        <v>0</v>
      </c>
      <c r="J55" s="116">
        <f>SUMIFS(Sheet1!$G$5:$G$2696, Sheet1!$B$5:$B$2696, B9, Sheet1!$F$5:$F$2696, $I$46)</f>
        <v>0</v>
      </c>
      <c r="K55" s="115">
        <f>COUNTIFS(Sheet1!$B$5:$B$2696, B9, Sheet1!$F$5:$F$2696, $K$46)</f>
        <v>0</v>
      </c>
      <c r="L55" s="26">
        <f>SUMIFS(Sheet1!$G$5:$G$2696, Sheet1!$B$5:$B$2696, B9, Sheet1!$F$5:$F$2696, $K$46)</f>
        <v>0</v>
      </c>
      <c r="M55" s="26">
        <f>COUNTIFS(Sheet1!$B$5:$B$2696, B9, Sheet1!$F$5:$F$2696, $M$47)</f>
        <v>0</v>
      </c>
      <c r="N55" s="116">
        <f>SUMIFS(Sheet1!$G$5:$G$2696, Sheet1!$B$5:$B$2696, B9, Sheet1!$F$5:$F$2696, $M$47)</f>
        <v>0</v>
      </c>
      <c r="O55" s="115">
        <f>COUNTIFS(Sheet1!$B$5:$B$2696, B9, Sheet1!$F$5:$F$2696, $O$46)</f>
        <v>2</v>
      </c>
      <c r="P55" s="26">
        <f>SUMIFS(Sheet1!$G$5:$G$2696, Sheet1!$B$5:$B$2696, B9, Sheet1!$F$5:$F$2696, $O$46)</f>
        <v>200</v>
      </c>
      <c r="Q55" s="26">
        <f>COUNTIFS(Sheet1!$B$5:$B$2696, B9, Sheet1!$F$5:$F$2696, $Q$47)</f>
        <v>1</v>
      </c>
      <c r="R55" s="116">
        <f>SUMIFS(Sheet1!$G$5:$G$2696, Sheet1!$B$5:$B$2696, B9, Sheet1!$F$5:$F$2696, $Q$47)</f>
        <v>100</v>
      </c>
      <c r="S55" s="115">
        <f>COUNTIFS(Sheet1!$B$5:$B$2696, B9, Sheet1!$F$5:$F$2696, $S$46)</f>
        <v>0</v>
      </c>
      <c r="T55" s="116">
        <f>SUMIFS(Sheet1!$G$5:$G$2696, Sheet1!$B$5:$B$2696, B9, Sheet1!$F$5:$F$2696, $S$46)</f>
        <v>0</v>
      </c>
      <c r="U55" s="115">
        <f>COUNTIFS(Sheet1!$B$5:$B$2696, B9, Sheet1!$F$5:$F$2696, $U$46)</f>
        <v>1</v>
      </c>
      <c r="V55" s="26">
        <f>SUMIFS(Sheet1!$G$5:$G$2696, Sheet1!$B$5:$B$2696, B9, Sheet1!$F$5:$F$2696, $U$46)</f>
        <v>300</v>
      </c>
      <c r="W55" s="26">
        <f>COUNTIFS(Sheet1!$B$5:$B$2696, B9, Sheet1!$F$5:$F$2696, $W$47)</f>
        <v>0</v>
      </c>
      <c r="X55" s="26">
        <f>SUMIFS(Sheet1!$G$5:$G$2696, Sheet1!$B$5:$B$2696, B9, Sheet1!$F$5:$F$2696, $W$47)</f>
        <v>0</v>
      </c>
      <c r="Y55" s="26">
        <f>COUNTIFS(Sheet1!$B$5:$B$2696, B9, Sheet1!$F$5:$F$2696, $Y$47)</f>
        <v>0</v>
      </c>
      <c r="Z55" s="116">
        <f>SUMIFS(Sheet1!$G$5:$G$2696, Sheet1!$B$5:$B$2696, B9, Sheet1!$F$5:$F$2696, $Y$47)</f>
        <v>0</v>
      </c>
      <c r="AA55" s="115">
        <f>COUNTIFS(Sheet1!$B$5:$B$2696, B9, Sheet1!$F$5:$F$2696, $AA$46)</f>
        <v>0</v>
      </c>
      <c r="AB55" s="116">
        <f>SUMIFS(Sheet1!$G$5:$G$2696, Sheet1!$B$5:$B$2696, B9, Sheet1!$F$5:$F$2696, $AA$46)</f>
        <v>0</v>
      </c>
      <c r="AF55" t="s">
        <v>14</v>
      </c>
      <c r="AG55">
        <f>D66/13</f>
        <v>215.38461538461539</v>
      </c>
      <c r="AH55">
        <f>F66/27</f>
        <v>101.48148148148148</v>
      </c>
      <c r="AI55">
        <v>50</v>
      </c>
      <c r="AK55" s="67">
        <v>38</v>
      </c>
      <c r="AL55" s="67" t="s">
        <v>49</v>
      </c>
      <c r="AM55" s="65">
        <v>2</v>
      </c>
      <c r="AN55" s="43">
        <v>200</v>
      </c>
      <c r="AO55" s="43">
        <v>1</v>
      </c>
      <c r="AP55" s="66">
        <v>100</v>
      </c>
      <c r="AQ55" s="65">
        <v>0</v>
      </c>
      <c r="AR55" s="66">
        <v>0</v>
      </c>
      <c r="AS55" s="65">
        <v>1</v>
      </c>
      <c r="AT55" s="43">
        <v>300</v>
      </c>
      <c r="AU55" s="43">
        <v>0</v>
      </c>
      <c r="AV55" s="43">
        <v>0</v>
      </c>
      <c r="AW55" s="43">
        <v>0</v>
      </c>
      <c r="AX55" s="66">
        <v>0</v>
      </c>
      <c r="AY55" s="65">
        <v>0</v>
      </c>
      <c r="AZ55" s="66">
        <v>0</v>
      </c>
    </row>
    <row r="56" spans="1:52">
      <c r="A56" s="117">
        <v>219</v>
      </c>
      <c r="B56" s="117" t="s">
        <v>67</v>
      </c>
      <c r="C56" s="115">
        <f>COUNTIFS(Sheet1!$B$5:$B$2696, B10, Sheet1!$F$5:$F$2696, $C$46)</f>
        <v>5</v>
      </c>
      <c r="D56" s="26">
        <f>SUMIFS(Sheet1!$G$5:$G$2696, Sheet1!$B$5:$B$2696, B10, Sheet1!$F$5:$F$2696, $C$46)</f>
        <v>750</v>
      </c>
      <c r="E56" s="26">
        <f>COUNTIFS(Sheet1!$B$5:$B$2696, B10, Sheet1!$F$5:$F$2696, $E$47)</f>
        <v>17</v>
      </c>
      <c r="F56" s="26">
        <f>SUMIFS(Sheet1!$G$5:$G$2696, Sheet1!$B$5:$B$2696, B10, Sheet1!$F$5:$F$2696, $E$47)</f>
        <v>1360</v>
      </c>
      <c r="G56" s="26">
        <f>COUNTIFS(Sheet1!$B$5:$B$2696, B10, Sheet1!$F$5:$F$2696, $G$47)</f>
        <v>1</v>
      </c>
      <c r="H56" s="116">
        <f>SUMIFS(Sheet1!$G$5:$G$2696, Sheet1!$B$5:$B$2696, B10, Sheet1!$F$5:$F$2696, $G$47)</f>
        <v>50</v>
      </c>
      <c r="I56" s="115">
        <f>COUNTIFS(Sheet1!$B$5:$B$2696, B10, Sheet1!$F$5:$F$2696, $I$46)</f>
        <v>0</v>
      </c>
      <c r="J56" s="116">
        <f>SUMIFS(Sheet1!$G$5:$G$2696, Sheet1!$B$5:$B$2696, B10, Sheet1!$F$5:$F$2696, $I$46)</f>
        <v>0</v>
      </c>
      <c r="K56" s="115">
        <f>COUNTIFS(Sheet1!$B$5:$B$2696, B10, Sheet1!$F$5:$F$2696, $K$46)</f>
        <v>0</v>
      </c>
      <c r="L56" s="26">
        <f>SUMIFS(Sheet1!$G$5:$G$2696, Sheet1!$B$5:$B$2696, B10, Sheet1!$F$5:$F$2696, $K$46)</f>
        <v>0</v>
      </c>
      <c r="M56" s="26">
        <f>COUNTIFS(Sheet1!$B$5:$B$2696, B10, Sheet1!$F$5:$F$2696, $M$47)</f>
        <v>0</v>
      </c>
      <c r="N56" s="116">
        <f>SUMIFS(Sheet1!$G$5:$G$2696, Sheet1!$B$5:$B$2696, B10, Sheet1!$F$5:$F$2696, $M$47)</f>
        <v>0</v>
      </c>
      <c r="O56" s="115">
        <f>COUNTIFS(Sheet1!$B$5:$B$2696, B10, Sheet1!$F$5:$F$2696, $O$46)</f>
        <v>2</v>
      </c>
      <c r="P56" s="26">
        <f>SUMIFS(Sheet1!$G$5:$G$2696, Sheet1!$B$5:$B$2696, B10, Sheet1!$F$5:$F$2696, $O$46)</f>
        <v>350</v>
      </c>
      <c r="Q56" s="26">
        <f>COUNTIFS(Sheet1!$B$5:$B$2696, B10, Sheet1!$F$5:$F$2696, $Q$47)</f>
        <v>3</v>
      </c>
      <c r="R56" s="116">
        <f>SUMIFS(Sheet1!$G$5:$G$2696, Sheet1!$B$5:$B$2696, B10, Sheet1!$F$5:$F$2696, $Q$47)</f>
        <v>200</v>
      </c>
      <c r="S56" s="115">
        <f>COUNTIFS(Sheet1!$B$5:$B$2696, B10, Sheet1!$F$5:$F$2696, $S$46)</f>
        <v>0</v>
      </c>
      <c r="T56" s="116">
        <f>SUMIFS(Sheet1!$G$5:$G$2696, Sheet1!$B$5:$B$2696, B10, Sheet1!$F$5:$F$2696, $S$46)</f>
        <v>0</v>
      </c>
      <c r="U56" s="115">
        <f>COUNTIFS(Sheet1!$B$5:$B$2696, B10, Sheet1!$F$5:$F$2696, $U$46)</f>
        <v>2</v>
      </c>
      <c r="V56" s="26">
        <f>SUMIFS(Sheet1!$G$5:$G$2696, Sheet1!$B$5:$B$2696, B10, Sheet1!$F$5:$F$2696, $U$46)</f>
        <v>300</v>
      </c>
      <c r="W56" s="26">
        <f>COUNTIFS(Sheet1!$B$5:$B$2696, B10, Sheet1!$F$5:$F$2696, $W$47)</f>
        <v>3</v>
      </c>
      <c r="X56" s="26">
        <f>SUMIFS(Sheet1!$G$5:$G$2696, Sheet1!$B$5:$B$2696, B10, Sheet1!$F$5:$F$2696, $W$47)</f>
        <v>100</v>
      </c>
      <c r="Y56" s="26">
        <f>COUNTIFS(Sheet1!$B$5:$B$2696, B10, Sheet1!$F$5:$F$2696, $Y$47)</f>
        <v>0</v>
      </c>
      <c r="Z56" s="116">
        <f>SUMIFS(Sheet1!$G$5:$G$2696, Sheet1!$B$5:$B$2696, B10, Sheet1!$F$5:$F$2696, $Y$47)</f>
        <v>0</v>
      </c>
      <c r="AA56" s="115">
        <f>COUNTIFS(Sheet1!$B$5:$B$2696, B10, Sheet1!$F$5:$F$2696, $AA$46)</f>
        <v>0</v>
      </c>
      <c r="AB56" s="116">
        <f>SUMIFS(Sheet1!$G$5:$G$2696, Sheet1!$B$5:$B$2696, B10, Sheet1!$F$5:$F$2696, $AA$46)</f>
        <v>0</v>
      </c>
      <c r="AF56" t="s">
        <v>15</v>
      </c>
      <c r="AG56">
        <v>100</v>
      </c>
      <c r="AK56" s="67">
        <v>219</v>
      </c>
      <c r="AL56" s="67" t="s">
        <v>67</v>
      </c>
      <c r="AM56" s="65">
        <v>2</v>
      </c>
      <c r="AN56" s="43">
        <v>350</v>
      </c>
      <c r="AO56" s="43">
        <v>3</v>
      </c>
      <c r="AP56" s="66">
        <v>200</v>
      </c>
      <c r="AQ56" s="65">
        <v>0</v>
      </c>
      <c r="AR56" s="66">
        <v>0</v>
      </c>
      <c r="AS56" s="65">
        <v>2</v>
      </c>
      <c r="AT56" s="43">
        <v>300</v>
      </c>
      <c r="AU56" s="43">
        <v>3</v>
      </c>
      <c r="AV56" s="43">
        <v>100</v>
      </c>
      <c r="AW56" s="43">
        <v>0</v>
      </c>
      <c r="AX56" s="66">
        <v>0</v>
      </c>
      <c r="AY56" s="65">
        <v>0</v>
      </c>
      <c r="AZ56" s="66">
        <v>0</v>
      </c>
    </row>
    <row r="57" spans="1:52">
      <c r="A57" s="117">
        <v>87</v>
      </c>
      <c r="B57" s="117" t="s">
        <v>68</v>
      </c>
      <c r="C57" s="115">
        <f>COUNTIFS(Sheet1!$B$5:$B$2696, B11, Sheet1!$F$5:$F$2696, $C$46)</f>
        <v>0</v>
      </c>
      <c r="D57" s="26">
        <f>SUMIFS(Sheet1!$G$5:$G$2696, Sheet1!$B$5:$B$2696, B11, Sheet1!$F$5:$F$2696, $C$46)</f>
        <v>0</v>
      </c>
      <c r="E57" s="26">
        <f>COUNTIFS(Sheet1!$B$5:$B$2696, B11, Sheet1!$F$5:$F$2696, $E$47)</f>
        <v>0</v>
      </c>
      <c r="F57" s="26">
        <f>SUMIFS(Sheet1!$G$5:$G$2696, Sheet1!$B$5:$B$2696, B11, Sheet1!$F$5:$F$2696, $E$47)</f>
        <v>0</v>
      </c>
      <c r="G57" s="26">
        <f>COUNTIFS(Sheet1!$B$5:$B$2696, B11, Sheet1!$F$5:$F$2696, $G$47)</f>
        <v>0</v>
      </c>
      <c r="H57" s="116">
        <f>SUMIFS(Sheet1!$G$5:$G$2696, Sheet1!$B$5:$B$2696, B11, Sheet1!$F$5:$F$2696, $G$47)</f>
        <v>0</v>
      </c>
      <c r="I57" s="115">
        <f>COUNTIFS(Sheet1!$B$5:$B$2696, B11, Sheet1!$F$5:$F$2696, $I$46)</f>
        <v>0</v>
      </c>
      <c r="J57" s="116">
        <f>SUMIFS(Sheet1!$G$5:$G$2696, Sheet1!$B$5:$B$2696, B11, Sheet1!$F$5:$F$2696, $I$46)</f>
        <v>0</v>
      </c>
      <c r="K57" s="115">
        <f>COUNTIFS(Sheet1!$B$5:$B$2696, B11, Sheet1!$F$5:$F$2696, $K$46)</f>
        <v>4</v>
      </c>
      <c r="L57" s="26">
        <f>SUMIFS(Sheet1!$G$5:$G$2696, Sheet1!$B$5:$B$2696, B11, Sheet1!$F$5:$F$2696, $K$46)</f>
        <v>1100</v>
      </c>
      <c r="M57" s="26">
        <f>COUNTIFS(Sheet1!$B$5:$B$2696, B11, Sheet1!$F$5:$F$2696, $M$47)</f>
        <v>0</v>
      </c>
      <c r="N57" s="116">
        <f>SUMIFS(Sheet1!$G$5:$G$2696, Sheet1!$B$5:$B$2696, B11, Sheet1!$F$5:$F$2696, $M$47)</f>
        <v>0</v>
      </c>
      <c r="O57" s="115">
        <f>COUNTIFS(Sheet1!$B$5:$B$2696, B11, Sheet1!$F$5:$F$2696, $O$46)</f>
        <v>0</v>
      </c>
      <c r="P57" s="26">
        <f>SUMIFS(Sheet1!$G$5:$G$2696, Sheet1!$B$5:$B$2696, B11, Sheet1!$F$5:$F$2696, $O$46)</f>
        <v>0</v>
      </c>
      <c r="Q57" s="26">
        <f>COUNTIFS(Sheet1!$B$5:$B$2696, B11, Sheet1!$F$5:$F$2696, $Q$47)</f>
        <v>0</v>
      </c>
      <c r="R57" s="116">
        <f>SUMIFS(Sheet1!$G$5:$G$2696, Sheet1!$B$5:$B$2696, B11, Sheet1!$F$5:$F$2696, $Q$47)</f>
        <v>0</v>
      </c>
      <c r="S57" s="115">
        <f>COUNTIFS(Sheet1!$B$5:$B$2696, B11, Sheet1!$F$5:$F$2696, $S$46)</f>
        <v>1</v>
      </c>
      <c r="T57" s="116">
        <f>SUMIFS(Sheet1!$G$5:$G$2696, Sheet1!$B$5:$B$2696, B11, Sheet1!$F$5:$F$2696, $S$46)</f>
        <v>250</v>
      </c>
      <c r="U57" s="115">
        <f>COUNTIFS(Sheet1!$B$5:$B$2696, B11, Sheet1!$F$5:$F$2696, $U$46)</f>
        <v>0</v>
      </c>
      <c r="V57" s="26">
        <f>SUMIFS(Sheet1!$G$5:$G$2696, Sheet1!$B$5:$B$2696, B11, Sheet1!$F$5:$F$2696, $U$46)</f>
        <v>0</v>
      </c>
      <c r="W57" s="26">
        <f>COUNTIFS(Sheet1!$B$5:$B$2696, B11, Sheet1!$F$5:$F$2696, $W$47)</f>
        <v>0</v>
      </c>
      <c r="X57" s="26">
        <f>SUMIFS(Sheet1!$G$5:$G$2696, Sheet1!$B$5:$B$2696, B11, Sheet1!$F$5:$F$2696, $W$47)</f>
        <v>0</v>
      </c>
      <c r="Y57" s="26">
        <f>COUNTIFS(Sheet1!$B$5:$B$2696, B11, Sheet1!$F$5:$F$2696, $Y$47)</f>
        <v>0</v>
      </c>
      <c r="Z57" s="116">
        <f>SUMIFS(Sheet1!$G$5:$G$2696, Sheet1!$B$5:$B$2696, B11, Sheet1!$F$5:$F$2696, $Y$47)</f>
        <v>0</v>
      </c>
      <c r="AA57" s="115">
        <f>COUNTIFS(Sheet1!$B$5:$B$2696, B11, Sheet1!$F$5:$F$2696, $AA$46)</f>
        <v>0</v>
      </c>
      <c r="AB57" s="116">
        <f>SUMIFS(Sheet1!$G$5:$G$2696, Sheet1!$B$5:$B$2696, B11, Sheet1!$F$5:$F$2696, $AA$46)</f>
        <v>0</v>
      </c>
      <c r="AF57" t="s">
        <v>22</v>
      </c>
      <c r="AG57">
        <f>P66/14</f>
        <v>232.14285714285714</v>
      </c>
      <c r="AH57">
        <f>R66/6</f>
        <v>83.333333333333329</v>
      </c>
      <c r="AK57" s="67">
        <v>87</v>
      </c>
      <c r="AL57" s="67" t="s">
        <v>68</v>
      </c>
      <c r="AM57" s="65">
        <v>0</v>
      </c>
      <c r="AN57" s="43">
        <v>0</v>
      </c>
      <c r="AO57" s="43">
        <v>0</v>
      </c>
      <c r="AP57" s="66">
        <v>0</v>
      </c>
      <c r="AQ57" s="65">
        <v>1</v>
      </c>
      <c r="AR57" s="66">
        <v>250</v>
      </c>
      <c r="AS57" s="65">
        <v>0</v>
      </c>
      <c r="AT57" s="43">
        <v>0</v>
      </c>
      <c r="AU57" s="43">
        <v>0</v>
      </c>
      <c r="AV57" s="43">
        <v>0</v>
      </c>
      <c r="AW57" s="43">
        <v>0</v>
      </c>
      <c r="AX57" s="66">
        <v>0</v>
      </c>
      <c r="AY57" s="65">
        <v>0</v>
      </c>
      <c r="AZ57" s="66">
        <v>0</v>
      </c>
    </row>
    <row r="58" spans="1:52">
      <c r="A58" s="117">
        <v>63</v>
      </c>
      <c r="B58" s="117" t="s">
        <v>69</v>
      </c>
      <c r="C58" s="115">
        <f>COUNTIFS(Sheet1!$B$5:$B$2696, B12, Sheet1!$F$5:$F$2696, $C$46)</f>
        <v>0</v>
      </c>
      <c r="D58" s="26">
        <f>SUMIFS(Sheet1!$G$5:$G$2696, Sheet1!$B$5:$B$2696, B12, Sheet1!$F$5:$F$2696, $C$46)</f>
        <v>0</v>
      </c>
      <c r="E58" s="26">
        <f>COUNTIFS(Sheet1!$B$5:$B$2696, B12, Sheet1!$F$5:$F$2696, $E$47)</f>
        <v>0</v>
      </c>
      <c r="F58" s="26">
        <f>SUMIFS(Sheet1!$G$5:$G$2696, Sheet1!$B$5:$B$2696, B12, Sheet1!$F$5:$F$2696, $E$47)</f>
        <v>0</v>
      </c>
      <c r="G58" s="26">
        <f>COUNTIFS(Sheet1!$B$5:$B$2696, B12, Sheet1!$F$5:$F$2696, $G$47)</f>
        <v>0</v>
      </c>
      <c r="H58" s="116">
        <f>SUMIFS(Sheet1!$G$5:$G$2696, Sheet1!$B$5:$B$2696, B12, Sheet1!$F$5:$F$2696, $G$47)</f>
        <v>0</v>
      </c>
      <c r="I58" s="115">
        <f>COUNTIFS(Sheet1!$B$5:$B$2696, B12, Sheet1!$F$5:$F$2696, $I$46)</f>
        <v>0</v>
      </c>
      <c r="J58" s="116">
        <f>SUMIFS(Sheet1!$G$5:$G$2696, Sheet1!$B$5:$B$2696, B12, Sheet1!$F$5:$F$2696, $I$46)</f>
        <v>0</v>
      </c>
      <c r="K58" s="115">
        <f>COUNTIFS(Sheet1!$B$5:$B$2696, B12, Sheet1!$F$5:$F$2696, $K$46)</f>
        <v>3</v>
      </c>
      <c r="L58" s="26">
        <f>SUMIFS(Sheet1!$G$5:$G$2696, Sheet1!$B$5:$B$2696, B12, Sheet1!$F$5:$F$2696, $K$46)</f>
        <v>520</v>
      </c>
      <c r="M58" s="26">
        <f>COUNTIFS(Sheet1!$B$5:$B$2696, B12, Sheet1!$F$5:$F$2696, $M$47)</f>
        <v>0</v>
      </c>
      <c r="N58" s="116">
        <f>SUMIFS(Sheet1!$G$5:$G$2696, Sheet1!$B$5:$B$2696, B12, Sheet1!$F$5:$F$2696, $M$47)</f>
        <v>0</v>
      </c>
      <c r="O58" s="115">
        <f>COUNTIFS(Sheet1!$B$5:$B$2696, B12, Sheet1!$F$5:$F$2696, $O$46)</f>
        <v>0</v>
      </c>
      <c r="P58" s="26">
        <f>SUMIFS(Sheet1!$G$5:$G$2696, Sheet1!$B$5:$B$2696, B12, Sheet1!$F$5:$F$2696, $O$46)</f>
        <v>0</v>
      </c>
      <c r="Q58" s="26">
        <f>COUNTIFS(Sheet1!$B$5:$B$2696, B12, Sheet1!$F$5:$F$2696, $Q$47)</f>
        <v>0</v>
      </c>
      <c r="R58" s="116">
        <f>SUMIFS(Sheet1!$G$5:$G$2696, Sheet1!$B$5:$B$2696, B12, Sheet1!$F$5:$F$2696, $Q$47)</f>
        <v>0</v>
      </c>
      <c r="S58" s="115">
        <f>COUNTIFS(Sheet1!$B$5:$B$2696, B12, Sheet1!$F$5:$F$2696, $S$46)</f>
        <v>0</v>
      </c>
      <c r="T58" s="116">
        <f>SUMIFS(Sheet1!$G$5:$G$2696, Sheet1!$B$5:$B$2696, B12, Sheet1!$F$5:$F$2696, $S$46)</f>
        <v>0</v>
      </c>
      <c r="U58" s="115">
        <f>COUNTIFS(Sheet1!$B$5:$B$2696, B12, Sheet1!$F$5:$F$2696, $U$46)</f>
        <v>0</v>
      </c>
      <c r="V58" s="26">
        <f>SUMIFS(Sheet1!$G$5:$G$2696, Sheet1!$B$5:$B$2696, B12, Sheet1!$F$5:$F$2696, $U$46)</f>
        <v>0</v>
      </c>
      <c r="W58" s="26">
        <f>COUNTIFS(Sheet1!$B$5:$B$2696, B12, Sheet1!$F$5:$F$2696, $W$47)</f>
        <v>0</v>
      </c>
      <c r="X58" s="26">
        <f>SUMIFS(Sheet1!$G$5:$G$2696, Sheet1!$B$5:$B$2696, B12, Sheet1!$F$5:$F$2696, $W$47)</f>
        <v>0</v>
      </c>
      <c r="Y58" s="26">
        <f>COUNTIFS(Sheet1!$B$5:$B$2696, B12, Sheet1!$F$5:$F$2696, $Y$47)</f>
        <v>0</v>
      </c>
      <c r="Z58" s="116">
        <f>SUMIFS(Sheet1!$G$5:$G$2696, Sheet1!$B$5:$B$2696, B12, Sheet1!$F$5:$F$2696, $Y$47)</f>
        <v>0</v>
      </c>
      <c r="AA58" s="115">
        <f>COUNTIFS(Sheet1!$B$5:$B$2696, B12, Sheet1!$F$5:$F$2696, $AA$46)</f>
        <v>0</v>
      </c>
      <c r="AB58" s="116">
        <f>SUMIFS(Sheet1!$G$5:$G$2696, Sheet1!$B$5:$B$2696, B12, Sheet1!$F$5:$F$2696, $AA$46)</f>
        <v>0</v>
      </c>
      <c r="AF58" t="s">
        <v>26</v>
      </c>
      <c r="AG58">
        <f>V66/7</f>
        <v>164.28571428571428</v>
      </c>
      <c r="AH58">
        <f>250/7</f>
        <v>35.714285714285715</v>
      </c>
      <c r="AI58">
        <v>0</v>
      </c>
      <c r="AK58" s="67">
        <v>63</v>
      </c>
      <c r="AL58" s="67" t="s">
        <v>69</v>
      </c>
      <c r="AM58" s="65">
        <v>0</v>
      </c>
      <c r="AN58" s="43">
        <v>0</v>
      </c>
      <c r="AO58" s="43">
        <v>0</v>
      </c>
      <c r="AP58" s="66">
        <v>0</v>
      </c>
      <c r="AQ58" s="65">
        <v>0</v>
      </c>
      <c r="AR58" s="66">
        <v>0</v>
      </c>
      <c r="AS58" s="65">
        <v>0</v>
      </c>
      <c r="AT58" s="43">
        <v>0</v>
      </c>
      <c r="AU58" s="43">
        <v>0</v>
      </c>
      <c r="AV58" s="43">
        <v>0</v>
      </c>
      <c r="AW58" s="43">
        <v>0</v>
      </c>
      <c r="AX58" s="66">
        <v>0</v>
      </c>
      <c r="AY58" s="65">
        <v>0</v>
      </c>
      <c r="AZ58" s="66">
        <v>0</v>
      </c>
    </row>
    <row r="59" spans="1:52">
      <c r="A59" s="117">
        <v>33</v>
      </c>
      <c r="B59" s="117" t="s">
        <v>71</v>
      </c>
      <c r="C59" s="115">
        <f>COUNTIFS(Sheet1!$B$5:$B$2696, B14, Sheet1!$F$5:$F$2696, $C$46)</f>
        <v>0</v>
      </c>
      <c r="D59" s="26">
        <f>SUMIFS(Sheet1!$G$5:$G$2696, Sheet1!$B$5:$B$2696, B14, Sheet1!$F$5:$F$2696, $C$46)</f>
        <v>0</v>
      </c>
      <c r="E59" s="26">
        <f>COUNTIFS(Sheet1!$B$5:$B$2696, B14, Sheet1!$F$5:$F$2696, $E$47)</f>
        <v>0</v>
      </c>
      <c r="F59" s="26">
        <f>SUMIFS(Sheet1!$G$5:$G$2696, Sheet1!$B$5:$B$2696, B14, Sheet1!$F$5:$F$2696, $E$47)</f>
        <v>0</v>
      </c>
      <c r="G59" s="26">
        <f>COUNTIFS(Sheet1!$B$5:$B$2696, B14, Sheet1!$F$5:$F$2696, $G$47)</f>
        <v>0</v>
      </c>
      <c r="H59" s="116">
        <f>SUMIFS(Sheet1!$G$5:$G$2696, Sheet1!$B$5:$B$2696, B14, Sheet1!$F$5:$F$2696, $G$47)</f>
        <v>0</v>
      </c>
      <c r="I59" s="115">
        <f>COUNTIFS(Sheet1!$B$5:$B$2696, B14, Sheet1!$F$5:$F$2696, $I$46)</f>
        <v>0</v>
      </c>
      <c r="J59" s="116">
        <f>SUMIFS(Sheet1!$G$5:$G$2696, Sheet1!$B$5:$B$2696, B14, Sheet1!$F$5:$F$2696, $I$46)</f>
        <v>0</v>
      </c>
      <c r="K59" s="115">
        <f>COUNTIFS(Sheet1!$B$5:$B$2696, B14, Sheet1!$F$5:$F$2696, $K$46)</f>
        <v>0</v>
      </c>
      <c r="L59" s="26">
        <f>SUMIFS(Sheet1!$G$5:$G$2696, Sheet1!$B$5:$B$2696, B14, Sheet1!$F$5:$F$2696, $K$46)</f>
        <v>0</v>
      </c>
      <c r="M59" s="26">
        <f>COUNTIFS(Sheet1!$B$5:$B$2696, B14, Sheet1!$F$5:$F$2696, $M$47)</f>
        <v>0</v>
      </c>
      <c r="N59" s="116">
        <f>SUMIFS(Sheet1!$G$5:$G$2696, Sheet1!$B$5:$B$2696, B14, Sheet1!$F$5:$F$2696, $M$47)</f>
        <v>0</v>
      </c>
      <c r="O59" s="115">
        <f>COUNTIFS(Sheet1!$B$5:$B$2696, B14, Sheet1!$F$5:$F$2696, $O$46)</f>
        <v>0</v>
      </c>
      <c r="P59" s="26">
        <f>SUMIFS(Sheet1!$G$5:$G$2696, Sheet1!$B$5:$B$2696, B14, Sheet1!$F$5:$F$2696, $O$46)</f>
        <v>0</v>
      </c>
      <c r="Q59" s="26">
        <f>COUNTIFS(Sheet1!$B$5:$B$2696, B14, Sheet1!$F$5:$F$2696, $Q$47)</f>
        <v>0</v>
      </c>
      <c r="R59" s="116">
        <f>SUMIFS(Sheet1!$G$5:$G$2696, Sheet1!$B$5:$B$2696, B14, Sheet1!$F$5:$F$2696, $Q$47)</f>
        <v>0</v>
      </c>
      <c r="S59" s="115">
        <f>COUNTIFS(Sheet1!$B$5:$B$2696, B14, Sheet1!$F$5:$F$2696, $S$46)</f>
        <v>0</v>
      </c>
      <c r="T59" s="116">
        <f>SUMIFS(Sheet1!$G$5:$G$2696, Sheet1!$B$5:$B$2696, B14, Sheet1!$F$5:$F$2696, $S$46)</f>
        <v>0</v>
      </c>
      <c r="U59" s="115">
        <f>COUNTIFS(Sheet1!$B$5:$B$2696, B14, Sheet1!$F$5:$F$2696, $U$46)</f>
        <v>0</v>
      </c>
      <c r="V59" s="26">
        <f>SUMIFS(Sheet1!$G$5:$G$2696, Sheet1!$B$5:$B$2696, B14, Sheet1!$F$5:$F$2696, $U$46)</f>
        <v>0</v>
      </c>
      <c r="W59" s="26">
        <f>COUNTIFS(Sheet1!$B$5:$B$2696, B14, Sheet1!$F$5:$F$2696, $W$47)</f>
        <v>0</v>
      </c>
      <c r="X59" s="26">
        <f>SUMIFS(Sheet1!$G$5:$G$2696, Sheet1!$B$5:$B$2696, B14, Sheet1!$F$5:$F$2696, $W$47)</f>
        <v>0</v>
      </c>
      <c r="Y59" s="26">
        <f>COUNTIFS(Sheet1!$B$5:$B$2696, B14, Sheet1!$F$5:$F$2696, $Y$47)</f>
        <v>0</v>
      </c>
      <c r="Z59" s="116">
        <f>SUMIFS(Sheet1!$G$5:$G$2696, Sheet1!$B$5:$B$2696, B14, Sheet1!$F$5:$F$2696, $Y$47)</f>
        <v>0</v>
      </c>
      <c r="AA59" s="115">
        <f>COUNTIFS(Sheet1!$B$5:$B$2696, B14, Sheet1!$F$5:$F$2696, $AA$46)</f>
        <v>0</v>
      </c>
      <c r="AB59" s="116">
        <f>SUMIFS(Sheet1!$G$5:$G$2696, Sheet1!$B$5:$B$2696, B14, Sheet1!$F$5:$F$2696, $AA$46)</f>
        <v>0</v>
      </c>
      <c r="AK59" s="67">
        <v>33</v>
      </c>
      <c r="AL59" s="67" t="s">
        <v>71</v>
      </c>
      <c r="AM59" s="65">
        <v>0</v>
      </c>
      <c r="AN59" s="43">
        <v>0</v>
      </c>
      <c r="AO59" s="43">
        <v>0</v>
      </c>
      <c r="AP59" s="66">
        <v>0</v>
      </c>
      <c r="AQ59" s="65">
        <v>0</v>
      </c>
      <c r="AR59" s="66">
        <v>0</v>
      </c>
      <c r="AS59" s="65">
        <v>0</v>
      </c>
      <c r="AT59" s="43">
        <v>0</v>
      </c>
      <c r="AU59" s="43">
        <v>0</v>
      </c>
      <c r="AV59" s="43">
        <v>0</v>
      </c>
      <c r="AW59" s="43">
        <v>0</v>
      </c>
      <c r="AX59" s="66">
        <v>0</v>
      </c>
      <c r="AY59" s="65">
        <v>0</v>
      </c>
      <c r="AZ59" s="66">
        <v>0</v>
      </c>
    </row>
    <row r="60" spans="1:52">
      <c r="A60" s="117">
        <v>83</v>
      </c>
      <c r="B60" s="117" t="s">
        <v>72</v>
      </c>
      <c r="C60" s="115">
        <f>COUNTIFS(Sheet1!$B$5:$B$2696, B15, Sheet1!$F$5:$F$2696, $C$46)</f>
        <v>0</v>
      </c>
      <c r="D60" s="26">
        <f>SUMIFS(Sheet1!$G$5:$G$2696, Sheet1!$B$5:$B$2696, B15, Sheet1!$F$5:$F$2696, $C$46)</f>
        <v>0</v>
      </c>
      <c r="E60" s="26">
        <f>COUNTIFS(Sheet1!$B$5:$B$2696, B15, Sheet1!$F$5:$F$2696, $E$47)</f>
        <v>0</v>
      </c>
      <c r="F60" s="26">
        <f>SUMIFS(Sheet1!$G$5:$G$2696, Sheet1!$B$5:$B$2696, B15, Sheet1!$F$5:$F$2696, $E$47)</f>
        <v>0</v>
      </c>
      <c r="G60" s="26">
        <f>COUNTIFS(Sheet1!$B$5:$B$2696, B15, Sheet1!$F$5:$F$2696, $G$47)</f>
        <v>0</v>
      </c>
      <c r="H60" s="116">
        <f>SUMIFS(Sheet1!$G$5:$G$2696, Sheet1!$B$5:$B$2696, B15, Sheet1!$F$5:$F$2696, $G$47)</f>
        <v>0</v>
      </c>
      <c r="I60" s="115">
        <f>COUNTIFS(Sheet1!$B$5:$B$2696, B15, Sheet1!$F$5:$F$2696, $I$46)</f>
        <v>0</v>
      </c>
      <c r="J60" s="116">
        <f>SUMIFS(Sheet1!$G$5:$G$2696, Sheet1!$B$5:$B$2696, B15, Sheet1!$F$5:$F$2696, $I$46)</f>
        <v>0</v>
      </c>
      <c r="K60" s="115">
        <f>COUNTIFS(Sheet1!$B$5:$B$2696, B15, Sheet1!$F$5:$F$2696, $K$46)</f>
        <v>2</v>
      </c>
      <c r="L60" s="26">
        <f>SUMIFS(Sheet1!$G$5:$G$2696, Sheet1!$B$5:$B$2696, B15, Sheet1!$F$5:$F$2696, $K$46)</f>
        <v>1250</v>
      </c>
      <c r="M60" s="26">
        <f>COUNTIFS(Sheet1!$B$5:$B$2696, B15, Sheet1!$F$5:$F$2696, $M$47)</f>
        <v>0</v>
      </c>
      <c r="N60" s="116">
        <f>SUMIFS(Sheet1!$G$5:$G$2696, Sheet1!$B$5:$B$2696, B15, Sheet1!$F$5:$F$2696, $M$47)</f>
        <v>0</v>
      </c>
      <c r="O60" s="115">
        <f>COUNTIFS(Sheet1!$B$5:$B$2696, B15, Sheet1!$F$5:$F$2696, $O$46)</f>
        <v>0</v>
      </c>
      <c r="P60" s="26">
        <f>SUMIFS(Sheet1!$G$5:$G$2696, Sheet1!$B$5:$B$2696, B15, Sheet1!$F$5:$F$2696, $O$46)</f>
        <v>0</v>
      </c>
      <c r="Q60" s="26">
        <f>COUNTIFS(Sheet1!$B$5:$B$2696, B15, Sheet1!$F$5:$F$2696, $Q$47)</f>
        <v>0</v>
      </c>
      <c r="R60" s="116">
        <f>SUMIFS(Sheet1!$G$5:$G$2696, Sheet1!$B$5:$B$2696, B15, Sheet1!$F$5:$F$2696, $Q$47)</f>
        <v>0</v>
      </c>
      <c r="S60" s="115">
        <f>COUNTIFS(Sheet1!$B$5:$B$2696, B15, Sheet1!$F$5:$F$2696, $S$46)</f>
        <v>2</v>
      </c>
      <c r="T60" s="116">
        <f>SUMIFS(Sheet1!$G$5:$G$2696, Sheet1!$B$5:$B$2696, B15, Sheet1!$F$5:$F$2696, $S$46)</f>
        <v>1100</v>
      </c>
      <c r="U60" s="115">
        <f>COUNTIFS(Sheet1!$B$5:$B$2696, B15, Sheet1!$F$5:$F$2696, $U$46)</f>
        <v>0</v>
      </c>
      <c r="V60" s="26">
        <f>SUMIFS(Sheet1!$G$5:$G$2696, Sheet1!$B$5:$B$2696, B15, Sheet1!$F$5:$F$2696, $U$46)</f>
        <v>0</v>
      </c>
      <c r="W60" s="26">
        <f>COUNTIFS(Sheet1!$B$5:$B$2696, B15, Sheet1!$F$5:$F$2696, $W$47)</f>
        <v>0</v>
      </c>
      <c r="X60" s="26">
        <f>SUMIFS(Sheet1!$G$5:$G$2696, Sheet1!$B$5:$B$2696, B15, Sheet1!$F$5:$F$2696, $W$47)</f>
        <v>0</v>
      </c>
      <c r="Y60" s="26">
        <f>COUNTIFS(Sheet1!$B$5:$B$2696, B15, Sheet1!$F$5:$F$2696, $Y$47)</f>
        <v>0</v>
      </c>
      <c r="Z60" s="116">
        <f>SUMIFS(Sheet1!$G$5:$G$2696, Sheet1!$B$5:$B$2696, B15, Sheet1!$F$5:$F$2696, $Y$47)</f>
        <v>0</v>
      </c>
      <c r="AA60" s="115">
        <f>COUNTIFS(Sheet1!$B$5:$B$2696, B15, Sheet1!$F$5:$F$2696, $AA$46)</f>
        <v>0</v>
      </c>
      <c r="AB60" s="116">
        <f>SUMIFS(Sheet1!$G$5:$G$2696, Sheet1!$B$5:$B$2696, B15, Sheet1!$F$5:$F$2696, $AA$46)</f>
        <v>0</v>
      </c>
      <c r="AF60" t="s">
        <v>20</v>
      </c>
      <c r="AG60">
        <f>L66/25</f>
        <v>372.8</v>
      </c>
      <c r="AH60">
        <v>120</v>
      </c>
      <c r="AK60" s="67">
        <v>83</v>
      </c>
      <c r="AL60" s="67" t="s">
        <v>72</v>
      </c>
      <c r="AM60" s="65">
        <v>0</v>
      </c>
      <c r="AN60" s="43">
        <v>0</v>
      </c>
      <c r="AO60" s="43">
        <v>0</v>
      </c>
      <c r="AP60" s="66">
        <v>0</v>
      </c>
      <c r="AQ60" s="65">
        <v>2</v>
      </c>
      <c r="AR60" s="66">
        <v>1100</v>
      </c>
      <c r="AS60" s="65">
        <v>0</v>
      </c>
      <c r="AT60" s="43">
        <v>0</v>
      </c>
      <c r="AU60" s="43">
        <v>0</v>
      </c>
      <c r="AV60" s="43">
        <v>0</v>
      </c>
      <c r="AW60" s="43">
        <v>0</v>
      </c>
      <c r="AX60" s="66">
        <v>0</v>
      </c>
      <c r="AY60" s="65">
        <v>0</v>
      </c>
      <c r="AZ60" s="66">
        <v>0</v>
      </c>
    </row>
    <row r="61" spans="1:52">
      <c r="A61" s="117">
        <v>49</v>
      </c>
      <c r="B61" s="117" t="s">
        <v>73</v>
      </c>
      <c r="C61" s="115">
        <f>COUNTIFS(Sheet1!$B$5:$B$2696, B16, Sheet1!$F$5:$F$2696, $C$46)</f>
        <v>0</v>
      </c>
      <c r="D61" s="26">
        <f>SUMIFS(Sheet1!$G$5:$G$2696, Sheet1!$B$5:$B$2696, B16, Sheet1!$F$5:$F$2696, $C$46)</f>
        <v>0</v>
      </c>
      <c r="E61" s="26">
        <f>COUNTIFS(Sheet1!$B$5:$B$2696, B16, Sheet1!$F$5:$F$2696, $E$47)</f>
        <v>0</v>
      </c>
      <c r="F61" s="26">
        <f>SUMIFS(Sheet1!$G$5:$G$2696, Sheet1!$B$5:$B$2696, B16, Sheet1!$F$5:$F$2696, $E$47)</f>
        <v>0</v>
      </c>
      <c r="G61" s="26">
        <f>COUNTIFS(Sheet1!$B$5:$B$2696, B16, Sheet1!$F$5:$F$2696, $G$47)</f>
        <v>0</v>
      </c>
      <c r="H61" s="116">
        <f>SUMIFS(Sheet1!$G$5:$G$2696, Sheet1!$B$5:$B$2696, B16, Sheet1!$F$5:$F$2696, $G$47)</f>
        <v>0</v>
      </c>
      <c r="I61" s="115">
        <f>COUNTIFS(Sheet1!$B$5:$B$2696, B16, Sheet1!$F$5:$F$2696, $I$46)</f>
        <v>0</v>
      </c>
      <c r="J61" s="116">
        <f>SUMIFS(Sheet1!$G$5:$G$2696, Sheet1!$B$5:$B$2696, B16, Sheet1!$F$5:$F$2696, $I$46)</f>
        <v>0</v>
      </c>
      <c r="K61" s="115">
        <f>COUNTIFS(Sheet1!$B$5:$B$2696, B16, Sheet1!$F$5:$F$2696, $K$46)</f>
        <v>0</v>
      </c>
      <c r="L61" s="26">
        <f>SUMIFS(Sheet1!$G$5:$G$2696, Sheet1!$B$5:$B$2696, B16, Sheet1!$F$5:$F$2696, $K$46)</f>
        <v>0</v>
      </c>
      <c r="M61" s="26">
        <f>COUNTIFS(Sheet1!$B$5:$B$2696, B16, Sheet1!$F$5:$F$2696, $M$47)</f>
        <v>0</v>
      </c>
      <c r="N61" s="116">
        <f>SUMIFS(Sheet1!$G$5:$G$2696, Sheet1!$B$5:$B$2696, B16, Sheet1!$F$5:$F$2696, $M$47)</f>
        <v>0</v>
      </c>
      <c r="O61" s="115">
        <f>COUNTIFS(Sheet1!$B$5:$B$2696, B16, Sheet1!$F$5:$F$2696, $O$46)</f>
        <v>0</v>
      </c>
      <c r="P61" s="26">
        <f>SUMIFS(Sheet1!$G$5:$G$2696, Sheet1!$B$5:$B$2696, B16, Sheet1!$F$5:$F$2696, $O$46)</f>
        <v>0</v>
      </c>
      <c r="Q61" s="26">
        <f>COUNTIFS(Sheet1!$B$5:$B$2696, B16, Sheet1!$F$5:$F$2696, $Q$47)</f>
        <v>0</v>
      </c>
      <c r="R61" s="116">
        <f>SUMIFS(Sheet1!$G$5:$G$2696, Sheet1!$B$5:$B$2696, B16, Sheet1!$F$5:$F$2696, $Q$47)</f>
        <v>0</v>
      </c>
      <c r="S61" s="115">
        <f>COUNTIFS(Sheet1!$B$5:$B$2696, B16, Sheet1!$F$5:$F$2696, $S$46)</f>
        <v>0</v>
      </c>
      <c r="T61" s="116">
        <f>SUMIFS(Sheet1!$G$5:$G$2696, Sheet1!$B$5:$B$2696, B16, Sheet1!$F$5:$F$2696, $S$46)</f>
        <v>0</v>
      </c>
      <c r="U61" s="115">
        <f>COUNTIFS(Sheet1!$B$5:$B$2696, B16, Sheet1!$F$5:$F$2696, $U$46)</f>
        <v>0</v>
      </c>
      <c r="V61" s="26">
        <f>SUMIFS(Sheet1!$G$5:$G$2696, Sheet1!$B$5:$B$2696, B16, Sheet1!$F$5:$F$2696, $U$46)</f>
        <v>0</v>
      </c>
      <c r="W61" s="26">
        <f>COUNTIFS(Sheet1!$B$5:$B$2696, B16, Sheet1!$F$5:$F$2696, $W$47)</f>
        <v>0</v>
      </c>
      <c r="X61" s="26">
        <f>SUMIFS(Sheet1!$G$5:$G$2696, Sheet1!$B$5:$B$2696, B16, Sheet1!$F$5:$F$2696, $W$47)</f>
        <v>0</v>
      </c>
      <c r="Y61" s="26">
        <f>COUNTIFS(Sheet1!$B$5:$B$2696, B16, Sheet1!$F$5:$F$2696, $Y$47)</f>
        <v>0</v>
      </c>
      <c r="Z61" s="116">
        <f>SUMIFS(Sheet1!$G$5:$G$2696, Sheet1!$B$5:$B$2696, B16, Sheet1!$F$5:$F$2696, $Y$47)</f>
        <v>0</v>
      </c>
      <c r="AA61" s="115">
        <f>COUNTIFS(Sheet1!$B$5:$B$2696, B16, Sheet1!$F$5:$F$2696, $AA$46)</f>
        <v>0</v>
      </c>
      <c r="AB61" s="116">
        <f>SUMIFS(Sheet1!$G$5:$G$2696, Sheet1!$B$5:$B$2696, B16, Sheet1!$F$5:$F$2696, $AA$46)</f>
        <v>0</v>
      </c>
      <c r="AF61" t="s">
        <v>25</v>
      </c>
      <c r="AG61">
        <f>T66/3</f>
        <v>450</v>
      </c>
      <c r="AK61" s="67">
        <v>49</v>
      </c>
      <c r="AL61" s="67" t="s">
        <v>73</v>
      </c>
      <c r="AM61" s="65">
        <v>0</v>
      </c>
      <c r="AN61" s="43">
        <v>0</v>
      </c>
      <c r="AO61" s="43">
        <v>0</v>
      </c>
      <c r="AP61" s="66">
        <v>0</v>
      </c>
      <c r="AQ61" s="65">
        <v>0</v>
      </c>
      <c r="AR61" s="66">
        <v>0</v>
      </c>
      <c r="AS61" s="65">
        <v>0</v>
      </c>
      <c r="AT61" s="43">
        <v>0</v>
      </c>
      <c r="AU61" s="43">
        <v>0</v>
      </c>
      <c r="AV61" s="43">
        <v>0</v>
      </c>
      <c r="AW61" s="43">
        <v>0</v>
      </c>
      <c r="AX61" s="66">
        <v>0</v>
      </c>
      <c r="AY61" s="65">
        <v>0</v>
      </c>
      <c r="AZ61" s="66">
        <v>0</v>
      </c>
    </row>
    <row r="62" spans="1:52">
      <c r="A62" s="117">
        <v>196</v>
      </c>
      <c r="B62" s="117" t="s">
        <v>181</v>
      </c>
      <c r="C62" s="115">
        <f>COUNTIFS(Sheet1!$B$5:$B$2696, B17, Sheet1!$F$5:$F$2696, $C$46)</f>
        <v>1</v>
      </c>
      <c r="D62" s="26">
        <f>SUMIFS(Sheet1!$G$5:$G$2696, Sheet1!$B$5:$B$2696, B17, Sheet1!$F$5:$F$2696, $C$46)</f>
        <v>150</v>
      </c>
      <c r="E62" s="26">
        <f>COUNTIFS(Sheet1!$B$5:$B$2696, B17, Sheet1!$F$5:$F$2696, $E$47)</f>
        <v>0</v>
      </c>
      <c r="F62" s="26">
        <f>SUMIFS(Sheet1!$G$5:$G$2696, Sheet1!$B$5:$B$2696, B17, Sheet1!$F$5:$F$2696, $E$47)</f>
        <v>0</v>
      </c>
      <c r="G62" s="26">
        <f>COUNTIFS(Sheet1!$B$5:$B$2696, B17, Sheet1!$F$5:$F$2696, $G$47)</f>
        <v>0</v>
      </c>
      <c r="H62" s="116">
        <f>SUMIFS(Sheet1!$G$5:$G$2696, Sheet1!$B$5:$B$2696, B17, Sheet1!$F$5:$F$2696, $G$47)</f>
        <v>0</v>
      </c>
      <c r="I62" s="115">
        <f>COUNTIFS(Sheet1!$B$5:$B$2696, B17, Sheet1!$F$5:$F$2696, $I$46)</f>
        <v>0</v>
      </c>
      <c r="J62" s="116">
        <f>SUMIFS(Sheet1!$G$5:$G$2696, Sheet1!$B$5:$B$2696, B17, Sheet1!$F$5:$F$2696, $I$46)</f>
        <v>0</v>
      </c>
      <c r="K62" s="115">
        <f>COUNTIFS(Sheet1!$B$5:$B$2696, B17, Sheet1!$F$5:$F$2696, $K$46)</f>
        <v>11</v>
      </c>
      <c r="L62" s="26">
        <f>SUMIFS(Sheet1!$G$5:$G$2696, Sheet1!$B$5:$B$2696, B17, Sheet1!$F$5:$F$2696, $K$46)</f>
        <v>6100</v>
      </c>
      <c r="M62" s="26">
        <f>COUNTIFS(Sheet1!$B$5:$B$2696, B17, Sheet1!$F$5:$F$2696, $M$47)</f>
        <v>0</v>
      </c>
      <c r="N62" s="116">
        <f>SUMIFS(Sheet1!$G$5:$G$2696, Sheet1!$B$5:$B$2696, B17, Sheet1!$F$5:$F$2696, $M$47)</f>
        <v>0</v>
      </c>
      <c r="O62" s="115">
        <f>COUNTIFS(Sheet1!$B$5:$B$2696, B17, Sheet1!$F$5:$F$2696, $O$46)</f>
        <v>0</v>
      </c>
      <c r="P62" s="26">
        <f>SUMIFS(Sheet1!$G$5:$G$2696, Sheet1!$B$5:$B$2696, B17, Sheet1!$F$5:$F$2696, $O$46)</f>
        <v>0</v>
      </c>
      <c r="Q62" s="26">
        <f>COUNTIFS(Sheet1!$B$5:$B$2696, B17, Sheet1!$F$5:$F$2696, $Q$47)</f>
        <v>0</v>
      </c>
      <c r="R62" s="116">
        <f>SUMIFS(Sheet1!$G$5:$G$2696, Sheet1!$B$5:$B$2696, B17, Sheet1!$F$5:$F$2696, $Q$47)</f>
        <v>0</v>
      </c>
      <c r="S62" s="115">
        <f>COUNTIFS(Sheet1!$B$5:$B$2696, B17, Sheet1!$F$5:$F$2696, $S$46)</f>
        <v>0</v>
      </c>
      <c r="T62" s="116">
        <f>SUMIFS(Sheet1!$G$5:$G$2696, Sheet1!$B$5:$B$2696, B17, Sheet1!$F$5:$F$2696, $S$46)</f>
        <v>0</v>
      </c>
      <c r="U62" s="115">
        <f>COUNTIFS(Sheet1!$B$5:$B$2696, B17, Sheet1!$F$5:$F$2696, $U$46)</f>
        <v>0</v>
      </c>
      <c r="V62" s="26">
        <f>SUMIFS(Sheet1!$G$5:$G$2696, Sheet1!$B$5:$B$2696, B17, Sheet1!$F$5:$F$2696, $U$46)</f>
        <v>0</v>
      </c>
      <c r="W62" s="26">
        <f>COUNTIFS(Sheet1!$B$5:$B$2696, B17, Sheet1!$F$5:$F$2696, $W$47)</f>
        <v>0</v>
      </c>
      <c r="X62" s="26">
        <f>SUMIFS(Sheet1!$G$5:$G$2696, Sheet1!$B$5:$B$2696, B17, Sheet1!$F$5:$F$2696, $W$47)</f>
        <v>0</v>
      </c>
      <c r="Y62" s="26">
        <f>COUNTIFS(Sheet1!$B$5:$B$2696, B17, Sheet1!$F$5:$F$2696, $Y$47)</f>
        <v>0</v>
      </c>
      <c r="Z62" s="116">
        <f>SUMIFS(Sheet1!$G$5:$G$2696, Sheet1!$B$5:$B$2696, B17, Sheet1!$F$5:$F$2696, $Y$47)</f>
        <v>0</v>
      </c>
      <c r="AA62" s="115">
        <f>COUNTIFS(Sheet1!$B$5:$B$2696, B17, Sheet1!$F$5:$F$2696, $AA$46)</f>
        <v>3</v>
      </c>
      <c r="AB62" s="116">
        <f>SUMIFS(Sheet1!$G$5:$G$2696, Sheet1!$B$5:$B$2696, B17, Sheet1!$F$5:$F$2696, $AA$46)</f>
        <v>700</v>
      </c>
      <c r="AF62" t="s">
        <v>30</v>
      </c>
      <c r="AG62">
        <f>AB66/10</f>
        <v>70</v>
      </c>
      <c r="AK62" s="67">
        <v>196</v>
      </c>
      <c r="AL62" s="67" t="s">
        <v>181</v>
      </c>
      <c r="AM62" s="65">
        <v>0</v>
      </c>
      <c r="AN62" s="43">
        <v>0</v>
      </c>
      <c r="AO62" s="43">
        <v>0</v>
      </c>
      <c r="AP62" s="66">
        <v>0</v>
      </c>
      <c r="AQ62" s="65">
        <v>0</v>
      </c>
      <c r="AR62" s="66">
        <v>0</v>
      </c>
      <c r="AS62" s="65">
        <v>0</v>
      </c>
      <c r="AT62" s="43">
        <v>0</v>
      </c>
      <c r="AU62" s="43">
        <v>0</v>
      </c>
      <c r="AV62" s="43">
        <v>0</v>
      </c>
      <c r="AW62" s="43">
        <v>0</v>
      </c>
      <c r="AX62" s="66">
        <v>0</v>
      </c>
      <c r="AY62" s="65">
        <v>3</v>
      </c>
      <c r="AZ62" s="66">
        <v>700</v>
      </c>
    </row>
    <row r="63" spans="1:52">
      <c r="A63" s="117">
        <v>26</v>
      </c>
      <c r="B63" s="117" t="s">
        <v>80</v>
      </c>
      <c r="C63" s="115">
        <f>COUNTIFS(Sheet1!$B$5:$B$2696, B13, Sheet1!$F$5:$F$2696, $C$46)</f>
        <v>0</v>
      </c>
      <c r="D63" s="26">
        <f>SUMIFS(Sheet1!$G$5:$G$2696, Sheet1!$B$5:$B$2696, B13, Sheet1!$F$5:$F$2696, $C$46)</f>
        <v>0</v>
      </c>
      <c r="E63" s="26">
        <f>COUNTIFS(Sheet1!$B$5:$B$2696, B13, Sheet1!$F$5:$F$2696, $E$47)</f>
        <v>0</v>
      </c>
      <c r="F63" s="26">
        <f>SUMIFS(Sheet1!$G$5:$G$2696, Sheet1!$B$5:$B$2696, B13, Sheet1!$F$5:$F$2696, $E$47)</f>
        <v>0</v>
      </c>
      <c r="G63" s="26">
        <f>COUNTIFS(Sheet1!$B$5:$B$2696, B13, Sheet1!$F$5:$F$2696, $G$47)</f>
        <v>0</v>
      </c>
      <c r="H63" s="116">
        <f>SUMIFS(Sheet1!$G$5:$G$2696, Sheet1!$B$5:$B$2696, B13, Sheet1!$F$5:$F$2696, $G$47)</f>
        <v>0</v>
      </c>
      <c r="I63" s="115">
        <f>COUNTIFS(Sheet1!$B$5:$B$2696, B13, Sheet1!$F$5:$F$2696, $I$46)</f>
        <v>0</v>
      </c>
      <c r="J63" s="116">
        <f>SUMIFS(Sheet1!$G$5:$G$2696, Sheet1!$B$5:$B$2696, B13, Sheet1!$F$5:$F$2696, $I$46)</f>
        <v>0</v>
      </c>
      <c r="K63" s="115">
        <f>COUNTIFS(Sheet1!$B$5:$B$2696, B13, Sheet1!$F$5:$F$2696, $K$46)</f>
        <v>0</v>
      </c>
      <c r="L63" s="26">
        <f>SUMIFS(Sheet1!$G$5:$G$2696, Sheet1!$B$5:$B$2696, B13, Sheet1!$F$5:$F$2696, $K$46)</f>
        <v>0</v>
      </c>
      <c r="M63" s="26">
        <f>COUNTIFS(Sheet1!$B$5:$B$2696, B13, Sheet1!$F$5:$F$2696, $M$47)</f>
        <v>0</v>
      </c>
      <c r="N63" s="116">
        <f>SUMIFS(Sheet1!$G$5:$G$2696, Sheet1!$B$5:$B$2696, B13, Sheet1!$F$5:$F$2696, $M$47)</f>
        <v>0</v>
      </c>
      <c r="O63" s="115">
        <f>COUNTIFS(Sheet1!$B$5:$B$2696, B13, Sheet1!$F$5:$F$2696, $O$46)</f>
        <v>0</v>
      </c>
      <c r="P63" s="26">
        <f>SUMIFS(Sheet1!$G$5:$G$2696, Sheet1!$B$5:$B$2696, B13, Sheet1!$F$5:$F$2696, $O$46)</f>
        <v>0</v>
      </c>
      <c r="Q63" s="26">
        <f>COUNTIFS(Sheet1!$B$5:$B$2696, B13, Sheet1!$F$5:$F$2696, $Q$47)</f>
        <v>0</v>
      </c>
      <c r="R63" s="116">
        <f>SUMIFS(Sheet1!$G$5:$G$2696, Sheet1!$B$5:$B$2696, B13, Sheet1!$F$5:$F$2696, $Q$47)</f>
        <v>0</v>
      </c>
      <c r="S63" s="115">
        <f>COUNTIFS(Sheet1!$B$5:$B$2696, B13, Sheet1!$F$5:$F$2696, $S$46)</f>
        <v>0</v>
      </c>
      <c r="T63" s="116">
        <f>SUMIFS(Sheet1!$G$5:$G$2696, Sheet1!$B$5:$B$2696, B13, Sheet1!$F$5:$F$2696, $S$46)</f>
        <v>0</v>
      </c>
      <c r="U63" s="115">
        <f>COUNTIFS(Sheet1!$B$5:$B$2696, B13, Sheet1!$F$5:$F$2696, $U$46)</f>
        <v>0</v>
      </c>
      <c r="V63" s="26">
        <f>SUMIFS(Sheet1!$G$5:$G$2696, Sheet1!$B$5:$B$2696, B13, Sheet1!$F$5:$F$2696, $U$46)</f>
        <v>0</v>
      </c>
      <c r="W63" s="26">
        <f>COUNTIFS(Sheet1!$B$5:$B$2696, B13, Sheet1!$F$5:$F$2696, $W$47)</f>
        <v>0</v>
      </c>
      <c r="X63" s="26">
        <f>SUMIFS(Sheet1!$G$5:$G$2696, Sheet1!$B$5:$B$2696, B13, Sheet1!$F$5:$F$2696, $W$47)</f>
        <v>0</v>
      </c>
      <c r="Y63" s="26">
        <f>COUNTIFS(Sheet1!$B$5:$B$2696, B13, Sheet1!$F$5:$F$2696, $Y$47)</f>
        <v>0</v>
      </c>
      <c r="Z63" s="116">
        <f>SUMIFS(Sheet1!$G$5:$G$2696, Sheet1!$B$5:$B$2696, B13, Sheet1!$F$5:$F$2696, $Y$47)</f>
        <v>0</v>
      </c>
      <c r="AA63" s="115">
        <f>COUNTIFS(Sheet1!$B$5:$B$2696, B13, Sheet1!$F$5:$F$2696, $AA$46)</f>
        <v>0</v>
      </c>
      <c r="AB63" s="116">
        <f>SUMIFS(Sheet1!$G$5:$G$2696, Sheet1!$B$5:$B$2696, B13, Sheet1!$F$5:$F$2696, $AA$46)</f>
        <v>0</v>
      </c>
      <c r="AK63" s="67">
        <v>26</v>
      </c>
      <c r="AL63" s="67" t="s">
        <v>80</v>
      </c>
      <c r="AM63" s="65">
        <v>0</v>
      </c>
      <c r="AN63" s="43">
        <v>0</v>
      </c>
      <c r="AO63" s="43">
        <v>0</v>
      </c>
      <c r="AP63" s="66">
        <v>0</v>
      </c>
      <c r="AQ63" s="65">
        <v>0</v>
      </c>
      <c r="AR63" s="66">
        <v>0</v>
      </c>
      <c r="AS63" s="65">
        <v>0</v>
      </c>
      <c r="AT63" s="43">
        <v>0</v>
      </c>
      <c r="AU63" s="43">
        <v>0</v>
      </c>
      <c r="AV63" s="43">
        <v>0</v>
      </c>
      <c r="AW63" s="43">
        <v>0</v>
      </c>
      <c r="AX63" s="66">
        <v>0</v>
      </c>
      <c r="AY63" s="65">
        <v>0</v>
      </c>
      <c r="AZ63" s="66">
        <v>0</v>
      </c>
    </row>
    <row r="64" spans="1:52">
      <c r="A64" s="117">
        <v>21</v>
      </c>
      <c r="B64" s="117" t="s">
        <v>192</v>
      </c>
      <c r="C64" s="115">
        <f>COUNTIFS(Sheet1!$B$5:$B$2696, B18, Sheet1!$F$5:$F$2696, $C$46)</f>
        <v>0</v>
      </c>
      <c r="D64" s="26">
        <f>SUMIFS(Sheet1!$G$5:$G$2696, Sheet1!$B$5:$B$2696, B18, Sheet1!$F$5:$F$2696, $C$46)</f>
        <v>0</v>
      </c>
      <c r="E64" s="26">
        <f>COUNTIFS(Sheet1!$B$5:$B$2696, B18, Sheet1!$F$5:$F$2696, $E$47)</f>
        <v>0</v>
      </c>
      <c r="F64" s="26">
        <f>SUMIFS(Sheet1!$G$5:$G$2696, Sheet1!$B$5:$B$2696, B18, Sheet1!$F$5:$F$2696, $E$47)</f>
        <v>0</v>
      </c>
      <c r="G64" s="26">
        <f>COUNTIFS(Sheet1!$B$5:$B$2696, B18, Sheet1!$F$5:$F$2696, $G$47)</f>
        <v>0</v>
      </c>
      <c r="H64" s="116">
        <f>SUMIFS(Sheet1!$G$5:$G$2696, Sheet1!$B$5:$B$2696, B18, Sheet1!$F$5:$F$2696, $G$47)</f>
        <v>0</v>
      </c>
      <c r="I64" s="115">
        <f>COUNTIFS(Sheet1!$B$5:$B$2696, B18, Sheet1!$F$5:$F$2696, $I$46)</f>
        <v>0</v>
      </c>
      <c r="J64" s="116">
        <f>SUMIFS(Sheet1!$G$5:$G$2696, Sheet1!$B$5:$B$2696, B18, Sheet1!$F$5:$F$2696, $I$46)</f>
        <v>0</v>
      </c>
      <c r="K64" s="115">
        <f>COUNTIFS(Sheet1!$B$5:$B$2696, B18, Sheet1!$F$5:$F$2696, $K$46)</f>
        <v>1</v>
      </c>
      <c r="L64" s="26">
        <f>SUMIFS(Sheet1!$G$5:$G$2696, Sheet1!$B$5:$B$2696, B18, Sheet1!$F$5:$F$2696, $K$46)</f>
        <v>350</v>
      </c>
      <c r="M64" s="26">
        <f>COUNTIFS(Sheet1!$B$5:$B$2696, B18, Sheet1!$F$5:$F$2696, $M$47)</f>
        <v>1</v>
      </c>
      <c r="N64" s="116">
        <f>SUMIFS(Sheet1!$G$5:$G$2696, Sheet1!$B$5:$B$2696, B18, Sheet1!$F$5:$F$2696, $M$47)</f>
        <v>120</v>
      </c>
      <c r="O64" s="115">
        <f>COUNTIFS(Sheet1!$B$5:$B$2696, B18, Sheet1!$F$5:$F$2696, $O$46)</f>
        <v>0</v>
      </c>
      <c r="P64" s="26">
        <f>SUMIFS(Sheet1!$G$5:$G$2696, Sheet1!$B$5:$B$2696, B18, Sheet1!$F$5:$F$2696, $O$46)</f>
        <v>0</v>
      </c>
      <c r="Q64" s="26">
        <f>COUNTIFS(Sheet1!$B$5:$B$2696, B18, Sheet1!$F$5:$F$2696, $Q$47)</f>
        <v>0</v>
      </c>
      <c r="R64" s="116">
        <f>SUMIFS(Sheet1!$G$5:$G$2696, Sheet1!$B$5:$B$2696, B18, Sheet1!$F$5:$F$2696, $Q$47)</f>
        <v>0</v>
      </c>
      <c r="S64" s="115">
        <f>COUNTIFS(Sheet1!$B$5:$B$2696, B18, Sheet1!$F$5:$F$2696, $S$46)</f>
        <v>0</v>
      </c>
      <c r="T64" s="116">
        <f>SUMIFS(Sheet1!$G$5:$G$2696, Sheet1!$B$5:$B$2696, B18, Sheet1!$F$5:$F$2696, $S$46)</f>
        <v>0</v>
      </c>
      <c r="U64" s="115">
        <f>COUNTIFS(Sheet1!$B$5:$B$2696, B18, Sheet1!$F$5:$F$2696, $U$46)</f>
        <v>0</v>
      </c>
      <c r="V64" s="26">
        <f>SUMIFS(Sheet1!$G$5:$G$2696, Sheet1!$B$5:$B$2696, B18, Sheet1!$F$5:$F$2696, $U$46)</f>
        <v>0</v>
      </c>
      <c r="W64" s="26">
        <f>COUNTIFS(Sheet1!$B$5:$B$2696, B18, Sheet1!$F$5:$F$2696, $W$47)</f>
        <v>0</v>
      </c>
      <c r="X64" s="26">
        <f>SUMIFS(Sheet1!$G$5:$G$2696, Sheet1!$B$5:$B$2696, B18, Sheet1!$F$5:$F$2696, $W$47)</f>
        <v>0</v>
      </c>
      <c r="Y64" s="26">
        <f>COUNTIFS(Sheet1!$B$5:$B$2696, B18, Sheet1!$F$5:$F$2696, $Y$47)</f>
        <v>0</v>
      </c>
      <c r="Z64" s="116">
        <f>SUMIFS(Sheet1!$G$5:$G$2696, Sheet1!$B$5:$B$2696, B18, Sheet1!$F$5:$F$2696, $Y$47)</f>
        <v>0</v>
      </c>
      <c r="AA64" s="115">
        <f>COUNTIFS(Sheet1!$B$5:$B$2696, B18, Sheet1!$F$5:$F$2696, $AA$46)</f>
        <v>0</v>
      </c>
      <c r="AB64" s="116">
        <f>SUMIFS(Sheet1!$G$5:$G$2696, Sheet1!$B$5:$B$2696, B18, Sheet1!$F$5:$F$2696, $AA$46)</f>
        <v>0</v>
      </c>
      <c r="AC64" s="8"/>
      <c r="AD64" s="8"/>
      <c r="AE64" s="8"/>
      <c r="AF64" s="8"/>
      <c r="AG64" s="8"/>
      <c r="AH64" s="8"/>
      <c r="AI64" s="8"/>
      <c r="AJ64" s="8"/>
      <c r="AK64" s="67">
        <v>21</v>
      </c>
      <c r="AL64" s="67" t="s">
        <v>192</v>
      </c>
      <c r="AM64" s="65">
        <v>0</v>
      </c>
      <c r="AN64" s="43">
        <v>0</v>
      </c>
      <c r="AO64" s="43">
        <v>0</v>
      </c>
      <c r="AP64" s="66">
        <v>0</v>
      </c>
      <c r="AQ64" s="65">
        <v>0</v>
      </c>
      <c r="AR64" s="66">
        <v>0</v>
      </c>
      <c r="AS64" s="65">
        <v>0</v>
      </c>
      <c r="AT64" s="43">
        <v>0</v>
      </c>
      <c r="AU64" s="43">
        <v>0</v>
      </c>
      <c r="AV64" s="43">
        <v>0</v>
      </c>
      <c r="AW64" s="43">
        <v>0</v>
      </c>
      <c r="AX64" s="66">
        <v>0</v>
      </c>
      <c r="AY64" s="65">
        <v>0</v>
      </c>
      <c r="AZ64" s="66">
        <v>0</v>
      </c>
    </row>
    <row r="65" spans="1:52">
      <c r="A65" s="117">
        <v>14</v>
      </c>
      <c r="B65" s="117" t="s">
        <v>194</v>
      </c>
      <c r="C65" s="115">
        <f>COUNTIFS(Sheet1!$B$5:$B$2696, B19, Sheet1!$F$5:$F$2696, $C$46)</f>
        <v>0</v>
      </c>
      <c r="D65" s="26">
        <f>SUMIFS(Sheet1!$G$5:$G$2696, Sheet1!$B$5:$B$2696, B19, Sheet1!$F$5:$F$2696, $C$46)</f>
        <v>0</v>
      </c>
      <c r="E65" s="26">
        <f>COUNTIFS(Sheet1!$B$5:$B$2696, B19, Sheet1!$F$5:$F$2696, $E$47)</f>
        <v>0</v>
      </c>
      <c r="F65" s="26">
        <f>SUMIFS(Sheet1!$G$5:$G$2696, Sheet1!$B$5:$B$2696, B19, Sheet1!$F$5:$F$2696, $E$47)</f>
        <v>0</v>
      </c>
      <c r="G65" s="26">
        <f>COUNTIFS(Sheet1!$B$5:$B$2696, B19, Sheet1!$F$5:$F$2696, $G$47)</f>
        <v>0</v>
      </c>
      <c r="H65" s="116">
        <f>SUMIFS(Sheet1!$G$5:$G$2696, Sheet1!$B$5:$B$2696, B19, Sheet1!$F$5:$F$2696, $G$47)</f>
        <v>0</v>
      </c>
      <c r="I65" s="115">
        <f>COUNTIFS(Sheet1!$B$5:$B$2696, B19, Sheet1!$F$5:$F$2696, $I$46)</f>
        <v>0</v>
      </c>
      <c r="J65" s="116">
        <f>SUMIFS(Sheet1!$G$5:$G$2696, Sheet1!$B$5:$B$2696, B19, Sheet1!$F$5:$F$2696, $I$46)</f>
        <v>0</v>
      </c>
      <c r="K65" s="115">
        <f>COUNTIFS(Sheet1!$B$5:$B$2696, B19, Sheet1!$F$5:$F$2696, $K$46)</f>
        <v>0</v>
      </c>
      <c r="L65" s="26">
        <f>SUMIFS(Sheet1!$G$5:$G$2696, Sheet1!$B$5:$B$2696, B19, Sheet1!$F$5:$F$2696, $K$46)</f>
        <v>0</v>
      </c>
      <c r="M65" s="26">
        <f>COUNTIFS(Sheet1!$B$5:$B$2696, B19, Sheet1!$F$5:$F$2696, $M$47)</f>
        <v>0</v>
      </c>
      <c r="N65" s="116">
        <f>SUMIFS(Sheet1!$G$5:$G$2696, Sheet1!$B$5:$B$2696, B19, Sheet1!$F$5:$F$2696, $M$47)</f>
        <v>0</v>
      </c>
      <c r="O65" s="115">
        <f>COUNTIFS(Sheet1!$B$5:$B$2696, B19, Sheet1!$F$5:$F$2696, $O$46)</f>
        <v>0</v>
      </c>
      <c r="P65" s="26">
        <f>SUMIFS(Sheet1!$G$5:$G$2696, Sheet1!$B$5:$B$2696, B19, Sheet1!$F$5:$F$2696, $O$46)</f>
        <v>0</v>
      </c>
      <c r="Q65" s="26">
        <f>COUNTIFS(Sheet1!$B$5:$B$2696, B19, Sheet1!$F$5:$F$2696, $Q$47)</f>
        <v>0</v>
      </c>
      <c r="R65" s="116">
        <f>SUMIFS(Sheet1!$G$5:$G$2696, Sheet1!$B$5:$B$2696, B19, Sheet1!$F$5:$F$2696, $Q$47)</f>
        <v>0</v>
      </c>
      <c r="S65" s="115">
        <f>COUNTIFS(Sheet1!$B$5:$B$2696, B19, Sheet1!$F$5:$F$2696, $S$46)</f>
        <v>0</v>
      </c>
      <c r="T65" s="116">
        <f>SUMIFS(Sheet1!$G$5:$G$2696, Sheet1!$B$5:$B$2696, B19, Sheet1!$F$5:$F$2696, $S$46)</f>
        <v>0</v>
      </c>
      <c r="U65" s="115">
        <f>COUNTIFS(Sheet1!$B$5:$B$2696, B19, Sheet1!$F$5:$F$2696, $U$46)</f>
        <v>0</v>
      </c>
      <c r="V65" s="26">
        <f>SUMIFS(Sheet1!$G$5:$G$2696, Sheet1!$B$5:$B$2696, B19, Sheet1!$F$5:$F$2696, $U$46)</f>
        <v>0</v>
      </c>
      <c r="W65" s="26">
        <f>COUNTIFS(Sheet1!$B$5:$B$2696, B19, Sheet1!$F$5:$F$2696, $W$47)</f>
        <v>0</v>
      </c>
      <c r="X65" s="26">
        <f>SUMIFS(Sheet1!$G$5:$G$2696, Sheet1!$B$5:$B$2696, B19, Sheet1!$F$5:$F$2696, $W$47)</f>
        <v>0</v>
      </c>
      <c r="Y65" s="26">
        <f>COUNTIFS(Sheet1!$B$5:$B$2696, B19, Sheet1!$F$5:$F$2696, $Y$47)</f>
        <v>0</v>
      </c>
      <c r="Z65" s="116">
        <f>SUMIFS(Sheet1!$G$5:$G$2696, Sheet1!$B$5:$B$2696, B19, Sheet1!$F$5:$F$2696, $Y$47)</f>
        <v>0</v>
      </c>
      <c r="AA65" s="115">
        <f>COUNTIFS(Sheet1!$B$5:$B$2696, B19, Sheet1!$F$5:$F$2696, $AA$46)</f>
        <v>0</v>
      </c>
      <c r="AB65" s="116">
        <f>SUMIFS(Sheet1!$G$5:$G$2696, Sheet1!$B$5:$B$2696, B19, Sheet1!$F$5:$F$2696, $AA$46)</f>
        <v>0</v>
      </c>
      <c r="AC65" s="8"/>
      <c r="AD65" s="8"/>
      <c r="AE65" s="8"/>
      <c r="AF65" s="8"/>
      <c r="AG65" s="8"/>
      <c r="AH65" s="8"/>
      <c r="AI65" s="8"/>
      <c r="AJ65" s="8"/>
      <c r="AK65" s="67">
        <v>14</v>
      </c>
      <c r="AL65" s="67" t="s">
        <v>194</v>
      </c>
      <c r="AM65" s="65">
        <v>0</v>
      </c>
      <c r="AN65" s="43">
        <v>0</v>
      </c>
      <c r="AO65" s="43">
        <v>0</v>
      </c>
      <c r="AP65" s="66">
        <v>0</v>
      </c>
      <c r="AQ65" s="65">
        <v>0</v>
      </c>
      <c r="AR65" s="66">
        <v>0</v>
      </c>
      <c r="AS65" s="65">
        <v>0</v>
      </c>
      <c r="AT65" s="43">
        <v>0</v>
      </c>
      <c r="AU65" s="43">
        <v>0</v>
      </c>
      <c r="AV65" s="43">
        <v>0</v>
      </c>
      <c r="AW65" s="43">
        <v>0</v>
      </c>
      <c r="AX65" s="66">
        <v>0</v>
      </c>
      <c r="AY65" s="65">
        <v>0</v>
      </c>
      <c r="AZ65" s="66">
        <v>0</v>
      </c>
    </row>
    <row r="66" spans="1:52">
      <c r="A66" s="120">
        <f>SUM(A49:A65)</f>
        <v>1402</v>
      </c>
      <c r="B66" s="120" t="s">
        <v>87</v>
      </c>
      <c r="C66" s="121">
        <f t="shared" ref="C66:AB66" si="2">SUM(C49:C64)</f>
        <v>13</v>
      </c>
      <c r="D66" s="122">
        <f t="shared" si="2"/>
        <v>2800</v>
      </c>
      <c r="E66" s="122">
        <f t="shared" si="2"/>
        <v>27</v>
      </c>
      <c r="F66" s="122">
        <f t="shared" si="2"/>
        <v>2740</v>
      </c>
      <c r="G66" s="122">
        <f>SUM(G49:G64)</f>
        <v>1</v>
      </c>
      <c r="H66" s="123">
        <f t="shared" si="2"/>
        <v>50</v>
      </c>
      <c r="I66" s="121">
        <f>SUM(I49:I64)</f>
        <v>1</v>
      </c>
      <c r="J66" s="123">
        <f>SUM(J49:J64)</f>
        <v>100</v>
      </c>
      <c r="K66" s="121">
        <f>SUM(K49:K64)</f>
        <v>21</v>
      </c>
      <c r="L66" s="122">
        <f>SUM(L49:L64)</f>
        <v>9320</v>
      </c>
      <c r="M66" s="122">
        <f t="shared" si="2"/>
        <v>1</v>
      </c>
      <c r="N66" s="123">
        <f t="shared" si="2"/>
        <v>120</v>
      </c>
      <c r="O66" s="121">
        <f t="shared" si="2"/>
        <v>14</v>
      </c>
      <c r="P66" s="122">
        <f t="shared" si="2"/>
        <v>3250</v>
      </c>
      <c r="Q66" s="122">
        <f t="shared" si="2"/>
        <v>6</v>
      </c>
      <c r="R66" s="123">
        <f t="shared" si="2"/>
        <v>500</v>
      </c>
      <c r="S66" s="121">
        <f t="shared" si="2"/>
        <v>3</v>
      </c>
      <c r="T66" s="123">
        <f t="shared" si="2"/>
        <v>1350</v>
      </c>
      <c r="U66" s="121">
        <f t="shared" si="2"/>
        <v>7</v>
      </c>
      <c r="V66" s="122">
        <f t="shared" si="2"/>
        <v>1150</v>
      </c>
      <c r="W66" s="122">
        <f t="shared" si="2"/>
        <v>6</v>
      </c>
      <c r="X66" s="122">
        <f t="shared" si="2"/>
        <v>250</v>
      </c>
      <c r="Y66" s="122">
        <f t="shared" si="2"/>
        <v>1</v>
      </c>
      <c r="Z66" s="123">
        <f t="shared" si="2"/>
        <v>0</v>
      </c>
      <c r="AA66" s="121">
        <f t="shared" si="2"/>
        <v>3</v>
      </c>
      <c r="AB66" s="123">
        <f t="shared" si="2"/>
        <v>700</v>
      </c>
      <c r="AK66" s="88">
        <f>SUM(AK49:AK65)</f>
        <v>1402</v>
      </c>
      <c r="AL66" s="88" t="s">
        <v>87</v>
      </c>
      <c r="AM66" s="86">
        <v>14</v>
      </c>
      <c r="AN66" s="89">
        <v>3250</v>
      </c>
      <c r="AO66" s="89">
        <v>6</v>
      </c>
      <c r="AP66" s="87">
        <v>500</v>
      </c>
      <c r="AQ66" s="86">
        <v>3</v>
      </c>
      <c r="AR66" s="87">
        <v>1350</v>
      </c>
      <c r="AS66" s="86">
        <v>7</v>
      </c>
      <c r="AT66" s="89">
        <v>1150</v>
      </c>
      <c r="AU66" s="89">
        <v>6</v>
      </c>
      <c r="AV66" s="89">
        <v>250</v>
      </c>
      <c r="AW66" s="89">
        <v>1</v>
      </c>
      <c r="AX66" s="87">
        <v>0</v>
      </c>
      <c r="AY66" s="86">
        <v>10</v>
      </c>
      <c r="AZ66" s="87">
        <v>3450</v>
      </c>
    </row>
    <row r="69" spans="1:52">
      <c r="A69" s="533" t="s">
        <v>0</v>
      </c>
      <c r="B69" s="534" t="s">
        <v>1</v>
      </c>
      <c r="C69" s="535" t="s">
        <v>92</v>
      </c>
      <c r="D69" s="527"/>
      <c r="E69" s="527"/>
      <c r="F69" s="527"/>
      <c r="G69" s="527"/>
      <c r="H69" s="527"/>
      <c r="I69" s="527"/>
      <c r="J69" s="527"/>
      <c r="K69" s="527"/>
      <c r="L69" s="527"/>
      <c r="M69" s="527"/>
      <c r="N69" s="527"/>
      <c r="O69" s="527"/>
      <c r="P69" s="527"/>
      <c r="Q69" s="527"/>
      <c r="R69" s="527"/>
      <c r="S69" s="527"/>
      <c r="T69" s="527"/>
      <c r="U69" s="527"/>
      <c r="V69" s="527"/>
      <c r="W69" s="527"/>
      <c r="X69" s="527"/>
      <c r="Y69" s="527"/>
      <c r="Z69" s="536"/>
    </row>
    <row r="70" spans="1:52">
      <c r="A70" s="516"/>
      <c r="B70" s="516"/>
      <c r="C70" s="519" t="s">
        <v>101</v>
      </c>
      <c r="D70" s="520"/>
      <c r="E70" s="519" t="s">
        <v>105</v>
      </c>
      <c r="F70" s="520"/>
      <c r="G70" s="519" t="s">
        <v>107</v>
      </c>
      <c r="H70" s="520"/>
      <c r="I70" s="497" t="s">
        <v>108</v>
      </c>
      <c r="J70" s="449"/>
      <c r="K70" s="449"/>
      <c r="L70" s="498"/>
      <c r="M70" s="519" t="s">
        <v>109</v>
      </c>
      <c r="N70" s="520"/>
      <c r="O70" s="519" t="s">
        <v>110</v>
      </c>
      <c r="P70" s="520"/>
      <c r="Q70" s="497" t="s">
        <v>111</v>
      </c>
      <c r="R70" s="449"/>
      <c r="S70" s="449"/>
      <c r="T70" s="449"/>
      <c r="U70" s="449"/>
      <c r="V70" s="498"/>
      <c r="W70" s="547" t="s">
        <v>114</v>
      </c>
      <c r="X70" s="548"/>
      <c r="Y70" s="519" t="s">
        <v>117</v>
      </c>
      <c r="Z70" s="520"/>
    </row>
    <row r="71" spans="1:52" ht="31.5" customHeight="1">
      <c r="A71" s="516"/>
      <c r="B71" s="516"/>
      <c r="C71" s="521"/>
      <c r="D71" s="522"/>
      <c r="E71" s="521"/>
      <c r="F71" s="522"/>
      <c r="G71" s="521"/>
      <c r="H71" s="522"/>
      <c r="I71" s="518" t="s">
        <v>33</v>
      </c>
      <c r="J71" s="502"/>
      <c r="K71" s="561" t="s">
        <v>984</v>
      </c>
      <c r="L71" s="545"/>
      <c r="M71" s="521"/>
      <c r="N71" s="522"/>
      <c r="O71" s="521"/>
      <c r="P71" s="522"/>
      <c r="Q71" s="518" t="s">
        <v>33</v>
      </c>
      <c r="R71" s="502"/>
      <c r="S71" s="561" t="s">
        <v>709</v>
      </c>
      <c r="T71" s="502"/>
      <c r="U71" s="561" t="s">
        <v>985</v>
      </c>
      <c r="V71" s="545"/>
      <c r="W71" s="549"/>
      <c r="X71" s="550"/>
      <c r="Y71" s="521"/>
      <c r="Z71" s="522"/>
    </row>
    <row r="72" spans="1:52">
      <c r="A72" s="517"/>
      <c r="B72" s="517"/>
      <c r="C72" s="65" t="s">
        <v>4</v>
      </c>
      <c r="D72" s="66" t="s">
        <v>41</v>
      </c>
      <c r="E72" s="65" t="s">
        <v>4</v>
      </c>
      <c r="F72" s="66" t="s">
        <v>41</v>
      </c>
      <c r="G72" s="65" t="s">
        <v>4</v>
      </c>
      <c r="H72" s="66" t="s">
        <v>41</v>
      </c>
      <c r="I72" s="65" t="s">
        <v>4</v>
      </c>
      <c r="J72" s="43" t="s">
        <v>41</v>
      </c>
      <c r="K72" s="43" t="s">
        <v>4</v>
      </c>
      <c r="L72" s="66" t="s">
        <v>41</v>
      </c>
      <c r="M72" s="65" t="s">
        <v>4</v>
      </c>
      <c r="N72" s="66" t="s">
        <v>41</v>
      </c>
      <c r="O72" s="65" t="s">
        <v>4</v>
      </c>
      <c r="P72" s="66" t="s">
        <v>41</v>
      </c>
      <c r="Q72" s="65" t="s">
        <v>4</v>
      </c>
      <c r="R72" s="43" t="s">
        <v>41</v>
      </c>
      <c r="S72" s="43" t="s">
        <v>4</v>
      </c>
      <c r="T72" s="43" t="s">
        <v>41</v>
      </c>
      <c r="U72" s="43" t="s">
        <v>4</v>
      </c>
      <c r="V72" s="66" t="s">
        <v>41</v>
      </c>
      <c r="W72" s="65" t="s">
        <v>4</v>
      </c>
      <c r="X72" s="66" t="s">
        <v>41</v>
      </c>
      <c r="Y72" s="65" t="s">
        <v>4</v>
      </c>
      <c r="Z72" s="66" t="s">
        <v>41</v>
      </c>
    </row>
    <row r="73" spans="1:52">
      <c r="A73" s="67">
        <v>82</v>
      </c>
      <c r="B73" s="67" t="s">
        <v>18</v>
      </c>
      <c r="C73" s="65">
        <f>COUNTIFS(Sheet1!$B$5:$B$2696, B3, Sheet1!$F$5:$F$2696, $C$70)</f>
        <v>0</v>
      </c>
      <c r="D73" s="66">
        <f>SUMIFS(Sheet1!$G$5:$G$2696, Sheet1!$B$5:$B$2696, B3, Sheet1!$F$5:$F$2696, $C$70)</f>
        <v>0</v>
      </c>
      <c r="E73" s="65">
        <f>COUNTIFS(Sheet1!$B$5:$B$2696, B3, Sheet1!$F$5:$F$2696, $E$70)</f>
        <v>0</v>
      </c>
      <c r="F73" s="66">
        <f>SUMIFS(Sheet1!$G$5:$G$2696, Sheet1!$B$5:$B$2696, B3, Sheet1!$F$5:$F$2696, $E$70)</f>
        <v>0</v>
      </c>
      <c r="G73" s="65">
        <f>COUNTIFS(Sheet1!$B$5:$B$2696, B3, Sheet1!$F$5:$F$2696, $G$70)</f>
        <v>0</v>
      </c>
      <c r="H73" s="66">
        <f>SUMIFS(Sheet1!$G$5:$G$2696, Sheet1!$B$5:$B$2696, B3, Sheet1!$F$5:$F$2696, $G$70)</f>
        <v>0</v>
      </c>
      <c r="I73" s="65">
        <f>COUNTIFS(Sheet1!$B$5:$B$2696, B3, Sheet1!$F$5:$F$2696, $I$70)</f>
        <v>0</v>
      </c>
      <c r="J73" s="43">
        <f>SUMIFS(Sheet1!$G$5:$G$2696, Sheet1!$B$5:$B$2696, B3, Sheet1!$F$5:$F$2696, $I$70)</f>
        <v>0</v>
      </c>
      <c r="K73" s="43">
        <f>COUNTIFS(Sheet1!$B$5:$B$2696, B3, Sheet1!$F$5:$F$2696, $K$71)</f>
        <v>0</v>
      </c>
      <c r="L73" s="66">
        <f>SUMIFS(Sheet1!$G$5:$G$2696, Sheet1!$B$5:$B$2696, B3, Sheet1!$F$5:$F$2696, $K$71)</f>
        <v>0</v>
      </c>
      <c r="M73" s="65">
        <f>COUNTIFS(Sheet1!$B$5:$B$2696, B3, Sheet1!$F$5:$F$2696, $M$70)</f>
        <v>0</v>
      </c>
      <c r="N73" s="66">
        <f>SUMIFS(Sheet1!$G$5:$G$2696, Sheet1!$B$5:$B$2696, B3, Sheet1!$F$5:$F$2696, $M$70)</f>
        <v>0</v>
      </c>
      <c r="O73" s="65">
        <f>COUNTIFS(Sheet1!$B$5:$B$2696, B3, Sheet1!$F$5:$F$2696, $O$70)</f>
        <v>0</v>
      </c>
      <c r="P73" s="66">
        <f>SUMIFS(Sheet1!$G$5:$G$2696, Sheet1!$B$5:$B$2696, B3, Sheet1!$F$5:$F$2696, $O$70)</f>
        <v>0</v>
      </c>
      <c r="Q73" s="65">
        <f>COUNTIFS(Sheet1!$B$5:$B$2696, B3, Sheet1!$F$5:$F$2696, $Q$70)</f>
        <v>1</v>
      </c>
      <c r="R73" s="43">
        <f>SUMIFS(Sheet1!$G$5:$G$2696, Sheet1!$B$5:$B$2696, B3, Sheet1!$F$5:$F$2696, $Q$70)</f>
        <v>80</v>
      </c>
      <c r="S73" s="43">
        <f>COUNTIFS(Sheet1!$B$5:$B$2696, B3, Sheet1!$F$5:$F$2696, $S$71)</f>
        <v>1</v>
      </c>
      <c r="T73" s="43">
        <f>SUMIFS(Sheet1!$G$5:$G$2696, Sheet1!$B$5:$B$2696, B3, Sheet1!$F$5:$F$2696, $S$71)</f>
        <v>50</v>
      </c>
      <c r="U73" s="43">
        <f>COUNTIFS(Sheet1!$B$5:$B$2696, B3, Sheet1!$F$5:$F$2696, $U$71)</f>
        <v>0</v>
      </c>
      <c r="V73" s="66">
        <f>SUMIFS(Sheet1!$G$5:$G$2696, Sheet1!$B$5:$B$2696, B3, Sheet1!$F$5:$F$2696, $U$71)</f>
        <v>0</v>
      </c>
      <c r="W73" s="65">
        <f>COUNTIFS(Sheet1!$B$5:$B$2696, B3, Sheet1!$F$5:$F$2696, $W$70)</f>
        <v>0</v>
      </c>
      <c r="X73" s="66">
        <f>SUMIFS(Sheet1!$G$5:$G$2696, Sheet1!$B$5:$B$2696, B3, Sheet1!$F$5:$F$2696, $W$70)</f>
        <v>0</v>
      </c>
      <c r="Y73" s="65">
        <f>COUNTIFS(Sheet1!$B$5:$B$2696, B3, Sheet1!$F$5:$F$2696, $Y$70)</f>
        <v>0</v>
      </c>
      <c r="Z73" s="66">
        <f>SUMIFS(Sheet1!$G$5:$G$2696, Sheet1!$B$5:$B$2696, B3, Sheet1!$F$5:$F$2696, $Y$70)</f>
        <v>0</v>
      </c>
    </row>
    <row r="74" spans="1:52">
      <c r="A74" s="67">
        <v>101</v>
      </c>
      <c r="B74" s="67" t="s">
        <v>38</v>
      </c>
      <c r="C74" s="65">
        <f>COUNTIFS(Sheet1!$B$5:$B$2696, B4, Sheet1!$F$5:$F$2696, $C$70)</f>
        <v>0</v>
      </c>
      <c r="D74" s="66">
        <f>SUMIFS(Sheet1!$G$5:$G$2696, Sheet1!$B$5:$B$2696, B4, Sheet1!$F$5:$F$2696, $C$70)</f>
        <v>0</v>
      </c>
      <c r="E74" s="65">
        <f>COUNTIFS(Sheet1!$B$5:$B$2696, B4, Sheet1!$F$5:$F$2696, $E$70)</f>
        <v>0</v>
      </c>
      <c r="F74" s="66">
        <f>SUMIFS(Sheet1!$G$5:$G$2696, Sheet1!$B$5:$B$2696, B4, Sheet1!$F$5:$F$2696, $E$70)</f>
        <v>0</v>
      </c>
      <c r="G74" s="65">
        <f>COUNTIFS(Sheet1!$B$5:$B$2696, B4, Sheet1!$F$5:$F$2696, $G$70)</f>
        <v>0</v>
      </c>
      <c r="H74" s="66">
        <f>SUMIFS(Sheet1!$G$5:$G$2696, Sheet1!$B$5:$B$2696, B4, Sheet1!$F$5:$F$2696, $G$70)</f>
        <v>0</v>
      </c>
      <c r="I74" s="65">
        <f>COUNTIFS(Sheet1!$B$5:$B$2696, B4, Sheet1!$F$5:$F$2696, $I$70)</f>
        <v>0</v>
      </c>
      <c r="J74" s="43">
        <f>SUMIFS(Sheet1!$G$5:$G$2696, Sheet1!$B$5:$B$2696, B4, Sheet1!$F$5:$F$2696, $I$70)</f>
        <v>0</v>
      </c>
      <c r="K74" s="43">
        <f>COUNTIFS(Sheet1!$B$5:$B$2696, B4, Sheet1!$F$5:$F$2696, $K$71)</f>
        <v>0</v>
      </c>
      <c r="L74" s="66">
        <f>SUMIFS(Sheet1!$G$5:$G$2696, Sheet1!$B$5:$B$2696, B4, Sheet1!$F$5:$F$2696, $K$71)</f>
        <v>0</v>
      </c>
      <c r="M74" s="65">
        <f>COUNTIFS(Sheet1!$B$5:$B$2696, B4, Sheet1!$F$5:$F$2696, $M$70)</f>
        <v>0</v>
      </c>
      <c r="N74" s="66">
        <f>SUMIFS(Sheet1!$G$5:$G$2696, Sheet1!$B$5:$B$2696, B4, Sheet1!$F$5:$F$2696, $M$70)</f>
        <v>0</v>
      </c>
      <c r="O74" s="65">
        <f>COUNTIFS(Sheet1!$B$5:$B$2696, B4, Sheet1!$F$5:$F$2696, $O$70)</f>
        <v>0</v>
      </c>
      <c r="P74" s="66">
        <f>SUMIFS(Sheet1!$G$5:$G$2696, Sheet1!$B$5:$B$2696, B4, Sheet1!$F$5:$F$2696, $O$70)</f>
        <v>0</v>
      </c>
      <c r="Q74" s="65">
        <f>COUNTIFS(Sheet1!$B$5:$B$2696, B4, Sheet1!$F$5:$F$2696, $Q$70)</f>
        <v>0</v>
      </c>
      <c r="R74" s="43">
        <f>SUMIFS(Sheet1!$G$5:$G$2696, Sheet1!$B$5:$B$2696, B4, Sheet1!$F$5:$F$2696, $Q$70)</f>
        <v>0</v>
      </c>
      <c r="S74" s="43">
        <f>COUNTIFS(Sheet1!$B$5:$B$2696, B4, Sheet1!$F$5:$F$2696, $S$71)</f>
        <v>0</v>
      </c>
      <c r="T74" s="43">
        <f>SUMIFS(Sheet1!$G$5:$G$2696, Sheet1!$B$5:$B$2696, B4, Sheet1!$F$5:$F$2696, $S$71)</f>
        <v>0</v>
      </c>
      <c r="U74" s="43">
        <f>COUNTIFS(Sheet1!$B$5:$B$2696, B4, Sheet1!$F$5:$F$2696, $U$71)</f>
        <v>0</v>
      </c>
      <c r="V74" s="66">
        <f>SUMIFS(Sheet1!$G$5:$G$2696, Sheet1!$B$5:$B$2696, B4, Sheet1!$F$5:$F$2696, $U$71)</f>
        <v>0</v>
      </c>
      <c r="W74" s="65">
        <f>COUNTIFS(Sheet1!$B$5:$B$2696, B4, Sheet1!$F$5:$F$2696, $W$70)</f>
        <v>0</v>
      </c>
      <c r="X74" s="66">
        <f>SUMIFS(Sheet1!$G$5:$G$2696, Sheet1!$B$5:$B$2696, B4, Sheet1!$F$5:$F$2696, $W$70)</f>
        <v>0</v>
      </c>
      <c r="Y74" s="65">
        <f>COUNTIFS(Sheet1!$B$5:$B$2696, B4, Sheet1!$F$5:$F$2696, $Y$70)</f>
        <v>0</v>
      </c>
      <c r="Z74" s="66">
        <f>SUMIFS(Sheet1!$G$5:$G$2696, Sheet1!$B$5:$B$2696, B4, Sheet1!$F$5:$F$2696, $Y$70)</f>
        <v>0</v>
      </c>
    </row>
    <row r="75" spans="1:52">
      <c r="A75" s="67">
        <v>82</v>
      </c>
      <c r="B75" s="67" t="s">
        <v>43</v>
      </c>
      <c r="C75" s="65">
        <f>COUNTIFS(Sheet1!$B$5:$B$2696, B5, Sheet1!$F$5:$F$2696, $C$70)</f>
        <v>0</v>
      </c>
      <c r="D75" s="66">
        <f>SUMIFS(Sheet1!$G$5:$G$2696, Sheet1!$B$5:$B$2696, B5, Sheet1!$F$5:$F$2696, $C$70)</f>
        <v>0</v>
      </c>
      <c r="E75" s="65">
        <f>COUNTIFS(Sheet1!$B$5:$B$2696, B5, Sheet1!$F$5:$F$2696, $E$70)</f>
        <v>0</v>
      </c>
      <c r="F75" s="66">
        <f>SUMIFS(Sheet1!$G$5:$G$2696, Sheet1!$B$5:$B$2696, B5, Sheet1!$F$5:$F$2696, $E$70)</f>
        <v>0</v>
      </c>
      <c r="G75" s="65">
        <f>COUNTIFS(Sheet1!$B$5:$B$2696, B5, Sheet1!$F$5:$F$2696, $G$70)</f>
        <v>0</v>
      </c>
      <c r="H75" s="66">
        <f>SUMIFS(Sheet1!$G$5:$G$2696, Sheet1!$B$5:$B$2696, B5, Sheet1!$F$5:$F$2696, $G$70)</f>
        <v>0</v>
      </c>
      <c r="I75" s="65">
        <f>COUNTIFS(Sheet1!$B$5:$B$2696, B5, Sheet1!$F$5:$F$2696, $I$70)</f>
        <v>0</v>
      </c>
      <c r="J75" s="43">
        <f>SUMIFS(Sheet1!$G$5:$G$2696, Sheet1!$B$5:$B$2696, B5, Sheet1!$F$5:$F$2696, $I$70)</f>
        <v>0</v>
      </c>
      <c r="K75" s="43">
        <f>COUNTIFS(Sheet1!$B$5:$B$2696, B5, Sheet1!$F$5:$F$2696, $K$71)</f>
        <v>0</v>
      </c>
      <c r="L75" s="66">
        <f>SUMIFS(Sheet1!$G$5:$G$2696, Sheet1!$B$5:$B$2696, B5, Sheet1!$F$5:$F$2696, $K$71)</f>
        <v>0</v>
      </c>
      <c r="M75" s="65">
        <f>COUNTIFS(Sheet1!$B$5:$B$2696, B5, Sheet1!$F$5:$F$2696, $M$70)</f>
        <v>0</v>
      </c>
      <c r="N75" s="66">
        <f>SUMIFS(Sheet1!$G$5:$G$2696, Sheet1!$B$5:$B$2696, B5, Sheet1!$F$5:$F$2696, $M$70)</f>
        <v>0</v>
      </c>
      <c r="O75" s="65">
        <f>COUNTIFS(Sheet1!$B$5:$B$2696, B5, Sheet1!$F$5:$F$2696, $O$70)</f>
        <v>0</v>
      </c>
      <c r="P75" s="66">
        <f>SUMIFS(Sheet1!$G$5:$G$2696, Sheet1!$B$5:$B$2696, B5, Sheet1!$F$5:$F$2696, $O$70)</f>
        <v>0</v>
      </c>
      <c r="Q75" s="65">
        <f>COUNTIFS(Sheet1!$B$5:$B$2696, B5, Sheet1!$F$5:$F$2696, $Q$70)</f>
        <v>1</v>
      </c>
      <c r="R75" s="43">
        <f>SUMIFS(Sheet1!$G$5:$G$2696, Sheet1!$B$5:$B$2696, B5, Sheet1!$F$5:$F$2696, $Q$70)</f>
        <v>120</v>
      </c>
      <c r="S75" s="43">
        <f>COUNTIFS(Sheet1!$B$5:$B$2696, B5, Sheet1!$F$5:$F$2696, $S$71)</f>
        <v>0</v>
      </c>
      <c r="T75" s="43">
        <f>SUMIFS(Sheet1!$G$5:$G$2696, Sheet1!$B$5:$B$2696, B5, Sheet1!$F$5:$F$2696, $S$71)</f>
        <v>0</v>
      </c>
      <c r="U75" s="43">
        <f>COUNTIFS(Sheet1!$B$5:$B$2696, B5, Sheet1!$F$5:$F$2696, $U$71)</f>
        <v>0</v>
      </c>
      <c r="V75" s="66">
        <f>SUMIFS(Sheet1!$G$5:$G$2696, Sheet1!$B$5:$B$2696, B5, Sheet1!$F$5:$F$2696, $U$71)</f>
        <v>0</v>
      </c>
      <c r="W75" s="65">
        <f>COUNTIFS(Sheet1!$B$5:$B$2696, B5, Sheet1!$F$5:$F$2696, $W$70)</f>
        <v>0</v>
      </c>
      <c r="X75" s="66">
        <f>SUMIFS(Sheet1!$G$5:$G$2696, Sheet1!$B$5:$B$2696, B5, Sheet1!$F$5:$F$2696, $W$70)</f>
        <v>0</v>
      </c>
      <c r="Y75" s="65">
        <f>COUNTIFS(Sheet1!$B$5:$B$2696, B5, Sheet1!$F$5:$F$2696, $Y$70)</f>
        <v>0</v>
      </c>
      <c r="Z75" s="66">
        <f>SUMIFS(Sheet1!$G$5:$G$2696, Sheet1!$B$5:$B$2696, B5, Sheet1!$F$5:$F$2696, $Y$70)</f>
        <v>0</v>
      </c>
    </row>
    <row r="76" spans="1:52">
      <c r="A76" s="67">
        <v>102</v>
      </c>
      <c r="B76" s="67" t="s">
        <v>44</v>
      </c>
      <c r="C76" s="65">
        <f>COUNTIFS(Sheet1!$B$5:$B$2696, B6, Sheet1!$F$5:$F$2696, $C$70)</f>
        <v>3</v>
      </c>
      <c r="D76" s="66">
        <f>SUMIFS(Sheet1!$G$5:$G$2696, Sheet1!$B$5:$B$2696, B6, Sheet1!$F$5:$F$2696, $C$70)</f>
        <v>400</v>
      </c>
      <c r="E76" s="65">
        <f>COUNTIFS(Sheet1!$B$5:$B$2696, B6, Sheet1!$F$5:$F$2696, $E$70)</f>
        <v>0</v>
      </c>
      <c r="F76" s="66">
        <f>SUMIFS(Sheet1!$G$5:$G$2696, Sheet1!$B$5:$B$2696, B6, Sheet1!$F$5:$F$2696, $E$70)</f>
        <v>0</v>
      </c>
      <c r="G76" s="65">
        <f>COUNTIFS(Sheet1!$B$5:$B$2696, B6, Sheet1!$F$5:$F$2696, $G$70)</f>
        <v>0</v>
      </c>
      <c r="H76" s="66">
        <f>SUMIFS(Sheet1!$G$5:$G$2696, Sheet1!$B$5:$B$2696, B6, Sheet1!$F$5:$F$2696, $G$70)</f>
        <v>0</v>
      </c>
      <c r="I76" s="65">
        <f>COUNTIFS(Sheet1!$B$5:$B$2696, B6, Sheet1!$F$5:$F$2696, $I$70)</f>
        <v>0</v>
      </c>
      <c r="J76" s="43">
        <f>SUMIFS(Sheet1!$G$5:$G$2696, Sheet1!$B$5:$B$2696, B6, Sheet1!$F$5:$F$2696, $I$70)</f>
        <v>0</v>
      </c>
      <c r="K76" s="43">
        <f>COUNTIFS(Sheet1!$B$5:$B$2696, B6, Sheet1!$F$5:$F$2696, $K$71)</f>
        <v>0</v>
      </c>
      <c r="L76" s="66">
        <f>SUMIFS(Sheet1!$G$5:$G$2696, Sheet1!$B$5:$B$2696, B6, Sheet1!$F$5:$F$2696, $K$71)</f>
        <v>0</v>
      </c>
      <c r="M76" s="65">
        <f>COUNTIFS(Sheet1!$B$5:$B$2696, B6, Sheet1!$F$5:$F$2696, $M$70)</f>
        <v>0</v>
      </c>
      <c r="N76" s="66">
        <f>SUMIFS(Sheet1!$G$5:$G$2696, Sheet1!$B$5:$B$2696, B6, Sheet1!$F$5:$F$2696, $M$70)</f>
        <v>0</v>
      </c>
      <c r="O76" s="65">
        <f>COUNTIFS(Sheet1!$B$5:$B$2696, B6, Sheet1!$F$5:$F$2696, $O$70)</f>
        <v>0</v>
      </c>
      <c r="P76" s="66">
        <f>SUMIFS(Sheet1!$G$5:$G$2696, Sheet1!$B$5:$B$2696, B6, Sheet1!$F$5:$F$2696, $O$70)</f>
        <v>0</v>
      </c>
      <c r="Q76" s="65">
        <f>COUNTIFS(Sheet1!$B$5:$B$2696, B6, Sheet1!$F$5:$F$2696, $Q$70)</f>
        <v>3</v>
      </c>
      <c r="R76" s="43">
        <f>SUMIFS(Sheet1!$G$5:$G$2696, Sheet1!$B$5:$B$2696, B6, Sheet1!$F$5:$F$2696, $Q$70)</f>
        <v>330</v>
      </c>
      <c r="S76" s="43">
        <f>COUNTIFS(Sheet1!$B$5:$B$2696, B6, Sheet1!$F$5:$F$2696, $S$71)</f>
        <v>0</v>
      </c>
      <c r="T76" s="43">
        <f>SUMIFS(Sheet1!$G$5:$G$2696, Sheet1!$B$5:$B$2696, B6, Sheet1!$F$5:$F$2696, $S$71)</f>
        <v>0</v>
      </c>
      <c r="U76" s="43">
        <f>COUNTIFS(Sheet1!$B$5:$B$2696, B6, Sheet1!$F$5:$F$2696, $U$71)</f>
        <v>0</v>
      </c>
      <c r="V76" s="66">
        <f>SUMIFS(Sheet1!$G$5:$G$2696, Sheet1!$B$5:$B$2696, B6, Sheet1!$F$5:$F$2696, $U$71)</f>
        <v>0</v>
      </c>
      <c r="W76" s="65">
        <f>COUNTIFS(Sheet1!$B$5:$B$2696, B6, Sheet1!$F$5:$F$2696, $W$70)</f>
        <v>0</v>
      </c>
      <c r="X76" s="66">
        <f>SUMIFS(Sheet1!$G$5:$G$2696, Sheet1!$B$5:$B$2696, B6, Sheet1!$F$5:$F$2696, $W$70)</f>
        <v>0</v>
      </c>
      <c r="Y76" s="65">
        <f>COUNTIFS(Sheet1!$B$5:$B$2696, B6, Sheet1!$F$5:$F$2696, $Y$70)</f>
        <v>0</v>
      </c>
      <c r="Z76" s="66">
        <f>SUMIFS(Sheet1!$G$5:$G$2696, Sheet1!$B$5:$B$2696, B6, Sheet1!$F$5:$F$2696, $Y$70)</f>
        <v>0</v>
      </c>
    </row>
    <row r="77" spans="1:52">
      <c r="A77" s="67">
        <v>81</v>
      </c>
      <c r="B77" s="67" t="s">
        <v>46</v>
      </c>
      <c r="C77" s="65">
        <f>COUNTIFS(Sheet1!$B$5:$B$2696, B7, Sheet1!$F$5:$F$2696, $C$70)</f>
        <v>2</v>
      </c>
      <c r="D77" s="66">
        <f>SUMIFS(Sheet1!$G$5:$G$2696, Sheet1!$B$5:$B$2696, B7, Sheet1!$F$5:$F$2696, $C$70)</f>
        <v>350</v>
      </c>
      <c r="E77" s="65">
        <f>COUNTIFS(Sheet1!$B$5:$B$2696, B7, Sheet1!$F$5:$F$2696, $E$70)</f>
        <v>0</v>
      </c>
      <c r="F77" s="66">
        <f>SUMIFS(Sheet1!$G$5:$G$2696, Sheet1!$B$5:$B$2696, B7, Sheet1!$F$5:$F$2696, $E$70)</f>
        <v>0</v>
      </c>
      <c r="G77" s="65">
        <f>COUNTIFS(Sheet1!$B$5:$B$2696, B7, Sheet1!$F$5:$F$2696, $G$70)</f>
        <v>0</v>
      </c>
      <c r="H77" s="66">
        <f>SUMIFS(Sheet1!$G$5:$G$2696, Sheet1!$B$5:$B$2696, B7, Sheet1!$F$5:$F$2696, $G$70)</f>
        <v>0</v>
      </c>
      <c r="I77" s="65">
        <f>COUNTIFS(Sheet1!$B$5:$B$2696, B7, Sheet1!$F$5:$F$2696, $I$70)</f>
        <v>0</v>
      </c>
      <c r="J77" s="43">
        <f>SUMIFS(Sheet1!$G$5:$G$2696, Sheet1!$B$5:$B$2696, B7, Sheet1!$F$5:$F$2696, $I$70)</f>
        <v>0</v>
      </c>
      <c r="K77" s="43">
        <f>COUNTIFS(Sheet1!$B$5:$B$2696, B7, Sheet1!$F$5:$F$2696, $K$71)</f>
        <v>0</v>
      </c>
      <c r="L77" s="66">
        <f>SUMIFS(Sheet1!$G$5:$G$2696, Sheet1!$B$5:$B$2696, B7, Sheet1!$F$5:$F$2696, $K$71)</f>
        <v>0</v>
      </c>
      <c r="M77" s="65">
        <f>COUNTIFS(Sheet1!$B$5:$B$2696, B7, Sheet1!$F$5:$F$2696, $M$70)</f>
        <v>0</v>
      </c>
      <c r="N77" s="66">
        <f>SUMIFS(Sheet1!$G$5:$G$2696, Sheet1!$B$5:$B$2696, B7, Sheet1!$F$5:$F$2696, $M$70)</f>
        <v>0</v>
      </c>
      <c r="O77" s="65">
        <f>COUNTIFS(Sheet1!$B$5:$B$2696, B7, Sheet1!$F$5:$F$2696, $O$70)</f>
        <v>0</v>
      </c>
      <c r="P77" s="66">
        <f>SUMIFS(Sheet1!$G$5:$G$2696, Sheet1!$B$5:$B$2696, B7, Sheet1!$F$5:$F$2696, $O$70)</f>
        <v>0</v>
      </c>
      <c r="Q77" s="65">
        <f>COUNTIFS(Sheet1!$B$5:$B$2696, B7, Sheet1!$F$5:$F$2696, $Q$70)</f>
        <v>1</v>
      </c>
      <c r="R77" s="43">
        <f>SUMIFS(Sheet1!$G$5:$G$2696, Sheet1!$B$5:$B$2696, B7, Sheet1!$F$5:$F$2696, $Q$70)</f>
        <v>300</v>
      </c>
      <c r="S77" s="43">
        <f>COUNTIFS(Sheet1!$B$5:$B$2696, B7, Sheet1!$F$5:$F$2696, $S$71)</f>
        <v>0</v>
      </c>
      <c r="T77" s="43">
        <f>SUMIFS(Sheet1!$G$5:$G$2696, Sheet1!$B$5:$B$2696, B7, Sheet1!$F$5:$F$2696, $S$71)</f>
        <v>0</v>
      </c>
      <c r="U77" s="43">
        <f>COUNTIFS(Sheet1!$B$5:$B$2696, B7, Sheet1!$F$5:$F$2696, $U$71)</f>
        <v>0</v>
      </c>
      <c r="V77" s="66">
        <f>SUMIFS(Sheet1!$G$5:$G$2696, Sheet1!$B$5:$B$2696, B7, Sheet1!$F$5:$F$2696, $U$71)</f>
        <v>0</v>
      </c>
      <c r="W77" s="65">
        <f>COUNTIFS(Sheet1!$B$5:$B$2696, B7, Sheet1!$F$5:$F$2696, $W$70)</f>
        <v>0</v>
      </c>
      <c r="X77" s="66">
        <f>SUMIFS(Sheet1!$G$5:$G$2696, Sheet1!$B$5:$B$2696, B7, Sheet1!$F$5:$F$2696, $W$70)</f>
        <v>0</v>
      </c>
      <c r="Y77" s="65">
        <f>COUNTIFS(Sheet1!$B$5:$B$2696, B7, Sheet1!$F$5:$F$2696, $Y$70)</f>
        <v>0</v>
      </c>
      <c r="Z77" s="66">
        <f>SUMIFS(Sheet1!$G$5:$G$2696, Sheet1!$B$5:$B$2696, B7, Sheet1!$F$5:$F$2696, $Y$70)</f>
        <v>0</v>
      </c>
      <c r="AF77" s="8" t="s">
        <v>101</v>
      </c>
      <c r="AG77">
        <f>D90/C90</f>
        <v>150</v>
      </c>
    </row>
    <row r="78" spans="1:52">
      <c r="A78" s="67">
        <v>125</v>
      </c>
      <c r="B78" s="67" t="s">
        <v>47</v>
      </c>
      <c r="C78" s="65">
        <f>COUNTIFS(Sheet1!$B$5:$B$2696, B8, Sheet1!$F$5:$F$2696, $C$70)</f>
        <v>0</v>
      </c>
      <c r="D78" s="66">
        <f>SUMIFS(Sheet1!$G$5:$G$2696, Sheet1!$B$5:$B$2696, B8, Sheet1!$F$5:$F$2696, $C$70)</f>
        <v>0</v>
      </c>
      <c r="E78" s="65">
        <f>COUNTIFS(Sheet1!$B$5:$B$2696, B8, Sheet1!$F$5:$F$2696, $E$70)</f>
        <v>0</v>
      </c>
      <c r="F78" s="66">
        <f>SUMIFS(Sheet1!$G$5:$G$2696, Sheet1!$B$5:$B$2696, B8, Sheet1!$F$5:$F$2696, $E$70)</f>
        <v>0</v>
      </c>
      <c r="G78" s="65">
        <f>COUNTIFS(Sheet1!$B$5:$B$2696, B8, Sheet1!$F$5:$F$2696, $G$70)</f>
        <v>0</v>
      </c>
      <c r="H78" s="66">
        <f>SUMIFS(Sheet1!$G$5:$G$2696, Sheet1!$B$5:$B$2696, B8, Sheet1!$F$5:$F$2696, $G$70)</f>
        <v>0</v>
      </c>
      <c r="I78" s="65">
        <f>COUNTIFS(Sheet1!$B$5:$B$2696, B8, Sheet1!$F$5:$F$2696, $I$70)</f>
        <v>0</v>
      </c>
      <c r="J78" s="43">
        <f>SUMIFS(Sheet1!$G$5:$G$2696, Sheet1!$B$5:$B$2696, B8, Sheet1!$F$5:$F$2696, $I$70)</f>
        <v>0</v>
      </c>
      <c r="K78" s="43">
        <f>COUNTIFS(Sheet1!$B$5:$B$2696, B8, Sheet1!$F$5:$F$2696, $K$71)</f>
        <v>0</v>
      </c>
      <c r="L78" s="66">
        <f>SUMIFS(Sheet1!$G$5:$G$2696, Sheet1!$B$5:$B$2696, B8, Sheet1!$F$5:$F$2696, $K$71)</f>
        <v>0</v>
      </c>
      <c r="M78" s="65">
        <f>COUNTIFS(Sheet1!$B$5:$B$2696, B8, Sheet1!$F$5:$F$2696, $M$70)</f>
        <v>0</v>
      </c>
      <c r="N78" s="66">
        <f>SUMIFS(Sheet1!$G$5:$G$2696, Sheet1!$B$5:$B$2696, B8, Sheet1!$F$5:$F$2696, $M$70)</f>
        <v>0</v>
      </c>
      <c r="O78" s="65">
        <f>COUNTIFS(Sheet1!$B$5:$B$2696, B8, Sheet1!$F$5:$F$2696, $O$70)</f>
        <v>0</v>
      </c>
      <c r="P78" s="66">
        <f>SUMIFS(Sheet1!$G$5:$G$2696, Sheet1!$B$5:$B$2696, B8, Sheet1!$F$5:$F$2696, $O$70)</f>
        <v>0</v>
      </c>
      <c r="Q78" s="65">
        <f>COUNTIFS(Sheet1!$B$5:$B$2696, B8, Sheet1!$F$5:$F$2696, $Q$70)</f>
        <v>4</v>
      </c>
      <c r="R78" s="43">
        <f>SUMIFS(Sheet1!$G$5:$G$2696, Sheet1!$B$5:$B$2696, B8, Sheet1!$F$5:$F$2696, $Q$70)</f>
        <v>650</v>
      </c>
      <c r="S78" s="43">
        <f>COUNTIFS(Sheet1!$B$5:$B$2696, B8, Sheet1!$F$5:$F$2696, $S$71)</f>
        <v>3</v>
      </c>
      <c r="T78" s="43">
        <f>SUMIFS(Sheet1!$G$5:$G$2696, Sheet1!$B$5:$B$2696, B8, Sheet1!$F$5:$F$2696, $S$71)</f>
        <v>100</v>
      </c>
      <c r="U78" s="43">
        <f>COUNTIFS(Sheet1!$B$5:$B$2696, B8, Sheet1!$F$5:$F$2696, $U$71)</f>
        <v>1</v>
      </c>
      <c r="V78" s="66">
        <f>SUMIFS(Sheet1!$G$5:$G$2696, Sheet1!$B$5:$B$2696, B8, Sheet1!$F$5:$F$2696, $U$71)</f>
        <v>0</v>
      </c>
      <c r="W78" s="65">
        <f>COUNTIFS(Sheet1!$B$5:$B$2696, B8, Sheet1!$F$5:$F$2696, $W$70)</f>
        <v>0</v>
      </c>
      <c r="X78" s="66">
        <f>SUMIFS(Sheet1!$G$5:$G$2696, Sheet1!$B$5:$B$2696, B8, Sheet1!$F$5:$F$2696, $W$70)</f>
        <v>0</v>
      </c>
      <c r="Y78" s="65">
        <f>COUNTIFS(Sheet1!$B$5:$B$2696, B8, Sheet1!$F$5:$F$2696, $Y$70)</f>
        <v>0</v>
      </c>
      <c r="Z78" s="66">
        <f>SUMIFS(Sheet1!$G$5:$G$2696, Sheet1!$B$5:$B$2696, B8, Sheet1!$F$5:$F$2696, $Y$70)</f>
        <v>0</v>
      </c>
      <c r="AF78" t="s">
        <v>105</v>
      </c>
      <c r="AG78" s="8">
        <f>F90/E90</f>
        <v>274</v>
      </c>
    </row>
    <row r="79" spans="1:52">
      <c r="A79" s="67">
        <v>38</v>
      </c>
      <c r="B79" s="67" t="s">
        <v>49</v>
      </c>
      <c r="C79" s="65">
        <f>COUNTIFS(Sheet1!$B$5:$B$2696, B9, Sheet1!$F$5:$F$2696, $C$70)</f>
        <v>0</v>
      </c>
      <c r="D79" s="66">
        <f>SUMIFS(Sheet1!$G$5:$G$2696, Sheet1!$B$5:$B$2696, B9, Sheet1!$F$5:$F$2696, $C$70)</f>
        <v>0</v>
      </c>
      <c r="E79" s="65">
        <f>COUNTIFS(Sheet1!$B$5:$B$2696, B9, Sheet1!$F$5:$F$2696, $E$70)</f>
        <v>0</v>
      </c>
      <c r="F79" s="66">
        <f>SUMIFS(Sheet1!$G$5:$G$2696, Sheet1!$B$5:$B$2696, B9, Sheet1!$F$5:$F$2696, $E$70)</f>
        <v>0</v>
      </c>
      <c r="G79" s="65">
        <f>COUNTIFS(Sheet1!$B$5:$B$2696, B9, Sheet1!$F$5:$F$2696, $G$70)</f>
        <v>0</v>
      </c>
      <c r="H79" s="66">
        <f>SUMIFS(Sheet1!$G$5:$G$2696, Sheet1!$B$5:$B$2696, B9, Sheet1!$F$5:$F$2696, $G$70)</f>
        <v>0</v>
      </c>
      <c r="I79" s="65">
        <f>COUNTIFS(Sheet1!$B$5:$B$2696, B9, Sheet1!$F$5:$F$2696, $I$70)</f>
        <v>0</v>
      </c>
      <c r="J79" s="43">
        <f>SUMIFS(Sheet1!$G$5:$G$2696, Sheet1!$B$5:$B$2696, B9, Sheet1!$F$5:$F$2696, $I$70)</f>
        <v>0</v>
      </c>
      <c r="K79" s="43">
        <f>COUNTIFS(Sheet1!$B$5:$B$2696, B9, Sheet1!$F$5:$F$2696, $K$71)</f>
        <v>0</v>
      </c>
      <c r="L79" s="66">
        <f>SUMIFS(Sheet1!$G$5:$G$2696, Sheet1!$B$5:$B$2696, B9, Sheet1!$F$5:$F$2696, $K$71)</f>
        <v>0</v>
      </c>
      <c r="M79" s="65">
        <f>COUNTIFS(Sheet1!$B$5:$B$2696, B9, Sheet1!$F$5:$F$2696, $M$70)</f>
        <v>0</v>
      </c>
      <c r="N79" s="66">
        <f>SUMIFS(Sheet1!$G$5:$G$2696, Sheet1!$B$5:$B$2696, B9, Sheet1!$F$5:$F$2696, $M$70)</f>
        <v>0</v>
      </c>
      <c r="O79" s="65">
        <f>COUNTIFS(Sheet1!$B$5:$B$2696, B9, Sheet1!$F$5:$F$2696, $O$70)</f>
        <v>0</v>
      </c>
      <c r="P79" s="66">
        <f>SUMIFS(Sheet1!$G$5:$G$2696, Sheet1!$B$5:$B$2696, B9, Sheet1!$F$5:$F$2696, $O$70)</f>
        <v>0</v>
      </c>
      <c r="Q79" s="65">
        <f>COUNTIFS(Sheet1!$B$5:$B$2696, B9, Sheet1!$F$5:$F$2696, $Q$70)</f>
        <v>0</v>
      </c>
      <c r="R79" s="43">
        <f>SUMIFS(Sheet1!$G$5:$G$2696, Sheet1!$B$5:$B$2696, B9, Sheet1!$F$5:$F$2696, $Q$70)</f>
        <v>0</v>
      </c>
      <c r="S79" s="43">
        <f>COUNTIFS(Sheet1!$B$5:$B$2696, B9, Sheet1!$F$5:$F$2696, $S$71)</f>
        <v>0</v>
      </c>
      <c r="T79" s="43">
        <f>SUMIFS(Sheet1!$G$5:$G$2696, Sheet1!$B$5:$B$2696, B9, Sheet1!$F$5:$F$2696, $S$71)</f>
        <v>0</v>
      </c>
      <c r="U79" s="43">
        <f>COUNTIFS(Sheet1!$B$5:$B$2696, B9, Sheet1!$F$5:$F$2696, $U$71)</f>
        <v>0</v>
      </c>
      <c r="V79" s="66">
        <f>SUMIFS(Sheet1!$G$5:$G$2696, Sheet1!$B$5:$B$2696, B9, Sheet1!$F$5:$F$2696, $U$71)</f>
        <v>0</v>
      </c>
      <c r="W79" s="65">
        <f>COUNTIFS(Sheet1!$B$5:$B$2696, B9, Sheet1!$F$5:$F$2696, $W$70)</f>
        <v>0</v>
      </c>
      <c r="X79" s="66">
        <f>SUMIFS(Sheet1!$G$5:$G$2696, Sheet1!$B$5:$B$2696, B9, Sheet1!$F$5:$F$2696, $W$70)</f>
        <v>0</v>
      </c>
      <c r="Y79" s="65">
        <f>COUNTIFS(Sheet1!$B$5:$B$2696, B9, Sheet1!$F$5:$F$2696, $Y$70)</f>
        <v>0</v>
      </c>
      <c r="Z79" s="66">
        <f>SUMIFS(Sheet1!$G$5:$G$2696, Sheet1!$B$5:$B$2696, B9, Sheet1!$F$5:$F$2696, $Y$70)</f>
        <v>0</v>
      </c>
      <c r="AF79" t="s">
        <v>107</v>
      </c>
      <c r="AG79" s="8">
        <f>H90/G90</f>
        <v>133.33333333333334</v>
      </c>
    </row>
    <row r="80" spans="1:52">
      <c r="A80" s="67">
        <v>219</v>
      </c>
      <c r="B80" s="67" t="s">
        <v>67</v>
      </c>
      <c r="C80" s="65">
        <f>COUNTIFS(Sheet1!$B$5:$B$2696, B10, Sheet1!$F$5:$F$2696, $C$70)</f>
        <v>0</v>
      </c>
      <c r="D80" s="66">
        <f>SUMIFS(Sheet1!$G$5:$G$2696, Sheet1!$B$5:$B$2696, B10, Sheet1!$F$5:$F$2696, $C$70)</f>
        <v>0</v>
      </c>
      <c r="E80" s="65">
        <f>COUNTIFS(Sheet1!$B$5:$B$2696, B10, Sheet1!$F$5:$F$2696, $E$70)</f>
        <v>0</v>
      </c>
      <c r="F80" s="66">
        <f>SUMIFS(Sheet1!$G$5:$G$2696, Sheet1!$B$5:$B$2696, B10, Sheet1!$F$5:$F$2696, $E$70)</f>
        <v>0</v>
      </c>
      <c r="G80" s="65">
        <f>COUNTIFS(Sheet1!$B$5:$B$2696, B10, Sheet1!$F$5:$F$2696, $G$70)</f>
        <v>0</v>
      </c>
      <c r="H80" s="66">
        <f>SUMIFS(Sheet1!$G$5:$G$2696, Sheet1!$B$5:$B$2696, B10, Sheet1!$F$5:$F$2696, $G$70)</f>
        <v>0</v>
      </c>
      <c r="I80" s="65">
        <f>COUNTIFS(Sheet1!$B$5:$B$2696, B10, Sheet1!$F$5:$F$2696, $I$70)</f>
        <v>0</v>
      </c>
      <c r="J80" s="43">
        <f>SUMIFS(Sheet1!$G$5:$G$2696, Sheet1!$B$5:$B$2696, B10, Sheet1!$F$5:$F$2696, $I$70)</f>
        <v>0</v>
      </c>
      <c r="K80" s="43">
        <f>COUNTIFS(Sheet1!$B$5:$B$2696, B10, Sheet1!$F$5:$F$2696, $K$71)</f>
        <v>0</v>
      </c>
      <c r="L80" s="66">
        <f>SUMIFS(Sheet1!$G$5:$G$2696, Sheet1!$B$5:$B$2696, B10, Sheet1!$F$5:$F$2696, $K$71)</f>
        <v>0</v>
      </c>
      <c r="M80" s="65">
        <f>COUNTIFS(Sheet1!$B$5:$B$2696, B10, Sheet1!$F$5:$F$2696, $M$70)</f>
        <v>0</v>
      </c>
      <c r="N80" s="66">
        <f>SUMIFS(Sheet1!$G$5:$G$2696, Sheet1!$B$5:$B$2696, B10, Sheet1!$F$5:$F$2696, $M$70)</f>
        <v>0</v>
      </c>
      <c r="O80" s="65">
        <f>COUNTIFS(Sheet1!$B$5:$B$2696, B10, Sheet1!$F$5:$F$2696, $O$70)</f>
        <v>0</v>
      </c>
      <c r="P80" s="66">
        <f>SUMIFS(Sheet1!$G$5:$G$2696, Sheet1!$B$5:$B$2696, B10, Sheet1!$F$5:$F$2696, $O$70)</f>
        <v>0</v>
      </c>
      <c r="Q80" s="65">
        <f>COUNTIFS(Sheet1!$B$5:$B$2696, B10, Sheet1!$F$5:$F$2696, $Q$70)</f>
        <v>10</v>
      </c>
      <c r="R80" s="43">
        <f>SUMIFS(Sheet1!$G$5:$G$2696, Sheet1!$B$5:$B$2696, B10, Sheet1!$F$5:$F$2696, $Q$70)</f>
        <v>990</v>
      </c>
      <c r="S80" s="43">
        <f>COUNTIFS(Sheet1!$B$5:$B$2696, B10, Sheet1!$F$5:$F$2696, $S$71)</f>
        <v>5</v>
      </c>
      <c r="T80" s="43">
        <f>SUMIFS(Sheet1!$G$5:$G$2696, Sheet1!$B$5:$B$2696, B10, Sheet1!$F$5:$F$2696, $S$71)</f>
        <v>250</v>
      </c>
      <c r="U80" s="43">
        <f>COUNTIFS(Sheet1!$B$5:$B$2696, B10, Sheet1!$F$5:$F$2696, $U$71)</f>
        <v>0</v>
      </c>
      <c r="V80" s="66">
        <f>SUMIFS(Sheet1!$G$5:$G$2696, Sheet1!$B$5:$B$2696, B10, Sheet1!$F$5:$F$2696, $U$71)</f>
        <v>0</v>
      </c>
      <c r="W80" s="65">
        <f>COUNTIFS(Sheet1!$B$5:$B$2696, B10, Sheet1!$F$5:$F$2696, $W$70)</f>
        <v>0</v>
      </c>
      <c r="X80" s="66">
        <f>SUMIFS(Sheet1!$G$5:$G$2696, Sheet1!$B$5:$B$2696, B10, Sheet1!$F$5:$F$2696, $W$70)</f>
        <v>0</v>
      </c>
      <c r="Y80" s="65">
        <f>COUNTIFS(Sheet1!$B$5:$B$2696, B10, Sheet1!$F$5:$F$2696, $Y$70)</f>
        <v>0</v>
      </c>
      <c r="Z80" s="66">
        <f>SUMIFS(Sheet1!$G$5:$G$2696, Sheet1!$B$5:$B$2696, B10, Sheet1!$F$5:$F$2696, $Y$70)</f>
        <v>0</v>
      </c>
      <c r="AF80" t="s">
        <v>108</v>
      </c>
      <c r="AG80">
        <f>J90/I90</f>
        <v>150</v>
      </c>
    </row>
    <row r="81" spans="1:52">
      <c r="A81" s="67">
        <v>87</v>
      </c>
      <c r="B81" s="67" t="s">
        <v>68</v>
      </c>
      <c r="C81" s="65">
        <f>COUNTIFS(Sheet1!$B$5:$B$2696, B11, Sheet1!$F$5:$F$2696, $C$70)</f>
        <v>0</v>
      </c>
      <c r="D81" s="66">
        <f>SUMIFS(Sheet1!$G$5:$G$2696, Sheet1!$B$5:$B$2696, B11, Sheet1!$F$5:$F$2696, $C$70)</f>
        <v>0</v>
      </c>
      <c r="E81" s="65">
        <f>COUNTIFS(Sheet1!$B$5:$B$2696, B11, Sheet1!$F$5:$F$2696, $E$70)</f>
        <v>0</v>
      </c>
      <c r="F81" s="66">
        <f>SUMIFS(Sheet1!$G$5:$G$2696, Sheet1!$B$5:$B$2696, B11, Sheet1!$F$5:$F$2696, $E$70)</f>
        <v>0</v>
      </c>
      <c r="G81" s="65">
        <f>COUNTIFS(Sheet1!$B$5:$B$2696, B11, Sheet1!$F$5:$F$2696, $G$70)</f>
        <v>1</v>
      </c>
      <c r="H81" s="66">
        <f>SUMIFS(Sheet1!$G$5:$G$2696, Sheet1!$B$5:$B$2696, B11, Sheet1!$F$5:$F$2696, $G$70)</f>
        <v>150</v>
      </c>
      <c r="I81" s="65">
        <f>COUNTIFS(Sheet1!$B$5:$B$2696, B11, Sheet1!$F$5:$F$2696, $I$70)</f>
        <v>0</v>
      </c>
      <c r="J81" s="43">
        <f>SUMIFS(Sheet1!$G$5:$G$2696, Sheet1!$B$5:$B$2696, B11, Sheet1!$F$5:$F$2696, $I$70)</f>
        <v>0</v>
      </c>
      <c r="K81" s="43">
        <f>COUNTIFS(Sheet1!$B$5:$B$2696, B11, Sheet1!$F$5:$F$2696, $K$71)</f>
        <v>0</v>
      </c>
      <c r="L81" s="66">
        <f>SUMIFS(Sheet1!$G$5:$G$2696, Sheet1!$B$5:$B$2696, B11, Sheet1!$F$5:$F$2696, $K$71)</f>
        <v>0</v>
      </c>
      <c r="M81" s="65">
        <f>COUNTIFS(Sheet1!$B$5:$B$2696, B11, Sheet1!$F$5:$F$2696, $M$70)</f>
        <v>0</v>
      </c>
      <c r="N81" s="66">
        <f>SUMIFS(Sheet1!$G$5:$G$2696, Sheet1!$B$5:$B$2696, B11, Sheet1!$F$5:$F$2696, $M$70)</f>
        <v>0</v>
      </c>
      <c r="O81" s="65">
        <f>COUNTIFS(Sheet1!$B$5:$B$2696, B11, Sheet1!$F$5:$F$2696, $O$70)</f>
        <v>1</v>
      </c>
      <c r="P81" s="66">
        <f>SUMIFS(Sheet1!$G$5:$G$2696, Sheet1!$B$5:$B$2696, B11, Sheet1!$F$5:$F$2696, $O$70)</f>
        <v>250</v>
      </c>
      <c r="Q81" s="65">
        <f>COUNTIFS(Sheet1!$B$5:$B$2696, B11, Sheet1!$F$5:$F$2696, $Q$70)</f>
        <v>0</v>
      </c>
      <c r="R81" s="43">
        <f>SUMIFS(Sheet1!$G$5:$G$2696, Sheet1!$B$5:$B$2696, B11, Sheet1!$F$5:$F$2696, $Q$70)</f>
        <v>0</v>
      </c>
      <c r="S81" s="43">
        <f>COUNTIFS(Sheet1!$B$5:$B$2696, B11, Sheet1!$F$5:$F$2696, $S$71)</f>
        <v>0</v>
      </c>
      <c r="T81" s="43">
        <f>SUMIFS(Sheet1!$G$5:$G$2696, Sheet1!$B$5:$B$2696, B11, Sheet1!$F$5:$F$2696, $S$71)</f>
        <v>0</v>
      </c>
      <c r="U81" s="43">
        <f>COUNTIFS(Sheet1!$B$5:$B$2696, B11, Sheet1!$F$5:$F$2696, $U$71)</f>
        <v>0</v>
      </c>
      <c r="V81" s="66">
        <f>SUMIFS(Sheet1!$G$5:$G$2696, Sheet1!$B$5:$B$2696, B11, Sheet1!$F$5:$F$2696, $U$71)</f>
        <v>0</v>
      </c>
      <c r="W81" s="65">
        <f>COUNTIFS(Sheet1!$B$5:$B$2696, B11, Sheet1!$F$5:$F$2696, $W$70)</f>
        <v>1</v>
      </c>
      <c r="X81" s="66">
        <f>SUMIFS(Sheet1!$G$5:$G$2696, Sheet1!$B$5:$B$2696, B11, Sheet1!$F$5:$F$2696, $W$70)</f>
        <v>500</v>
      </c>
      <c r="Y81" s="65">
        <f>COUNTIFS(Sheet1!$B$5:$B$2696, B11, Sheet1!$F$5:$F$2696, $Y$70)</f>
        <v>1</v>
      </c>
      <c r="Z81" s="66">
        <f>SUMIFS(Sheet1!$G$5:$G$2696, Sheet1!$B$5:$B$2696, B11, Sheet1!$F$5:$F$2696, $Y$70)</f>
        <v>100</v>
      </c>
      <c r="AG81">
        <v>120</v>
      </c>
    </row>
    <row r="82" spans="1:52">
      <c r="A82" s="67">
        <v>63</v>
      </c>
      <c r="B82" s="67" t="s">
        <v>69</v>
      </c>
      <c r="C82" s="65">
        <f>COUNTIFS(Sheet1!$B$5:$B$2696, B12, Sheet1!$F$5:$F$2696, $C$70)</f>
        <v>0</v>
      </c>
      <c r="D82" s="66">
        <f>SUMIFS(Sheet1!$G$5:$G$2696, Sheet1!$B$5:$B$2696, B12, Sheet1!$F$5:$F$2696, $C$70)</f>
        <v>0</v>
      </c>
      <c r="E82" s="65">
        <f>COUNTIFS(Sheet1!$B$5:$B$2696, B12, Sheet1!$F$5:$F$2696, $E$70)</f>
        <v>0</v>
      </c>
      <c r="F82" s="66">
        <f>SUMIFS(Sheet1!$G$5:$G$2696, Sheet1!$B$5:$B$2696, B12, Sheet1!$F$5:$F$2696, $E$70)</f>
        <v>0</v>
      </c>
      <c r="G82" s="65">
        <f>COUNTIFS(Sheet1!$B$5:$B$2696, B12, Sheet1!$F$5:$F$2696, $G$70)</f>
        <v>1</v>
      </c>
      <c r="H82" s="66">
        <f>SUMIFS(Sheet1!$G$5:$G$2696, Sheet1!$B$5:$B$2696, B12, Sheet1!$F$5:$F$2696, $G$70)</f>
        <v>100</v>
      </c>
      <c r="I82" s="65">
        <f>COUNTIFS(Sheet1!$B$5:$B$2696, B12, Sheet1!$F$5:$F$2696, $I$70)</f>
        <v>0</v>
      </c>
      <c r="J82" s="43">
        <f>SUMIFS(Sheet1!$G$5:$G$2696, Sheet1!$B$5:$B$2696, B12, Sheet1!$F$5:$F$2696, $I$70)</f>
        <v>0</v>
      </c>
      <c r="K82" s="43">
        <f>COUNTIFS(Sheet1!$B$5:$B$2696, B12, Sheet1!$F$5:$F$2696, $K$71)</f>
        <v>0</v>
      </c>
      <c r="L82" s="66">
        <f>SUMIFS(Sheet1!$G$5:$G$2696, Sheet1!$B$5:$B$2696, B12, Sheet1!$F$5:$F$2696, $K$71)</f>
        <v>0</v>
      </c>
      <c r="M82" s="65">
        <f>COUNTIFS(Sheet1!$B$5:$B$2696, B12, Sheet1!$F$5:$F$2696, $M$70)</f>
        <v>0</v>
      </c>
      <c r="N82" s="66">
        <f>SUMIFS(Sheet1!$G$5:$G$2696, Sheet1!$B$5:$B$2696, B12, Sheet1!$F$5:$F$2696, $M$70)</f>
        <v>0</v>
      </c>
      <c r="O82" s="65">
        <f>COUNTIFS(Sheet1!$B$5:$B$2696, B12, Sheet1!$F$5:$F$2696, $O$70)</f>
        <v>0</v>
      </c>
      <c r="P82" s="66">
        <f>SUMIFS(Sheet1!$G$5:$G$2696, Sheet1!$B$5:$B$2696, B12, Sheet1!$F$5:$F$2696, $O$70)</f>
        <v>0</v>
      </c>
      <c r="Q82" s="65">
        <f>COUNTIFS(Sheet1!$B$5:$B$2696, B12, Sheet1!$F$5:$F$2696, $Q$70)</f>
        <v>0</v>
      </c>
      <c r="R82" s="43">
        <f>SUMIFS(Sheet1!$G$5:$G$2696, Sheet1!$B$5:$B$2696, B12, Sheet1!$F$5:$F$2696, $Q$70)</f>
        <v>0</v>
      </c>
      <c r="S82" s="43">
        <f>COUNTIFS(Sheet1!$B$5:$B$2696, B12, Sheet1!$F$5:$F$2696, $S$71)</f>
        <v>0</v>
      </c>
      <c r="T82" s="43">
        <f>SUMIFS(Sheet1!$G$5:$G$2696, Sheet1!$B$5:$B$2696, B12, Sheet1!$F$5:$F$2696, $S$71)</f>
        <v>0</v>
      </c>
      <c r="U82" s="43">
        <f>COUNTIFS(Sheet1!$B$5:$B$2696, B12, Sheet1!$F$5:$F$2696, $U$71)</f>
        <v>0</v>
      </c>
      <c r="V82" s="66">
        <f>SUMIFS(Sheet1!$G$5:$G$2696, Sheet1!$B$5:$B$2696, B12, Sheet1!$F$5:$F$2696, $U$71)</f>
        <v>0</v>
      </c>
      <c r="W82" s="65">
        <f>COUNTIFS(Sheet1!$B$5:$B$2696, B12, Sheet1!$F$5:$F$2696, $W$70)</f>
        <v>1</v>
      </c>
      <c r="X82" s="66">
        <f>SUMIFS(Sheet1!$G$5:$G$2696, Sheet1!$B$5:$B$2696, B12, Sheet1!$F$5:$F$2696, $W$70)</f>
        <v>100</v>
      </c>
      <c r="Y82" s="65">
        <f>COUNTIFS(Sheet1!$B$5:$B$2696, B12, Sheet1!$F$5:$F$2696, $Y$70)</f>
        <v>2</v>
      </c>
      <c r="Z82" s="66">
        <f>SUMIFS(Sheet1!$G$5:$G$2696, Sheet1!$B$5:$B$2696, B12, Sheet1!$F$5:$F$2696, $Y$70)</f>
        <v>550</v>
      </c>
      <c r="AF82" t="s">
        <v>109</v>
      </c>
      <c r="AG82">
        <f>N90/M90</f>
        <v>325</v>
      </c>
    </row>
    <row r="83" spans="1:52">
      <c r="A83" s="67">
        <v>33</v>
      </c>
      <c r="B83" s="67" t="s">
        <v>71</v>
      </c>
      <c r="C83" s="65">
        <f>COUNTIFS(Sheet1!$B$5:$B$2696, B14, Sheet1!$F$5:$F$2696, $C$70)</f>
        <v>0</v>
      </c>
      <c r="D83" s="66">
        <f>SUMIFS(Sheet1!$G$5:$G$2696, Sheet1!$B$5:$B$2696, B14, Sheet1!$F$5:$F$2696, $C$70)</f>
        <v>0</v>
      </c>
      <c r="E83" s="65">
        <f>COUNTIFS(Sheet1!$B$5:$B$2696, B14, Sheet1!$F$5:$F$2696, $E$70)</f>
        <v>0</v>
      </c>
      <c r="F83" s="66">
        <f>SUMIFS(Sheet1!$G$5:$G$2696, Sheet1!$B$5:$B$2696, B14, Sheet1!$F$5:$F$2696, $E$70)</f>
        <v>0</v>
      </c>
      <c r="G83" s="65">
        <f>COUNTIFS(Sheet1!$B$5:$B$2696, B14, Sheet1!$F$5:$F$2696, $G$70)</f>
        <v>0</v>
      </c>
      <c r="H83" s="66">
        <f>SUMIFS(Sheet1!$G$5:$G$2696, Sheet1!$B$5:$B$2696, B14, Sheet1!$F$5:$F$2696, $G$70)</f>
        <v>0</v>
      </c>
      <c r="I83" s="65">
        <f>COUNTIFS(Sheet1!$B$5:$B$2696, B14, Sheet1!$F$5:$F$2696, $I$70)</f>
        <v>0</v>
      </c>
      <c r="J83" s="43">
        <f>SUMIFS(Sheet1!$G$5:$G$2696, Sheet1!$B$5:$B$2696, B14, Sheet1!$F$5:$F$2696, $I$70)</f>
        <v>0</v>
      </c>
      <c r="K83" s="43">
        <f>COUNTIFS(Sheet1!$B$5:$B$2696, B14, Sheet1!$F$5:$F$2696, $K$71)</f>
        <v>0</v>
      </c>
      <c r="L83" s="66">
        <f>SUMIFS(Sheet1!$G$5:$G$2696, Sheet1!$B$5:$B$2696, B14, Sheet1!$F$5:$F$2696, $K$71)</f>
        <v>0</v>
      </c>
      <c r="M83" s="65">
        <f>COUNTIFS(Sheet1!$B$5:$B$2696, B14, Sheet1!$F$5:$F$2696, $M$70)</f>
        <v>0</v>
      </c>
      <c r="N83" s="66">
        <f>SUMIFS(Sheet1!$G$5:$G$2696, Sheet1!$B$5:$B$2696, B14, Sheet1!$F$5:$F$2696, $M$70)</f>
        <v>0</v>
      </c>
      <c r="O83" s="65">
        <f>COUNTIFS(Sheet1!$B$5:$B$2696, B14, Sheet1!$F$5:$F$2696, $O$70)</f>
        <v>0</v>
      </c>
      <c r="P83" s="66">
        <f>SUMIFS(Sheet1!$G$5:$G$2696, Sheet1!$B$5:$B$2696, B14, Sheet1!$F$5:$F$2696, $O$70)</f>
        <v>0</v>
      </c>
      <c r="Q83" s="65">
        <f>COUNTIFS(Sheet1!$B$5:$B$2696, B14, Sheet1!$F$5:$F$2696, $Q$70)</f>
        <v>0</v>
      </c>
      <c r="R83" s="43">
        <f>SUMIFS(Sheet1!$G$5:$G$2696, Sheet1!$B$5:$B$2696, B14, Sheet1!$F$5:$F$2696, $Q$70)</f>
        <v>0</v>
      </c>
      <c r="S83" s="43">
        <f>COUNTIFS(Sheet1!$B$5:$B$2696, B14, Sheet1!$F$5:$F$2696, $S$71)</f>
        <v>0</v>
      </c>
      <c r="T83" s="43">
        <f>SUMIFS(Sheet1!$G$5:$G$2696, Sheet1!$B$5:$B$2696, B14, Sheet1!$F$5:$F$2696, $S$71)</f>
        <v>0</v>
      </c>
      <c r="U83" s="43">
        <f>COUNTIFS(Sheet1!$B$5:$B$2696, B14, Sheet1!$F$5:$F$2696, $U$71)</f>
        <v>0</v>
      </c>
      <c r="V83" s="66">
        <f>SUMIFS(Sheet1!$G$5:$G$2696, Sheet1!$B$5:$B$2696, B14, Sheet1!$F$5:$F$2696, $U$71)</f>
        <v>0</v>
      </c>
      <c r="W83" s="65">
        <f>COUNTIFS(Sheet1!$B$5:$B$2696, B14, Sheet1!$F$5:$F$2696, $W$70)</f>
        <v>0</v>
      </c>
      <c r="X83" s="66">
        <f>SUMIFS(Sheet1!$G$5:$G$2696, Sheet1!$B$5:$B$2696, B14, Sheet1!$F$5:$F$2696, $W$70)</f>
        <v>0</v>
      </c>
      <c r="Y83" s="65">
        <f>COUNTIFS(Sheet1!$B$5:$B$2696, B14, Sheet1!$F$5:$F$2696, $Y$70)</f>
        <v>0</v>
      </c>
      <c r="Z83" s="66">
        <f>SUMIFS(Sheet1!$G$5:$G$2696, Sheet1!$B$5:$B$2696, B14, Sheet1!$F$5:$F$2696, $Y$70)</f>
        <v>0</v>
      </c>
      <c r="AF83" t="s">
        <v>110</v>
      </c>
      <c r="AG83">
        <f>P90</f>
        <v>250</v>
      </c>
    </row>
    <row r="84" spans="1:52">
      <c r="A84" s="67">
        <v>83</v>
      </c>
      <c r="B84" s="67" t="s">
        <v>72</v>
      </c>
      <c r="C84" s="65">
        <f>COUNTIFS(Sheet1!$B$5:$B$2696, B15, Sheet1!$F$5:$F$2696, $C$70)</f>
        <v>0</v>
      </c>
      <c r="D84" s="66">
        <f>SUMIFS(Sheet1!$G$5:$G$2696, Sheet1!$B$5:$B$2696, B15, Sheet1!$F$5:$F$2696, $C$70)</f>
        <v>0</v>
      </c>
      <c r="E84" s="65">
        <f>COUNTIFS(Sheet1!$B$5:$B$2696, B15, Sheet1!$F$5:$F$2696, $E$70)</f>
        <v>0</v>
      </c>
      <c r="F84" s="66">
        <f>SUMIFS(Sheet1!$G$5:$G$2696, Sheet1!$B$5:$B$2696, B15, Sheet1!$F$5:$F$2696, $E$70)</f>
        <v>0</v>
      </c>
      <c r="G84" s="65">
        <f>COUNTIFS(Sheet1!$B$5:$B$2696, B15, Sheet1!$F$5:$F$2696, $G$70)</f>
        <v>0</v>
      </c>
      <c r="H84" s="66">
        <f>SUMIFS(Sheet1!$G$5:$G$2696, Sheet1!$B$5:$B$2696, B15, Sheet1!$F$5:$F$2696, $G$70)</f>
        <v>0</v>
      </c>
      <c r="I84" s="65">
        <f>COUNTIFS(Sheet1!$B$5:$B$2696, B15, Sheet1!$F$5:$F$2696, $I$70)</f>
        <v>0</v>
      </c>
      <c r="J84" s="43">
        <f>SUMIFS(Sheet1!$G$5:$G$2696, Sheet1!$B$5:$B$2696, B15, Sheet1!$F$5:$F$2696, $I$70)</f>
        <v>0</v>
      </c>
      <c r="K84" s="43">
        <f>COUNTIFS(Sheet1!$B$5:$B$2696, B15, Sheet1!$F$5:$F$2696, $K$71)</f>
        <v>0</v>
      </c>
      <c r="L84" s="66">
        <f>SUMIFS(Sheet1!$G$5:$G$2696, Sheet1!$B$5:$B$2696, B15, Sheet1!$F$5:$F$2696, $K$71)</f>
        <v>0</v>
      </c>
      <c r="M84" s="65">
        <f>COUNTIFS(Sheet1!$B$5:$B$2696, B15, Sheet1!$F$5:$F$2696, $M$70)</f>
        <v>0</v>
      </c>
      <c r="N84" s="66">
        <f>SUMIFS(Sheet1!$G$5:$G$2696, Sheet1!$B$5:$B$2696, B15, Sheet1!$F$5:$F$2696, $M$70)</f>
        <v>0</v>
      </c>
      <c r="O84" s="65">
        <f>COUNTIFS(Sheet1!$B$5:$B$2696, B15, Sheet1!$F$5:$F$2696, $O$70)</f>
        <v>0</v>
      </c>
      <c r="P84" s="66">
        <f>SUMIFS(Sheet1!$G$5:$G$2696, Sheet1!$B$5:$B$2696, B15, Sheet1!$F$5:$F$2696, $O$70)</f>
        <v>0</v>
      </c>
      <c r="Q84" s="65">
        <f>COUNTIFS(Sheet1!$B$5:$B$2696, B15, Sheet1!$F$5:$F$2696, $Q$70)</f>
        <v>0</v>
      </c>
      <c r="R84" s="43">
        <f>SUMIFS(Sheet1!$G$5:$G$2696, Sheet1!$B$5:$B$2696, B15, Sheet1!$F$5:$F$2696, $Q$70)</f>
        <v>0</v>
      </c>
      <c r="S84" s="43">
        <f>COUNTIFS(Sheet1!$B$5:$B$2696, B15, Sheet1!$F$5:$F$2696, $S$71)</f>
        <v>0</v>
      </c>
      <c r="T84" s="43">
        <f>SUMIFS(Sheet1!$G$5:$G$2696, Sheet1!$B$5:$B$2696, B15, Sheet1!$F$5:$F$2696, $S$71)</f>
        <v>0</v>
      </c>
      <c r="U84" s="43">
        <f>COUNTIFS(Sheet1!$B$5:$B$2696, B15, Sheet1!$F$5:$F$2696, $U$71)</f>
        <v>0</v>
      </c>
      <c r="V84" s="66">
        <f>SUMIFS(Sheet1!$G$5:$G$2696, Sheet1!$B$5:$B$2696, B15, Sheet1!$F$5:$F$2696, $U$71)</f>
        <v>0</v>
      </c>
      <c r="W84" s="65">
        <f>COUNTIFS(Sheet1!$B$5:$B$2696, B15, Sheet1!$F$5:$F$2696, $W$70)</f>
        <v>0</v>
      </c>
      <c r="X84" s="66">
        <f>SUMIFS(Sheet1!$G$5:$G$2696, Sheet1!$B$5:$B$2696, B15, Sheet1!$F$5:$F$2696, $W$70)</f>
        <v>0</v>
      </c>
      <c r="Y84" s="65">
        <f>COUNTIFS(Sheet1!$B$5:$B$2696, B15, Sheet1!$F$5:$F$2696, $Y$70)</f>
        <v>0</v>
      </c>
      <c r="Z84" s="66">
        <f>SUMIFS(Sheet1!$G$5:$G$2696, Sheet1!$B$5:$B$2696, B15, Sheet1!$F$5:$F$2696, $Y$70)</f>
        <v>0</v>
      </c>
      <c r="AF84" t="s">
        <v>111</v>
      </c>
      <c r="AG84">
        <f>R90/Q90</f>
        <v>123.5</v>
      </c>
    </row>
    <row r="85" spans="1:52">
      <c r="A85" s="67">
        <v>49</v>
      </c>
      <c r="B85" s="67" t="s">
        <v>73</v>
      </c>
      <c r="C85" s="65">
        <f>COUNTIFS(Sheet1!$B$5:$B$2696, B16, Sheet1!$F$5:$F$2696, $C$70)</f>
        <v>0</v>
      </c>
      <c r="D85" s="66">
        <f>SUMIFS(Sheet1!$G$5:$G$2696, Sheet1!$B$5:$B$2696, B16, Sheet1!$F$5:$F$2696, $C$70)</f>
        <v>0</v>
      </c>
      <c r="E85" s="65">
        <f>COUNTIFS(Sheet1!$B$5:$B$2696, B16, Sheet1!$F$5:$F$2696, $E$70)</f>
        <v>1</v>
      </c>
      <c r="F85" s="66">
        <f>SUMIFS(Sheet1!$G$5:$G$2696, Sheet1!$B$5:$B$2696, B16, Sheet1!$F$5:$F$2696, $E$70)</f>
        <v>120</v>
      </c>
      <c r="G85" s="65">
        <f>COUNTIFS(Sheet1!$B$5:$B$2696, B16, Sheet1!$F$5:$F$2696, $G$70)</f>
        <v>0</v>
      </c>
      <c r="H85" s="66">
        <f>SUMIFS(Sheet1!$G$5:$G$2696, Sheet1!$B$5:$B$2696, B16, Sheet1!$F$5:$F$2696, $G$70)</f>
        <v>0</v>
      </c>
      <c r="I85" s="65">
        <f>COUNTIFS(Sheet1!$B$5:$B$2696, B16, Sheet1!$F$5:$F$2696, $I$70)</f>
        <v>0</v>
      </c>
      <c r="J85" s="43">
        <f>SUMIFS(Sheet1!$G$5:$G$2696, Sheet1!$B$5:$B$2696, B16, Sheet1!$F$5:$F$2696, $I$70)</f>
        <v>0</v>
      </c>
      <c r="K85" s="43">
        <f>COUNTIFS(Sheet1!$B$5:$B$2696, B16, Sheet1!$F$5:$F$2696, $K$71)</f>
        <v>0</v>
      </c>
      <c r="L85" s="66">
        <f>SUMIFS(Sheet1!$G$5:$G$2696, Sheet1!$B$5:$B$2696, B16, Sheet1!$F$5:$F$2696, $K$71)</f>
        <v>0</v>
      </c>
      <c r="M85" s="65">
        <f>COUNTIFS(Sheet1!$B$5:$B$2696, B16, Sheet1!$F$5:$F$2696, $M$70)</f>
        <v>0</v>
      </c>
      <c r="N85" s="66">
        <f>SUMIFS(Sheet1!$G$5:$G$2696, Sheet1!$B$5:$B$2696, B16, Sheet1!$F$5:$F$2696, $M$70)</f>
        <v>0</v>
      </c>
      <c r="O85" s="65">
        <f>COUNTIFS(Sheet1!$B$5:$B$2696, B16, Sheet1!$F$5:$F$2696, $O$70)</f>
        <v>0</v>
      </c>
      <c r="P85" s="66">
        <f>SUMIFS(Sheet1!$G$5:$G$2696, Sheet1!$B$5:$B$2696, B16, Sheet1!$F$5:$F$2696, $O$70)</f>
        <v>0</v>
      </c>
      <c r="Q85" s="65">
        <f>COUNTIFS(Sheet1!$B$5:$B$2696, B16, Sheet1!$F$5:$F$2696, $Q$70)</f>
        <v>0</v>
      </c>
      <c r="R85" s="43">
        <f>SUMIFS(Sheet1!$G$5:$G$2696, Sheet1!$B$5:$B$2696, B16, Sheet1!$F$5:$F$2696, $Q$70)</f>
        <v>0</v>
      </c>
      <c r="S85" s="43">
        <f>COUNTIFS(Sheet1!$B$5:$B$2696, B16, Sheet1!$F$5:$F$2696, $S$71)</f>
        <v>0</v>
      </c>
      <c r="T85" s="43">
        <f>SUMIFS(Sheet1!$G$5:$G$2696, Sheet1!$B$5:$B$2696, B16, Sheet1!$F$5:$F$2696, $S$71)</f>
        <v>0</v>
      </c>
      <c r="U85" s="43">
        <f>COUNTIFS(Sheet1!$B$5:$B$2696, B16, Sheet1!$F$5:$F$2696, $U$71)</f>
        <v>0</v>
      </c>
      <c r="V85" s="66">
        <f>SUMIFS(Sheet1!$G$5:$G$2696, Sheet1!$B$5:$B$2696, B16, Sheet1!$F$5:$F$2696, $U$71)</f>
        <v>0</v>
      </c>
      <c r="W85" s="65">
        <f>COUNTIFS(Sheet1!$B$5:$B$2696, B16, Sheet1!$F$5:$F$2696, $W$70)</f>
        <v>0</v>
      </c>
      <c r="X85" s="66">
        <f>SUMIFS(Sheet1!$G$5:$G$2696, Sheet1!$B$5:$B$2696, B16, Sheet1!$F$5:$F$2696, $W$70)</f>
        <v>0</v>
      </c>
      <c r="Y85" s="65">
        <f>COUNTIFS(Sheet1!$B$5:$B$2696, B16, Sheet1!$F$5:$F$2696, $Y$70)</f>
        <v>0</v>
      </c>
      <c r="Z85" s="66">
        <f>SUMIFS(Sheet1!$G$5:$G$2696, Sheet1!$B$5:$B$2696, B16, Sheet1!$F$5:$F$2696, $Y$70)</f>
        <v>0</v>
      </c>
      <c r="AG85">
        <f>T90/9</f>
        <v>44.444444444444443</v>
      </c>
    </row>
    <row r="86" spans="1:52">
      <c r="A86" s="67">
        <v>196</v>
      </c>
      <c r="B86" s="67" t="s">
        <v>181</v>
      </c>
      <c r="C86" s="65">
        <f>COUNTIFS(Sheet1!$B$5:$B$2696, B17, Sheet1!$F$5:$F$2696, $C$70)</f>
        <v>0</v>
      </c>
      <c r="D86" s="66">
        <f>SUMIFS(Sheet1!$G$5:$G$2696, Sheet1!$B$5:$B$2696, B17, Sheet1!$F$5:$F$2696, $C$70)</f>
        <v>0</v>
      </c>
      <c r="E86" s="65">
        <f>COUNTIFS(Sheet1!$B$5:$B$2696, B17, Sheet1!$F$5:$F$2696, $E$70)</f>
        <v>2</v>
      </c>
      <c r="F86" s="66">
        <f>SUMIFS(Sheet1!$G$5:$G$2696, Sheet1!$B$5:$B$2696, B17, Sheet1!$F$5:$F$2696, $E$70)</f>
        <v>500</v>
      </c>
      <c r="G86" s="65">
        <f>COUNTIFS(Sheet1!$B$5:$B$2696, B17, Sheet1!$F$5:$F$2696, $G$70)</f>
        <v>3</v>
      </c>
      <c r="H86" s="66">
        <f>SUMIFS(Sheet1!$G$5:$G$2696, Sheet1!$B$5:$B$2696, B17, Sheet1!$F$5:$F$2696, $G$70)</f>
        <v>400</v>
      </c>
      <c r="I86" s="65">
        <f>COUNTIFS(Sheet1!$B$5:$B$2696, B17, Sheet1!$F$5:$F$2696, $I$70)</f>
        <v>2</v>
      </c>
      <c r="J86" s="43">
        <f>SUMIFS(Sheet1!$G$5:$G$2696, Sheet1!$B$5:$B$2696, B17, Sheet1!$F$5:$F$2696, $I$70)</f>
        <v>300</v>
      </c>
      <c r="K86" s="43">
        <f>COUNTIFS(Sheet1!$B$5:$B$2696, B17, Sheet1!$F$5:$F$2696, $K$71)</f>
        <v>0</v>
      </c>
      <c r="L86" s="66">
        <f>SUMIFS(Sheet1!$G$5:$G$2696, Sheet1!$B$5:$B$2696, B17, Sheet1!$F$5:$F$2696, $K$71)</f>
        <v>0</v>
      </c>
      <c r="M86" s="65">
        <f>COUNTIFS(Sheet1!$B$5:$B$2696, B17, Sheet1!$F$5:$F$2696, $M$70)</f>
        <v>2</v>
      </c>
      <c r="N86" s="66">
        <f>SUMIFS(Sheet1!$G$5:$G$2696, Sheet1!$B$5:$B$2696, B17, Sheet1!$F$5:$F$2696, $M$70)</f>
        <v>750</v>
      </c>
      <c r="O86" s="65">
        <f>COUNTIFS(Sheet1!$B$5:$B$2696, B17, Sheet1!$F$5:$F$2696, $O$70)</f>
        <v>0</v>
      </c>
      <c r="P86" s="66">
        <f>SUMIFS(Sheet1!$G$5:$G$2696, Sheet1!$B$5:$B$2696, B17, Sheet1!$F$5:$F$2696, $O$70)</f>
        <v>0</v>
      </c>
      <c r="Q86" s="65">
        <f>COUNTIFS(Sheet1!$B$5:$B$2696, B17, Sheet1!$F$5:$F$2696, $Q$70)</f>
        <v>0</v>
      </c>
      <c r="R86" s="43">
        <f>SUMIFS(Sheet1!$G$5:$G$2696, Sheet1!$B$5:$B$2696, B17, Sheet1!$F$5:$F$2696, $Q$70)</f>
        <v>0</v>
      </c>
      <c r="S86" s="43">
        <f>COUNTIFS(Sheet1!$B$5:$B$2696, B17, Sheet1!$F$5:$F$2696, $S$71)</f>
        <v>0</v>
      </c>
      <c r="T86" s="43">
        <f>SUMIFS(Sheet1!$G$5:$G$2696, Sheet1!$B$5:$B$2696, B17, Sheet1!$F$5:$F$2696, $S$71)</f>
        <v>0</v>
      </c>
      <c r="U86" s="43">
        <f>COUNTIFS(Sheet1!$B$5:$B$2696, B17, Sheet1!$F$5:$F$2696, $U$71)</f>
        <v>0</v>
      </c>
      <c r="V86" s="66">
        <f>SUMIFS(Sheet1!$G$5:$G$2696, Sheet1!$B$5:$B$2696, B17, Sheet1!$F$5:$F$2696, $U$71)</f>
        <v>0</v>
      </c>
      <c r="W86" s="65">
        <f>COUNTIFS(Sheet1!$B$5:$B$2696, B17, Sheet1!$F$5:$F$2696, $W$70)</f>
        <v>0</v>
      </c>
      <c r="X86" s="66">
        <f>SUMIFS(Sheet1!$G$5:$G$2696, Sheet1!$B$5:$B$2696, B17, Sheet1!$F$5:$F$2696, $W$70)</f>
        <v>0</v>
      </c>
      <c r="Y86" s="65">
        <f>COUNTIFS(Sheet1!$B$5:$B$2696, B17, Sheet1!$F$5:$F$2696, $Y$70)</f>
        <v>0</v>
      </c>
      <c r="Z86" s="66">
        <f>SUMIFS(Sheet1!$G$5:$G$2696, Sheet1!$B$5:$B$2696, B17, Sheet1!$F$5:$F$2696, $Y$70)</f>
        <v>0</v>
      </c>
      <c r="AG86">
        <v>0</v>
      </c>
    </row>
    <row r="87" spans="1:52">
      <c r="A87" s="67">
        <v>26</v>
      </c>
      <c r="B87" s="67" t="s">
        <v>80</v>
      </c>
      <c r="C87" s="65">
        <f>COUNTIFS(Sheet1!$B$5:$B$2696, B13, Sheet1!$F$5:$F$2696, $C$70)</f>
        <v>0</v>
      </c>
      <c r="D87" s="66">
        <f>SUMIFS(Sheet1!$G$5:$G$2696, Sheet1!$B$5:$B$2696, B13, Sheet1!$F$5:$F$2696, $C$70)</f>
        <v>0</v>
      </c>
      <c r="E87" s="65">
        <f>COUNTIFS(Sheet1!$B$5:$B$2696, B13, Sheet1!$F$5:$F$2696, $E$70)</f>
        <v>0</v>
      </c>
      <c r="F87" s="66">
        <f>SUMIFS(Sheet1!$G$5:$G$2696, Sheet1!$B$5:$B$2696, B13, Sheet1!$F$5:$F$2696, $E$70)</f>
        <v>0</v>
      </c>
      <c r="G87" s="65">
        <f>COUNTIFS(Sheet1!$B$5:$B$2696, B13, Sheet1!$F$5:$F$2696, $G$70)</f>
        <v>0</v>
      </c>
      <c r="H87" s="66">
        <f>SUMIFS(Sheet1!$G$5:$G$2696, Sheet1!$B$5:$B$2696, B13, Sheet1!$F$5:$F$2696, $G$70)</f>
        <v>0</v>
      </c>
      <c r="I87" s="65">
        <f>COUNTIFS(Sheet1!$B$5:$B$2696, B13, Sheet1!$F$5:$F$2696, $I$70)</f>
        <v>0</v>
      </c>
      <c r="J87" s="43">
        <f>SUMIFS(Sheet1!$G$5:$G$2696, Sheet1!$B$5:$B$2696, B13, Sheet1!$F$5:$F$2696, $I$70)</f>
        <v>0</v>
      </c>
      <c r="K87" s="43">
        <f>COUNTIFS(Sheet1!$B$5:$B$2696, B13, Sheet1!$F$5:$F$2696, $K$71)</f>
        <v>0</v>
      </c>
      <c r="L87" s="66">
        <f>SUMIFS(Sheet1!$G$5:$G$2696, Sheet1!$B$5:$B$2696, B13, Sheet1!$F$5:$F$2696, $K$71)</f>
        <v>0</v>
      </c>
      <c r="M87" s="65">
        <f>COUNTIFS(Sheet1!$B$5:$B$2696, B13, Sheet1!$F$5:$F$2696, $M$70)</f>
        <v>0</v>
      </c>
      <c r="N87" s="66">
        <f>SUMIFS(Sheet1!$G$5:$G$2696, Sheet1!$B$5:$B$2696, B13, Sheet1!$F$5:$F$2696, $M$70)</f>
        <v>0</v>
      </c>
      <c r="O87" s="65">
        <f>COUNTIFS(Sheet1!$B$5:$B$2696, B13, Sheet1!$F$5:$F$2696, $O$70)</f>
        <v>0</v>
      </c>
      <c r="P87" s="66">
        <f>SUMIFS(Sheet1!$G$5:$G$2696, Sheet1!$B$5:$B$2696, B13, Sheet1!$F$5:$F$2696, $O$70)</f>
        <v>0</v>
      </c>
      <c r="Q87" s="65">
        <f>COUNTIFS(Sheet1!$B$5:$B$2696, B13, Sheet1!$F$5:$F$2696, $Q$70)</f>
        <v>0</v>
      </c>
      <c r="R87" s="43">
        <f>SUMIFS(Sheet1!$G$5:$G$2696, Sheet1!$B$5:$B$2696, B13, Sheet1!$F$5:$F$2696, $Q$70)</f>
        <v>0</v>
      </c>
      <c r="S87" s="43">
        <f>COUNTIFS(Sheet1!$B$5:$B$2696, B13, Sheet1!$F$5:$F$2696, $S$71)</f>
        <v>0</v>
      </c>
      <c r="T87" s="43">
        <f>SUMIFS(Sheet1!$G$5:$G$2696, Sheet1!$B$5:$B$2696, B13, Sheet1!$F$5:$F$2696, $S$71)</f>
        <v>0</v>
      </c>
      <c r="U87" s="43">
        <f>COUNTIFS(Sheet1!$B$5:$B$2696, B13, Sheet1!$F$5:$F$2696, $U$71)</f>
        <v>0</v>
      </c>
      <c r="V87" s="66">
        <f>SUMIFS(Sheet1!$G$5:$G$2696, Sheet1!$B$5:$B$2696, B13, Sheet1!$F$5:$F$2696, $U$71)</f>
        <v>0</v>
      </c>
      <c r="W87" s="65">
        <f>COUNTIFS(Sheet1!$B$5:$B$2696, B13, Sheet1!$F$5:$F$2696, $W$70)</f>
        <v>0</v>
      </c>
      <c r="X87" s="66">
        <f>SUMIFS(Sheet1!$G$5:$G$2696, Sheet1!$B$5:$B$2696, B13, Sheet1!$F$5:$F$2696, $W$70)</f>
        <v>0</v>
      </c>
      <c r="Y87" s="65">
        <f>COUNTIFS(Sheet1!$B$5:$B$2696, B13, Sheet1!$F$5:$F$2696, $Y$70)</f>
        <v>0</v>
      </c>
      <c r="Z87" s="66">
        <f>SUMIFS(Sheet1!$G$5:$G$2696, Sheet1!$B$5:$B$2696, B13, Sheet1!$F$5:$F$2696, $Y$70)</f>
        <v>0</v>
      </c>
      <c r="AF87" t="s">
        <v>114</v>
      </c>
      <c r="AG87">
        <v>300</v>
      </c>
    </row>
    <row r="88" spans="1:52">
      <c r="A88" s="67">
        <v>21</v>
      </c>
      <c r="B88" s="67" t="s">
        <v>192</v>
      </c>
      <c r="C88" s="65">
        <f>COUNTIFS(Sheet1!$B$5:$B$2696, B18, Sheet1!$F$5:$F$2696, $C$70)</f>
        <v>0</v>
      </c>
      <c r="D88" s="66">
        <f>SUMIFS(Sheet1!$G$5:$G$2696, Sheet1!$B$5:$B$2696, B18, Sheet1!$F$5:$F$2696, $C$70)</f>
        <v>0</v>
      </c>
      <c r="E88" s="65">
        <f>COUNTIFS(Sheet1!$B$5:$B$2696, B18, Sheet1!$F$5:$F$2696, $E$70)</f>
        <v>2</v>
      </c>
      <c r="F88" s="66">
        <f>SUMIFS(Sheet1!$G$5:$G$2696, Sheet1!$B$5:$B$2696, B18, Sheet1!$F$5:$F$2696, $E$70)</f>
        <v>750</v>
      </c>
      <c r="G88" s="65">
        <f>COUNTIFS(Sheet1!$B$5:$B$2696, B18, Sheet1!$F$5:$F$2696, $G$70)</f>
        <v>1</v>
      </c>
      <c r="H88" s="66">
        <f>SUMIFS(Sheet1!$G$5:$G$2696, Sheet1!$B$5:$B$2696, B18, Sheet1!$F$5:$F$2696, $G$70)</f>
        <v>150</v>
      </c>
      <c r="I88" s="65">
        <f>COUNTIFS(Sheet1!$B$5:$B$2696, B18, Sheet1!$F$5:$F$2696, $I$70)</f>
        <v>0</v>
      </c>
      <c r="J88" s="43">
        <f>SUMIFS(Sheet1!$G$5:$G$2696, Sheet1!$B$5:$B$2696, B18, Sheet1!$F$5:$F$2696, $I$70)</f>
        <v>0</v>
      </c>
      <c r="K88" s="43">
        <f>COUNTIFS(Sheet1!$B$5:$B$2696, B18, Sheet1!$F$5:$F$2696, $K$71)</f>
        <v>1</v>
      </c>
      <c r="L88" s="66">
        <f>SUMIFS(Sheet1!$G$5:$G$2696, Sheet1!$B$5:$B$2696, B18, Sheet1!$F$5:$F$2696, $K$71)</f>
        <v>120</v>
      </c>
      <c r="M88" s="65">
        <f>COUNTIFS(Sheet1!$B$5:$B$2696, B18, Sheet1!$F$5:$F$2696, $M$70)</f>
        <v>2</v>
      </c>
      <c r="N88" s="66">
        <f>SUMIFS(Sheet1!$G$5:$G$2696, Sheet1!$B$5:$B$2696, B18, Sheet1!$F$5:$F$2696, $M$70)</f>
        <v>550</v>
      </c>
      <c r="O88" s="65">
        <f>COUNTIFS(Sheet1!$B$5:$B$2696, B18, Sheet1!$F$5:$F$2696, $O$70)</f>
        <v>0</v>
      </c>
      <c r="P88" s="66">
        <f>SUMIFS(Sheet1!$G$5:$G$2696, Sheet1!$B$5:$B$2696, B18, Sheet1!$F$5:$F$2696, $O$70)</f>
        <v>0</v>
      </c>
      <c r="Q88" s="65">
        <f>COUNTIFS(Sheet1!$B$5:$B$2696, B18, Sheet1!$F$5:$F$2696, $Q$70)</f>
        <v>0</v>
      </c>
      <c r="R88" s="43">
        <f>SUMIFS(Sheet1!$G$5:$G$2696, Sheet1!$B$5:$B$2696, B18, Sheet1!$F$5:$F$2696, $Q$70)</f>
        <v>0</v>
      </c>
      <c r="S88" s="43">
        <f>COUNTIFS(Sheet1!$B$5:$B$2696, B18, Sheet1!$F$5:$F$2696, $S$71)</f>
        <v>0</v>
      </c>
      <c r="T88" s="43">
        <f>SUMIFS(Sheet1!$G$5:$G$2696, Sheet1!$B$5:$B$2696, B18, Sheet1!$F$5:$F$2696, $S$71)</f>
        <v>0</v>
      </c>
      <c r="U88" s="43">
        <f>COUNTIFS(Sheet1!$B$5:$B$2696, B18, Sheet1!$F$5:$F$2696, $U$71)</f>
        <v>0</v>
      </c>
      <c r="V88" s="66">
        <f>SUMIFS(Sheet1!$G$5:$G$2696, Sheet1!$B$5:$B$2696, B18, Sheet1!$F$5:$F$2696, $U$71)</f>
        <v>0</v>
      </c>
      <c r="W88" s="65">
        <f>COUNTIFS(Sheet1!$B$5:$B$2696, B18, Sheet1!$F$5:$F$2696, $W$70)</f>
        <v>0</v>
      </c>
      <c r="X88" s="66">
        <f>SUMIFS(Sheet1!$G$5:$G$2696, Sheet1!$B$5:$B$2696, B18, Sheet1!$F$5:$F$2696, $W$70)</f>
        <v>0</v>
      </c>
      <c r="Y88" s="65">
        <f>COUNTIFS(Sheet1!$B$5:$B$2696, B18, Sheet1!$F$5:$F$2696, $Y$70)</f>
        <v>0</v>
      </c>
      <c r="Z88" s="66">
        <f>SUMIFS(Sheet1!$G$5:$G$2696, Sheet1!$B$5:$B$2696, B18, Sheet1!$F$5:$F$2696, $Y$70)</f>
        <v>0</v>
      </c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>
      <c r="A89" s="67">
        <v>14</v>
      </c>
      <c r="B89" s="67" t="s">
        <v>194</v>
      </c>
      <c r="C89" s="65">
        <f>COUNTIFS(Sheet1!$B$5:$B$2696, B19, Sheet1!$F$5:$F$2696, $C$70)</f>
        <v>0</v>
      </c>
      <c r="D89" s="66">
        <f>SUMIFS(Sheet1!$G$5:$G$2696, Sheet1!$B$5:$B$2696, B19, Sheet1!$F$5:$F$2696, $C$70)</f>
        <v>0</v>
      </c>
      <c r="E89" s="65">
        <f>COUNTIFS(Sheet1!$B$5:$B$2696, B19, Sheet1!$F$5:$F$2696, $E$70)</f>
        <v>0</v>
      </c>
      <c r="F89" s="66">
        <f>SUMIFS(Sheet1!$G$5:$G$2696, Sheet1!$B$5:$B$2696, B19, Sheet1!$F$5:$F$2696, $E$70)</f>
        <v>0</v>
      </c>
      <c r="G89" s="65">
        <f>COUNTIFS(Sheet1!$B$5:$B$2696, B19, Sheet1!$F$5:$F$2696, $G$70)</f>
        <v>0</v>
      </c>
      <c r="H89" s="66">
        <f>SUMIFS(Sheet1!$G$5:$G$2696, Sheet1!$B$5:$B$2696, B19, Sheet1!$F$5:$F$2696, $G$70)</f>
        <v>0</v>
      </c>
      <c r="I89" s="65">
        <f>COUNTIFS(Sheet1!$B$5:$B$2696, B19, Sheet1!$F$5:$F$2696, $I$70)</f>
        <v>0</v>
      </c>
      <c r="J89" s="43">
        <f>SUMIFS(Sheet1!$G$5:$G$2696, Sheet1!$B$5:$B$2696, B19, Sheet1!$F$5:$F$2696, $I$70)</f>
        <v>0</v>
      </c>
      <c r="K89" s="43">
        <f>COUNTIFS(Sheet1!$B$5:$B$2696, B19, Sheet1!$F$5:$F$2696, $K$71)</f>
        <v>1</v>
      </c>
      <c r="L89" s="66">
        <f>SUMIFS(Sheet1!$G$5:$G$2696, Sheet1!$B$5:$B$2696, B19, Sheet1!$F$5:$F$2696, $K$71)</f>
        <v>120</v>
      </c>
      <c r="M89" s="65">
        <f>COUNTIFS(Sheet1!$B$5:$B$2696, B19, Sheet1!$F$5:$F$2696, $M$70)</f>
        <v>0</v>
      </c>
      <c r="N89" s="66">
        <f>SUMIFS(Sheet1!$G$5:$G$2696, Sheet1!$B$5:$B$2696, B19, Sheet1!$F$5:$F$2696, $M$70)</f>
        <v>0</v>
      </c>
      <c r="O89" s="65">
        <f>COUNTIFS(Sheet1!$B$5:$B$2696, B19, Sheet1!$F$5:$F$2696, $O$70)</f>
        <v>0</v>
      </c>
      <c r="P89" s="66">
        <f>SUMIFS(Sheet1!$G$5:$G$2696, Sheet1!$B$5:$B$2696, B19, Sheet1!$F$5:$F$2696, $O$70)</f>
        <v>0</v>
      </c>
      <c r="Q89" s="65">
        <f>COUNTIFS(Sheet1!$B$5:$B$2696, B19, Sheet1!$F$5:$F$2696, $Q$70)</f>
        <v>0</v>
      </c>
      <c r="R89" s="43">
        <f>SUMIFS(Sheet1!$G$5:$G$2696, Sheet1!$B$5:$B$2696, B19, Sheet1!$F$5:$F$2696, $Q$70)</f>
        <v>0</v>
      </c>
      <c r="S89" s="43">
        <f>COUNTIFS(Sheet1!$B$5:$B$2696, B19, Sheet1!$F$5:$F$2696, $S$71)</f>
        <v>0</v>
      </c>
      <c r="T89" s="43">
        <f>SUMIFS(Sheet1!$G$5:$G$2696, Sheet1!$B$5:$B$2696, B19, Sheet1!$F$5:$F$2696, $S$71)</f>
        <v>0</v>
      </c>
      <c r="U89" s="43">
        <f>COUNTIFS(Sheet1!$B$5:$B$2696, B19, Sheet1!$F$5:$F$2696, $U$71)</f>
        <v>0</v>
      </c>
      <c r="V89" s="66">
        <f>SUMIFS(Sheet1!$G$5:$G$2696, Sheet1!$B$5:$B$2696, B19, Sheet1!$F$5:$F$2696, $U$71)</f>
        <v>0</v>
      </c>
      <c r="W89" s="65">
        <f>COUNTIFS(Sheet1!$B$5:$B$2696, B19, Sheet1!$F$5:$F$2696, $W$70)</f>
        <v>0</v>
      </c>
      <c r="X89" s="66">
        <f>SUMIFS(Sheet1!$G$5:$G$2696, Sheet1!$B$5:$B$2696, B19, Sheet1!$F$5:$F$2696, $W$70)</f>
        <v>0</v>
      </c>
      <c r="Y89" s="65">
        <f>COUNTIFS(Sheet1!$B$5:$B$2696, B19, Sheet1!$F$5:$F$2696, $Y$70)</f>
        <v>0</v>
      </c>
      <c r="Z89" s="66">
        <f>SUMIFS(Sheet1!$G$5:$G$2696, Sheet1!$B$5:$B$2696, B19, Sheet1!$F$5:$F$2696, $Y$70)</f>
        <v>0</v>
      </c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>
      <c r="A90" s="88">
        <f>SUM(A73:A89)</f>
        <v>1402</v>
      </c>
      <c r="B90" s="88" t="s">
        <v>87</v>
      </c>
      <c r="C90" s="86">
        <f t="shared" ref="C90:V90" si="3">SUM(C73:C88)</f>
        <v>5</v>
      </c>
      <c r="D90" s="87">
        <f t="shared" si="3"/>
        <v>750</v>
      </c>
      <c r="E90" s="86">
        <f t="shared" si="3"/>
        <v>5</v>
      </c>
      <c r="F90" s="87">
        <f t="shared" si="3"/>
        <v>1370</v>
      </c>
      <c r="G90" s="86">
        <f t="shared" si="3"/>
        <v>6</v>
      </c>
      <c r="H90" s="87">
        <f>SUM(H73:H88)</f>
        <v>800</v>
      </c>
      <c r="I90" s="86">
        <f t="shared" si="3"/>
        <v>2</v>
      </c>
      <c r="J90" s="89">
        <f>SUM(J73:J88)</f>
        <v>300</v>
      </c>
      <c r="K90" s="89">
        <f>SUM(K73:K88)</f>
        <v>1</v>
      </c>
      <c r="L90" s="87">
        <f t="shared" si="3"/>
        <v>120</v>
      </c>
      <c r="M90" s="86">
        <f>SUM(M73:M88)</f>
        <v>4</v>
      </c>
      <c r="N90" s="87">
        <f t="shared" si="3"/>
        <v>1300</v>
      </c>
      <c r="O90" s="86">
        <f t="shared" si="3"/>
        <v>1</v>
      </c>
      <c r="P90" s="87">
        <f t="shared" si="3"/>
        <v>250</v>
      </c>
      <c r="Q90" s="86">
        <f t="shared" si="3"/>
        <v>20</v>
      </c>
      <c r="R90" s="89">
        <f t="shared" si="3"/>
        <v>2470</v>
      </c>
      <c r="S90" s="89">
        <f t="shared" si="3"/>
        <v>9</v>
      </c>
      <c r="T90" s="89">
        <f t="shared" si="3"/>
        <v>400</v>
      </c>
      <c r="U90" s="89">
        <f t="shared" si="3"/>
        <v>1</v>
      </c>
      <c r="V90" s="87">
        <f t="shared" si="3"/>
        <v>0</v>
      </c>
      <c r="W90" s="86">
        <f>SUM(W73:W89)</f>
        <v>2</v>
      </c>
      <c r="X90" s="87">
        <f>SUM(X73:X89)</f>
        <v>600</v>
      </c>
      <c r="Y90" s="86">
        <f>SUM(Y73:Y89)</f>
        <v>3</v>
      </c>
      <c r="Z90" s="87">
        <f>SUM(Z73:Z89)</f>
        <v>650</v>
      </c>
    </row>
    <row r="93" spans="1:52">
      <c r="A93" s="533" t="s">
        <v>0</v>
      </c>
      <c r="B93" s="534" t="s">
        <v>1</v>
      </c>
      <c r="C93" s="535" t="s">
        <v>164</v>
      </c>
      <c r="D93" s="527"/>
      <c r="E93" s="527"/>
      <c r="F93" s="527"/>
      <c r="G93" s="527"/>
      <c r="H93" s="527"/>
      <c r="I93" s="527"/>
      <c r="J93" s="527"/>
      <c r="K93" s="527"/>
      <c r="L93" s="527"/>
      <c r="M93" s="527"/>
      <c r="N93" s="527"/>
      <c r="O93" s="527"/>
      <c r="P93" s="527"/>
      <c r="Q93" s="527"/>
      <c r="R93" s="536"/>
    </row>
    <row r="94" spans="1:52">
      <c r="A94" s="516"/>
      <c r="B94" s="516"/>
      <c r="C94" s="519" t="s">
        <v>165</v>
      </c>
      <c r="D94" s="520"/>
      <c r="E94" s="519" t="s">
        <v>166</v>
      </c>
      <c r="F94" s="520"/>
      <c r="G94" s="519" t="s">
        <v>167</v>
      </c>
      <c r="H94" s="520"/>
      <c r="I94" s="497" t="s">
        <v>168</v>
      </c>
      <c r="J94" s="449"/>
      <c r="K94" s="449"/>
      <c r="L94" s="498"/>
      <c r="M94" s="497" t="s">
        <v>170</v>
      </c>
      <c r="N94" s="449"/>
      <c r="O94" s="449"/>
      <c r="P94" s="498"/>
      <c r="Q94" s="519" t="s">
        <v>174</v>
      </c>
      <c r="R94" s="520"/>
    </row>
    <row r="95" spans="1:52">
      <c r="A95" s="516"/>
      <c r="B95" s="516"/>
      <c r="C95" s="521"/>
      <c r="D95" s="522"/>
      <c r="E95" s="521"/>
      <c r="F95" s="522"/>
      <c r="G95" s="521"/>
      <c r="H95" s="522"/>
      <c r="I95" s="518" t="s">
        <v>33</v>
      </c>
      <c r="J95" s="502"/>
      <c r="K95" s="501" t="s">
        <v>740</v>
      </c>
      <c r="L95" s="545"/>
      <c r="M95" s="518" t="s">
        <v>33</v>
      </c>
      <c r="N95" s="545"/>
      <c r="O95" s="518" t="s">
        <v>828</v>
      </c>
      <c r="P95" s="545"/>
      <c r="Q95" s="521"/>
      <c r="R95" s="522"/>
    </row>
    <row r="96" spans="1:52">
      <c r="A96" s="517"/>
      <c r="B96" s="517"/>
      <c r="C96" s="65" t="s">
        <v>4</v>
      </c>
      <c r="D96" s="66" t="s">
        <v>41</v>
      </c>
      <c r="E96" s="65" t="s">
        <v>4</v>
      </c>
      <c r="F96" s="66" t="s">
        <v>41</v>
      </c>
      <c r="G96" s="65" t="s">
        <v>4</v>
      </c>
      <c r="H96" s="66" t="s">
        <v>41</v>
      </c>
      <c r="I96" s="65" t="s">
        <v>4</v>
      </c>
      <c r="J96" s="43" t="s">
        <v>41</v>
      </c>
      <c r="K96" s="43" t="s">
        <v>4</v>
      </c>
      <c r="L96" s="66" t="s">
        <v>41</v>
      </c>
      <c r="M96" s="65" t="s">
        <v>4</v>
      </c>
      <c r="N96" s="66" t="s">
        <v>41</v>
      </c>
      <c r="O96" s="65" t="s">
        <v>4</v>
      </c>
      <c r="P96" s="66" t="s">
        <v>41</v>
      </c>
      <c r="Q96" s="65" t="s">
        <v>4</v>
      </c>
      <c r="R96" s="66" t="s">
        <v>41</v>
      </c>
    </row>
    <row r="97" spans="1:52">
      <c r="A97" s="67">
        <v>82</v>
      </c>
      <c r="B97" s="67" t="s">
        <v>18</v>
      </c>
      <c r="C97" s="65">
        <f>COUNTIFS(Sheet1!$B$5:$B$2696, B3, Sheet1!$F$5:$F$2696, $C$94)</f>
        <v>0</v>
      </c>
      <c r="D97" s="66">
        <f>SUMIFS(Sheet1!$G$5:$G$2696, Sheet1!$B$5:$B$2696, B3, Sheet1!$F$5:$F$2696, $C$94)</f>
        <v>0</v>
      </c>
      <c r="E97" s="65">
        <f>COUNTIFS(Sheet1!$B$5:$B$2696, B3, Sheet1!$F$5:$F$2696, $E$94)</f>
        <v>0</v>
      </c>
      <c r="F97" s="66">
        <f>SUMIFS(Sheet1!$G$5:$G$2696, Sheet1!$B$5:$B$2696, B3, Sheet1!$F$5:$F$2696, $E$94)</f>
        <v>0</v>
      </c>
      <c r="G97" s="65">
        <f>COUNTIFS(Sheet1!$B$5:$B$2696, B3, Sheet1!$F$5:$F$2696, $G$94)</f>
        <v>0</v>
      </c>
      <c r="H97" s="66">
        <f>SUMIFS(Sheet1!$G$5:$G$2696, Sheet1!$B$5:$B$2696, B3, Sheet1!$F$5:$F$2696, $G$94)</f>
        <v>0</v>
      </c>
      <c r="I97" s="65">
        <f>COUNTIFS(Sheet1!$B$5:$B$2696, B3, Sheet1!$F$5:$F$2696, $I$94)</f>
        <v>0</v>
      </c>
      <c r="J97" s="43">
        <f>SUMIFS(Sheet1!$G$5:$G$2696, Sheet1!$B$5:$B$2696, B3, Sheet1!$F$5:$F$2696, $I$94)</f>
        <v>0</v>
      </c>
      <c r="K97" s="43">
        <f>COUNTIFS(Sheet1!$B$5:$B$2696, B3, Sheet1!$F$5:$F$2696, $K$95)</f>
        <v>0</v>
      </c>
      <c r="L97" s="66">
        <f>SUMIFS(Sheet1!$G$5:$G$2696, Sheet1!$B$5:$B$2696, B3, Sheet1!$F$5:$F$2696, $K$95)</f>
        <v>0</v>
      </c>
      <c r="M97" s="65">
        <f>COUNTIFS(Sheet1!$B$5:$B$2696, B3, Sheet1!$F$5:$F$2696, $M$94)</f>
        <v>0</v>
      </c>
      <c r="N97" s="66">
        <f>SUMIFS(Sheet1!$G$5:$G$2696, Sheet1!$B$5:$B$2696, B3, Sheet1!$F$5:$F$2696, $M$94)</f>
        <v>0</v>
      </c>
      <c r="O97" s="65">
        <f>COUNTIFS(Sheet1!$B$5:$B$2696, B3, Sheet1!$F$5:$F$2696, $O$95)</f>
        <v>0</v>
      </c>
      <c r="P97" s="66">
        <f>SUMIFS(Sheet1!$G$5:$G$2696, Sheet1!$B$5:$B$2696, B3, Sheet1!$F$5:$F$2696, $O$95)</f>
        <v>0</v>
      </c>
      <c r="Q97" s="65">
        <f>COUNTIFS(Sheet1!$B$5:$B$2696, B3, Sheet1!$F$5:$F$2696, $Q$94)</f>
        <v>0</v>
      </c>
      <c r="R97" s="66">
        <f>SUMIFS(Sheet1!$G$5:$G$2696, Sheet1!$B$5:$B$2696, B3, Sheet1!$F$5:$F$2696, $Q$94)</f>
        <v>0</v>
      </c>
    </row>
    <row r="98" spans="1:52">
      <c r="A98" s="67">
        <v>101</v>
      </c>
      <c r="B98" s="67" t="s">
        <v>38</v>
      </c>
      <c r="C98" s="65">
        <f>COUNTIFS(Sheet1!$B$5:$B$2696, B4, Sheet1!$F$5:$F$2696, $C$94)</f>
        <v>0</v>
      </c>
      <c r="D98" s="66">
        <f>SUMIFS(Sheet1!$G$5:$G$2696, Sheet1!$B$5:$B$2696, B4, Sheet1!$F$5:$F$2696, $C$94)</f>
        <v>0</v>
      </c>
      <c r="E98" s="65">
        <f>COUNTIFS(Sheet1!$B$5:$B$2696, B4, Sheet1!$F$5:$F$2696, $E$94)</f>
        <v>0</v>
      </c>
      <c r="F98" s="66">
        <f>SUMIFS(Sheet1!$G$5:$G$2696, Sheet1!$B$5:$B$2696, B4, Sheet1!$F$5:$F$2696, $E$94)</f>
        <v>0</v>
      </c>
      <c r="G98" s="65">
        <f>COUNTIFS(Sheet1!$B$5:$B$2696, B4, Sheet1!$F$5:$F$2696, $G$94)</f>
        <v>0</v>
      </c>
      <c r="H98" s="66">
        <f>SUMIFS(Sheet1!$G$5:$G$2696, Sheet1!$B$5:$B$2696, B4, Sheet1!$F$5:$F$2696, $G$94)</f>
        <v>0</v>
      </c>
      <c r="I98" s="65">
        <f>COUNTIFS(Sheet1!$B$5:$B$2696, B4, Sheet1!$F$5:$F$2696, $I$94)</f>
        <v>0</v>
      </c>
      <c r="J98" s="43">
        <f>SUMIFS(Sheet1!$G$5:$G$2696, Sheet1!$B$5:$B$2696, B4, Sheet1!$F$5:$F$2696, $I$94)</f>
        <v>0</v>
      </c>
      <c r="K98" s="43">
        <f>COUNTIFS(Sheet1!$B$5:$B$2696, B4, Sheet1!$F$5:$F$2696, $K$95)</f>
        <v>0</v>
      </c>
      <c r="L98" s="66">
        <f>SUMIFS(Sheet1!$G$5:$G$2696, Sheet1!$B$5:$B$2696, B4, Sheet1!$F$5:$F$2696, $K$95)</f>
        <v>0</v>
      </c>
      <c r="M98" s="65">
        <f>COUNTIFS(Sheet1!$B$5:$B$2696, B4, Sheet1!$F$5:$F$2696, $M$94)</f>
        <v>0</v>
      </c>
      <c r="N98" s="66">
        <f>SUMIFS(Sheet1!$G$5:$G$2696, Sheet1!$B$5:$B$2696, B4, Sheet1!$F$5:$F$2696, $M$94)</f>
        <v>0</v>
      </c>
      <c r="O98" s="65">
        <f>COUNTIFS(Sheet1!$B$5:$B$2696, B4, Sheet1!$F$5:$F$2696, $O$95)</f>
        <v>0</v>
      </c>
      <c r="P98" s="66">
        <f>SUMIFS(Sheet1!$G$5:$G$2696, Sheet1!$B$5:$B$2696, B4, Sheet1!$F$5:$F$2696, $O$95)</f>
        <v>0</v>
      </c>
      <c r="Q98" s="65">
        <f>COUNTIFS(Sheet1!$B$5:$B$2696, B4, Sheet1!$F$5:$F$2696, $Q$94)</f>
        <v>0</v>
      </c>
      <c r="R98" s="66">
        <f>SUMIFS(Sheet1!$G$5:$G$2696, Sheet1!$B$5:$B$2696, B4, Sheet1!$F$5:$F$2696, $Q$94)</f>
        <v>0</v>
      </c>
      <c r="X98" t="s">
        <v>383</v>
      </c>
    </row>
    <row r="99" spans="1:52">
      <c r="A99" s="67">
        <v>82</v>
      </c>
      <c r="B99" s="67" t="s">
        <v>43</v>
      </c>
      <c r="C99" s="65">
        <f>COUNTIFS(Sheet1!$B$5:$B$2696, B5, Sheet1!$F$5:$F$2696, $C$94)</f>
        <v>0</v>
      </c>
      <c r="D99" s="66">
        <f>SUMIFS(Sheet1!$G$5:$G$2696, Sheet1!$B$5:$B$2696, B5, Sheet1!$F$5:$F$2696, $C$94)</f>
        <v>0</v>
      </c>
      <c r="E99" s="65">
        <f>COUNTIFS(Sheet1!$B$5:$B$2696, B5, Sheet1!$F$5:$F$2696, $E$94)</f>
        <v>0</v>
      </c>
      <c r="F99" s="66">
        <f>SUMIFS(Sheet1!$G$5:$G$2696, Sheet1!$B$5:$B$2696, B5, Sheet1!$F$5:$F$2696, $E$94)</f>
        <v>0</v>
      </c>
      <c r="G99" s="65">
        <f>COUNTIFS(Sheet1!$B$5:$B$2696, B5, Sheet1!$F$5:$F$2696, $G$94)</f>
        <v>0</v>
      </c>
      <c r="H99" s="66">
        <f>SUMIFS(Sheet1!$G$5:$G$2696, Sheet1!$B$5:$B$2696, B5, Sheet1!$F$5:$F$2696, $G$94)</f>
        <v>0</v>
      </c>
      <c r="I99" s="65">
        <f>COUNTIFS(Sheet1!$B$5:$B$2696, B5, Sheet1!$F$5:$F$2696, $I$94)</f>
        <v>0</v>
      </c>
      <c r="J99" s="43">
        <f>SUMIFS(Sheet1!$G$5:$G$2696, Sheet1!$B$5:$B$2696, B5, Sheet1!$F$5:$F$2696, $I$94)</f>
        <v>0</v>
      </c>
      <c r="K99" s="43">
        <f>COUNTIFS(Sheet1!$B$5:$B$2696, B5, Sheet1!$F$5:$F$2696, $K$95)</f>
        <v>0</v>
      </c>
      <c r="L99" s="66">
        <f>SUMIFS(Sheet1!$G$5:$G$2696, Sheet1!$B$5:$B$2696, B5, Sheet1!$F$5:$F$2696, $K$95)</f>
        <v>0</v>
      </c>
      <c r="M99" s="65">
        <f>COUNTIFS(Sheet1!$B$5:$B$2696, B5, Sheet1!$F$5:$F$2696, $M$94)</f>
        <v>0</v>
      </c>
      <c r="N99" s="66">
        <f>SUMIFS(Sheet1!$G$5:$G$2696, Sheet1!$B$5:$B$2696, B5, Sheet1!$F$5:$F$2696, $M$94)</f>
        <v>0</v>
      </c>
      <c r="O99" s="65">
        <f>COUNTIFS(Sheet1!$B$5:$B$2696, B5, Sheet1!$F$5:$F$2696, $O$95)</f>
        <v>0</v>
      </c>
      <c r="P99" s="66">
        <f>SUMIFS(Sheet1!$G$5:$G$2696, Sheet1!$B$5:$B$2696, B5, Sheet1!$F$5:$F$2696, $O$95)</f>
        <v>0</v>
      </c>
      <c r="Q99" s="65">
        <f>COUNTIFS(Sheet1!$B$5:$B$2696, B5, Sheet1!$F$5:$F$2696, $Q$94)</f>
        <v>0</v>
      </c>
      <c r="R99" s="66">
        <f>SUMIFS(Sheet1!$G$5:$G$2696, Sheet1!$B$5:$B$2696, B5, Sheet1!$F$5:$F$2696, $Q$94)</f>
        <v>0</v>
      </c>
    </row>
    <row r="100" spans="1:52">
      <c r="A100" s="67">
        <v>102</v>
      </c>
      <c r="B100" s="67" t="s">
        <v>44</v>
      </c>
      <c r="C100" s="65">
        <f>COUNTIFS(Sheet1!$B$5:$B$2696, B6, Sheet1!$F$5:$F$2696, $C$94)</f>
        <v>0</v>
      </c>
      <c r="D100" s="66">
        <f>SUMIFS(Sheet1!$G$5:$G$2696, Sheet1!$B$5:$B$2696, B6, Sheet1!$F$5:$F$2696, $C$94)</f>
        <v>0</v>
      </c>
      <c r="E100" s="65">
        <f>COUNTIFS(Sheet1!$B$5:$B$2696, B6, Sheet1!$F$5:$F$2696, $E$94)</f>
        <v>0</v>
      </c>
      <c r="F100" s="66">
        <f>SUMIFS(Sheet1!$G$5:$G$2696, Sheet1!$B$5:$B$2696, B6, Sheet1!$F$5:$F$2696, $E$94)</f>
        <v>0</v>
      </c>
      <c r="G100" s="65">
        <f>COUNTIFS(Sheet1!$B$5:$B$2696, B6, Sheet1!$F$5:$F$2696, $G$94)</f>
        <v>1</v>
      </c>
      <c r="H100" s="66">
        <f>SUMIFS(Sheet1!$G$5:$G$2696, Sheet1!$B$5:$B$2696, B6, Sheet1!$F$5:$F$2696, $G$94)</f>
        <v>150</v>
      </c>
      <c r="I100" s="65">
        <f>COUNTIFS(Sheet1!$B$5:$B$2696, B6, Sheet1!$F$5:$F$2696, $I$94)</f>
        <v>0</v>
      </c>
      <c r="J100" s="43">
        <f>SUMIFS(Sheet1!$G$5:$G$2696, Sheet1!$B$5:$B$2696, B6, Sheet1!$F$5:$F$2696, $I$94)</f>
        <v>0</v>
      </c>
      <c r="K100" s="43">
        <f>COUNTIFS(Sheet1!$B$5:$B$2696, B6, Sheet1!$F$5:$F$2696, $K$95)</f>
        <v>1</v>
      </c>
      <c r="L100" s="66">
        <f>SUMIFS(Sheet1!$G$5:$G$2696, Sheet1!$B$5:$B$2696, B6, Sheet1!$F$5:$F$2696, $K$95)</f>
        <v>150</v>
      </c>
      <c r="M100" s="65">
        <f>COUNTIFS(Sheet1!$B$5:$B$2696, B6, Sheet1!$F$5:$F$2696, $M$94)</f>
        <v>2</v>
      </c>
      <c r="N100" s="66">
        <f>SUMIFS(Sheet1!$G$5:$G$2696, Sheet1!$B$5:$B$2696, B6, Sheet1!$F$5:$F$2696, $M$94)</f>
        <v>350</v>
      </c>
      <c r="O100" s="65">
        <f>COUNTIFS(Sheet1!$B$5:$B$2696, B6, Sheet1!$F$5:$F$2696, $O$95)</f>
        <v>3</v>
      </c>
      <c r="P100" s="66">
        <f>SUMIFS(Sheet1!$G$5:$G$2696, Sheet1!$B$5:$B$2696, B6, Sheet1!$F$5:$F$2696, $O$95)</f>
        <v>290</v>
      </c>
      <c r="Q100" s="65">
        <f>COUNTIFS(Sheet1!$B$5:$B$2696, B6, Sheet1!$F$5:$F$2696, $Q$94)</f>
        <v>0</v>
      </c>
      <c r="R100" s="66">
        <f>SUMIFS(Sheet1!$G$5:$G$2696, Sheet1!$B$5:$B$2696, B6, Sheet1!$F$5:$F$2696, $Q$94)</f>
        <v>0</v>
      </c>
      <c r="AF100" t="s">
        <v>1147</v>
      </c>
      <c r="AG100">
        <f>D114/C114</f>
        <v>625</v>
      </c>
    </row>
    <row r="101" spans="1:52">
      <c r="A101" s="67">
        <v>81</v>
      </c>
      <c r="B101" s="67" t="s">
        <v>46</v>
      </c>
      <c r="C101" s="65">
        <f>COUNTIFS(Sheet1!$B$5:$B$2696, B7, Sheet1!$F$5:$F$2696, $C$94)</f>
        <v>0</v>
      </c>
      <c r="D101" s="66">
        <f>SUMIFS(Sheet1!$G$5:$G$2696, Sheet1!$B$5:$B$2696, B7, Sheet1!$F$5:$F$2696, $C$94)</f>
        <v>0</v>
      </c>
      <c r="E101" s="65">
        <f>COUNTIFS(Sheet1!$B$5:$B$2696, B7, Sheet1!$F$5:$F$2696, $E$94)</f>
        <v>0</v>
      </c>
      <c r="F101" s="66">
        <f>SUMIFS(Sheet1!$G$5:$G$2696, Sheet1!$B$5:$B$2696, B7, Sheet1!$F$5:$F$2696, $E$94)</f>
        <v>0</v>
      </c>
      <c r="G101" s="65">
        <f>COUNTIFS(Sheet1!$B$5:$B$2696, B7, Sheet1!$F$5:$F$2696, $G$94)</f>
        <v>0</v>
      </c>
      <c r="H101" s="66">
        <f>SUMIFS(Sheet1!$G$5:$G$2696, Sheet1!$B$5:$B$2696, B7, Sheet1!$F$5:$F$2696, $G$94)</f>
        <v>0</v>
      </c>
      <c r="I101" s="65">
        <f>COUNTIFS(Sheet1!$B$5:$B$2696, B7, Sheet1!$F$5:$F$2696, $I$94)</f>
        <v>0</v>
      </c>
      <c r="J101" s="43">
        <f>SUMIFS(Sheet1!$G$5:$G$2696, Sheet1!$B$5:$B$2696, B7, Sheet1!$F$5:$F$2696, $I$94)</f>
        <v>0</v>
      </c>
      <c r="K101" s="43">
        <f>COUNTIFS(Sheet1!$B$5:$B$2696, B7, Sheet1!$F$5:$F$2696, $K$95)</f>
        <v>1</v>
      </c>
      <c r="L101" s="66">
        <f>SUMIFS(Sheet1!$G$5:$G$2696, Sheet1!$B$5:$B$2696, B7, Sheet1!$F$5:$F$2696, $K$95)</f>
        <v>50</v>
      </c>
      <c r="M101" s="65">
        <f>COUNTIFS(Sheet1!$B$5:$B$2696, B7, Sheet1!$F$5:$F$2696, $M$94)</f>
        <v>0</v>
      </c>
      <c r="N101" s="66">
        <f>SUMIFS(Sheet1!$G$5:$G$2696, Sheet1!$B$5:$B$2696, B7, Sheet1!$F$5:$F$2696, $M$94)</f>
        <v>0</v>
      </c>
      <c r="O101" s="65">
        <f>COUNTIFS(Sheet1!$B$5:$B$2696, B7, Sheet1!$F$5:$F$2696, $O$95)</f>
        <v>0</v>
      </c>
      <c r="P101" s="66">
        <f>SUMIFS(Sheet1!$G$5:$G$2696, Sheet1!$B$5:$B$2696, B7, Sheet1!$F$5:$F$2696, $O$95)</f>
        <v>0</v>
      </c>
      <c r="Q101" s="65">
        <f>COUNTIFS(Sheet1!$B$5:$B$2696, B7, Sheet1!$F$5:$F$2696, $Q$94)</f>
        <v>0</v>
      </c>
      <c r="R101" s="66">
        <f>SUMIFS(Sheet1!$G$5:$G$2696, Sheet1!$B$5:$B$2696, B7, Sheet1!$F$5:$F$2696, $Q$94)</f>
        <v>0</v>
      </c>
      <c r="AF101" t="s">
        <v>394</v>
      </c>
      <c r="AG101">
        <f>F114/E114</f>
        <v>250</v>
      </c>
    </row>
    <row r="102" spans="1:52">
      <c r="A102" s="67">
        <v>125</v>
      </c>
      <c r="B102" s="67" t="s">
        <v>47</v>
      </c>
      <c r="C102" s="65">
        <f>COUNTIFS(Sheet1!$B$5:$B$2696, B8, Sheet1!$F$5:$F$2696, $C$94)</f>
        <v>0</v>
      </c>
      <c r="D102" s="66">
        <f>SUMIFS(Sheet1!$G$5:$G$2696, Sheet1!$B$5:$B$2696, B8, Sheet1!$F$5:$F$2696, $C$94)</f>
        <v>0</v>
      </c>
      <c r="E102" s="65">
        <f>COUNTIFS(Sheet1!$B$5:$B$2696, B8, Sheet1!$F$5:$F$2696, $E$94)</f>
        <v>0</v>
      </c>
      <c r="F102" s="66">
        <f>SUMIFS(Sheet1!$G$5:$G$2696, Sheet1!$B$5:$B$2696, B8, Sheet1!$F$5:$F$2696, $E$94)</f>
        <v>0</v>
      </c>
      <c r="G102" s="65">
        <f>COUNTIFS(Sheet1!$B$5:$B$2696, B8, Sheet1!$F$5:$F$2696, $G$94)</f>
        <v>0</v>
      </c>
      <c r="H102" s="66">
        <f>SUMIFS(Sheet1!$G$5:$G$2696, Sheet1!$B$5:$B$2696, B8, Sheet1!$F$5:$F$2696, $G$94)</f>
        <v>0</v>
      </c>
      <c r="I102" s="65">
        <f>COUNTIFS(Sheet1!$B$5:$B$2696, B8, Sheet1!$F$5:$F$2696, $I$94)</f>
        <v>2</v>
      </c>
      <c r="J102" s="43">
        <f>SUMIFS(Sheet1!$G$5:$G$2696, Sheet1!$B$5:$B$2696, B8, Sheet1!$F$5:$F$2696, $I$94)</f>
        <v>200</v>
      </c>
      <c r="K102" s="43">
        <f>COUNTIFS(Sheet1!$B$5:$B$2696, B8, Sheet1!$F$5:$F$2696, $K$95)</f>
        <v>0</v>
      </c>
      <c r="L102" s="66">
        <f>SUMIFS(Sheet1!$G$5:$G$2696, Sheet1!$B$5:$B$2696, B8, Sheet1!$F$5:$F$2696, $K$95)</f>
        <v>0</v>
      </c>
      <c r="M102" s="65">
        <f>COUNTIFS(Sheet1!$B$5:$B$2696, B8, Sheet1!$F$5:$F$2696, $M$94)</f>
        <v>0</v>
      </c>
      <c r="N102" s="66">
        <f>SUMIFS(Sheet1!$G$5:$G$2696, Sheet1!$B$5:$B$2696, B8, Sheet1!$F$5:$F$2696, $M$94)</f>
        <v>0</v>
      </c>
      <c r="O102" s="65">
        <f>COUNTIFS(Sheet1!$B$5:$B$2696, B8, Sheet1!$F$5:$F$2696, $O$95)</f>
        <v>0</v>
      </c>
      <c r="P102" s="66">
        <f>SUMIFS(Sheet1!$G$5:$G$2696, Sheet1!$B$5:$B$2696, B8, Sheet1!$F$5:$F$2696, $O$95)</f>
        <v>0</v>
      </c>
      <c r="Q102" s="65">
        <f>COUNTIFS(Sheet1!$B$5:$B$2696, B8, Sheet1!$F$5:$F$2696, $Q$94)</f>
        <v>0</v>
      </c>
      <c r="R102" s="66">
        <f>SUMIFS(Sheet1!$G$5:$G$2696, Sheet1!$B$5:$B$2696, B8, Sheet1!$F$5:$F$2696, $Q$94)</f>
        <v>0</v>
      </c>
      <c r="AF102" t="s">
        <v>1156</v>
      </c>
      <c r="AG102">
        <v>150</v>
      </c>
    </row>
    <row r="103" spans="1:52">
      <c r="A103" s="67">
        <v>38</v>
      </c>
      <c r="B103" s="67" t="s">
        <v>49</v>
      </c>
      <c r="C103" s="65">
        <f>COUNTIFS(Sheet1!$B$5:$B$2696, B9, Sheet1!$F$5:$F$2696, $C$94)</f>
        <v>0</v>
      </c>
      <c r="D103" s="66">
        <f>SUMIFS(Sheet1!$G$5:$G$2696, Sheet1!$B$5:$B$2696, B9, Sheet1!$F$5:$F$2696, $C$94)</f>
        <v>0</v>
      </c>
      <c r="E103" s="65">
        <f>COUNTIFS(Sheet1!$B$5:$B$2696, B9, Sheet1!$F$5:$F$2696, $E$94)</f>
        <v>0</v>
      </c>
      <c r="F103" s="66">
        <f>SUMIFS(Sheet1!$G$5:$G$2696, Sheet1!$B$5:$B$2696, B9, Sheet1!$F$5:$F$2696, $E$94)</f>
        <v>0</v>
      </c>
      <c r="G103" s="65">
        <f>COUNTIFS(Sheet1!$B$5:$B$2696, B9, Sheet1!$F$5:$F$2696, $G$94)</f>
        <v>0</v>
      </c>
      <c r="H103" s="66">
        <f>SUMIFS(Sheet1!$G$5:$G$2696, Sheet1!$B$5:$B$2696, B9, Sheet1!$F$5:$F$2696, $G$94)</f>
        <v>0</v>
      </c>
      <c r="I103" s="65">
        <f>COUNTIFS(Sheet1!$B$5:$B$2696, B9, Sheet1!$F$5:$F$2696, $I$94)</f>
        <v>0</v>
      </c>
      <c r="J103" s="43">
        <f>SUMIFS(Sheet1!$G$5:$G$2696, Sheet1!$B$5:$B$2696, B9, Sheet1!$F$5:$F$2696, $I$94)</f>
        <v>0</v>
      </c>
      <c r="K103" s="43">
        <f>COUNTIFS(Sheet1!$B$5:$B$2696, B9, Sheet1!$F$5:$F$2696, $K$95)</f>
        <v>0</v>
      </c>
      <c r="L103" s="66">
        <f>SUMIFS(Sheet1!$G$5:$G$2696, Sheet1!$B$5:$B$2696, B9, Sheet1!$F$5:$F$2696, $K$95)</f>
        <v>0</v>
      </c>
      <c r="M103" s="65">
        <f>COUNTIFS(Sheet1!$B$5:$B$2696, B9, Sheet1!$F$5:$F$2696, $M$94)</f>
        <v>0</v>
      </c>
      <c r="N103" s="66">
        <f>SUMIFS(Sheet1!$G$5:$G$2696, Sheet1!$B$5:$B$2696, B9, Sheet1!$F$5:$F$2696, $M$94)</f>
        <v>0</v>
      </c>
      <c r="O103" s="65">
        <f>COUNTIFS(Sheet1!$B$5:$B$2696, B9, Sheet1!$F$5:$F$2696, $O$95)</f>
        <v>0</v>
      </c>
      <c r="P103" s="66">
        <f>SUMIFS(Sheet1!$G$5:$G$2696, Sheet1!$B$5:$B$2696, B9, Sheet1!$F$5:$F$2696, $O$95)</f>
        <v>0</v>
      </c>
      <c r="Q103" s="65">
        <f>COUNTIFS(Sheet1!$B$5:$B$2696, B9, Sheet1!$F$5:$F$2696, $Q$94)</f>
        <v>0</v>
      </c>
      <c r="R103" s="66">
        <f>SUMIFS(Sheet1!$G$5:$G$2696, Sheet1!$B$5:$B$2696, B9, Sheet1!$F$5:$F$2696, $Q$94)</f>
        <v>0</v>
      </c>
      <c r="AF103" t="s">
        <v>1161</v>
      </c>
      <c r="AG103">
        <f>J114/I114</f>
        <v>100</v>
      </c>
    </row>
    <row r="104" spans="1:52">
      <c r="A104" s="67">
        <v>219</v>
      </c>
      <c r="B104" s="67" t="s">
        <v>67</v>
      </c>
      <c r="C104" s="65">
        <f>COUNTIFS(Sheet1!$B$5:$B$2696, B10, Sheet1!$F$5:$F$2696, $C$94)</f>
        <v>0</v>
      </c>
      <c r="D104" s="66">
        <f>SUMIFS(Sheet1!$G$5:$G$2696, Sheet1!$B$5:$B$2696, B10, Sheet1!$F$5:$F$2696, $C$94)</f>
        <v>0</v>
      </c>
      <c r="E104" s="65">
        <f>COUNTIFS(Sheet1!$B$5:$B$2696, B10, Sheet1!$F$5:$F$2696, $E$94)</f>
        <v>0</v>
      </c>
      <c r="F104" s="66">
        <f>SUMIFS(Sheet1!$G$5:$G$2696, Sheet1!$B$5:$B$2696, B10, Sheet1!$F$5:$F$2696, $E$94)</f>
        <v>0</v>
      </c>
      <c r="G104" s="65">
        <f>COUNTIFS(Sheet1!$B$5:$B$2696, B10, Sheet1!$F$5:$F$2696, $G$94)</f>
        <v>0</v>
      </c>
      <c r="H104" s="66">
        <f>SUMIFS(Sheet1!$G$5:$G$2696, Sheet1!$B$5:$B$2696, B10, Sheet1!$F$5:$F$2696, $G$94)</f>
        <v>0</v>
      </c>
      <c r="I104" s="65">
        <f>COUNTIFS(Sheet1!$B$5:$B$2696, B10, Sheet1!$F$5:$F$2696, $I$94)</f>
        <v>0</v>
      </c>
      <c r="J104" s="43">
        <f>SUMIFS(Sheet1!$G$5:$G$2696, Sheet1!$B$5:$B$2696, B10, Sheet1!$F$5:$F$2696, $I$94)</f>
        <v>0</v>
      </c>
      <c r="K104" s="43">
        <f>COUNTIFS(Sheet1!$B$5:$B$2696, B10, Sheet1!$F$5:$F$2696, $K$95)</f>
        <v>0</v>
      </c>
      <c r="L104" s="66">
        <f>SUMIFS(Sheet1!$G$5:$G$2696, Sheet1!$B$5:$B$2696, B10, Sheet1!$F$5:$F$2696, $K$95)</f>
        <v>0</v>
      </c>
      <c r="M104" s="65">
        <f>COUNTIFS(Sheet1!$B$5:$B$2696, B10, Sheet1!$F$5:$F$2696, $M$94)</f>
        <v>2</v>
      </c>
      <c r="N104" s="66">
        <f>SUMIFS(Sheet1!$G$5:$G$2696, Sheet1!$B$5:$B$2696, B10, Sheet1!$F$5:$F$2696, $M$94)</f>
        <v>350</v>
      </c>
      <c r="O104" s="65">
        <f>COUNTIFS(Sheet1!$B$5:$B$2696, B10, Sheet1!$F$5:$F$2696, $O$95)</f>
        <v>0</v>
      </c>
      <c r="P104" s="66">
        <f>SUMIFS(Sheet1!$G$5:$G$2696, Sheet1!$B$5:$B$2696, B10, Sheet1!$F$5:$F$2696, $O$95)</f>
        <v>0</v>
      </c>
      <c r="Q104" s="65">
        <f>COUNTIFS(Sheet1!$B$5:$B$2696, B10, Sheet1!$F$5:$F$2696, $Q$94)</f>
        <v>0</v>
      </c>
      <c r="R104" s="66">
        <f>SUMIFS(Sheet1!$G$5:$G$2696, Sheet1!$B$5:$B$2696, B10, Sheet1!$F$5:$F$2696, $Q$94)</f>
        <v>0</v>
      </c>
      <c r="AG104">
        <v>100</v>
      </c>
    </row>
    <row r="105" spans="1:52">
      <c r="A105" s="67">
        <v>87</v>
      </c>
      <c r="B105" s="67" t="s">
        <v>68</v>
      </c>
      <c r="C105" s="65">
        <f>COUNTIFS(Sheet1!$B$5:$B$2696, B11, Sheet1!$F$5:$F$2696, $C$94)</f>
        <v>0</v>
      </c>
      <c r="D105" s="66">
        <f>SUMIFS(Sheet1!$G$5:$G$2696, Sheet1!$B$5:$B$2696, B11, Sheet1!$F$5:$F$2696, $C$94)</f>
        <v>0</v>
      </c>
      <c r="E105" s="65">
        <f>COUNTIFS(Sheet1!$B$5:$B$2696, B11, Sheet1!$F$5:$F$2696, $E$94)</f>
        <v>0</v>
      </c>
      <c r="F105" s="66">
        <f>SUMIFS(Sheet1!$G$5:$G$2696, Sheet1!$B$5:$B$2696, B11, Sheet1!$F$5:$F$2696, $E$94)</f>
        <v>0</v>
      </c>
      <c r="G105" s="65">
        <f>COUNTIFS(Sheet1!$B$5:$B$2696, B11, Sheet1!$F$5:$F$2696, $G$94)</f>
        <v>0</v>
      </c>
      <c r="H105" s="66">
        <f>SUMIFS(Sheet1!$G$5:$G$2696, Sheet1!$B$5:$B$2696, B11, Sheet1!$F$5:$F$2696, $G$94)</f>
        <v>0</v>
      </c>
      <c r="I105" s="65">
        <f>COUNTIFS(Sheet1!$B$5:$B$2696, B11, Sheet1!$F$5:$F$2696, $I$94)</f>
        <v>0</v>
      </c>
      <c r="J105" s="43">
        <f>SUMIFS(Sheet1!$G$5:$G$2696, Sheet1!$B$5:$B$2696, B11, Sheet1!$F$5:$F$2696, $I$94)</f>
        <v>0</v>
      </c>
      <c r="K105" s="43">
        <f>COUNTIFS(Sheet1!$B$5:$B$2696, B11, Sheet1!$F$5:$F$2696, $K$95)</f>
        <v>0</v>
      </c>
      <c r="L105" s="66">
        <f>SUMIFS(Sheet1!$G$5:$G$2696, Sheet1!$B$5:$B$2696, B11, Sheet1!$F$5:$F$2696, $K$95)</f>
        <v>0</v>
      </c>
      <c r="M105" s="65">
        <f>COUNTIFS(Sheet1!$B$5:$B$2696, B11, Sheet1!$F$5:$F$2696, $M$94)</f>
        <v>0</v>
      </c>
      <c r="N105" s="66">
        <f>SUMIFS(Sheet1!$G$5:$G$2696, Sheet1!$B$5:$B$2696, B11, Sheet1!$F$5:$F$2696, $M$94)</f>
        <v>0</v>
      </c>
      <c r="O105" s="65">
        <f>COUNTIFS(Sheet1!$B$5:$B$2696, B11, Sheet1!$F$5:$F$2696, $O$95)</f>
        <v>0</v>
      </c>
      <c r="P105" s="66">
        <f>SUMIFS(Sheet1!$G$5:$G$2696, Sheet1!$B$5:$B$2696, B11, Sheet1!$F$5:$F$2696, $O$95)</f>
        <v>0</v>
      </c>
      <c r="Q105" s="65">
        <f>COUNTIFS(Sheet1!$B$5:$B$2696, B11, Sheet1!$F$5:$F$2696, $Q$94)</f>
        <v>0</v>
      </c>
      <c r="R105" s="66">
        <f>SUMIFS(Sheet1!$G$5:$G$2696, Sheet1!$B$5:$B$2696, B11, Sheet1!$F$5:$F$2696, $Q$94)</f>
        <v>0</v>
      </c>
      <c r="AF105" t="s">
        <v>1168</v>
      </c>
      <c r="AG105">
        <f>N114/M114</f>
        <v>175</v>
      </c>
    </row>
    <row r="106" spans="1:52">
      <c r="A106" s="67">
        <v>63</v>
      </c>
      <c r="B106" s="67" t="s">
        <v>69</v>
      </c>
      <c r="C106" s="65">
        <f>COUNTIFS(Sheet1!$B$5:$B$2696, B12, Sheet1!$F$5:$F$2696, $C$94)</f>
        <v>0</v>
      </c>
      <c r="D106" s="66">
        <f>SUMIFS(Sheet1!$G$5:$G$2696, Sheet1!$B$5:$B$2696, B12, Sheet1!$F$5:$F$2696, $C$94)</f>
        <v>0</v>
      </c>
      <c r="E106" s="65">
        <f>COUNTIFS(Sheet1!$B$5:$B$2696, B12, Sheet1!$F$5:$F$2696, $E$94)</f>
        <v>0</v>
      </c>
      <c r="F106" s="66">
        <f>SUMIFS(Sheet1!$G$5:$G$2696, Sheet1!$B$5:$B$2696, B12, Sheet1!$F$5:$F$2696, $E$94)</f>
        <v>0</v>
      </c>
      <c r="G106" s="65">
        <f>COUNTIFS(Sheet1!$B$5:$B$2696, B12, Sheet1!$F$5:$F$2696, $G$94)</f>
        <v>0</v>
      </c>
      <c r="H106" s="66">
        <f>SUMIFS(Sheet1!$G$5:$G$2696, Sheet1!$B$5:$B$2696, B12, Sheet1!$F$5:$F$2696, $G$94)</f>
        <v>0</v>
      </c>
      <c r="I106" s="65">
        <f>COUNTIFS(Sheet1!$B$5:$B$2696, B12, Sheet1!$F$5:$F$2696, $I$94)</f>
        <v>0</v>
      </c>
      <c r="J106" s="43">
        <f>SUMIFS(Sheet1!$G$5:$G$2696, Sheet1!$B$5:$B$2696, B12, Sheet1!$F$5:$F$2696, $I$94)</f>
        <v>0</v>
      </c>
      <c r="K106" s="43">
        <f>COUNTIFS(Sheet1!$B$5:$B$2696, B12, Sheet1!$F$5:$F$2696, $K$95)</f>
        <v>0</v>
      </c>
      <c r="L106" s="66">
        <f>SUMIFS(Sheet1!$G$5:$G$2696, Sheet1!$B$5:$B$2696, B12, Sheet1!$F$5:$F$2696, $K$95)</f>
        <v>0</v>
      </c>
      <c r="M106" s="65">
        <f>COUNTIFS(Sheet1!$B$5:$B$2696, B12, Sheet1!$F$5:$F$2696, $M$94)</f>
        <v>0</v>
      </c>
      <c r="N106" s="66">
        <f>SUMIFS(Sheet1!$G$5:$G$2696, Sheet1!$B$5:$B$2696, B12, Sheet1!$F$5:$F$2696, $M$94)</f>
        <v>0</v>
      </c>
      <c r="O106" s="65">
        <f>COUNTIFS(Sheet1!$B$5:$B$2696, B12, Sheet1!$F$5:$F$2696, $O$95)</f>
        <v>0</v>
      </c>
      <c r="P106" s="66">
        <f>SUMIFS(Sheet1!$G$5:$G$2696, Sheet1!$B$5:$B$2696, B12, Sheet1!$F$5:$F$2696, $O$95)</f>
        <v>0</v>
      </c>
      <c r="Q106" s="65">
        <f>COUNTIFS(Sheet1!$B$5:$B$2696, B12, Sheet1!$F$5:$F$2696, $Q$94)</f>
        <v>0</v>
      </c>
      <c r="R106" s="66">
        <f>SUMIFS(Sheet1!$G$5:$G$2696, Sheet1!$B$5:$B$2696, B12, Sheet1!$F$5:$F$2696, $Q$94)</f>
        <v>0</v>
      </c>
      <c r="AG106">
        <f>P114/O114</f>
        <v>96.666666666666671</v>
      </c>
    </row>
    <row r="107" spans="1:52">
      <c r="A107" s="67">
        <v>33</v>
      </c>
      <c r="B107" s="67" t="s">
        <v>71</v>
      </c>
      <c r="C107" s="65">
        <f>COUNTIFS(Sheet1!$B$5:$B$2696, B14, Sheet1!$F$5:$F$2696, $C$94)</f>
        <v>0</v>
      </c>
      <c r="D107" s="66">
        <f>SUMIFS(Sheet1!$G$5:$G$2696, Sheet1!$B$5:$B$2696, B14, Sheet1!$F$5:$F$2696, $C$94)</f>
        <v>0</v>
      </c>
      <c r="E107" s="65">
        <f>COUNTIFS(Sheet1!$B$5:$B$2696, B14, Sheet1!$F$5:$F$2696, $E$94)</f>
        <v>0</v>
      </c>
      <c r="F107" s="66">
        <f>SUMIFS(Sheet1!$G$5:$G$2696, Sheet1!$B$5:$B$2696, B14, Sheet1!$F$5:$F$2696, $E$94)</f>
        <v>0</v>
      </c>
      <c r="G107" s="65">
        <f>COUNTIFS(Sheet1!$B$5:$B$2696, B14, Sheet1!$F$5:$F$2696, $G$94)</f>
        <v>0</v>
      </c>
      <c r="H107" s="66">
        <f>SUMIFS(Sheet1!$G$5:$G$2696, Sheet1!$B$5:$B$2696, B14, Sheet1!$F$5:$F$2696, $G$94)</f>
        <v>0</v>
      </c>
      <c r="I107" s="65">
        <f>COUNTIFS(Sheet1!$B$5:$B$2696, B14, Sheet1!$F$5:$F$2696, $I$94)</f>
        <v>0</v>
      </c>
      <c r="J107" s="43">
        <f>SUMIFS(Sheet1!$G$5:$G$2696, Sheet1!$B$5:$B$2696, B14, Sheet1!$F$5:$F$2696, $I$94)</f>
        <v>0</v>
      </c>
      <c r="K107" s="43">
        <f>COUNTIFS(Sheet1!$B$5:$B$2696, B14, Sheet1!$F$5:$F$2696, $K$95)</f>
        <v>0</v>
      </c>
      <c r="L107" s="66">
        <f>SUMIFS(Sheet1!$G$5:$G$2696, Sheet1!$B$5:$B$2696, B14, Sheet1!$F$5:$F$2696, $K$95)</f>
        <v>0</v>
      </c>
      <c r="M107" s="65">
        <f>COUNTIFS(Sheet1!$B$5:$B$2696, B14, Sheet1!$F$5:$F$2696, $M$94)</f>
        <v>0</v>
      </c>
      <c r="N107" s="66">
        <f>SUMIFS(Sheet1!$G$5:$G$2696, Sheet1!$B$5:$B$2696, B14, Sheet1!$F$5:$F$2696, $M$94)</f>
        <v>0</v>
      </c>
      <c r="O107" s="65">
        <f>COUNTIFS(Sheet1!$B$5:$B$2696, B14, Sheet1!$F$5:$F$2696, $O$95)</f>
        <v>0</v>
      </c>
      <c r="P107" s="66">
        <f>SUMIFS(Sheet1!$G$5:$G$2696, Sheet1!$B$5:$B$2696, B14, Sheet1!$F$5:$F$2696, $O$95)</f>
        <v>0</v>
      </c>
      <c r="Q107" s="65">
        <f>COUNTIFS(Sheet1!$B$5:$B$2696, B14, Sheet1!$F$5:$F$2696, $Q$94)</f>
        <v>1</v>
      </c>
      <c r="R107" s="66">
        <f>SUMIFS(Sheet1!$G$5:$G$2696, Sheet1!$B$5:$B$2696, B14, Sheet1!$F$5:$F$2696, $Q$94)</f>
        <v>450</v>
      </c>
      <c r="AF107" t="s">
        <v>430</v>
      </c>
      <c r="AG107">
        <f>R114/Q114</f>
        <v>268.75</v>
      </c>
    </row>
    <row r="108" spans="1:52">
      <c r="A108" s="67">
        <v>83</v>
      </c>
      <c r="B108" s="67" t="s">
        <v>72</v>
      </c>
      <c r="C108" s="65">
        <f>COUNTIFS(Sheet1!$B$5:$B$2696, B15, Sheet1!$F$5:$F$2696, $C$94)</f>
        <v>0</v>
      </c>
      <c r="D108" s="66">
        <f>SUMIFS(Sheet1!$G$5:$G$2696, Sheet1!$B$5:$B$2696, B15, Sheet1!$F$5:$F$2696, $C$94)</f>
        <v>0</v>
      </c>
      <c r="E108" s="65">
        <f>COUNTIFS(Sheet1!$B$5:$B$2696, B15, Sheet1!$F$5:$F$2696, $E$94)</f>
        <v>0</v>
      </c>
      <c r="F108" s="66">
        <f>SUMIFS(Sheet1!$G$5:$G$2696, Sheet1!$B$5:$B$2696, B15, Sheet1!$F$5:$F$2696, $E$94)</f>
        <v>0</v>
      </c>
      <c r="G108" s="65">
        <f>COUNTIFS(Sheet1!$B$5:$B$2696, B15, Sheet1!$F$5:$F$2696, $G$94)</f>
        <v>0</v>
      </c>
      <c r="H108" s="66">
        <f>SUMIFS(Sheet1!$G$5:$G$2696, Sheet1!$B$5:$B$2696, B15, Sheet1!$F$5:$F$2696, $G$94)</f>
        <v>0</v>
      </c>
      <c r="I108" s="65">
        <f>COUNTIFS(Sheet1!$B$5:$B$2696, B15, Sheet1!$F$5:$F$2696, $I$94)</f>
        <v>0</v>
      </c>
      <c r="J108" s="43">
        <f>SUMIFS(Sheet1!$G$5:$G$2696, Sheet1!$B$5:$B$2696, B15, Sheet1!$F$5:$F$2696, $I$94)</f>
        <v>0</v>
      </c>
      <c r="K108" s="43">
        <f>COUNTIFS(Sheet1!$B$5:$B$2696, B15, Sheet1!$F$5:$F$2696, $K$95)</f>
        <v>0</v>
      </c>
      <c r="L108" s="66">
        <f>SUMIFS(Sheet1!$G$5:$G$2696, Sheet1!$B$5:$B$2696, B15, Sheet1!$F$5:$F$2696, $K$95)</f>
        <v>0</v>
      </c>
      <c r="M108" s="65">
        <f>COUNTIFS(Sheet1!$B$5:$B$2696, B15, Sheet1!$F$5:$F$2696, $M$94)</f>
        <v>0</v>
      </c>
      <c r="N108" s="66">
        <f>SUMIFS(Sheet1!$G$5:$G$2696, Sheet1!$B$5:$B$2696, B15, Sheet1!$F$5:$F$2696, $M$94)</f>
        <v>0</v>
      </c>
      <c r="O108" s="65">
        <f>COUNTIFS(Sheet1!$B$5:$B$2696, B15, Sheet1!$F$5:$F$2696, $O$95)</f>
        <v>0</v>
      </c>
      <c r="P108" s="66">
        <f>SUMIFS(Sheet1!$G$5:$G$2696, Sheet1!$B$5:$B$2696, B15, Sheet1!$F$5:$F$2696, $O$95)</f>
        <v>0</v>
      </c>
      <c r="Q108" s="65">
        <f>COUNTIFS(Sheet1!$B$5:$B$2696, B15, Sheet1!$F$5:$F$2696, $Q$94)</f>
        <v>1</v>
      </c>
      <c r="R108" s="66">
        <f>SUMIFS(Sheet1!$G$5:$G$2696, Sheet1!$B$5:$B$2696, B15, Sheet1!$F$5:$F$2696, $Q$94)</f>
        <v>350</v>
      </c>
    </row>
    <row r="109" spans="1:52">
      <c r="A109" s="67">
        <v>49</v>
      </c>
      <c r="B109" s="67" t="s">
        <v>73</v>
      </c>
      <c r="C109" s="65">
        <f>COUNTIFS(Sheet1!$B$5:$B$2696, B16, Sheet1!$F$5:$F$2696, $C$94)</f>
        <v>0</v>
      </c>
      <c r="D109" s="66">
        <f>SUMIFS(Sheet1!$G$5:$G$2696, Sheet1!$B$5:$B$2696, B16, Sheet1!$F$5:$F$2696, $C$94)</f>
        <v>0</v>
      </c>
      <c r="E109" s="65">
        <f>COUNTIFS(Sheet1!$B$5:$B$2696, B16, Sheet1!$F$5:$F$2696, $E$94)</f>
        <v>0</v>
      </c>
      <c r="F109" s="66">
        <f>SUMIFS(Sheet1!$G$5:$G$2696, Sheet1!$B$5:$B$2696, B16, Sheet1!$F$5:$F$2696, $E$94)</f>
        <v>0</v>
      </c>
      <c r="G109" s="65">
        <f>COUNTIFS(Sheet1!$B$5:$B$2696, B16, Sheet1!$F$5:$F$2696, $G$94)</f>
        <v>0</v>
      </c>
      <c r="H109" s="66">
        <f>SUMIFS(Sheet1!$G$5:$G$2696, Sheet1!$B$5:$B$2696, B16, Sheet1!$F$5:$F$2696, $G$94)</f>
        <v>0</v>
      </c>
      <c r="I109" s="65">
        <f>COUNTIFS(Sheet1!$B$5:$B$2696, B16, Sheet1!$F$5:$F$2696, $I$94)</f>
        <v>0</v>
      </c>
      <c r="J109" s="43">
        <f>SUMIFS(Sheet1!$G$5:$G$2696, Sheet1!$B$5:$B$2696, B16, Sheet1!$F$5:$F$2696, $I$94)</f>
        <v>0</v>
      </c>
      <c r="K109" s="43">
        <f>COUNTIFS(Sheet1!$B$5:$B$2696, B16, Sheet1!$F$5:$F$2696, $K$95)</f>
        <v>0</v>
      </c>
      <c r="L109" s="66">
        <f>SUMIFS(Sheet1!$G$5:$G$2696, Sheet1!$B$5:$B$2696, B16, Sheet1!$F$5:$F$2696, $K$95)</f>
        <v>0</v>
      </c>
      <c r="M109" s="65">
        <f>COUNTIFS(Sheet1!$B$5:$B$2696, B16, Sheet1!$F$5:$F$2696, $M$94)</f>
        <v>0</v>
      </c>
      <c r="N109" s="66">
        <f>SUMIFS(Sheet1!$G$5:$G$2696, Sheet1!$B$5:$B$2696, B16, Sheet1!$F$5:$F$2696, $M$94)</f>
        <v>0</v>
      </c>
      <c r="O109" s="65">
        <f>COUNTIFS(Sheet1!$B$5:$B$2696, B16, Sheet1!$F$5:$F$2696, $O$95)</f>
        <v>0</v>
      </c>
      <c r="P109" s="66">
        <f>SUMIFS(Sheet1!$G$5:$G$2696, Sheet1!$B$5:$B$2696, B16, Sheet1!$F$5:$F$2696, $O$95)</f>
        <v>0</v>
      </c>
      <c r="Q109" s="65">
        <f>COUNTIFS(Sheet1!$B$5:$B$2696, B16, Sheet1!$F$5:$F$2696, $Q$94)</f>
        <v>1</v>
      </c>
      <c r="R109" s="66">
        <f>SUMIFS(Sheet1!$G$5:$G$2696, Sheet1!$B$5:$B$2696, B16, Sheet1!$F$5:$F$2696, $Q$94)</f>
        <v>300</v>
      </c>
    </row>
    <row r="110" spans="1:52">
      <c r="A110" s="67">
        <v>196</v>
      </c>
      <c r="B110" s="67" t="s">
        <v>181</v>
      </c>
      <c r="C110" s="65">
        <f>COUNTIFS(Sheet1!$B$5:$B$2696, B17, Sheet1!$F$5:$F$2696, $C$94)</f>
        <v>2</v>
      </c>
      <c r="D110" s="66">
        <f>SUMIFS(Sheet1!$G$5:$G$2696, Sheet1!$B$5:$B$2696, B17, Sheet1!$F$5:$F$2696, $C$94)</f>
        <v>1250</v>
      </c>
      <c r="E110" s="65">
        <f>COUNTIFS(Sheet1!$B$5:$B$2696, B17, Sheet1!$F$5:$F$2696, $E$94)</f>
        <v>2</v>
      </c>
      <c r="F110" s="66">
        <f>SUMIFS(Sheet1!$G$5:$G$2696, Sheet1!$B$5:$B$2696, B17, Sheet1!$F$5:$F$2696, $E$94)</f>
        <v>450</v>
      </c>
      <c r="G110" s="65">
        <f>COUNTIFS(Sheet1!$B$5:$B$2696, B17, Sheet1!$F$5:$F$2696, $G$94)</f>
        <v>0</v>
      </c>
      <c r="H110" s="66">
        <f>SUMIFS(Sheet1!$G$5:$G$2696, Sheet1!$B$5:$B$2696, B17, Sheet1!$F$5:$F$2696, $G$94)</f>
        <v>0</v>
      </c>
      <c r="I110" s="65">
        <f>COUNTIFS(Sheet1!$B$5:$B$2696, B17, Sheet1!$F$5:$F$2696, $I$94)</f>
        <v>0</v>
      </c>
      <c r="J110" s="43">
        <f>SUMIFS(Sheet1!$G$5:$G$2696, Sheet1!$B$5:$B$2696, B17, Sheet1!$F$5:$F$2696, $I$94)</f>
        <v>0</v>
      </c>
      <c r="K110" s="43">
        <f>COUNTIFS(Sheet1!$B$5:$B$2696, B17, Sheet1!$F$5:$F$2696, $K$95)</f>
        <v>0</v>
      </c>
      <c r="L110" s="66">
        <f>SUMIFS(Sheet1!$G$5:$G$2696, Sheet1!$B$5:$B$2696, B17, Sheet1!$F$5:$F$2696, $K$95)</f>
        <v>0</v>
      </c>
      <c r="M110" s="65">
        <f>COUNTIFS(Sheet1!$B$5:$B$2696, B17, Sheet1!$F$5:$F$2696, $M$94)</f>
        <v>0</v>
      </c>
      <c r="N110" s="66">
        <f>SUMIFS(Sheet1!$G$5:$G$2696, Sheet1!$B$5:$B$2696, B17, Sheet1!$F$5:$F$2696, $M$94)</f>
        <v>0</v>
      </c>
      <c r="O110" s="65">
        <f>COUNTIFS(Sheet1!$B$5:$B$2696, B17, Sheet1!$F$5:$F$2696, $O$95)</f>
        <v>0</v>
      </c>
      <c r="P110" s="66">
        <f>SUMIFS(Sheet1!$G$5:$G$2696, Sheet1!$B$5:$B$2696, B17, Sheet1!$F$5:$F$2696, $O$95)</f>
        <v>0</v>
      </c>
      <c r="Q110" s="65">
        <f>COUNTIFS(Sheet1!$B$5:$B$2696, B17, Sheet1!$F$5:$F$2696, $Q$94)</f>
        <v>0</v>
      </c>
      <c r="R110" s="66">
        <f>SUMIFS(Sheet1!$G$5:$G$2696, Sheet1!$B$5:$B$2696, B17, Sheet1!$F$5:$F$2696, $Q$94)</f>
        <v>0</v>
      </c>
    </row>
    <row r="111" spans="1:52">
      <c r="A111" s="67">
        <v>26</v>
      </c>
      <c r="B111" s="67" t="s">
        <v>80</v>
      </c>
      <c r="C111" s="65">
        <f>COUNTIFS(Sheet1!$B$5:$B$2696, B13, Sheet1!$F$5:$F$2696, $C$94)</f>
        <v>0</v>
      </c>
      <c r="D111" s="66">
        <f>SUMIFS(Sheet1!$G$5:$G$2696, Sheet1!$B$5:$B$2696, B13, Sheet1!$F$5:$F$2696, $C$94)</f>
        <v>0</v>
      </c>
      <c r="E111" s="65">
        <f>COUNTIFS(Sheet1!$B$5:$B$2696, B13, Sheet1!$F$5:$F$2696, $E$94)</f>
        <v>0</v>
      </c>
      <c r="F111" s="66">
        <f>SUMIFS(Sheet1!$G$5:$G$2696, Sheet1!$B$5:$B$2696, B13, Sheet1!$F$5:$F$2696, $E$94)</f>
        <v>0</v>
      </c>
      <c r="G111" s="65">
        <f>COUNTIFS(Sheet1!$B$5:$B$2696, B13, Sheet1!$F$5:$F$2696, $G$94)</f>
        <v>0</v>
      </c>
      <c r="H111" s="66">
        <f>SUMIFS(Sheet1!$G$5:$G$2696, Sheet1!$B$5:$B$2696, B13, Sheet1!$F$5:$F$2696, $G$94)</f>
        <v>0</v>
      </c>
      <c r="I111" s="65">
        <f>COUNTIFS(Sheet1!$B$5:$B$2696, B13, Sheet1!$F$5:$F$2696, $I$94)</f>
        <v>0</v>
      </c>
      <c r="J111" s="43">
        <f>SUMIFS(Sheet1!$G$5:$G$2696, Sheet1!$B$5:$B$2696, B13, Sheet1!$F$5:$F$2696, $I$94)</f>
        <v>0</v>
      </c>
      <c r="K111" s="43">
        <f>COUNTIFS(Sheet1!$B$5:$B$2696, B13, Sheet1!$F$5:$F$2696, $K$95)</f>
        <v>0</v>
      </c>
      <c r="L111" s="66">
        <f>SUMIFS(Sheet1!$G$5:$G$2696, Sheet1!$B$5:$B$2696, B13, Sheet1!$F$5:$F$2696, $K$95)</f>
        <v>0</v>
      </c>
      <c r="M111" s="65">
        <f>COUNTIFS(Sheet1!$B$5:$B$2696, B13, Sheet1!$F$5:$F$2696, $M$94)</f>
        <v>0</v>
      </c>
      <c r="N111" s="66">
        <f>SUMIFS(Sheet1!$G$5:$G$2696, Sheet1!$B$5:$B$2696, B13, Sheet1!$F$5:$F$2696, $M$94)</f>
        <v>0</v>
      </c>
      <c r="O111" s="65">
        <f>COUNTIFS(Sheet1!$B$5:$B$2696, B13, Sheet1!$F$5:$F$2696, $O$95)</f>
        <v>0</v>
      </c>
      <c r="P111" s="66">
        <f>SUMIFS(Sheet1!$G$5:$G$2696, Sheet1!$B$5:$B$2696, B13, Sheet1!$F$5:$F$2696, $O$95)</f>
        <v>0</v>
      </c>
      <c r="Q111" s="65">
        <f>COUNTIFS(Sheet1!$B$5:$B$2696, B13, Sheet1!$F$5:$F$2696, $Q$94)</f>
        <v>2</v>
      </c>
      <c r="R111" s="66">
        <f>SUMIFS(Sheet1!$G$5:$G$2696, Sheet1!$B$5:$B$2696, B13, Sheet1!$F$5:$F$2696, $Q$94)</f>
        <v>450</v>
      </c>
    </row>
    <row r="112" spans="1:52">
      <c r="A112" s="67">
        <v>21</v>
      </c>
      <c r="B112" s="67" t="s">
        <v>192</v>
      </c>
      <c r="C112" s="65">
        <f>COUNTIFS(Sheet1!$B$5:$B$2696, B18, Sheet1!$F$5:$F$2696, $C$94)</f>
        <v>0</v>
      </c>
      <c r="D112" s="66">
        <f>SUMIFS(Sheet1!$G$5:$G$2696, Sheet1!$B$5:$B$2696, B18, Sheet1!$F$5:$F$2696, $C$94)</f>
        <v>0</v>
      </c>
      <c r="E112" s="65">
        <f>COUNTIFS(Sheet1!$B$5:$B$2696, B18, Sheet1!$F$5:$F$2696, $E$94)</f>
        <v>1</v>
      </c>
      <c r="F112" s="66">
        <f>SUMIFS(Sheet1!$G$5:$G$2696, Sheet1!$B$5:$B$2696, B18, Sheet1!$F$5:$F$2696, $E$94)</f>
        <v>300</v>
      </c>
      <c r="G112" s="65">
        <f>COUNTIFS(Sheet1!$B$5:$B$2696, B18, Sheet1!$F$5:$F$2696, $G$94)</f>
        <v>0</v>
      </c>
      <c r="H112" s="66">
        <f>SUMIFS(Sheet1!$G$5:$G$2696, Sheet1!$B$5:$B$2696, B18, Sheet1!$F$5:$F$2696, $G$94)</f>
        <v>0</v>
      </c>
      <c r="I112" s="65">
        <f>COUNTIFS(Sheet1!$B$5:$B$2696, B18, Sheet1!$F$5:$F$2696, $I$94)</f>
        <v>0</v>
      </c>
      <c r="J112" s="43">
        <f>SUMIFS(Sheet1!$G$5:$G$2696, Sheet1!$B$5:$B$2696, B18, Sheet1!$F$5:$F$2696, $I$94)</f>
        <v>0</v>
      </c>
      <c r="K112" s="43">
        <f>COUNTIFS(Sheet1!$B$5:$B$2696, B18, Sheet1!$F$5:$F$2696, $K$95)</f>
        <v>0</v>
      </c>
      <c r="L112" s="66">
        <f>SUMIFS(Sheet1!$G$5:$G$2696, Sheet1!$B$5:$B$2696, B18, Sheet1!$F$5:$F$2696, $K$95)</f>
        <v>0</v>
      </c>
      <c r="M112" s="65">
        <f>COUNTIFS(Sheet1!$B$5:$B$2696, B18, Sheet1!$F$5:$F$2696, $M$94)</f>
        <v>0</v>
      </c>
      <c r="N112" s="66">
        <f>SUMIFS(Sheet1!$G$5:$G$2696, Sheet1!$B$5:$B$2696, B18, Sheet1!$F$5:$F$2696, $M$94)</f>
        <v>0</v>
      </c>
      <c r="O112" s="65">
        <f>COUNTIFS(Sheet1!$B$5:$B$2696, B18, Sheet1!$F$5:$F$2696, $O$95)</f>
        <v>0</v>
      </c>
      <c r="P112" s="66">
        <f>SUMIFS(Sheet1!$G$5:$G$2696, Sheet1!$B$5:$B$2696, B18, Sheet1!$F$5:$F$2696, $O$95)</f>
        <v>0</v>
      </c>
      <c r="Q112" s="65">
        <f>COUNTIFS(Sheet1!$B$5:$B$2696, B18, Sheet1!$F$5:$F$2696, $Q$94)</f>
        <v>0</v>
      </c>
      <c r="R112" s="66">
        <f>SUMIFS(Sheet1!$G$5:$G$2696, Sheet1!$B$5:$B$2696, B18, Sheet1!$F$5:$F$2696, $Q$94)</f>
        <v>0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>
      <c r="A113" s="67">
        <v>14</v>
      </c>
      <c r="B113" s="67" t="s">
        <v>194</v>
      </c>
      <c r="C113" s="65">
        <f>COUNTIFS(Sheet1!$B$5:$B$2696, B19, Sheet1!$F$5:$F$2696, $C$94)</f>
        <v>0</v>
      </c>
      <c r="D113" s="66">
        <f>SUMIFS(Sheet1!$G$5:$G$2696, Sheet1!$B$5:$B$2696, B19, Sheet1!$F$5:$F$2696, $C$94)</f>
        <v>0</v>
      </c>
      <c r="E113" s="65">
        <f>COUNTIFS(Sheet1!$B$5:$B$2696, B19, Sheet1!$F$5:$F$2696, $E$94)</f>
        <v>0</v>
      </c>
      <c r="F113" s="66">
        <f>SUMIFS(Sheet1!$G$5:$G$2696, Sheet1!$B$5:$B$2696, B19, Sheet1!$F$5:$F$2696, $E$94)</f>
        <v>0</v>
      </c>
      <c r="G113" s="65">
        <f>COUNTIFS(Sheet1!$B$5:$B$2696, B19, Sheet1!$F$5:$F$2696, $G$94)</f>
        <v>0</v>
      </c>
      <c r="H113" s="66">
        <f>SUMIFS(Sheet1!$G$5:$G$2696, Sheet1!$B$5:$B$2696, B19, Sheet1!$F$5:$F$2696, $G$94)</f>
        <v>0</v>
      </c>
      <c r="I113" s="65">
        <f>COUNTIFS(Sheet1!$B$5:$B$2696, B19, Sheet1!$F$5:$F$2696, $I$94)</f>
        <v>0</v>
      </c>
      <c r="J113" s="43">
        <f>SUMIFS(Sheet1!$G$5:$G$2696, Sheet1!$B$5:$B$2696, B19, Sheet1!$F$5:$F$2696, $I$94)</f>
        <v>0</v>
      </c>
      <c r="K113" s="43">
        <f>COUNTIFS(Sheet1!$B$5:$B$2696, B19, Sheet1!$F$5:$F$2696, $K$95)</f>
        <v>0</v>
      </c>
      <c r="L113" s="66">
        <f>SUMIFS(Sheet1!$G$5:$G$2696, Sheet1!$B$5:$B$2696, B19, Sheet1!$F$5:$F$2696, $K$95)</f>
        <v>0</v>
      </c>
      <c r="M113" s="65">
        <f>COUNTIFS(Sheet1!$B$5:$B$2696, B19, Sheet1!$F$5:$F$2696, $M$94)</f>
        <v>0</v>
      </c>
      <c r="N113" s="66">
        <f>SUMIFS(Sheet1!$G$5:$G$2696, Sheet1!$B$5:$B$2696, B19, Sheet1!$F$5:$F$2696, $M$94)</f>
        <v>0</v>
      </c>
      <c r="O113" s="65">
        <f>COUNTIFS(Sheet1!$B$5:$B$2696, B19, Sheet1!$F$5:$F$2696, $O$95)</f>
        <v>0</v>
      </c>
      <c r="P113" s="66">
        <f>SUMIFS(Sheet1!$G$5:$G$2696, Sheet1!$B$5:$B$2696, B19, Sheet1!$F$5:$F$2696, $O$95)</f>
        <v>0</v>
      </c>
      <c r="Q113" s="65">
        <f>COUNTIFS(Sheet1!$B$5:$B$2696, B19, Sheet1!$F$5:$F$2696, $Q$94)</f>
        <v>3</v>
      </c>
      <c r="R113" s="66">
        <f>SUMIFS(Sheet1!$G$5:$G$2696, Sheet1!$B$5:$B$2696, B19, Sheet1!$F$5:$F$2696, $Q$94)</f>
        <v>600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>
      <c r="A114" s="88">
        <f>SUM(A97:A113)</f>
        <v>1402</v>
      </c>
      <c r="B114" s="88" t="s">
        <v>87</v>
      </c>
      <c r="C114" s="86">
        <f t="shared" ref="C114:P114" si="4">SUM(C97:C112)</f>
        <v>2</v>
      </c>
      <c r="D114" s="87">
        <f t="shared" si="4"/>
        <v>1250</v>
      </c>
      <c r="E114" s="86">
        <f t="shared" si="4"/>
        <v>3</v>
      </c>
      <c r="F114" s="87">
        <f t="shared" si="4"/>
        <v>750</v>
      </c>
      <c r="G114" s="86">
        <f t="shared" si="4"/>
        <v>1</v>
      </c>
      <c r="H114" s="87">
        <f t="shared" si="4"/>
        <v>150</v>
      </c>
      <c r="I114" s="86">
        <f t="shared" si="4"/>
        <v>2</v>
      </c>
      <c r="J114" s="89">
        <f t="shared" si="4"/>
        <v>200</v>
      </c>
      <c r="K114" s="89">
        <f t="shared" si="4"/>
        <v>2</v>
      </c>
      <c r="L114" s="87">
        <f t="shared" si="4"/>
        <v>200</v>
      </c>
      <c r="M114" s="86">
        <f t="shared" si="4"/>
        <v>4</v>
      </c>
      <c r="N114" s="87">
        <f t="shared" si="4"/>
        <v>700</v>
      </c>
      <c r="O114" s="86">
        <f t="shared" si="4"/>
        <v>3</v>
      </c>
      <c r="P114" s="87">
        <f t="shared" si="4"/>
        <v>290</v>
      </c>
      <c r="Q114" s="86">
        <f>SUM(Q97:Q113)</f>
        <v>8</v>
      </c>
      <c r="R114" s="87">
        <f>SUM(R97:R113)</f>
        <v>2150</v>
      </c>
      <c r="T114">
        <f>C114+E114+G114+I114+K114+M114+O114+Q114</f>
        <v>25</v>
      </c>
      <c r="U114">
        <f>D114+F114+H114+J114+L114+N114+P114+R114</f>
        <v>5690</v>
      </c>
    </row>
    <row r="117" spans="1:52">
      <c r="A117" s="533" t="s">
        <v>0</v>
      </c>
      <c r="B117" s="534" t="s">
        <v>1</v>
      </c>
      <c r="C117" s="535" t="s">
        <v>188</v>
      </c>
      <c r="D117" s="527"/>
      <c r="E117" s="527"/>
      <c r="F117" s="527"/>
      <c r="G117" s="527"/>
      <c r="H117" s="527"/>
      <c r="I117" s="527"/>
      <c r="J117" s="527"/>
      <c r="K117" s="527"/>
      <c r="L117" s="527"/>
      <c r="M117" s="527"/>
      <c r="N117" s="527"/>
      <c r="O117" s="527"/>
      <c r="P117" s="527"/>
      <c r="Q117" s="527"/>
      <c r="R117" s="536"/>
      <c r="S117" s="8"/>
      <c r="T117" s="8"/>
    </row>
    <row r="118" spans="1:52">
      <c r="A118" s="516"/>
      <c r="B118" s="516"/>
      <c r="C118" s="497" t="s">
        <v>189</v>
      </c>
      <c r="D118" s="449"/>
      <c r="E118" s="449"/>
      <c r="F118" s="449"/>
      <c r="G118" s="449"/>
      <c r="H118" s="498"/>
      <c r="I118" s="551" t="s">
        <v>190</v>
      </c>
      <c r="J118" s="552"/>
      <c r="K118" s="497" t="s">
        <v>191</v>
      </c>
      <c r="L118" s="449"/>
      <c r="M118" s="449"/>
      <c r="N118" s="449"/>
      <c r="O118" s="449"/>
      <c r="P118" s="498"/>
      <c r="Q118" s="547" t="s">
        <v>193</v>
      </c>
      <c r="R118" s="548"/>
    </row>
    <row r="119" spans="1:52">
      <c r="A119" s="516"/>
      <c r="B119" s="516"/>
      <c r="C119" s="518" t="s">
        <v>33</v>
      </c>
      <c r="D119" s="502"/>
      <c r="E119" s="501" t="s">
        <v>788</v>
      </c>
      <c r="F119" s="502"/>
      <c r="G119" s="501" t="s">
        <v>831</v>
      </c>
      <c r="H119" s="545"/>
      <c r="I119" s="553"/>
      <c r="J119" s="554"/>
      <c r="K119" s="518" t="s">
        <v>33</v>
      </c>
      <c r="L119" s="502"/>
      <c r="M119" s="501" t="s">
        <v>633</v>
      </c>
      <c r="N119" s="502"/>
      <c r="O119" s="501" t="s">
        <v>636</v>
      </c>
      <c r="P119" s="545"/>
      <c r="Q119" s="549"/>
      <c r="R119" s="550"/>
    </row>
    <row r="120" spans="1:52">
      <c r="A120" s="517"/>
      <c r="B120" s="517"/>
      <c r="C120" s="65" t="s">
        <v>4</v>
      </c>
      <c r="D120" s="43" t="s">
        <v>41</v>
      </c>
      <c r="E120" s="43" t="s">
        <v>4</v>
      </c>
      <c r="F120" s="43" t="s">
        <v>41</v>
      </c>
      <c r="G120" s="43" t="s">
        <v>4</v>
      </c>
      <c r="H120" s="66" t="s">
        <v>41</v>
      </c>
      <c r="I120" s="65" t="s">
        <v>4</v>
      </c>
      <c r="J120" s="66" t="s">
        <v>41</v>
      </c>
      <c r="K120" s="65" t="s">
        <v>4</v>
      </c>
      <c r="L120" s="43" t="s">
        <v>41</v>
      </c>
      <c r="M120" s="43" t="s">
        <v>4</v>
      </c>
      <c r="N120" s="43" t="s">
        <v>41</v>
      </c>
      <c r="O120" s="43" t="s">
        <v>4</v>
      </c>
      <c r="P120" s="66" t="s">
        <v>41</v>
      </c>
      <c r="Q120" s="65" t="s">
        <v>4</v>
      </c>
      <c r="R120" s="66" t="s">
        <v>41</v>
      </c>
    </row>
    <row r="121" spans="1:52">
      <c r="A121" s="67">
        <v>82</v>
      </c>
      <c r="B121" s="67" t="s">
        <v>18</v>
      </c>
      <c r="C121" s="65">
        <f>COUNTIFS(Sheet1!$B$5:$B$2696, B3, Sheet1!$F$5:$F$2696, $C$118)</f>
        <v>0</v>
      </c>
      <c r="D121" s="43">
        <f>SUMIFS(Sheet1!$G$5:$G$2696, Sheet1!$B$5:$B$2696, B3, Sheet1!$F$5:$F$2696, $C$118)</f>
        <v>0</v>
      </c>
      <c r="E121" s="43">
        <f>COUNTIFS(Sheet1!$B$5:$B$2696, B3, Sheet1!$F$5:$F$2696, $E$119)</f>
        <v>0</v>
      </c>
      <c r="F121" s="43">
        <f>SUMIFS(Sheet1!$G$5:$G$2696, Sheet1!$B$5:$B$2696, B3, Sheet1!$F$5:$F$2696, $E$119)</f>
        <v>0</v>
      </c>
      <c r="G121" s="43">
        <f>COUNTIFS(Sheet1!$B$5:$B$2696, B3, Sheet1!$F$5:$F$2696, $G$119)</f>
        <v>0</v>
      </c>
      <c r="H121" s="66">
        <f>SUMIFS(Sheet1!$G$5:$G$2696, Sheet1!$B$5:$B$2696, B3, Sheet1!$F$5:$F$2696, $G$119)</f>
        <v>0</v>
      </c>
      <c r="I121" s="65">
        <f>COUNTIFS(Sheet1!$B$5:$B$2696, B3, Sheet1!$F$5:$F$2696, $I$118)</f>
        <v>0</v>
      </c>
      <c r="J121" s="66">
        <f>SUMIFS(Sheet1!$G$5:$G$2696, Sheet1!$B$5:$B$2696, B3, Sheet1!$F$5:$F$2696, $I$118)</f>
        <v>0</v>
      </c>
      <c r="K121" s="65">
        <f>COUNTIFS(Sheet1!$B$5:$B$2696, B3, Sheet1!$F$5:$F$2696, $K$118)</f>
        <v>1</v>
      </c>
      <c r="L121" s="43">
        <f>SUMIFS(Sheet1!$G$5:$G$2696, Sheet1!$B$5:$B$2696, B3, Sheet1!$F$5:$F$2696, $K$118)</f>
        <v>100</v>
      </c>
      <c r="M121" s="43">
        <f>COUNTIFS(Sheet1!$B$5:$B$2696, B3, Sheet1!$F$5:$F$2696, $M$119)</f>
        <v>0</v>
      </c>
      <c r="N121" s="43">
        <f>SUMIFS(Sheet1!$G$5:$G$2696, Sheet1!$B$5:$B$2696, B3, Sheet1!$F$5:$F$2696, $M$119)</f>
        <v>0</v>
      </c>
      <c r="O121" s="43">
        <f>COUNTIFS(Sheet1!$B$5:$B$2696, B3, Sheet1!$F$5:$F$2696, $O$119)</f>
        <v>0</v>
      </c>
      <c r="P121" s="66">
        <f>SUMIFS(Sheet1!$G$5:$G$2696, Sheet1!$B$5:$B$2696, B3, Sheet1!$F$5:$F$2696, $O$119)</f>
        <v>0</v>
      </c>
      <c r="Q121" s="65">
        <f>COUNTIFS(Sheet1!$B$5:$B$2696, B3, Sheet1!$F$5:$F$2696, $Q$118)</f>
        <v>0</v>
      </c>
      <c r="R121" s="66">
        <f>SUMIFS(Sheet1!$G$5:$G$2696, Sheet1!$B$5:$B$2696, B3, Sheet1!$F$5:$F$2696, $Q$118)</f>
        <v>0</v>
      </c>
    </row>
    <row r="122" spans="1:52">
      <c r="A122" s="67">
        <v>101</v>
      </c>
      <c r="B122" s="67" t="s">
        <v>38</v>
      </c>
      <c r="C122" s="65">
        <f>COUNTIFS(Sheet1!$B$5:$B$2696, B4, Sheet1!$F$5:$F$2696, $C$118)</f>
        <v>0</v>
      </c>
      <c r="D122" s="43">
        <f>SUMIFS(Sheet1!$G$5:$G$2696, Sheet1!$B$5:$B$2696, B4, Sheet1!$F$5:$F$2696, $C$118)</f>
        <v>0</v>
      </c>
      <c r="E122" s="43">
        <f>COUNTIFS(Sheet1!$B$5:$B$2696, B4, Sheet1!$F$5:$F$2696, $E$119)</f>
        <v>0</v>
      </c>
      <c r="F122" s="43">
        <f>SUMIFS(Sheet1!$G$5:$G$2696, Sheet1!$B$5:$B$2696, B4, Sheet1!$F$5:$F$2696, $E$119)</f>
        <v>0</v>
      </c>
      <c r="G122" s="43">
        <f>COUNTIFS(Sheet1!$B$5:$B$2696, B4, Sheet1!$F$5:$F$2696, $G$119)</f>
        <v>0</v>
      </c>
      <c r="H122" s="66">
        <f>SUMIFS(Sheet1!$G$5:$G$2696, Sheet1!$B$5:$B$2696, B4, Sheet1!$F$5:$F$2696, $G$119)</f>
        <v>0</v>
      </c>
      <c r="I122" s="65">
        <f>COUNTIFS(Sheet1!$B$5:$B$2696, B4, Sheet1!$F$5:$F$2696, $I$118)</f>
        <v>0</v>
      </c>
      <c r="J122" s="66">
        <f>SUMIFS(Sheet1!$G$5:$G$2696, Sheet1!$B$5:$B$2696, B4, Sheet1!$F$5:$F$2696, $I$118)</f>
        <v>0</v>
      </c>
      <c r="K122" s="65">
        <f>COUNTIFS(Sheet1!$B$5:$B$2696, B4, Sheet1!$F$5:$F$2696, $K$118)</f>
        <v>1</v>
      </c>
      <c r="L122" s="43">
        <f>SUMIFS(Sheet1!$G$5:$G$2696, Sheet1!$B$5:$B$2696, B4, Sheet1!$F$5:$F$2696, $K$118)</f>
        <v>100</v>
      </c>
      <c r="M122" s="43">
        <f>COUNTIFS(Sheet1!$B$5:$B$2696, B4, Sheet1!$F$5:$F$2696, $M$119)</f>
        <v>0</v>
      </c>
      <c r="N122" s="43">
        <f>SUMIFS(Sheet1!$G$5:$G$2696, Sheet1!$B$5:$B$2696, B4, Sheet1!$F$5:$F$2696, $M$119)</f>
        <v>0</v>
      </c>
      <c r="O122" s="43">
        <f>COUNTIFS(Sheet1!$B$5:$B$2696, B4, Sheet1!$F$5:$F$2696, $O$119)</f>
        <v>0</v>
      </c>
      <c r="P122" s="66">
        <f>SUMIFS(Sheet1!$G$5:$G$2696, Sheet1!$B$5:$B$2696, B4, Sheet1!$F$5:$F$2696, $O$119)</f>
        <v>0</v>
      </c>
      <c r="Q122" s="65">
        <f>COUNTIFS(Sheet1!$B$5:$B$2696, B4, Sheet1!$F$5:$F$2696, $Q$118)</f>
        <v>0</v>
      </c>
      <c r="R122" s="66">
        <f>SUMIFS(Sheet1!$G$5:$G$2696, Sheet1!$B$5:$B$2696, B4, Sheet1!$F$5:$F$2696, $Q$118)</f>
        <v>0</v>
      </c>
    </row>
    <row r="123" spans="1:52">
      <c r="A123" s="67">
        <v>82</v>
      </c>
      <c r="B123" s="67" t="s">
        <v>43</v>
      </c>
      <c r="C123" s="65">
        <f>COUNTIFS(Sheet1!$B$5:$B$2696, B5, Sheet1!$F$5:$F$2696, $C$118)</f>
        <v>0</v>
      </c>
      <c r="D123" s="43">
        <f>SUMIFS(Sheet1!$G$5:$G$2696, Sheet1!$B$5:$B$2696, B5, Sheet1!$F$5:$F$2696, $C$118)</f>
        <v>0</v>
      </c>
      <c r="E123" s="43">
        <f>COUNTIFS(Sheet1!$B$5:$B$2696, B5, Sheet1!$F$5:$F$2696, $E$119)</f>
        <v>0</v>
      </c>
      <c r="F123" s="43">
        <f>SUMIFS(Sheet1!$G$5:$G$2696, Sheet1!$B$5:$B$2696, B5, Sheet1!$F$5:$F$2696, $E$119)</f>
        <v>0</v>
      </c>
      <c r="G123" s="43">
        <f>COUNTIFS(Sheet1!$B$5:$B$2696, B5, Sheet1!$F$5:$F$2696, $G$119)</f>
        <v>0</v>
      </c>
      <c r="H123" s="66">
        <f>SUMIFS(Sheet1!$G$5:$G$2696, Sheet1!$B$5:$B$2696, B5, Sheet1!$F$5:$F$2696, $G$119)</f>
        <v>0</v>
      </c>
      <c r="I123" s="65">
        <f>COUNTIFS(Sheet1!$B$5:$B$2696, B5, Sheet1!$F$5:$F$2696, $I$118)</f>
        <v>0</v>
      </c>
      <c r="J123" s="66">
        <f>SUMIFS(Sheet1!$G$5:$G$2696, Sheet1!$B$5:$B$2696, B5, Sheet1!$F$5:$F$2696, $I$118)</f>
        <v>0</v>
      </c>
      <c r="K123" s="65">
        <f>COUNTIFS(Sheet1!$B$5:$B$2696, B5, Sheet1!$F$5:$F$2696, $K$118)</f>
        <v>2</v>
      </c>
      <c r="L123" s="43">
        <f>SUMIFS(Sheet1!$G$5:$G$2696, Sheet1!$B$5:$B$2696, B5, Sheet1!$F$5:$F$2696, $K$118)</f>
        <v>700</v>
      </c>
      <c r="M123" s="43">
        <f>COUNTIFS(Sheet1!$B$5:$B$2696, B5, Sheet1!$F$5:$F$2696, $M$119)</f>
        <v>1</v>
      </c>
      <c r="N123" s="43">
        <f>SUMIFS(Sheet1!$G$5:$G$2696, Sheet1!$B$5:$B$2696, B5, Sheet1!$F$5:$F$2696, $M$119)</f>
        <v>100</v>
      </c>
      <c r="O123" s="43">
        <f>COUNTIFS(Sheet1!$B$5:$B$2696, B5, Sheet1!$F$5:$F$2696, $O$119)</f>
        <v>1</v>
      </c>
      <c r="P123" s="66">
        <f>SUMIFS(Sheet1!$G$5:$G$2696, Sheet1!$B$5:$B$2696, B5, Sheet1!$F$5:$F$2696, $O$119)</f>
        <v>0</v>
      </c>
      <c r="Q123" s="65">
        <f>COUNTIFS(Sheet1!$B$5:$B$2696, B5, Sheet1!$F$5:$F$2696, $Q$118)</f>
        <v>0</v>
      </c>
      <c r="R123" s="66">
        <f>SUMIFS(Sheet1!$G$5:$G$2696, Sheet1!$B$5:$B$2696, B5, Sheet1!$F$5:$F$2696, $Q$118)</f>
        <v>0</v>
      </c>
      <c r="AF123" t="s">
        <v>189</v>
      </c>
      <c r="AG123">
        <f>D138/C138</f>
        <v>900</v>
      </c>
    </row>
    <row r="124" spans="1:52">
      <c r="A124" s="67">
        <v>102</v>
      </c>
      <c r="B124" s="67" t="s">
        <v>44</v>
      </c>
      <c r="C124" s="65">
        <f>COUNTIFS(Sheet1!$B$5:$B$2696, B6, Sheet1!$F$5:$F$2696, $C$118)</f>
        <v>0</v>
      </c>
      <c r="D124" s="43">
        <f>SUMIFS(Sheet1!$G$5:$G$2696, Sheet1!$B$5:$B$2696, B6, Sheet1!$F$5:$F$2696, $C$118)</f>
        <v>0</v>
      </c>
      <c r="E124" s="43">
        <f>COUNTIFS(Sheet1!$B$5:$B$2696, B6, Sheet1!$F$5:$F$2696, $E$119)</f>
        <v>1</v>
      </c>
      <c r="F124" s="43">
        <f>SUMIFS(Sheet1!$G$5:$G$2696, Sheet1!$B$5:$B$2696, B6, Sheet1!$F$5:$F$2696, $E$119)</f>
        <v>100</v>
      </c>
      <c r="G124" s="43">
        <f>COUNTIFS(Sheet1!$B$5:$B$2696, B6, Sheet1!$F$5:$F$2696, $G$119)</f>
        <v>1</v>
      </c>
      <c r="H124" s="66">
        <f>SUMIFS(Sheet1!$G$5:$G$2696, Sheet1!$B$5:$B$2696, B6, Sheet1!$F$5:$F$2696, $G$119)</f>
        <v>50</v>
      </c>
      <c r="I124" s="65">
        <f>COUNTIFS(Sheet1!$B$5:$B$2696, B6, Sheet1!$F$5:$F$2696, $I$118)</f>
        <v>0</v>
      </c>
      <c r="J124" s="66">
        <f>SUMIFS(Sheet1!$G$5:$G$2696, Sheet1!$B$5:$B$2696, B6, Sheet1!$F$5:$F$2696, $I$118)</f>
        <v>0</v>
      </c>
      <c r="K124" s="65">
        <f>COUNTIFS(Sheet1!$B$5:$B$2696, B6, Sheet1!$F$5:$F$2696, $K$118)</f>
        <v>2</v>
      </c>
      <c r="L124" s="43">
        <f>SUMIFS(Sheet1!$G$5:$G$2696, Sheet1!$B$5:$B$2696, B6, Sheet1!$F$5:$F$2696, $K$118)</f>
        <v>270</v>
      </c>
      <c r="M124" s="43">
        <f>COUNTIFS(Sheet1!$B$5:$B$2696, B6, Sheet1!$F$5:$F$2696, $M$119)</f>
        <v>3</v>
      </c>
      <c r="N124" s="43">
        <f>SUMIFS(Sheet1!$G$5:$G$2696, Sheet1!$B$5:$B$2696, B6, Sheet1!$F$5:$F$2696, $M$119)</f>
        <v>180</v>
      </c>
      <c r="O124" s="43">
        <f>COUNTIFS(Sheet1!$B$5:$B$2696, B6, Sheet1!$F$5:$F$2696, $O$119)</f>
        <v>0</v>
      </c>
      <c r="P124" s="66">
        <f>SUMIFS(Sheet1!$G$5:$G$2696, Sheet1!$B$5:$B$2696, B6, Sheet1!$F$5:$F$2696, $O$119)</f>
        <v>0</v>
      </c>
      <c r="Q124" s="65">
        <f>COUNTIFS(Sheet1!$B$5:$B$2696, B6, Sheet1!$F$5:$F$2696, $Q$118)</f>
        <v>0</v>
      </c>
      <c r="R124" s="66">
        <f>SUMIFS(Sheet1!$G$5:$G$2696, Sheet1!$B$5:$B$2696, B6, Sheet1!$F$5:$F$2696, $Q$118)</f>
        <v>0</v>
      </c>
      <c r="AG124">
        <v>100</v>
      </c>
    </row>
    <row r="125" spans="1:52">
      <c r="A125" s="67">
        <v>81</v>
      </c>
      <c r="B125" s="67" t="s">
        <v>46</v>
      </c>
      <c r="C125" s="65">
        <f>COUNTIFS(Sheet1!$B$5:$B$2696, B7, Sheet1!$F$5:$F$2696, $C$118)</f>
        <v>1</v>
      </c>
      <c r="D125" s="43">
        <f>SUMIFS(Sheet1!$G$5:$G$2696, Sheet1!$B$5:$B$2696, B7, Sheet1!$F$5:$F$2696, $C$118)</f>
        <v>900</v>
      </c>
      <c r="E125" s="43">
        <f>COUNTIFS(Sheet1!$B$5:$B$2696, B7, Sheet1!$F$5:$F$2696, $E$119)</f>
        <v>0</v>
      </c>
      <c r="F125" s="43">
        <f>SUMIFS(Sheet1!$G$5:$G$2696, Sheet1!$B$5:$B$2696, B7, Sheet1!$F$5:$F$2696, $E$119)</f>
        <v>0</v>
      </c>
      <c r="G125" s="43">
        <f>COUNTIFS(Sheet1!$B$5:$B$2696, B7, Sheet1!$F$5:$F$2696, $G$119)</f>
        <v>0</v>
      </c>
      <c r="H125" s="66">
        <f>SUMIFS(Sheet1!$G$5:$G$2696, Sheet1!$B$5:$B$2696, B7, Sheet1!$F$5:$F$2696, $G$119)</f>
        <v>0</v>
      </c>
      <c r="I125" s="65">
        <f>COUNTIFS(Sheet1!$B$5:$B$2696, B7, Sheet1!$F$5:$F$2696, $I$118)</f>
        <v>0</v>
      </c>
      <c r="J125" s="66">
        <f>SUMIFS(Sheet1!$G$5:$G$2696, Sheet1!$B$5:$B$2696, B7, Sheet1!$F$5:$F$2696, $I$118)</f>
        <v>0</v>
      </c>
      <c r="K125" s="65">
        <f>COUNTIFS(Sheet1!$B$5:$B$2696, B7, Sheet1!$F$5:$F$2696, $K$118)</f>
        <v>1</v>
      </c>
      <c r="L125" s="43">
        <f>SUMIFS(Sheet1!$G$5:$G$2696, Sheet1!$B$5:$B$2696, B7, Sheet1!$F$5:$F$2696, $K$118)</f>
        <v>20</v>
      </c>
      <c r="M125" s="43">
        <f>COUNTIFS(Sheet1!$B$5:$B$2696, B7, Sheet1!$F$5:$F$2696, $M$119)</f>
        <v>0</v>
      </c>
      <c r="N125" s="43">
        <f>SUMIFS(Sheet1!$G$5:$G$2696, Sheet1!$B$5:$B$2696, B7, Sheet1!$F$5:$F$2696, $M$119)</f>
        <v>0</v>
      </c>
      <c r="O125" s="43">
        <f>COUNTIFS(Sheet1!$B$5:$B$2696, B7, Sheet1!$F$5:$F$2696, $O$119)</f>
        <v>0</v>
      </c>
      <c r="P125" s="66">
        <f>SUMIFS(Sheet1!$G$5:$G$2696, Sheet1!$B$5:$B$2696, B7, Sheet1!$F$5:$F$2696, $O$119)</f>
        <v>0</v>
      </c>
      <c r="Q125" s="65">
        <f>COUNTIFS(Sheet1!$B$5:$B$2696, B7, Sheet1!$F$5:$F$2696, $Q$118)</f>
        <v>0</v>
      </c>
      <c r="R125" s="66">
        <f>SUMIFS(Sheet1!$G$5:$G$2696, Sheet1!$B$5:$B$2696, B7, Sheet1!$F$5:$F$2696, $Q$118)</f>
        <v>0</v>
      </c>
      <c r="Y125" t="s">
        <v>420</v>
      </c>
      <c r="Z125">
        <f>SUM(K129:K137)</f>
        <v>51</v>
      </c>
      <c r="AA125">
        <f>SUM(L129:L137)</f>
        <v>23760</v>
      </c>
      <c r="AG125">
        <v>50</v>
      </c>
    </row>
    <row r="126" spans="1:52">
      <c r="A126" s="67">
        <v>125</v>
      </c>
      <c r="B126" s="67" t="s">
        <v>47</v>
      </c>
      <c r="C126" s="65">
        <f>COUNTIFS(Sheet1!$B$5:$B$2696, B8, Sheet1!$F$5:$F$2696, $C$118)</f>
        <v>0</v>
      </c>
      <c r="D126" s="43">
        <f>SUMIFS(Sheet1!$G$5:$G$2696, Sheet1!$B$5:$B$2696, B8, Sheet1!$F$5:$F$2696, $C$118)</f>
        <v>0</v>
      </c>
      <c r="E126" s="43">
        <f>COUNTIFS(Sheet1!$B$5:$B$2696, B8, Sheet1!$F$5:$F$2696, $E$119)</f>
        <v>0</v>
      </c>
      <c r="F126" s="43">
        <f>SUMIFS(Sheet1!$G$5:$G$2696, Sheet1!$B$5:$B$2696, B8, Sheet1!$F$5:$F$2696, $E$119)</f>
        <v>0</v>
      </c>
      <c r="G126" s="43">
        <f>COUNTIFS(Sheet1!$B$5:$B$2696, B8, Sheet1!$F$5:$F$2696, $G$119)</f>
        <v>0</v>
      </c>
      <c r="H126" s="66">
        <f>SUMIFS(Sheet1!$G$5:$G$2696, Sheet1!$B$5:$B$2696, B8, Sheet1!$F$5:$F$2696, $G$119)</f>
        <v>0</v>
      </c>
      <c r="I126" s="65">
        <f>COUNTIFS(Sheet1!$B$5:$B$2696, B8, Sheet1!$F$5:$F$2696, $I$118)</f>
        <v>0</v>
      </c>
      <c r="J126" s="66">
        <f>SUMIFS(Sheet1!$G$5:$G$2696, Sheet1!$B$5:$B$2696, B8, Sheet1!$F$5:$F$2696, $I$118)</f>
        <v>0</v>
      </c>
      <c r="K126" s="65">
        <f>COUNTIFS(Sheet1!$B$5:$B$2696, B8, Sheet1!$F$5:$F$2696, $K$118)</f>
        <v>0</v>
      </c>
      <c r="L126" s="43">
        <f>SUMIFS(Sheet1!$G$5:$G$2696, Sheet1!$B$5:$B$2696, B8, Sheet1!$F$5:$F$2696, $K$118)</f>
        <v>0</v>
      </c>
      <c r="M126" s="43">
        <f>COUNTIFS(Sheet1!$B$5:$B$2696, B8, Sheet1!$F$5:$F$2696, $M$119)</f>
        <v>1</v>
      </c>
      <c r="N126" s="43">
        <f>SUMIFS(Sheet1!$G$5:$G$2696, Sheet1!$B$5:$B$2696, B8, Sheet1!$F$5:$F$2696, $M$119)</f>
        <v>50</v>
      </c>
      <c r="O126" s="43">
        <f>COUNTIFS(Sheet1!$B$5:$B$2696, B8, Sheet1!$F$5:$F$2696, $O$119)</f>
        <v>1</v>
      </c>
      <c r="P126" s="66">
        <f>SUMIFS(Sheet1!$G$5:$G$2696, Sheet1!$B$5:$B$2696, B8, Sheet1!$F$5:$F$2696, $O$119)</f>
        <v>0</v>
      </c>
      <c r="Q126" s="65">
        <f>COUNTIFS(Sheet1!$B$5:$B$2696, B8, Sheet1!$F$5:$F$2696, $Q$118)</f>
        <v>0</v>
      </c>
      <c r="R126" s="66">
        <f>SUMIFS(Sheet1!$G$5:$G$2696, Sheet1!$B$5:$B$2696, B8, Sheet1!$F$5:$F$2696, $Q$118)</f>
        <v>0</v>
      </c>
      <c r="Z126">
        <f>SUM(M129:M137)</f>
        <v>16</v>
      </c>
      <c r="AA126">
        <f>SUM(N129:N137)</f>
        <v>2230</v>
      </c>
      <c r="AF126" t="s">
        <v>190</v>
      </c>
      <c r="AG126">
        <f>J138/10</f>
        <v>233</v>
      </c>
      <c r="AI126" t="s">
        <v>418</v>
      </c>
      <c r="AJ126" t="s">
        <v>420</v>
      </c>
    </row>
    <row r="127" spans="1:52">
      <c r="A127" s="67">
        <v>38</v>
      </c>
      <c r="B127" s="67" t="s">
        <v>49</v>
      </c>
      <c r="C127" s="65">
        <f>COUNTIFS(Sheet1!$B$5:$B$2696, B9, Sheet1!$F$5:$F$2696, $C$118)</f>
        <v>0</v>
      </c>
      <c r="D127" s="43">
        <f>SUMIFS(Sheet1!$G$5:$G$2696, Sheet1!$B$5:$B$2696, B9, Sheet1!$F$5:$F$2696, $C$118)</f>
        <v>0</v>
      </c>
      <c r="E127" s="43">
        <f>COUNTIFS(Sheet1!$B$5:$B$2696, B9, Sheet1!$F$5:$F$2696, $E$119)</f>
        <v>0</v>
      </c>
      <c r="F127" s="43">
        <f>SUMIFS(Sheet1!$G$5:$G$2696, Sheet1!$B$5:$B$2696, B9, Sheet1!$F$5:$F$2696, $E$119)</f>
        <v>0</v>
      </c>
      <c r="G127" s="43">
        <f>COUNTIFS(Sheet1!$B$5:$B$2696, B9, Sheet1!$F$5:$F$2696, $G$119)</f>
        <v>0</v>
      </c>
      <c r="H127" s="66">
        <f>SUMIFS(Sheet1!$G$5:$G$2696, Sheet1!$B$5:$B$2696, B9, Sheet1!$F$5:$F$2696, $G$119)</f>
        <v>0</v>
      </c>
      <c r="I127" s="65">
        <f>COUNTIFS(Sheet1!$B$5:$B$2696, B9, Sheet1!$F$5:$F$2696, $I$118)</f>
        <v>0</v>
      </c>
      <c r="J127" s="66">
        <f>SUMIFS(Sheet1!$G$5:$G$2696, Sheet1!$B$5:$B$2696, B9, Sheet1!$F$5:$F$2696, $I$118)</f>
        <v>0</v>
      </c>
      <c r="K127" s="65">
        <f>COUNTIFS(Sheet1!$B$5:$B$2696, B9, Sheet1!$F$5:$F$2696, $K$118)</f>
        <v>2</v>
      </c>
      <c r="L127" s="43">
        <f>SUMIFS(Sheet1!$G$5:$G$2696, Sheet1!$B$5:$B$2696, B9, Sheet1!$F$5:$F$2696, $K$118)</f>
        <v>520</v>
      </c>
      <c r="M127" s="43">
        <f>COUNTIFS(Sheet1!$B$5:$B$2696, B9, Sheet1!$F$5:$F$2696, $M$119)</f>
        <v>1</v>
      </c>
      <c r="N127" s="43">
        <f>SUMIFS(Sheet1!$G$5:$G$2696, Sheet1!$B$5:$B$2696, B9, Sheet1!$F$5:$F$2696, $M$119)</f>
        <v>50</v>
      </c>
      <c r="O127" s="43">
        <f>COUNTIFS(Sheet1!$B$5:$B$2696, B9, Sheet1!$F$5:$F$2696, $O$119)</f>
        <v>0</v>
      </c>
      <c r="P127" s="66">
        <f>SUMIFS(Sheet1!$G$5:$G$2696, Sheet1!$B$5:$B$2696, B9, Sheet1!$F$5:$F$2696, $O$119)</f>
        <v>0</v>
      </c>
      <c r="Q127" s="65">
        <f>COUNTIFS(Sheet1!$B$5:$B$2696, B9, Sheet1!$F$5:$F$2696, $Q$118)</f>
        <v>0</v>
      </c>
      <c r="R127" s="66">
        <f>SUMIFS(Sheet1!$G$5:$G$2696, Sheet1!$B$5:$B$2696, B9, Sheet1!$F$5:$F$2696, $Q$118)</f>
        <v>0</v>
      </c>
      <c r="Z127">
        <f>SUM(O129:O137)</f>
        <v>6</v>
      </c>
      <c r="AA127">
        <f>SUM(P129:P137)</f>
        <v>300</v>
      </c>
      <c r="AF127" t="s">
        <v>191</v>
      </c>
      <c r="AG127">
        <f>L138/79</f>
        <v>322.40506329113924</v>
      </c>
      <c r="AI127">
        <f>AA129/Z129</f>
        <v>190</v>
      </c>
      <c r="AJ127">
        <f>AA125/Z125</f>
        <v>465.88235294117646</v>
      </c>
    </row>
    <row r="128" spans="1:52">
      <c r="A128" s="67">
        <v>219</v>
      </c>
      <c r="B128" s="67" t="s">
        <v>67</v>
      </c>
      <c r="C128" s="65">
        <f>COUNTIFS(Sheet1!$B$5:$B$2696, B10, Sheet1!$F$5:$F$2696, $C$118)</f>
        <v>0</v>
      </c>
      <c r="D128" s="43">
        <f>SUMIFS(Sheet1!$G$5:$G$2696, Sheet1!$B$5:$B$2696, B10, Sheet1!$F$5:$F$2696, $C$118)</f>
        <v>0</v>
      </c>
      <c r="E128" s="43">
        <f>COUNTIFS(Sheet1!$B$5:$B$2696, B10, Sheet1!$F$5:$F$2696, $E$119)</f>
        <v>0</v>
      </c>
      <c r="F128" s="43">
        <f>SUMIFS(Sheet1!$G$5:$G$2696, Sheet1!$B$5:$B$2696, B10, Sheet1!$F$5:$F$2696, $E$119)</f>
        <v>0</v>
      </c>
      <c r="G128" s="43">
        <f>COUNTIFS(Sheet1!$B$5:$B$2696, B10, Sheet1!$F$5:$F$2696, $G$119)</f>
        <v>0</v>
      </c>
      <c r="H128" s="66">
        <f>SUMIFS(Sheet1!$G$5:$G$2696, Sheet1!$B$5:$B$2696, B10, Sheet1!$F$5:$F$2696, $G$119)</f>
        <v>0</v>
      </c>
      <c r="I128" s="65">
        <f>COUNTIFS(Sheet1!$B$5:$B$2696, B10, Sheet1!$F$5:$F$2696, $I$118)</f>
        <v>0</v>
      </c>
      <c r="J128" s="66">
        <f>SUMIFS(Sheet1!$G$5:$G$2696, Sheet1!$B$5:$B$2696, B10, Sheet1!$F$5:$F$2696, $I$118)</f>
        <v>0</v>
      </c>
      <c r="K128" s="65">
        <f>COUNTIFS(Sheet1!$B$5:$B$2696, B10, Sheet1!$F$5:$F$2696, $K$118)</f>
        <v>0</v>
      </c>
      <c r="L128" s="43">
        <f>SUMIFS(Sheet1!$G$5:$G$2696, Sheet1!$B$5:$B$2696, B10, Sheet1!$F$5:$F$2696, $K$118)</f>
        <v>0</v>
      </c>
      <c r="M128" s="43">
        <f>COUNTIFS(Sheet1!$B$5:$B$2696, B10, Sheet1!$F$5:$F$2696, $M$119)</f>
        <v>1</v>
      </c>
      <c r="N128" s="43">
        <f>SUMIFS(Sheet1!$G$5:$G$2696, Sheet1!$B$5:$B$2696, B10, Sheet1!$F$5:$F$2696, $M$119)</f>
        <v>50</v>
      </c>
      <c r="O128" s="43">
        <f>COUNTIFS(Sheet1!$B$5:$B$2696, B10, Sheet1!$F$5:$F$2696, $O$119)</f>
        <v>0</v>
      </c>
      <c r="P128" s="66">
        <f>SUMIFS(Sheet1!$G$5:$G$2696, Sheet1!$B$5:$B$2696, B10, Sheet1!$F$5:$F$2696, $O$119)</f>
        <v>0</v>
      </c>
      <c r="Q128" s="65">
        <f>COUNTIFS(Sheet1!$B$5:$B$2696, B10, Sheet1!$F$5:$F$2696, $Q$118)</f>
        <v>0</v>
      </c>
      <c r="R128" s="66">
        <f>SUMIFS(Sheet1!$G$5:$G$2696, Sheet1!$B$5:$B$2696, B10, Sheet1!$F$5:$F$2696, $Q$118)</f>
        <v>0</v>
      </c>
      <c r="AG128">
        <f>N138/31</f>
        <v>85.806451612903231</v>
      </c>
      <c r="AI128">
        <f>AA130/Z130</f>
        <v>61.428571428571431</v>
      </c>
      <c r="AJ128">
        <f>AA126/Z126</f>
        <v>139.375</v>
      </c>
    </row>
    <row r="129" spans="1:52">
      <c r="A129" s="67">
        <v>87</v>
      </c>
      <c r="B129" s="67" t="s">
        <v>68</v>
      </c>
      <c r="C129" s="65">
        <f>COUNTIFS(Sheet1!$B$5:$B$2696, B11, Sheet1!$F$5:$F$2696, $C$118)</f>
        <v>0</v>
      </c>
      <c r="D129" s="43">
        <f>SUMIFS(Sheet1!$G$5:$G$2696, Sheet1!$B$5:$B$2696, B11, Sheet1!$F$5:$F$2696, $C$118)</f>
        <v>0</v>
      </c>
      <c r="E129" s="43">
        <f>COUNTIFS(Sheet1!$B$5:$B$2696, B11, Sheet1!$F$5:$F$2696, $E$119)</f>
        <v>0</v>
      </c>
      <c r="F129" s="43">
        <f>SUMIFS(Sheet1!$G$5:$G$2696, Sheet1!$B$5:$B$2696, B11, Sheet1!$F$5:$F$2696, $E$119)</f>
        <v>0</v>
      </c>
      <c r="G129" s="43">
        <f>COUNTIFS(Sheet1!$B$5:$B$2696, B11, Sheet1!$F$5:$F$2696, $G$119)</f>
        <v>0</v>
      </c>
      <c r="H129" s="66">
        <f>SUMIFS(Sheet1!$G$5:$G$2696, Sheet1!$B$5:$B$2696, B11, Sheet1!$F$5:$F$2696, $G$119)</f>
        <v>0</v>
      </c>
      <c r="I129" s="65">
        <f>COUNTIFS(Sheet1!$B$5:$B$2696, B11, Sheet1!$F$5:$F$2696, $I$118)</f>
        <v>4</v>
      </c>
      <c r="J129" s="66">
        <f>SUMIFS(Sheet1!$G$5:$G$2696, Sheet1!$B$5:$B$2696, B11, Sheet1!$F$5:$F$2696, $I$118)</f>
        <v>1500</v>
      </c>
      <c r="K129" s="65">
        <f>COUNTIFS(Sheet1!$B$5:$B$2696, B11, Sheet1!$F$5:$F$2696, $K$118)</f>
        <v>4</v>
      </c>
      <c r="L129" s="43">
        <f>SUMIFS(Sheet1!$G$5:$G$2696, Sheet1!$B$5:$B$2696, B11, Sheet1!$F$5:$F$2696, $K$118)</f>
        <v>1650</v>
      </c>
      <c r="M129" s="43">
        <f>COUNTIFS(Sheet1!$B$5:$B$2696, B11, Sheet1!$F$5:$F$2696, $M$119)</f>
        <v>3</v>
      </c>
      <c r="N129" s="43">
        <f>SUMIFS(Sheet1!$G$5:$G$2696, Sheet1!$B$5:$B$2696, B11, Sheet1!$F$5:$F$2696, $M$119)</f>
        <v>320</v>
      </c>
      <c r="O129" s="43">
        <f>COUNTIFS(Sheet1!$B$5:$B$2696, B11, Sheet1!$F$5:$F$2696, $O$119)</f>
        <v>1</v>
      </c>
      <c r="P129" s="66">
        <f>SUMIFS(Sheet1!$G$5:$G$2696, Sheet1!$B$5:$B$2696, B11, Sheet1!$F$5:$F$2696, $O$119)</f>
        <v>0</v>
      </c>
      <c r="Q129" s="65">
        <f>COUNTIFS(Sheet1!$B$5:$B$2696, B11, Sheet1!$F$5:$F$2696, $Q$118)</f>
        <v>3</v>
      </c>
      <c r="R129" s="66">
        <f>SUMIFS(Sheet1!$G$5:$G$2696, Sheet1!$B$5:$B$2696, B11, Sheet1!$F$5:$F$2696, $Q$118)</f>
        <v>650</v>
      </c>
      <c r="Y129" t="s">
        <v>418</v>
      </c>
      <c r="Z129">
        <f>SUM(K121:K128)</f>
        <v>9</v>
      </c>
      <c r="AA129">
        <f>SUM(L121:L128)</f>
        <v>1710</v>
      </c>
      <c r="AG129">
        <f>P138/8</f>
        <v>37.5</v>
      </c>
      <c r="AI129">
        <v>0</v>
      </c>
      <c r="AJ129">
        <f>AA127/Z127</f>
        <v>50</v>
      </c>
    </row>
    <row r="130" spans="1:52">
      <c r="A130" s="67">
        <v>63</v>
      </c>
      <c r="B130" s="67" t="s">
        <v>69</v>
      </c>
      <c r="C130" s="65">
        <f>COUNTIFS(Sheet1!$B$5:$B$2696, B12, Sheet1!$F$5:$F$2696, $C$118)</f>
        <v>0</v>
      </c>
      <c r="D130" s="43">
        <f>SUMIFS(Sheet1!$G$5:$G$2696, Sheet1!$B$5:$B$2696, B12, Sheet1!$F$5:$F$2696, $C$118)</f>
        <v>0</v>
      </c>
      <c r="E130" s="43">
        <f>COUNTIFS(Sheet1!$B$5:$B$2696, B12, Sheet1!$F$5:$F$2696, $E$119)</f>
        <v>0</v>
      </c>
      <c r="F130" s="43">
        <f>SUMIFS(Sheet1!$G$5:$G$2696, Sheet1!$B$5:$B$2696, B12, Sheet1!$F$5:$F$2696, $E$119)</f>
        <v>0</v>
      </c>
      <c r="G130" s="43">
        <f>COUNTIFS(Sheet1!$B$5:$B$2696, B12, Sheet1!$F$5:$F$2696, $G$119)</f>
        <v>0</v>
      </c>
      <c r="H130" s="66">
        <f>SUMIFS(Sheet1!$G$5:$G$2696, Sheet1!$B$5:$B$2696, B12, Sheet1!$F$5:$F$2696, $G$119)</f>
        <v>0</v>
      </c>
      <c r="I130" s="65">
        <f>COUNTIFS(Sheet1!$B$5:$B$2696, B12, Sheet1!$F$5:$F$2696, $I$118)</f>
        <v>1</v>
      </c>
      <c r="J130" s="66">
        <f>SUMIFS(Sheet1!$G$5:$G$2696, Sheet1!$B$5:$B$2696, B12, Sheet1!$F$5:$F$2696, $I$118)</f>
        <v>150</v>
      </c>
      <c r="K130" s="65">
        <f>COUNTIFS(Sheet1!$B$5:$B$2696, B12, Sheet1!$F$5:$F$2696, $K$118)</f>
        <v>1</v>
      </c>
      <c r="L130" s="43">
        <f>SUMIFS(Sheet1!$G$5:$G$2696, Sheet1!$B$5:$B$2696, B12, Sheet1!$F$5:$F$2696, $K$118)</f>
        <v>100</v>
      </c>
      <c r="M130" s="43">
        <f>COUNTIFS(Sheet1!$B$5:$B$2696, B12, Sheet1!$F$5:$F$2696, $M$119)</f>
        <v>0</v>
      </c>
      <c r="N130" s="43">
        <f>SUMIFS(Sheet1!$G$5:$G$2696, Sheet1!$B$5:$B$2696, B12, Sheet1!$F$5:$F$2696, $M$119)</f>
        <v>0</v>
      </c>
      <c r="O130" s="43">
        <f>COUNTIFS(Sheet1!$B$5:$B$2696, B12, Sheet1!$F$5:$F$2696, $O$119)</f>
        <v>4</v>
      </c>
      <c r="P130" s="66">
        <f>SUMIFS(Sheet1!$G$5:$G$2696, Sheet1!$B$5:$B$2696, B12, Sheet1!$F$5:$F$2696, $O$119)</f>
        <v>300</v>
      </c>
      <c r="Q130" s="65">
        <f>COUNTIFS(Sheet1!$B$5:$B$2696, B12, Sheet1!$F$5:$F$2696, $Q$118)</f>
        <v>0</v>
      </c>
      <c r="R130" s="66">
        <f>SUMIFS(Sheet1!$G$5:$G$2696, Sheet1!$B$5:$B$2696, B12, Sheet1!$F$5:$F$2696, $Q$118)</f>
        <v>0</v>
      </c>
      <c r="Z130">
        <f>SUM(M121:M128)</f>
        <v>7</v>
      </c>
      <c r="AA130">
        <f>SUM(N121:N128)</f>
        <v>430</v>
      </c>
      <c r="AF130" t="s">
        <v>193</v>
      </c>
      <c r="AG130">
        <f>R138/7</f>
        <v>250</v>
      </c>
    </row>
    <row r="131" spans="1:52">
      <c r="A131" s="67">
        <v>33</v>
      </c>
      <c r="B131" s="67" t="s">
        <v>71</v>
      </c>
      <c r="C131" s="65">
        <f>COUNTIFS(Sheet1!$B$5:$B$2696, B14, Sheet1!$F$5:$F$2696, $C$118)</f>
        <v>0</v>
      </c>
      <c r="D131" s="43">
        <f>SUMIFS(Sheet1!$G$5:$G$2696, Sheet1!$B$5:$B$2696, B14, Sheet1!$F$5:$F$2696, $C$118)</f>
        <v>0</v>
      </c>
      <c r="E131" s="43">
        <f>COUNTIFS(Sheet1!$B$5:$B$2696, B14, Sheet1!$F$5:$F$2696, $E$119)</f>
        <v>0</v>
      </c>
      <c r="F131" s="43">
        <f>SUMIFS(Sheet1!$G$5:$G$2696, Sheet1!$B$5:$B$2696, B14, Sheet1!$F$5:$F$2696, $E$119)</f>
        <v>0</v>
      </c>
      <c r="G131" s="43">
        <f>COUNTIFS(Sheet1!$B$5:$B$2696, B14, Sheet1!$F$5:$F$2696, $G$119)</f>
        <v>0</v>
      </c>
      <c r="H131" s="66">
        <f>SUMIFS(Sheet1!$G$5:$G$2696, Sheet1!$B$5:$B$2696, B14, Sheet1!$F$5:$F$2696, $G$119)</f>
        <v>0</v>
      </c>
      <c r="I131" s="65">
        <f>COUNTIFS(Sheet1!$B$5:$B$2696, B14, Sheet1!$F$5:$F$2696, $I$118)</f>
        <v>0</v>
      </c>
      <c r="J131" s="66">
        <f>SUMIFS(Sheet1!$G$5:$G$2696, Sheet1!$B$5:$B$2696, B14, Sheet1!$F$5:$F$2696, $I$118)</f>
        <v>0</v>
      </c>
      <c r="K131" s="65">
        <f>COUNTIFS(Sheet1!$B$5:$B$2696, B14, Sheet1!$F$5:$F$2696, $K$118)</f>
        <v>0</v>
      </c>
      <c r="L131" s="43">
        <f>SUMIFS(Sheet1!$G$5:$G$2696, Sheet1!$B$5:$B$2696, B14, Sheet1!$F$5:$F$2696, $K$118)</f>
        <v>0</v>
      </c>
      <c r="M131" s="43">
        <f>COUNTIFS(Sheet1!$B$5:$B$2696, B14, Sheet1!$F$5:$F$2696, $M$119)</f>
        <v>0</v>
      </c>
      <c r="N131" s="43">
        <f>SUMIFS(Sheet1!$G$5:$G$2696, Sheet1!$B$5:$B$2696, B14, Sheet1!$F$5:$F$2696, $M$119)</f>
        <v>0</v>
      </c>
      <c r="O131" s="43">
        <f>COUNTIFS(Sheet1!$B$5:$B$2696, B14, Sheet1!$F$5:$F$2696, $O$119)</f>
        <v>0</v>
      </c>
      <c r="P131" s="66">
        <f>SUMIFS(Sheet1!$G$5:$G$2696, Sheet1!$B$5:$B$2696, B14, Sheet1!$F$5:$F$2696, $O$119)</f>
        <v>0</v>
      </c>
      <c r="Q131" s="65">
        <f>COUNTIFS(Sheet1!$B$5:$B$2696, B14, Sheet1!$F$5:$F$2696, $Q$118)</f>
        <v>0</v>
      </c>
      <c r="R131" s="66">
        <f>SUMIFS(Sheet1!$G$5:$G$2696, Sheet1!$B$5:$B$2696, B14, Sheet1!$F$5:$F$2696, $Q$118)</f>
        <v>0</v>
      </c>
      <c r="Z131">
        <f>SUM(O121:O128)</f>
        <v>2</v>
      </c>
      <c r="AA131">
        <v>0</v>
      </c>
    </row>
    <row r="132" spans="1:52">
      <c r="A132" s="67">
        <v>83</v>
      </c>
      <c r="B132" s="67" t="s">
        <v>72</v>
      </c>
      <c r="C132" s="65">
        <f>COUNTIFS(Sheet1!$B$5:$B$2696, B15, Sheet1!$F$5:$F$2696, $C$118)</f>
        <v>0</v>
      </c>
      <c r="D132" s="43">
        <f>SUMIFS(Sheet1!$G$5:$G$2696, Sheet1!$B$5:$B$2696, B15, Sheet1!$F$5:$F$2696, $C$118)</f>
        <v>0</v>
      </c>
      <c r="E132" s="43">
        <f>COUNTIFS(Sheet1!$B$5:$B$2696, B15, Sheet1!$F$5:$F$2696, $E$119)</f>
        <v>0</v>
      </c>
      <c r="F132" s="43">
        <f>SUMIFS(Sheet1!$G$5:$G$2696, Sheet1!$B$5:$B$2696, B15, Sheet1!$F$5:$F$2696, $E$119)</f>
        <v>0</v>
      </c>
      <c r="G132" s="43">
        <f>COUNTIFS(Sheet1!$B$5:$B$2696, B15, Sheet1!$F$5:$F$2696, $G$119)</f>
        <v>0</v>
      </c>
      <c r="H132" s="66">
        <f>SUMIFS(Sheet1!$G$5:$G$2696, Sheet1!$B$5:$B$2696, B15, Sheet1!$F$5:$F$2696, $G$119)</f>
        <v>0</v>
      </c>
      <c r="I132" s="65">
        <f>COUNTIFS(Sheet1!$B$5:$B$2696, B15, Sheet1!$F$5:$F$2696, $I$118)</f>
        <v>0</v>
      </c>
      <c r="J132" s="66">
        <f>SUMIFS(Sheet1!$G$5:$G$2696, Sheet1!$B$5:$B$2696, B15, Sheet1!$F$5:$F$2696, $I$118)</f>
        <v>0</v>
      </c>
      <c r="K132" s="65">
        <f>COUNTIFS(Sheet1!$B$5:$B$2696, B15, Sheet1!$F$5:$F$2696, $K$118)</f>
        <v>1</v>
      </c>
      <c r="L132" s="43">
        <f>SUMIFS(Sheet1!$G$5:$G$2696, Sheet1!$B$5:$B$2696, B15, Sheet1!$F$5:$F$2696, $K$118)</f>
        <v>400</v>
      </c>
      <c r="M132" s="43">
        <f>COUNTIFS(Sheet1!$B$5:$B$2696, B15, Sheet1!$F$5:$F$2696, $M$119)</f>
        <v>0</v>
      </c>
      <c r="N132" s="43">
        <f>SUMIFS(Sheet1!$G$5:$G$2696, Sheet1!$B$5:$B$2696, B15, Sheet1!$F$5:$F$2696, $M$119)</f>
        <v>0</v>
      </c>
      <c r="O132" s="43">
        <f>COUNTIFS(Sheet1!$B$5:$B$2696, B15, Sheet1!$F$5:$F$2696, $O$119)</f>
        <v>0</v>
      </c>
      <c r="P132" s="66">
        <f>SUMIFS(Sheet1!$G$5:$G$2696, Sheet1!$B$5:$B$2696, B15, Sheet1!$F$5:$F$2696, $O$119)</f>
        <v>0</v>
      </c>
      <c r="Q132" s="65">
        <f>COUNTIFS(Sheet1!$B$5:$B$2696, B15, Sheet1!$F$5:$F$2696, $Q$118)</f>
        <v>0</v>
      </c>
      <c r="R132" s="66">
        <f>SUMIFS(Sheet1!$G$5:$G$2696, Sheet1!$B$5:$B$2696, B15, Sheet1!$F$5:$F$2696, $Q$118)</f>
        <v>0</v>
      </c>
    </row>
    <row r="133" spans="1:52">
      <c r="A133" s="67">
        <v>49</v>
      </c>
      <c r="B133" s="67" t="s">
        <v>73</v>
      </c>
      <c r="C133" s="65">
        <f>COUNTIFS(Sheet1!$B$5:$B$2696, B16, Sheet1!$F$5:$F$2696, $C$118)</f>
        <v>0</v>
      </c>
      <c r="D133" s="43">
        <f>SUMIFS(Sheet1!$G$5:$G$2696, Sheet1!$B$5:$B$2696, B16, Sheet1!$F$5:$F$2696, $C$118)</f>
        <v>0</v>
      </c>
      <c r="E133" s="43">
        <f>COUNTIFS(Sheet1!$B$5:$B$2696, B16, Sheet1!$F$5:$F$2696, $E$119)</f>
        <v>0</v>
      </c>
      <c r="F133" s="43">
        <f>SUMIFS(Sheet1!$G$5:$G$2696, Sheet1!$B$5:$B$2696, B16, Sheet1!$F$5:$F$2696, $E$119)</f>
        <v>0</v>
      </c>
      <c r="G133" s="43">
        <f>COUNTIFS(Sheet1!$B$5:$B$2696, B16, Sheet1!$F$5:$F$2696, $G$119)</f>
        <v>0</v>
      </c>
      <c r="H133" s="66">
        <f>SUMIFS(Sheet1!$G$5:$G$2696, Sheet1!$B$5:$B$2696, B16, Sheet1!$F$5:$F$2696, $G$119)</f>
        <v>0</v>
      </c>
      <c r="I133" s="65">
        <f>COUNTIFS(Sheet1!$B$5:$B$2696, B16, Sheet1!$F$5:$F$2696, $I$118)</f>
        <v>0</v>
      </c>
      <c r="J133" s="66">
        <f>SUMIFS(Sheet1!$G$5:$G$2696, Sheet1!$B$5:$B$2696, B16, Sheet1!$F$5:$F$2696, $I$118)</f>
        <v>0</v>
      </c>
      <c r="K133" s="65">
        <f>COUNTIFS(Sheet1!$B$5:$B$2696, B16, Sheet1!$F$5:$F$2696, $K$118)</f>
        <v>5</v>
      </c>
      <c r="L133" s="43">
        <f>SUMIFS(Sheet1!$G$5:$G$2696, Sheet1!$B$5:$B$2696, B16, Sheet1!$F$5:$F$2696, $K$118)</f>
        <v>1270</v>
      </c>
      <c r="M133" s="43">
        <f>COUNTIFS(Sheet1!$B$5:$B$2696, B16, Sheet1!$F$5:$F$2696, $M$119)</f>
        <v>0</v>
      </c>
      <c r="N133" s="43">
        <f>SUMIFS(Sheet1!$G$5:$G$2696, Sheet1!$B$5:$B$2696, B16, Sheet1!$F$5:$F$2696, $M$119)</f>
        <v>0</v>
      </c>
      <c r="O133" s="43">
        <f>COUNTIFS(Sheet1!$B$5:$B$2696, B16, Sheet1!$F$5:$F$2696, $O$119)</f>
        <v>0</v>
      </c>
      <c r="P133" s="66">
        <f>SUMIFS(Sheet1!$G$5:$G$2696, Sheet1!$B$5:$B$2696, B16, Sheet1!$F$5:$F$2696, $O$119)</f>
        <v>0</v>
      </c>
      <c r="Q133" s="65">
        <f>COUNTIFS(Sheet1!$B$5:$B$2696, B16, Sheet1!$F$5:$F$2696, $Q$118)</f>
        <v>0</v>
      </c>
      <c r="R133" s="66">
        <f>SUMIFS(Sheet1!$G$5:$G$2696, Sheet1!$B$5:$B$2696, B16, Sheet1!$F$5:$F$2696, $Q$118)</f>
        <v>0</v>
      </c>
    </row>
    <row r="134" spans="1:52">
      <c r="A134" s="67">
        <v>196</v>
      </c>
      <c r="B134" s="67" t="s">
        <v>181</v>
      </c>
      <c r="C134" s="65">
        <f>COUNTIFS(Sheet1!$B$5:$B$2696, B17, Sheet1!$F$5:$F$2696, $C$118)</f>
        <v>0</v>
      </c>
      <c r="D134" s="43">
        <f>SUMIFS(Sheet1!$G$5:$G$2696, Sheet1!$B$5:$B$2696, B17, Sheet1!$F$5:$F$2696, $C$118)</f>
        <v>0</v>
      </c>
      <c r="E134" s="43">
        <f>COUNTIFS(Sheet1!$B$5:$B$2696, B17, Sheet1!$F$5:$F$2696, $E$119)</f>
        <v>0</v>
      </c>
      <c r="F134" s="43">
        <f>SUMIFS(Sheet1!$G$5:$G$2696, Sheet1!$B$5:$B$2696, B17, Sheet1!$F$5:$F$2696, $E$119)</f>
        <v>0</v>
      </c>
      <c r="G134" s="43">
        <f>COUNTIFS(Sheet1!$B$5:$B$2696, B17, Sheet1!$F$5:$F$2696, $G$119)</f>
        <v>0</v>
      </c>
      <c r="H134" s="66">
        <f>SUMIFS(Sheet1!$G$5:$G$2696, Sheet1!$B$5:$B$2696, B17, Sheet1!$F$5:$F$2696, $G$119)</f>
        <v>0</v>
      </c>
      <c r="I134" s="65">
        <f>COUNTIFS(Sheet1!$B$5:$B$2696, B17, Sheet1!$F$5:$F$2696, $I$118)</f>
        <v>3</v>
      </c>
      <c r="J134" s="66">
        <f>SUMIFS(Sheet1!$G$5:$G$2696, Sheet1!$B$5:$B$2696, B17, Sheet1!$F$5:$F$2696, $I$118)</f>
        <v>680</v>
      </c>
      <c r="K134" s="65">
        <f>COUNTIFS(Sheet1!$B$5:$B$2696, B17, Sheet1!$F$5:$F$2696, $K$118)</f>
        <v>37</v>
      </c>
      <c r="L134" s="43">
        <f>SUMIFS(Sheet1!$G$5:$G$2696, Sheet1!$B$5:$B$2696, B17, Sheet1!$F$5:$F$2696, $K$118)</f>
        <v>19140</v>
      </c>
      <c r="M134" s="43">
        <f>COUNTIFS(Sheet1!$B$5:$B$2696, B17, Sheet1!$F$5:$F$2696, $M$119)</f>
        <v>12</v>
      </c>
      <c r="N134" s="43">
        <f>SUMIFS(Sheet1!$G$5:$G$2696, Sheet1!$B$5:$B$2696, B17, Sheet1!$F$5:$F$2696, $M$119)</f>
        <v>1810</v>
      </c>
      <c r="O134" s="43">
        <f>COUNTIFS(Sheet1!$B$5:$B$2696, B17, Sheet1!$F$5:$F$2696, $O$119)</f>
        <v>1</v>
      </c>
      <c r="P134" s="66">
        <f>SUMIFS(Sheet1!$G$5:$G$2696, Sheet1!$B$5:$B$2696, B17, Sheet1!$F$5:$F$2696, $O$119)</f>
        <v>0</v>
      </c>
      <c r="Q134" s="65">
        <f>COUNTIFS(Sheet1!$B$5:$B$2696, B17, Sheet1!$F$5:$F$2696, $Q$118)</f>
        <v>3</v>
      </c>
      <c r="R134" s="66">
        <f>SUMIFS(Sheet1!$G$5:$G$2696, Sheet1!$B$5:$B$2696, B17, Sheet1!$F$5:$F$2696, $Q$118)</f>
        <v>1000</v>
      </c>
    </row>
    <row r="135" spans="1:52">
      <c r="A135" s="67">
        <v>26</v>
      </c>
      <c r="B135" s="67" t="s">
        <v>80</v>
      </c>
      <c r="C135" s="65">
        <f>COUNTIFS(Sheet1!$B$5:$B$2696, B13, Sheet1!$F$5:$F$2696, $C$118)</f>
        <v>0</v>
      </c>
      <c r="D135" s="43">
        <f>SUMIFS(Sheet1!$G$5:$G$2696, Sheet1!$B$5:$B$2696, B13, Sheet1!$F$5:$F$2696, $C$118)</f>
        <v>0</v>
      </c>
      <c r="E135" s="43">
        <f>COUNTIFS(Sheet1!$B$5:$B$2696, B13, Sheet1!$F$5:$F$2696, $E$119)</f>
        <v>0</v>
      </c>
      <c r="F135" s="43">
        <f>SUMIFS(Sheet1!$G$5:$G$2696, Sheet1!$B$5:$B$2696, B13, Sheet1!$F$5:$F$2696, $E$119)</f>
        <v>0</v>
      </c>
      <c r="G135" s="43">
        <f>COUNTIFS(Sheet1!$B$5:$B$2696, B13, Sheet1!$F$5:$F$2696, $G$119)</f>
        <v>0</v>
      </c>
      <c r="H135" s="66">
        <f>SUMIFS(Sheet1!$G$5:$G$2696, Sheet1!$B$5:$B$2696, B13, Sheet1!$F$5:$F$2696, $G$119)</f>
        <v>0</v>
      </c>
      <c r="I135" s="65">
        <f>COUNTIFS(Sheet1!$B$5:$B$2696, B13, Sheet1!$F$5:$F$2696, $I$118)</f>
        <v>0</v>
      </c>
      <c r="J135" s="66">
        <f>SUMIFS(Sheet1!$G$5:$G$2696, Sheet1!$B$5:$B$2696, B13, Sheet1!$F$5:$F$2696, $I$118)</f>
        <v>0</v>
      </c>
      <c r="K135" s="65">
        <f>COUNTIFS(Sheet1!$B$5:$B$2696, B13, Sheet1!$F$5:$F$2696, $K$118)</f>
        <v>0</v>
      </c>
      <c r="L135" s="43">
        <f>SUMIFS(Sheet1!$G$5:$G$2696, Sheet1!$B$5:$B$2696, B13, Sheet1!$F$5:$F$2696, $K$118)</f>
        <v>0</v>
      </c>
      <c r="M135" s="43">
        <f>COUNTIFS(Sheet1!$B$5:$B$2696, B13, Sheet1!$F$5:$F$2696, $M$119)</f>
        <v>0</v>
      </c>
      <c r="N135" s="43">
        <f>SUMIFS(Sheet1!$G$5:$G$2696, Sheet1!$B$5:$B$2696, B13, Sheet1!$F$5:$F$2696, $M$119)</f>
        <v>0</v>
      </c>
      <c r="O135" s="43">
        <f>COUNTIFS(Sheet1!$B$5:$B$2696, B13, Sheet1!$F$5:$F$2696, $O$119)</f>
        <v>0</v>
      </c>
      <c r="P135" s="66">
        <f>SUMIFS(Sheet1!$G$5:$G$2696, Sheet1!$B$5:$B$2696, B13, Sheet1!$F$5:$F$2696, $O$119)</f>
        <v>0</v>
      </c>
      <c r="Q135" s="65">
        <f>COUNTIFS(Sheet1!$B$5:$B$2696, B13, Sheet1!$F$5:$F$2696, $Q$118)</f>
        <v>0</v>
      </c>
      <c r="R135" s="66">
        <f>SUMIFS(Sheet1!$G$5:$G$2696, Sheet1!$B$5:$B$2696, B13, Sheet1!$F$5:$F$2696, $Q$118)</f>
        <v>0</v>
      </c>
    </row>
    <row r="136" spans="1:52">
      <c r="A136" s="67">
        <v>21</v>
      </c>
      <c r="B136" s="67" t="s">
        <v>192</v>
      </c>
      <c r="C136" s="65">
        <f>COUNTIFS(Sheet1!$B$5:$B$2696, B18, Sheet1!$F$5:$F$2696, $C$118)</f>
        <v>0</v>
      </c>
      <c r="D136" s="43">
        <f>SUMIFS(Sheet1!$G$5:$G$2696, Sheet1!$B$5:$B$2696, B18, Sheet1!$F$5:$F$2696, $C$118)</f>
        <v>0</v>
      </c>
      <c r="E136" s="43">
        <f>COUNTIFS(Sheet1!$B$5:$B$2696, B18, Sheet1!$F$5:$F$2696, $E$119)</f>
        <v>0</v>
      </c>
      <c r="F136" s="43">
        <f>SUMIFS(Sheet1!$G$5:$G$2696, Sheet1!$B$5:$B$2696, B18, Sheet1!$F$5:$F$2696, $E$119)</f>
        <v>0</v>
      </c>
      <c r="G136" s="43">
        <f>COUNTIFS(Sheet1!$B$5:$B$2696, B18, Sheet1!$F$5:$F$2696, $G$119)</f>
        <v>0</v>
      </c>
      <c r="H136" s="66">
        <f>SUMIFS(Sheet1!$G$5:$G$2696, Sheet1!$B$5:$B$2696, B18, Sheet1!$F$5:$F$2696, $G$119)</f>
        <v>0</v>
      </c>
      <c r="I136" s="65">
        <f>COUNTIFS(Sheet1!$B$5:$B$2696, B18, Sheet1!$F$5:$F$2696, $I$118)</f>
        <v>0</v>
      </c>
      <c r="J136" s="66">
        <f>SUMIFS(Sheet1!$G$5:$G$2696, Sheet1!$B$5:$B$2696, B18, Sheet1!$F$5:$F$2696, $I$118)</f>
        <v>0</v>
      </c>
      <c r="K136" s="65">
        <f>COUNTIFS(Sheet1!$B$5:$B$2696, B18, Sheet1!$F$5:$F$2696, $K$118)</f>
        <v>3</v>
      </c>
      <c r="L136" s="43">
        <f>SUMIFS(Sheet1!$G$5:$G$2696, Sheet1!$B$5:$B$2696, B18, Sheet1!$F$5:$F$2696, $K$118)</f>
        <v>1200</v>
      </c>
      <c r="M136" s="43">
        <f>COUNTIFS(Sheet1!$B$5:$B$2696, B18, Sheet1!$F$5:$F$2696, $M$119)</f>
        <v>1</v>
      </c>
      <c r="N136" s="43">
        <f>SUMIFS(Sheet1!$G$5:$G$2696, Sheet1!$B$5:$B$2696, B18, Sheet1!$F$5:$F$2696, $M$119)</f>
        <v>100</v>
      </c>
      <c r="O136" s="43">
        <f>COUNTIFS(Sheet1!$B$5:$B$2696, B18, Sheet1!$F$5:$F$2696, $O$119)</f>
        <v>0</v>
      </c>
      <c r="P136" s="66">
        <f>SUMIFS(Sheet1!$G$5:$G$2696, Sheet1!$B$5:$B$2696, B18, Sheet1!$F$5:$F$2696, $O$119)</f>
        <v>0</v>
      </c>
      <c r="Q136" s="65">
        <f>COUNTIFS(Sheet1!$B$5:$B$2696, B18, Sheet1!$F$5:$F$2696, $Q$118)</f>
        <v>1</v>
      </c>
      <c r="R136" s="66">
        <f>SUMIFS(Sheet1!$G$5:$G$2696, Sheet1!$B$5:$B$2696, B18, Sheet1!$F$5:$F$2696, $Q$118)</f>
        <v>100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>
      <c r="A137" s="67">
        <v>14</v>
      </c>
      <c r="B137" s="67" t="s">
        <v>194</v>
      </c>
      <c r="C137" s="65">
        <f>COUNTIFS(Sheet1!$B$5:$B$2696, B19, Sheet1!$F$5:$F$2696, $C$118)</f>
        <v>0</v>
      </c>
      <c r="D137" s="43">
        <f>SUMIFS(Sheet1!$G$5:$G$2696, Sheet1!$B$5:$B$2696, B19, Sheet1!$F$5:$F$2696, $C$118)</f>
        <v>0</v>
      </c>
      <c r="E137" s="43">
        <f>COUNTIFS(Sheet1!$B$5:$B$2696, B19, Sheet1!$F$5:$F$2696, $E$119)</f>
        <v>0</v>
      </c>
      <c r="F137" s="43">
        <f>SUMIFS(Sheet1!$G$5:$G$2696, Sheet1!$B$5:$B$2696, B19, Sheet1!$F$5:$F$2696, $E$119)</f>
        <v>0</v>
      </c>
      <c r="G137" s="43">
        <f>COUNTIFS(Sheet1!$B$5:$B$2696, B19, Sheet1!$F$5:$F$2696, $G$119)</f>
        <v>0</v>
      </c>
      <c r="H137" s="66">
        <f>SUMIFS(Sheet1!$G$5:$G$2696, Sheet1!$B$5:$B$2696, B19, Sheet1!$F$5:$F$2696, $G$119)</f>
        <v>0</v>
      </c>
      <c r="I137" s="65">
        <f>COUNTIFS(Sheet1!$B$5:$B$2696, B19, Sheet1!$F$5:$F$2696, $I$118)</f>
        <v>0</v>
      </c>
      <c r="J137" s="66">
        <f>SUMIFS(Sheet1!$G$5:$G$2696, Sheet1!$B$5:$B$2696, B19, Sheet1!$F$5:$F$2696, $I$118)</f>
        <v>0</v>
      </c>
      <c r="K137" s="65">
        <f>COUNTIFS(Sheet1!$B$5:$B$2696, B19, Sheet1!$F$5:$F$2696, $K$118)</f>
        <v>0</v>
      </c>
      <c r="L137" s="43">
        <f>SUMIFS(Sheet1!$G$5:$G$2696, Sheet1!$B$5:$B$2696, B19, Sheet1!$F$5:$F$2696, $K$118)</f>
        <v>0</v>
      </c>
      <c r="M137" s="43">
        <f>COUNTIFS(Sheet1!$B$5:$B$2696, B19, Sheet1!$F$5:$F$2696, $M$119)</f>
        <v>0</v>
      </c>
      <c r="N137" s="43">
        <f>SUMIFS(Sheet1!$G$5:$G$2696, Sheet1!$B$5:$B$2696, B19, Sheet1!$F$5:$F$2696, $M$119)</f>
        <v>0</v>
      </c>
      <c r="O137" s="43">
        <f>COUNTIFS(Sheet1!$B$5:$B$2696, B19, Sheet1!$F$5:$F$2696, $O$119)</f>
        <v>0</v>
      </c>
      <c r="P137" s="66">
        <f>SUMIFS(Sheet1!$G$5:$G$2696, Sheet1!$B$5:$B$2696, B19, Sheet1!$F$5:$F$2696, $O$119)</f>
        <v>0</v>
      </c>
      <c r="Q137" s="65">
        <f>COUNTIFS(Sheet1!$B$5:$B$2696, B19, Sheet1!$F$5:$F$2696, $Q$118)</f>
        <v>0</v>
      </c>
      <c r="R137" s="66">
        <f>SUMIFS(Sheet1!$G$5:$G$2696, Sheet1!$B$5:$B$2696, B19, Sheet1!$F$5:$F$2696, $Q$118)</f>
        <v>0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>
      <c r="A138" s="88">
        <f>SUM(A121:A137)</f>
        <v>1402</v>
      </c>
      <c r="B138" s="88" t="s">
        <v>87</v>
      </c>
      <c r="C138" s="86">
        <f t="shared" ref="C138:R138" si="5">SUM(C121:C136)</f>
        <v>1</v>
      </c>
      <c r="D138" s="89">
        <f t="shared" si="5"/>
        <v>900</v>
      </c>
      <c r="E138" s="89">
        <f t="shared" si="5"/>
        <v>1</v>
      </c>
      <c r="F138" s="89">
        <f t="shared" si="5"/>
        <v>100</v>
      </c>
      <c r="G138" s="89">
        <f t="shared" si="5"/>
        <v>1</v>
      </c>
      <c r="H138" s="87">
        <f t="shared" si="5"/>
        <v>50</v>
      </c>
      <c r="I138" s="86">
        <f t="shared" si="5"/>
        <v>8</v>
      </c>
      <c r="J138" s="87">
        <f t="shared" si="5"/>
        <v>2330</v>
      </c>
      <c r="K138" s="86">
        <f t="shared" si="5"/>
        <v>60</v>
      </c>
      <c r="L138" s="89">
        <f t="shared" si="5"/>
        <v>25470</v>
      </c>
      <c r="M138" s="89">
        <f t="shared" si="5"/>
        <v>23</v>
      </c>
      <c r="N138" s="89">
        <f t="shared" si="5"/>
        <v>2660</v>
      </c>
      <c r="O138" s="89">
        <f t="shared" si="5"/>
        <v>8</v>
      </c>
      <c r="P138" s="87">
        <f t="shared" si="5"/>
        <v>300</v>
      </c>
      <c r="Q138" s="86">
        <f t="shared" si="5"/>
        <v>7</v>
      </c>
      <c r="R138" s="87">
        <f t="shared" si="5"/>
        <v>1750</v>
      </c>
    </row>
    <row r="141" spans="1:52" ht="15.75" thickBot="1">
      <c r="A141" s="533" t="s">
        <v>0</v>
      </c>
      <c r="B141" s="534" t="s">
        <v>1</v>
      </c>
      <c r="C141" s="535" t="s">
        <v>202</v>
      </c>
      <c r="D141" s="527"/>
      <c r="E141" s="527"/>
      <c r="F141" s="527"/>
      <c r="G141" s="527"/>
      <c r="H141" s="527"/>
      <c r="I141" s="527"/>
      <c r="J141" s="527"/>
      <c r="K141" s="527"/>
      <c r="L141" s="527"/>
      <c r="M141" s="527"/>
      <c r="N141" s="527"/>
      <c r="O141" s="527"/>
      <c r="P141" s="527"/>
      <c r="Q141" s="527"/>
      <c r="R141" s="527"/>
      <c r="S141" s="527"/>
      <c r="T141" s="527"/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36"/>
    </row>
    <row r="142" spans="1:52">
      <c r="A142" s="516"/>
      <c r="B142" s="516"/>
      <c r="C142" s="519" t="s">
        <v>206</v>
      </c>
      <c r="D142" s="470"/>
      <c r="E142" s="519" t="s">
        <v>207</v>
      </c>
      <c r="F142" s="520"/>
      <c r="G142" s="519" t="s">
        <v>209</v>
      </c>
      <c r="H142" s="520"/>
      <c r="I142" s="519" t="s">
        <v>807</v>
      </c>
      <c r="J142" s="520"/>
      <c r="K142" s="519" t="s">
        <v>210</v>
      </c>
      <c r="L142" s="520"/>
      <c r="M142" s="519" t="s">
        <v>211</v>
      </c>
      <c r="N142" s="520"/>
      <c r="O142" s="519" t="s">
        <v>212</v>
      </c>
      <c r="P142" s="520"/>
      <c r="Q142" s="519" t="s">
        <v>213</v>
      </c>
      <c r="R142" s="520"/>
      <c r="S142" s="519" t="s">
        <v>214</v>
      </c>
      <c r="T142" s="520"/>
      <c r="U142" s="532" t="s">
        <v>704</v>
      </c>
      <c r="V142" s="520"/>
      <c r="W142" s="519" t="s">
        <v>215</v>
      </c>
      <c r="X142" s="520"/>
      <c r="Y142" s="497" t="s">
        <v>216</v>
      </c>
      <c r="Z142" s="449"/>
      <c r="AA142" s="449"/>
      <c r="AB142" s="498"/>
      <c r="AC142" s="519" t="s">
        <v>217</v>
      </c>
      <c r="AD142" s="520"/>
    </row>
    <row r="143" spans="1:52">
      <c r="A143" s="516"/>
      <c r="B143" s="516"/>
      <c r="C143" s="568"/>
      <c r="D143" s="569"/>
      <c r="E143" s="521"/>
      <c r="F143" s="522"/>
      <c r="G143" s="521"/>
      <c r="H143" s="522"/>
      <c r="I143" s="521"/>
      <c r="J143" s="522"/>
      <c r="K143" s="521"/>
      <c r="L143" s="522"/>
      <c r="M143" s="521"/>
      <c r="N143" s="522"/>
      <c r="O143" s="521"/>
      <c r="P143" s="522"/>
      <c r="Q143" s="521"/>
      <c r="R143" s="522"/>
      <c r="S143" s="521"/>
      <c r="T143" s="522"/>
      <c r="U143" s="521"/>
      <c r="V143" s="522"/>
      <c r="W143" s="521"/>
      <c r="X143" s="522"/>
      <c r="Y143" s="518" t="s">
        <v>33</v>
      </c>
      <c r="Z143" s="502"/>
      <c r="AA143" s="501" t="s">
        <v>794</v>
      </c>
      <c r="AB143" s="545"/>
      <c r="AC143" s="521"/>
      <c r="AD143" s="522"/>
    </row>
    <row r="144" spans="1:52">
      <c r="A144" s="517"/>
      <c r="B144" s="517"/>
      <c r="C144" s="65" t="s">
        <v>4</v>
      </c>
      <c r="D144" s="43" t="s">
        <v>41</v>
      </c>
      <c r="E144" s="65" t="s">
        <v>4</v>
      </c>
      <c r="F144" s="66" t="s">
        <v>41</v>
      </c>
      <c r="G144" s="65" t="s">
        <v>4</v>
      </c>
      <c r="H144" s="66" t="s">
        <v>41</v>
      </c>
      <c r="I144" s="65" t="s">
        <v>4</v>
      </c>
      <c r="J144" s="66" t="s">
        <v>41</v>
      </c>
      <c r="K144" s="65" t="s">
        <v>4</v>
      </c>
      <c r="L144" s="66" t="s">
        <v>41</v>
      </c>
      <c r="M144" s="65" t="s">
        <v>4</v>
      </c>
      <c r="N144" s="66" t="s">
        <v>41</v>
      </c>
      <c r="O144" s="65" t="s">
        <v>4</v>
      </c>
      <c r="P144" s="66" t="s">
        <v>41</v>
      </c>
      <c r="Q144" s="65" t="s">
        <v>4</v>
      </c>
      <c r="R144" s="66" t="s">
        <v>41</v>
      </c>
      <c r="S144" s="65" t="s">
        <v>4</v>
      </c>
      <c r="T144" s="66" t="s">
        <v>41</v>
      </c>
      <c r="U144" s="65" t="s">
        <v>4</v>
      </c>
      <c r="V144" s="66" t="s">
        <v>41</v>
      </c>
      <c r="W144" s="65" t="s">
        <v>4</v>
      </c>
      <c r="X144" s="66" t="s">
        <v>41</v>
      </c>
      <c r="Y144" s="65" t="s">
        <v>4</v>
      </c>
      <c r="Z144" s="43" t="s">
        <v>41</v>
      </c>
      <c r="AA144" s="43" t="s">
        <v>4</v>
      </c>
      <c r="AB144" s="66" t="s">
        <v>41</v>
      </c>
      <c r="AC144" s="65" t="s">
        <v>4</v>
      </c>
      <c r="AD144" s="66" t="s">
        <v>41</v>
      </c>
    </row>
    <row r="145" spans="1:52">
      <c r="A145" s="67">
        <v>82</v>
      </c>
      <c r="B145" s="67" t="s">
        <v>18</v>
      </c>
      <c r="C145" s="65">
        <f>COUNTIFS(Sheet1!$B$5:$B$2696, B3, Sheet1!$F$5:$F$2696, $C$142)</f>
        <v>0</v>
      </c>
      <c r="D145" s="43">
        <f>SUMIFS(Sheet1!$G$5:$G$2696, Sheet1!$B$5:$B$2696, B3, Sheet1!$F$5:$F$2696, $C$142)</f>
        <v>0</v>
      </c>
      <c r="E145" s="65">
        <f>COUNTIFS(Sheet1!$B$5:$B$2696,B145, Sheet1!$F$5:$F$2696, $E$142)</f>
        <v>0</v>
      </c>
      <c r="F145" s="66">
        <f>SUMIFS(Sheet1!$G$5:$G$2696, Sheet1!$B$5:$B$2696,B145, Sheet1!$F$5:$F$2696, $E$142)</f>
        <v>0</v>
      </c>
      <c r="G145" s="65">
        <f>COUNTIFS(Sheet1!$B$5:$B$2696,B145, Sheet1!$F$5:$F$2696, $G$142)</f>
        <v>1</v>
      </c>
      <c r="H145" s="66">
        <f>SUMIFS(Sheet1!$G$5:$G$2696, Sheet1!$B$5:$B$2696,B145, Sheet1!$F$5:$F$2696, $G$142)</f>
        <v>100</v>
      </c>
      <c r="I145" s="65">
        <f>COUNTIFS(Sheet1!$B$5:$B$2696, B3, Sheet1!$F$5:$F$2696, $I$142)</f>
        <v>0</v>
      </c>
      <c r="J145" s="66">
        <f>SUMIFS(Sheet1!$G$5:$G$2696, Sheet1!$B$5:$B$2696, B3, Sheet1!$F$5:$F$2696, $I$142)</f>
        <v>0</v>
      </c>
      <c r="K145" s="65">
        <f>COUNTIFS(Sheet1!$B$5:$B$2696, B3, Sheet1!$F$5:$F$2696, $K$142)</f>
        <v>0</v>
      </c>
      <c r="L145" s="66">
        <f>SUMIFS(Sheet1!$G$5:$G$2696, Sheet1!$B$5:$B$2696, B3, Sheet1!$F$5:$F$2696, $K$142)</f>
        <v>0</v>
      </c>
      <c r="M145" s="65">
        <f>COUNTIFS(Sheet1!$B$5:$B$2696, B3, Sheet1!$F$5:$F$2696, $M$142)</f>
        <v>0</v>
      </c>
      <c r="N145" s="66">
        <f>SUMIFS(Sheet1!$G$5:$G$2696, Sheet1!$B$5:$B$2696, B3, Sheet1!$F$5:$F$2696, $M$142)</f>
        <v>0</v>
      </c>
      <c r="O145" s="65">
        <f>COUNTIFS(Sheet1!$B$5:$B$2696, B3, Sheet1!$F$5:$F$2696, $O$142)</f>
        <v>0</v>
      </c>
      <c r="P145" s="66">
        <f>SUMIFS(Sheet1!$G$5:$G$2696, Sheet1!$B$5:$B$2696, B3, Sheet1!$F$5:$F$2696, $O$142)</f>
        <v>0</v>
      </c>
      <c r="Q145" s="65">
        <f>COUNTIFS(Sheet1!$B$5:$B$2696, B3, Sheet1!$F$5:$F$2696, $Q$142)</f>
        <v>0</v>
      </c>
      <c r="R145" s="66">
        <f>SUMIFS(Sheet1!$G$5:$G$2696, Sheet1!$B$5:$B$2696, B3, Sheet1!$F$5:$F$2696, $Q$142)</f>
        <v>0</v>
      </c>
      <c r="S145" s="65">
        <f>COUNTIFS(Sheet1!$B$5:$B$2696, B3, Sheet1!$F$5:$F$2696, $S$142)</f>
        <v>0</v>
      </c>
      <c r="T145" s="66">
        <f>SUMIFS(Sheet1!$G$5:$G$2696, Sheet1!$B$5:$B$2696, B3, Sheet1!$F$5:$F$2696, $S$142)</f>
        <v>0</v>
      </c>
      <c r="U145" s="65">
        <f>COUNTIFS(Sheet1!$B$5:$B$2696, B3, Sheet1!$F$5:$F$2696, $U$142)</f>
        <v>1</v>
      </c>
      <c r="V145" s="66">
        <f>SUMIFS(Sheet1!$G$5:$G$2696, Sheet1!$B$5:$B$2696, B3, Sheet1!$F$5:$F$2696, $U$142)</f>
        <v>30</v>
      </c>
      <c r="W145" s="65">
        <f>COUNTIFS(Sheet1!$B$5:$B$2696, B3, Sheet1!$F$5:$F$2696, $W$142)</f>
        <v>0</v>
      </c>
      <c r="X145" s="66">
        <f>SUMIFS(Sheet1!$G$5:$G$2696, Sheet1!$B$5:$B$2696, B3, Sheet1!$F$5:$F$2696, $W$142)</f>
        <v>0</v>
      </c>
      <c r="Y145" s="65">
        <f>COUNTIFS(Sheet1!$B$5:$B$2696, B3, Sheet1!$F$5:$F$2696, $Y$142)</f>
        <v>0</v>
      </c>
      <c r="Z145" s="43">
        <f>SUMIFS(Sheet1!$G$5:$G$2696, Sheet1!$B$5:$B$2696, B3, Sheet1!$F$5:$F$2696, $Y$142)</f>
        <v>0</v>
      </c>
      <c r="AA145" s="43">
        <f>COUNTIFS(Sheet1!$B$5:$B$2696, B3, Sheet1!$F$5:$F$2696, $AA$143)</f>
        <v>0</v>
      </c>
      <c r="AB145" s="66">
        <f>SUMIFS(Sheet1!$G$5:$G$2696, Sheet1!$B$5:$B$2696, B3, Sheet1!$F$5:$F$2696, $AA$143)</f>
        <v>0</v>
      </c>
      <c r="AC145" s="65">
        <f>COUNTIFS(Sheet1!$B$5:$B$2696, B3, Sheet1!$F$5:$F$2696, $AC$142)</f>
        <v>0</v>
      </c>
      <c r="AD145" s="66">
        <f>SUMIFS(Sheet1!$G$5:$G$2696, Sheet1!$B$5:$B$2696, B3, Sheet1!$F$5:$F$2696, $AC$142)</f>
        <v>0</v>
      </c>
      <c r="AG145" t="s">
        <v>397</v>
      </c>
      <c r="AH145">
        <f>D162/C162</f>
        <v>381.33333333333331</v>
      </c>
    </row>
    <row r="146" spans="1:52">
      <c r="A146" s="67">
        <v>101</v>
      </c>
      <c r="B146" s="67" t="s">
        <v>38</v>
      </c>
      <c r="C146" s="65">
        <f>COUNTIFS(Sheet1!$B$5:$B$2696, B4, Sheet1!$F$5:$F$2696, $C$142)</f>
        <v>0</v>
      </c>
      <c r="D146" s="43">
        <f>SUMIFS(Sheet1!$G$5:$G$2696, Sheet1!$B$5:$B$2696, B4, Sheet1!$F$5:$F$2696, $C$142)</f>
        <v>0</v>
      </c>
      <c r="E146" s="65">
        <f>COUNTIFS(Sheet1!$B$5:$B$2696,B146, Sheet1!$F$5:$F$2696, $E$142)</f>
        <v>0</v>
      </c>
      <c r="F146" s="66">
        <f>SUMIFS(Sheet1!$G$5:$G$2696, Sheet1!$B$5:$B$2696,B146, Sheet1!$F$5:$F$2696, $E$142)</f>
        <v>0</v>
      </c>
      <c r="G146" s="65">
        <f>COUNTIFS(Sheet1!$B$5:$B$2696,B146, Sheet1!$F$5:$F$2696, $G$142)</f>
        <v>0</v>
      </c>
      <c r="H146" s="66">
        <f>SUMIFS(Sheet1!$G$5:$G$2696, Sheet1!$B$5:$B$2696,B146, Sheet1!$F$5:$F$2696, $G$142)</f>
        <v>0</v>
      </c>
      <c r="I146" s="65">
        <f>COUNTIFS(Sheet1!$B$5:$B$2696, B4, Sheet1!$F$5:$F$2696, $I$142)</f>
        <v>0</v>
      </c>
      <c r="J146" s="66">
        <f>SUMIFS(Sheet1!$G$5:$G$2696, Sheet1!$B$5:$B$2696, B4, Sheet1!$F$5:$F$2696, $I$142)</f>
        <v>0</v>
      </c>
      <c r="K146" s="65">
        <f>COUNTIFS(Sheet1!$B$5:$B$2696, B4, Sheet1!$F$5:$F$2696, $K$142)</f>
        <v>0</v>
      </c>
      <c r="L146" s="66">
        <f>SUMIFS(Sheet1!$G$5:$G$2696, Sheet1!$B$5:$B$2696, B4, Sheet1!$F$5:$F$2696, $K$142)</f>
        <v>0</v>
      </c>
      <c r="M146" s="65">
        <f>COUNTIFS(Sheet1!$B$5:$B$2696, B4, Sheet1!$F$5:$F$2696, $M$142)</f>
        <v>0</v>
      </c>
      <c r="N146" s="66">
        <f>SUMIFS(Sheet1!$G$5:$G$2696, Sheet1!$B$5:$B$2696, B4, Sheet1!$F$5:$F$2696, $M$142)</f>
        <v>0</v>
      </c>
      <c r="O146" s="65">
        <f>COUNTIFS(Sheet1!$B$5:$B$2696, B4, Sheet1!$F$5:$F$2696, $O$142)</f>
        <v>0</v>
      </c>
      <c r="P146" s="66">
        <f>SUMIFS(Sheet1!$G$5:$G$2696, Sheet1!$B$5:$B$2696, B4, Sheet1!$F$5:$F$2696, $O$142)</f>
        <v>0</v>
      </c>
      <c r="Q146" s="65">
        <f>COUNTIFS(Sheet1!$B$5:$B$2696, B4, Sheet1!$F$5:$F$2696, $Q$142)</f>
        <v>0</v>
      </c>
      <c r="R146" s="66">
        <f>SUMIFS(Sheet1!$G$5:$G$2696, Sheet1!$B$5:$B$2696, B4, Sheet1!$F$5:$F$2696, $Q$142)</f>
        <v>0</v>
      </c>
      <c r="S146" s="65">
        <f>COUNTIFS(Sheet1!$B$5:$B$2696, B4, Sheet1!$F$5:$F$2696, $S$142)</f>
        <v>0</v>
      </c>
      <c r="T146" s="66">
        <f>SUMIFS(Sheet1!$G$5:$G$2696, Sheet1!$B$5:$B$2696, B4, Sheet1!$F$5:$F$2696, $S$142)</f>
        <v>0</v>
      </c>
      <c r="U146" s="65">
        <f>COUNTIFS(Sheet1!$B$5:$B$2696, B4, Sheet1!$F$5:$F$2696, $U$142)</f>
        <v>0</v>
      </c>
      <c r="V146" s="66">
        <f>SUMIFS(Sheet1!$G$5:$G$2696, Sheet1!$B$5:$B$2696, B4, Sheet1!$F$5:$F$2696, $U$142)</f>
        <v>0</v>
      </c>
      <c r="W146" s="65">
        <f>COUNTIFS(Sheet1!$B$5:$B$2696, B4, Sheet1!$F$5:$F$2696, $W$142)</f>
        <v>0</v>
      </c>
      <c r="X146" s="66">
        <f>SUMIFS(Sheet1!$G$5:$G$2696, Sheet1!$B$5:$B$2696, B4, Sheet1!$F$5:$F$2696, $W$142)</f>
        <v>0</v>
      </c>
      <c r="Y146" s="65">
        <f>COUNTIFS(Sheet1!$B$5:$B$2696, B4, Sheet1!$F$5:$F$2696, $Y$142)</f>
        <v>0</v>
      </c>
      <c r="Z146" s="43">
        <f>SUMIFS(Sheet1!$G$5:$G$2696, Sheet1!$B$5:$B$2696, B4, Sheet1!$F$5:$F$2696, $Y$142)</f>
        <v>0</v>
      </c>
      <c r="AA146" s="43">
        <f>COUNTIFS(Sheet1!$B$5:$B$2696, B4, Sheet1!$F$5:$F$2696, $AA$143)</f>
        <v>0</v>
      </c>
      <c r="AB146" s="66">
        <f>SUMIFS(Sheet1!$G$5:$G$2696, Sheet1!$B$5:$B$2696, B4, Sheet1!$F$5:$F$2696, $AA$143)</f>
        <v>0</v>
      </c>
      <c r="AC146" s="65">
        <f>COUNTIFS(Sheet1!$B$5:$B$2696, B4, Sheet1!$F$5:$F$2696, $AC$142)</f>
        <v>0</v>
      </c>
      <c r="AD146" s="66">
        <f>SUMIFS(Sheet1!$G$5:$G$2696, Sheet1!$B$5:$B$2696, B4, Sheet1!$F$5:$F$2696, $AC$142)</f>
        <v>0</v>
      </c>
      <c r="AG146" t="s">
        <v>1269</v>
      </c>
      <c r="AH146">
        <f>J162/I162</f>
        <v>326.48648648648651</v>
      </c>
    </row>
    <row r="147" spans="1:52">
      <c r="A147" s="67">
        <v>82</v>
      </c>
      <c r="B147" s="67" t="s">
        <v>43</v>
      </c>
      <c r="C147" s="65">
        <f>COUNTIFS(Sheet1!$B$5:$B$2696, B5, Sheet1!$F$5:$F$2696, $C$142)</f>
        <v>0</v>
      </c>
      <c r="D147" s="43">
        <f>SUMIFS(Sheet1!$G$5:$G$2696, Sheet1!$B$5:$B$2696, B5, Sheet1!$F$5:$F$2696, $C$142)</f>
        <v>0</v>
      </c>
      <c r="E147" s="65">
        <f>COUNTIFS(Sheet1!$B$5:$B$2696,B147, Sheet1!$F$5:$F$2696, $E$142)</f>
        <v>0</v>
      </c>
      <c r="F147" s="66">
        <f>SUMIFS(Sheet1!$G$5:$G$2696, Sheet1!$B$5:$B$2696,B147, Sheet1!$F$5:$F$2696, $E$142)</f>
        <v>0</v>
      </c>
      <c r="G147" s="65">
        <f>COUNTIFS(Sheet1!$B$5:$B$2696,B147, Sheet1!$F$5:$F$2696, $G$142)</f>
        <v>2</v>
      </c>
      <c r="H147" s="66">
        <f>SUMIFS(Sheet1!$G$5:$G$2696, Sheet1!$B$5:$B$2696,B147, Sheet1!$F$5:$F$2696, $G$142)</f>
        <v>350</v>
      </c>
      <c r="I147" s="65">
        <f>COUNTIFS(Sheet1!$B$5:$B$2696, B5, Sheet1!$F$5:$F$2696, $I$142)</f>
        <v>0</v>
      </c>
      <c r="J147" s="66">
        <f>SUMIFS(Sheet1!$G$5:$G$2696, Sheet1!$B$5:$B$2696, B5, Sheet1!$F$5:$F$2696, $I$142)</f>
        <v>0</v>
      </c>
      <c r="K147" s="65">
        <f>COUNTIFS(Sheet1!$B$5:$B$2696, B5, Sheet1!$F$5:$F$2696, $K$142)</f>
        <v>0</v>
      </c>
      <c r="L147" s="66">
        <f>SUMIFS(Sheet1!$G$5:$G$2696, Sheet1!$B$5:$B$2696, B5, Sheet1!$F$5:$F$2696, $K$142)</f>
        <v>0</v>
      </c>
      <c r="M147" s="65">
        <f>COUNTIFS(Sheet1!$B$5:$B$2696, B5, Sheet1!$F$5:$F$2696, $M$142)</f>
        <v>0</v>
      </c>
      <c r="N147" s="66">
        <f>SUMIFS(Sheet1!$G$5:$G$2696, Sheet1!$B$5:$B$2696, B5, Sheet1!$F$5:$F$2696, $M$142)</f>
        <v>0</v>
      </c>
      <c r="O147" s="65">
        <f>COUNTIFS(Sheet1!$B$5:$B$2696, B5, Sheet1!$F$5:$F$2696, $O$142)</f>
        <v>0</v>
      </c>
      <c r="P147" s="66">
        <f>SUMIFS(Sheet1!$G$5:$G$2696, Sheet1!$B$5:$B$2696, B5, Sheet1!$F$5:$F$2696, $O$142)</f>
        <v>0</v>
      </c>
      <c r="Q147" s="65">
        <f>COUNTIFS(Sheet1!$B$5:$B$2696, B5, Sheet1!$F$5:$F$2696, $Q$142)</f>
        <v>0</v>
      </c>
      <c r="R147" s="66">
        <f>SUMIFS(Sheet1!$G$5:$G$2696, Sheet1!$B$5:$B$2696, B5, Sheet1!$F$5:$F$2696, $Q$142)</f>
        <v>0</v>
      </c>
      <c r="S147" s="65">
        <f>COUNTIFS(Sheet1!$B$5:$B$2696, B5, Sheet1!$F$5:$F$2696, $S$142)</f>
        <v>0</v>
      </c>
      <c r="T147" s="66">
        <f>SUMIFS(Sheet1!$G$5:$G$2696, Sheet1!$B$5:$B$2696, B5, Sheet1!$F$5:$F$2696, $S$142)</f>
        <v>0</v>
      </c>
      <c r="U147" s="65">
        <f>COUNTIFS(Sheet1!$B$5:$B$2696, B5, Sheet1!$F$5:$F$2696, $U$142)</f>
        <v>0</v>
      </c>
      <c r="V147" s="66">
        <f>SUMIFS(Sheet1!$G$5:$G$2696, Sheet1!$B$5:$B$2696, B5, Sheet1!$F$5:$F$2696, $U$142)</f>
        <v>0</v>
      </c>
      <c r="W147" s="65">
        <f>COUNTIFS(Sheet1!$B$5:$B$2696, B5, Sheet1!$F$5:$F$2696, $W$142)</f>
        <v>0</v>
      </c>
      <c r="X147" s="66">
        <f>SUMIFS(Sheet1!$G$5:$G$2696, Sheet1!$B$5:$B$2696, B5, Sheet1!$F$5:$F$2696, $W$142)</f>
        <v>0</v>
      </c>
      <c r="Y147" s="65">
        <f>COUNTIFS(Sheet1!$B$5:$B$2696, B5, Sheet1!$F$5:$F$2696, $Y$142)</f>
        <v>0</v>
      </c>
      <c r="Z147" s="43">
        <f>SUMIFS(Sheet1!$G$5:$G$2696, Sheet1!$B$5:$B$2696, B5, Sheet1!$F$5:$F$2696, $Y$142)</f>
        <v>0</v>
      </c>
      <c r="AA147" s="43">
        <f>COUNTIFS(Sheet1!$B$5:$B$2696, B5, Sheet1!$F$5:$F$2696, $AA$143)</f>
        <v>0</v>
      </c>
      <c r="AB147" s="66">
        <f>SUMIFS(Sheet1!$G$5:$G$2696, Sheet1!$B$5:$B$2696, B5, Sheet1!$F$5:$F$2696, $AA$143)</f>
        <v>0</v>
      </c>
      <c r="AC147" s="65">
        <f>COUNTIFS(Sheet1!$B$5:$B$2696, B5, Sheet1!$F$5:$F$2696, $AC$142)</f>
        <v>0</v>
      </c>
      <c r="AD147" s="66">
        <f>SUMIFS(Sheet1!$G$5:$G$2696, Sheet1!$B$5:$B$2696, B5, Sheet1!$F$5:$F$2696, $AC$142)</f>
        <v>0</v>
      </c>
      <c r="AG147" t="s">
        <v>1282</v>
      </c>
      <c r="AH147">
        <f>T162/5</f>
        <v>92</v>
      </c>
    </row>
    <row r="148" spans="1:52">
      <c r="A148" s="67">
        <v>102</v>
      </c>
      <c r="B148" s="67" t="s">
        <v>44</v>
      </c>
      <c r="C148" s="65">
        <f>COUNTIFS(Sheet1!$B$5:$B$2696, B6, Sheet1!$F$5:$F$2696, $C$142)</f>
        <v>0</v>
      </c>
      <c r="D148" s="43">
        <f>SUMIFS(Sheet1!$G$5:$G$2696, Sheet1!$B$5:$B$2696, B6, Sheet1!$F$5:$F$2696, $C$142)</f>
        <v>0</v>
      </c>
      <c r="E148" s="65">
        <f>COUNTIFS(Sheet1!$B$5:$B$2696,B148, Sheet1!$F$5:$F$2696, $E$142)</f>
        <v>0</v>
      </c>
      <c r="F148" s="66">
        <f>SUMIFS(Sheet1!$G$5:$G$2696, Sheet1!$B$5:$B$2696,B148, Sheet1!$F$5:$F$2696, $E$142)</f>
        <v>0</v>
      </c>
      <c r="G148" s="65">
        <f>COUNTIFS(Sheet1!$B$5:$B$2696,B148, Sheet1!$F$5:$F$2696, $G$142)</f>
        <v>2</v>
      </c>
      <c r="H148" s="66">
        <f>SUMIFS(Sheet1!$G$5:$G$2696, Sheet1!$B$5:$B$2696,B148, Sheet1!$F$5:$F$2696, $G$142)</f>
        <v>350</v>
      </c>
      <c r="I148" s="65">
        <f>COUNTIFS(Sheet1!$B$5:$B$2696, B6, Sheet1!$F$5:$F$2696, $I$142)</f>
        <v>0</v>
      </c>
      <c r="J148" s="66">
        <f>SUMIFS(Sheet1!$G$5:$G$2696, Sheet1!$B$5:$B$2696, B6, Sheet1!$F$5:$F$2696, $I$142)</f>
        <v>0</v>
      </c>
      <c r="K148" s="65">
        <f>COUNTIFS(Sheet1!$B$5:$B$2696, B6, Sheet1!$F$5:$F$2696, $K$142)</f>
        <v>0</v>
      </c>
      <c r="L148" s="66">
        <f>SUMIFS(Sheet1!$G$5:$G$2696, Sheet1!$B$5:$B$2696, B6, Sheet1!$F$5:$F$2696, $K$142)</f>
        <v>0</v>
      </c>
      <c r="M148" s="65">
        <f>COUNTIFS(Sheet1!$B$5:$B$2696, B6, Sheet1!$F$5:$F$2696, $M$142)</f>
        <v>0</v>
      </c>
      <c r="N148" s="66">
        <f>SUMIFS(Sheet1!$G$5:$G$2696, Sheet1!$B$5:$B$2696, B6, Sheet1!$F$5:$F$2696, $M$142)</f>
        <v>0</v>
      </c>
      <c r="O148" s="65">
        <f>COUNTIFS(Sheet1!$B$5:$B$2696, B6, Sheet1!$F$5:$F$2696, $O$142)</f>
        <v>0</v>
      </c>
      <c r="P148" s="66">
        <f>SUMIFS(Sheet1!$G$5:$G$2696, Sheet1!$B$5:$B$2696, B6, Sheet1!$F$5:$F$2696, $O$142)</f>
        <v>0</v>
      </c>
      <c r="Q148" s="65">
        <f>COUNTIFS(Sheet1!$B$5:$B$2696, B6, Sheet1!$F$5:$F$2696, $Q$142)</f>
        <v>1</v>
      </c>
      <c r="R148" s="66">
        <f>SUMIFS(Sheet1!$G$5:$G$2696, Sheet1!$B$5:$B$2696, B6, Sheet1!$F$5:$F$2696, $Q$142)</f>
        <v>100</v>
      </c>
      <c r="S148" s="65">
        <f>COUNTIFS(Sheet1!$B$5:$B$2696, B6, Sheet1!$F$5:$F$2696, $S$142)</f>
        <v>2</v>
      </c>
      <c r="T148" s="66">
        <f>SUMIFS(Sheet1!$G$5:$G$2696, Sheet1!$B$5:$B$2696, B6, Sheet1!$F$5:$F$2696, $S$142)</f>
        <v>300</v>
      </c>
      <c r="U148" s="65">
        <f>COUNTIFS(Sheet1!$B$5:$B$2696, B6, Sheet1!$F$5:$F$2696, $U$142)</f>
        <v>1</v>
      </c>
      <c r="V148" s="66">
        <f>SUMIFS(Sheet1!$G$5:$G$2696, Sheet1!$B$5:$B$2696, B6, Sheet1!$F$5:$F$2696, $U$142)</f>
        <v>30</v>
      </c>
      <c r="W148" s="65">
        <f>COUNTIFS(Sheet1!$B$5:$B$2696, B6, Sheet1!$F$5:$F$2696, $W$142)</f>
        <v>0</v>
      </c>
      <c r="X148" s="66">
        <f>SUMIFS(Sheet1!$G$5:$G$2696, Sheet1!$B$5:$B$2696, B6, Sheet1!$F$5:$F$2696, $W$142)</f>
        <v>0</v>
      </c>
      <c r="Y148" s="65">
        <f>COUNTIFS(Sheet1!$B$5:$B$2696, B6, Sheet1!$F$5:$F$2696, $Y$142)</f>
        <v>0</v>
      </c>
      <c r="Z148" s="43">
        <f>SUMIFS(Sheet1!$G$5:$G$2696, Sheet1!$B$5:$B$2696, B6, Sheet1!$F$5:$F$2696, $Y$142)</f>
        <v>0</v>
      </c>
      <c r="AA148" s="43">
        <f>COUNTIFS(Sheet1!$B$5:$B$2696, B6, Sheet1!$F$5:$F$2696, $AA$143)</f>
        <v>1</v>
      </c>
      <c r="AB148" s="66">
        <f>SUMIFS(Sheet1!$G$5:$G$2696, Sheet1!$B$5:$B$2696, B6, Sheet1!$F$5:$F$2696, $AA$143)</f>
        <v>100</v>
      </c>
      <c r="AC148" s="65">
        <f>COUNTIFS(Sheet1!$B$5:$B$2696, B6, Sheet1!$F$5:$F$2696, $AC$142)</f>
        <v>0</v>
      </c>
      <c r="AD148" s="66">
        <f>SUMIFS(Sheet1!$G$5:$G$2696, Sheet1!$B$5:$B$2696, B6, Sheet1!$F$5:$F$2696, $AC$142)</f>
        <v>0</v>
      </c>
      <c r="AG148" t="s">
        <v>448</v>
      </c>
      <c r="AH148">
        <f>Z162/5</f>
        <v>146</v>
      </c>
    </row>
    <row r="149" spans="1:52">
      <c r="A149" s="67">
        <v>81</v>
      </c>
      <c r="B149" s="67" t="s">
        <v>46</v>
      </c>
      <c r="C149" s="65">
        <f>COUNTIFS(Sheet1!$B$5:$B$2696, B7, Sheet1!$F$5:$F$2696, $C$142)</f>
        <v>0</v>
      </c>
      <c r="D149" s="43">
        <f>SUMIFS(Sheet1!$G$5:$G$2696, Sheet1!$B$5:$B$2696, B7, Sheet1!$F$5:$F$2696, $C$142)</f>
        <v>0</v>
      </c>
      <c r="E149" s="65">
        <f>COUNTIFS(Sheet1!$B$5:$B$2696,B149, Sheet1!$F$5:$F$2696, $E$142)</f>
        <v>0</v>
      </c>
      <c r="F149" s="66">
        <f>SUMIFS(Sheet1!$G$5:$G$2696, Sheet1!$B$5:$B$2696,B149, Sheet1!$F$5:$F$2696, $E$142)</f>
        <v>0</v>
      </c>
      <c r="G149" s="65">
        <f>COUNTIFS(Sheet1!$B$5:$B$2696,B149, Sheet1!$F$5:$F$2696, $G$142)</f>
        <v>0</v>
      </c>
      <c r="H149" s="66">
        <f>SUMIFS(Sheet1!$G$5:$G$2696, Sheet1!$B$5:$B$2696,B149, Sheet1!$F$5:$F$2696, $G$142)</f>
        <v>0</v>
      </c>
      <c r="I149" s="65">
        <f>COUNTIFS(Sheet1!$B$5:$B$2696, B7, Sheet1!$F$5:$F$2696, $I$142)</f>
        <v>0</v>
      </c>
      <c r="J149" s="66">
        <f>SUMIFS(Sheet1!$G$5:$G$2696, Sheet1!$B$5:$B$2696, B7, Sheet1!$F$5:$F$2696, $I$142)</f>
        <v>0</v>
      </c>
      <c r="K149" s="65">
        <f>COUNTIFS(Sheet1!$B$5:$B$2696, B7, Sheet1!$F$5:$F$2696, $K$142)</f>
        <v>0</v>
      </c>
      <c r="L149" s="66">
        <f>SUMIFS(Sheet1!$G$5:$G$2696, Sheet1!$B$5:$B$2696, B7, Sheet1!$F$5:$F$2696, $K$142)</f>
        <v>0</v>
      </c>
      <c r="M149" s="65">
        <f>COUNTIFS(Sheet1!$B$5:$B$2696, B7, Sheet1!$F$5:$F$2696, $M$142)</f>
        <v>0</v>
      </c>
      <c r="N149" s="66">
        <f>SUMIFS(Sheet1!$G$5:$G$2696, Sheet1!$B$5:$B$2696, B7, Sheet1!$F$5:$F$2696, $M$142)</f>
        <v>0</v>
      </c>
      <c r="O149" s="65">
        <f>COUNTIFS(Sheet1!$B$5:$B$2696, B7, Sheet1!$F$5:$F$2696, $O$142)</f>
        <v>0</v>
      </c>
      <c r="P149" s="66">
        <f>SUMIFS(Sheet1!$G$5:$G$2696, Sheet1!$B$5:$B$2696, B7, Sheet1!$F$5:$F$2696, $O$142)</f>
        <v>0</v>
      </c>
      <c r="Q149" s="65">
        <f>COUNTIFS(Sheet1!$B$5:$B$2696, B7, Sheet1!$F$5:$F$2696, $Q$142)</f>
        <v>0</v>
      </c>
      <c r="R149" s="66">
        <f>SUMIFS(Sheet1!$G$5:$G$2696, Sheet1!$B$5:$B$2696, B7, Sheet1!$F$5:$F$2696, $Q$142)</f>
        <v>0</v>
      </c>
      <c r="S149" s="65">
        <f>COUNTIFS(Sheet1!$B$5:$B$2696, B7, Sheet1!$F$5:$F$2696, $S$142)</f>
        <v>0</v>
      </c>
      <c r="T149" s="66">
        <f>SUMIFS(Sheet1!$G$5:$G$2696, Sheet1!$B$5:$B$2696, B7, Sheet1!$F$5:$F$2696, $S$142)</f>
        <v>0</v>
      </c>
      <c r="U149" s="65">
        <f>COUNTIFS(Sheet1!$B$5:$B$2696, B7, Sheet1!$F$5:$F$2696, $U$142)</f>
        <v>0</v>
      </c>
      <c r="V149" s="66">
        <f>SUMIFS(Sheet1!$G$5:$G$2696, Sheet1!$B$5:$B$2696, B7, Sheet1!$F$5:$F$2696, $U$142)</f>
        <v>0</v>
      </c>
      <c r="W149" s="65">
        <f>COUNTIFS(Sheet1!$B$5:$B$2696, B7, Sheet1!$F$5:$F$2696, $W$142)</f>
        <v>0</v>
      </c>
      <c r="X149" s="66">
        <f>SUMIFS(Sheet1!$G$5:$G$2696, Sheet1!$B$5:$B$2696, B7, Sheet1!$F$5:$F$2696, $W$142)</f>
        <v>0</v>
      </c>
      <c r="Y149" s="65">
        <f>COUNTIFS(Sheet1!$B$5:$B$2696, B7, Sheet1!$F$5:$F$2696, $Y$142)</f>
        <v>0</v>
      </c>
      <c r="Z149" s="43">
        <f>SUMIFS(Sheet1!$G$5:$G$2696, Sheet1!$B$5:$B$2696, B7, Sheet1!$F$5:$F$2696, $Y$142)</f>
        <v>0</v>
      </c>
      <c r="AA149" s="43">
        <f>COUNTIFS(Sheet1!$B$5:$B$2696, B7, Sheet1!$F$5:$F$2696, $AA$143)</f>
        <v>0</v>
      </c>
      <c r="AB149" s="66">
        <f>SUMIFS(Sheet1!$G$5:$G$2696, Sheet1!$B$5:$B$2696, B7, Sheet1!$F$5:$F$2696, $AA$143)</f>
        <v>0</v>
      </c>
      <c r="AC149" s="65">
        <f>COUNTIFS(Sheet1!$B$5:$B$2696, B7, Sheet1!$F$5:$F$2696, $AC$142)</f>
        <v>0</v>
      </c>
      <c r="AD149" s="66">
        <f>SUMIFS(Sheet1!$G$5:$G$2696, Sheet1!$B$5:$B$2696, B7, Sheet1!$F$5:$F$2696, $AC$142)</f>
        <v>0</v>
      </c>
      <c r="AG149" t="s">
        <v>427</v>
      </c>
      <c r="AH149">
        <f>AD162/AC162</f>
        <v>323.07692307692309</v>
      </c>
    </row>
    <row r="150" spans="1:52">
      <c r="A150" s="67">
        <v>125</v>
      </c>
      <c r="B150" s="67" t="s">
        <v>47</v>
      </c>
      <c r="C150" s="65">
        <f>COUNTIFS(Sheet1!$B$5:$B$2696, B8, Sheet1!$F$5:$F$2696, $C$142)</f>
        <v>0</v>
      </c>
      <c r="D150" s="43">
        <f>SUMIFS(Sheet1!$G$5:$G$2696, Sheet1!$B$5:$B$2696, B8, Sheet1!$F$5:$F$2696, $C$142)</f>
        <v>0</v>
      </c>
      <c r="E150" s="65">
        <f>COUNTIFS(Sheet1!$B$5:$B$2696,B150, Sheet1!$F$5:$F$2696, $E$142)</f>
        <v>1</v>
      </c>
      <c r="F150" s="66">
        <f>SUMIFS(Sheet1!$G$5:$G$2696, Sheet1!$B$5:$B$2696,B150, Sheet1!$F$5:$F$2696, $E$142)</f>
        <v>100</v>
      </c>
      <c r="G150" s="65">
        <f>COUNTIFS(Sheet1!$B$5:$B$2696,B150, Sheet1!$F$5:$F$2696, $G$142)</f>
        <v>0</v>
      </c>
      <c r="H150" s="66">
        <f>SUMIFS(Sheet1!$G$5:$G$2696, Sheet1!$B$5:$B$2696,B150, Sheet1!$F$5:$F$2696, $G$142)</f>
        <v>0</v>
      </c>
      <c r="I150" s="65">
        <f>COUNTIFS(Sheet1!$B$5:$B$2696, B8, Sheet1!$F$5:$F$2696, $I$142)</f>
        <v>0</v>
      </c>
      <c r="J150" s="66">
        <f>SUMIFS(Sheet1!$G$5:$G$2696, Sheet1!$B$5:$B$2696, B8, Sheet1!$F$5:$F$2696, $I$142)</f>
        <v>0</v>
      </c>
      <c r="K150" s="65">
        <f>COUNTIFS(Sheet1!$B$5:$B$2696, B8, Sheet1!$F$5:$F$2696, $K$142)</f>
        <v>0</v>
      </c>
      <c r="L150" s="66">
        <f>SUMIFS(Sheet1!$G$5:$G$2696, Sheet1!$B$5:$B$2696, B8, Sheet1!$F$5:$F$2696, $K$142)</f>
        <v>0</v>
      </c>
      <c r="M150" s="65">
        <f>COUNTIFS(Sheet1!$B$5:$B$2696, B8, Sheet1!$F$5:$F$2696, $M$142)</f>
        <v>0</v>
      </c>
      <c r="N150" s="66">
        <f>SUMIFS(Sheet1!$G$5:$G$2696, Sheet1!$B$5:$B$2696, B8, Sheet1!$F$5:$F$2696, $M$142)</f>
        <v>0</v>
      </c>
      <c r="O150" s="65">
        <f>COUNTIFS(Sheet1!$B$5:$B$2696, B8, Sheet1!$F$5:$F$2696, $O$142)</f>
        <v>0</v>
      </c>
      <c r="P150" s="66">
        <f>SUMIFS(Sheet1!$G$5:$G$2696, Sheet1!$B$5:$B$2696, B8, Sheet1!$F$5:$F$2696, $O$142)</f>
        <v>0</v>
      </c>
      <c r="Q150" s="65">
        <f>COUNTIFS(Sheet1!$B$5:$B$2696, B8, Sheet1!$F$5:$F$2696, $Q$142)</f>
        <v>0</v>
      </c>
      <c r="R150" s="66">
        <f>SUMIFS(Sheet1!$G$5:$G$2696, Sheet1!$B$5:$B$2696, B8, Sheet1!$F$5:$F$2696, $Q$142)</f>
        <v>0</v>
      </c>
      <c r="S150" s="65">
        <f>COUNTIFS(Sheet1!$B$5:$B$2696, B8, Sheet1!$F$5:$F$2696, $S$142)</f>
        <v>0</v>
      </c>
      <c r="T150" s="66">
        <f>SUMIFS(Sheet1!$G$5:$G$2696, Sheet1!$B$5:$B$2696, B8, Sheet1!$F$5:$F$2696, $S$142)</f>
        <v>0</v>
      </c>
      <c r="U150" s="65">
        <f>COUNTIFS(Sheet1!$B$5:$B$2696, B8, Sheet1!$F$5:$F$2696, $U$142)</f>
        <v>0</v>
      </c>
      <c r="V150" s="66">
        <f>SUMIFS(Sheet1!$G$5:$G$2696, Sheet1!$B$5:$B$2696, B8, Sheet1!$F$5:$F$2696, $U$142)</f>
        <v>0</v>
      </c>
      <c r="W150" s="65">
        <f>COUNTIFS(Sheet1!$B$5:$B$2696, B8, Sheet1!$F$5:$F$2696, $W$142)</f>
        <v>0</v>
      </c>
      <c r="X150" s="66">
        <f>SUMIFS(Sheet1!$G$5:$G$2696, Sheet1!$B$5:$B$2696, B8, Sheet1!$F$5:$F$2696, $W$142)</f>
        <v>0</v>
      </c>
      <c r="Y150" s="65">
        <f>COUNTIFS(Sheet1!$B$5:$B$2696, B8, Sheet1!$F$5:$F$2696, $Y$142)</f>
        <v>0</v>
      </c>
      <c r="Z150" s="43">
        <f>SUMIFS(Sheet1!$G$5:$G$2696, Sheet1!$B$5:$B$2696, B8, Sheet1!$F$5:$F$2696, $Y$142)</f>
        <v>0</v>
      </c>
      <c r="AA150" s="43">
        <f>COUNTIFS(Sheet1!$B$5:$B$2696, B8, Sheet1!$F$5:$F$2696, $AA$143)</f>
        <v>0</v>
      </c>
      <c r="AB150" s="66">
        <f>SUMIFS(Sheet1!$G$5:$G$2696, Sheet1!$B$5:$B$2696, B8, Sheet1!$F$5:$F$2696, $AA$143)</f>
        <v>0</v>
      </c>
      <c r="AC150" s="65">
        <f>COUNTIFS(Sheet1!$B$5:$B$2696, B8, Sheet1!$F$5:$F$2696, $AC$142)</f>
        <v>0</v>
      </c>
      <c r="AD150" s="66">
        <f>SUMIFS(Sheet1!$G$5:$G$2696, Sheet1!$B$5:$B$2696, B8, Sheet1!$F$5:$F$2696, $AC$142)</f>
        <v>0</v>
      </c>
    </row>
    <row r="151" spans="1:52">
      <c r="A151" s="67">
        <v>38</v>
      </c>
      <c r="B151" s="67" t="s">
        <v>49</v>
      </c>
      <c r="C151" s="65">
        <f>COUNTIFS(Sheet1!$B$5:$B$2696, B9, Sheet1!$F$5:$F$2696, $C$142)</f>
        <v>0</v>
      </c>
      <c r="D151" s="43">
        <f>SUMIFS(Sheet1!$G$5:$G$2696, Sheet1!$B$5:$B$2696, B9, Sheet1!$F$5:$F$2696, $C$142)</f>
        <v>0</v>
      </c>
      <c r="E151" s="65">
        <f>COUNTIFS(Sheet1!$B$5:$B$2696,B151, Sheet1!$F$5:$F$2696, $E$142)</f>
        <v>0</v>
      </c>
      <c r="F151" s="66">
        <f>SUMIFS(Sheet1!$G$5:$G$2696, Sheet1!$B$5:$B$2696,B151, Sheet1!$F$5:$F$2696, $E$142)</f>
        <v>0</v>
      </c>
      <c r="G151" s="65">
        <f>COUNTIFS(Sheet1!$B$5:$B$2696,B151, Sheet1!$F$5:$F$2696, $G$142)</f>
        <v>0</v>
      </c>
      <c r="H151" s="66">
        <f>SUMIFS(Sheet1!$G$5:$G$2696, Sheet1!$B$5:$B$2696,B151, Sheet1!$F$5:$F$2696, $G$142)</f>
        <v>0</v>
      </c>
      <c r="I151" s="65">
        <f>COUNTIFS(Sheet1!$B$5:$B$2696, B9, Sheet1!$F$5:$F$2696, $I$142)</f>
        <v>0</v>
      </c>
      <c r="J151" s="66">
        <f>SUMIFS(Sheet1!$G$5:$G$2696, Sheet1!$B$5:$B$2696, B9, Sheet1!$F$5:$F$2696, $I$142)</f>
        <v>0</v>
      </c>
      <c r="K151" s="65">
        <f>COUNTIFS(Sheet1!$B$5:$B$2696, B9, Sheet1!$F$5:$F$2696, $K$142)</f>
        <v>0</v>
      </c>
      <c r="L151" s="66">
        <f>SUMIFS(Sheet1!$G$5:$G$2696, Sheet1!$B$5:$B$2696, B9, Sheet1!$F$5:$F$2696, $K$142)</f>
        <v>0</v>
      </c>
      <c r="M151" s="65">
        <f>COUNTIFS(Sheet1!$B$5:$B$2696, B9, Sheet1!$F$5:$F$2696, $M$142)</f>
        <v>0</v>
      </c>
      <c r="N151" s="66">
        <f>SUMIFS(Sheet1!$G$5:$G$2696, Sheet1!$B$5:$B$2696, B9, Sheet1!$F$5:$F$2696, $M$142)</f>
        <v>0</v>
      </c>
      <c r="O151" s="65">
        <f>COUNTIFS(Sheet1!$B$5:$B$2696, B9, Sheet1!$F$5:$F$2696, $O$142)</f>
        <v>0</v>
      </c>
      <c r="P151" s="66">
        <f>SUMIFS(Sheet1!$G$5:$G$2696, Sheet1!$B$5:$B$2696, B9, Sheet1!$F$5:$F$2696, $O$142)</f>
        <v>0</v>
      </c>
      <c r="Q151" s="65">
        <f>COUNTIFS(Sheet1!$B$5:$B$2696, B9, Sheet1!$F$5:$F$2696, $Q$142)</f>
        <v>0</v>
      </c>
      <c r="R151" s="66">
        <f>SUMIFS(Sheet1!$G$5:$G$2696, Sheet1!$B$5:$B$2696, B9, Sheet1!$F$5:$F$2696, $Q$142)</f>
        <v>0</v>
      </c>
      <c r="S151" s="65">
        <f>COUNTIFS(Sheet1!$B$5:$B$2696, B9, Sheet1!$F$5:$F$2696, $S$142)</f>
        <v>0</v>
      </c>
      <c r="T151" s="66">
        <f>SUMIFS(Sheet1!$G$5:$G$2696, Sheet1!$B$5:$B$2696, B9, Sheet1!$F$5:$F$2696, $S$142)</f>
        <v>0</v>
      </c>
      <c r="U151" s="65">
        <f>COUNTIFS(Sheet1!$B$5:$B$2696, B9, Sheet1!$F$5:$F$2696, $U$142)</f>
        <v>0</v>
      </c>
      <c r="V151" s="66">
        <f>SUMIFS(Sheet1!$G$5:$G$2696, Sheet1!$B$5:$B$2696, B9, Sheet1!$F$5:$F$2696, $U$142)</f>
        <v>0</v>
      </c>
      <c r="W151" s="65">
        <f>COUNTIFS(Sheet1!$B$5:$B$2696, B9, Sheet1!$F$5:$F$2696, $W$142)</f>
        <v>0</v>
      </c>
      <c r="X151" s="66">
        <f>SUMIFS(Sheet1!$G$5:$G$2696, Sheet1!$B$5:$B$2696, B9, Sheet1!$F$5:$F$2696, $W$142)</f>
        <v>0</v>
      </c>
      <c r="Y151" s="65">
        <f>COUNTIFS(Sheet1!$B$5:$B$2696, B9, Sheet1!$F$5:$F$2696, $Y$142)</f>
        <v>1</v>
      </c>
      <c r="Z151" s="43">
        <f>SUMIFS(Sheet1!$G$5:$G$2696, Sheet1!$B$5:$B$2696, B9, Sheet1!$F$5:$F$2696, $Y$142)</f>
        <v>100</v>
      </c>
      <c r="AA151" s="43">
        <f>COUNTIFS(Sheet1!$B$5:$B$2696, B9, Sheet1!$F$5:$F$2696, $AA$143)</f>
        <v>0</v>
      </c>
      <c r="AB151" s="66">
        <f>SUMIFS(Sheet1!$G$5:$G$2696, Sheet1!$B$5:$B$2696, B9, Sheet1!$F$5:$F$2696, $AA$143)</f>
        <v>0</v>
      </c>
      <c r="AC151" s="65">
        <f>COUNTIFS(Sheet1!$B$5:$B$2696, B9, Sheet1!$F$5:$F$2696, $AC$142)</f>
        <v>0</v>
      </c>
      <c r="AD151" s="66">
        <f>SUMIFS(Sheet1!$G$5:$G$2696, Sheet1!$B$5:$B$2696, B9, Sheet1!$F$5:$F$2696, $AC$142)</f>
        <v>0</v>
      </c>
    </row>
    <row r="152" spans="1:52">
      <c r="A152" s="67">
        <v>219</v>
      </c>
      <c r="B152" s="67" t="s">
        <v>67</v>
      </c>
      <c r="C152" s="65">
        <f>COUNTIFS(Sheet1!$B$5:$B$2696, B10, Sheet1!$F$5:$F$2696, $C$142)</f>
        <v>0</v>
      </c>
      <c r="D152" s="43">
        <f>SUMIFS(Sheet1!$G$5:$G$2696, Sheet1!$B$5:$B$2696, B10, Sheet1!$F$5:$F$2696, $C$142)</f>
        <v>0</v>
      </c>
      <c r="E152" s="65">
        <f>COUNTIFS(Sheet1!$B$5:$B$2696,B152, Sheet1!$F$5:$F$2696, $E$142)</f>
        <v>0</v>
      </c>
      <c r="F152" s="66">
        <f>SUMIFS(Sheet1!$G$5:$G$2696, Sheet1!$B$5:$B$2696,B152, Sheet1!$F$5:$F$2696, $E$142)</f>
        <v>0</v>
      </c>
      <c r="G152" s="65">
        <f>COUNTIFS(Sheet1!$B$5:$B$2696,B152, Sheet1!$F$5:$F$2696, $G$142)</f>
        <v>0</v>
      </c>
      <c r="H152" s="66">
        <f>SUMIFS(Sheet1!$G$5:$G$2696, Sheet1!$B$5:$B$2696,B152, Sheet1!$F$5:$F$2696, $G$142)</f>
        <v>0</v>
      </c>
      <c r="I152" s="65">
        <f>COUNTIFS(Sheet1!$B$5:$B$2696, B10, Sheet1!$F$5:$F$2696, $I$142)</f>
        <v>1</v>
      </c>
      <c r="J152" s="66">
        <f>SUMIFS(Sheet1!$G$5:$G$2696, Sheet1!$B$5:$B$2696, B10, Sheet1!$F$5:$F$2696, $I$142)</f>
        <v>50</v>
      </c>
      <c r="K152" s="65">
        <f>COUNTIFS(Sheet1!$B$5:$B$2696, B10, Sheet1!$F$5:$F$2696, $K$142)</f>
        <v>0</v>
      </c>
      <c r="L152" s="66">
        <f>SUMIFS(Sheet1!$G$5:$G$2696, Sheet1!$B$5:$B$2696, B10, Sheet1!$F$5:$F$2696, $K$142)</f>
        <v>0</v>
      </c>
      <c r="M152" s="65">
        <f>COUNTIFS(Sheet1!$B$5:$B$2696, B10, Sheet1!$F$5:$F$2696, $M$142)</f>
        <v>0</v>
      </c>
      <c r="N152" s="66">
        <f>SUMIFS(Sheet1!$G$5:$G$2696, Sheet1!$B$5:$B$2696, B10, Sheet1!$F$5:$F$2696, $M$142)</f>
        <v>0</v>
      </c>
      <c r="O152" s="65">
        <f>COUNTIFS(Sheet1!$B$5:$B$2696, B10, Sheet1!$F$5:$F$2696, $O$142)</f>
        <v>0</v>
      </c>
      <c r="P152" s="66">
        <f>SUMIFS(Sheet1!$G$5:$G$2696, Sheet1!$B$5:$B$2696, B10, Sheet1!$F$5:$F$2696, $O$142)</f>
        <v>0</v>
      </c>
      <c r="Q152" s="65">
        <f>COUNTIFS(Sheet1!$B$5:$B$2696, B10, Sheet1!$F$5:$F$2696, $Q$142)</f>
        <v>0</v>
      </c>
      <c r="R152" s="66">
        <f>SUMIFS(Sheet1!$G$5:$G$2696, Sheet1!$B$5:$B$2696, B10, Sheet1!$F$5:$F$2696, $Q$142)</f>
        <v>0</v>
      </c>
      <c r="S152" s="65">
        <f>COUNTIFS(Sheet1!$B$5:$B$2696, B10, Sheet1!$F$5:$F$2696, $S$142)</f>
        <v>3</v>
      </c>
      <c r="T152" s="66">
        <f>SUMIFS(Sheet1!$G$5:$G$2696, Sheet1!$B$5:$B$2696, B10, Sheet1!$F$5:$F$2696, $S$142)</f>
        <v>160</v>
      </c>
      <c r="U152" s="65">
        <f>COUNTIFS(Sheet1!$B$5:$B$2696, B10, Sheet1!$F$5:$F$2696, $U$142)</f>
        <v>0</v>
      </c>
      <c r="V152" s="66">
        <f>SUMIFS(Sheet1!$G$5:$G$2696, Sheet1!$B$5:$B$2696, B10, Sheet1!$F$5:$F$2696, $U$142)</f>
        <v>0</v>
      </c>
      <c r="W152" s="65">
        <f>COUNTIFS(Sheet1!$B$5:$B$2696, B10, Sheet1!$F$5:$F$2696, $W$142)</f>
        <v>0</v>
      </c>
      <c r="X152" s="66">
        <f>SUMIFS(Sheet1!$G$5:$G$2696, Sheet1!$B$5:$B$2696, B10, Sheet1!$F$5:$F$2696, $W$142)</f>
        <v>0</v>
      </c>
      <c r="Y152" s="65">
        <f>COUNTIFS(Sheet1!$B$5:$B$2696, B10, Sheet1!$F$5:$F$2696, $Y$142)</f>
        <v>2</v>
      </c>
      <c r="Z152" s="43">
        <f>SUMIFS(Sheet1!$G$5:$G$2696, Sheet1!$B$5:$B$2696, B10, Sheet1!$F$5:$F$2696, $Y$142)</f>
        <v>230</v>
      </c>
      <c r="AA152" s="43">
        <f>COUNTIFS(Sheet1!$B$5:$B$2696, B10, Sheet1!$F$5:$F$2696, $AA$143)</f>
        <v>0</v>
      </c>
      <c r="AB152" s="66">
        <f>SUMIFS(Sheet1!$G$5:$G$2696, Sheet1!$B$5:$B$2696, B10, Sheet1!$F$5:$F$2696, $AA$143)</f>
        <v>0</v>
      </c>
      <c r="AC152" s="65">
        <f>COUNTIFS(Sheet1!$B$5:$B$2696, B10, Sheet1!$F$5:$F$2696, $AC$142)</f>
        <v>0</v>
      </c>
      <c r="AD152" s="66">
        <f>SUMIFS(Sheet1!$G$5:$G$2696, Sheet1!$B$5:$B$2696, B10, Sheet1!$F$5:$F$2696, $AC$142)</f>
        <v>0</v>
      </c>
    </row>
    <row r="153" spans="1:52">
      <c r="A153" s="67">
        <v>87</v>
      </c>
      <c r="B153" s="67" t="s">
        <v>68</v>
      </c>
      <c r="C153" s="65">
        <f>COUNTIFS(Sheet1!$B$5:$B$2696, B11, Sheet1!$F$5:$F$2696, $C$142)</f>
        <v>1</v>
      </c>
      <c r="D153" s="43">
        <f>SUMIFS(Sheet1!$G$5:$G$2696, Sheet1!$B$5:$B$2696, B11, Sheet1!$F$5:$F$2696, $C$142)</f>
        <v>1200</v>
      </c>
      <c r="E153" s="65">
        <f>COUNTIFS(Sheet1!$B$5:$B$2696,B153, Sheet1!$F$5:$F$2696, $E$142)</f>
        <v>0</v>
      </c>
      <c r="F153" s="66">
        <f>SUMIFS(Sheet1!$G$5:$G$2696, Sheet1!$B$5:$B$2696,B153, Sheet1!$F$5:$F$2696, $E$142)</f>
        <v>0</v>
      </c>
      <c r="G153" s="65">
        <f>COUNTIFS(Sheet1!$B$5:$B$2696,B153, Sheet1!$F$5:$F$2696, $G$142)</f>
        <v>0</v>
      </c>
      <c r="H153" s="66">
        <f>SUMIFS(Sheet1!$G$5:$G$2696, Sheet1!$B$5:$B$2696,B153, Sheet1!$F$5:$F$2696, $G$142)</f>
        <v>0</v>
      </c>
      <c r="I153" s="65">
        <f>COUNTIFS(Sheet1!$B$5:$B$2696, B11, Sheet1!$F$5:$F$2696, $I$142)</f>
        <v>1</v>
      </c>
      <c r="J153" s="66">
        <f>SUMIFS(Sheet1!$G$5:$G$2696, Sheet1!$B$5:$B$2696, B11, Sheet1!$F$5:$F$2696, $I$142)</f>
        <v>200</v>
      </c>
      <c r="K153" s="65">
        <f>COUNTIFS(Sheet1!$B$5:$B$2696, B11, Sheet1!$F$5:$F$2696, $K$142)</f>
        <v>0</v>
      </c>
      <c r="L153" s="66">
        <f>SUMIFS(Sheet1!$G$5:$G$2696, Sheet1!$B$5:$B$2696, B11, Sheet1!$F$5:$F$2696, $K$142)</f>
        <v>0</v>
      </c>
      <c r="M153" s="65">
        <f>COUNTIFS(Sheet1!$B$5:$B$2696, B11, Sheet1!$F$5:$F$2696, $M$142)</f>
        <v>0</v>
      </c>
      <c r="N153" s="66">
        <f>SUMIFS(Sheet1!$G$5:$G$2696, Sheet1!$B$5:$B$2696, B11, Sheet1!$F$5:$F$2696, $M$142)</f>
        <v>0</v>
      </c>
      <c r="O153" s="65">
        <f>COUNTIFS(Sheet1!$B$5:$B$2696, B11, Sheet1!$F$5:$F$2696, $O$142)</f>
        <v>0</v>
      </c>
      <c r="P153" s="66">
        <f>SUMIFS(Sheet1!$G$5:$G$2696, Sheet1!$B$5:$B$2696, B11, Sheet1!$F$5:$F$2696, $O$142)</f>
        <v>0</v>
      </c>
      <c r="Q153" s="65">
        <f>COUNTIFS(Sheet1!$B$5:$B$2696, B11, Sheet1!$F$5:$F$2696, $Q$142)</f>
        <v>0</v>
      </c>
      <c r="R153" s="66">
        <f>SUMIFS(Sheet1!$G$5:$G$2696, Sheet1!$B$5:$B$2696, B11, Sheet1!$F$5:$F$2696, $Q$142)</f>
        <v>0</v>
      </c>
      <c r="S153" s="65">
        <f>COUNTIFS(Sheet1!$B$5:$B$2696, B11, Sheet1!$F$5:$F$2696, $S$142)</f>
        <v>0</v>
      </c>
      <c r="T153" s="66">
        <f>SUMIFS(Sheet1!$G$5:$G$2696, Sheet1!$B$5:$B$2696, B11, Sheet1!$F$5:$F$2696, $S$142)</f>
        <v>0</v>
      </c>
      <c r="U153" s="65">
        <f>COUNTIFS(Sheet1!$B$5:$B$2696, B11, Sheet1!$F$5:$F$2696, $U$142)</f>
        <v>0</v>
      </c>
      <c r="V153" s="66">
        <f>SUMIFS(Sheet1!$G$5:$G$2696, Sheet1!$B$5:$B$2696, B11, Sheet1!$F$5:$F$2696, $U$142)</f>
        <v>0</v>
      </c>
      <c r="W153" s="65">
        <f>COUNTIFS(Sheet1!$B$5:$B$2696, B11, Sheet1!$F$5:$F$2696, $W$142)</f>
        <v>0</v>
      </c>
      <c r="X153" s="66">
        <f>SUMIFS(Sheet1!$G$5:$G$2696, Sheet1!$B$5:$B$2696, B11, Sheet1!$F$5:$F$2696, $W$142)</f>
        <v>0</v>
      </c>
      <c r="Y153" s="65">
        <f>COUNTIFS(Sheet1!$B$5:$B$2696, B11, Sheet1!$F$5:$F$2696, $Y$142)</f>
        <v>0</v>
      </c>
      <c r="Z153" s="43">
        <f>SUMIFS(Sheet1!$G$5:$G$2696, Sheet1!$B$5:$B$2696, B11, Sheet1!$F$5:$F$2696, $Y$142)</f>
        <v>0</v>
      </c>
      <c r="AA153" s="43">
        <f>COUNTIFS(Sheet1!$B$5:$B$2696, B11, Sheet1!$F$5:$F$2696, $AA$143)</f>
        <v>0</v>
      </c>
      <c r="AB153" s="66">
        <f>SUMIFS(Sheet1!$G$5:$G$2696, Sheet1!$B$5:$B$2696, B11, Sheet1!$F$5:$F$2696, $AA$143)</f>
        <v>0</v>
      </c>
      <c r="AC153" s="65">
        <f>COUNTIFS(Sheet1!$B$5:$B$2696, B11, Sheet1!$F$5:$F$2696, $AC$142)</f>
        <v>2</v>
      </c>
      <c r="AD153" s="66">
        <f>SUMIFS(Sheet1!$G$5:$G$2696, Sheet1!$B$5:$B$2696, B11, Sheet1!$F$5:$F$2696, $AC$142)</f>
        <v>650</v>
      </c>
    </row>
    <row r="154" spans="1:52">
      <c r="A154" s="67">
        <v>63</v>
      </c>
      <c r="B154" s="67" t="s">
        <v>69</v>
      </c>
      <c r="C154" s="65">
        <f>COUNTIFS(Sheet1!$B$5:$B$2696, B12, Sheet1!$F$5:$F$2696, $C$142)</f>
        <v>5</v>
      </c>
      <c r="D154" s="43">
        <f>SUMIFS(Sheet1!$G$5:$G$2696, Sheet1!$B$5:$B$2696, B12, Sheet1!$F$5:$F$2696, $C$142)</f>
        <v>820</v>
      </c>
      <c r="E154" s="65">
        <f>COUNTIFS(Sheet1!$B$5:$B$2696,B154, Sheet1!$F$5:$F$2696, $E$142)</f>
        <v>0</v>
      </c>
      <c r="F154" s="66">
        <f>SUMIFS(Sheet1!$G$5:$G$2696, Sheet1!$B$5:$B$2696,B154, Sheet1!$F$5:$F$2696, $E$142)</f>
        <v>0</v>
      </c>
      <c r="G154" s="65">
        <f>COUNTIFS(Sheet1!$B$5:$B$2696,B154, Sheet1!$F$5:$F$2696, $G$142)</f>
        <v>1</v>
      </c>
      <c r="H154" s="66">
        <f>SUMIFS(Sheet1!$G$5:$G$2696, Sheet1!$B$5:$B$2696,B154, Sheet1!$F$5:$F$2696, $G$142)</f>
        <v>150</v>
      </c>
      <c r="I154" s="65">
        <f>COUNTIFS(Sheet1!$B$5:$B$2696, B12, Sheet1!$F$5:$F$2696, $I$142)</f>
        <v>7</v>
      </c>
      <c r="J154" s="66">
        <f>SUMIFS(Sheet1!$G$5:$G$2696, Sheet1!$B$5:$B$2696, B12, Sheet1!$F$5:$F$2696, $I$142)</f>
        <v>930</v>
      </c>
      <c r="K154" s="65">
        <f>COUNTIFS(Sheet1!$B$5:$B$2696, B12, Sheet1!$F$5:$F$2696, $K$142)</f>
        <v>0</v>
      </c>
      <c r="L154" s="66">
        <f>SUMIFS(Sheet1!$G$5:$G$2696, Sheet1!$B$5:$B$2696, B12, Sheet1!$F$5:$F$2696, $K$142)</f>
        <v>0</v>
      </c>
      <c r="M154" s="65">
        <f>COUNTIFS(Sheet1!$B$5:$B$2696, B12, Sheet1!$F$5:$F$2696, $M$142)</f>
        <v>1</v>
      </c>
      <c r="N154" s="66">
        <f>SUMIFS(Sheet1!$G$5:$G$2696, Sheet1!$B$5:$B$2696, B12, Sheet1!$F$5:$F$2696, $M$142)</f>
        <v>150</v>
      </c>
      <c r="O154" s="65">
        <f>COUNTIFS(Sheet1!$B$5:$B$2696, B12, Sheet1!$F$5:$F$2696, $O$142)</f>
        <v>0</v>
      </c>
      <c r="P154" s="66">
        <f>SUMIFS(Sheet1!$G$5:$G$2696, Sheet1!$B$5:$B$2696, B12, Sheet1!$F$5:$F$2696, $O$142)</f>
        <v>0</v>
      </c>
      <c r="Q154" s="65">
        <f>COUNTIFS(Sheet1!$B$5:$B$2696, B12, Sheet1!$F$5:$F$2696, $Q$142)</f>
        <v>0</v>
      </c>
      <c r="R154" s="66">
        <f>SUMIFS(Sheet1!$G$5:$G$2696, Sheet1!$B$5:$B$2696, B12, Sheet1!$F$5:$F$2696, $Q$142)</f>
        <v>0</v>
      </c>
      <c r="S154" s="65">
        <f>COUNTIFS(Sheet1!$B$5:$B$2696, B12, Sheet1!$F$5:$F$2696, $S$142)</f>
        <v>0</v>
      </c>
      <c r="T154" s="66">
        <f>SUMIFS(Sheet1!$G$5:$G$2696, Sheet1!$B$5:$B$2696, B12, Sheet1!$F$5:$F$2696, $S$142)</f>
        <v>0</v>
      </c>
      <c r="U154" s="65">
        <f>COUNTIFS(Sheet1!$B$5:$B$2696, B12, Sheet1!$F$5:$F$2696, $U$142)</f>
        <v>0</v>
      </c>
      <c r="V154" s="66">
        <f>SUMIFS(Sheet1!$G$5:$G$2696, Sheet1!$B$5:$B$2696, B12, Sheet1!$F$5:$F$2696, $U$142)</f>
        <v>0</v>
      </c>
      <c r="W154" s="65">
        <f>COUNTIFS(Sheet1!$B$5:$B$2696, B12, Sheet1!$F$5:$F$2696, $W$142)</f>
        <v>0</v>
      </c>
      <c r="X154" s="66">
        <f>SUMIFS(Sheet1!$G$5:$G$2696, Sheet1!$B$5:$B$2696, B12, Sheet1!$F$5:$F$2696, $W$142)</f>
        <v>0</v>
      </c>
      <c r="Y154" s="65">
        <f>COUNTIFS(Sheet1!$B$5:$B$2696, B12, Sheet1!$F$5:$F$2696, $Y$142)</f>
        <v>0</v>
      </c>
      <c r="Z154" s="43">
        <f>SUMIFS(Sheet1!$G$5:$G$2696, Sheet1!$B$5:$B$2696, B12, Sheet1!$F$5:$F$2696, $Y$142)</f>
        <v>0</v>
      </c>
      <c r="AA154" s="43">
        <f>COUNTIFS(Sheet1!$B$5:$B$2696, B12, Sheet1!$F$5:$F$2696, $AA$143)</f>
        <v>0</v>
      </c>
      <c r="AB154" s="66">
        <f>SUMIFS(Sheet1!$G$5:$G$2696, Sheet1!$B$5:$B$2696, B12, Sheet1!$F$5:$F$2696, $AA$143)</f>
        <v>0</v>
      </c>
      <c r="AC154" s="65">
        <f>COUNTIFS(Sheet1!$B$5:$B$2696, B12, Sheet1!$F$5:$F$2696, $AC$142)</f>
        <v>1</v>
      </c>
      <c r="AD154" s="66">
        <f>SUMIFS(Sheet1!$G$5:$G$2696, Sheet1!$B$5:$B$2696, B12, Sheet1!$F$5:$F$2696, $AC$142)</f>
        <v>250</v>
      </c>
    </row>
    <row r="155" spans="1:52">
      <c r="A155" s="67">
        <v>33</v>
      </c>
      <c r="B155" s="67" t="s">
        <v>71</v>
      </c>
      <c r="C155" s="65">
        <f>COUNTIFS(Sheet1!$B$5:$B$2696, B14, Sheet1!$F$5:$F$2696, $C$142)</f>
        <v>1</v>
      </c>
      <c r="D155" s="43">
        <f>SUMIFS(Sheet1!$G$5:$G$2696, Sheet1!$B$5:$B$2696, B14, Sheet1!$F$5:$F$2696, $C$142)</f>
        <v>450</v>
      </c>
      <c r="E155" s="65">
        <f>COUNTIFS(Sheet1!$B$5:$B$2696,B155, Sheet1!$F$5:$F$2696, $E$142)</f>
        <v>0</v>
      </c>
      <c r="F155" s="66">
        <f>SUMIFS(Sheet1!$G$5:$G$2696, Sheet1!$B$5:$B$2696,B155, Sheet1!$F$5:$F$2696, $E$142)</f>
        <v>0</v>
      </c>
      <c r="G155" s="65">
        <f>COUNTIFS(Sheet1!$B$5:$B$2696,B155, Sheet1!$F$5:$F$2696, $G$142)</f>
        <v>0</v>
      </c>
      <c r="H155" s="66">
        <f>SUMIFS(Sheet1!$G$5:$G$2696, Sheet1!$B$5:$B$2696,B155, Sheet1!$F$5:$F$2696, $G$142)</f>
        <v>0</v>
      </c>
      <c r="I155" s="65">
        <f>COUNTIFS(Sheet1!$B$5:$B$2696, B14, Sheet1!$F$5:$F$2696, $I$142)</f>
        <v>10</v>
      </c>
      <c r="J155" s="66">
        <f>SUMIFS(Sheet1!$G$5:$G$2696, Sheet1!$B$5:$B$2696, B14, Sheet1!$F$5:$F$2696, $I$142)</f>
        <v>4600</v>
      </c>
      <c r="K155" s="65">
        <f>COUNTIFS(Sheet1!$B$5:$B$2696, B14, Sheet1!$F$5:$F$2696, $K$142)</f>
        <v>0</v>
      </c>
      <c r="L155" s="66">
        <f>SUMIFS(Sheet1!$G$5:$G$2696, Sheet1!$B$5:$B$2696, B14, Sheet1!$F$5:$F$2696, $K$142)</f>
        <v>0</v>
      </c>
      <c r="M155" s="65">
        <f>COUNTIFS(Sheet1!$B$5:$B$2696, B14, Sheet1!$F$5:$F$2696, $M$142)</f>
        <v>0</v>
      </c>
      <c r="N155" s="66">
        <f>SUMIFS(Sheet1!$G$5:$G$2696, Sheet1!$B$5:$B$2696, B14, Sheet1!$F$5:$F$2696, $M$142)</f>
        <v>0</v>
      </c>
      <c r="O155" s="65">
        <f>COUNTIFS(Sheet1!$B$5:$B$2696, B14, Sheet1!$F$5:$F$2696, $O$142)</f>
        <v>0</v>
      </c>
      <c r="P155" s="66">
        <f>SUMIFS(Sheet1!$G$5:$G$2696, Sheet1!$B$5:$B$2696, B14, Sheet1!$F$5:$F$2696, $O$142)</f>
        <v>0</v>
      </c>
      <c r="Q155" s="65">
        <f>COUNTIFS(Sheet1!$B$5:$B$2696, B14, Sheet1!$F$5:$F$2696, $Q$142)</f>
        <v>0</v>
      </c>
      <c r="R155" s="66">
        <f>SUMIFS(Sheet1!$G$5:$G$2696, Sheet1!$B$5:$B$2696, B14, Sheet1!$F$5:$F$2696, $Q$142)</f>
        <v>0</v>
      </c>
      <c r="S155" s="65">
        <f>COUNTIFS(Sheet1!$B$5:$B$2696, B14, Sheet1!$F$5:$F$2696, $S$142)</f>
        <v>0</v>
      </c>
      <c r="T155" s="66">
        <f>SUMIFS(Sheet1!$G$5:$G$2696, Sheet1!$B$5:$B$2696, B14, Sheet1!$F$5:$F$2696, $S$142)</f>
        <v>0</v>
      </c>
      <c r="U155" s="65">
        <f>COUNTIFS(Sheet1!$B$5:$B$2696, B14, Sheet1!$F$5:$F$2696, $U$142)</f>
        <v>0</v>
      </c>
      <c r="V155" s="66">
        <f>SUMIFS(Sheet1!$G$5:$G$2696, Sheet1!$B$5:$B$2696, B14, Sheet1!$F$5:$F$2696, $U$142)</f>
        <v>0</v>
      </c>
      <c r="W155" s="65">
        <f>COUNTIFS(Sheet1!$B$5:$B$2696, B14, Sheet1!$F$5:$F$2696, $W$142)</f>
        <v>0</v>
      </c>
      <c r="X155" s="66">
        <f>SUMIFS(Sheet1!$G$5:$G$2696, Sheet1!$B$5:$B$2696, B14, Sheet1!$F$5:$F$2696, $W$142)</f>
        <v>0</v>
      </c>
      <c r="Y155" s="65">
        <f>COUNTIFS(Sheet1!$B$5:$B$2696, B14, Sheet1!$F$5:$F$2696, $Y$142)</f>
        <v>0</v>
      </c>
      <c r="Z155" s="43">
        <f>SUMIFS(Sheet1!$G$5:$G$2696, Sheet1!$B$5:$B$2696, B14, Sheet1!$F$5:$F$2696, $Y$142)</f>
        <v>0</v>
      </c>
      <c r="AA155" s="43">
        <f>COUNTIFS(Sheet1!$B$5:$B$2696, B14, Sheet1!$F$5:$F$2696, $AA$143)</f>
        <v>0</v>
      </c>
      <c r="AB155" s="66">
        <f>SUMIFS(Sheet1!$G$5:$G$2696, Sheet1!$B$5:$B$2696, B14, Sheet1!$F$5:$F$2696, $AA$143)</f>
        <v>0</v>
      </c>
      <c r="AC155" s="65">
        <f>COUNTIFS(Sheet1!$B$5:$B$2696, B14, Sheet1!$F$5:$F$2696, $AC$142)</f>
        <v>0</v>
      </c>
      <c r="AD155" s="66">
        <f>SUMIFS(Sheet1!$G$5:$G$2696, Sheet1!$B$5:$B$2696, B14, Sheet1!$F$5:$F$2696, $AC$142)</f>
        <v>0</v>
      </c>
    </row>
    <row r="156" spans="1:52">
      <c r="A156" s="67">
        <v>83</v>
      </c>
      <c r="B156" s="67" t="s">
        <v>72</v>
      </c>
      <c r="C156" s="65">
        <f>COUNTIFS(Sheet1!$B$5:$B$2696, B15, Sheet1!$F$5:$F$2696, $C$142)</f>
        <v>5</v>
      </c>
      <c r="D156" s="43">
        <f>SUMIFS(Sheet1!$G$5:$G$2696, Sheet1!$B$5:$B$2696, B15, Sheet1!$F$5:$F$2696, $C$142)</f>
        <v>2300</v>
      </c>
      <c r="E156" s="65">
        <f>COUNTIFS(Sheet1!$B$5:$B$2696,B156, Sheet1!$F$5:$F$2696, $E$142)</f>
        <v>0</v>
      </c>
      <c r="F156" s="66">
        <f>SUMIFS(Sheet1!$G$5:$G$2696, Sheet1!$B$5:$B$2696,B156, Sheet1!$F$5:$F$2696, $E$142)</f>
        <v>0</v>
      </c>
      <c r="G156" s="65">
        <f>COUNTIFS(Sheet1!$B$5:$B$2696,B156, Sheet1!$F$5:$F$2696, $G$142)</f>
        <v>0</v>
      </c>
      <c r="H156" s="66">
        <f>SUMIFS(Sheet1!$G$5:$G$2696, Sheet1!$B$5:$B$2696,B156, Sheet1!$F$5:$F$2696, $G$142)</f>
        <v>0</v>
      </c>
      <c r="I156" s="65">
        <f>COUNTIFS(Sheet1!$B$5:$B$2696, B15, Sheet1!$F$5:$F$2696, $I$142)</f>
        <v>16</v>
      </c>
      <c r="J156" s="66">
        <f>SUMIFS(Sheet1!$G$5:$G$2696, Sheet1!$B$5:$B$2696, B15, Sheet1!$F$5:$F$2696, $I$142)</f>
        <v>5850</v>
      </c>
      <c r="K156" s="65">
        <f>COUNTIFS(Sheet1!$B$5:$B$2696, B15, Sheet1!$F$5:$F$2696, $K$142)</f>
        <v>0</v>
      </c>
      <c r="L156" s="66">
        <f>SUMIFS(Sheet1!$G$5:$G$2696, Sheet1!$B$5:$B$2696, B15, Sheet1!$F$5:$F$2696, $K$142)</f>
        <v>0</v>
      </c>
      <c r="M156" s="65">
        <f>COUNTIFS(Sheet1!$B$5:$B$2696, B15, Sheet1!$F$5:$F$2696, $M$142)</f>
        <v>0</v>
      </c>
      <c r="N156" s="66">
        <f>SUMIFS(Sheet1!$G$5:$G$2696, Sheet1!$B$5:$B$2696, B15, Sheet1!$F$5:$F$2696, $M$142)</f>
        <v>0</v>
      </c>
      <c r="O156" s="65">
        <f>COUNTIFS(Sheet1!$B$5:$B$2696, B15, Sheet1!$F$5:$F$2696, $O$142)</f>
        <v>0</v>
      </c>
      <c r="P156" s="66">
        <f>SUMIFS(Sheet1!$G$5:$G$2696, Sheet1!$B$5:$B$2696, B15, Sheet1!$F$5:$F$2696, $O$142)</f>
        <v>0</v>
      </c>
      <c r="Q156" s="65">
        <f>COUNTIFS(Sheet1!$B$5:$B$2696, B15, Sheet1!$F$5:$F$2696, $Q$142)</f>
        <v>0</v>
      </c>
      <c r="R156" s="66">
        <f>SUMIFS(Sheet1!$G$5:$G$2696, Sheet1!$B$5:$B$2696, B15, Sheet1!$F$5:$F$2696, $Q$142)</f>
        <v>0</v>
      </c>
      <c r="S156" s="65">
        <f>COUNTIFS(Sheet1!$B$5:$B$2696, B15, Sheet1!$F$5:$F$2696, $S$142)</f>
        <v>0</v>
      </c>
      <c r="T156" s="66">
        <f>SUMIFS(Sheet1!$G$5:$G$2696, Sheet1!$B$5:$B$2696, B15, Sheet1!$F$5:$F$2696, $S$142)</f>
        <v>0</v>
      </c>
      <c r="U156" s="65">
        <f>COUNTIFS(Sheet1!$B$5:$B$2696, B15, Sheet1!$F$5:$F$2696, $U$142)</f>
        <v>0</v>
      </c>
      <c r="V156" s="66">
        <f>SUMIFS(Sheet1!$G$5:$G$2696, Sheet1!$B$5:$B$2696, B15, Sheet1!$F$5:$F$2696, $U$142)</f>
        <v>0</v>
      </c>
      <c r="W156" s="65">
        <f>COUNTIFS(Sheet1!$B$5:$B$2696, B15, Sheet1!$F$5:$F$2696, $W$142)</f>
        <v>0</v>
      </c>
      <c r="X156" s="66">
        <f>SUMIFS(Sheet1!$G$5:$G$2696, Sheet1!$B$5:$B$2696, B15, Sheet1!$F$5:$F$2696, $W$142)</f>
        <v>0</v>
      </c>
      <c r="Y156" s="65">
        <f>COUNTIFS(Sheet1!$B$5:$B$2696, B15, Sheet1!$F$5:$F$2696, $Y$142)</f>
        <v>0</v>
      </c>
      <c r="Z156" s="43">
        <f>SUMIFS(Sheet1!$G$5:$G$2696, Sheet1!$B$5:$B$2696, B15, Sheet1!$F$5:$F$2696, $Y$142)</f>
        <v>0</v>
      </c>
      <c r="AA156" s="43">
        <f>COUNTIFS(Sheet1!$B$5:$B$2696, B15, Sheet1!$F$5:$F$2696, $AA$143)</f>
        <v>0</v>
      </c>
      <c r="AB156" s="66">
        <f>SUMIFS(Sheet1!$G$5:$G$2696, Sheet1!$B$5:$B$2696, B15, Sheet1!$F$5:$F$2696, $AA$143)</f>
        <v>0</v>
      </c>
      <c r="AC156" s="65">
        <f>COUNTIFS(Sheet1!$B$5:$B$2696, B15, Sheet1!$F$5:$F$2696, $AC$142)</f>
        <v>0</v>
      </c>
      <c r="AD156" s="66">
        <f>SUMIFS(Sheet1!$G$5:$G$2696, Sheet1!$B$5:$B$2696, B15, Sheet1!$F$5:$F$2696, $AC$142)</f>
        <v>0</v>
      </c>
    </row>
    <row r="157" spans="1:52">
      <c r="A157" s="67">
        <v>49</v>
      </c>
      <c r="B157" s="67" t="s">
        <v>73</v>
      </c>
      <c r="C157" s="65">
        <f>COUNTIFS(Sheet1!$B$5:$B$2696, B16, Sheet1!$F$5:$F$2696, $C$142)</f>
        <v>2</v>
      </c>
      <c r="D157" s="43">
        <f>SUMIFS(Sheet1!$G$5:$G$2696, Sheet1!$B$5:$B$2696, B16, Sheet1!$F$5:$F$2696, $C$142)</f>
        <v>550</v>
      </c>
      <c r="E157" s="65">
        <f>COUNTIFS(Sheet1!$B$5:$B$2696,B157, Sheet1!$F$5:$F$2696, $E$142)</f>
        <v>0</v>
      </c>
      <c r="F157" s="66">
        <f>SUMIFS(Sheet1!$G$5:$G$2696, Sheet1!$B$5:$B$2696,B157, Sheet1!$F$5:$F$2696, $E$142)</f>
        <v>0</v>
      </c>
      <c r="G157" s="65">
        <f>COUNTIFS(Sheet1!$B$5:$B$2696,B157, Sheet1!$F$5:$F$2696, $G$142)</f>
        <v>0</v>
      </c>
      <c r="H157" s="66">
        <f>SUMIFS(Sheet1!$G$5:$G$2696, Sheet1!$B$5:$B$2696,B157, Sheet1!$F$5:$F$2696, $G$142)</f>
        <v>0</v>
      </c>
      <c r="I157" s="65">
        <f>COUNTIFS(Sheet1!$B$5:$B$2696, B16, Sheet1!$F$5:$F$2696, $I$142)</f>
        <v>2</v>
      </c>
      <c r="J157" s="66">
        <f>SUMIFS(Sheet1!$G$5:$G$2696, Sheet1!$B$5:$B$2696, B16, Sheet1!$F$5:$F$2696, $I$142)</f>
        <v>450</v>
      </c>
      <c r="K157" s="65">
        <f>COUNTIFS(Sheet1!$B$5:$B$2696, B16, Sheet1!$F$5:$F$2696, $K$142)</f>
        <v>0</v>
      </c>
      <c r="L157" s="66">
        <f>SUMIFS(Sheet1!$G$5:$G$2696, Sheet1!$B$5:$B$2696, B16, Sheet1!$F$5:$F$2696, $K$142)</f>
        <v>0</v>
      </c>
      <c r="M157" s="65">
        <f>COUNTIFS(Sheet1!$B$5:$B$2696, B16, Sheet1!$F$5:$F$2696, $M$142)</f>
        <v>0</v>
      </c>
      <c r="N157" s="66">
        <f>SUMIFS(Sheet1!$G$5:$G$2696, Sheet1!$B$5:$B$2696, B16, Sheet1!$F$5:$F$2696, $M$142)</f>
        <v>0</v>
      </c>
      <c r="O157" s="65">
        <f>COUNTIFS(Sheet1!$B$5:$B$2696, B16, Sheet1!$F$5:$F$2696, $O$142)</f>
        <v>0</v>
      </c>
      <c r="P157" s="66">
        <f>SUMIFS(Sheet1!$G$5:$G$2696, Sheet1!$B$5:$B$2696, B16, Sheet1!$F$5:$F$2696, $O$142)</f>
        <v>0</v>
      </c>
      <c r="Q157" s="65">
        <f>COUNTIFS(Sheet1!$B$5:$B$2696, B16, Sheet1!$F$5:$F$2696, $Q$142)</f>
        <v>0</v>
      </c>
      <c r="R157" s="66">
        <f>SUMIFS(Sheet1!$G$5:$G$2696, Sheet1!$B$5:$B$2696, B16, Sheet1!$F$5:$F$2696, $Q$142)</f>
        <v>0</v>
      </c>
      <c r="S157" s="65">
        <f>COUNTIFS(Sheet1!$B$5:$B$2696, B16, Sheet1!$F$5:$F$2696, $S$142)</f>
        <v>0</v>
      </c>
      <c r="T157" s="66">
        <f>SUMIFS(Sheet1!$G$5:$G$2696, Sheet1!$B$5:$B$2696, B16, Sheet1!$F$5:$F$2696, $S$142)</f>
        <v>0</v>
      </c>
      <c r="U157" s="65">
        <f>COUNTIFS(Sheet1!$B$5:$B$2696, B16, Sheet1!$F$5:$F$2696, $U$142)</f>
        <v>0</v>
      </c>
      <c r="V157" s="66">
        <f>SUMIFS(Sheet1!$G$5:$G$2696, Sheet1!$B$5:$B$2696, B16, Sheet1!$F$5:$F$2696, $U$142)</f>
        <v>0</v>
      </c>
      <c r="W157" s="65">
        <f>COUNTIFS(Sheet1!$B$5:$B$2696, B16, Sheet1!$F$5:$F$2696, $W$142)</f>
        <v>0</v>
      </c>
      <c r="X157" s="66">
        <f>SUMIFS(Sheet1!$G$5:$G$2696, Sheet1!$B$5:$B$2696, B16, Sheet1!$F$5:$F$2696, $W$142)</f>
        <v>0</v>
      </c>
      <c r="Y157" s="65">
        <f>COUNTIFS(Sheet1!$B$5:$B$2696, B16, Sheet1!$F$5:$F$2696, $Y$142)</f>
        <v>1</v>
      </c>
      <c r="Z157" s="43">
        <f>SUMIFS(Sheet1!$G$5:$G$2696, Sheet1!$B$5:$B$2696, B16, Sheet1!$F$5:$F$2696, $Y$142)</f>
        <v>200</v>
      </c>
      <c r="AA157" s="43">
        <f>COUNTIFS(Sheet1!$B$5:$B$2696, B16, Sheet1!$F$5:$F$2696, $AA$143)</f>
        <v>0</v>
      </c>
      <c r="AB157" s="66">
        <f>SUMIFS(Sheet1!$G$5:$G$2696, Sheet1!$B$5:$B$2696, B16, Sheet1!$F$5:$F$2696, $AA$143)</f>
        <v>0</v>
      </c>
      <c r="AC157" s="65">
        <f>COUNTIFS(Sheet1!$B$5:$B$2696, B16, Sheet1!$F$5:$F$2696, $AC$142)</f>
        <v>1</v>
      </c>
      <c r="AD157" s="66">
        <f>SUMIFS(Sheet1!$G$5:$G$2696, Sheet1!$B$5:$B$2696, B16, Sheet1!$F$5:$F$2696, $AC$142)</f>
        <v>350</v>
      </c>
    </row>
    <row r="158" spans="1:52">
      <c r="A158" s="67">
        <v>196</v>
      </c>
      <c r="B158" s="67" t="s">
        <v>181</v>
      </c>
      <c r="C158" s="65">
        <f>COUNTIFS(Sheet1!$B$5:$B$2696, B17, Sheet1!$F$5:$F$2696, $C$142)</f>
        <v>1</v>
      </c>
      <c r="D158" s="43">
        <f>SUMIFS(Sheet1!$G$5:$G$2696, Sheet1!$B$5:$B$2696, B17, Sheet1!$F$5:$F$2696, $C$142)</f>
        <v>400</v>
      </c>
      <c r="E158" s="65">
        <f>COUNTIFS(Sheet1!$B$5:$B$2696,B158, Sheet1!$F$5:$F$2696, $E$142)</f>
        <v>0</v>
      </c>
      <c r="F158" s="66">
        <f>SUMIFS(Sheet1!$G$5:$G$2696, Sheet1!$B$5:$B$2696,B158, Sheet1!$F$5:$F$2696, $E$142)</f>
        <v>0</v>
      </c>
      <c r="G158" s="65">
        <f>COUNTIFS(Sheet1!$B$5:$B$2696,B158, Sheet1!$F$5:$F$2696, $G$142)</f>
        <v>0</v>
      </c>
      <c r="H158" s="66">
        <f>SUMIFS(Sheet1!$G$5:$G$2696, Sheet1!$B$5:$B$2696,B158, Sheet1!$F$5:$F$2696, $G$142)</f>
        <v>0</v>
      </c>
      <c r="I158" s="65">
        <f>COUNTIFS(Sheet1!$B$5:$B$2696, B17, Sheet1!$F$5:$F$2696, $I$142)</f>
        <v>0</v>
      </c>
      <c r="J158" s="66">
        <f>SUMIFS(Sheet1!$G$5:$G$2696, Sheet1!$B$5:$B$2696, B17, Sheet1!$F$5:$F$2696, $I$142)</f>
        <v>0</v>
      </c>
      <c r="K158" s="65">
        <f>COUNTIFS(Sheet1!$B$5:$B$2696, B17, Sheet1!$F$5:$F$2696, $K$142)</f>
        <v>0</v>
      </c>
      <c r="L158" s="66">
        <f>SUMIFS(Sheet1!$G$5:$G$2696, Sheet1!$B$5:$B$2696, B17, Sheet1!$F$5:$F$2696, $K$142)</f>
        <v>0</v>
      </c>
      <c r="M158" s="65">
        <f>COUNTIFS(Sheet1!$B$5:$B$2696, B17, Sheet1!$F$5:$F$2696, $M$142)</f>
        <v>0</v>
      </c>
      <c r="N158" s="66">
        <f>SUMIFS(Sheet1!$G$5:$G$2696, Sheet1!$B$5:$B$2696, B17, Sheet1!$F$5:$F$2696, $M$142)</f>
        <v>0</v>
      </c>
      <c r="O158" s="65">
        <f>COUNTIFS(Sheet1!$B$5:$B$2696, B17, Sheet1!$F$5:$F$2696, $O$142)</f>
        <v>0</v>
      </c>
      <c r="P158" s="66">
        <f>SUMIFS(Sheet1!$G$5:$G$2696, Sheet1!$B$5:$B$2696, B17, Sheet1!$F$5:$F$2696, $O$142)</f>
        <v>0</v>
      </c>
      <c r="Q158" s="65">
        <f>COUNTIFS(Sheet1!$B$5:$B$2696, B17, Sheet1!$F$5:$F$2696, $Q$142)</f>
        <v>0</v>
      </c>
      <c r="R158" s="66">
        <f>SUMIFS(Sheet1!$G$5:$G$2696, Sheet1!$B$5:$B$2696, B17, Sheet1!$F$5:$F$2696, $Q$142)</f>
        <v>0</v>
      </c>
      <c r="S158" s="65">
        <f>COUNTIFS(Sheet1!$B$5:$B$2696, B17, Sheet1!$F$5:$F$2696, $S$142)</f>
        <v>0</v>
      </c>
      <c r="T158" s="66">
        <f>SUMIFS(Sheet1!$G$5:$G$2696, Sheet1!$B$5:$B$2696, B17, Sheet1!$F$5:$F$2696, $S$142)</f>
        <v>0</v>
      </c>
      <c r="U158" s="65">
        <f>COUNTIFS(Sheet1!$B$5:$B$2696, B17, Sheet1!$F$5:$F$2696, $U$142)</f>
        <v>0</v>
      </c>
      <c r="V158" s="66">
        <f>SUMIFS(Sheet1!$G$5:$G$2696, Sheet1!$B$5:$B$2696, B17, Sheet1!$F$5:$F$2696, $U$142)</f>
        <v>0</v>
      </c>
      <c r="W158" s="65">
        <f>COUNTIFS(Sheet1!$B$5:$B$2696, B17, Sheet1!$F$5:$F$2696, $W$142)</f>
        <v>1</v>
      </c>
      <c r="X158" s="66">
        <f>SUMIFS(Sheet1!$G$5:$G$2696, Sheet1!$B$5:$B$2696, B17, Sheet1!$F$5:$F$2696, $W$142)</f>
        <v>400</v>
      </c>
      <c r="Y158" s="65">
        <f>COUNTIFS(Sheet1!$B$5:$B$2696, B17, Sheet1!$F$5:$F$2696, $Y$142)</f>
        <v>1</v>
      </c>
      <c r="Z158" s="43">
        <f>SUMIFS(Sheet1!$G$5:$G$2696, Sheet1!$B$5:$B$2696, B17, Sheet1!$F$5:$F$2696, $Y$142)</f>
        <v>200</v>
      </c>
      <c r="AA158" s="43">
        <f>COUNTIFS(Sheet1!$B$5:$B$2696, B17, Sheet1!$F$5:$F$2696, $AA$143)</f>
        <v>0</v>
      </c>
      <c r="AB158" s="66">
        <f>SUMIFS(Sheet1!$G$5:$G$2696, Sheet1!$B$5:$B$2696, B17, Sheet1!$F$5:$F$2696, $AA$143)</f>
        <v>0</v>
      </c>
      <c r="AC158" s="65">
        <f>COUNTIFS(Sheet1!$B$5:$B$2696, B17, Sheet1!$F$5:$F$2696, $AC$142)</f>
        <v>7</v>
      </c>
      <c r="AD158" s="66">
        <f>SUMIFS(Sheet1!$G$5:$G$2696, Sheet1!$B$5:$B$2696, B17, Sheet1!$F$5:$F$2696, $AC$142)</f>
        <v>2650</v>
      </c>
    </row>
    <row r="159" spans="1:52">
      <c r="A159" s="67">
        <v>26</v>
      </c>
      <c r="B159" s="67" t="s">
        <v>80</v>
      </c>
      <c r="C159" s="65">
        <f>COUNTIFS(Sheet1!$B$5:$B$2696, B13, Sheet1!$F$5:$F$2696, $C$142)</f>
        <v>0</v>
      </c>
      <c r="D159" s="43">
        <f>SUMIFS(Sheet1!$G$5:$G$2696, Sheet1!$B$5:$B$2696, B13, Sheet1!$F$5:$F$2696, $C$142)</f>
        <v>0</v>
      </c>
      <c r="E159" s="65">
        <f>COUNTIFS(Sheet1!$B$5:$B$2696,B159, Sheet1!$F$5:$F$2696, $E$142)</f>
        <v>0</v>
      </c>
      <c r="F159" s="66">
        <f>SUMIFS(Sheet1!$G$5:$G$2696, Sheet1!$B$5:$B$2696,B159, Sheet1!$F$5:$F$2696, $E$142)</f>
        <v>0</v>
      </c>
      <c r="G159" s="65">
        <f>COUNTIFS(Sheet1!$B$5:$B$2696,B159, Sheet1!$F$5:$F$2696, $G$142)</f>
        <v>0</v>
      </c>
      <c r="H159" s="66">
        <f>SUMIFS(Sheet1!$G$5:$G$2696, Sheet1!$B$5:$B$2696,B159, Sheet1!$F$5:$F$2696, $G$142)</f>
        <v>0</v>
      </c>
      <c r="I159" s="65">
        <f>COUNTIFS(Sheet1!$B$5:$B$2696, B13, Sheet1!$F$5:$F$2696, $I$142)</f>
        <v>0</v>
      </c>
      <c r="J159" s="66">
        <f>SUMIFS(Sheet1!$G$5:$G$2696, Sheet1!$B$5:$B$2696, B13, Sheet1!$F$5:$F$2696, $I$142)</f>
        <v>0</v>
      </c>
      <c r="K159" s="65">
        <f>COUNTIFS(Sheet1!$B$5:$B$2696, B13, Sheet1!$F$5:$F$2696, $K$142)</f>
        <v>0</v>
      </c>
      <c r="L159" s="66">
        <f>SUMIFS(Sheet1!$G$5:$G$2696, Sheet1!$B$5:$B$2696, B13, Sheet1!$F$5:$F$2696, $K$142)</f>
        <v>0</v>
      </c>
      <c r="M159" s="65">
        <f>COUNTIFS(Sheet1!$B$5:$B$2696, B13, Sheet1!$F$5:$F$2696, $M$142)</f>
        <v>0</v>
      </c>
      <c r="N159" s="66">
        <f>SUMIFS(Sheet1!$G$5:$G$2696, Sheet1!$B$5:$B$2696, B13, Sheet1!$F$5:$F$2696, $M$142)</f>
        <v>0</v>
      </c>
      <c r="O159" s="65">
        <f>COUNTIFS(Sheet1!$B$5:$B$2696, B13, Sheet1!$F$5:$F$2696, $O$142)</f>
        <v>0</v>
      </c>
      <c r="P159" s="66">
        <f>SUMIFS(Sheet1!$G$5:$G$2696, Sheet1!$B$5:$B$2696, B13, Sheet1!$F$5:$F$2696, $O$142)</f>
        <v>0</v>
      </c>
      <c r="Q159" s="65">
        <f>COUNTIFS(Sheet1!$B$5:$B$2696, B13, Sheet1!$F$5:$F$2696, $Q$142)</f>
        <v>0</v>
      </c>
      <c r="R159" s="66">
        <f>SUMIFS(Sheet1!$G$5:$G$2696, Sheet1!$B$5:$B$2696, B13, Sheet1!$F$5:$F$2696, $Q$142)</f>
        <v>0</v>
      </c>
      <c r="S159" s="65">
        <f>COUNTIFS(Sheet1!$B$5:$B$2696, B13, Sheet1!$F$5:$F$2696, $S$142)</f>
        <v>0</v>
      </c>
      <c r="T159" s="66">
        <f>SUMIFS(Sheet1!$G$5:$G$2696, Sheet1!$B$5:$B$2696, B13, Sheet1!$F$5:$F$2696, $S$142)</f>
        <v>0</v>
      </c>
      <c r="U159" s="65">
        <f>COUNTIFS(Sheet1!$B$5:$B$2696, B13, Sheet1!$F$5:$F$2696, $U$142)</f>
        <v>0</v>
      </c>
      <c r="V159" s="66">
        <f>SUMIFS(Sheet1!$G$5:$G$2696, Sheet1!$B$5:$B$2696, B13, Sheet1!$F$5:$F$2696, $U$142)</f>
        <v>0</v>
      </c>
      <c r="W159" s="65">
        <f>COUNTIFS(Sheet1!$B$5:$B$2696, B13, Sheet1!$F$5:$F$2696, $W$142)</f>
        <v>0</v>
      </c>
      <c r="X159" s="66">
        <f>SUMIFS(Sheet1!$G$5:$G$2696, Sheet1!$B$5:$B$2696, B13, Sheet1!$F$5:$F$2696, $W$142)</f>
        <v>0</v>
      </c>
      <c r="Y159" s="65">
        <f>COUNTIFS(Sheet1!$B$5:$B$2696, B13, Sheet1!$F$5:$F$2696, $Y$142)</f>
        <v>0</v>
      </c>
      <c r="Z159" s="43">
        <f>SUMIFS(Sheet1!$G$5:$G$2696, Sheet1!$B$5:$B$2696, B13, Sheet1!$F$5:$F$2696, $Y$142)</f>
        <v>0</v>
      </c>
      <c r="AA159" s="43">
        <f>COUNTIFS(Sheet1!$B$5:$B$2696, B13, Sheet1!$F$5:$F$2696, $AA$143)</f>
        <v>0</v>
      </c>
      <c r="AB159" s="66">
        <f>SUMIFS(Sheet1!$G$5:$G$2696, Sheet1!$B$5:$B$2696, B13, Sheet1!$F$5:$F$2696, $AA$143)</f>
        <v>0</v>
      </c>
      <c r="AC159" s="65">
        <f>COUNTIFS(Sheet1!$B$5:$B$2696, B13, Sheet1!$F$5:$F$2696, $AC$142)</f>
        <v>2</v>
      </c>
      <c r="AD159" s="66">
        <f>SUMIFS(Sheet1!$G$5:$G$2696, Sheet1!$B$5:$B$2696, B13, Sheet1!$F$5:$F$2696, $AC$142)</f>
        <v>300</v>
      </c>
    </row>
    <row r="160" spans="1:52">
      <c r="A160" s="67">
        <v>21</v>
      </c>
      <c r="B160" s="67" t="s">
        <v>192</v>
      </c>
      <c r="C160" s="65">
        <f>COUNTIFS(Sheet1!$B$5:$B$2696, B18, Sheet1!$F$5:$F$2696, $C$142)</f>
        <v>0</v>
      </c>
      <c r="D160" s="43">
        <f>SUMIFS(Sheet1!$G$5:$G$2696, Sheet1!$B$5:$B$2696, B18, Sheet1!$F$5:$F$2696, $C$142)</f>
        <v>0</v>
      </c>
      <c r="E160" s="65">
        <f>COUNTIFS(Sheet1!$B$5:$B$2696,B160, Sheet1!$F$5:$F$2696, $E$142)</f>
        <v>0</v>
      </c>
      <c r="F160" s="66">
        <f>SUMIFS(Sheet1!$G$5:$G$2696, Sheet1!$B$5:$B$2696,B160, Sheet1!$F$5:$F$2696, $E$142)</f>
        <v>0</v>
      </c>
      <c r="G160" s="65">
        <f>COUNTIFS(Sheet1!$B$5:$B$2696,B160, Sheet1!$F$5:$F$2696, $G$142)</f>
        <v>0</v>
      </c>
      <c r="H160" s="66">
        <f>SUMIFS(Sheet1!$G$5:$G$2696, Sheet1!$B$5:$B$2696,B160, Sheet1!$F$5:$F$2696, $G$142)</f>
        <v>0</v>
      </c>
      <c r="I160" s="65">
        <f>COUNTIFS(Sheet1!$B$5:$B$2696, B18, Sheet1!$F$5:$F$2696, $I$142)</f>
        <v>0</v>
      </c>
      <c r="J160" s="66">
        <f>SUMIFS(Sheet1!$G$5:$G$2696, Sheet1!$B$5:$B$2696, B18, Sheet1!$F$5:$F$2696, $I$142)</f>
        <v>0</v>
      </c>
      <c r="K160" s="65">
        <f>COUNTIFS(Sheet1!$B$5:$B$2696, B18, Sheet1!$F$5:$F$2696, $K$142)</f>
        <v>0</v>
      </c>
      <c r="L160" s="66">
        <f>SUMIFS(Sheet1!$G$5:$G$2696, Sheet1!$B$5:$B$2696, B18, Sheet1!$F$5:$F$2696, $K$142)</f>
        <v>0</v>
      </c>
      <c r="M160" s="65">
        <f>COUNTIFS(Sheet1!$B$5:$B$2696, B18, Sheet1!$F$5:$F$2696, $M$142)</f>
        <v>0</v>
      </c>
      <c r="N160" s="66">
        <f>SUMIFS(Sheet1!$G$5:$G$2696, Sheet1!$B$5:$B$2696, B18, Sheet1!$F$5:$F$2696, $M$142)</f>
        <v>0</v>
      </c>
      <c r="O160" s="65">
        <f>COUNTIFS(Sheet1!$B$5:$B$2696, B18, Sheet1!$F$5:$F$2696, $O$142)</f>
        <v>1</v>
      </c>
      <c r="P160" s="66">
        <f>SUMIFS(Sheet1!$G$5:$G$2696, Sheet1!$B$5:$B$2696, B18, Sheet1!$F$5:$F$2696, $O$142)</f>
        <v>150</v>
      </c>
      <c r="Q160" s="65">
        <f>COUNTIFS(Sheet1!$B$5:$B$2696, B18, Sheet1!$F$5:$F$2696, $Q$142)</f>
        <v>0</v>
      </c>
      <c r="R160" s="66">
        <f>SUMIFS(Sheet1!$G$5:$G$2696, Sheet1!$B$5:$B$2696, B18, Sheet1!$F$5:$F$2696, $Q$142)</f>
        <v>0</v>
      </c>
      <c r="S160" s="65">
        <f>COUNTIFS(Sheet1!$B$5:$B$2696, B18, Sheet1!$F$5:$F$2696, $S$142)</f>
        <v>0</v>
      </c>
      <c r="T160" s="66">
        <f>SUMIFS(Sheet1!$G$5:$G$2696, Sheet1!$B$5:$B$2696, B18, Sheet1!$F$5:$F$2696, $S$142)</f>
        <v>0</v>
      </c>
      <c r="U160" s="65">
        <f>COUNTIFS(Sheet1!$B$5:$B$2696, B18, Sheet1!$F$5:$F$2696, $U$142)</f>
        <v>0</v>
      </c>
      <c r="V160" s="66">
        <f>SUMIFS(Sheet1!$G$5:$G$2696, Sheet1!$B$5:$B$2696, B18, Sheet1!$F$5:$F$2696, $U$142)</f>
        <v>0</v>
      </c>
      <c r="W160" s="65">
        <f>COUNTIFS(Sheet1!$B$5:$B$2696, B18, Sheet1!$F$5:$F$2696, $W$142)</f>
        <v>0</v>
      </c>
      <c r="X160" s="66">
        <f>SUMIFS(Sheet1!$G$5:$G$2696, Sheet1!$B$5:$B$2696, B18, Sheet1!$F$5:$F$2696, $W$142)</f>
        <v>0</v>
      </c>
      <c r="Y160" s="65">
        <f>COUNTIFS(Sheet1!$B$5:$B$2696, B18, Sheet1!$F$5:$F$2696, $Y$142)</f>
        <v>0</v>
      </c>
      <c r="Z160" s="43">
        <f>SUMIFS(Sheet1!$G$5:$G$2696, Sheet1!$B$5:$B$2696, B18, Sheet1!$F$5:$F$2696, $Y$142)</f>
        <v>0</v>
      </c>
      <c r="AA160" s="43">
        <f>COUNTIFS(Sheet1!$B$5:$B$2696, B18, Sheet1!$F$5:$F$2696, $AA$143)</f>
        <v>0</v>
      </c>
      <c r="AB160" s="66">
        <f>SUMIFS(Sheet1!$G$5:$G$2696, Sheet1!$B$5:$B$2696, B18, Sheet1!$F$5:$F$2696, $AA$143)</f>
        <v>0</v>
      </c>
      <c r="AC160" s="65">
        <f>COUNTIFS(Sheet1!$B$5:$B$2696, B18, Sheet1!$F$5:$F$2696, $AC$142)</f>
        <v>0</v>
      </c>
      <c r="AD160" s="66">
        <f>SUMIFS(Sheet1!$G$5:$G$2696, Sheet1!$B$5:$B$2696, B18, Sheet1!$F$5:$F$2696, $AC$142)</f>
        <v>0</v>
      </c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>
      <c r="A161" s="67">
        <v>14</v>
      </c>
      <c r="B161" s="67" t="s">
        <v>194</v>
      </c>
      <c r="C161" s="65">
        <f>COUNTIFS(Sheet1!$B$5:$B$2696, B19, Sheet1!$F$5:$F$2696, $C$142)</f>
        <v>0</v>
      </c>
      <c r="D161" s="43">
        <f>SUMIFS(Sheet1!$G$5:$G$2696, Sheet1!$B$5:$B$2696, B19, Sheet1!$F$5:$F$2696, $C$142)</f>
        <v>0</v>
      </c>
      <c r="E161" s="65">
        <f>COUNTIFS(Sheet1!$B$5:$B$2696,B161, Sheet1!$F$5:$F$2696, $E$142)</f>
        <v>0</v>
      </c>
      <c r="F161" s="66">
        <f>SUMIFS(Sheet1!$G$5:$G$2696, Sheet1!$B$5:$B$2696,B161, Sheet1!$F$5:$F$2696, $E$142)</f>
        <v>0</v>
      </c>
      <c r="G161" s="65">
        <f>COUNTIFS(Sheet1!$B$5:$B$2696,B161, Sheet1!$F$5:$F$2696, $G$142)</f>
        <v>0</v>
      </c>
      <c r="H161" s="66">
        <f>SUMIFS(Sheet1!$G$5:$G$2696, Sheet1!$B$5:$B$2696,B161, Sheet1!$F$5:$F$2696, $G$142)</f>
        <v>0</v>
      </c>
      <c r="I161" s="65">
        <f>COUNTIFS(Sheet1!$B$5:$B$2696, B19, Sheet1!$F$5:$F$2696, $I$142)</f>
        <v>1</v>
      </c>
      <c r="J161" s="66">
        <f>SUMIFS(Sheet1!$G$5:$G$2696, Sheet1!$B$5:$B$2696, B19, Sheet1!$F$5:$F$2696, $I$142)</f>
        <v>360</v>
      </c>
      <c r="K161" s="65">
        <f>COUNTIFS(Sheet1!$B$5:$B$2696, B19, Sheet1!$F$5:$F$2696, $K$142)</f>
        <v>0</v>
      </c>
      <c r="L161" s="66">
        <f>SUMIFS(Sheet1!$G$5:$G$2696, Sheet1!$B$5:$B$2696, B19, Sheet1!$F$5:$F$2696, $K$142)</f>
        <v>0</v>
      </c>
      <c r="M161" s="65">
        <f>COUNTIFS(Sheet1!$B$5:$B$2696, B19, Sheet1!$F$5:$F$2696, $M$142)</f>
        <v>0</v>
      </c>
      <c r="N161" s="66">
        <f>SUMIFS(Sheet1!$G$5:$G$2696, Sheet1!$B$5:$B$2696, B19, Sheet1!$F$5:$F$2696, $M$142)</f>
        <v>0</v>
      </c>
      <c r="O161" s="65">
        <f>COUNTIFS(Sheet1!$B$5:$B$2696, B19, Sheet1!$F$5:$F$2696, $O$142)</f>
        <v>0</v>
      </c>
      <c r="P161" s="66">
        <f>SUMIFS(Sheet1!$G$5:$G$2696, Sheet1!$B$5:$B$2696, B19, Sheet1!$F$5:$F$2696, $O$142)</f>
        <v>0</v>
      </c>
      <c r="Q161" s="65">
        <f>COUNTIFS(Sheet1!$B$5:$B$2696, B19, Sheet1!$F$5:$F$2696, $Q$142)</f>
        <v>0</v>
      </c>
      <c r="R161" s="66">
        <f>SUMIFS(Sheet1!$G$5:$G$2696, Sheet1!$B$5:$B$2696, B19, Sheet1!$F$5:$F$2696, $Q$142)</f>
        <v>0</v>
      </c>
      <c r="S161" s="65">
        <f>COUNTIFS(Sheet1!$B$5:$B$2696, B19, Sheet1!$F$5:$F$2696, $S$142)</f>
        <v>0</v>
      </c>
      <c r="T161" s="66">
        <f>SUMIFS(Sheet1!$G$5:$G$2696, Sheet1!$B$5:$B$2696, B19, Sheet1!$F$5:$F$2696, $S$142)</f>
        <v>0</v>
      </c>
      <c r="U161" s="65">
        <f>COUNTIFS(Sheet1!$B$5:$B$2696, B19, Sheet1!$F$5:$F$2696, $U$142)</f>
        <v>0</v>
      </c>
      <c r="V161" s="66">
        <f>SUMIFS(Sheet1!$G$5:$G$2696, Sheet1!$B$5:$B$2696, B19, Sheet1!$F$5:$F$2696, $U$142)</f>
        <v>0</v>
      </c>
      <c r="W161" s="65">
        <f>COUNTIFS(Sheet1!$B$5:$B$2696, B19, Sheet1!$F$5:$F$2696, $W$142)</f>
        <v>0</v>
      </c>
      <c r="X161" s="66">
        <f>SUMIFS(Sheet1!$G$5:$G$2696, Sheet1!$B$5:$B$2696, B19, Sheet1!$F$5:$F$2696, $W$142)</f>
        <v>0</v>
      </c>
      <c r="Y161" s="65">
        <f>COUNTIFS(Sheet1!$B$5:$B$2696, B19, Sheet1!$F$5:$F$2696, $Y$142)</f>
        <v>0</v>
      </c>
      <c r="Z161" s="43">
        <f>SUMIFS(Sheet1!$G$5:$G$2696, Sheet1!$B$5:$B$2696, B19, Sheet1!$F$5:$F$2696, $Y$142)</f>
        <v>0</v>
      </c>
      <c r="AA161" s="43">
        <f>COUNTIFS(Sheet1!$B$5:$B$2696, B19, Sheet1!$F$5:$F$2696, $AA$143)</f>
        <v>0</v>
      </c>
      <c r="AB161" s="66">
        <f>SUMIFS(Sheet1!$G$5:$G$2696, Sheet1!$B$5:$B$2696, B19, Sheet1!$F$5:$F$2696, $AA$143)</f>
        <v>0</v>
      </c>
      <c r="AC161" s="65">
        <f>COUNTIFS(Sheet1!$B$5:$B$2696, B19, Sheet1!$F$5:$F$2696, $AC$142)</f>
        <v>0</v>
      </c>
      <c r="AD161" s="66">
        <f>SUMIFS(Sheet1!$G$5:$G$2696, Sheet1!$B$5:$B$2696, B19, Sheet1!$F$5:$F$2696, $AC$142)</f>
        <v>0</v>
      </c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5.75" thickBot="1">
      <c r="A162" s="88">
        <f>SUM(A145:A161)</f>
        <v>1402</v>
      </c>
      <c r="B162" s="88" t="s">
        <v>87</v>
      </c>
      <c r="C162" s="86">
        <f t="shared" ref="C162:AD162" si="6">SUM(C145:C160)</f>
        <v>15</v>
      </c>
      <c r="D162" s="89">
        <f t="shared" si="6"/>
        <v>5720</v>
      </c>
      <c r="E162" s="89">
        <f>SUM(E145:E161)</f>
        <v>1</v>
      </c>
      <c r="F162" s="87">
        <f>SUM(F145:F161)</f>
        <v>100</v>
      </c>
      <c r="G162" s="86">
        <f t="shared" si="6"/>
        <v>6</v>
      </c>
      <c r="H162" s="87">
        <f t="shared" si="6"/>
        <v>950</v>
      </c>
      <c r="I162" s="86">
        <f t="shared" si="6"/>
        <v>37</v>
      </c>
      <c r="J162" s="87">
        <f t="shared" si="6"/>
        <v>12080</v>
      </c>
      <c r="K162" s="86">
        <f t="shared" si="6"/>
        <v>0</v>
      </c>
      <c r="L162" s="87">
        <f t="shared" si="6"/>
        <v>0</v>
      </c>
      <c r="M162" s="86">
        <f t="shared" si="6"/>
        <v>1</v>
      </c>
      <c r="N162" s="87">
        <f t="shared" si="6"/>
        <v>150</v>
      </c>
      <c r="O162" s="86">
        <f t="shared" si="6"/>
        <v>1</v>
      </c>
      <c r="P162" s="87">
        <f t="shared" si="6"/>
        <v>150</v>
      </c>
      <c r="Q162" s="86">
        <f t="shared" si="6"/>
        <v>1</v>
      </c>
      <c r="R162" s="87">
        <f t="shared" si="6"/>
        <v>100</v>
      </c>
      <c r="S162" s="86">
        <f t="shared" si="6"/>
        <v>5</v>
      </c>
      <c r="T162" s="87">
        <f t="shared" si="6"/>
        <v>460</v>
      </c>
      <c r="U162" s="86">
        <f t="shared" si="6"/>
        <v>2</v>
      </c>
      <c r="V162" s="87">
        <f t="shared" si="6"/>
        <v>60</v>
      </c>
      <c r="W162" s="86">
        <f t="shared" si="6"/>
        <v>1</v>
      </c>
      <c r="X162" s="87">
        <f t="shared" si="6"/>
        <v>400</v>
      </c>
      <c r="Y162" s="86">
        <f t="shared" si="6"/>
        <v>5</v>
      </c>
      <c r="Z162" s="89">
        <f t="shared" si="6"/>
        <v>730</v>
      </c>
      <c r="AA162" s="89">
        <f t="shared" si="6"/>
        <v>1</v>
      </c>
      <c r="AB162" s="87">
        <f t="shared" si="6"/>
        <v>100</v>
      </c>
      <c r="AC162" s="86">
        <f t="shared" si="6"/>
        <v>13</v>
      </c>
      <c r="AD162" s="87">
        <f t="shared" si="6"/>
        <v>4200</v>
      </c>
    </row>
    <row r="165" spans="1:52">
      <c r="A165" s="533" t="s">
        <v>0</v>
      </c>
      <c r="B165" s="534" t="s">
        <v>1</v>
      </c>
      <c r="C165" s="535" t="s">
        <v>230</v>
      </c>
      <c r="D165" s="527"/>
      <c r="E165" s="527"/>
      <c r="F165" s="527"/>
      <c r="G165" s="527"/>
      <c r="H165" s="527"/>
      <c r="I165" s="527"/>
      <c r="J165" s="527"/>
      <c r="K165" s="527"/>
      <c r="L165" s="527"/>
      <c r="M165" s="527"/>
      <c r="N165" s="527"/>
      <c r="O165" s="527"/>
      <c r="P165" s="527"/>
      <c r="Q165" s="527"/>
      <c r="R165" s="527"/>
      <c r="S165" s="527"/>
      <c r="T165" s="527"/>
      <c r="U165" s="527"/>
      <c r="V165" s="527"/>
      <c r="W165" s="527"/>
      <c r="X165" s="527"/>
      <c r="Y165" s="527"/>
      <c r="Z165" s="527"/>
      <c r="AA165" s="527"/>
      <c r="AB165" s="528"/>
      <c r="AC165" s="74"/>
      <c r="AD165" s="73"/>
    </row>
    <row r="166" spans="1:52">
      <c r="A166" s="516"/>
      <c r="B166" s="516"/>
      <c r="C166" s="497" t="s">
        <v>231</v>
      </c>
      <c r="D166" s="449"/>
      <c r="E166" s="449"/>
      <c r="F166" s="449"/>
      <c r="G166" s="449"/>
      <c r="H166" s="498"/>
      <c r="I166" s="519" t="s">
        <v>232</v>
      </c>
      <c r="J166" s="520"/>
      <c r="K166" s="519" t="s">
        <v>233</v>
      </c>
      <c r="L166" s="520"/>
      <c r="M166" s="519" t="s">
        <v>234</v>
      </c>
      <c r="N166" s="520"/>
      <c r="O166" s="532" t="s">
        <v>235</v>
      </c>
      <c r="P166" s="520"/>
      <c r="Q166" s="519" t="s">
        <v>236</v>
      </c>
      <c r="R166" s="520"/>
      <c r="S166" s="519" t="s">
        <v>237</v>
      </c>
      <c r="T166" s="520"/>
      <c r="U166" s="532" t="s">
        <v>239</v>
      </c>
      <c r="V166" s="520"/>
      <c r="W166" s="519" t="s">
        <v>242</v>
      </c>
      <c r="X166" s="520"/>
      <c r="Y166" s="519" t="s">
        <v>243</v>
      </c>
      <c r="Z166" s="520"/>
      <c r="AA166" s="519" t="s">
        <v>244</v>
      </c>
      <c r="AB166" s="520"/>
    </row>
    <row r="167" spans="1:52">
      <c r="A167" s="516"/>
      <c r="B167" s="516"/>
      <c r="C167" s="518" t="s">
        <v>33</v>
      </c>
      <c r="D167" s="502"/>
      <c r="E167" s="501" t="s">
        <v>205</v>
      </c>
      <c r="F167" s="502"/>
      <c r="G167" s="501" t="s">
        <v>1066</v>
      </c>
      <c r="H167" s="545"/>
      <c r="I167" s="521"/>
      <c r="J167" s="522"/>
      <c r="K167" s="521"/>
      <c r="L167" s="522"/>
      <c r="M167" s="521"/>
      <c r="N167" s="522"/>
      <c r="O167" s="521"/>
      <c r="P167" s="522"/>
      <c r="Q167" s="521"/>
      <c r="R167" s="522"/>
      <c r="S167" s="521"/>
      <c r="T167" s="522"/>
      <c r="U167" s="521"/>
      <c r="V167" s="522"/>
      <c r="W167" s="521"/>
      <c r="X167" s="522"/>
      <c r="Y167" s="521"/>
      <c r="Z167" s="522"/>
      <c r="AA167" s="521"/>
      <c r="AB167" s="522"/>
    </row>
    <row r="168" spans="1:52">
      <c r="A168" s="517"/>
      <c r="B168" s="517"/>
      <c r="C168" s="65" t="s">
        <v>4</v>
      </c>
      <c r="D168" s="43" t="s">
        <v>41</v>
      </c>
      <c r="E168" s="43" t="s">
        <v>4</v>
      </c>
      <c r="F168" s="43" t="s">
        <v>41</v>
      </c>
      <c r="G168" s="43" t="s">
        <v>4</v>
      </c>
      <c r="H168" s="66" t="s">
        <v>41</v>
      </c>
      <c r="I168" s="65" t="s">
        <v>4</v>
      </c>
      <c r="J168" s="66" t="s">
        <v>41</v>
      </c>
      <c r="K168" s="65" t="s">
        <v>4</v>
      </c>
      <c r="L168" s="66" t="s">
        <v>41</v>
      </c>
      <c r="M168" s="65" t="s">
        <v>4</v>
      </c>
      <c r="N168" s="66" t="s">
        <v>41</v>
      </c>
      <c r="O168" s="65" t="s">
        <v>4</v>
      </c>
      <c r="P168" s="66" t="s">
        <v>41</v>
      </c>
      <c r="Q168" s="65" t="s">
        <v>4</v>
      </c>
      <c r="R168" s="66" t="s">
        <v>41</v>
      </c>
      <c r="S168" s="65" t="s">
        <v>4</v>
      </c>
      <c r="T168" s="66" t="s">
        <v>41</v>
      </c>
      <c r="U168" s="65" t="s">
        <v>4</v>
      </c>
      <c r="V168" s="66" t="s">
        <v>41</v>
      </c>
      <c r="W168" s="65" t="s">
        <v>4</v>
      </c>
      <c r="X168" s="66" t="s">
        <v>41</v>
      </c>
      <c r="Y168" s="65" t="s">
        <v>4</v>
      </c>
      <c r="Z168" s="66" t="s">
        <v>41</v>
      </c>
      <c r="AA168" s="65" t="s">
        <v>4</v>
      </c>
      <c r="AB168" s="66" t="s">
        <v>41</v>
      </c>
    </row>
    <row r="169" spans="1:52">
      <c r="A169" s="67">
        <v>82</v>
      </c>
      <c r="B169" s="67" t="s">
        <v>18</v>
      </c>
      <c r="C169" s="65">
        <f>COUNTIFS(Sheet1!$B$5:$B$2696, B3, Sheet1!$F$5:$F$2696, $C$166)</f>
        <v>3</v>
      </c>
      <c r="D169" s="43">
        <f>SUMIFS(Sheet1!$G$5:$G$2696, Sheet1!$B$5:$B$2696, B3, Sheet1!$F$5:$F$2696, $C$166)</f>
        <v>350</v>
      </c>
      <c r="E169" s="43">
        <f>COUNTIFS(Sheet1!$B$5:$B$2696, B3, Sheet1!$F$5:$F$2696, $E$167)</f>
        <v>2</v>
      </c>
      <c r="F169" s="43">
        <f>SUMIFS(Sheet1!$G$5:$G$2696, Sheet1!$B$5:$B$2696, B3, Sheet1!$F$5:$F$2696, $E$167)</f>
        <v>150</v>
      </c>
      <c r="G169" s="43">
        <f>COUNTIFS(Sheet1!$B$5:$B$2696, B3, Sheet1!$F$5:$F$2696, $G$167)</f>
        <v>0</v>
      </c>
      <c r="H169" s="66">
        <f>SUMIFS(Sheet1!$G$5:$G$2696, Sheet1!$B$5:$B$2696, B3, Sheet1!$F$5:$F$2696, $G$167)</f>
        <v>0</v>
      </c>
      <c r="I169" s="65">
        <f>COUNTIFS(Sheet1!$B$5:$B$2696, B3, Sheet1!$F$5:$F$2696, $I$166)</f>
        <v>0</v>
      </c>
      <c r="J169" s="66">
        <f>SUMIFS(Sheet1!$G$5:$G$2696, Sheet1!$B$5:$B$2696, B3, Sheet1!$F$5:$F$2696, $I$166)</f>
        <v>0</v>
      </c>
      <c r="K169" s="65">
        <f>COUNTIFS(Sheet1!$B$5:$B$2696, B3, Sheet1!$F$5:$F$2696, $K$166)</f>
        <v>3</v>
      </c>
      <c r="L169" s="66">
        <f>SUMIFS(Sheet1!$G$5:$G$2696, Sheet1!$B$5:$B$2696, B3, Sheet1!$F$5:$F$2696, $K$166)</f>
        <v>350</v>
      </c>
      <c r="M169" s="65">
        <f>COUNTIFS(Sheet1!$B$5:$B$2696, B3, Sheet1!$F$5:$F$2696, $M$166)</f>
        <v>1</v>
      </c>
      <c r="N169" s="66">
        <f>SUMIFS(Sheet1!$G$5:$G$2696, Sheet1!$B$5:$B$2696, B3, Sheet1!$F$5:$F$2696, $M$166)</f>
        <v>0</v>
      </c>
      <c r="O169" s="65">
        <f>COUNTIFS(Sheet1!$B$5:$B$2696, B3, Sheet1!$F$5:$F$2696, $O$166)</f>
        <v>0</v>
      </c>
      <c r="P169" s="66">
        <f>SUMIFS(Sheet1!$G$5:$G$2696, Sheet1!$B$5:$B$2696, B3, Sheet1!$F$5:$F$2696, $O$166)</f>
        <v>0</v>
      </c>
      <c r="Q169" s="65">
        <f>COUNTIFS(Sheet1!$B$5:$B$2696, B3, Sheet1!$F$5:$F$2696, $Q$166)</f>
        <v>0</v>
      </c>
      <c r="R169" s="66">
        <f>SUMIFS(Sheet1!$G$5:$G$2696, Sheet1!$B$5:$B$2696, B3, Sheet1!$F$5:$F$2696, $Q$166)</f>
        <v>0</v>
      </c>
      <c r="S169" s="65">
        <f>COUNTIFS(Sheet1!$B$5:$B$2696, B3, Sheet1!$F$5:$F$2696, $S$166)</f>
        <v>2</v>
      </c>
      <c r="T169" s="66">
        <f>SUMIFS(Sheet1!$G$5:$G$2696, Sheet1!$B$5:$B$2696, B3, Sheet1!$F$5:$F$2696, $S$166)</f>
        <v>160</v>
      </c>
      <c r="U169" s="65">
        <f>COUNTIFS(Sheet1!$B$5:$B$2696, B3, Sheet1!$F$5:$F$2696, $U$166)</f>
        <v>0</v>
      </c>
      <c r="V169" s="66">
        <f>SUMIFS(Sheet1!$G$5:$G$2696, Sheet1!$B$5:$B$2696, B3, Sheet1!$F$5:$F$2696, $U$166)</f>
        <v>0</v>
      </c>
      <c r="W169" s="65">
        <f>COUNTIFS(Sheet1!$B$5:$B$2696, B3, Sheet1!$F$5:$F$2696, $W$166)</f>
        <v>0</v>
      </c>
      <c r="X169" s="66">
        <f>SUMIFS(Sheet1!$G$5:$G$2696, Sheet1!$B$5:$B$2696, B3, Sheet1!$F$5:$F$2696, $W$166)</f>
        <v>0</v>
      </c>
      <c r="Y169" s="65">
        <f>COUNTIFS(Sheet1!$B$5:$B$2696, B3, Sheet1!$F$5:$F$2696, $Y$166)</f>
        <v>0</v>
      </c>
      <c r="Z169" s="66">
        <f>SUMIFS(Sheet1!$G$5:$G$2696, Sheet1!$B$5:$B$2696, B3, Sheet1!$F$5:$F$2696, $Y$166)</f>
        <v>0</v>
      </c>
      <c r="AA169" s="65">
        <f>COUNTIFS(Sheet1!$B$5:$B$2696, B3, Sheet1!$F$5:$F$2696, $AA$166)</f>
        <v>1</v>
      </c>
      <c r="AB169" s="66">
        <f>SUMIFS(Sheet1!$G$5:$G$2696, Sheet1!$B$5:$B$2696, B3, Sheet1!$F$5:$F$2696, $AA$166)</f>
        <v>100</v>
      </c>
    </row>
    <row r="170" spans="1:52">
      <c r="A170" s="67">
        <v>101</v>
      </c>
      <c r="B170" s="67" t="s">
        <v>38</v>
      </c>
      <c r="C170" s="65">
        <f>COUNTIFS(Sheet1!$B$5:$B$2696, B4, Sheet1!$F$5:$F$2696, $C$166)</f>
        <v>2</v>
      </c>
      <c r="D170" s="43">
        <f>SUMIFS(Sheet1!$G$5:$G$2696, Sheet1!$B$5:$B$2696, B4, Sheet1!$F$5:$F$2696, $C$166)</f>
        <v>350</v>
      </c>
      <c r="E170" s="43">
        <f>COUNTIFS(Sheet1!$B$5:$B$2696, B4, Sheet1!$F$5:$F$2696, $E$167)</f>
        <v>1</v>
      </c>
      <c r="F170" s="43">
        <f>SUMIFS(Sheet1!$G$5:$G$2696, Sheet1!$B$5:$B$2696, B4, Sheet1!$F$5:$F$2696, $E$167)</f>
        <v>100</v>
      </c>
      <c r="G170" s="43">
        <f>COUNTIFS(Sheet1!$B$5:$B$2696, B4, Sheet1!$F$5:$F$2696, $G$167)</f>
        <v>0</v>
      </c>
      <c r="H170" s="66">
        <f>SUMIFS(Sheet1!$G$5:$G$2696, Sheet1!$B$5:$B$2696, B4, Sheet1!$F$5:$F$2696, $G$167)</f>
        <v>0</v>
      </c>
      <c r="I170" s="65">
        <f>COUNTIFS(Sheet1!$B$5:$B$2696, B4, Sheet1!$F$5:$F$2696, $I$166)</f>
        <v>0</v>
      </c>
      <c r="J170" s="66">
        <f>SUMIFS(Sheet1!$G$5:$G$2696, Sheet1!$B$5:$B$2696, B4, Sheet1!$F$5:$F$2696, $I$166)</f>
        <v>0</v>
      </c>
      <c r="K170" s="65">
        <f>COUNTIFS(Sheet1!$B$5:$B$2696, B4, Sheet1!$F$5:$F$2696, $K$166)</f>
        <v>1</v>
      </c>
      <c r="L170" s="66">
        <f>SUMIFS(Sheet1!$G$5:$G$2696, Sheet1!$B$5:$B$2696, B4, Sheet1!$F$5:$F$2696, $K$166)</f>
        <v>150</v>
      </c>
      <c r="M170" s="65">
        <f>COUNTIFS(Sheet1!$B$5:$B$2696, B4, Sheet1!$F$5:$F$2696, $M$166)</f>
        <v>0</v>
      </c>
      <c r="N170" s="66">
        <f>SUMIFS(Sheet1!$G$5:$G$2696, Sheet1!$B$5:$B$2696, B4, Sheet1!$F$5:$F$2696, $M$166)</f>
        <v>0</v>
      </c>
      <c r="O170" s="65">
        <f>COUNTIFS(Sheet1!$B$5:$B$2696, B4, Sheet1!$F$5:$F$2696, $O$166)</f>
        <v>0</v>
      </c>
      <c r="P170" s="66">
        <f>SUMIFS(Sheet1!$G$5:$G$2696, Sheet1!$B$5:$B$2696, B4, Sheet1!$F$5:$F$2696, $O$166)</f>
        <v>0</v>
      </c>
      <c r="Q170" s="65">
        <f>COUNTIFS(Sheet1!$B$5:$B$2696, B4, Sheet1!$F$5:$F$2696, $Q$166)</f>
        <v>0</v>
      </c>
      <c r="R170" s="66">
        <f>SUMIFS(Sheet1!$G$5:$G$2696, Sheet1!$B$5:$B$2696, B4, Sheet1!$F$5:$F$2696, $Q$166)</f>
        <v>0</v>
      </c>
      <c r="S170" s="65">
        <f>COUNTIFS(Sheet1!$B$5:$B$2696, B4, Sheet1!$F$5:$F$2696, $S$166)</f>
        <v>4</v>
      </c>
      <c r="T170" s="66">
        <f>SUMIFS(Sheet1!$G$5:$G$2696, Sheet1!$B$5:$B$2696, B4, Sheet1!$F$5:$F$2696, $S$166)</f>
        <v>300</v>
      </c>
      <c r="U170" s="65">
        <f>COUNTIFS(Sheet1!$B$5:$B$2696, B4, Sheet1!$F$5:$F$2696, $U$166)</f>
        <v>0</v>
      </c>
      <c r="V170" s="66">
        <f>SUMIFS(Sheet1!$G$5:$G$2696, Sheet1!$B$5:$B$2696, B4, Sheet1!$F$5:$F$2696, $U$166)</f>
        <v>0</v>
      </c>
      <c r="W170" s="65">
        <f>COUNTIFS(Sheet1!$B$5:$B$2696, B4, Sheet1!$F$5:$F$2696, $W$166)</f>
        <v>0</v>
      </c>
      <c r="X170" s="66">
        <f>SUMIFS(Sheet1!$G$5:$G$2696, Sheet1!$B$5:$B$2696, B4, Sheet1!$F$5:$F$2696, $W$166)</f>
        <v>0</v>
      </c>
      <c r="Y170" s="65">
        <f>COUNTIFS(Sheet1!$B$5:$B$2696, B4, Sheet1!$F$5:$F$2696, $Y$166)</f>
        <v>0</v>
      </c>
      <c r="Z170" s="66">
        <f>SUMIFS(Sheet1!$G$5:$G$2696, Sheet1!$B$5:$B$2696, B4, Sheet1!$F$5:$F$2696, $Y$166)</f>
        <v>0</v>
      </c>
      <c r="AA170" s="65">
        <f>COUNTIFS(Sheet1!$B$5:$B$2696, B4, Sheet1!$F$5:$F$2696, $AA$166)</f>
        <v>0</v>
      </c>
      <c r="AB170" s="66">
        <f>SUMIFS(Sheet1!$G$5:$G$2696, Sheet1!$B$5:$B$2696, B4, Sheet1!$F$5:$F$2696, $AA$166)</f>
        <v>0</v>
      </c>
    </row>
    <row r="171" spans="1:52">
      <c r="A171" s="67">
        <v>82</v>
      </c>
      <c r="B171" s="67" t="s">
        <v>43</v>
      </c>
      <c r="C171" s="65">
        <f>COUNTIFS(Sheet1!$B$5:$B$2696, B5, Sheet1!$F$5:$F$2696, $C$166)</f>
        <v>2</v>
      </c>
      <c r="D171" s="43">
        <f>SUMIFS(Sheet1!$G$5:$G$2696, Sheet1!$B$5:$B$2696, B5, Sheet1!$F$5:$F$2696, $C$166)</f>
        <v>500</v>
      </c>
      <c r="E171" s="43">
        <f>COUNTIFS(Sheet1!$B$5:$B$2696, B5, Sheet1!$F$5:$F$2696, $E$167)</f>
        <v>0</v>
      </c>
      <c r="F171" s="43">
        <f>SUMIFS(Sheet1!$G$5:$G$2696, Sheet1!$B$5:$B$2696, B5, Sheet1!$F$5:$F$2696, $E$167)</f>
        <v>0</v>
      </c>
      <c r="G171" s="43">
        <f>COUNTIFS(Sheet1!$B$5:$B$2696, B5, Sheet1!$F$5:$F$2696, $G$167)</f>
        <v>0</v>
      </c>
      <c r="H171" s="66">
        <f>SUMIFS(Sheet1!$G$5:$G$2696, Sheet1!$B$5:$B$2696, B5, Sheet1!$F$5:$F$2696, $G$167)</f>
        <v>0</v>
      </c>
      <c r="I171" s="65">
        <f>COUNTIFS(Sheet1!$B$5:$B$2696, B5, Sheet1!$F$5:$F$2696, $I$166)</f>
        <v>0</v>
      </c>
      <c r="J171" s="66">
        <f>SUMIFS(Sheet1!$G$5:$G$2696, Sheet1!$B$5:$B$2696, B5, Sheet1!$F$5:$F$2696, $I$166)</f>
        <v>0</v>
      </c>
      <c r="K171" s="65">
        <f>COUNTIFS(Sheet1!$B$5:$B$2696, B5, Sheet1!$F$5:$F$2696, $K$166)</f>
        <v>3</v>
      </c>
      <c r="L171" s="66">
        <f>SUMIFS(Sheet1!$G$5:$G$2696, Sheet1!$B$5:$B$2696, B5, Sheet1!$F$5:$F$2696, $K$166)</f>
        <v>600</v>
      </c>
      <c r="M171" s="65">
        <f>COUNTIFS(Sheet1!$B$5:$B$2696, B5, Sheet1!$F$5:$F$2696, $M$166)</f>
        <v>0</v>
      </c>
      <c r="N171" s="66">
        <f>SUMIFS(Sheet1!$G$5:$G$2696, Sheet1!$B$5:$B$2696, B5, Sheet1!$F$5:$F$2696, $M$166)</f>
        <v>0</v>
      </c>
      <c r="O171" s="65">
        <f>COUNTIFS(Sheet1!$B$5:$B$2696, B5, Sheet1!$F$5:$F$2696, $O$166)</f>
        <v>0</v>
      </c>
      <c r="P171" s="66">
        <f>SUMIFS(Sheet1!$G$5:$G$2696, Sheet1!$B$5:$B$2696, B5, Sheet1!$F$5:$F$2696, $O$166)</f>
        <v>0</v>
      </c>
      <c r="Q171" s="65">
        <f>COUNTIFS(Sheet1!$B$5:$B$2696, B5, Sheet1!$F$5:$F$2696, $Q$166)</f>
        <v>1</v>
      </c>
      <c r="R171" s="66">
        <f>SUMIFS(Sheet1!$G$5:$G$2696, Sheet1!$B$5:$B$2696, B5, Sheet1!$F$5:$F$2696, $Q$166)</f>
        <v>500</v>
      </c>
      <c r="S171" s="65">
        <f>COUNTIFS(Sheet1!$B$5:$B$2696, B5, Sheet1!$F$5:$F$2696, $S$166)</f>
        <v>2</v>
      </c>
      <c r="T171" s="66">
        <f>SUMIFS(Sheet1!$G$5:$G$2696, Sheet1!$B$5:$B$2696, B5, Sheet1!$F$5:$F$2696, $S$166)</f>
        <v>250</v>
      </c>
      <c r="U171" s="65">
        <f>COUNTIFS(Sheet1!$B$5:$B$2696, B5, Sheet1!$F$5:$F$2696, $U$166)</f>
        <v>1</v>
      </c>
      <c r="V171" s="66">
        <f>SUMIFS(Sheet1!$G$5:$G$2696, Sheet1!$B$5:$B$2696, B5, Sheet1!$F$5:$F$2696, $U$166)</f>
        <v>100</v>
      </c>
      <c r="W171" s="65">
        <f>COUNTIFS(Sheet1!$B$5:$B$2696, B5, Sheet1!$F$5:$F$2696, $W$166)</f>
        <v>0</v>
      </c>
      <c r="X171" s="66">
        <f>SUMIFS(Sheet1!$G$5:$G$2696, Sheet1!$B$5:$B$2696, B5, Sheet1!$F$5:$F$2696, $W$166)</f>
        <v>0</v>
      </c>
      <c r="Y171" s="65">
        <f>COUNTIFS(Sheet1!$B$5:$B$2696, B5, Sheet1!$F$5:$F$2696, $Y$166)</f>
        <v>0</v>
      </c>
      <c r="Z171" s="66">
        <f>SUMIFS(Sheet1!$G$5:$G$2696, Sheet1!$B$5:$B$2696, B5, Sheet1!$F$5:$F$2696, $Y$166)</f>
        <v>0</v>
      </c>
      <c r="AA171" s="65">
        <f>COUNTIFS(Sheet1!$B$5:$B$2696, B5, Sheet1!$F$5:$F$2696, $AA$166)</f>
        <v>0</v>
      </c>
      <c r="AB171" s="66">
        <f>SUMIFS(Sheet1!$G$5:$G$2696, Sheet1!$B$5:$B$2696, B5, Sheet1!$F$5:$F$2696, $AA$166)</f>
        <v>0</v>
      </c>
      <c r="AG171" t="s">
        <v>390</v>
      </c>
      <c r="AH171">
        <f>D186/C186</f>
        <v>153.30000000000001</v>
      </c>
    </row>
    <row r="172" spans="1:52">
      <c r="A172" s="67">
        <v>102</v>
      </c>
      <c r="B172" s="67" t="s">
        <v>44</v>
      </c>
      <c r="C172" s="65">
        <f>COUNTIFS(Sheet1!$B$5:$B$2696, B6, Sheet1!$F$5:$F$2696, $C$166)</f>
        <v>4</v>
      </c>
      <c r="D172" s="43">
        <f>SUMIFS(Sheet1!$G$5:$G$2696, Sheet1!$B$5:$B$2696, B6, Sheet1!$F$5:$F$2696, $C$166)</f>
        <v>916</v>
      </c>
      <c r="E172" s="43">
        <f>COUNTIFS(Sheet1!$B$5:$B$2696, B6, Sheet1!$F$5:$F$2696, $E$167)</f>
        <v>2</v>
      </c>
      <c r="F172" s="43">
        <f>SUMIFS(Sheet1!$G$5:$G$2696, Sheet1!$B$5:$B$2696, B6, Sheet1!$F$5:$F$2696, $E$167)</f>
        <v>150</v>
      </c>
      <c r="G172" s="43">
        <f>COUNTIFS(Sheet1!$B$5:$B$2696, B6, Sheet1!$F$5:$F$2696, $G$167)</f>
        <v>0</v>
      </c>
      <c r="H172" s="66">
        <f>SUMIFS(Sheet1!$G$5:$G$2696, Sheet1!$B$5:$B$2696, B6, Sheet1!$F$5:$F$2696, $G$167)</f>
        <v>0</v>
      </c>
      <c r="I172" s="65">
        <f>COUNTIFS(Sheet1!$B$5:$B$2696, B6, Sheet1!$F$5:$F$2696, $I$166)</f>
        <v>0</v>
      </c>
      <c r="J172" s="66">
        <f>SUMIFS(Sheet1!$G$5:$G$2696, Sheet1!$B$5:$B$2696, B6, Sheet1!$F$5:$F$2696, $I$166)</f>
        <v>0</v>
      </c>
      <c r="K172" s="65">
        <f>COUNTIFS(Sheet1!$B$5:$B$2696, B6, Sheet1!$F$5:$F$2696, $K$166)</f>
        <v>1</v>
      </c>
      <c r="L172" s="66">
        <f>SUMIFS(Sheet1!$G$5:$G$2696, Sheet1!$B$5:$B$2696, B6, Sheet1!$F$5:$F$2696, $K$166)</f>
        <v>50</v>
      </c>
      <c r="M172" s="65">
        <f>COUNTIFS(Sheet1!$B$5:$B$2696, B6, Sheet1!$F$5:$F$2696, $M$166)</f>
        <v>0</v>
      </c>
      <c r="N172" s="66">
        <f>SUMIFS(Sheet1!$G$5:$G$2696, Sheet1!$B$5:$B$2696, B6, Sheet1!$F$5:$F$2696, $M$166)</f>
        <v>0</v>
      </c>
      <c r="O172" s="65">
        <f>COUNTIFS(Sheet1!$B$5:$B$2696, B6, Sheet1!$F$5:$F$2696, $O$166)</f>
        <v>0</v>
      </c>
      <c r="P172" s="66">
        <f>SUMIFS(Sheet1!$G$5:$G$2696, Sheet1!$B$5:$B$2696, B6, Sheet1!$F$5:$F$2696, $O$166)</f>
        <v>0</v>
      </c>
      <c r="Q172" s="65">
        <f>COUNTIFS(Sheet1!$B$5:$B$2696, B6, Sheet1!$F$5:$F$2696, $Q$166)</f>
        <v>0</v>
      </c>
      <c r="R172" s="66">
        <f>SUMIFS(Sheet1!$G$5:$G$2696, Sheet1!$B$5:$B$2696, B6, Sheet1!$F$5:$F$2696, $Q$166)</f>
        <v>0</v>
      </c>
      <c r="S172" s="65">
        <f>COUNTIFS(Sheet1!$B$5:$B$2696, B6, Sheet1!$F$5:$F$2696, $S$166)</f>
        <v>0</v>
      </c>
      <c r="T172" s="66">
        <f>SUMIFS(Sheet1!$G$5:$G$2696, Sheet1!$B$5:$B$2696, B6, Sheet1!$F$5:$F$2696, $S$166)</f>
        <v>0</v>
      </c>
      <c r="U172" s="65">
        <f>COUNTIFS(Sheet1!$B$5:$B$2696, B6, Sheet1!$F$5:$F$2696, $U$166)</f>
        <v>0</v>
      </c>
      <c r="V172" s="66">
        <f>SUMIFS(Sheet1!$G$5:$G$2696, Sheet1!$B$5:$B$2696, B6, Sheet1!$F$5:$F$2696, $U$166)</f>
        <v>0</v>
      </c>
      <c r="W172" s="65">
        <f>COUNTIFS(Sheet1!$B$5:$B$2696, B6, Sheet1!$F$5:$F$2696, $W$166)</f>
        <v>0</v>
      </c>
      <c r="X172" s="66">
        <f>SUMIFS(Sheet1!$G$5:$G$2696, Sheet1!$B$5:$B$2696, B6, Sheet1!$F$5:$F$2696, $W$166)</f>
        <v>0</v>
      </c>
      <c r="Y172" s="65">
        <f>COUNTIFS(Sheet1!$B$5:$B$2696, B6, Sheet1!$F$5:$F$2696, $Y$166)</f>
        <v>0</v>
      </c>
      <c r="Z172" s="66">
        <f>SUMIFS(Sheet1!$G$5:$G$2696, Sheet1!$B$5:$B$2696, B6, Sheet1!$F$5:$F$2696, $Y$166)</f>
        <v>0</v>
      </c>
      <c r="AA172" s="65">
        <f>COUNTIFS(Sheet1!$B$5:$B$2696, B6, Sheet1!$F$5:$F$2696, $AA$166)</f>
        <v>0</v>
      </c>
      <c r="AB172" s="66">
        <f>SUMIFS(Sheet1!$G$5:$G$2696, Sheet1!$B$5:$B$2696, B6, Sheet1!$F$5:$F$2696, $AA$166)</f>
        <v>0</v>
      </c>
      <c r="AH172">
        <f>F186/E186</f>
        <v>70.909090909090907</v>
      </c>
    </row>
    <row r="173" spans="1:52">
      <c r="A173" s="67">
        <v>81</v>
      </c>
      <c r="B173" s="67" t="s">
        <v>46</v>
      </c>
      <c r="C173" s="65">
        <f>COUNTIFS(Sheet1!$B$5:$B$2696, B7, Sheet1!$F$5:$F$2696, $C$166)</f>
        <v>0</v>
      </c>
      <c r="D173" s="43">
        <f>SUMIFS(Sheet1!$G$5:$G$2696, Sheet1!$B$5:$B$2696, B7, Sheet1!$F$5:$F$2696, $C$166)</f>
        <v>0</v>
      </c>
      <c r="E173" s="43">
        <f>COUNTIFS(Sheet1!$B$5:$B$2696, B7, Sheet1!$F$5:$F$2696, $E$167)</f>
        <v>0</v>
      </c>
      <c r="F173" s="43">
        <f>SUMIFS(Sheet1!$G$5:$G$2696, Sheet1!$B$5:$B$2696, B7, Sheet1!$F$5:$F$2696, $E$167)</f>
        <v>0</v>
      </c>
      <c r="G173" s="43">
        <f>COUNTIFS(Sheet1!$B$5:$B$2696, B7, Sheet1!$F$5:$F$2696, $G$167)</f>
        <v>0</v>
      </c>
      <c r="H173" s="66">
        <f>SUMIFS(Sheet1!$G$5:$G$2696, Sheet1!$B$5:$B$2696, B7, Sheet1!$F$5:$F$2696, $G$167)</f>
        <v>0</v>
      </c>
      <c r="I173" s="65">
        <f>COUNTIFS(Sheet1!$B$5:$B$2696, B7, Sheet1!$F$5:$F$2696, $I$166)</f>
        <v>0</v>
      </c>
      <c r="J173" s="66">
        <f>SUMIFS(Sheet1!$G$5:$G$2696, Sheet1!$B$5:$B$2696, B7, Sheet1!$F$5:$F$2696, $I$166)</f>
        <v>0</v>
      </c>
      <c r="K173" s="65">
        <f>COUNTIFS(Sheet1!$B$5:$B$2696, B7, Sheet1!$F$5:$F$2696, $K$166)</f>
        <v>2</v>
      </c>
      <c r="L173" s="66">
        <f>SUMIFS(Sheet1!$G$5:$G$2696, Sheet1!$B$5:$B$2696, B7, Sheet1!$F$5:$F$2696, $K$166)</f>
        <v>600</v>
      </c>
      <c r="M173" s="65">
        <f>COUNTIFS(Sheet1!$B$5:$B$2696, B7, Sheet1!$F$5:$F$2696, $M$166)</f>
        <v>0</v>
      </c>
      <c r="N173" s="66">
        <f>SUMIFS(Sheet1!$G$5:$G$2696, Sheet1!$B$5:$B$2696, B7, Sheet1!$F$5:$F$2696, $M$166)</f>
        <v>0</v>
      </c>
      <c r="O173" s="65">
        <f>COUNTIFS(Sheet1!$B$5:$B$2696, B7, Sheet1!$F$5:$F$2696, $O$166)</f>
        <v>0</v>
      </c>
      <c r="P173" s="66">
        <f>SUMIFS(Sheet1!$G$5:$G$2696, Sheet1!$B$5:$B$2696, B7, Sheet1!$F$5:$F$2696, $O$166)</f>
        <v>0</v>
      </c>
      <c r="Q173" s="65">
        <f>COUNTIFS(Sheet1!$B$5:$B$2696, B7, Sheet1!$F$5:$F$2696, $Q$166)</f>
        <v>0</v>
      </c>
      <c r="R173" s="66">
        <f>SUMIFS(Sheet1!$G$5:$G$2696, Sheet1!$B$5:$B$2696, B7, Sheet1!$F$5:$F$2696, $Q$166)</f>
        <v>0</v>
      </c>
      <c r="S173" s="65">
        <f>COUNTIFS(Sheet1!$B$5:$B$2696, B7, Sheet1!$F$5:$F$2696, $S$166)</f>
        <v>1</v>
      </c>
      <c r="T173" s="66">
        <f>SUMIFS(Sheet1!$G$5:$G$2696, Sheet1!$B$5:$B$2696, B7, Sheet1!$F$5:$F$2696, $S$166)</f>
        <v>120</v>
      </c>
      <c r="U173" s="65">
        <f>COUNTIFS(Sheet1!$B$5:$B$2696, B7, Sheet1!$F$5:$F$2696, $U$166)</f>
        <v>0</v>
      </c>
      <c r="V173" s="66">
        <f>SUMIFS(Sheet1!$G$5:$G$2696, Sheet1!$B$5:$B$2696, B7, Sheet1!$F$5:$F$2696, $U$166)</f>
        <v>0</v>
      </c>
      <c r="W173" s="65">
        <f>COUNTIFS(Sheet1!$B$5:$B$2696, B7, Sheet1!$F$5:$F$2696, $W$166)</f>
        <v>0</v>
      </c>
      <c r="X173" s="66">
        <f>SUMIFS(Sheet1!$G$5:$G$2696, Sheet1!$B$5:$B$2696, B7, Sheet1!$F$5:$F$2696, $W$166)</f>
        <v>0</v>
      </c>
      <c r="Y173" s="65">
        <f>COUNTIFS(Sheet1!$B$5:$B$2696, B7, Sheet1!$F$5:$F$2696, $Y$166)</f>
        <v>0</v>
      </c>
      <c r="Z173" s="66">
        <f>SUMIFS(Sheet1!$G$5:$G$2696, Sheet1!$B$5:$B$2696, B7, Sheet1!$F$5:$F$2696, $Y$166)</f>
        <v>0</v>
      </c>
      <c r="AA173" s="65">
        <f>COUNTIFS(Sheet1!$B$5:$B$2696, B7, Sheet1!$F$5:$F$2696, $AA$166)</f>
        <v>0</v>
      </c>
      <c r="AB173" s="66">
        <f>SUMIFS(Sheet1!$G$5:$G$2696, Sheet1!$B$5:$B$2696, B7, Sheet1!$F$5:$F$2696, $AA$166)</f>
        <v>0</v>
      </c>
      <c r="AG173" t="s">
        <v>1388</v>
      </c>
      <c r="AH173">
        <f>L186/K186</f>
        <v>157.14285714285714</v>
      </c>
    </row>
    <row r="174" spans="1:52">
      <c r="A174" s="67">
        <v>125</v>
      </c>
      <c r="B174" s="67" t="s">
        <v>47</v>
      </c>
      <c r="C174" s="65">
        <f>COUNTIFS(Sheet1!$B$5:$B$2696, B8, Sheet1!$F$5:$F$2696, $C$166)</f>
        <v>2</v>
      </c>
      <c r="D174" s="43">
        <f>SUMIFS(Sheet1!$G$5:$G$2696, Sheet1!$B$5:$B$2696, B8, Sheet1!$F$5:$F$2696, $C$166)</f>
        <v>200</v>
      </c>
      <c r="E174" s="43">
        <f>COUNTIFS(Sheet1!$B$5:$B$2696, B8, Sheet1!$F$5:$F$2696, $E$167)</f>
        <v>3</v>
      </c>
      <c r="F174" s="43">
        <f>SUMIFS(Sheet1!$G$5:$G$2696, Sheet1!$B$5:$B$2696, B8, Sheet1!$F$5:$F$2696, $E$167)</f>
        <v>180</v>
      </c>
      <c r="G174" s="43">
        <f>COUNTIFS(Sheet1!$B$5:$B$2696, B8, Sheet1!$F$5:$F$2696, $G$167)</f>
        <v>1</v>
      </c>
      <c r="H174" s="66">
        <f>SUMIFS(Sheet1!$G$5:$G$2696, Sheet1!$B$5:$B$2696, B8, Sheet1!$F$5:$F$2696, $G$167)</f>
        <v>0</v>
      </c>
      <c r="I174" s="65">
        <f>COUNTIFS(Sheet1!$B$5:$B$2696, B8, Sheet1!$F$5:$F$2696, $I$166)</f>
        <v>0</v>
      </c>
      <c r="J174" s="66">
        <f>SUMIFS(Sheet1!$G$5:$G$2696, Sheet1!$B$5:$B$2696, B8, Sheet1!$F$5:$F$2696, $I$166)</f>
        <v>0</v>
      </c>
      <c r="K174" s="65">
        <f>COUNTIFS(Sheet1!$B$5:$B$2696, B8, Sheet1!$F$5:$F$2696, $K$166)</f>
        <v>1</v>
      </c>
      <c r="L174" s="66">
        <f>SUMIFS(Sheet1!$G$5:$G$2696, Sheet1!$B$5:$B$2696, B8, Sheet1!$F$5:$F$2696, $K$166)</f>
        <v>250</v>
      </c>
      <c r="M174" s="65">
        <f>COUNTIFS(Sheet1!$B$5:$B$2696, B8, Sheet1!$F$5:$F$2696, $M$166)</f>
        <v>1</v>
      </c>
      <c r="N174" s="66">
        <f>SUMIFS(Sheet1!$G$5:$G$2696, Sheet1!$B$5:$B$2696, B8, Sheet1!$F$5:$F$2696, $M$166)</f>
        <v>300</v>
      </c>
      <c r="O174" s="65">
        <f>COUNTIFS(Sheet1!$B$5:$B$2696, B8, Sheet1!$F$5:$F$2696, $O$166)</f>
        <v>3</v>
      </c>
      <c r="P174" s="66">
        <f>SUMIFS(Sheet1!$G$5:$G$2696, Sheet1!$B$5:$B$2696, B8, Sheet1!$F$5:$F$2696, $O$166)</f>
        <v>350</v>
      </c>
      <c r="Q174" s="65">
        <f>COUNTIFS(Sheet1!$B$5:$B$2696, B8, Sheet1!$F$5:$F$2696, $Q$166)</f>
        <v>0</v>
      </c>
      <c r="R174" s="66">
        <f>SUMIFS(Sheet1!$G$5:$G$2696, Sheet1!$B$5:$B$2696, B8, Sheet1!$F$5:$F$2696, $Q$166)</f>
        <v>0</v>
      </c>
      <c r="S174" s="65">
        <f>COUNTIFS(Sheet1!$B$5:$B$2696, B8, Sheet1!$F$5:$F$2696, $S$166)</f>
        <v>2</v>
      </c>
      <c r="T174" s="66">
        <f>SUMIFS(Sheet1!$G$5:$G$2696, Sheet1!$B$5:$B$2696, B8, Sheet1!$F$5:$F$2696, $S$166)</f>
        <v>125</v>
      </c>
      <c r="U174" s="65">
        <f>COUNTIFS(Sheet1!$B$5:$B$2696, B8, Sheet1!$F$5:$F$2696, $U$166)</f>
        <v>0</v>
      </c>
      <c r="V174" s="66">
        <f>SUMIFS(Sheet1!$G$5:$G$2696, Sheet1!$B$5:$B$2696, B8, Sheet1!$F$5:$F$2696, $U$166)</f>
        <v>0</v>
      </c>
      <c r="W174" s="65">
        <f>COUNTIFS(Sheet1!$B$5:$B$2696, B8, Sheet1!$F$5:$F$2696, $W$166)</f>
        <v>0</v>
      </c>
      <c r="X174" s="66">
        <f>SUMIFS(Sheet1!$G$5:$G$2696, Sheet1!$B$5:$B$2696, B8, Sheet1!$F$5:$F$2696, $W$166)</f>
        <v>0</v>
      </c>
      <c r="Y174" s="65">
        <f>COUNTIFS(Sheet1!$B$5:$B$2696, B8, Sheet1!$F$5:$F$2696, $Y$166)</f>
        <v>0</v>
      </c>
      <c r="Z174" s="66">
        <f>SUMIFS(Sheet1!$G$5:$G$2696, Sheet1!$B$5:$B$2696, B8, Sheet1!$F$5:$F$2696, $Y$166)</f>
        <v>0</v>
      </c>
      <c r="AA174" s="65">
        <f>COUNTIFS(Sheet1!$B$5:$B$2696, B8, Sheet1!$F$5:$F$2696, $AA$166)</f>
        <v>0</v>
      </c>
      <c r="AB174" s="66">
        <f>SUMIFS(Sheet1!$G$5:$G$2696, Sheet1!$B$5:$B$2696, B8, Sheet1!$F$5:$F$2696, $AA$166)</f>
        <v>0</v>
      </c>
      <c r="AG174" t="s">
        <v>407</v>
      </c>
      <c r="AH174" t="e">
        <f>#REF!/#REF!</f>
        <v>#REF!</v>
      </c>
    </row>
    <row r="175" spans="1:52">
      <c r="A175" s="67">
        <v>38</v>
      </c>
      <c r="B175" s="67" t="s">
        <v>49</v>
      </c>
      <c r="C175" s="65">
        <f>COUNTIFS(Sheet1!$B$5:$B$2696, B9, Sheet1!$F$5:$F$2696, $C$166)</f>
        <v>2</v>
      </c>
      <c r="D175" s="43">
        <f>SUMIFS(Sheet1!$G$5:$G$2696, Sheet1!$B$5:$B$2696, B9, Sheet1!$F$5:$F$2696, $C$166)</f>
        <v>100</v>
      </c>
      <c r="E175" s="43">
        <f>COUNTIFS(Sheet1!$B$5:$B$2696, B9, Sheet1!$F$5:$F$2696, $E$167)</f>
        <v>0</v>
      </c>
      <c r="F175" s="43">
        <f>SUMIFS(Sheet1!$G$5:$G$2696, Sheet1!$B$5:$B$2696, B9, Sheet1!$F$5:$F$2696, $E$167)</f>
        <v>0</v>
      </c>
      <c r="G175" s="43">
        <f>COUNTIFS(Sheet1!$B$5:$B$2696, B9, Sheet1!$F$5:$F$2696, $G$167)</f>
        <v>0</v>
      </c>
      <c r="H175" s="66">
        <f>SUMIFS(Sheet1!$G$5:$G$2696, Sheet1!$B$5:$B$2696, B9, Sheet1!$F$5:$F$2696, $G$167)</f>
        <v>0</v>
      </c>
      <c r="I175" s="65">
        <f>COUNTIFS(Sheet1!$B$5:$B$2696, B9, Sheet1!$F$5:$F$2696, $I$166)</f>
        <v>0</v>
      </c>
      <c r="J175" s="66">
        <f>SUMIFS(Sheet1!$G$5:$G$2696, Sheet1!$B$5:$B$2696, B9, Sheet1!$F$5:$F$2696, $I$166)</f>
        <v>0</v>
      </c>
      <c r="K175" s="65">
        <f>COUNTIFS(Sheet1!$B$5:$B$2696, B9, Sheet1!$F$5:$F$2696, $K$166)</f>
        <v>0</v>
      </c>
      <c r="L175" s="66">
        <f>SUMIFS(Sheet1!$G$5:$G$2696, Sheet1!$B$5:$B$2696, B9, Sheet1!$F$5:$F$2696, $K$166)</f>
        <v>0</v>
      </c>
      <c r="M175" s="65">
        <f>COUNTIFS(Sheet1!$B$5:$B$2696, B9, Sheet1!$F$5:$F$2696, $M$166)</f>
        <v>0</v>
      </c>
      <c r="N175" s="66">
        <f>SUMIFS(Sheet1!$G$5:$G$2696, Sheet1!$B$5:$B$2696, B9, Sheet1!$F$5:$F$2696, $M$166)</f>
        <v>0</v>
      </c>
      <c r="O175" s="65">
        <f>COUNTIFS(Sheet1!$B$5:$B$2696, B9, Sheet1!$F$5:$F$2696, $O$166)</f>
        <v>0</v>
      </c>
      <c r="P175" s="66">
        <f>SUMIFS(Sheet1!$G$5:$G$2696, Sheet1!$B$5:$B$2696, B9, Sheet1!$F$5:$F$2696, $O$166)</f>
        <v>0</v>
      </c>
      <c r="Q175" s="65">
        <f>COUNTIFS(Sheet1!$B$5:$B$2696, B9, Sheet1!$F$5:$F$2696, $Q$166)</f>
        <v>0</v>
      </c>
      <c r="R175" s="66">
        <f>SUMIFS(Sheet1!$G$5:$G$2696, Sheet1!$B$5:$B$2696, B9, Sheet1!$F$5:$F$2696, $Q$166)</f>
        <v>0</v>
      </c>
      <c r="S175" s="65">
        <f>COUNTIFS(Sheet1!$B$5:$B$2696, B9, Sheet1!$F$5:$F$2696, $S$166)</f>
        <v>0</v>
      </c>
      <c r="T175" s="66">
        <f>SUMIFS(Sheet1!$G$5:$G$2696, Sheet1!$B$5:$B$2696, B9, Sheet1!$F$5:$F$2696, $S$166)</f>
        <v>0</v>
      </c>
      <c r="U175" s="65">
        <f>COUNTIFS(Sheet1!$B$5:$B$2696, B9, Sheet1!$F$5:$F$2696, $U$166)</f>
        <v>0</v>
      </c>
      <c r="V175" s="66">
        <f>SUMIFS(Sheet1!$G$5:$G$2696, Sheet1!$B$5:$B$2696, B9, Sheet1!$F$5:$F$2696, $U$166)</f>
        <v>0</v>
      </c>
      <c r="W175" s="65">
        <f>COUNTIFS(Sheet1!$B$5:$B$2696, B9, Sheet1!$F$5:$F$2696, $W$166)</f>
        <v>0</v>
      </c>
      <c r="X175" s="66">
        <f>SUMIFS(Sheet1!$G$5:$G$2696, Sheet1!$B$5:$B$2696, B9, Sheet1!$F$5:$F$2696, $W$166)</f>
        <v>0</v>
      </c>
      <c r="Y175" s="65">
        <f>COUNTIFS(Sheet1!$B$5:$B$2696, B9, Sheet1!$F$5:$F$2696, $Y$166)</f>
        <v>0</v>
      </c>
      <c r="Z175" s="66">
        <f>SUMIFS(Sheet1!$G$5:$G$2696, Sheet1!$B$5:$B$2696, B9, Sheet1!$F$5:$F$2696, $Y$166)</f>
        <v>0</v>
      </c>
      <c r="AA175" s="65">
        <f>COUNTIFS(Sheet1!$B$5:$B$2696, B9, Sheet1!$F$5:$F$2696, $AA$166)</f>
        <v>0</v>
      </c>
      <c r="AB175" s="66">
        <f>SUMIFS(Sheet1!$G$5:$G$2696, Sheet1!$B$5:$B$2696, B9, Sheet1!$F$5:$F$2696, $AA$166)</f>
        <v>0</v>
      </c>
      <c r="AG175" t="s">
        <v>1403</v>
      </c>
      <c r="AH175">
        <f>T186/S186</f>
        <v>87.307692307692307</v>
      </c>
    </row>
    <row r="176" spans="1:52">
      <c r="A176" s="67">
        <v>219</v>
      </c>
      <c r="B176" s="67" t="s">
        <v>67</v>
      </c>
      <c r="C176" s="65">
        <f>COUNTIFS(Sheet1!$B$5:$B$2696, B10, Sheet1!$F$5:$F$2696, $C$166)</f>
        <v>5</v>
      </c>
      <c r="D176" s="43">
        <f>SUMIFS(Sheet1!$G$5:$G$2696, Sheet1!$B$5:$B$2696, B10, Sheet1!$F$5:$F$2696, $C$166)</f>
        <v>650</v>
      </c>
      <c r="E176" s="43">
        <f>COUNTIFS(Sheet1!$B$5:$B$2696, B10, Sheet1!$F$5:$F$2696, $E$167)</f>
        <v>3</v>
      </c>
      <c r="F176" s="43">
        <f>SUMIFS(Sheet1!$G$5:$G$2696, Sheet1!$B$5:$B$2696, B10, Sheet1!$F$5:$F$2696, $E$167)</f>
        <v>200</v>
      </c>
      <c r="G176" s="43">
        <f>COUNTIFS(Sheet1!$B$5:$B$2696, B10, Sheet1!$F$5:$F$2696, $G$167)</f>
        <v>0</v>
      </c>
      <c r="H176" s="66">
        <f>SUMIFS(Sheet1!$G$5:$G$2696, Sheet1!$B$5:$B$2696, B10, Sheet1!$F$5:$F$2696, $G$167)</f>
        <v>0</v>
      </c>
      <c r="I176" s="65">
        <f>COUNTIFS(Sheet1!$B$5:$B$2696, B10, Sheet1!$F$5:$F$2696, $I$166)</f>
        <v>0</v>
      </c>
      <c r="J176" s="66">
        <f>SUMIFS(Sheet1!$G$5:$G$2696, Sheet1!$B$5:$B$2696, B10, Sheet1!$F$5:$F$2696, $I$166)</f>
        <v>0</v>
      </c>
      <c r="K176" s="65">
        <f>COUNTIFS(Sheet1!$B$5:$B$2696, B10, Sheet1!$F$5:$F$2696, $K$166)</f>
        <v>3</v>
      </c>
      <c r="L176" s="66">
        <f>SUMIFS(Sheet1!$G$5:$G$2696, Sheet1!$B$5:$B$2696, B10, Sheet1!$F$5:$F$2696, $K$166)</f>
        <v>200</v>
      </c>
      <c r="M176" s="65">
        <f>COUNTIFS(Sheet1!$B$5:$B$2696, B10, Sheet1!$F$5:$F$2696, $M$166)</f>
        <v>0</v>
      </c>
      <c r="N176" s="66">
        <f>SUMIFS(Sheet1!$G$5:$G$2696, Sheet1!$B$5:$B$2696, B10, Sheet1!$F$5:$F$2696, $M$166)</f>
        <v>0</v>
      </c>
      <c r="O176" s="65">
        <f>COUNTIFS(Sheet1!$B$5:$B$2696, B10, Sheet1!$F$5:$F$2696, $O$166)</f>
        <v>0</v>
      </c>
      <c r="P176" s="66">
        <f>SUMIFS(Sheet1!$G$5:$G$2696, Sheet1!$B$5:$B$2696, B10, Sheet1!$F$5:$F$2696, $O$166)</f>
        <v>0</v>
      </c>
      <c r="Q176" s="65">
        <f>COUNTIFS(Sheet1!$B$5:$B$2696, B10, Sheet1!$F$5:$F$2696, $Q$166)</f>
        <v>0</v>
      </c>
      <c r="R176" s="66">
        <f>SUMIFS(Sheet1!$G$5:$G$2696, Sheet1!$B$5:$B$2696, B10, Sheet1!$F$5:$F$2696, $Q$166)</f>
        <v>0</v>
      </c>
      <c r="S176" s="65">
        <f>COUNTIFS(Sheet1!$B$5:$B$2696, B10, Sheet1!$F$5:$F$2696, $S$166)</f>
        <v>1</v>
      </c>
      <c r="T176" s="66">
        <f>SUMIFS(Sheet1!$G$5:$G$2696, Sheet1!$B$5:$B$2696, B10, Sheet1!$F$5:$F$2696, $S$166)</f>
        <v>80</v>
      </c>
      <c r="U176" s="65">
        <f>COUNTIFS(Sheet1!$B$5:$B$2696, B10, Sheet1!$F$5:$F$2696, $U$166)</f>
        <v>1</v>
      </c>
      <c r="V176" s="66">
        <f>SUMIFS(Sheet1!$G$5:$G$2696, Sheet1!$B$5:$B$2696, B10, Sheet1!$F$5:$F$2696, $U$166)</f>
        <v>50</v>
      </c>
      <c r="W176" s="65">
        <f>COUNTIFS(Sheet1!$B$5:$B$2696, B10, Sheet1!$F$5:$F$2696, $W$166)</f>
        <v>0</v>
      </c>
      <c r="X176" s="66">
        <f>SUMIFS(Sheet1!$G$5:$G$2696, Sheet1!$B$5:$B$2696, B10, Sheet1!$F$5:$F$2696, $W$166)</f>
        <v>0</v>
      </c>
      <c r="Y176" s="65">
        <f>COUNTIFS(Sheet1!$B$5:$B$2696, B10, Sheet1!$F$5:$F$2696, $Y$166)</f>
        <v>0</v>
      </c>
      <c r="Z176" s="66">
        <f>SUMIFS(Sheet1!$G$5:$G$2696, Sheet1!$B$5:$B$2696, B10, Sheet1!$F$5:$F$2696, $Y$166)</f>
        <v>0</v>
      </c>
      <c r="AA176" s="65">
        <f>COUNTIFS(Sheet1!$B$5:$B$2696, B10, Sheet1!$F$5:$F$2696, $AA$166)</f>
        <v>0</v>
      </c>
      <c r="AB176" s="66">
        <f>SUMIFS(Sheet1!$G$5:$G$2696, Sheet1!$B$5:$B$2696, B10, Sheet1!$F$5:$F$2696, $AA$166)</f>
        <v>0</v>
      </c>
      <c r="AG176" t="s">
        <v>1409</v>
      </c>
      <c r="AH176">
        <f>X186/W186</f>
        <v>479.25925925925924</v>
      </c>
    </row>
    <row r="177" spans="1:52">
      <c r="A177" s="67">
        <v>87</v>
      </c>
      <c r="B177" s="67" t="s">
        <v>68</v>
      </c>
      <c r="C177" s="65">
        <f>COUNTIFS(Sheet1!$B$5:$B$2696, B11, Sheet1!$F$5:$F$2696, $C$166)</f>
        <v>0</v>
      </c>
      <c r="D177" s="43">
        <f>SUMIFS(Sheet1!$G$5:$G$2696, Sheet1!$B$5:$B$2696, B11, Sheet1!$F$5:$F$2696, $C$166)</f>
        <v>0</v>
      </c>
      <c r="E177" s="43">
        <f>COUNTIFS(Sheet1!$B$5:$B$2696, B11, Sheet1!$F$5:$F$2696, $E$167)</f>
        <v>0</v>
      </c>
      <c r="F177" s="43">
        <f>SUMIFS(Sheet1!$G$5:$G$2696, Sheet1!$B$5:$B$2696, B11, Sheet1!$F$5:$F$2696, $E$167)</f>
        <v>0</v>
      </c>
      <c r="G177" s="43">
        <f>COUNTIFS(Sheet1!$B$5:$B$2696, B11, Sheet1!$F$5:$F$2696, $G$167)</f>
        <v>0</v>
      </c>
      <c r="H177" s="66">
        <f>SUMIFS(Sheet1!$G$5:$G$2696, Sheet1!$B$5:$B$2696, B11, Sheet1!$F$5:$F$2696, $G$167)</f>
        <v>0</v>
      </c>
      <c r="I177" s="65">
        <f>COUNTIFS(Sheet1!$B$5:$B$2696, B11, Sheet1!$F$5:$F$2696, $I$166)</f>
        <v>1</v>
      </c>
      <c r="J177" s="66">
        <f>SUMIFS(Sheet1!$G$5:$G$2696, Sheet1!$B$5:$B$2696, B11, Sheet1!$F$5:$F$2696, $I$166)</f>
        <v>150</v>
      </c>
      <c r="K177" s="65">
        <f>COUNTIFS(Sheet1!$B$5:$B$2696, B11, Sheet1!$F$5:$F$2696, $K$166)</f>
        <v>0</v>
      </c>
      <c r="L177" s="66">
        <f>SUMIFS(Sheet1!$G$5:$G$2696, Sheet1!$B$5:$B$2696, B11, Sheet1!$F$5:$F$2696, $K$166)</f>
        <v>0</v>
      </c>
      <c r="M177" s="65">
        <f>COUNTIFS(Sheet1!$B$5:$B$2696, B11, Sheet1!$F$5:$F$2696, $M$166)</f>
        <v>0</v>
      </c>
      <c r="N177" s="66">
        <f>SUMIFS(Sheet1!$G$5:$G$2696, Sheet1!$B$5:$B$2696, B11, Sheet1!$F$5:$F$2696, $M$166)</f>
        <v>0</v>
      </c>
      <c r="O177" s="65">
        <f>COUNTIFS(Sheet1!$B$5:$B$2696, B11, Sheet1!$F$5:$F$2696, $O$166)</f>
        <v>0</v>
      </c>
      <c r="P177" s="66">
        <f>SUMIFS(Sheet1!$G$5:$G$2696, Sheet1!$B$5:$B$2696, B11, Sheet1!$F$5:$F$2696, $O$166)</f>
        <v>0</v>
      </c>
      <c r="Q177" s="65">
        <f>COUNTIFS(Sheet1!$B$5:$B$2696, B11, Sheet1!$F$5:$F$2696, $Q$166)</f>
        <v>0</v>
      </c>
      <c r="R177" s="66">
        <f>SUMIFS(Sheet1!$G$5:$G$2696, Sheet1!$B$5:$B$2696, B11, Sheet1!$F$5:$F$2696, $Q$166)</f>
        <v>0</v>
      </c>
      <c r="S177" s="65">
        <f>COUNTIFS(Sheet1!$B$5:$B$2696, B11, Sheet1!$F$5:$F$2696, $S$166)</f>
        <v>0</v>
      </c>
      <c r="T177" s="66">
        <f>SUMIFS(Sheet1!$G$5:$G$2696, Sheet1!$B$5:$B$2696, B11, Sheet1!$F$5:$F$2696, $S$166)</f>
        <v>0</v>
      </c>
      <c r="U177" s="65">
        <f>COUNTIFS(Sheet1!$B$5:$B$2696, B11, Sheet1!$F$5:$F$2696, $U$166)</f>
        <v>0</v>
      </c>
      <c r="V177" s="66">
        <f>SUMIFS(Sheet1!$G$5:$G$2696, Sheet1!$B$5:$B$2696, B11, Sheet1!$F$5:$F$2696, $U$166)</f>
        <v>0</v>
      </c>
      <c r="W177" s="65">
        <f>COUNTIFS(Sheet1!$B$5:$B$2696, B11, Sheet1!$F$5:$F$2696, $W$166)</f>
        <v>3</v>
      </c>
      <c r="X177" s="66">
        <f>SUMIFS(Sheet1!$G$5:$G$2696, Sheet1!$B$5:$B$2696, B11, Sheet1!$F$5:$F$2696, $W$166)</f>
        <v>600</v>
      </c>
      <c r="Y177" s="65">
        <f>COUNTIFS(Sheet1!$B$5:$B$2696, B11, Sheet1!$F$5:$F$2696, $Y$166)</f>
        <v>0</v>
      </c>
      <c r="Z177" s="66">
        <f>SUMIFS(Sheet1!$G$5:$G$2696, Sheet1!$B$5:$B$2696, B11, Sheet1!$F$5:$F$2696, $Y$166)</f>
        <v>0</v>
      </c>
      <c r="AA177" s="65">
        <f>COUNTIFS(Sheet1!$B$5:$B$2696, B11, Sheet1!$F$5:$F$2696, $AA$166)</f>
        <v>0</v>
      </c>
      <c r="AB177" s="66">
        <f>SUMIFS(Sheet1!$G$5:$G$2696, Sheet1!$B$5:$B$2696, B11, Sheet1!$F$5:$F$2696, $AA$166)</f>
        <v>0</v>
      </c>
    </row>
    <row r="178" spans="1:52">
      <c r="A178" s="67">
        <v>63</v>
      </c>
      <c r="B178" s="67" t="s">
        <v>69</v>
      </c>
      <c r="C178" s="65">
        <f>COUNTIFS(Sheet1!$B$5:$B$2696, B12, Sheet1!$F$5:$F$2696, $C$166)</f>
        <v>0</v>
      </c>
      <c r="D178" s="43">
        <f>SUMIFS(Sheet1!$G$5:$G$2696, Sheet1!$B$5:$B$2696, B12, Sheet1!$F$5:$F$2696, $C$166)</f>
        <v>0</v>
      </c>
      <c r="E178" s="43">
        <f>COUNTIFS(Sheet1!$B$5:$B$2696, B12, Sheet1!$F$5:$F$2696, $E$167)</f>
        <v>0</v>
      </c>
      <c r="F178" s="43">
        <f>SUMIFS(Sheet1!$G$5:$G$2696, Sheet1!$B$5:$B$2696, B12, Sheet1!$F$5:$F$2696, $E$167)</f>
        <v>0</v>
      </c>
      <c r="G178" s="43">
        <f>COUNTIFS(Sheet1!$B$5:$B$2696, B12, Sheet1!$F$5:$F$2696, $G$167)</f>
        <v>0</v>
      </c>
      <c r="H178" s="66">
        <f>SUMIFS(Sheet1!$G$5:$G$2696, Sheet1!$B$5:$B$2696, B12, Sheet1!$F$5:$F$2696, $G$167)</f>
        <v>0</v>
      </c>
      <c r="I178" s="65">
        <f>COUNTIFS(Sheet1!$B$5:$B$2696, B12, Sheet1!$F$5:$F$2696, $I$166)</f>
        <v>0</v>
      </c>
      <c r="J178" s="66">
        <f>SUMIFS(Sheet1!$G$5:$G$2696, Sheet1!$B$5:$B$2696, B12, Sheet1!$F$5:$F$2696, $I$166)</f>
        <v>0</v>
      </c>
      <c r="K178" s="65">
        <f>COUNTIFS(Sheet1!$B$5:$B$2696, B12, Sheet1!$F$5:$F$2696, $K$166)</f>
        <v>0</v>
      </c>
      <c r="L178" s="66">
        <f>SUMIFS(Sheet1!$G$5:$G$2696, Sheet1!$B$5:$B$2696, B12, Sheet1!$F$5:$F$2696, $K$166)</f>
        <v>0</v>
      </c>
      <c r="M178" s="65">
        <f>COUNTIFS(Sheet1!$B$5:$B$2696, B12, Sheet1!$F$5:$F$2696, $M$166)</f>
        <v>0</v>
      </c>
      <c r="N178" s="66">
        <f>SUMIFS(Sheet1!$G$5:$G$2696, Sheet1!$B$5:$B$2696, B12, Sheet1!$F$5:$F$2696, $M$166)</f>
        <v>0</v>
      </c>
      <c r="O178" s="65">
        <f>COUNTIFS(Sheet1!$B$5:$B$2696, B12, Sheet1!$F$5:$F$2696, $O$166)</f>
        <v>0</v>
      </c>
      <c r="P178" s="66">
        <f>SUMIFS(Sheet1!$G$5:$G$2696, Sheet1!$B$5:$B$2696, B12, Sheet1!$F$5:$F$2696, $O$166)</f>
        <v>0</v>
      </c>
      <c r="Q178" s="65">
        <f>COUNTIFS(Sheet1!$B$5:$B$2696, B12, Sheet1!$F$5:$F$2696, $Q$166)</f>
        <v>0</v>
      </c>
      <c r="R178" s="66">
        <f>SUMIFS(Sheet1!$G$5:$G$2696, Sheet1!$B$5:$B$2696, B12, Sheet1!$F$5:$F$2696, $Q$166)</f>
        <v>0</v>
      </c>
      <c r="S178" s="65">
        <f>COUNTIFS(Sheet1!$B$5:$B$2696, B12, Sheet1!$F$5:$F$2696, $S$166)</f>
        <v>0</v>
      </c>
      <c r="T178" s="66">
        <f>SUMIFS(Sheet1!$G$5:$G$2696, Sheet1!$B$5:$B$2696, B12, Sheet1!$F$5:$F$2696, $S$166)</f>
        <v>0</v>
      </c>
      <c r="U178" s="65">
        <f>COUNTIFS(Sheet1!$B$5:$B$2696, B12, Sheet1!$F$5:$F$2696, $U$166)</f>
        <v>0</v>
      </c>
      <c r="V178" s="66">
        <f>SUMIFS(Sheet1!$G$5:$G$2696, Sheet1!$B$5:$B$2696, B12, Sheet1!$F$5:$F$2696, $U$166)</f>
        <v>0</v>
      </c>
      <c r="W178" s="65">
        <f>COUNTIFS(Sheet1!$B$5:$B$2696, B12, Sheet1!$F$5:$F$2696, $W$166)</f>
        <v>5</v>
      </c>
      <c r="X178" s="66">
        <f>SUMIFS(Sheet1!$G$5:$G$2696, Sheet1!$B$5:$B$2696, B12, Sheet1!$F$5:$F$2696, $W$166)</f>
        <v>690</v>
      </c>
      <c r="Y178" s="65">
        <f>COUNTIFS(Sheet1!$B$5:$B$2696, B12, Sheet1!$F$5:$F$2696, $Y$166)</f>
        <v>0</v>
      </c>
      <c r="Z178" s="66">
        <f>SUMIFS(Sheet1!$G$5:$G$2696, Sheet1!$B$5:$B$2696, B12, Sheet1!$F$5:$F$2696, $Y$166)</f>
        <v>0</v>
      </c>
      <c r="AA178" s="65">
        <f>COUNTIFS(Sheet1!$B$5:$B$2696, B12, Sheet1!$F$5:$F$2696, $AA$166)</f>
        <v>0</v>
      </c>
      <c r="AB178" s="66">
        <f>SUMIFS(Sheet1!$G$5:$G$2696, Sheet1!$B$5:$B$2696, B12, Sheet1!$F$5:$F$2696, $AA$166)</f>
        <v>0</v>
      </c>
    </row>
    <row r="179" spans="1:52">
      <c r="A179" s="67">
        <v>33</v>
      </c>
      <c r="B179" s="67" t="s">
        <v>71</v>
      </c>
      <c r="C179" s="65">
        <f>COUNTIFS(Sheet1!$B$5:$B$2696, B14, Sheet1!$F$5:$F$2696, $C$166)</f>
        <v>0</v>
      </c>
      <c r="D179" s="43">
        <f>SUMIFS(Sheet1!$G$5:$G$2696, Sheet1!$B$5:$B$2696, B14, Sheet1!$F$5:$F$2696, $C$166)</f>
        <v>0</v>
      </c>
      <c r="E179" s="43">
        <f>COUNTIFS(Sheet1!$B$5:$B$2696, B14, Sheet1!$F$5:$F$2696, $E$167)</f>
        <v>0</v>
      </c>
      <c r="F179" s="43">
        <f>SUMIFS(Sheet1!$G$5:$G$2696, Sheet1!$B$5:$B$2696, B14, Sheet1!$F$5:$F$2696, $E$167)</f>
        <v>0</v>
      </c>
      <c r="G179" s="43">
        <f>COUNTIFS(Sheet1!$B$5:$B$2696, B14, Sheet1!$F$5:$F$2696, $G$167)</f>
        <v>0</v>
      </c>
      <c r="H179" s="66">
        <f>SUMIFS(Sheet1!$G$5:$G$2696, Sheet1!$B$5:$B$2696, B14, Sheet1!$F$5:$F$2696, $G$167)</f>
        <v>0</v>
      </c>
      <c r="I179" s="65">
        <f>COUNTIFS(Sheet1!$B$5:$B$2696, B14, Sheet1!$F$5:$F$2696, $I$166)</f>
        <v>0</v>
      </c>
      <c r="J179" s="66">
        <f>SUMIFS(Sheet1!$G$5:$G$2696, Sheet1!$B$5:$B$2696, B14, Sheet1!$F$5:$F$2696, $I$166)</f>
        <v>0</v>
      </c>
      <c r="K179" s="65">
        <f>COUNTIFS(Sheet1!$B$5:$B$2696, B14, Sheet1!$F$5:$F$2696, $K$166)</f>
        <v>0</v>
      </c>
      <c r="L179" s="66">
        <f>SUMIFS(Sheet1!$G$5:$G$2696, Sheet1!$B$5:$B$2696, B14, Sheet1!$F$5:$F$2696, $K$166)</f>
        <v>0</v>
      </c>
      <c r="M179" s="65">
        <f>COUNTIFS(Sheet1!$B$5:$B$2696, B14, Sheet1!$F$5:$F$2696, $M$166)</f>
        <v>0</v>
      </c>
      <c r="N179" s="66">
        <f>SUMIFS(Sheet1!$G$5:$G$2696, Sheet1!$B$5:$B$2696, B14, Sheet1!$F$5:$F$2696, $M$166)</f>
        <v>0</v>
      </c>
      <c r="O179" s="65">
        <f>COUNTIFS(Sheet1!$B$5:$B$2696, B14, Sheet1!$F$5:$F$2696, $O$166)</f>
        <v>0</v>
      </c>
      <c r="P179" s="66">
        <f>SUMIFS(Sheet1!$G$5:$G$2696, Sheet1!$B$5:$B$2696, B14, Sheet1!$F$5:$F$2696, $O$166)</f>
        <v>0</v>
      </c>
      <c r="Q179" s="65">
        <f>COUNTIFS(Sheet1!$B$5:$B$2696, B14, Sheet1!$F$5:$F$2696, $Q$166)</f>
        <v>0</v>
      </c>
      <c r="R179" s="66">
        <f>SUMIFS(Sheet1!$G$5:$G$2696, Sheet1!$B$5:$B$2696, B14, Sheet1!$F$5:$F$2696, $Q$166)</f>
        <v>0</v>
      </c>
      <c r="S179" s="65">
        <f>COUNTIFS(Sheet1!$B$5:$B$2696, B14, Sheet1!$F$5:$F$2696, $S$166)</f>
        <v>0</v>
      </c>
      <c r="T179" s="66">
        <f>SUMIFS(Sheet1!$G$5:$G$2696, Sheet1!$B$5:$B$2696, B14, Sheet1!$F$5:$F$2696, $S$166)</f>
        <v>0</v>
      </c>
      <c r="U179" s="65">
        <f>COUNTIFS(Sheet1!$B$5:$B$2696, B14, Sheet1!$F$5:$F$2696, $U$166)</f>
        <v>0</v>
      </c>
      <c r="V179" s="66">
        <f>SUMIFS(Sheet1!$G$5:$G$2696, Sheet1!$B$5:$B$2696, B14, Sheet1!$F$5:$F$2696, $U$166)</f>
        <v>0</v>
      </c>
      <c r="W179" s="65">
        <f>COUNTIFS(Sheet1!$B$5:$B$2696, B14, Sheet1!$F$5:$F$2696, $W$166)</f>
        <v>3</v>
      </c>
      <c r="X179" s="66">
        <f>SUMIFS(Sheet1!$G$5:$G$2696, Sheet1!$B$5:$B$2696, B14, Sheet1!$F$5:$F$2696, $W$166)</f>
        <v>2400</v>
      </c>
      <c r="Y179" s="65">
        <f>COUNTIFS(Sheet1!$B$5:$B$2696, B14, Sheet1!$F$5:$F$2696, $Y$166)</f>
        <v>0</v>
      </c>
      <c r="Z179" s="66">
        <f>SUMIFS(Sheet1!$G$5:$G$2696, Sheet1!$B$5:$B$2696, B14, Sheet1!$F$5:$F$2696, $Y$166)</f>
        <v>0</v>
      </c>
      <c r="AA179" s="65">
        <f>COUNTIFS(Sheet1!$B$5:$B$2696, B14, Sheet1!$F$5:$F$2696, $AA$166)</f>
        <v>0</v>
      </c>
      <c r="AB179" s="66">
        <f>SUMIFS(Sheet1!$G$5:$G$2696, Sheet1!$B$5:$B$2696, B14, Sheet1!$F$5:$F$2696, $AA$166)</f>
        <v>0</v>
      </c>
    </row>
    <row r="180" spans="1:52">
      <c r="A180" s="67">
        <v>83</v>
      </c>
      <c r="B180" s="67" t="s">
        <v>72</v>
      </c>
      <c r="C180" s="65">
        <f>COUNTIFS(Sheet1!$B$5:$B$2696, B15, Sheet1!$F$5:$F$2696, $C$166)</f>
        <v>0</v>
      </c>
      <c r="D180" s="43">
        <f>SUMIFS(Sheet1!$G$5:$G$2696, Sheet1!$B$5:$B$2696, B15, Sheet1!$F$5:$F$2696, $C$166)</f>
        <v>0</v>
      </c>
      <c r="E180" s="43">
        <f>COUNTIFS(Sheet1!$B$5:$B$2696, B15, Sheet1!$F$5:$F$2696, $E$167)</f>
        <v>0</v>
      </c>
      <c r="F180" s="43">
        <f>SUMIFS(Sheet1!$G$5:$G$2696, Sheet1!$B$5:$B$2696, B15, Sheet1!$F$5:$F$2696, $E$167)</f>
        <v>0</v>
      </c>
      <c r="G180" s="43">
        <f>COUNTIFS(Sheet1!$B$5:$B$2696, B15, Sheet1!$F$5:$F$2696, $G$167)</f>
        <v>0</v>
      </c>
      <c r="H180" s="66">
        <f>SUMIFS(Sheet1!$G$5:$G$2696, Sheet1!$B$5:$B$2696, B15, Sheet1!$F$5:$F$2696, $G$167)</f>
        <v>0</v>
      </c>
      <c r="I180" s="65">
        <f>COUNTIFS(Sheet1!$B$5:$B$2696, B15, Sheet1!$F$5:$F$2696, $I$166)</f>
        <v>0</v>
      </c>
      <c r="J180" s="66">
        <f>SUMIFS(Sheet1!$G$5:$G$2696, Sheet1!$B$5:$B$2696, B15, Sheet1!$F$5:$F$2696, $I$166)</f>
        <v>0</v>
      </c>
      <c r="K180" s="65">
        <f>COUNTIFS(Sheet1!$B$5:$B$2696, B15, Sheet1!$F$5:$F$2696, $K$166)</f>
        <v>0</v>
      </c>
      <c r="L180" s="66">
        <f>SUMIFS(Sheet1!$G$5:$G$2696, Sheet1!$B$5:$B$2696, B15, Sheet1!$F$5:$F$2696, $K$166)</f>
        <v>0</v>
      </c>
      <c r="M180" s="65">
        <f>COUNTIFS(Sheet1!$B$5:$B$2696, B15, Sheet1!$F$5:$F$2696, $M$166)</f>
        <v>0</v>
      </c>
      <c r="N180" s="66">
        <f>SUMIFS(Sheet1!$G$5:$G$2696, Sheet1!$B$5:$B$2696, B15, Sheet1!$F$5:$F$2696, $M$166)</f>
        <v>0</v>
      </c>
      <c r="O180" s="65">
        <f>COUNTIFS(Sheet1!$B$5:$B$2696, B15, Sheet1!$F$5:$F$2696, $O$166)</f>
        <v>0</v>
      </c>
      <c r="P180" s="66">
        <f>SUMIFS(Sheet1!$G$5:$G$2696, Sheet1!$B$5:$B$2696, B15, Sheet1!$F$5:$F$2696, $O$166)</f>
        <v>0</v>
      </c>
      <c r="Q180" s="65">
        <f>COUNTIFS(Sheet1!$B$5:$B$2696, B15, Sheet1!$F$5:$F$2696, $Q$166)</f>
        <v>0</v>
      </c>
      <c r="R180" s="66">
        <f>SUMIFS(Sheet1!$G$5:$G$2696, Sheet1!$B$5:$B$2696, B15, Sheet1!$F$5:$F$2696, $Q$166)</f>
        <v>0</v>
      </c>
      <c r="S180" s="65">
        <f>COUNTIFS(Sheet1!$B$5:$B$2696, B15, Sheet1!$F$5:$F$2696, $S$166)</f>
        <v>0</v>
      </c>
      <c r="T180" s="66">
        <f>SUMIFS(Sheet1!$G$5:$G$2696, Sheet1!$B$5:$B$2696, B15, Sheet1!$F$5:$F$2696, $S$166)</f>
        <v>0</v>
      </c>
      <c r="U180" s="65">
        <f>COUNTIFS(Sheet1!$B$5:$B$2696, B15, Sheet1!$F$5:$F$2696, $U$166)</f>
        <v>0</v>
      </c>
      <c r="V180" s="66">
        <f>SUMIFS(Sheet1!$G$5:$G$2696, Sheet1!$B$5:$B$2696, B15, Sheet1!$F$5:$F$2696, $U$166)</f>
        <v>0</v>
      </c>
      <c r="W180" s="65">
        <f>COUNTIFS(Sheet1!$B$5:$B$2696, B15, Sheet1!$F$5:$F$2696, $W$166)</f>
        <v>5</v>
      </c>
      <c r="X180" s="66">
        <f>SUMIFS(Sheet1!$G$5:$G$2696, Sheet1!$B$5:$B$2696, B15, Sheet1!$F$5:$F$2696, $W$166)</f>
        <v>5100</v>
      </c>
      <c r="Y180" s="65">
        <f>COUNTIFS(Sheet1!$B$5:$B$2696, B15, Sheet1!$F$5:$F$2696, $Y$166)</f>
        <v>0</v>
      </c>
      <c r="Z180" s="66">
        <f>SUMIFS(Sheet1!$G$5:$G$2696, Sheet1!$B$5:$B$2696, B15, Sheet1!$F$5:$F$2696, $Y$166)</f>
        <v>0</v>
      </c>
      <c r="AA180" s="65">
        <f>COUNTIFS(Sheet1!$B$5:$B$2696, B15, Sheet1!$F$5:$F$2696, $AA$166)</f>
        <v>0</v>
      </c>
      <c r="AB180" s="66">
        <f>SUMIFS(Sheet1!$G$5:$G$2696, Sheet1!$B$5:$B$2696, B15, Sheet1!$F$5:$F$2696, $AA$166)</f>
        <v>0</v>
      </c>
    </row>
    <row r="181" spans="1:52">
      <c r="A181" s="67">
        <v>49</v>
      </c>
      <c r="B181" s="67" t="s">
        <v>73</v>
      </c>
      <c r="C181" s="65">
        <f>COUNTIFS(Sheet1!$B$5:$B$2696, B16, Sheet1!$F$5:$F$2696, $C$166)</f>
        <v>0</v>
      </c>
      <c r="D181" s="43">
        <f>SUMIFS(Sheet1!$G$5:$G$2696, Sheet1!$B$5:$B$2696, B16, Sheet1!$F$5:$F$2696, $C$166)</f>
        <v>0</v>
      </c>
      <c r="E181" s="43">
        <f>COUNTIFS(Sheet1!$B$5:$B$2696, B16, Sheet1!$F$5:$F$2696, $E$167)</f>
        <v>0</v>
      </c>
      <c r="F181" s="43">
        <f>SUMIFS(Sheet1!$G$5:$G$2696, Sheet1!$B$5:$B$2696, B16, Sheet1!$F$5:$F$2696, $E$167)</f>
        <v>0</v>
      </c>
      <c r="G181" s="43">
        <f>COUNTIFS(Sheet1!$B$5:$B$2696, B16, Sheet1!$F$5:$F$2696, $G$167)</f>
        <v>0</v>
      </c>
      <c r="H181" s="66">
        <f>SUMIFS(Sheet1!$G$5:$G$2696, Sheet1!$B$5:$B$2696, B16, Sheet1!$F$5:$F$2696, $G$167)</f>
        <v>0</v>
      </c>
      <c r="I181" s="65">
        <f>COUNTIFS(Sheet1!$B$5:$B$2696, B16, Sheet1!$F$5:$F$2696, $I$166)</f>
        <v>0</v>
      </c>
      <c r="J181" s="66">
        <f>SUMIFS(Sheet1!$G$5:$G$2696, Sheet1!$B$5:$B$2696, B16, Sheet1!$F$5:$F$2696, $I$166)</f>
        <v>0</v>
      </c>
      <c r="K181" s="65">
        <f>COUNTIFS(Sheet1!$B$5:$B$2696, B16, Sheet1!$F$5:$F$2696, $K$166)</f>
        <v>0</v>
      </c>
      <c r="L181" s="66">
        <f>SUMIFS(Sheet1!$G$5:$G$2696, Sheet1!$B$5:$B$2696, B16, Sheet1!$F$5:$F$2696, $K$166)</f>
        <v>0</v>
      </c>
      <c r="M181" s="65">
        <f>COUNTIFS(Sheet1!$B$5:$B$2696, B16, Sheet1!$F$5:$F$2696, $M$166)</f>
        <v>0</v>
      </c>
      <c r="N181" s="66">
        <f>SUMIFS(Sheet1!$G$5:$G$2696, Sheet1!$B$5:$B$2696, B16, Sheet1!$F$5:$F$2696, $M$166)</f>
        <v>0</v>
      </c>
      <c r="O181" s="65">
        <f>COUNTIFS(Sheet1!$B$5:$B$2696, B16, Sheet1!$F$5:$F$2696, $O$166)</f>
        <v>0</v>
      </c>
      <c r="P181" s="66">
        <f>SUMIFS(Sheet1!$G$5:$G$2696, Sheet1!$B$5:$B$2696, B16, Sheet1!$F$5:$F$2696, $O$166)</f>
        <v>0</v>
      </c>
      <c r="Q181" s="65">
        <f>COUNTIFS(Sheet1!$B$5:$B$2696, B16, Sheet1!$F$5:$F$2696, $Q$166)</f>
        <v>0</v>
      </c>
      <c r="R181" s="66">
        <f>SUMIFS(Sheet1!$G$5:$G$2696, Sheet1!$B$5:$B$2696, B16, Sheet1!$F$5:$F$2696, $Q$166)</f>
        <v>0</v>
      </c>
      <c r="S181" s="65">
        <f>COUNTIFS(Sheet1!$B$5:$B$2696, B16, Sheet1!$F$5:$F$2696, $S$166)</f>
        <v>0</v>
      </c>
      <c r="T181" s="66">
        <f>SUMIFS(Sheet1!$G$5:$G$2696, Sheet1!$B$5:$B$2696, B16, Sheet1!$F$5:$F$2696, $S$166)</f>
        <v>0</v>
      </c>
      <c r="U181" s="65">
        <f>COUNTIFS(Sheet1!$B$5:$B$2696, B16, Sheet1!$F$5:$F$2696, $U$166)</f>
        <v>0</v>
      </c>
      <c r="V181" s="66">
        <f>SUMIFS(Sheet1!$G$5:$G$2696, Sheet1!$B$5:$B$2696, B16, Sheet1!$F$5:$F$2696, $U$166)</f>
        <v>0</v>
      </c>
      <c r="W181" s="65">
        <f>COUNTIFS(Sheet1!$B$5:$B$2696, B16, Sheet1!$F$5:$F$2696, $W$166)</f>
        <v>6</v>
      </c>
      <c r="X181" s="66">
        <f>SUMIFS(Sheet1!$G$5:$G$2696, Sheet1!$B$5:$B$2696, B16, Sheet1!$F$5:$F$2696, $W$166)</f>
        <v>2450</v>
      </c>
      <c r="Y181" s="65">
        <f>COUNTIFS(Sheet1!$B$5:$B$2696, B16, Sheet1!$F$5:$F$2696, $Y$166)</f>
        <v>0</v>
      </c>
      <c r="Z181" s="66">
        <f>SUMIFS(Sheet1!$G$5:$G$2696, Sheet1!$B$5:$B$2696, B16, Sheet1!$F$5:$F$2696, $Y$166)</f>
        <v>0</v>
      </c>
      <c r="AA181" s="65">
        <f>COUNTIFS(Sheet1!$B$5:$B$2696, B16, Sheet1!$F$5:$F$2696, $AA$166)</f>
        <v>0</v>
      </c>
      <c r="AB181" s="66">
        <f>SUMIFS(Sheet1!$G$5:$G$2696, Sheet1!$B$5:$B$2696, B16, Sheet1!$F$5:$F$2696, $AA$166)</f>
        <v>0</v>
      </c>
    </row>
    <row r="182" spans="1:52">
      <c r="A182" s="67">
        <v>196</v>
      </c>
      <c r="B182" s="67" t="s">
        <v>181</v>
      </c>
      <c r="C182" s="65">
        <f>COUNTIFS(Sheet1!$B$5:$B$2696, B17, Sheet1!$F$5:$F$2696, $C$166)</f>
        <v>0</v>
      </c>
      <c r="D182" s="43">
        <f>SUMIFS(Sheet1!$G$5:$G$2696, Sheet1!$B$5:$B$2696, B17, Sheet1!$F$5:$F$2696, $C$166)</f>
        <v>0</v>
      </c>
      <c r="E182" s="43">
        <f>COUNTIFS(Sheet1!$B$5:$B$2696, B17, Sheet1!$F$5:$F$2696, $E$167)</f>
        <v>0</v>
      </c>
      <c r="F182" s="43">
        <f>SUMIFS(Sheet1!$G$5:$G$2696, Sheet1!$B$5:$B$2696, B17, Sheet1!$F$5:$F$2696, $E$167)</f>
        <v>0</v>
      </c>
      <c r="G182" s="43">
        <f>COUNTIFS(Sheet1!$B$5:$B$2696, B17, Sheet1!$F$5:$F$2696, $G$167)</f>
        <v>0</v>
      </c>
      <c r="H182" s="66">
        <f>SUMIFS(Sheet1!$G$5:$G$2696, Sheet1!$B$5:$B$2696, B17, Sheet1!$F$5:$F$2696, $G$167)</f>
        <v>0</v>
      </c>
      <c r="I182" s="65">
        <f>COUNTIFS(Sheet1!$B$5:$B$2696, B17, Sheet1!$F$5:$F$2696, $I$166)</f>
        <v>0</v>
      </c>
      <c r="J182" s="66">
        <f>SUMIFS(Sheet1!$G$5:$G$2696, Sheet1!$B$5:$B$2696, B17, Sheet1!$F$5:$F$2696, $I$166)</f>
        <v>0</v>
      </c>
      <c r="K182" s="65">
        <f>COUNTIFS(Sheet1!$B$5:$B$2696, B17, Sheet1!$F$5:$F$2696, $K$166)</f>
        <v>0</v>
      </c>
      <c r="L182" s="66">
        <f>SUMIFS(Sheet1!$G$5:$G$2696, Sheet1!$B$5:$B$2696, B17, Sheet1!$F$5:$F$2696, $K$166)</f>
        <v>0</v>
      </c>
      <c r="M182" s="65">
        <f>COUNTIFS(Sheet1!$B$5:$B$2696, B17, Sheet1!$F$5:$F$2696, $M$166)</f>
        <v>0</v>
      </c>
      <c r="N182" s="66">
        <f>SUMIFS(Sheet1!$G$5:$G$2696, Sheet1!$B$5:$B$2696, B17, Sheet1!$F$5:$F$2696, $M$166)</f>
        <v>0</v>
      </c>
      <c r="O182" s="65">
        <f>COUNTIFS(Sheet1!$B$5:$B$2696, B17, Sheet1!$F$5:$F$2696, $O$166)</f>
        <v>0</v>
      </c>
      <c r="P182" s="66">
        <f>SUMIFS(Sheet1!$G$5:$G$2696, Sheet1!$B$5:$B$2696, B17, Sheet1!$F$5:$F$2696, $O$166)</f>
        <v>0</v>
      </c>
      <c r="Q182" s="65">
        <f>COUNTIFS(Sheet1!$B$5:$B$2696, B17, Sheet1!$F$5:$F$2696, $Q$166)</f>
        <v>2</v>
      </c>
      <c r="R182" s="66">
        <f>SUMIFS(Sheet1!$G$5:$G$2696, Sheet1!$B$5:$B$2696, B17, Sheet1!$F$5:$F$2696, $Q$166)</f>
        <v>600</v>
      </c>
      <c r="S182" s="65">
        <f>COUNTIFS(Sheet1!$B$5:$B$2696, B17, Sheet1!$F$5:$F$2696, $S$166)</f>
        <v>1</v>
      </c>
      <c r="T182" s="66">
        <f>SUMIFS(Sheet1!$G$5:$G$2696, Sheet1!$B$5:$B$2696, B17, Sheet1!$F$5:$F$2696, $S$166)</f>
        <v>100</v>
      </c>
      <c r="U182" s="65">
        <f>COUNTIFS(Sheet1!$B$5:$B$2696, B17, Sheet1!$F$5:$F$2696, $U$166)</f>
        <v>0</v>
      </c>
      <c r="V182" s="66">
        <f>SUMIFS(Sheet1!$G$5:$G$2696, Sheet1!$B$5:$B$2696, B17, Sheet1!$F$5:$F$2696, $U$166)</f>
        <v>0</v>
      </c>
      <c r="W182" s="65">
        <f>COUNTIFS(Sheet1!$B$5:$B$2696, B17, Sheet1!$F$5:$F$2696, $W$166)</f>
        <v>3</v>
      </c>
      <c r="X182" s="66">
        <f>SUMIFS(Sheet1!$G$5:$G$2696, Sheet1!$B$5:$B$2696, B17, Sheet1!$F$5:$F$2696, $W$166)</f>
        <v>1150</v>
      </c>
      <c r="Y182" s="65">
        <f>COUNTIFS(Sheet1!$B$5:$B$2696, B17, Sheet1!$F$5:$F$2696, $Y$166)</f>
        <v>0</v>
      </c>
      <c r="Z182" s="66">
        <f>SUMIFS(Sheet1!$G$5:$G$2696, Sheet1!$B$5:$B$2696, B17, Sheet1!$F$5:$F$2696, $Y$166)</f>
        <v>0</v>
      </c>
      <c r="AA182" s="65">
        <f>COUNTIFS(Sheet1!$B$5:$B$2696, B17, Sheet1!$F$5:$F$2696, $AA$166)</f>
        <v>0</v>
      </c>
      <c r="AB182" s="66">
        <f>SUMIFS(Sheet1!$G$5:$G$2696, Sheet1!$B$5:$B$2696, B17, Sheet1!$F$5:$F$2696, $AA$166)</f>
        <v>0</v>
      </c>
    </row>
    <row r="183" spans="1:52">
      <c r="A183" s="67">
        <v>26</v>
      </c>
      <c r="B183" s="67" t="s">
        <v>80</v>
      </c>
      <c r="C183" s="65">
        <f>COUNTIFS(Sheet1!$B$5:$B$2696, B13, Sheet1!$F$5:$F$2696, $C$166)</f>
        <v>0</v>
      </c>
      <c r="D183" s="43">
        <f>SUMIFS(Sheet1!$G$5:$G$2696, Sheet1!$B$5:$B$2696, B13, Sheet1!$F$5:$F$2696, $C$166)</f>
        <v>0</v>
      </c>
      <c r="E183" s="43">
        <f>COUNTIFS(Sheet1!$B$5:$B$2696, B13, Sheet1!$F$5:$F$2696, $E$167)</f>
        <v>0</v>
      </c>
      <c r="F183" s="43">
        <f>SUMIFS(Sheet1!$G$5:$G$2696, Sheet1!$B$5:$B$2696, B13, Sheet1!$F$5:$F$2696, $E$167)</f>
        <v>0</v>
      </c>
      <c r="G183" s="43">
        <f>COUNTIFS(Sheet1!$B$5:$B$2696, B13, Sheet1!$F$5:$F$2696, $G$167)</f>
        <v>0</v>
      </c>
      <c r="H183" s="66">
        <f>SUMIFS(Sheet1!$G$5:$G$2696, Sheet1!$B$5:$B$2696, B13, Sheet1!$F$5:$F$2696, $G$167)</f>
        <v>0</v>
      </c>
      <c r="I183" s="65">
        <f>COUNTIFS(Sheet1!$B$5:$B$2696, B13, Sheet1!$F$5:$F$2696, $I$166)</f>
        <v>0</v>
      </c>
      <c r="J183" s="66">
        <f>SUMIFS(Sheet1!$G$5:$G$2696, Sheet1!$B$5:$B$2696, B13, Sheet1!$F$5:$F$2696, $I$166)</f>
        <v>0</v>
      </c>
      <c r="K183" s="65">
        <f>COUNTIFS(Sheet1!$B$5:$B$2696, B13, Sheet1!$F$5:$F$2696, $K$166)</f>
        <v>0</v>
      </c>
      <c r="L183" s="66">
        <f>SUMIFS(Sheet1!$G$5:$G$2696, Sheet1!$B$5:$B$2696, B13, Sheet1!$F$5:$F$2696, $K$166)</f>
        <v>0</v>
      </c>
      <c r="M183" s="65">
        <f>COUNTIFS(Sheet1!$B$5:$B$2696, B13, Sheet1!$F$5:$F$2696, $M$166)</f>
        <v>0</v>
      </c>
      <c r="N183" s="66">
        <f>SUMIFS(Sheet1!$G$5:$G$2696, Sheet1!$B$5:$B$2696, B13, Sheet1!$F$5:$F$2696, $M$166)</f>
        <v>0</v>
      </c>
      <c r="O183" s="65">
        <f>COUNTIFS(Sheet1!$B$5:$B$2696, B13, Sheet1!$F$5:$F$2696, $O$166)</f>
        <v>0</v>
      </c>
      <c r="P183" s="66">
        <f>SUMIFS(Sheet1!$G$5:$G$2696, Sheet1!$B$5:$B$2696, B13, Sheet1!$F$5:$F$2696, $O$166)</f>
        <v>0</v>
      </c>
      <c r="Q183" s="65">
        <f>COUNTIFS(Sheet1!$B$5:$B$2696, B13, Sheet1!$F$5:$F$2696, $Q$166)</f>
        <v>0</v>
      </c>
      <c r="R183" s="66">
        <f>SUMIFS(Sheet1!$G$5:$G$2696, Sheet1!$B$5:$B$2696, B13, Sheet1!$F$5:$F$2696, $Q$166)</f>
        <v>0</v>
      </c>
      <c r="S183" s="65">
        <f>COUNTIFS(Sheet1!$B$5:$B$2696, B13, Sheet1!$F$5:$F$2696, $S$166)</f>
        <v>0</v>
      </c>
      <c r="T183" s="66">
        <f>SUMIFS(Sheet1!$G$5:$G$2696, Sheet1!$B$5:$B$2696, B13, Sheet1!$F$5:$F$2696, $S$166)</f>
        <v>0</v>
      </c>
      <c r="U183" s="65">
        <f>COUNTIFS(Sheet1!$B$5:$B$2696, B13, Sheet1!$F$5:$F$2696, $U$166)</f>
        <v>0</v>
      </c>
      <c r="V183" s="66">
        <f>SUMIFS(Sheet1!$G$5:$G$2696, Sheet1!$B$5:$B$2696, B13, Sheet1!$F$5:$F$2696, $U$166)</f>
        <v>0</v>
      </c>
      <c r="W183" s="65">
        <f>COUNTIFS(Sheet1!$B$5:$B$2696, B13, Sheet1!$F$5:$F$2696, $W$166)</f>
        <v>2</v>
      </c>
      <c r="X183" s="66">
        <f>SUMIFS(Sheet1!$G$5:$G$2696, Sheet1!$B$5:$B$2696, B13, Sheet1!$F$5:$F$2696, $W$166)</f>
        <v>550</v>
      </c>
      <c r="Y183" s="65">
        <f>COUNTIFS(Sheet1!$B$5:$B$2696, B13, Sheet1!$F$5:$F$2696, $Y$166)</f>
        <v>0</v>
      </c>
      <c r="Z183" s="66">
        <f>SUMIFS(Sheet1!$G$5:$G$2696, Sheet1!$B$5:$B$2696, B13, Sheet1!$F$5:$F$2696, $Y$166)</f>
        <v>0</v>
      </c>
      <c r="AA183" s="65">
        <f>COUNTIFS(Sheet1!$B$5:$B$2696, B13, Sheet1!$F$5:$F$2696, $AA$166)</f>
        <v>0</v>
      </c>
      <c r="AB183" s="66">
        <f>SUMIFS(Sheet1!$G$5:$G$2696, Sheet1!$B$5:$B$2696, B13, Sheet1!$F$5:$F$2696, $AA$166)</f>
        <v>0</v>
      </c>
    </row>
    <row r="184" spans="1:52">
      <c r="A184" s="67">
        <v>21</v>
      </c>
      <c r="B184" s="67" t="s">
        <v>192</v>
      </c>
      <c r="C184" s="65">
        <f>COUNTIFS(Sheet1!$B$5:$B$2696, B18, Sheet1!$F$5:$F$2696, $C$166)</f>
        <v>0</v>
      </c>
      <c r="D184" s="43">
        <f>SUMIFS(Sheet1!$G$5:$G$2696, Sheet1!$B$5:$B$2696, B18, Sheet1!$F$5:$F$2696, $C$166)</f>
        <v>0</v>
      </c>
      <c r="E184" s="43">
        <f>COUNTIFS(Sheet1!$B$5:$B$2696, B18, Sheet1!$F$5:$F$2696, $E$167)</f>
        <v>0</v>
      </c>
      <c r="F184" s="43">
        <f>SUMIFS(Sheet1!$G$5:$G$2696, Sheet1!$B$5:$B$2696, B18, Sheet1!$F$5:$F$2696, $E$167)</f>
        <v>0</v>
      </c>
      <c r="G184" s="43">
        <f>COUNTIFS(Sheet1!$B$5:$B$2696, B18, Sheet1!$F$5:$F$2696, $G$167)</f>
        <v>0</v>
      </c>
      <c r="H184" s="66">
        <f>SUMIFS(Sheet1!$G$5:$G$2696, Sheet1!$B$5:$B$2696, B18, Sheet1!$F$5:$F$2696, $G$167)</f>
        <v>0</v>
      </c>
      <c r="I184" s="65">
        <f>COUNTIFS(Sheet1!$B$5:$B$2696, B18, Sheet1!$F$5:$F$2696, $I$166)</f>
        <v>0</v>
      </c>
      <c r="J184" s="66">
        <f>SUMIFS(Sheet1!$G$5:$G$2696, Sheet1!$B$5:$B$2696, B18, Sheet1!$F$5:$F$2696, $I$166)</f>
        <v>0</v>
      </c>
      <c r="K184" s="65">
        <f>COUNTIFS(Sheet1!$B$5:$B$2696, B18, Sheet1!$F$5:$F$2696, $K$166)</f>
        <v>0</v>
      </c>
      <c r="L184" s="66">
        <f>SUMIFS(Sheet1!$G$5:$G$2696, Sheet1!$B$5:$B$2696, B18, Sheet1!$F$5:$F$2696, $K$166)</f>
        <v>0</v>
      </c>
      <c r="M184" s="65">
        <f>COUNTIFS(Sheet1!$B$5:$B$2696, B18, Sheet1!$F$5:$F$2696, $M$166)</f>
        <v>0</v>
      </c>
      <c r="N184" s="66">
        <f>SUMIFS(Sheet1!$G$5:$G$2696, Sheet1!$B$5:$B$2696, B18, Sheet1!$F$5:$F$2696, $M$166)</f>
        <v>0</v>
      </c>
      <c r="O184" s="65">
        <f>COUNTIFS(Sheet1!$B$5:$B$2696, B18, Sheet1!$F$5:$F$2696, $O$166)</f>
        <v>0</v>
      </c>
      <c r="P184" s="66">
        <f>SUMIFS(Sheet1!$G$5:$G$2696, Sheet1!$B$5:$B$2696, B18, Sheet1!$F$5:$F$2696, $O$166)</f>
        <v>0</v>
      </c>
      <c r="Q184" s="65">
        <f>COUNTIFS(Sheet1!$B$5:$B$2696, B18, Sheet1!$F$5:$F$2696, $Q$166)</f>
        <v>2</v>
      </c>
      <c r="R184" s="66">
        <f>SUMIFS(Sheet1!$G$5:$G$2696, Sheet1!$B$5:$B$2696, B18, Sheet1!$F$5:$F$2696, $Q$166)</f>
        <v>600</v>
      </c>
      <c r="S184" s="65">
        <f>COUNTIFS(Sheet1!$B$5:$B$2696, B18, Sheet1!$F$5:$F$2696, $S$166)</f>
        <v>0</v>
      </c>
      <c r="T184" s="66">
        <f>SUMIFS(Sheet1!$G$5:$G$2696, Sheet1!$B$5:$B$2696, B18, Sheet1!$F$5:$F$2696, $S$166)</f>
        <v>0</v>
      </c>
      <c r="U184" s="65">
        <f>COUNTIFS(Sheet1!$B$5:$B$2696, B18, Sheet1!$F$5:$F$2696, $U$166)</f>
        <v>0</v>
      </c>
      <c r="V184" s="66">
        <f>SUMIFS(Sheet1!$G$5:$G$2696, Sheet1!$B$5:$B$2696, B18, Sheet1!$F$5:$F$2696, $U$166)</f>
        <v>0</v>
      </c>
      <c r="W184" s="65">
        <f>COUNTIFS(Sheet1!$B$5:$B$2696, B18, Sheet1!$F$5:$F$2696, $W$166)</f>
        <v>0</v>
      </c>
      <c r="X184" s="66">
        <f>SUMIFS(Sheet1!$G$5:$G$2696, Sheet1!$B$5:$B$2696, B18, Sheet1!$F$5:$F$2696, $W$166)</f>
        <v>0</v>
      </c>
      <c r="Y184" s="65">
        <f>COUNTIFS(Sheet1!$B$5:$B$2696, B18, Sheet1!$F$5:$F$2696, $Y$166)</f>
        <v>0</v>
      </c>
      <c r="Z184" s="66">
        <f>SUMIFS(Sheet1!$G$5:$G$2696, Sheet1!$B$5:$B$2696, B18, Sheet1!$F$5:$F$2696, $Y$166)</f>
        <v>0</v>
      </c>
      <c r="AA184" s="65">
        <f>COUNTIFS(Sheet1!$B$5:$B$2696, B18, Sheet1!$F$5:$F$2696, $AA$166)</f>
        <v>0</v>
      </c>
      <c r="AB184" s="66">
        <f>SUMIFS(Sheet1!$G$5:$G$2696, Sheet1!$B$5:$B$2696, B18, Sheet1!$F$5:$F$2696, $AA$166)</f>
        <v>0</v>
      </c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>
      <c r="A185" s="67">
        <v>14</v>
      </c>
      <c r="B185" s="67" t="s">
        <v>194</v>
      </c>
      <c r="C185" s="65">
        <f>COUNTIFS(Sheet1!$B$5:$B$2696, B19, Sheet1!$F$5:$F$2696, $C$166)</f>
        <v>0</v>
      </c>
      <c r="D185" s="43">
        <f>SUMIFS(Sheet1!$G$5:$G$2696, Sheet1!$B$5:$B$2696, B19, Sheet1!$F$5:$F$2696, $C$166)</f>
        <v>0</v>
      </c>
      <c r="E185" s="43">
        <f>COUNTIFS(Sheet1!$B$5:$B$2696, B19, Sheet1!$F$5:$F$2696, $E$167)</f>
        <v>0</v>
      </c>
      <c r="F185" s="43">
        <f>SUMIFS(Sheet1!$G$5:$G$2696, Sheet1!$B$5:$B$2696, B19, Sheet1!$F$5:$F$2696, $E$167)</f>
        <v>0</v>
      </c>
      <c r="G185" s="43">
        <f>COUNTIFS(Sheet1!$B$5:$B$2696, B19, Sheet1!$F$5:$F$2696, $G$167)</f>
        <v>0</v>
      </c>
      <c r="H185" s="66">
        <f>SUMIFS(Sheet1!$G$5:$G$2696, Sheet1!$B$5:$B$2696, B19, Sheet1!$F$5:$F$2696, $G$167)</f>
        <v>0</v>
      </c>
      <c r="I185" s="65">
        <f>COUNTIFS(Sheet1!$B$5:$B$2696, B19, Sheet1!$F$5:$F$2696, $I$166)</f>
        <v>0</v>
      </c>
      <c r="J185" s="66">
        <f>SUMIFS(Sheet1!$G$5:$G$2696, Sheet1!$B$5:$B$2696, B19, Sheet1!$F$5:$F$2696, $I$166)</f>
        <v>0</v>
      </c>
      <c r="K185" s="65">
        <f>COUNTIFS(Sheet1!$B$5:$B$2696, B19, Sheet1!$F$5:$F$2696, $K$166)</f>
        <v>0</v>
      </c>
      <c r="L185" s="66">
        <f>SUMIFS(Sheet1!$G$5:$G$2696, Sheet1!$B$5:$B$2696, B19, Sheet1!$F$5:$F$2696, $K$166)</f>
        <v>0</v>
      </c>
      <c r="M185" s="65">
        <f>COUNTIFS(Sheet1!$B$5:$B$2696, B19, Sheet1!$F$5:$F$2696, $M$166)</f>
        <v>0</v>
      </c>
      <c r="N185" s="66">
        <f>SUMIFS(Sheet1!$G$5:$G$2696, Sheet1!$B$5:$B$2696, B19, Sheet1!$F$5:$F$2696, $M$166)</f>
        <v>0</v>
      </c>
      <c r="O185" s="65">
        <f>COUNTIFS(Sheet1!$B$5:$B$2696, B19, Sheet1!$F$5:$F$2696, $O$166)</f>
        <v>0</v>
      </c>
      <c r="P185" s="66">
        <f>SUMIFS(Sheet1!$G$5:$G$2696, Sheet1!$B$5:$B$2696, B19, Sheet1!$F$5:$F$2696, $O$166)</f>
        <v>0</v>
      </c>
      <c r="Q185" s="65">
        <f>COUNTIFS(Sheet1!$B$5:$B$2696, B19, Sheet1!$F$5:$F$2696, $Q$166)</f>
        <v>0</v>
      </c>
      <c r="R185" s="66">
        <f>SUMIFS(Sheet1!$G$5:$G$2696, Sheet1!$B$5:$B$2696, B19, Sheet1!$F$5:$F$2696, $Q$166)</f>
        <v>0</v>
      </c>
      <c r="S185" s="65">
        <f>COUNTIFS(Sheet1!$B$5:$B$2696, B19, Sheet1!$F$5:$F$2696, $S$166)</f>
        <v>0</v>
      </c>
      <c r="T185" s="66">
        <f>SUMIFS(Sheet1!$G$5:$G$2696, Sheet1!$B$5:$B$2696, B19, Sheet1!$F$5:$F$2696, $S$166)</f>
        <v>0</v>
      </c>
      <c r="U185" s="65">
        <f>COUNTIFS(Sheet1!$B$5:$B$2696, B19, Sheet1!$F$5:$F$2696, $U$166)</f>
        <v>0</v>
      </c>
      <c r="V185" s="66">
        <f>SUMIFS(Sheet1!$G$5:$G$2696, Sheet1!$B$5:$B$2696, B19, Sheet1!$F$5:$F$2696, $U$166)</f>
        <v>0</v>
      </c>
      <c r="W185" s="65">
        <f>COUNTIFS(Sheet1!$B$5:$B$2696, B19, Sheet1!$F$5:$F$2696, $W$166)</f>
        <v>0</v>
      </c>
      <c r="X185" s="66">
        <f>SUMIFS(Sheet1!$G$5:$G$2696, Sheet1!$B$5:$B$2696, B19, Sheet1!$F$5:$F$2696, $W$166)</f>
        <v>0</v>
      </c>
      <c r="Y185" s="65">
        <f>COUNTIFS(Sheet1!$B$5:$B$2696, B19, Sheet1!$F$5:$F$2696, $Y$166)</f>
        <v>0</v>
      </c>
      <c r="Z185" s="66">
        <f>SUMIFS(Sheet1!$G$5:$G$2696, Sheet1!$B$5:$B$2696, B19, Sheet1!$F$5:$F$2696, $Y$166)</f>
        <v>0</v>
      </c>
      <c r="AA185" s="65">
        <f>COUNTIFS(Sheet1!$B$5:$B$2696, B19, Sheet1!$F$5:$F$2696, $AA$166)</f>
        <v>0</v>
      </c>
      <c r="AB185" s="66">
        <f>SUMIFS(Sheet1!$G$5:$G$2696, Sheet1!$B$5:$B$2696, B19, Sheet1!$F$5:$F$2696, $AA$166)</f>
        <v>0</v>
      </c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>
      <c r="A186" s="88">
        <f>SUM(A169:A185)</f>
        <v>1402</v>
      </c>
      <c r="B186" s="88" t="s">
        <v>87</v>
      </c>
      <c r="C186" s="86">
        <f t="shared" ref="C186:W186" si="7">SUM(C169:C184)</f>
        <v>20</v>
      </c>
      <c r="D186" s="89">
        <f t="shared" si="7"/>
        <v>3066</v>
      </c>
      <c r="E186" s="89">
        <f t="shared" si="7"/>
        <v>11</v>
      </c>
      <c r="F186" s="89">
        <f t="shared" si="7"/>
        <v>780</v>
      </c>
      <c r="G186" s="89">
        <f t="shared" si="7"/>
        <v>1</v>
      </c>
      <c r="H186" s="87">
        <f t="shared" si="7"/>
        <v>0</v>
      </c>
      <c r="I186" s="86">
        <f t="shared" si="7"/>
        <v>1</v>
      </c>
      <c r="J186" s="87">
        <f t="shared" si="7"/>
        <v>150</v>
      </c>
      <c r="K186" s="86">
        <f t="shared" si="7"/>
        <v>14</v>
      </c>
      <c r="L186" s="87">
        <f t="shared" si="7"/>
        <v>2200</v>
      </c>
      <c r="M186" s="86">
        <f t="shared" si="7"/>
        <v>2</v>
      </c>
      <c r="N186" s="87">
        <f t="shared" si="7"/>
        <v>300</v>
      </c>
      <c r="O186" s="86">
        <f t="shared" si="7"/>
        <v>3</v>
      </c>
      <c r="P186" s="87">
        <f t="shared" si="7"/>
        <v>350</v>
      </c>
      <c r="Q186" s="86">
        <f t="shared" si="7"/>
        <v>5</v>
      </c>
      <c r="R186" s="87">
        <f t="shared" si="7"/>
        <v>1700</v>
      </c>
      <c r="S186" s="86">
        <f t="shared" si="7"/>
        <v>13</v>
      </c>
      <c r="T186" s="87">
        <f t="shared" si="7"/>
        <v>1135</v>
      </c>
      <c r="U186" s="86">
        <f t="shared" si="7"/>
        <v>2</v>
      </c>
      <c r="V186" s="87">
        <f t="shared" si="7"/>
        <v>150</v>
      </c>
      <c r="W186" s="86">
        <f t="shared" si="7"/>
        <v>27</v>
      </c>
      <c r="X186" s="87">
        <f>SUM(X169:X185)</f>
        <v>12940</v>
      </c>
      <c r="Y186" s="86">
        <f>SUM(Y169:Y184)</f>
        <v>0</v>
      </c>
      <c r="Z186" s="87">
        <f>SUM(Z169:Z184)</f>
        <v>0</v>
      </c>
      <c r="AA186" s="86">
        <f>SUM(AA169:AA184)</f>
        <v>1</v>
      </c>
      <c r="AB186" s="87">
        <f>SUM(AB169:AB184)</f>
        <v>100</v>
      </c>
    </row>
    <row r="189" spans="1:52">
      <c r="A189" s="533" t="s">
        <v>0</v>
      </c>
      <c r="B189" s="534" t="s">
        <v>1</v>
      </c>
      <c r="C189" s="535" t="s">
        <v>257</v>
      </c>
      <c r="D189" s="527"/>
      <c r="E189" s="527"/>
      <c r="F189" s="527"/>
      <c r="G189" s="527"/>
      <c r="H189" s="527"/>
      <c r="I189" s="527"/>
      <c r="J189" s="527"/>
      <c r="K189" s="527"/>
      <c r="L189" s="527"/>
      <c r="M189" s="527"/>
      <c r="N189" s="527"/>
      <c r="O189" s="527"/>
      <c r="P189" s="527"/>
      <c r="Q189" s="527"/>
      <c r="R189" s="528"/>
      <c r="S189" s="74"/>
      <c r="T189" s="74"/>
      <c r="U189" s="74"/>
      <c r="V189" s="73"/>
    </row>
    <row r="190" spans="1:52">
      <c r="A190" s="516"/>
      <c r="B190" s="516"/>
      <c r="C190" s="519" t="s">
        <v>260</v>
      </c>
      <c r="D190" s="520"/>
      <c r="E190" s="519" t="s">
        <v>261</v>
      </c>
      <c r="F190" s="520"/>
      <c r="G190" s="519" t="s">
        <v>262</v>
      </c>
      <c r="H190" s="520"/>
      <c r="I190" s="519" t="s">
        <v>263</v>
      </c>
      <c r="J190" s="520"/>
      <c r="K190" s="519" t="s">
        <v>265</v>
      </c>
      <c r="L190" s="520"/>
      <c r="M190" s="497" t="s">
        <v>266</v>
      </c>
      <c r="N190" s="449"/>
      <c r="O190" s="449"/>
      <c r="P190" s="498"/>
      <c r="Q190" s="519" t="s">
        <v>267</v>
      </c>
      <c r="R190" s="520"/>
    </row>
    <row r="191" spans="1:52">
      <c r="A191" s="516"/>
      <c r="B191" s="516"/>
      <c r="C191" s="521"/>
      <c r="D191" s="522"/>
      <c r="E191" s="521"/>
      <c r="F191" s="522"/>
      <c r="G191" s="521"/>
      <c r="H191" s="522"/>
      <c r="I191" s="521"/>
      <c r="J191" s="522"/>
      <c r="K191" s="521"/>
      <c r="L191" s="522"/>
      <c r="M191" s="518" t="s">
        <v>33</v>
      </c>
      <c r="N191" s="502"/>
      <c r="O191" s="501" t="s">
        <v>1068</v>
      </c>
      <c r="P191" s="545"/>
      <c r="Q191" s="521"/>
      <c r="R191" s="522"/>
    </row>
    <row r="192" spans="1:52">
      <c r="A192" s="517"/>
      <c r="B192" s="517"/>
      <c r="C192" s="65" t="s">
        <v>4</v>
      </c>
      <c r="D192" s="66" t="s">
        <v>41</v>
      </c>
      <c r="E192" s="65" t="s">
        <v>4</v>
      </c>
      <c r="F192" s="66" t="s">
        <v>41</v>
      </c>
      <c r="G192" s="65" t="s">
        <v>4</v>
      </c>
      <c r="H192" s="66" t="s">
        <v>41</v>
      </c>
      <c r="I192" s="65" t="s">
        <v>4</v>
      </c>
      <c r="J192" s="66" t="s">
        <v>41</v>
      </c>
      <c r="K192" s="65" t="s">
        <v>4</v>
      </c>
      <c r="L192" s="66" t="s">
        <v>41</v>
      </c>
      <c r="M192" s="65" t="s">
        <v>4</v>
      </c>
      <c r="N192" s="43" t="s">
        <v>41</v>
      </c>
      <c r="O192" s="43" t="s">
        <v>4</v>
      </c>
      <c r="P192" s="66" t="s">
        <v>41</v>
      </c>
      <c r="Q192" s="65" t="s">
        <v>4</v>
      </c>
      <c r="R192" s="66" t="s">
        <v>41</v>
      </c>
    </row>
    <row r="193" spans="1:52">
      <c r="A193" s="67">
        <v>82</v>
      </c>
      <c r="B193" s="67" t="s">
        <v>18</v>
      </c>
      <c r="C193" s="65">
        <f>COUNTIFS(Sheet1!$B$5:$B$2696, B3, Sheet1!$F$5:$F$2696, $C$190)</f>
        <v>0</v>
      </c>
      <c r="D193" s="66">
        <f>SUMIFS(Sheet1!$G$5:$G$2696, Sheet1!$B$5:$B$2696, B3, Sheet1!$F$5:$F$2696, $C$190)</f>
        <v>0</v>
      </c>
      <c r="E193" s="65">
        <f>COUNTIFS(Sheet1!$B$5:$B$2696, B3, Sheet1!$F$5:$F$2696, $E$190)</f>
        <v>3</v>
      </c>
      <c r="F193" s="66">
        <f>SUMIFS(Sheet1!$G$5:$G$2696, Sheet1!$B$5:$B$2696, B3, Sheet1!$F$5:$F$2696, $E$190)</f>
        <v>550</v>
      </c>
      <c r="G193" s="65">
        <f>COUNTIFS(Sheet1!$B$5:$B$2696, B3, Sheet1!$F$5:$F$2696, $G$190)</f>
        <v>0</v>
      </c>
      <c r="H193" s="66">
        <f>SUMIFS(Sheet1!$G$5:$G$2696, Sheet1!$B$5:$B$2696, B3, Sheet1!$F$5:$F$2696, $G$190)</f>
        <v>0</v>
      </c>
      <c r="I193" s="65">
        <f>COUNTIFS(Sheet1!$B$5:$B$2696, B3, Sheet1!$F$5:$F$2696, $I$190)</f>
        <v>0</v>
      </c>
      <c r="J193" s="66">
        <f>SUMIFS(Sheet1!$G$5:$G$2696, Sheet1!$B$5:$B$2696, B3, Sheet1!$F$5:$F$2696, $I$190)</f>
        <v>0</v>
      </c>
      <c r="K193" s="65">
        <f>COUNTIFS(Sheet1!$B$5:$B$2696, B3, Sheet1!$F$5:$F$2696, $K$190)</f>
        <v>0</v>
      </c>
      <c r="L193" s="66">
        <f>SUMIFS(Sheet1!$G$5:$G$2696, Sheet1!$B$5:$B$2696, B3, Sheet1!$F$5:$F$2696, $K$190)</f>
        <v>0</v>
      </c>
      <c r="M193" s="65">
        <f>COUNTIFS(Sheet1!$B$5:$B$2696, B3, Sheet1!$F$5:$F$2696, $M$190)</f>
        <v>0</v>
      </c>
      <c r="N193" s="43">
        <f>SUMIFS(Sheet1!$G$5:$G$2696, Sheet1!$B$5:$B$2696, B3, Sheet1!$F$5:$F$2696, $M$190)</f>
        <v>0</v>
      </c>
      <c r="O193" s="43">
        <f>COUNTIFS(Sheet1!$B$5:$B$2696, B3, Sheet1!$F$5:$F$2696, $O$191)</f>
        <v>0</v>
      </c>
      <c r="P193" s="66">
        <f>SUMIFS(Sheet1!$G$5:$G$2696, Sheet1!$B$5:$B$2696, B3, Sheet1!$F$5:$F$2696, $O$191)</f>
        <v>0</v>
      </c>
      <c r="Q193" s="65">
        <f>COUNTIFS(Sheet1!$B$5:$B$2696, B3, Sheet1!$F$5:$F$2696, $Q$190)</f>
        <v>3</v>
      </c>
      <c r="R193" s="66">
        <f>SUMIFS(Sheet1!$G$5:$G$2696, Sheet1!$B$5:$B$2696, B3, Sheet1!$F$5:$F$2696, $Q$190)</f>
        <v>340</v>
      </c>
    </row>
    <row r="194" spans="1:52">
      <c r="A194" s="67">
        <v>101</v>
      </c>
      <c r="B194" s="67" t="s">
        <v>38</v>
      </c>
      <c r="C194" s="65">
        <f>COUNTIFS(Sheet1!$B$5:$B$2696, B4, Sheet1!$F$5:$F$2696, $C$190)</f>
        <v>0</v>
      </c>
      <c r="D194" s="66">
        <f>SUMIFS(Sheet1!$G$5:$G$2696, Sheet1!$B$5:$B$2696, B4, Sheet1!$F$5:$F$2696, $C$190)</f>
        <v>0</v>
      </c>
      <c r="E194" s="65">
        <f>COUNTIFS(Sheet1!$B$5:$B$2696, B4, Sheet1!$F$5:$F$2696, $E$190)</f>
        <v>4</v>
      </c>
      <c r="F194" s="66">
        <f>SUMIFS(Sheet1!$G$5:$G$2696, Sheet1!$B$5:$B$2696, B4, Sheet1!$F$5:$F$2696, $E$190)</f>
        <v>800</v>
      </c>
      <c r="G194" s="65">
        <f>COUNTIFS(Sheet1!$B$5:$B$2696, B4, Sheet1!$F$5:$F$2696, $G$190)</f>
        <v>0</v>
      </c>
      <c r="H194" s="66">
        <f>SUMIFS(Sheet1!$G$5:$G$2696, Sheet1!$B$5:$B$2696, B4, Sheet1!$F$5:$F$2696, $G$190)</f>
        <v>0</v>
      </c>
      <c r="I194" s="65">
        <f>COUNTIFS(Sheet1!$B$5:$B$2696, B4, Sheet1!$F$5:$F$2696, $I$190)</f>
        <v>0</v>
      </c>
      <c r="J194" s="66">
        <f>SUMIFS(Sheet1!$G$5:$G$2696, Sheet1!$B$5:$B$2696, B4, Sheet1!$F$5:$F$2696, $I$190)</f>
        <v>0</v>
      </c>
      <c r="K194" s="65">
        <f>COUNTIFS(Sheet1!$B$5:$B$2696, B4, Sheet1!$F$5:$F$2696, $K$190)</f>
        <v>1</v>
      </c>
      <c r="L194" s="66">
        <f>SUMIFS(Sheet1!$G$5:$G$2696, Sheet1!$B$5:$B$2696, B4, Sheet1!$F$5:$F$2696, $K$190)</f>
        <v>150</v>
      </c>
      <c r="M194" s="65">
        <f>COUNTIFS(Sheet1!$B$5:$B$2696, B4, Sheet1!$F$5:$F$2696, $M$190)</f>
        <v>0</v>
      </c>
      <c r="N194" s="43">
        <f>SUMIFS(Sheet1!$G$5:$G$2696, Sheet1!$B$5:$B$2696, B4, Sheet1!$F$5:$F$2696, $M$190)</f>
        <v>0</v>
      </c>
      <c r="O194" s="43">
        <f>COUNTIFS(Sheet1!$B$5:$B$2696, B4, Sheet1!$F$5:$F$2696, $O$191)</f>
        <v>0</v>
      </c>
      <c r="P194" s="66">
        <f>SUMIFS(Sheet1!$G$5:$G$2696, Sheet1!$B$5:$B$2696, B4, Sheet1!$F$5:$F$2696, $O$191)</f>
        <v>0</v>
      </c>
      <c r="Q194" s="65">
        <f>COUNTIFS(Sheet1!$B$5:$B$2696, B4, Sheet1!$F$5:$F$2696, $Q$190)</f>
        <v>2</v>
      </c>
      <c r="R194" s="66">
        <f>SUMIFS(Sheet1!$G$5:$G$2696, Sheet1!$B$5:$B$2696, B4, Sheet1!$F$5:$F$2696, $Q$190)</f>
        <v>200</v>
      </c>
    </row>
    <row r="195" spans="1:52">
      <c r="A195" s="67">
        <v>82</v>
      </c>
      <c r="B195" s="67" t="s">
        <v>43</v>
      </c>
      <c r="C195" s="65">
        <f>COUNTIFS(Sheet1!$B$5:$B$2696, B5, Sheet1!$F$5:$F$2696, $C$190)</f>
        <v>0</v>
      </c>
      <c r="D195" s="66">
        <f>SUMIFS(Sheet1!$G$5:$G$2696, Sheet1!$B$5:$B$2696, B5, Sheet1!$F$5:$F$2696, $C$190)</f>
        <v>0</v>
      </c>
      <c r="E195" s="65">
        <f>COUNTIFS(Sheet1!$B$5:$B$2696, B5, Sheet1!$F$5:$F$2696, $E$190)</f>
        <v>2</v>
      </c>
      <c r="F195" s="66">
        <f>SUMIFS(Sheet1!$G$5:$G$2696, Sheet1!$B$5:$B$2696, B5, Sheet1!$F$5:$F$2696, $E$190)</f>
        <v>200</v>
      </c>
      <c r="G195" s="65">
        <f>COUNTIFS(Sheet1!$B$5:$B$2696, B5, Sheet1!$F$5:$F$2696, $G$190)</f>
        <v>0</v>
      </c>
      <c r="H195" s="66">
        <f>SUMIFS(Sheet1!$G$5:$G$2696, Sheet1!$B$5:$B$2696, B5, Sheet1!$F$5:$F$2696, $G$190)</f>
        <v>0</v>
      </c>
      <c r="I195" s="65">
        <f>COUNTIFS(Sheet1!$B$5:$B$2696, B5, Sheet1!$F$5:$F$2696, $I$190)</f>
        <v>0</v>
      </c>
      <c r="J195" s="66">
        <f>SUMIFS(Sheet1!$G$5:$G$2696, Sheet1!$B$5:$B$2696, B5, Sheet1!$F$5:$F$2696, $I$190)</f>
        <v>0</v>
      </c>
      <c r="K195" s="65">
        <f>COUNTIFS(Sheet1!$B$5:$B$2696, B5, Sheet1!$F$5:$F$2696, $K$190)</f>
        <v>0</v>
      </c>
      <c r="L195" s="66">
        <f>SUMIFS(Sheet1!$G$5:$G$2696, Sheet1!$B$5:$B$2696, B5, Sheet1!$F$5:$F$2696, $K$190)</f>
        <v>0</v>
      </c>
      <c r="M195" s="65">
        <f>COUNTIFS(Sheet1!$B$5:$B$2696, B5, Sheet1!$F$5:$F$2696, $M$190)</f>
        <v>0</v>
      </c>
      <c r="N195" s="43">
        <f>SUMIFS(Sheet1!$G$5:$G$2696, Sheet1!$B$5:$B$2696, B5, Sheet1!$F$5:$F$2696, $M$190)</f>
        <v>0</v>
      </c>
      <c r="O195" s="43">
        <f>COUNTIFS(Sheet1!$B$5:$B$2696, B5, Sheet1!$F$5:$F$2696, $O$191)</f>
        <v>0</v>
      </c>
      <c r="P195" s="66">
        <f>SUMIFS(Sheet1!$G$5:$G$2696, Sheet1!$B$5:$B$2696, B5, Sheet1!$F$5:$F$2696, $O$191)</f>
        <v>0</v>
      </c>
      <c r="Q195" s="65">
        <f>COUNTIFS(Sheet1!$B$5:$B$2696, B5, Sheet1!$F$5:$F$2696, $Q$190)</f>
        <v>1</v>
      </c>
      <c r="R195" s="66">
        <f>SUMIFS(Sheet1!$G$5:$G$2696, Sheet1!$B$5:$B$2696, B5, Sheet1!$F$5:$F$2696, $Q$190)</f>
        <v>100</v>
      </c>
      <c r="AI195" t="s">
        <v>418</v>
      </c>
      <c r="AJ195" t="s">
        <v>420</v>
      </c>
      <c r="AK195" t="s">
        <v>1469</v>
      </c>
    </row>
    <row r="196" spans="1:52">
      <c r="A196" s="67">
        <v>102</v>
      </c>
      <c r="B196" s="67" t="s">
        <v>44</v>
      </c>
      <c r="C196" s="65">
        <f>COUNTIFS(Sheet1!$B$5:$B$2696, B6, Sheet1!$F$5:$F$2696, $C$190)</f>
        <v>0</v>
      </c>
      <c r="D196" s="66">
        <f>SUMIFS(Sheet1!$G$5:$G$2696, Sheet1!$B$5:$B$2696, B6, Sheet1!$F$5:$F$2696, $C$190)</f>
        <v>0</v>
      </c>
      <c r="E196" s="65">
        <f>COUNTIFS(Sheet1!$B$5:$B$2696, B6, Sheet1!$F$5:$F$2696, $E$190)</f>
        <v>7</v>
      </c>
      <c r="F196" s="66">
        <f>SUMIFS(Sheet1!$G$5:$G$2696, Sheet1!$B$5:$B$2696, B6, Sheet1!$F$5:$F$2696, $E$190)</f>
        <v>1970</v>
      </c>
      <c r="G196" s="65">
        <f>COUNTIFS(Sheet1!$B$5:$B$2696, B6, Sheet1!$F$5:$F$2696, $G$190)</f>
        <v>0</v>
      </c>
      <c r="H196" s="66">
        <f>SUMIFS(Sheet1!$G$5:$G$2696, Sheet1!$B$5:$B$2696, B6, Sheet1!$F$5:$F$2696, $G$190)</f>
        <v>0</v>
      </c>
      <c r="I196" s="65">
        <f>COUNTIFS(Sheet1!$B$5:$B$2696, B6, Sheet1!$F$5:$F$2696, $I$190)</f>
        <v>1</v>
      </c>
      <c r="J196" s="66">
        <f>SUMIFS(Sheet1!$G$5:$G$2696, Sheet1!$B$5:$B$2696, B6, Sheet1!$F$5:$F$2696, $I$190)</f>
        <v>200</v>
      </c>
      <c r="K196" s="65">
        <f>COUNTIFS(Sheet1!$B$5:$B$2696, B6, Sheet1!$F$5:$F$2696, $K$190)</f>
        <v>0</v>
      </c>
      <c r="L196" s="66">
        <f>SUMIFS(Sheet1!$G$5:$G$2696, Sheet1!$B$5:$B$2696, B6, Sheet1!$F$5:$F$2696, $K$190)</f>
        <v>0</v>
      </c>
      <c r="M196" s="65">
        <f>COUNTIFS(Sheet1!$B$5:$B$2696, B6, Sheet1!$F$5:$F$2696, $M$190)</f>
        <v>0</v>
      </c>
      <c r="N196" s="43">
        <f>SUMIFS(Sheet1!$G$5:$G$2696, Sheet1!$B$5:$B$2696, B6, Sheet1!$F$5:$F$2696, $M$190)</f>
        <v>0</v>
      </c>
      <c r="O196" s="43">
        <f>COUNTIFS(Sheet1!$B$5:$B$2696, B6, Sheet1!$F$5:$F$2696, $O$191)</f>
        <v>0</v>
      </c>
      <c r="P196" s="66">
        <f>SUMIFS(Sheet1!$G$5:$G$2696, Sheet1!$B$5:$B$2696, B6, Sheet1!$F$5:$F$2696, $O$191)</f>
        <v>0</v>
      </c>
      <c r="Q196" s="65">
        <f>COUNTIFS(Sheet1!$B$5:$B$2696, B6, Sheet1!$F$5:$F$2696, $Q$190)</f>
        <v>2</v>
      </c>
      <c r="R196" s="66">
        <f>SUMIFS(Sheet1!$G$5:$G$2696, Sheet1!$B$5:$B$2696, B6, Sheet1!$F$5:$F$2696, $Q$190)</f>
        <v>200</v>
      </c>
      <c r="AG196" t="s">
        <v>261</v>
      </c>
      <c r="AH196">
        <f>F210/E210</f>
        <v>264.11764705882354</v>
      </c>
      <c r="AI196">
        <f>(SUM(F193:F200))/(SUM(E193:E200))</f>
        <v>182.08333333333334</v>
      </c>
      <c r="AJ196">
        <f>(SUM(F201:F209))/(SUM(E201:E209))</f>
        <v>308.86363636363637</v>
      </c>
      <c r="AK196">
        <f>(F201+F202)/(E201+E202)</f>
        <v>247</v>
      </c>
    </row>
    <row r="197" spans="1:52">
      <c r="A197" s="67">
        <v>81</v>
      </c>
      <c r="B197" s="67" t="s">
        <v>46</v>
      </c>
      <c r="C197" s="65">
        <f>COUNTIFS(Sheet1!$B$5:$B$2696, B7, Sheet1!$F$5:$F$2696, $C$190)</f>
        <v>0</v>
      </c>
      <c r="D197" s="66">
        <f>SUMIFS(Sheet1!$G$5:$G$2696, Sheet1!$B$5:$B$2696, B7, Sheet1!$F$5:$F$2696, $C$190)</f>
        <v>0</v>
      </c>
      <c r="E197" s="65">
        <f>COUNTIFS(Sheet1!$B$5:$B$2696, B7, Sheet1!$F$5:$F$2696, $E$190)</f>
        <v>0</v>
      </c>
      <c r="F197" s="66">
        <f>SUMIFS(Sheet1!$G$5:$G$2696, Sheet1!$B$5:$B$2696, B7, Sheet1!$F$5:$F$2696, $E$190)</f>
        <v>0</v>
      </c>
      <c r="G197" s="65">
        <f>COUNTIFS(Sheet1!$B$5:$B$2696, B7, Sheet1!$F$5:$F$2696, $G$190)</f>
        <v>0</v>
      </c>
      <c r="H197" s="66">
        <f>SUMIFS(Sheet1!$G$5:$G$2696, Sheet1!$B$5:$B$2696, B7, Sheet1!$F$5:$F$2696, $G$190)</f>
        <v>0</v>
      </c>
      <c r="I197" s="65">
        <f>COUNTIFS(Sheet1!$B$5:$B$2696, B7, Sheet1!$F$5:$F$2696, $I$190)</f>
        <v>0</v>
      </c>
      <c r="J197" s="66">
        <f>SUMIFS(Sheet1!$G$5:$G$2696, Sheet1!$B$5:$B$2696, B7, Sheet1!$F$5:$F$2696, $I$190)</f>
        <v>0</v>
      </c>
      <c r="K197" s="65">
        <f>COUNTIFS(Sheet1!$B$5:$B$2696, B7, Sheet1!$F$5:$F$2696, $K$190)</f>
        <v>1</v>
      </c>
      <c r="L197" s="66">
        <f>SUMIFS(Sheet1!$G$5:$G$2696, Sheet1!$B$5:$B$2696, B7, Sheet1!$F$5:$F$2696, $K$190)</f>
        <v>350</v>
      </c>
      <c r="M197" s="65">
        <f>COUNTIFS(Sheet1!$B$5:$B$2696, B7, Sheet1!$F$5:$F$2696, $M$190)</f>
        <v>0</v>
      </c>
      <c r="N197" s="43">
        <f>SUMIFS(Sheet1!$G$5:$G$2696, Sheet1!$B$5:$B$2696, B7, Sheet1!$F$5:$F$2696, $M$190)</f>
        <v>0</v>
      </c>
      <c r="O197" s="43">
        <f>COUNTIFS(Sheet1!$B$5:$B$2696, B7, Sheet1!$F$5:$F$2696, $O$191)</f>
        <v>0</v>
      </c>
      <c r="P197" s="66">
        <f>SUMIFS(Sheet1!$G$5:$G$2696, Sheet1!$B$5:$B$2696, B7, Sheet1!$F$5:$F$2696, $O$191)</f>
        <v>0</v>
      </c>
      <c r="Q197" s="65">
        <f>COUNTIFS(Sheet1!$B$5:$B$2696, B7, Sheet1!$F$5:$F$2696, $Q$190)</f>
        <v>0</v>
      </c>
      <c r="R197" s="66">
        <f>SUMIFS(Sheet1!$G$5:$G$2696, Sheet1!$B$5:$B$2696, B7, Sheet1!$F$5:$F$2696, $Q$190)</f>
        <v>0</v>
      </c>
      <c r="AG197" t="s">
        <v>419</v>
      </c>
      <c r="AH197">
        <f>L210/11</f>
        <v>159.09090909090909</v>
      </c>
      <c r="AI197">
        <f>(SUM(L193:L200)/(SUM(K193:K200)))</f>
        <v>225</v>
      </c>
      <c r="AJ197">
        <f>SUM(L201:L209)/SUM(K201:K209)</f>
        <v>425</v>
      </c>
    </row>
    <row r="198" spans="1:52">
      <c r="A198" s="67">
        <v>125</v>
      </c>
      <c r="B198" s="67" t="s">
        <v>47</v>
      </c>
      <c r="C198" s="65">
        <f>COUNTIFS(Sheet1!$B$5:$B$2696, B8, Sheet1!$F$5:$F$2696, $C$190)</f>
        <v>0</v>
      </c>
      <c r="D198" s="66">
        <f>SUMIFS(Sheet1!$G$5:$G$2696, Sheet1!$B$5:$B$2696, B8, Sheet1!$F$5:$F$2696, $C$190)</f>
        <v>0</v>
      </c>
      <c r="E198" s="65">
        <f>COUNTIFS(Sheet1!$B$5:$B$2696, B8, Sheet1!$F$5:$F$2696, $E$190)</f>
        <v>2</v>
      </c>
      <c r="F198" s="66">
        <f>SUMIFS(Sheet1!$G$5:$G$2696, Sheet1!$B$5:$B$2696, B8, Sheet1!$F$5:$F$2696, $E$190)</f>
        <v>200</v>
      </c>
      <c r="G198" s="65">
        <f>COUNTIFS(Sheet1!$B$5:$B$2696, B8, Sheet1!$F$5:$F$2696, $G$190)</f>
        <v>1</v>
      </c>
      <c r="H198" s="66">
        <f>SUMIFS(Sheet1!$G$5:$G$2696, Sheet1!$B$5:$B$2696, B8, Sheet1!$F$5:$F$2696, $G$190)</f>
        <v>150</v>
      </c>
      <c r="I198" s="65">
        <f>COUNTIFS(Sheet1!$B$5:$B$2696, B8, Sheet1!$F$5:$F$2696, $I$190)</f>
        <v>0</v>
      </c>
      <c r="J198" s="66">
        <f>SUMIFS(Sheet1!$G$5:$G$2696, Sheet1!$B$5:$B$2696, B8, Sheet1!$F$5:$F$2696, $I$190)</f>
        <v>0</v>
      </c>
      <c r="K198" s="65">
        <f>COUNTIFS(Sheet1!$B$5:$B$2696, B8, Sheet1!$F$5:$F$2696, $K$190)</f>
        <v>1</v>
      </c>
      <c r="L198" s="66">
        <f>SUMIFS(Sheet1!$G$5:$G$2696, Sheet1!$B$5:$B$2696, B8, Sheet1!$F$5:$F$2696, $K$190)</f>
        <v>300</v>
      </c>
      <c r="M198" s="65">
        <f>COUNTIFS(Sheet1!$B$5:$B$2696, B8, Sheet1!$F$5:$F$2696, $M$190)</f>
        <v>0</v>
      </c>
      <c r="N198" s="43">
        <f>SUMIFS(Sheet1!$G$5:$G$2696, Sheet1!$B$5:$B$2696, B8, Sheet1!$F$5:$F$2696, $M$190)</f>
        <v>0</v>
      </c>
      <c r="O198" s="43">
        <f>COUNTIFS(Sheet1!$B$5:$B$2696, B8, Sheet1!$F$5:$F$2696, $O$191)</f>
        <v>0</v>
      </c>
      <c r="P198" s="66">
        <f>SUMIFS(Sheet1!$G$5:$G$2696, Sheet1!$B$5:$B$2696, B8, Sheet1!$F$5:$F$2696, $O$191)</f>
        <v>0</v>
      </c>
      <c r="Q198" s="65">
        <f>COUNTIFS(Sheet1!$B$5:$B$2696, B8, Sheet1!$F$5:$F$2696, $Q$190)</f>
        <v>3</v>
      </c>
      <c r="R198" s="66">
        <f>SUMIFS(Sheet1!$G$5:$G$2696, Sheet1!$B$5:$B$2696, B8, Sheet1!$F$5:$F$2696, $Q$190)</f>
        <v>250</v>
      </c>
      <c r="AG198" t="s">
        <v>441</v>
      </c>
      <c r="AH198">
        <f>N210/13</f>
        <v>320.76923076923077</v>
      </c>
    </row>
    <row r="199" spans="1:52">
      <c r="A199" s="67">
        <v>38</v>
      </c>
      <c r="B199" s="67" t="s">
        <v>49</v>
      </c>
      <c r="C199" s="65">
        <f>COUNTIFS(Sheet1!$B$5:$B$2696, B9, Sheet1!$F$5:$F$2696, $C$190)</f>
        <v>0</v>
      </c>
      <c r="D199" s="66">
        <f>SUMIFS(Sheet1!$G$5:$G$2696, Sheet1!$B$5:$B$2696, B9, Sheet1!$F$5:$F$2696, $C$190)</f>
        <v>0</v>
      </c>
      <c r="E199" s="65">
        <f>COUNTIFS(Sheet1!$B$5:$B$2696, B9, Sheet1!$F$5:$F$2696, $E$190)</f>
        <v>1</v>
      </c>
      <c r="F199" s="66">
        <f>SUMIFS(Sheet1!$G$5:$G$2696, Sheet1!$B$5:$B$2696, B9, Sheet1!$F$5:$F$2696, $E$190)</f>
        <v>100</v>
      </c>
      <c r="G199" s="65">
        <f>COUNTIFS(Sheet1!$B$5:$B$2696, B9, Sheet1!$F$5:$F$2696, $G$190)</f>
        <v>0</v>
      </c>
      <c r="H199" s="66">
        <f>SUMIFS(Sheet1!$G$5:$G$2696, Sheet1!$B$5:$B$2696, B9, Sheet1!$F$5:$F$2696, $G$190)</f>
        <v>0</v>
      </c>
      <c r="I199" s="65">
        <f>COUNTIFS(Sheet1!$B$5:$B$2696, B9, Sheet1!$F$5:$F$2696, $I$190)</f>
        <v>0</v>
      </c>
      <c r="J199" s="66">
        <f>SUMIFS(Sheet1!$G$5:$G$2696, Sheet1!$B$5:$B$2696, B9, Sheet1!$F$5:$F$2696, $I$190)</f>
        <v>0</v>
      </c>
      <c r="K199" s="65">
        <f>COUNTIFS(Sheet1!$B$5:$B$2696, B9, Sheet1!$F$5:$F$2696, $K$190)</f>
        <v>0</v>
      </c>
      <c r="L199" s="66">
        <f>SUMIFS(Sheet1!$G$5:$G$2696, Sheet1!$B$5:$B$2696, B9, Sheet1!$F$5:$F$2696, $K$190)</f>
        <v>0</v>
      </c>
      <c r="M199" s="65">
        <f>COUNTIFS(Sheet1!$B$5:$B$2696, B9, Sheet1!$F$5:$F$2696, $M$190)</f>
        <v>0</v>
      </c>
      <c r="N199" s="43">
        <f>SUMIFS(Sheet1!$G$5:$G$2696, Sheet1!$B$5:$B$2696, B9, Sheet1!$F$5:$F$2696, $M$190)</f>
        <v>0</v>
      </c>
      <c r="O199" s="43">
        <f>COUNTIFS(Sheet1!$B$5:$B$2696, B9, Sheet1!$F$5:$F$2696, $O$191)</f>
        <v>0</v>
      </c>
      <c r="P199" s="66">
        <f>SUMIFS(Sheet1!$G$5:$G$2696, Sheet1!$B$5:$B$2696, B9, Sheet1!$F$5:$F$2696, $O$191)</f>
        <v>0</v>
      </c>
      <c r="Q199" s="65">
        <f>COUNTIFS(Sheet1!$B$5:$B$2696, B9, Sheet1!$F$5:$F$2696, $Q$190)</f>
        <v>0</v>
      </c>
      <c r="R199" s="66">
        <f>SUMIFS(Sheet1!$G$5:$G$2696, Sheet1!$B$5:$B$2696, B9, Sheet1!$F$5:$F$2696, $Q$190)</f>
        <v>0</v>
      </c>
      <c r="AG199" t="s">
        <v>457</v>
      </c>
      <c r="AH199">
        <f>R210/Q210</f>
        <v>85.652173913043484</v>
      </c>
      <c r="AI199">
        <f>SUM(R193:R200)/SUM(Q193:Q200)</f>
        <v>83.333333333333329</v>
      </c>
      <c r="AJ199">
        <f>SUM(R201:R209)/SUM(Q201:Q209)</f>
        <v>110</v>
      </c>
    </row>
    <row r="200" spans="1:52">
      <c r="A200" s="67">
        <v>219</v>
      </c>
      <c r="B200" s="67" t="s">
        <v>67</v>
      </c>
      <c r="C200" s="65">
        <f>COUNTIFS(Sheet1!$B$5:$B$2696, B10, Sheet1!$F$5:$F$2696, $C$190)</f>
        <v>0</v>
      </c>
      <c r="D200" s="66">
        <f>SUMIFS(Sheet1!$G$5:$G$2696, Sheet1!$B$5:$B$2696, B10, Sheet1!$F$5:$F$2696, $C$190)</f>
        <v>0</v>
      </c>
      <c r="E200" s="65">
        <f>COUNTIFS(Sheet1!$B$5:$B$2696, B10, Sheet1!$F$5:$F$2696, $E$190)</f>
        <v>5</v>
      </c>
      <c r="F200" s="66">
        <f>SUMIFS(Sheet1!$G$5:$G$2696, Sheet1!$B$5:$B$2696, B10, Sheet1!$F$5:$F$2696, $E$190)</f>
        <v>550</v>
      </c>
      <c r="G200" s="65">
        <f>COUNTIFS(Sheet1!$B$5:$B$2696, B10, Sheet1!$F$5:$F$2696, $G$190)</f>
        <v>0</v>
      </c>
      <c r="H200" s="66">
        <f>SUMIFS(Sheet1!$G$5:$G$2696, Sheet1!$B$5:$B$2696, B10, Sheet1!$F$5:$F$2696, $G$190)</f>
        <v>0</v>
      </c>
      <c r="I200" s="65">
        <f>COUNTIFS(Sheet1!$B$5:$B$2696, B10, Sheet1!$F$5:$F$2696, $I$190)</f>
        <v>0</v>
      </c>
      <c r="J200" s="66">
        <f>SUMIFS(Sheet1!$G$5:$G$2696, Sheet1!$B$5:$B$2696, B10, Sheet1!$F$5:$F$2696, $I$190)</f>
        <v>0</v>
      </c>
      <c r="K200" s="65">
        <f>COUNTIFS(Sheet1!$B$5:$B$2696, B10, Sheet1!$F$5:$F$2696, $K$190)</f>
        <v>1</v>
      </c>
      <c r="L200" s="66">
        <f>SUMIFS(Sheet1!$G$5:$G$2696, Sheet1!$B$5:$B$2696, B10, Sheet1!$F$5:$F$2696, $K$190)</f>
        <v>100</v>
      </c>
      <c r="M200" s="65">
        <f>COUNTIFS(Sheet1!$B$5:$B$2696, B10, Sheet1!$F$5:$F$2696, $M$190)</f>
        <v>0</v>
      </c>
      <c r="N200" s="43">
        <f>SUMIFS(Sheet1!$G$5:$G$2696, Sheet1!$B$5:$B$2696, B10, Sheet1!$F$5:$F$2696, $M$190)</f>
        <v>0</v>
      </c>
      <c r="O200" s="43">
        <f>COUNTIFS(Sheet1!$B$5:$B$2696, B10, Sheet1!$F$5:$F$2696, $O$191)</f>
        <v>0</v>
      </c>
      <c r="P200" s="66">
        <f>SUMIFS(Sheet1!$G$5:$G$2696, Sheet1!$B$5:$B$2696, B10, Sheet1!$F$5:$F$2696, $O$191)</f>
        <v>0</v>
      </c>
      <c r="Q200" s="65">
        <f>COUNTIFS(Sheet1!$B$5:$B$2696, B10, Sheet1!$F$5:$F$2696, $Q$190)</f>
        <v>10</v>
      </c>
      <c r="R200" s="66">
        <f>SUMIFS(Sheet1!$G$5:$G$2696, Sheet1!$B$5:$B$2696, B10, Sheet1!$F$5:$F$2696, $Q$190)</f>
        <v>660</v>
      </c>
    </row>
    <row r="201" spans="1:52">
      <c r="A201" s="67">
        <v>87</v>
      </c>
      <c r="B201" s="67" t="s">
        <v>68</v>
      </c>
      <c r="C201" s="65">
        <f>COUNTIFS(Sheet1!$B$5:$B$2696, B11, Sheet1!$F$5:$F$2696, $C$190)</f>
        <v>0</v>
      </c>
      <c r="D201" s="66">
        <f>SUMIFS(Sheet1!$G$5:$G$2696, Sheet1!$B$5:$B$2696, B11, Sheet1!$F$5:$F$2696, $C$190)</f>
        <v>0</v>
      </c>
      <c r="E201" s="65">
        <f>COUNTIFS(Sheet1!$B$5:$B$2696, B11, Sheet1!$F$5:$F$2696, $E$190)</f>
        <v>9</v>
      </c>
      <c r="F201" s="66">
        <f>SUMIFS(Sheet1!$G$5:$G$2696, Sheet1!$B$5:$B$2696, B11, Sheet1!$F$5:$F$2696, $E$190)</f>
        <v>2600</v>
      </c>
      <c r="G201" s="65">
        <f>COUNTIFS(Sheet1!$B$5:$B$2696, B11, Sheet1!$F$5:$F$2696, $G$190)</f>
        <v>3</v>
      </c>
      <c r="H201" s="66">
        <f>SUMIFS(Sheet1!$G$5:$G$2696, Sheet1!$B$5:$B$2696, B11, Sheet1!$F$5:$F$2696, $G$190)</f>
        <v>1000</v>
      </c>
      <c r="I201" s="65">
        <f>COUNTIFS(Sheet1!$B$5:$B$2696, B11, Sheet1!$F$5:$F$2696, $I$190)</f>
        <v>0</v>
      </c>
      <c r="J201" s="66">
        <f>SUMIFS(Sheet1!$G$5:$G$2696, Sheet1!$B$5:$B$2696, B11, Sheet1!$F$5:$F$2696, $I$190)</f>
        <v>0</v>
      </c>
      <c r="K201" s="65">
        <f>COUNTIFS(Sheet1!$B$5:$B$2696, B11, Sheet1!$F$5:$F$2696, $K$190)</f>
        <v>0</v>
      </c>
      <c r="L201" s="66">
        <f>SUMIFS(Sheet1!$G$5:$G$2696, Sheet1!$B$5:$B$2696, B11, Sheet1!$F$5:$F$2696, $K$190)</f>
        <v>0</v>
      </c>
      <c r="M201" s="65">
        <f>COUNTIFS(Sheet1!$B$5:$B$2696, B11, Sheet1!$F$5:$F$2696, $M$190)</f>
        <v>3</v>
      </c>
      <c r="N201" s="43">
        <f>SUMIFS(Sheet1!$G$5:$G$2696, Sheet1!$B$5:$B$2696, B11, Sheet1!$F$5:$F$2696, $M$190)</f>
        <v>600</v>
      </c>
      <c r="O201" s="43">
        <f>COUNTIFS(Sheet1!$B$5:$B$2696, B11, Sheet1!$F$5:$F$2696, $O$191)</f>
        <v>0</v>
      </c>
      <c r="P201" s="66">
        <f>SUMIFS(Sheet1!$G$5:$G$2696, Sheet1!$B$5:$B$2696, B11, Sheet1!$F$5:$F$2696, $O$191)</f>
        <v>0</v>
      </c>
      <c r="Q201" s="65">
        <f>COUNTIFS(Sheet1!$B$5:$B$2696, B11, Sheet1!$F$5:$F$2696, $Q$190)</f>
        <v>1</v>
      </c>
      <c r="R201" s="66">
        <f>SUMIFS(Sheet1!$G$5:$G$2696, Sheet1!$B$5:$B$2696, B11, Sheet1!$F$5:$F$2696, $Q$190)</f>
        <v>100</v>
      </c>
    </row>
    <row r="202" spans="1:52">
      <c r="A202" s="67">
        <v>63</v>
      </c>
      <c r="B202" s="67" t="s">
        <v>69</v>
      </c>
      <c r="C202" s="65">
        <f>COUNTIFS(Sheet1!$B$5:$B$2696, B12, Sheet1!$F$5:$F$2696, $C$190)</f>
        <v>0</v>
      </c>
      <c r="D202" s="66">
        <f>SUMIFS(Sheet1!$G$5:$G$2696, Sheet1!$B$5:$B$2696, B12, Sheet1!$F$5:$F$2696, $C$190)</f>
        <v>0</v>
      </c>
      <c r="E202" s="65">
        <f>COUNTIFS(Sheet1!$B$5:$B$2696, B12, Sheet1!$F$5:$F$2696, $E$190)</f>
        <v>11</v>
      </c>
      <c r="F202" s="66">
        <f>SUMIFS(Sheet1!$G$5:$G$2696, Sheet1!$B$5:$B$2696, B12, Sheet1!$F$5:$F$2696, $E$190)</f>
        <v>2340</v>
      </c>
      <c r="G202" s="65">
        <f>COUNTIFS(Sheet1!$B$5:$B$2696, B12, Sheet1!$F$5:$F$2696, $G$190)</f>
        <v>1</v>
      </c>
      <c r="H202" s="66">
        <f>SUMIFS(Sheet1!$G$5:$G$2696, Sheet1!$B$5:$B$2696, B12, Sheet1!$F$5:$F$2696, $G$190)</f>
        <v>250</v>
      </c>
      <c r="I202" s="65">
        <f>COUNTIFS(Sheet1!$B$5:$B$2696, B12, Sheet1!$F$5:$F$2696, $I$190)</f>
        <v>0</v>
      </c>
      <c r="J202" s="66">
        <f>SUMIFS(Sheet1!$G$5:$G$2696, Sheet1!$B$5:$B$2696, B12, Sheet1!$F$5:$F$2696, $I$190)</f>
        <v>0</v>
      </c>
      <c r="K202" s="65">
        <f>COUNTIFS(Sheet1!$B$5:$B$2696, B12, Sheet1!$F$5:$F$2696, $K$190)</f>
        <v>1</v>
      </c>
      <c r="L202" s="66">
        <f>SUMIFS(Sheet1!$G$5:$G$2696, Sheet1!$B$5:$B$2696, B12, Sheet1!$F$5:$F$2696, $K$190)</f>
        <v>300</v>
      </c>
      <c r="M202" s="65">
        <f>COUNTIFS(Sheet1!$B$5:$B$2696, B12, Sheet1!$F$5:$F$2696, $M$190)</f>
        <v>1</v>
      </c>
      <c r="N202" s="43">
        <f>SUMIFS(Sheet1!$G$5:$G$2696, Sheet1!$B$5:$B$2696, B12, Sheet1!$F$5:$F$2696, $M$190)</f>
        <v>200</v>
      </c>
      <c r="O202" s="43">
        <f>COUNTIFS(Sheet1!$B$5:$B$2696, B12, Sheet1!$F$5:$F$2696, $O$191)</f>
        <v>0</v>
      </c>
      <c r="P202" s="66">
        <f>SUMIFS(Sheet1!$G$5:$G$2696, Sheet1!$B$5:$B$2696, B12, Sheet1!$F$5:$F$2696, $O$191)</f>
        <v>0</v>
      </c>
      <c r="Q202" s="65">
        <f>COUNTIFS(Sheet1!$B$5:$B$2696, B12, Sheet1!$F$5:$F$2696, $Q$190)</f>
        <v>0</v>
      </c>
      <c r="R202" s="66">
        <f>SUMIFS(Sheet1!$G$5:$G$2696, Sheet1!$B$5:$B$2696, B12, Sheet1!$F$5:$F$2696, $Q$190)</f>
        <v>0</v>
      </c>
    </row>
    <row r="203" spans="1:52">
      <c r="A203" s="67">
        <v>33</v>
      </c>
      <c r="B203" s="67" t="s">
        <v>71</v>
      </c>
      <c r="C203" s="65">
        <f>COUNTIFS(Sheet1!$B$5:$B$2696, B14, Sheet1!$F$5:$F$2696, $C$190)</f>
        <v>0</v>
      </c>
      <c r="D203" s="66">
        <f>SUMIFS(Sheet1!$G$5:$G$2696, Sheet1!$B$5:$B$2696, B14, Sheet1!$F$5:$F$2696, $C$190)</f>
        <v>0</v>
      </c>
      <c r="E203" s="65">
        <f>COUNTIFS(Sheet1!$B$5:$B$2696, B14, Sheet1!$F$5:$F$2696, $E$190)</f>
        <v>0</v>
      </c>
      <c r="F203" s="66">
        <f>SUMIFS(Sheet1!$G$5:$G$2696, Sheet1!$B$5:$B$2696, B14, Sheet1!$F$5:$F$2696, $E$190)</f>
        <v>0</v>
      </c>
      <c r="G203" s="65">
        <f>COUNTIFS(Sheet1!$B$5:$B$2696, B14, Sheet1!$F$5:$F$2696, $G$190)</f>
        <v>0</v>
      </c>
      <c r="H203" s="66">
        <f>SUMIFS(Sheet1!$G$5:$G$2696, Sheet1!$B$5:$B$2696, B14, Sheet1!$F$5:$F$2696, $G$190)</f>
        <v>0</v>
      </c>
      <c r="I203" s="65">
        <f>COUNTIFS(Sheet1!$B$5:$B$2696, B14, Sheet1!$F$5:$F$2696, $I$190)</f>
        <v>0</v>
      </c>
      <c r="J203" s="66">
        <f>SUMIFS(Sheet1!$G$5:$G$2696, Sheet1!$B$5:$B$2696, B14, Sheet1!$F$5:$F$2696, $I$190)</f>
        <v>0</v>
      </c>
      <c r="K203" s="65">
        <f>COUNTIFS(Sheet1!$B$5:$B$2696, B14, Sheet1!$F$5:$F$2696, $K$190)</f>
        <v>1</v>
      </c>
      <c r="L203" s="66">
        <f>SUMIFS(Sheet1!$G$5:$G$2696, Sheet1!$B$5:$B$2696, B14, Sheet1!$F$5:$F$2696, $K$190)</f>
        <v>550</v>
      </c>
      <c r="M203" s="65">
        <f>COUNTIFS(Sheet1!$B$5:$B$2696, B14, Sheet1!$F$5:$F$2696, $M$190)</f>
        <v>0</v>
      </c>
      <c r="N203" s="43">
        <f>SUMIFS(Sheet1!$G$5:$G$2696, Sheet1!$B$5:$B$2696, B14, Sheet1!$F$5:$F$2696, $M$190)</f>
        <v>0</v>
      </c>
      <c r="O203" s="43">
        <f>COUNTIFS(Sheet1!$B$5:$B$2696, B14, Sheet1!$F$5:$F$2696, $O$191)</f>
        <v>0</v>
      </c>
      <c r="P203" s="66">
        <f>SUMIFS(Sheet1!$G$5:$G$2696, Sheet1!$B$5:$B$2696, B14, Sheet1!$F$5:$F$2696, $O$191)</f>
        <v>0</v>
      </c>
      <c r="Q203" s="65">
        <f>COUNTIFS(Sheet1!$B$5:$B$2696, B14, Sheet1!$F$5:$F$2696, $Q$190)</f>
        <v>0</v>
      </c>
      <c r="R203" s="66">
        <f>SUMIFS(Sheet1!$G$5:$G$2696, Sheet1!$B$5:$B$2696, B14, Sheet1!$F$5:$F$2696, $Q$190)</f>
        <v>0</v>
      </c>
    </row>
    <row r="204" spans="1:52">
      <c r="A204" s="67">
        <v>83</v>
      </c>
      <c r="B204" s="67" t="s">
        <v>72</v>
      </c>
      <c r="C204" s="65">
        <f>COUNTIFS(Sheet1!$B$5:$B$2696, B15, Sheet1!$F$5:$F$2696, $C$190)</f>
        <v>0</v>
      </c>
      <c r="D204" s="66">
        <f>SUMIFS(Sheet1!$G$5:$G$2696, Sheet1!$B$5:$B$2696, B15, Sheet1!$F$5:$F$2696, $C$190)</f>
        <v>0</v>
      </c>
      <c r="E204" s="65">
        <f>COUNTIFS(Sheet1!$B$5:$B$2696, B15, Sheet1!$F$5:$F$2696, $E$190)</f>
        <v>1</v>
      </c>
      <c r="F204" s="66">
        <f>SUMIFS(Sheet1!$G$5:$G$2696, Sheet1!$B$5:$B$2696, B15, Sheet1!$F$5:$F$2696, $E$190)</f>
        <v>450</v>
      </c>
      <c r="G204" s="65">
        <f>COUNTIFS(Sheet1!$B$5:$B$2696, B15, Sheet1!$F$5:$F$2696, $G$190)</f>
        <v>0</v>
      </c>
      <c r="H204" s="66">
        <f>SUMIFS(Sheet1!$G$5:$G$2696, Sheet1!$B$5:$B$2696, B15, Sheet1!$F$5:$F$2696, $G$190)</f>
        <v>0</v>
      </c>
      <c r="I204" s="65">
        <f>COUNTIFS(Sheet1!$B$5:$B$2696, B15, Sheet1!$F$5:$F$2696, $I$190)</f>
        <v>0</v>
      </c>
      <c r="J204" s="66">
        <f>SUMIFS(Sheet1!$G$5:$G$2696, Sheet1!$B$5:$B$2696, B15, Sheet1!$F$5:$F$2696, $I$190)</f>
        <v>0</v>
      </c>
      <c r="K204" s="65">
        <f>COUNTIFS(Sheet1!$B$5:$B$2696, B15, Sheet1!$F$5:$F$2696, $K$190)</f>
        <v>0</v>
      </c>
      <c r="L204" s="66">
        <f>SUMIFS(Sheet1!$G$5:$G$2696, Sheet1!$B$5:$B$2696, B15, Sheet1!$F$5:$F$2696, $K$190)</f>
        <v>0</v>
      </c>
      <c r="M204" s="65">
        <f>COUNTIFS(Sheet1!$B$5:$B$2696, B15, Sheet1!$F$5:$F$2696, $M$190)</f>
        <v>2</v>
      </c>
      <c r="N204" s="43">
        <f>SUMIFS(Sheet1!$G$5:$G$2696, Sheet1!$B$5:$B$2696, B15, Sheet1!$F$5:$F$2696, $M$190)</f>
        <v>950</v>
      </c>
      <c r="O204" s="43">
        <f>COUNTIFS(Sheet1!$B$5:$B$2696, B15, Sheet1!$F$5:$F$2696, $O$191)</f>
        <v>1</v>
      </c>
      <c r="P204" s="66">
        <f>SUMIFS(Sheet1!$G$5:$G$2696, Sheet1!$B$5:$B$2696, B15, Sheet1!$F$5:$F$2696, $O$191)</f>
        <v>150</v>
      </c>
      <c r="Q204" s="65">
        <f>COUNTIFS(Sheet1!$B$5:$B$2696, B15, Sheet1!$F$5:$F$2696, $Q$190)</f>
        <v>0</v>
      </c>
      <c r="R204" s="66">
        <f>SUMIFS(Sheet1!$G$5:$G$2696, Sheet1!$B$5:$B$2696, B15, Sheet1!$F$5:$F$2696, $Q$190)</f>
        <v>0</v>
      </c>
    </row>
    <row r="205" spans="1:52">
      <c r="A205" s="67">
        <v>49</v>
      </c>
      <c r="B205" s="67" t="s">
        <v>73</v>
      </c>
      <c r="C205" s="65">
        <f>COUNTIFS(Sheet1!$B$5:$B$2696, B16, Sheet1!$F$5:$F$2696, $C$190)</f>
        <v>0</v>
      </c>
      <c r="D205" s="66">
        <f>SUMIFS(Sheet1!$G$5:$G$2696, Sheet1!$B$5:$B$2696, B16, Sheet1!$F$5:$F$2696, $C$190)</f>
        <v>0</v>
      </c>
      <c r="E205" s="65">
        <f>COUNTIFS(Sheet1!$B$5:$B$2696, B16, Sheet1!$F$5:$F$2696, $E$190)</f>
        <v>1</v>
      </c>
      <c r="F205" s="66">
        <f>SUMIFS(Sheet1!$G$5:$G$2696, Sheet1!$B$5:$B$2696, B16, Sheet1!$F$5:$F$2696, $E$190)</f>
        <v>150</v>
      </c>
      <c r="G205" s="65">
        <f>COUNTIFS(Sheet1!$B$5:$B$2696, B16, Sheet1!$F$5:$F$2696, $G$190)</f>
        <v>0</v>
      </c>
      <c r="H205" s="66">
        <f>SUMIFS(Sheet1!$G$5:$G$2696, Sheet1!$B$5:$B$2696, B16, Sheet1!$F$5:$F$2696, $G$190)</f>
        <v>0</v>
      </c>
      <c r="I205" s="65">
        <f>COUNTIFS(Sheet1!$B$5:$B$2696, B16, Sheet1!$F$5:$F$2696, $I$190)</f>
        <v>0</v>
      </c>
      <c r="J205" s="66">
        <f>SUMIFS(Sheet1!$G$5:$G$2696, Sheet1!$B$5:$B$2696, B16, Sheet1!$F$5:$F$2696, $I$190)</f>
        <v>0</v>
      </c>
      <c r="K205" s="65">
        <f>COUNTIFS(Sheet1!$B$5:$B$2696, B16, Sheet1!$F$5:$F$2696, $K$190)</f>
        <v>0</v>
      </c>
      <c r="L205" s="66">
        <f>SUMIFS(Sheet1!$G$5:$G$2696, Sheet1!$B$5:$B$2696, B16, Sheet1!$F$5:$F$2696, $K$190)</f>
        <v>0</v>
      </c>
      <c r="M205" s="65">
        <f>COUNTIFS(Sheet1!$B$5:$B$2696, B16, Sheet1!$F$5:$F$2696, $M$190)</f>
        <v>0</v>
      </c>
      <c r="N205" s="43">
        <f>SUMIFS(Sheet1!$G$5:$G$2696, Sheet1!$B$5:$B$2696, B16, Sheet1!$F$5:$F$2696, $M$190)</f>
        <v>0</v>
      </c>
      <c r="O205" s="43">
        <f>COUNTIFS(Sheet1!$B$5:$B$2696, B16, Sheet1!$F$5:$F$2696, $O$191)</f>
        <v>0</v>
      </c>
      <c r="P205" s="66">
        <f>SUMIFS(Sheet1!$G$5:$G$2696, Sheet1!$B$5:$B$2696, B16, Sheet1!$F$5:$F$2696, $O$191)</f>
        <v>0</v>
      </c>
      <c r="Q205" s="65">
        <f>COUNTIFS(Sheet1!$B$5:$B$2696, B16, Sheet1!$F$5:$F$2696, $Q$190)</f>
        <v>0</v>
      </c>
      <c r="R205" s="66">
        <f>SUMIFS(Sheet1!$G$5:$G$2696, Sheet1!$B$5:$B$2696, B16, Sheet1!$F$5:$F$2696, $Q$190)</f>
        <v>0</v>
      </c>
    </row>
    <row r="206" spans="1:52">
      <c r="A206" s="67">
        <v>196</v>
      </c>
      <c r="B206" s="67" t="s">
        <v>181</v>
      </c>
      <c r="C206" s="65">
        <f>COUNTIFS(Sheet1!$B$5:$B$2696, B17, Sheet1!$F$5:$F$2696, $C$190)</f>
        <v>0</v>
      </c>
      <c r="D206" s="66">
        <f>SUMIFS(Sheet1!$G$5:$G$2696, Sheet1!$B$5:$B$2696, B17, Sheet1!$F$5:$F$2696, $C$190)</f>
        <v>0</v>
      </c>
      <c r="E206" s="65">
        <f>COUNTIFS(Sheet1!$B$5:$B$2696, B17, Sheet1!$F$5:$F$2696, $E$190)</f>
        <v>12</v>
      </c>
      <c r="F206" s="66">
        <f>SUMIFS(Sheet1!$G$5:$G$2696, Sheet1!$B$5:$B$2696, B17, Sheet1!$F$5:$F$2696, $E$190)</f>
        <v>5250</v>
      </c>
      <c r="G206" s="65">
        <f>COUNTIFS(Sheet1!$B$5:$B$2696, B17, Sheet1!$F$5:$F$2696, $G$190)</f>
        <v>0</v>
      </c>
      <c r="H206" s="66">
        <f>SUMIFS(Sheet1!$G$5:$G$2696, Sheet1!$B$5:$B$2696, B17, Sheet1!$F$5:$F$2696, $G$190)</f>
        <v>0</v>
      </c>
      <c r="I206" s="65">
        <f>COUNTIFS(Sheet1!$B$5:$B$2696, B17, Sheet1!$F$5:$F$2696, $I$190)</f>
        <v>0</v>
      </c>
      <c r="J206" s="66">
        <f>SUMIFS(Sheet1!$G$5:$G$2696, Sheet1!$B$5:$B$2696, B17, Sheet1!$F$5:$F$2696, $I$190)</f>
        <v>0</v>
      </c>
      <c r="K206" s="65">
        <f>COUNTIFS(Sheet1!$B$5:$B$2696, B17, Sheet1!$F$5:$F$2696, $K$190)</f>
        <v>0</v>
      </c>
      <c r="L206" s="66">
        <f>SUMIFS(Sheet1!$G$5:$G$2696, Sheet1!$B$5:$B$2696, B17, Sheet1!$F$5:$F$2696, $K$190)</f>
        <v>0</v>
      </c>
      <c r="M206" s="65">
        <f>COUNTIFS(Sheet1!$B$5:$B$2696, B17, Sheet1!$F$5:$F$2696, $M$190)</f>
        <v>4</v>
      </c>
      <c r="N206" s="43">
        <f>SUMIFS(Sheet1!$G$5:$G$2696, Sheet1!$B$5:$B$2696, B17, Sheet1!$F$5:$F$2696, $M$190)</f>
        <v>1620</v>
      </c>
      <c r="O206" s="43">
        <f>COUNTIFS(Sheet1!$B$5:$B$2696, B17, Sheet1!$F$5:$F$2696, $O$191)</f>
        <v>0</v>
      </c>
      <c r="P206" s="66">
        <f>SUMIFS(Sheet1!$G$5:$G$2696, Sheet1!$B$5:$B$2696, B17, Sheet1!$F$5:$F$2696, $O$191)</f>
        <v>0</v>
      </c>
      <c r="Q206" s="65">
        <f>COUNTIFS(Sheet1!$B$5:$B$2696, B17, Sheet1!$F$5:$F$2696, $Q$190)</f>
        <v>1</v>
      </c>
      <c r="R206" s="66">
        <f>SUMIFS(Sheet1!$G$5:$G$2696, Sheet1!$B$5:$B$2696, B17, Sheet1!$F$5:$F$2696, $Q$190)</f>
        <v>120</v>
      </c>
    </row>
    <row r="207" spans="1:52">
      <c r="A207" s="67">
        <v>26</v>
      </c>
      <c r="B207" s="67" t="s">
        <v>80</v>
      </c>
      <c r="C207" s="65">
        <f>COUNTIFS(Sheet1!$B$5:$B$2696, B13, Sheet1!$F$5:$F$2696, $C$190)</f>
        <v>0</v>
      </c>
      <c r="D207" s="66">
        <f>SUMIFS(Sheet1!$G$5:$G$2696, Sheet1!$B$5:$B$2696, B13, Sheet1!$F$5:$F$2696, $C$190)</f>
        <v>0</v>
      </c>
      <c r="E207" s="65">
        <f>COUNTIFS(Sheet1!$B$5:$B$2696, B13, Sheet1!$F$5:$F$2696, $E$190)</f>
        <v>10</v>
      </c>
      <c r="F207" s="66">
        <f>SUMIFS(Sheet1!$G$5:$G$2696, Sheet1!$B$5:$B$2696, B13, Sheet1!$F$5:$F$2696, $E$190)</f>
        <v>2800</v>
      </c>
      <c r="G207" s="65">
        <f>COUNTIFS(Sheet1!$B$5:$B$2696, B13, Sheet1!$F$5:$F$2696, $G$190)</f>
        <v>0</v>
      </c>
      <c r="H207" s="66">
        <f>SUMIFS(Sheet1!$G$5:$G$2696, Sheet1!$B$5:$B$2696, B13, Sheet1!$F$5:$F$2696, $G$190)</f>
        <v>0</v>
      </c>
      <c r="I207" s="65">
        <f>COUNTIFS(Sheet1!$B$5:$B$2696, B13, Sheet1!$F$5:$F$2696, $I$190)</f>
        <v>0</v>
      </c>
      <c r="J207" s="66">
        <f>SUMIFS(Sheet1!$G$5:$G$2696, Sheet1!$B$5:$B$2696, B13, Sheet1!$F$5:$F$2696, $I$190)</f>
        <v>0</v>
      </c>
      <c r="K207" s="65">
        <f>COUNTIFS(Sheet1!$B$5:$B$2696, B13, Sheet1!$F$5:$F$2696, $K$190)</f>
        <v>0</v>
      </c>
      <c r="L207" s="66">
        <f>SUMIFS(Sheet1!$G$5:$G$2696, Sheet1!$B$5:$B$2696, B13, Sheet1!$F$5:$F$2696, $K$190)</f>
        <v>0</v>
      </c>
      <c r="M207" s="65">
        <f>COUNTIFS(Sheet1!$B$5:$B$2696, B13, Sheet1!$F$5:$F$2696, $M$190)</f>
        <v>1</v>
      </c>
      <c r="N207" s="43">
        <f>SUMIFS(Sheet1!$G$5:$G$2696, Sheet1!$B$5:$B$2696, B13, Sheet1!$F$5:$F$2696, $M$190)</f>
        <v>600</v>
      </c>
      <c r="O207" s="43">
        <f>COUNTIFS(Sheet1!$B$5:$B$2696, B13, Sheet1!$F$5:$F$2696, $O$191)</f>
        <v>0</v>
      </c>
      <c r="P207" s="66">
        <f>SUMIFS(Sheet1!$G$5:$G$2696, Sheet1!$B$5:$B$2696, B13, Sheet1!$F$5:$F$2696, $O$191)</f>
        <v>0</v>
      </c>
      <c r="Q207" s="65">
        <f>COUNTIFS(Sheet1!$B$5:$B$2696, B13, Sheet1!$F$5:$F$2696, $Q$190)</f>
        <v>0</v>
      </c>
      <c r="R207" s="66">
        <f>SUMIFS(Sheet1!$G$5:$G$2696, Sheet1!$B$5:$B$2696, B13, Sheet1!$F$5:$F$2696, $Q$190)</f>
        <v>0</v>
      </c>
    </row>
    <row r="208" spans="1:52">
      <c r="A208" s="67">
        <v>21</v>
      </c>
      <c r="B208" s="67" t="s">
        <v>192</v>
      </c>
      <c r="C208" s="65">
        <f>COUNTIFS(Sheet1!$B$5:$B$2696, B18, Sheet1!$F$5:$F$2696, $C$190)</f>
        <v>0</v>
      </c>
      <c r="D208" s="66">
        <f>SUMIFS(Sheet1!$G$5:$G$2696, Sheet1!$B$5:$B$2696, B18, Sheet1!$F$5:$F$2696, $C$190)</f>
        <v>0</v>
      </c>
      <c r="E208" s="65">
        <f>COUNTIFS(Sheet1!$B$5:$B$2696, B18, Sheet1!$F$5:$F$2696, $E$190)</f>
        <v>0</v>
      </c>
      <c r="F208" s="66">
        <f>SUMIFS(Sheet1!$G$5:$G$2696, Sheet1!$B$5:$B$2696, B18, Sheet1!$F$5:$F$2696, $E$190)</f>
        <v>0</v>
      </c>
      <c r="G208" s="65">
        <f>COUNTIFS(Sheet1!$B$5:$B$2696, B18, Sheet1!$F$5:$F$2696, $G$190)</f>
        <v>0</v>
      </c>
      <c r="H208" s="66">
        <f>SUMIFS(Sheet1!$G$5:$G$2696, Sheet1!$B$5:$B$2696, B18, Sheet1!$F$5:$F$2696, $G$190)</f>
        <v>0</v>
      </c>
      <c r="I208" s="65">
        <f>COUNTIFS(Sheet1!$B$5:$B$2696, B18, Sheet1!$F$5:$F$2696, $I$190)</f>
        <v>0</v>
      </c>
      <c r="J208" s="66">
        <f>SUMIFS(Sheet1!$G$5:$G$2696, Sheet1!$B$5:$B$2696, B18, Sheet1!$F$5:$F$2696, $I$190)</f>
        <v>0</v>
      </c>
      <c r="K208" s="65">
        <f>COUNTIFS(Sheet1!$B$5:$B$2696, B18, Sheet1!$F$5:$F$2696, $K$190)</f>
        <v>0</v>
      </c>
      <c r="L208" s="66">
        <f>SUMIFS(Sheet1!$G$5:$G$2696, Sheet1!$B$5:$B$2696, B18, Sheet1!$F$5:$F$2696, $K$190)</f>
        <v>0</v>
      </c>
      <c r="M208" s="65">
        <f>COUNTIFS(Sheet1!$B$5:$B$2696, B18, Sheet1!$F$5:$F$2696, $M$190)</f>
        <v>1</v>
      </c>
      <c r="N208" s="43">
        <f>SUMIFS(Sheet1!$G$5:$G$2696, Sheet1!$B$5:$B$2696, B18, Sheet1!$F$5:$F$2696, $M$190)</f>
        <v>200</v>
      </c>
      <c r="O208" s="43">
        <f>COUNTIFS(Sheet1!$B$5:$B$2696, B18, Sheet1!$F$5:$F$2696, $O$191)</f>
        <v>0</v>
      </c>
      <c r="P208" s="66">
        <f>SUMIFS(Sheet1!$G$5:$G$2696, Sheet1!$B$5:$B$2696, B18, Sheet1!$F$5:$F$2696, $O$191)</f>
        <v>0</v>
      </c>
      <c r="Q208" s="65">
        <f>COUNTIFS(Sheet1!$B$5:$B$2696, B18, Sheet1!$F$5:$F$2696, $Q$190)</f>
        <v>0</v>
      </c>
      <c r="R208" s="66">
        <f>SUMIFS(Sheet1!$G$5:$G$2696, Sheet1!$B$5:$B$2696, B18, Sheet1!$F$5:$F$2696, $Q$190)</f>
        <v>0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>
      <c r="A209" s="67">
        <v>14</v>
      </c>
      <c r="B209" s="67" t="s">
        <v>194</v>
      </c>
      <c r="C209" s="65">
        <f>COUNTIFS(Sheet1!$B$5:$B$2696, B19, Sheet1!$F$5:$F$2696, $C$190)</f>
        <v>0</v>
      </c>
      <c r="D209" s="66">
        <f>SUMIFS(Sheet1!$G$5:$G$2696, Sheet1!$B$5:$B$2696, B19, Sheet1!$F$5:$F$2696, $C$190)</f>
        <v>0</v>
      </c>
      <c r="E209" s="65">
        <f>COUNTIFS(Sheet1!$B$5:$B$2696, B19, Sheet1!$F$5:$F$2696, $E$190)</f>
        <v>0</v>
      </c>
      <c r="F209" s="66">
        <f>SUMIFS(Sheet1!$G$5:$G$2696, Sheet1!$B$5:$B$2696, B19, Sheet1!$F$5:$F$2696, $E$190)</f>
        <v>0</v>
      </c>
      <c r="G209" s="65">
        <f>COUNTIFS(Sheet1!$B$5:$B$2696, B19, Sheet1!$F$5:$F$2696, $G$190)</f>
        <v>0</v>
      </c>
      <c r="H209" s="66">
        <f>SUMIFS(Sheet1!$G$5:$G$2696, Sheet1!$B$5:$B$2696, B19, Sheet1!$F$5:$F$2696, $G$190)</f>
        <v>0</v>
      </c>
      <c r="I209" s="65">
        <f>COUNTIFS(Sheet1!$B$5:$B$2696, B19, Sheet1!$F$5:$F$2696, $I$190)</f>
        <v>0</v>
      </c>
      <c r="J209" s="66">
        <f>SUMIFS(Sheet1!$G$5:$G$2696, Sheet1!$B$5:$B$2696, B19, Sheet1!$F$5:$F$2696, $I$190)</f>
        <v>0</v>
      </c>
      <c r="K209" s="65">
        <f>COUNTIFS(Sheet1!$B$5:$B$2696, B19, Sheet1!$F$5:$F$2696, $K$190)</f>
        <v>0</v>
      </c>
      <c r="L209" s="66">
        <f>SUMIFS(Sheet1!$G$5:$G$2696, Sheet1!$B$5:$B$2696, B19, Sheet1!$F$5:$F$2696, $K$190)</f>
        <v>0</v>
      </c>
      <c r="M209" s="65">
        <f>COUNTIFS(Sheet1!$B$5:$B$2696, B19, Sheet1!$F$5:$F$2696, $M$190)</f>
        <v>0</v>
      </c>
      <c r="N209" s="43">
        <f>SUMIFS(Sheet1!$G$5:$G$2696, Sheet1!$B$5:$B$2696, B19, Sheet1!$F$5:$F$2696, $M$190)</f>
        <v>0</v>
      </c>
      <c r="O209" s="43">
        <f>COUNTIFS(Sheet1!$B$5:$B$2696, B19, Sheet1!$F$5:$F$2696, $O$191)</f>
        <v>0</v>
      </c>
      <c r="P209" s="66">
        <f>SUMIFS(Sheet1!$G$5:$G$2696, Sheet1!$B$5:$B$2696, B19, Sheet1!$F$5:$F$2696, $O$191)</f>
        <v>0</v>
      </c>
      <c r="Q209" s="65">
        <f>COUNTIFS(Sheet1!$B$5:$B$2696, B19, Sheet1!$F$5:$F$2696, $Q$190)</f>
        <v>0</v>
      </c>
      <c r="R209" s="66">
        <f>SUMIFS(Sheet1!$G$5:$G$2696, Sheet1!$B$5:$B$2696, B19, Sheet1!$F$5:$F$2696, $Q$190)</f>
        <v>0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>
      <c r="A210" s="88">
        <f>SUM(A193:A209)</f>
        <v>1402</v>
      </c>
      <c r="B210" s="88" t="s">
        <v>87</v>
      </c>
      <c r="C210" s="86">
        <f t="shared" ref="C210:R210" si="8">SUM(C193:C208)</f>
        <v>0</v>
      </c>
      <c r="D210" s="87">
        <f t="shared" si="8"/>
        <v>0</v>
      </c>
      <c r="E210" s="86">
        <f t="shared" si="8"/>
        <v>68</v>
      </c>
      <c r="F210" s="87">
        <f t="shared" si="8"/>
        <v>17960</v>
      </c>
      <c r="G210" s="86">
        <f t="shared" si="8"/>
        <v>5</v>
      </c>
      <c r="H210" s="87">
        <f t="shared" si="8"/>
        <v>1400</v>
      </c>
      <c r="I210" s="86">
        <f t="shared" si="8"/>
        <v>1</v>
      </c>
      <c r="J210" s="87">
        <f t="shared" si="8"/>
        <v>200</v>
      </c>
      <c r="K210" s="86">
        <f t="shared" si="8"/>
        <v>6</v>
      </c>
      <c r="L210" s="87">
        <f t="shared" si="8"/>
        <v>1750</v>
      </c>
      <c r="M210" s="86">
        <f t="shared" si="8"/>
        <v>12</v>
      </c>
      <c r="N210" s="89">
        <f t="shared" si="8"/>
        <v>4170</v>
      </c>
      <c r="O210" s="89">
        <f t="shared" si="8"/>
        <v>1</v>
      </c>
      <c r="P210" s="87">
        <f t="shared" si="8"/>
        <v>150</v>
      </c>
      <c r="Q210" s="86">
        <f t="shared" si="8"/>
        <v>23</v>
      </c>
      <c r="R210" s="87">
        <f t="shared" si="8"/>
        <v>1970</v>
      </c>
    </row>
    <row r="213" spans="1:52">
      <c r="A213" s="571" t="s">
        <v>0</v>
      </c>
      <c r="B213" s="570" t="s">
        <v>1</v>
      </c>
      <c r="C213" s="566" t="s">
        <v>280</v>
      </c>
      <c r="D213" s="449"/>
      <c r="E213" s="449"/>
      <c r="F213" s="449"/>
      <c r="G213" s="449"/>
      <c r="H213" s="449"/>
      <c r="I213" s="449"/>
      <c r="J213" s="449"/>
      <c r="K213" s="449"/>
      <c r="L213" s="449"/>
      <c r="M213" s="449"/>
      <c r="N213" s="449"/>
      <c r="O213" s="449"/>
      <c r="P213" s="449"/>
      <c r="Q213" s="449"/>
      <c r="R213" s="449"/>
      <c r="S213" s="449"/>
      <c r="T213" s="498"/>
    </row>
    <row r="214" spans="1:52" ht="15" customHeight="1">
      <c r="A214" s="572"/>
      <c r="B214" s="474"/>
      <c r="C214" s="546" t="s">
        <v>281</v>
      </c>
      <c r="D214" s="458"/>
      <c r="E214" s="546" t="s">
        <v>282</v>
      </c>
      <c r="F214" s="458"/>
      <c r="G214" s="546" t="s">
        <v>283</v>
      </c>
      <c r="H214" s="458"/>
      <c r="I214" s="457" t="s">
        <v>286</v>
      </c>
      <c r="J214" s="458"/>
      <c r="K214" s="457" t="s">
        <v>287</v>
      </c>
      <c r="L214" s="458"/>
      <c r="M214" s="546" t="s">
        <v>288</v>
      </c>
      <c r="N214" s="458"/>
      <c r="O214" s="457" t="s">
        <v>290</v>
      </c>
      <c r="P214" s="458"/>
      <c r="Q214" s="546" t="s">
        <v>291</v>
      </c>
      <c r="R214" s="458"/>
      <c r="S214" s="546" t="s">
        <v>293</v>
      </c>
      <c r="T214" s="580"/>
      <c r="U214" s="574" t="s">
        <v>2249</v>
      </c>
      <c r="V214" s="555"/>
    </row>
    <row r="215" spans="1:52">
      <c r="A215" s="572"/>
      <c r="B215" s="474"/>
      <c r="C215" s="463"/>
      <c r="D215" s="462"/>
      <c r="E215" s="463"/>
      <c r="F215" s="462"/>
      <c r="G215" s="463"/>
      <c r="H215" s="462"/>
      <c r="I215" s="463"/>
      <c r="J215" s="462"/>
      <c r="K215" s="463"/>
      <c r="L215" s="462"/>
      <c r="M215" s="463"/>
      <c r="N215" s="462"/>
      <c r="O215" s="463"/>
      <c r="P215" s="462"/>
      <c r="Q215" s="463"/>
      <c r="R215" s="462"/>
      <c r="S215" s="463"/>
      <c r="T215" s="522"/>
      <c r="U215" s="575"/>
      <c r="V215" s="555"/>
    </row>
    <row r="216" spans="1:52">
      <c r="A216" s="573"/>
      <c r="B216" s="503"/>
      <c r="C216" s="43" t="s">
        <v>4</v>
      </c>
      <c r="D216" s="43" t="s">
        <v>41</v>
      </c>
      <c r="E216" s="43" t="s">
        <v>4</v>
      </c>
      <c r="F216" s="43" t="s">
        <v>41</v>
      </c>
      <c r="G216" s="43" t="s">
        <v>4</v>
      </c>
      <c r="H216" s="43" t="s">
        <v>41</v>
      </c>
      <c r="I216" s="43" t="s">
        <v>4</v>
      </c>
      <c r="J216" s="43" t="s">
        <v>41</v>
      </c>
      <c r="K216" s="43" t="s">
        <v>4</v>
      </c>
      <c r="L216" s="43" t="s">
        <v>41</v>
      </c>
      <c r="M216" s="43" t="s">
        <v>4</v>
      </c>
      <c r="N216" s="43" t="s">
        <v>41</v>
      </c>
      <c r="O216" s="43" t="s">
        <v>4</v>
      </c>
      <c r="P216" s="43" t="s">
        <v>41</v>
      </c>
      <c r="Q216" s="43" t="s">
        <v>4</v>
      </c>
      <c r="R216" s="43" t="s">
        <v>41</v>
      </c>
      <c r="S216" s="43" t="s">
        <v>4</v>
      </c>
      <c r="T216" s="66" t="s">
        <v>41</v>
      </c>
      <c r="U216" s="302" t="s">
        <v>4</v>
      </c>
      <c r="V216" s="188" t="s">
        <v>41</v>
      </c>
    </row>
    <row r="217" spans="1:52">
      <c r="A217" s="65">
        <v>82</v>
      </c>
      <c r="B217" s="43" t="s">
        <v>18</v>
      </c>
      <c r="C217" s="43">
        <f>COUNTIFS(Sheet1!$B$5:$B$2696, B3, Sheet1!$F$5:$F$2696, $C$214)</f>
        <v>0</v>
      </c>
      <c r="D217" s="43">
        <f>SUMIFS(Sheet1!$G$5:$G$2696, Sheet1!$B$5:$B$2696, B3, Sheet1!$F$5:$F$2696, $C$214)</f>
        <v>0</v>
      </c>
      <c r="E217" s="43">
        <f>COUNTIFS(Sheet1!$B$5:$B$2696, B3, Sheet1!$F$5:$F$2696, $E$214)</f>
        <v>1</v>
      </c>
      <c r="F217" s="43">
        <f>SUMIFS(Sheet1!$G$5:$G$2696, Sheet1!$B$5:$B$2696, B3, Sheet1!$F$5:$F$2696, $E$214)</f>
        <v>300</v>
      </c>
      <c r="G217" s="43">
        <f>COUNTIFS(Sheet1!$B$5:$B$2696, B3, Sheet1!$F$5:$F$2696, $G$214)</f>
        <v>0</v>
      </c>
      <c r="H217" s="43">
        <f>SUMIFS(Sheet1!$G$5:$G$2696, Sheet1!$B$5:$B$2696, B3, Sheet1!$F$5:$F$2696, $G$214)</f>
        <v>0</v>
      </c>
      <c r="I217" s="43">
        <f>COUNTIFS(Sheet1!$B$5:$B$2696, B217, Sheet1!$F$5:$F$2696, $I$214)</f>
        <v>0</v>
      </c>
      <c r="J217" s="43">
        <f>SUMIFS(Sheet1!$G$5:$G$2696, Sheet1!$B$5:$B$2696, B217, Sheet1!$F$5:$F$2696, $I$214)</f>
        <v>0</v>
      </c>
      <c r="K217" s="43">
        <f>COUNTIFS(Sheet1!$B$5:$B$2696, B3, Sheet1!$F$5:$F$2696, $K$214)</f>
        <v>4</v>
      </c>
      <c r="L217" s="43">
        <f>SUMIFS(Sheet1!$G$5:$G$2696, Sheet1!$B$5:$B$2696, B3, Sheet1!$F$5:$F$2696, $K$214)</f>
        <v>1900</v>
      </c>
      <c r="M217" s="43">
        <f>COUNTIFS(Sheet1!$B$5:$B$2696, B3, Sheet1!$F$5:$F$2696, $M$214)</f>
        <v>1</v>
      </c>
      <c r="N217" s="43">
        <f>SUMIFS(Sheet1!$G$5:$G$2696, Sheet1!$B$5:$B$2696, B3, Sheet1!$F$5:$F$2696, $M$214)</f>
        <v>1500</v>
      </c>
      <c r="O217" s="43">
        <f>COUNTIFS(Sheet1!$B$5:$B$2696, B3, Sheet1!$F$5:$F$2696, $O$214)</f>
        <v>1</v>
      </c>
      <c r="P217" s="43">
        <f>SUMIFS(Sheet1!$G$5:$G$2696, Sheet1!$B$5:$B$2696, B3, Sheet1!$F$5:$F$2696, $O$214)</f>
        <v>50</v>
      </c>
      <c r="Q217" s="43">
        <f>COUNTIFS(Sheet1!$B$5:$B$2696, B3, Sheet1!$F$5:$F$2696, $Q$214)</f>
        <v>0</v>
      </c>
      <c r="R217" s="43">
        <f>SUMIFS(Sheet1!$G$5:$G$2696, Sheet1!$B$5:$B$2696, B3, Sheet1!$F$5:$F$2696, $Q$214)</f>
        <v>0</v>
      </c>
      <c r="S217" s="43">
        <f>COUNTIFS(Sheet1!$B$5:$B$2696, B3, Sheet1!$F$5:$F$2696, $S$214)</f>
        <v>1</v>
      </c>
      <c r="T217" s="66">
        <f>SUMIFS(Sheet1!$G$5:$G$2696, Sheet1!$B$5:$B$2696, B3, Sheet1!$F$5:$F$2696, $S$214)</f>
        <v>800</v>
      </c>
    </row>
    <row r="218" spans="1:52">
      <c r="A218" s="65">
        <v>101</v>
      </c>
      <c r="B218" s="43" t="s">
        <v>38</v>
      </c>
      <c r="C218" s="43">
        <f>COUNTIFS(Sheet1!$B$5:$B$2696, B4, Sheet1!$F$5:$F$2696, $C$214)</f>
        <v>0</v>
      </c>
      <c r="D218" s="43">
        <f>SUMIFS(Sheet1!$G$5:$G$2696, Sheet1!$B$5:$B$2696, B4, Sheet1!$F$5:$F$2696, $C$214)</f>
        <v>0</v>
      </c>
      <c r="E218" s="43">
        <f>COUNTIFS(Sheet1!$B$5:$B$2696, B4, Sheet1!$F$5:$F$2696, $E$214)</f>
        <v>0</v>
      </c>
      <c r="F218" s="43">
        <f>SUMIFS(Sheet1!$G$5:$G$2696, Sheet1!$B$5:$B$2696, B4, Sheet1!$F$5:$F$2696, $E$214)</f>
        <v>0</v>
      </c>
      <c r="G218" s="43">
        <f>COUNTIFS(Sheet1!$B$5:$B$2696, B4, Sheet1!$F$5:$F$2696, $G$214)</f>
        <v>0</v>
      </c>
      <c r="H218" s="43">
        <f>SUMIFS(Sheet1!$G$5:$G$2696, Sheet1!$B$5:$B$2696, B4, Sheet1!$F$5:$F$2696, $G$214)</f>
        <v>0</v>
      </c>
      <c r="I218" s="43">
        <f>COUNTIFS(Sheet1!$B$5:$B$2696, B218, Sheet1!$F$5:$F$2696, $I$214)</f>
        <v>0</v>
      </c>
      <c r="J218" s="43">
        <f>SUMIFS(Sheet1!$G$5:$G$2696, Sheet1!$B$5:$B$2696, B218, Sheet1!$F$5:$F$2696, $I$214)</f>
        <v>0</v>
      </c>
      <c r="K218" s="43">
        <f>COUNTIFS(Sheet1!$B$5:$B$2696, B4, Sheet1!$F$5:$F$2696, $K$214)</f>
        <v>0</v>
      </c>
      <c r="L218" s="43">
        <f>SUMIFS(Sheet1!$G$5:$G$2696, Sheet1!$B$5:$B$2696, B4, Sheet1!$F$5:$F$2696, $K$214)</f>
        <v>0</v>
      </c>
      <c r="M218" s="43">
        <f>COUNTIFS(Sheet1!$B$5:$B$2696, B4, Sheet1!$F$5:$F$2696, $M$214)</f>
        <v>5</v>
      </c>
      <c r="N218" s="43">
        <f>SUMIFS(Sheet1!$G$5:$G$2696, Sheet1!$B$5:$B$2696, B4, Sheet1!$F$5:$F$2696, $M$214)</f>
        <v>1600</v>
      </c>
      <c r="O218" s="43">
        <f>COUNTIFS(Sheet1!$B$5:$B$2696, B4, Sheet1!$F$5:$F$2696, $O$214)</f>
        <v>0</v>
      </c>
      <c r="P218" s="43">
        <f>SUMIFS(Sheet1!$G$5:$G$2696, Sheet1!$B$5:$B$2696, B4, Sheet1!$F$5:$F$2696, $O$214)</f>
        <v>0</v>
      </c>
      <c r="Q218" s="43">
        <f>COUNTIFS(Sheet1!$B$5:$B$2696, B4, Sheet1!$F$5:$F$2696, $Q$214)</f>
        <v>0</v>
      </c>
      <c r="R218" s="43">
        <f>SUMIFS(Sheet1!$G$5:$G$2696, Sheet1!$B$5:$B$2696, B4, Sheet1!$F$5:$F$2696, $Q$214)</f>
        <v>0</v>
      </c>
      <c r="S218" s="43">
        <f>COUNTIFS(Sheet1!$B$5:$B$2696, B4, Sheet1!$F$5:$F$2696, $S$214)</f>
        <v>0</v>
      </c>
      <c r="T218" s="66">
        <f>SUMIFS(Sheet1!$G$5:$G$2696, Sheet1!$B$5:$B$2696, B4, Sheet1!$F$5:$F$2696, $S$214)</f>
        <v>0</v>
      </c>
    </row>
    <row r="219" spans="1:52">
      <c r="A219" s="65">
        <v>82</v>
      </c>
      <c r="B219" s="43" t="s">
        <v>43</v>
      </c>
      <c r="C219" s="43">
        <f>COUNTIFS(Sheet1!$B$5:$B$2696, B5, Sheet1!$F$5:$F$2696, $C$214)</f>
        <v>0</v>
      </c>
      <c r="D219" s="43">
        <f>SUMIFS(Sheet1!$G$5:$G$2696, Sheet1!$B$5:$B$2696, B5, Sheet1!$F$5:$F$2696, $C$214)</f>
        <v>0</v>
      </c>
      <c r="E219" s="43">
        <f>COUNTIFS(Sheet1!$B$5:$B$2696, B5, Sheet1!$F$5:$F$2696, $E$214)</f>
        <v>2</v>
      </c>
      <c r="F219" s="43">
        <f>SUMIFS(Sheet1!$G$5:$G$2696, Sheet1!$B$5:$B$2696, B5, Sheet1!$F$5:$F$2696, $E$214)</f>
        <v>400</v>
      </c>
      <c r="G219" s="43">
        <f>COUNTIFS(Sheet1!$B$5:$B$2696, B5, Sheet1!$F$5:$F$2696, $G$214)</f>
        <v>0</v>
      </c>
      <c r="H219" s="43">
        <f>SUMIFS(Sheet1!$G$5:$G$2696, Sheet1!$B$5:$B$2696, B5, Sheet1!$F$5:$F$2696, $G$214)</f>
        <v>0</v>
      </c>
      <c r="I219" s="43">
        <f>COUNTIFS(Sheet1!$B$5:$B$2696, B219, Sheet1!$F$5:$F$2696, $I$214)</f>
        <v>0</v>
      </c>
      <c r="J219" s="43">
        <f>SUMIFS(Sheet1!$G$5:$G$2696, Sheet1!$B$5:$B$2696, B219, Sheet1!$F$5:$F$2696, $I$214)</f>
        <v>0</v>
      </c>
      <c r="K219" s="43">
        <f>COUNTIFS(Sheet1!$B$5:$B$2696, B5, Sheet1!$F$5:$F$2696, $K$214)</f>
        <v>2</v>
      </c>
      <c r="L219" s="43">
        <f>SUMIFS(Sheet1!$G$5:$G$2696, Sheet1!$B$5:$B$2696, B5, Sheet1!$F$5:$F$2696, $K$214)</f>
        <v>450</v>
      </c>
      <c r="M219" s="43">
        <f>COUNTIFS(Sheet1!$B$5:$B$2696, B5, Sheet1!$F$5:$F$2696, $M$214)</f>
        <v>6</v>
      </c>
      <c r="N219" s="43">
        <f>SUMIFS(Sheet1!$G$5:$G$2696, Sheet1!$B$5:$B$2696, B5, Sheet1!$F$5:$F$2696, $M$214)</f>
        <v>3050</v>
      </c>
      <c r="O219" s="43">
        <f>COUNTIFS(Sheet1!$B$5:$B$2696, B5, Sheet1!$F$5:$F$2696, $O$214)</f>
        <v>0</v>
      </c>
      <c r="P219" s="43">
        <f>SUMIFS(Sheet1!$G$5:$G$2696, Sheet1!$B$5:$B$2696, B5, Sheet1!$F$5:$F$2696, $O$214)</f>
        <v>0</v>
      </c>
      <c r="Q219" s="43">
        <f>COUNTIFS(Sheet1!$B$5:$B$2696, B5, Sheet1!$F$5:$F$2696, $Q$214)</f>
        <v>0</v>
      </c>
      <c r="R219" s="43">
        <f>SUMIFS(Sheet1!$G$5:$G$2696, Sheet1!$B$5:$B$2696, B5, Sheet1!$F$5:$F$2696, $Q$214)</f>
        <v>0</v>
      </c>
      <c r="S219" s="43">
        <f>COUNTIFS(Sheet1!$B$5:$B$2696, B5, Sheet1!$F$5:$F$2696, $S$214)</f>
        <v>0</v>
      </c>
      <c r="T219" s="66">
        <f>SUMIFS(Sheet1!$G$5:$G$2696, Sheet1!$B$5:$B$2696, B5, Sheet1!$F$5:$F$2696, $S$214)</f>
        <v>0</v>
      </c>
    </row>
    <row r="220" spans="1:52">
      <c r="A220" s="65">
        <v>102</v>
      </c>
      <c r="B220" s="43" t="s">
        <v>44</v>
      </c>
      <c r="C220" s="43">
        <f>COUNTIFS(Sheet1!$B$5:$B$2696, B6, Sheet1!$F$5:$F$2696, $C$214)</f>
        <v>0</v>
      </c>
      <c r="D220" s="43">
        <f>SUMIFS(Sheet1!$G$5:$G$2696, Sheet1!$B$5:$B$2696, B6, Sheet1!$F$5:$F$2696, $C$214)</f>
        <v>0</v>
      </c>
      <c r="E220" s="43">
        <f>COUNTIFS(Sheet1!$B$5:$B$2696, B6, Sheet1!$F$5:$F$2696, $E$214)</f>
        <v>0</v>
      </c>
      <c r="F220" s="43">
        <f>SUMIFS(Sheet1!$G$5:$G$2696, Sheet1!$B$5:$B$2696, B6, Sheet1!$F$5:$F$2696, $E$214)</f>
        <v>0</v>
      </c>
      <c r="G220" s="43">
        <f>COUNTIFS(Sheet1!$B$5:$B$2696, B6, Sheet1!$F$5:$F$2696, $G$214)</f>
        <v>0</v>
      </c>
      <c r="H220" s="43">
        <f>SUMIFS(Sheet1!$G$5:$G$2696, Sheet1!$B$5:$B$2696, B6, Sheet1!$F$5:$F$2696, $G$214)</f>
        <v>0</v>
      </c>
      <c r="I220" s="43">
        <f>COUNTIFS(Sheet1!$B$5:$B$2696, B220, Sheet1!$F$5:$F$2696, $I$214)</f>
        <v>0</v>
      </c>
      <c r="J220" s="43">
        <f>SUMIFS(Sheet1!$G$5:$G$2696, Sheet1!$B$5:$B$2696, B220, Sheet1!$F$5:$F$2696, $I$214)</f>
        <v>0</v>
      </c>
      <c r="K220" s="43">
        <f>COUNTIFS(Sheet1!$B$5:$B$2696, B6, Sheet1!$F$5:$F$2696, $K$214)</f>
        <v>0</v>
      </c>
      <c r="L220" s="43">
        <f>SUMIFS(Sheet1!$G$5:$G$2696, Sheet1!$B$5:$B$2696, B6, Sheet1!$F$5:$F$2696, $K$214)</f>
        <v>0</v>
      </c>
      <c r="M220" s="43">
        <f>COUNTIFS(Sheet1!$B$5:$B$2696, B6, Sheet1!$F$5:$F$2696, $M$214)</f>
        <v>0</v>
      </c>
      <c r="N220" s="43">
        <f>SUMIFS(Sheet1!$G$5:$G$2696, Sheet1!$B$5:$B$2696, B6, Sheet1!$F$5:$F$2696, $M$214)</f>
        <v>0</v>
      </c>
      <c r="O220" s="43">
        <f>COUNTIFS(Sheet1!$B$5:$B$2696, B6, Sheet1!$F$5:$F$2696, $O$214)</f>
        <v>0</v>
      </c>
      <c r="P220" s="43">
        <f>SUMIFS(Sheet1!$G$5:$G$2696, Sheet1!$B$5:$B$2696, B6, Sheet1!$F$5:$F$2696, $O$214)</f>
        <v>0</v>
      </c>
      <c r="Q220" s="43">
        <f>COUNTIFS(Sheet1!$B$5:$B$2696, B6, Sheet1!$F$5:$F$2696, $Q$214)</f>
        <v>0</v>
      </c>
      <c r="R220" s="43">
        <f>SUMIFS(Sheet1!$G$5:$G$2696, Sheet1!$B$5:$B$2696, B6, Sheet1!$F$5:$F$2696, $Q$214)</f>
        <v>0</v>
      </c>
      <c r="S220" s="43">
        <f>COUNTIFS(Sheet1!$B$5:$B$2696, B6, Sheet1!$F$5:$F$2696, $S$214)</f>
        <v>0</v>
      </c>
      <c r="T220" s="66">
        <f>SUMIFS(Sheet1!$G$5:$G$2696, Sheet1!$B$5:$B$2696, B6, Sheet1!$F$5:$F$2696, $S$214)</f>
        <v>0</v>
      </c>
    </row>
    <row r="221" spans="1:52">
      <c r="A221" s="65">
        <v>81</v>
      </c>
      <c r="B221" s="43" t="s">
        <v>46</v>
      </c>
      <c r="C221" s="43">
        <f>COUNTIFS(Sheet1!$B$5:$B$2696, B7, Sheet1!$F$5:$F$2696, $C$214)</f>
        <v>1</v>
      </c>
      <c r="D221" s="43">
        <f>SUMIFS(Sheet1!$G$5:$G$2696, Sheet1!$B$5:$B$2696, B7, Sheet1!$F$5:$F$2696, $C$214)</f>
        <v>600</v>
      </c>
      <c r="E221" s="43">
        <f>COUNTIFS(Sheet1!$B$5:$B$2696, B7, Sheet1!$F$5:$F$2696, $E$214)</f>
        <v>0</v>
      </c>
      <c r="F221" s="43">
        <f>SUMIFS(Sheet1!$G$5:$G$2696, Sheet1!$B$5:$B$2696, B7, Sheet1!$F$5:$F$2696, $E$214)</f>
        <v>0</v>
      </c>
      <c r="G221" s="43">
        <f>COUNTIFS(Sheet1!$B$5:$B$2696, B7, Sheet1!$F$5:$F$2696, $G$214)</f>
        <v>0</v>
      </c>
      <c r="H221" s="43">
        <f>SUMIFS(Sheet1!$G$5:$G$2696, Sheet1!$B$5:$B$2696, B7, Sheet1!$F$5:$F$2696, $G$214)</f>
        <v>0</v>
      </c>
      <c r="I221" s="43">
        <f>COUNTIFS(Sheet1!$B$5:$B$2696, B221, Sheet1!$F$5:$F$2696, $I$214)</f>
        <v>1</v>
      </c>
      <c r="J221" s="43">
        <f>SUMIFS(Sheet1!$G$5:$G$2696, Sheet1!$B$5:$B$2696, B221, Sheet1!$F$5:$F$2696, $I$214)</f>
        <v>500</v>
      </c>
      <c r="K221" s="43">
        <f>COUNTIFS(Sheet1!$B$5:$B$2696, B7, Sheet1!$F$5:$F$2696, $K$214)</f>
        <v>2</v>
      </c>
      <c r="L221" s="43">
        <f>SUMIFS(Sheet1!$G$5:$G$2696, Sheet1!$B$5:$B$2696, B7, Sheet1!$F$5:$F$2696, $K$214)</f>
        <v>1300</v>
      </c>
      <c r="M221" s="43">
        <f>COUNTIFS(Sheet1!$B$5:$B$2696, B7, Sheet1!$F$5:$F$2696, $M$214)</f>
        <v>1</v>
      </c>
      <c r="N221" s="43">
        <f>SUMIFS(Sheet1!$G$5:$G$2696, Sheet1!$B$5:$B$2696, B7, Sheet1!$F$5:$F$2696, $M$214)</f>
        <v>800</v>
      </c>
      <c r="O221" s="43">
        <f>COUNTIFS(Sheet1!$B$5:$B$2696, B7, Sheet1!$F$5:$F$2696, $O$214)</f>
        <v>0</v>
      </c>
      <c r="P221" s="43">
        <f>SUMIFS(Sheet1!$G$5:$G$2696, Sheet1!$B$5:$B$2696, B7, Sheet1!$F$5:$F$2696, $O$214)</f>
        <v>0</v>
      </c>
      <c r="Q221" s="43">
        <f>COUNTIFS(Sheet1!$B$5:$B$2696, B7, Sheet1!$F$5:$F$2696, $Q$214)</f>
        <v>0</v>
      </c>
      <c r="R221" s="43">
        <f>SUMIFS(Sheet1!$G$5:$G$2696, Sheet1!$B$5:$B$2696, B7, Sheet1!$F$5:$F$2696, $Q$214)</f>
        <v>0</v>
      </c>
      <c r="S221" s="43">
        <f>COUNTIFS(Sheet1!$B$5:$B$2696, B7, Sheet1!$F$5:$F$2696, $S$214)</f>
        <v>0</v>
      </c>
      <c r="T221" s="66">
        <f>SUMIFS(Sheet1!$G$5:$G$2696, Sheet1!$B$5:$B$2696, B7, Sheet1!$F$5:$F$2696, $S$214)</f>
        <v>0</v>
      </c>
    </row>
    <row r="222" spans="1:52">
      <c r="A222" s="65">
        <v>125</v>
      </c>
      <c r="B222" s="43" t="s">
        <v>47</v>
      </c>
      <c r="C222" s="43">
        <f>COUNTIFS(Sheet1!$B$5:$B$2696, B8, Sheet1!$F$5:$F$2696, $C$214)</f>
        <v>0</v>
      </c>
      <c r="D222" s="43">
        <f>SUMIFS(Sheet1!$G$5:$G$2696, Sheet1!$B$5:$B$2696, B8, Sheet1!$F$5:$F$2696, $C$214)</f>
        <v>0</v>
      </c>
      <c r="E222" s="43">
        <f>COUNTIFS(Sheet1!$B$5:$B$2696, B8, Sheet1!$F$5:$F$2696, $E$214)</f>
        <v>4</v>
      </c>
      <c r="F222" s="43">
        <f>SUMIFS(Sheet1!$G$5:$G$2696, Sheet1!$B$5:$B$2696, B8, Sheet1!$F$5:$F$2696, $E$214)</f>
        <v>510</v>
      </c>
      <c r="G222" s="43">
        <f>COUNTIFS(Sheet1!$B$5:$B$2696, B8, Sheet1!$F$5:$F$2696, $G$214)</f>
        <v>0</v>
      </c>
      <c r="H222" s="43">
        <f>SUMIFS(Sheet1!$G$5:$G$2696, Sheet1!$B$5:$B$2696, B8, Sheet1!$F$5:$F$2696, $G$214)</f>
        <v>0</v>
      </c>
      <c r="I222" s="43">
        <f>COUNTIFS(Sheet1!$B$5:$B$2696, B222, Sheet1!$F$5:$F$2696, $I$214)</f>
        <v>0</v>
      </c>
      <c r="J222" s="43">
        <f>SUMIFS(Sheet1!$G$5:$G$2696, Sheet1!$B$5:$B$2696, B222, Sheet1!$F$5:$F$2696, $I$214)</f>
        <v>0</v>
      </c>
      <c r="K222" s="43">
        <f>COUNTIFS(Sheet1!$B$5:$B$2696, B8, Sheet1!$F$5:$F$2696, $K$214)</f>
        <v>0</v>
      </c>
      <c r="L222" s="43">
        <f>SUMIFS(Sheet1!$G$5:$G$2696, Sheet1!$B$5:$B$2696, B8, Sheet1!$F$5:$F$2696, $K$214)</f>
        <v>0</v>
      </c>
      <c r="M222" s="43">
        <f>COUNTIFS(Sheet1!$B$5:$B$2696, B8, Sheet1!$F$5:$F$2696, $M$214)</f>
        <v>3</v>
      </c>
      <c r="N222" s="43">
        <f>SUMIFS(Sheet1!$G$5:$G$2696, Sheet1!$B$5:$B$2696, B8, Sheet1!$F$5:$F$2696, $M$214)</f>
        <v>1100</v>
      </c>
      <c r="O222" s="43">
        <f>COUNTIFS(Sheet1!$B$5:$B$2696, B8, Sheet1!$F$5:$F$2696, $O$214)</f>
        <v>1</v>
      </c>
      <c r="P222" s="43">
        <f>SUMIFS(Sheet1!$G$5:$G$2696, Sheet1!$B$5:$B$2696, B8, Sheet1!$F$5:$F$2696, $O$214)</f>
        <v>50</v>
      </c>
      <c r="Q222" s="43">
        <f>COUNTIFS(Sheet1!$B$5:$B$2696, B8, Sheet1!$F$5:$F$2696, $Q$214)</f>
        <v>0</v>
      </c>
      <c r="R222" s="43">
        <f>SUMIFS(Sheet1!$G$5:$G$2696, Sheet1!$B$5:$B$2696, B8, Sheet1!$F$5:$F$2696, $Q$214)</f>
        <v>0</v>
      </c>
      <c r="S222" s="43">
        <f>COUNTIFS(Sheet1!$B$5:$B$2696, B8, Sheet1!$F$5:$F$2696, $S$214)</f>
        <v>0</v>
      </c>
      <c r="T222" s="66">
        <f>SUMIFS(Sheet1!$G$5:$G$2696, Sheet1!$B$5:$B$2696, B8, Sheet1!$F$5:$F$2696, $S$214)</f>
        <v>0</v>
      </c>
    </row>
    <row r="223" spans="1:52">
      <c r="A223" s="65">
        <v>38</v>
      </c>
      <c r="B223" s="43" t="s">
        <v>49</v>
      </c>
      <c r="C223" s="43">
        <f>COUNTIFS(Sheet1!$B$5:$B$2696, B9, Sheet1!$F$5:$F$2696, $C$214)</f>
        <v>0</v>
      </c>
      <c r="D223" s="43">
        <f>SUMIFS(Sheet1!$G$5:$G$2696, Sheet1!$B$5:$B$2696, B9, Sheet1!$F$5:$F$2696, $C$214)</f>
        <v>0</v>
      </c>
      <c r="E223" s="43">
        <f>COUNTIFS(Sheet1!$B$5:$B$2696, B9, Sheet1!$F$5:$F$2696, $E$214)</f>
        <v>0</v>
      </c>
      <c r="F223" s="43">
        <f>SUMIFS(Sheet1!$G$5:$G$2696, Sheet1!$B$5:$B$2696, B9, Sheet1!$F$5:$F$2696, $E$214)</f>
        <v>0</v>
      </c>
      <c r="G223" s="43">
        <f>COUNTIFS(Sheet1!$B$5:$B$2696, B9, Sheet1!$F$5:$F$2696, $G$214)</f>
        <v>0</v>
      </c>
      <c r="H223" s="43">
        <f>SUMIFS(Sheet1!$G$5:$G$2696, Sheet1!$B$5:$B$2696, B9, Sheet1!$F$5:$F$2696, $G$214)</f>
        <v>0</v>
      </c>
      <c r="I223" s="43">
        <f>COUNTIFS(Sheet1!$B$5:$B$2696, B223, Sheet1!$F$5:$F$2696, $I$214)</f>
        <v>0</v>
      </c>
      <c r="J223" s="43">
        <f>SUMIFS(Sheet1!$G$5:$G$2696, Sheet1!$B$5:$B$2696, B223, Sheet1!$F$5:$F$2696, $I$214)</f>
        <v>0</v>
      </c>
      <c r="K223" s="43">
        <f>COUNTIFS(Sheet1!$B$5:$B$2696, B9, Sheet1!$F$5:$F$2696, $K$214)</f>
        <v>0</v>
      </c>
      <c r="L223" s="43">
        <f>SUMIFS(Sheet1!$G$5:$G$2696, Sheet1!$B$5:$B$2696, B9, Sheet1!$F$5:$F$2696, $K$214)</f>
        <v>0</v>
      </c>
      <c r="M223" s="43">
        <f>COUNTIFS(Sheet1!$B$5:$B$2696, B9, Sheet1!$F$5:$F$2696, $M$214)</f>
        <v>2</v>
      </c>
      <c r="N223" s="43">
        <f>SUMIFS(Sheet1!$G$5:$G$2696, Sheet1!$B$5:$B$2696, B9, Sheet1!$F$5:$F$2696, $M$214)</f>
        <v>0</v>
      </c>
      <c r="O223" s="43">
        <f>COUNTIFS(Sheet1!$B$5:$B$2696, B9, Sheet1!$F$5:$F$2696, $O$214)</f>
        <v>0</v>
      </c>
      <c r="P223" s="43">
        <f>SUMIFS(Sheet1!$G$5:$G$2696, Sheet1!$B$5:$B$2696, B9, Sheet1!$F$5:$F$2696, $O$214)</f>
        <v>0</v>
      </c>
      <c r="Q223" s="43">
        <f>COUNTIFS(Sheet1!$B$5:$B$2696, B9, Sheet1!$F$5:$F$2696, $Q$214)</f>
        <v>0</v>
      </c>
      <c r="R223" s="43">
        <f>SUMIFS(Sheet1!$G$5:$G$2696, Sheet1!$B$5:$B$2696, B9, Sheet1!$F$5:$F$2696, $Q$214)</f>
        <v>0</v>
      </c>
      <c r="S223" s="43">
        <f>COUNTIFS(Sheet1!$B$5:$B$2696, B9, Sheet1!$F$5:$F$2696, $S$214)</f>
        <v>0</v>
      </c>
      <c r="T223" s="66">
        <f>SUMIFS(Sheet1!$G$5:$G$2696, Sheet1!$B$5:$B$2696, B9, Sheet1!$F$5:$F$2696, $S$214)</f>
        <v>0</v>
      </c>
    </row>
    <row r="224" spans="1:52">
      <c r="A224" s="65">
        <v>219</v>
      </c>
      <c r="B224" s="43" t="s">
        <v>67</v>
      </c>
      <c r="C224" s="43">
        <f>COUNTIFS(Sheet1!$B$5:$B$2696, B10, Sheet1!$F$5:$F$2696, $C$214)</f>
        <v>0</v>
      </c>
      <c r="D224" s="43">
        <f>SUMIFS(Sheet1!$G$5:$G$2696, Sheet1!$B$5:$B$2696, B10, Sheet1!$F$5:$F$2696, $C$214)</f>
        <v>0</v>
      </c>
      <c r="E224" s="43">
        <f>COUNTIFS(Sheet1!$B$5:$B$2696, B10, Sheet1!$F$5:$F$2696, $E$214)</f>
        <v>10</v>
      </c>
      <c r="F224" s="43">
        <f>SUMIFS(Sheet1!$G$5:$G$2696, Sheet1!$B$5:$B$2696, B10, Sheet1!$F$5:$F$2696, $E$214)</f>
        <v>1040</v>
      </c>
      <c r="G224" s="43">
        <f>COUNTIFS(Sheet1!$B$5:$B$2696, B10, Sheet1!$F$5:$F$2696, $G$214)</f>
        <v>0</v>
      </c>
      <c r="H224" s="43">
        <f>SUMIFS(Sheet1!$G$5:$G$2696, Sheet1!$B$5:$B$2696, B10, Sheet1!$F$5:$F$2696, $G$214)</f>
        <v>0</v>
      </c>
      <c r="I224" s="43">
        <f>COUNTIFS(Sheet1!$B$5:$B$2696, B224, Sheet1!$F$5:$F$2696, $I$214)</f>
        <v>0</v>
      </c>
      <c r="J224" s="43">
        <f>SUMIFS(Sheet1!$G$5:$G$2696, Sheet1!$B$5:$B$2696, B224, Sheet1!$F$5:$F$2696, $I$214)</f>
        <v>0</v>
      </c>
      <c r="K224" s="43">
        <f>COUNTIFS(Sheet1!$B$5:$B$2696, B10, Sheet1!$F$5:$F$2696, $K$214)</f>
        <v>0</v>
      </c>
      <c r="L224" s="43">
        <f>SUMIFS(Sheet1!$G$5:$G$2696, Sheet1!$B$5:$B$2696, B10, Sheet1!$F$5:$F$2696, $K$214)</f>
        <v>0</v>
      </c>
      <c r="M224" s="43">
        <f>COUNTIFS(Sheet1!$B$5:$B$2696, B10, Sheet1!$F$5:$F$2696, $M$214)</f>
        <v>0</v>
      </c>
      <c r="N224" s="43">
        <f>SUMIFS(Sheet1!$G$5:$G$2696, Sheet1!$B$5:$B$2696, B10, Sheet1!$F$5:$F$2696, $M$214)</f>
        <v>0</v>
      </c>
      <c r="O224" s="43">
        <f>COUNTIFS(Sheet1!$B$5:$B$2696, B10, Sheet1!$F$5:$F$2696, $O$214)</f>
        <v>1</v>
      </c>
      <c r="P224" s="43">
        <f>SUMIFS(Sheet1!$G$5:$G$2696, Sheet1!$B$5:$B$2696, B10, Sheet1!$F$5:$F$2696, $O$214)</f>
        <v>50</v>
      </c>
      <c r="Q224" s="43">
        <f>COUNTIFS(Sheet1!$B$5:$B$2696, B10, Sheet1!$F$5:$F$2696, $Q$214)</f>
        <v>0</v>
      </c>
      <c r="R224" s="43">
        <f>SUMIFS(Sheet1!$G$5:$G$2696, Sheet1!$B$5:$B$2696, B10, Sheet1!$F$5:$F$2696, $Q$214)</f>
        <v>0</v>
      </c>
      <c r="S224" s="43">
        <f>COUNTIFS(Sheet1!$B$5:$B$2696, B10, Sheet1!$F$5:$F$2696, $S$214)</f>
        <v>0</v>
      </c>
      <c r="T224" s="66">
        <f>SUMIFS(Sheet1!$G$5:$G$2696, Sheet1!$B$5:$B$2696, B10, Sheet1!$F$5:$F$2696, $S$214)</f>
        <v>0</v>
      </c>
    </row>
    <row r="225" spans="1:52">
      <c r="A225" s="65">
        <v>87</v>
      </c>
      <c r="B225" s="43" t="s">
        <v>68</v>
      </c>
      <c r="C225" s="43">
        <f>COUNTIFS(Sheet1!$B$5:$B$2696, B11, Sheet1!$F$5:$F$2696, $C$214)</f>
        <v>0</v>
      </c>
      <c r="D225" s="43">
        <f>SUMIFS(Sheet1!$G$5:$G$2696, Sheet1!$B$5:$B$2696, B11, Sheet1!$F$5:$F$2696, $C$214)</f>
        <v>0</v>
      </c>
      <c r="E225" s="43">
        <f>COUNTIFS(Sheet1!$B$5:$B$2696, B11, Sheet1!$F$5:$F$2696, $E$214)</f>
        <v>0</v>
      </c>
      <c r="F225" s="43">
        <f>SUMIFS(Sheet1!$G$5:$G$2696, Sheet1!$B$5:$B$2696, B11, Sheet1!$F$5:$F$2696, $E$214)</f>
        <v>0</v>
      </c>
      <c r="G225" s="43">
        <f>COUNTIFS(Sheet1!$B$5:$B$2696, B11, Sheet1!$F$5:$F$2696, $G$214)</f>
        <v>0</v>
      </c>
      <c r="H225" s="43">
        <f>SUMIFS(Sheet1!$G$5:$G$2696, Sheet1!$B$5:$B$2696, B11, Sheet1!$F$5:$F$2696, $G$214)</f>
        <v>0</v>
      </c>
      <c r="I225" s="43">
        <f>COUNTIFS(Sheet1!$B$5:$B$2696, B225, Sheet1!$F$5:$F$2696, $I$214)</f>
        <v>0</v>
      </c>
      <c r="J225" s="43">
        <f>SUMIFS(Sheet1!$G$5:$G$2696, Sheet1!$B$5:$B$2696, B225, Sheet1!$F$5:$F$2696, $I$214)</f>
        <v>0</v>
      </c>
      <c r="K225" s="43">
        <f>COUNTIFS(Sheet1!$B$5:$B$2696, B11, Sheet1!$F$5:$F$2696, $K$214)</f>
        <v>1</v>
      </c>
      <c r="L225" s="43">
        <f>SUMIFS(Sheet1!$G$5:$G$2696, Sheet1!$B$5:$B$2696, B11, Sheet1!$F$5:$F$2696, $K$214)</f>
        <v>100</v>
      </c>
      <c r="M225" s="43">
        <f>COUNTIFS(Sheet1!$B$5:$B$2696, B11, Sheet1!$F$5:$F$2696, $M$214)</f>
        <v>3</v>
      </c>
      <c r="N225" s="43">
        <f>SUMIFS(Sheet1!$G$5:$G$2696, Sheet1!$B$5:$B$2696, B11, Sheet1!$F$5:$F$2696, $M$214)</f>
        <v>3650</v>
      </c>
      <c r="O225" s="43">
        <f>COUNTIFS(Sheet1!$B$5:$B$2696, B11, Sheet1!$F$5:$F$2696, $O$214)</f>
        <v>1</v>
      </c>
      <c r="P225" s="43">
        <f>SUMIFS(Sheet1!$G$5:$G$2696, Sheet1!$B$5:$B$2696, B11, Sheet1!$F$5:$F$2696, $O$214)</f>
        <v>120</v>
      </c>
      <c r="Q225" s="43">
        <f>COUNTIFS(Sheet1!$B$5:$B$2696, B11, Sheet1!$F$5:$F$2696, $Q$214)</f>
        <v>0</v>
      </c>
      <c r="R225" s="43">
        <f>SUMIFS(Sheet1!$G$5:$G$2696, Sheet1!$B$5:$B$2696, B11, Sheet1!$F$5:$F$2696, $Q$214)</f>
        <v>0</v>
      </c>
      <c r="S225" s="43">
        <f>COUNTIFS(Sheet1!$B$5:$B$2696, B11, Sheet1!$F$5:$F$2696, $S$214)</f>
        <v>0</v>
      </c>
      <c r="T225" s="66">
        <f>SUMIFS(Sheet1!$G$5:$G$2696, Sheet1!$B$5:$B$2696, B11, Sheet1!$F$5:$F$2696, $S$214)</f>
        <v>0</v>
      </c>
    </row>
    <row r="226" spans="1:52">
      <c r="A226" s="65">
        <v>63</v>
      </c>
      <c r="B226" s="43" t="s">
        <v>69</v>
      </c>
      <c r="C226" s="43">
        <f>COUNTIFS(Sheet1!$B$5:$B$2696, B12, Sheet1!$F$5:$F$2696, $C$214)</f>
        <v>0</v>
      </c>
      <c r="D226" s="43">
        <f>SUMIFS(Sheet1!$G$5:$G$2696, Sheet1!$B$5:$B$2696, B12, Sheet1!$F$5:$F$2696, $C$214)</f>
        <v>0</v>
      </c>
      <c r="E226" s="43">
        <f>COUNTIFS(Sheet1!$B$5:$B$2696, B12, Sheet1!$F$5:$F$2696, $E$214)</f>
        <v>0</v>
      </c>
      <c r="F226" s="43">
        <f>SUMIFS(Sheet1!$G$5:$G$2696, Sheet1!$B$5:$B$2696, B12, Sheet1!$F$5:$F$2696, $E$214)</f>
        <v>0</v>
      </c>
      <c r="G226" s="43">
        <f>COUNTIFS(Sheet1!$B$5:$B$2696, B12, Sheet1!$F$5:$F$2696, $G$214)</f>
        <v>0</v>
      </c>
      <c r="H226" s="43">
        <f>SUMIFS(Sheet1!$G$5:$G$2696, Sheet1!$B$5:$B$2696, B12, Sheet1!$F$5:$F$2696, $G$214)</f>
        <v>0</v>
      </c>
      <c r="I226" s="43">
        <f>COUNTIFS(Sheet1!$B$5:$B$2696, B226, Sheet1!$F$5:$F$2696, $I$214)</f>
        <v>0</v>
      </c>
      <c r="J226" s="43">
        <f>SUMIFS(Sheet1!$G$5:$G$2696, Sheet1!$B$5:$B$2696, B226, Sheet1!$F$5:$F$2696, $I$214)</f>
        <v>0</v>
      </c>
      <c r="K226" s="43">
        <f>COUNTIFS(Sheet1!$B$5:$B$2696, B12, Sheet1!$F$5:$F$2696, $K$214)</f>
        <v>0</v>
      </c>
      <c r="L226" s="43">
        <f>SUMIFS(Sheet1!$G$5:$G$2696, Sheet1!$B$5:$B$2696, B12, Sheet1!$F$5:$F$2696, $K$214)</f>
        <v>0</v>
      </c>
      <c r="M226" s="43">
        <f>COUNTIFS(Sheet1!$B$5:$B$2696, B12, Sheet1!$F$5:$F$2696, $M$214)</f>
        <v>0</v>
      </c>
      <c r="N226" s="43">
        <f>SUMIFS(Sheet1!$G$5:$G$2696, Sheet1!$B$5:$B$2696, B12, Sheet1!$F$5:$F$2696, $M$214)</f>
        <v>0</v>
      </c>
      <c r="O226" s="43">
        <f>COUNTIFS(Sheet1!$B$5:$B$2696, B12, Sheet1!$F$5:$F$2696, $O$214)</f>
        <v>0</v>
      </c>
      <c r="P226" s="43">
        <f>SUMIFS(Sheet1!$G$5:$G$2696, Sheet1!$B$5:$B$2696, B12, Sheet1!$F$5:$F$2696, $O$214)</f>
        <v>0</v>
      </c>
      <c r="Q226" s="43">
        <f>COUNTIFS(Sheet1!$B$5:$B$2696, B12, Sheet1!$F$5:$F$2696, $Q$214)</f>
        <v>0</v>
      </c>
      <c r="R226" s="43">
        <f>SUMIFS(Sheet1!$G$5:$G$2696, Sheet1!$B$5:$B$2696, B12, Sheet1!$F$5:$F$2696, $Q$214)</f>
        <v>0</v>
      </c>
      <c r="S226" s="43">
        <f>COUNTIFS(Sheet1!$B$5:$B$2696, B12, Sheet1!$F$5:$F$2696, $S$214)</f>
        <v>0</v>
      </c>
      <c r="T226" s="66">
        <f>SUMIFS(Sheet1!$G$5:$G$2696, Sheet1!$B$5:$B$2696, B12, Sheet1!$F$5:$F$2696, $S$214)</f>
        <v>0</v>
      </c>
    </row>
    <row r="227" spans="1:52">
      <c r="A227" s="65">
        <v>33</v>
      </c>
      <c r="B227" s="43" t="s">
        <v>71</v>
      </c>
      <c r="C227" s="43">
        <f>COUNTIFS(Sheet1!$B$5:$B$2696, B14, Sheet1!$F$5:$F$2696, $C$214)</f>
        <v>0</v>
      </c>
      <c r="D227" s="43">
        <f>SUMIFS(Sheet1!$G$5:$G$2696, Sheet1!$B$5:$B$2696, B14, Sheet1!$F$5:$F$2696, $C$214)</f>
        <v>0</v>
      </c>
      <c r="E227" s="43">
        <f>COUNTIFS(Sheet1!$B$5:$B$2696, B14, Sheet1!$F$5:$F$2696, $E$214)</f>
        <v>0</v>
      </c>
      <c r="F227" s="43">
        <f>SUMIFS(Sheet1!$G$5:$G$2696, Sheet1!$B$5:$B$2696, B14, Sheet1!$F$5:$F$2696, $E$214)</f>
        <v>0</v>
      </c>
      <c r="G227" s="43">
        <f>COUNTIFS(Sheet1!$B$5:$B$2696, B14, Sheet1!$F$5:$F$2696, $G$214)</f>
        <v>0</v>
      </c>
      <c r="H227" s="43">
        <f>SUMIFS(Sheet1!$G$5:$G$2696, Sheet1!$B$5:$B$2696, B14, Sheet1!$F$5:$F$2696, $G$214)</f>
        <v>0</v>
      </c>
      <c r="I227" s="43">
        <f>COUNTIFS(Sheet1!$B$5:$B$2696, B227, Sheet1!$F$5:$F$2696, $I$214)</f>
        <v>0</v>
      </c>
      <c r="J227" s="43">
        <f>SUMIFS(Sheet1!$G$5:$G$2696, Sheet1!$B$5:$B$2696, B227, Sheet1!$F$5:$F$2696, $I$214)</f>
        <v>0</v>
      </c>
      <c r="K227" s="43">
        <f>COUNTIFS(Sheet1!$B$5:$B$2696, B14, Sheet1!$F$5:$F$2696, $K$214)</f>
        <v>0</v>
      </c>
      <c r="L227" s="43">
        <f>SUMIFS(Sheet1!$G$5:$G$2696, Sheet1!$B$5:$B$2696, B14, Sheet1!$F$5:$F$2696, $K$214)</f>
        <v>0</v>
      </c>
      <c r="M227" s="43">
        <f>COUNTIFS(Sheet1!$B$5:$B$2696, B14, Sheet1!$F$5:$F$2696, $M$214)</f>
        <v>0</v>
      </c>
      <c r="N227" s="43">
        <f>SUMIFS(Sheet1!$G$5:$G$2696, Sheet1!$B$5:$B$2696, B14, Sheet1!$F$5:$F$2696, $M$214)</f>
        <v>0</v>
      </c>
      <c r="O227" s="43">
        <f>COUNTIFS(Sheet1!$B$5:$B$2696, B14, Sheet1!$F$5:$F$2696, $O$214)</f>
        <v>0</v>
      </c>
      <c r="P227" s="43">
        <f>SUMIFS(Sheet1!$G$5:$G$2696, Sheet1!$B$5:$B$2696, B14, Sheet1!$F$5:$F$2696, $O$214)</f>
        <v>0</v>
      </c>
      <c r="Q227" s="43">
        <f>COUNTIFS(Sheet1!$B$5:$B$2696, B14, Sheet1!$F$5:$F$2696, $Q$214)</f>
        <v>0</v>
      </c>
      <c r="R227" s="43">
        <f>SUMIFS(Sheet1!$G$5:$G$2696, Sheet1!$B$5:$B$2696, B14, Sheet1!$F$5:$F$2696, $Q$214)</f>
        <v>0</v>
      </c>
      <c r="S227" s="43">
        <f>COUNTIFS(Sheet1!$B$5:$B$2696, B14, Sheet1!$F$5:$F$2696, $S$214)</f>
        <v>0</v>
      </c>
      <c r="T227" s="66">
        <f>SUMIFS(Sheet1!$G$5:$G$2696, Sheet1!$B$5:$B$2696, B14, Sheet1!$F$5:$F$2696, $S$214)</f>
        <v>0</v>
      </c>
    </row>
    <row r="228" spans="1:52">
      <c r="A228" s="65">
        <v>83</v>
      </c>
      <c r="B228" s="43" t="s">
        <v>72</v>
      </c>
      <c r="C228" s="43">
        <f>COUNTIFS(Sheet1!$B$5:$B$2696, B15, Sheet1!$F$5:$F$2696, $C$214)</f>
        <v>0</v>
      </c>
      <c r="D228" s="43">
        <f>SUMIFS(Sheet1!$G$5:$G$2696, Sheet1!$B$5:$B$2696, B15, Sheet1!$F$5:$F$2696, $C$214)</f>
        <v>0</v>
      </c>
      <c r="E228" s="43">
        <f>COUNTIFS(Sheet1!$B$5:$B$2696, B15, Sheet1!$F$5:$F$2696, $E$214)</f>
        <v>0</v>
      </c>
      <c r="F228" s="43">
        <f>SUMIFS(Sheet1!$G$5:$G$2696, Sheet1!$B$5:$B$2696, B15, Sheet1!$F$5:$F$2696, $E$214)</f>
        <v>0</v>
      </c>
      <c r="G228" s="43">
        <f>COUNTIFS(Sheet1!$B$5:$B$2696, B15, Sheet1!$F$5:$F$2696, $G$214)</f>
        <v>0</v>
      </c>
      <c r="H228" s="43">
        <f>SUMIFS(Sheet1!$G$5:$G$2696, Sheet1!$B$5:$B$2696, B15, Sheet1!$F$5:$F$2696, $G$214)</f>
        <v>0</v>
      </c>
      <c r="I228" s="43">
        <f>COUNTIFS(Sheet1!$B$5:$B$2696, B228, Sheet1!$F$5:$F$2696, $I$214)</f>
        <v>0</v>
      </c>
      <c r="J228" s="43">
        <f>SUMIFS(Sheet1!$G$5:$G$2696, Sheet1!$B$5:$B$2696, B228, Sheet1!$F$5:$F$2696, $I$214)</f>
        <v>0</v>
      </c>
      <c r="K228" s="43">
        <f>COUNTIFS(Sheet1!$B$5:$B$2696, B15, Sheet1!$F$5:$F$2696, $K$214)</f>
        <v>0</v>
      </c>
      <c r="L228" s="43">
        <f>SUMIFS(Sheet1!$G$5:$G$2696, Sheet1!$B$5:$B$2696, B15, Sheet1!$F$5:$F$2696, $K$214)</f>
        <v>0</v>
      </c>
      <c r="M228" s="43">
        <f>COUNTIFS(Sheet1!$B$5:$B$2696, B15, Sheet1!$F$5:$F$2696, $M$214)</f>
        <v>0</v>
      </c>
      <c r="N228" s="43">
        <f>SUMIFS(Sheet1!$G$5:$G$2696, Sheet1!$B$5:$B$2696, B15, Sheet1!$F$5:$F$2696, $M$214)</f>
        <v>0</v>
      </c>
      <c r="O228" s="43">
        <f>COUNTIFS(Sheet1!$B$5:$B$2696, B15, Sheet1!$F$5:$F$2696, $O$214)</f>
        <v>1</v>
      </c>
      <c r="P228" s="43">
        <f>SUMIFS(Sheet1!$G$5:$G$2696, Sheet1!$B$5:$B$2696, B15, Sheet1!$F$5:$F$2696, $O$214)</f>
        <v>150</v>
      </c>
      <c r="Q228" s="43">
        <f>COUNTIFS(Sheet1!$B$5:$B$2696, B15, Sheet1!$F$5:$F$2696, $Q$214)</f>
        <v>0</v>
      </c>
      <c r="R228" s="43">
        <f>SUMIFS(Sheet1!$G$5:$G$2696, Sheet1!$B$5:$B$2696, B15, Sheet1!$F$5:$F$2696, $Q$214)</f>
        <v>0</v>
      </c>
      <c r="S228" s="43">
        <f>COUNTIFS(Sheet1!$B$5:$B$2696, B15, Sheet1!$F$5:$F$2696, $S$214)</f>
        <v>0</v>
      </c>
      <c r="T228" s="66">
        <f>SUMIFS(Sheet1!$G$5:$G$2696, Sheet1!$B$5:$B$2696, B15, Sheet1!$F$5:$F$2696, $S$214)</f>
        <v>0</v>
      </c>
    </row>
    <row r="229" spans="1:52">
      <c r="A229" s="65">
        <v>49</v>
      </c>
      <c r="B229" s="43" t="s">
        <v>73</v>
      </c>
      <c r="C229" s="43">
        <f>COUNTIFS(Sheet1!$B$5:$B$2696, B16, Sheet1!$F$5:$F$2696, $C$214)</f>
        <v>0</v>
      </c>
      <c r="D229" s="43">
        <f>SUMIFS(Sheet1!$G$5:$G$2696, Sheet1!$B$5:$B$2696, B16, Sheet1!$F$5:$F$2696, $C$214)</f>
        <v>0</v>
      </c>
      <c r="E229" s="43">
        <f>COUNTIFS(Sheet1!$B$5:$B$2696, B16, Sheet1!$F$5:$F$2696, $E$214)</f>
        <v>0</v>
      </c>
      <c r="F229" s="43">
        <f>SUMIFS(Sheet1!$G$5:$G$2696, Sheet1!$B$5:$B$2696, B16, Sheet1!$F$5:$F$2696, $E$214)</f>
        <v>0</v>
      </c>
      <c r="G229" s="43">
        <f>COUNTIFS(Sheet1!$B$5:$B$2696, B16, Sheet1!$F$5:$F$2696, $G$214)</f>
        <v>0</v>
      </c>
      <c r="H229" s="43">
        <f>SUMIFS(Sheet1!$G$5:$G$2696, Sheet1!$B$5:$B$2696, B16, Sheet1!$F$5:$F$2696, $G$214)</f>
        <v>0</v>
      </c>
      <c r="I229" s="43">
        <f>COUNTIFS(Sheet1!$B$5:$B$2696, B229, Sheet1!$F$5:$F$2696, $I$214)</f>
        <v>0</v>
      </c>
      <c r="J229" s="43">
        <f>SUMIFS(Sheet1!$G$5:$G$2696, Sheet1!$B$5:$B$2696, B229, Sheet1!$F$5:$F$2696, $I$214)</f>
        <v>0</v>
      </c>
      <c r="K229" s="43">
        <f>COUNTIFS(Sheet1!$B$5:$B$2696, B16, Sheet1!$F$5:$F$2696, $K$214)</f>
        <v>0</v>
      </c>
      <c r="L229" s="43">
        <f>SUMIFS(Sheet1!$G$5:$G$2696, Sheet1!$B$5:$B$2696, B16, Sheet1!$F$5:$F$2696, $K$214)</f>
        <v>0</v>
      </c>
      <c r="M229" s="43">
        <f>COUNTIFS(Sheet1!$B$5:$B$2696, B16, Sheet1!$F$5:$F$2696, $M$214)</f>
        <v>0</v>
      </c>
      <c r="N229" s="43">
        <f>SUMIFS(Sheet1!$G$5:$G$2696, Sheet1!$B$5:$B$2696, B16, Sheet1!$F$5:$F$2696, $M$214)</f>
        <v>0</v>
      </c>
      <c r="O229" s="43">
        <f>COUNTIFS(Sheet1!$B$5:$B$2696, B16, Sheet1!$F$5:$F$2696, $O$214)</f>
        <v>0</v>
      </c>
      <c r="P229" s="43">
        <f>SUMIFS(Sheet1!$G$5:$G$2696, Sheet1!$B$5:$B$2696, B16, Sheet1!$F$5:$F$2696, $O$214)</f>
        <v>0</v>
      </c>
      <c r="Q229" s="43">
        <f>COUNTIFS(Sheet1!$B$5:$B$2696, B16, Sheet1!$F$5:$F$2696, $Q$214)</f>
        <v>0</v>
      </c>
      <c r="R229" s="43">
        <f>SUMIFS(Sheet1!$G$5:$G$2696, Sheet1!$B$5:$B$2696, B16, Sheet1!$F$5:$F$2696, $Q$214)</f>
        <v>0</v>
      </c>
      <c r="S229" s="43">
        <f>COUNTIFS(Sheet1!$B$5:$B$2696, B16, Sheet1!$F$5:$F$2696, $S$214)</f>
        <v>0</v>
      </c>
      <c r="T229" s="66">
        <f>SUMIFS(Sheet1!$G$5:$G$2696, Sheet1!$B$5:$B$2696, B16, Sheet1!$F$5:$F$2696, $S$214)</f>
        <v>0</v>
      </c>
    </row>
    <row r="230" spans="1:52">
      <c r="A230" s="65">
        <v>196</v>
      </c>
      <c r="B230" s="43" t="s">
        <v>181</v>
      </c>
      <c r="C230" s="43">
        <f>COUNTIFS(Sheet1!$B$5:$B$2696, B17, Sheet1!$F$5:$F$2696, $C$214)</f>
        <v>1</v>
      </c>
      <c r="D230" s="43">
        <f>SUMIFS(Sheet1!$G$5:$G$2696, Sheet1!$B$5:$B$2696, B17, Sheet1!$F$5:$F$2696, $C$214)</f>
        <v>800</v>
      </c>
      <c r="E230" s="43">
        <f>COUNTIFS(Sheet1!$B$5:$B$2696, B17, Sheet1!$F$5:$F$2696, $E$214)</f>
        <v>0</v>
      </c>
      <c r="F230" s="43">
        <f>SUMIFS(Sheet1!$G$5:$G$2696, Sheet1!$B$5:$B$2696, B17, Sheet1!$F$5:$F$2696, $E$214)</f>
        <v>0</v>
      </c>
      <c r="G230" s="43">
        <f>COUNTIFS(Sheet1!$B$5:$B$2696, B17, Sheet1!$F$5:$F$2696, $G$214)</f>
        <v>5</v>
      </c>
      <c r="H230" s="43">
        <f>SUMIFS(Sheet1!$G$5:$G$2696, Sheet1!$B$5:$B$2696, B17, Sheet1!$F$5:$F$2696, $G$214)</f>
        <v>27500</v>
      </c>
      <c r="I230" s="43">
        <f>COUNTIFS(Sheet1!$B$5:$B$2696, B230, Sheet1!$F$5:$F$2696, $I$214)</f>
        <v>0</v>
      </c>
      <c r="J230" s="43">
        <f>SUMIFS(Sheet1!$G$5:$G$2696, Sheet1!$B$5:$B$2696, B230, Sheet1!$F$5:$F$2696, $I$214)</f>
        <v>0</v>
      </c>
      <c r="K230" s="43">
        <f>COUNTIFS(Sheet1!$B$5:$B$2696, B17, Sheet1!$F$5:$F$2696, $K$214)</f>
        <v>1</v>
      </c>
      <c r="L230" s="43">
        <f>SUMIFS(Sheet1!$G$5:$G$2696, Sheet1!$B$5:$B$2696, B17, Sheet1!$F$5:$F$2696, $K$214)</f>
        <v>800</v>
      </c>
      <c r="M230" s="43">
        <f>COUNTIFS(Sheet1!$B$5:$B$2696, B17, Sheet1!$F$5:$F$2696, $M$214)</f>
        <v>6</v>
      </c>
      <c r="N230" s="43">
        <f>SUMIFS(Sheet1!$G$5:$G$2696, Sheet1!$B$5:$B$2696, B17, Sheet1!$F$5:$F$2696, $M$214)</f>
        <v>12400</v>
      </c>
      <c r="O230" s="43">
        <f>COUNTIFS(Sheet1!$B$5:$B$2696, B17, Sheet1!$F$5:$F$2696, $O$214)</f>
        <v>1</v>
      </c>
      <c r="P230" s="43">
        <f>SUMIFS(Sheet1!$G$5:$G$2696, Sheet1!$B$5:$B$2696, B17, Sheet1!$F$5:$F$2696, $O$214)</f>
        <v>120</v>
      </c>
      <c r="Q230" s="43">
        <f>COUNTIFS(Sheet1!$B$5:$B$2696, B17, Sheet1!$F$5:$F$2696, $Q$214)</f>
        <v>0</v>
      </c>
      <c r="R230" s="43">
        <f>SUMIFS(Sheet1!$G$5:$G$2696, Sheet1!$B$5:$B$2696, B17, Sheet1!$F$5:$F$2696, $Q$214)</f>
        <v>0</v>
      </c>
      <c r="S230" s="43">
        <f>COUNTIFS(Sheet1!$B$5:$B$2696, B17, Sheet1!$F$5:$F$2696, $S$214)</f>
        <v>0</v>
      </c>
      <c r="T230" s="66">
        <f>SUMIFS(Sheet1!$G$5:$G$2696, Sheet1!$B$5:$B$2696, B17, Sheet1!$F$5:$F$2696, $S$214)</f>
        <v>0</v>
      </c>
      <c r="U230">
        <v>1</v>
      </c>
      <c r="V230">
        <v>3000</v>
      </c>
    </row>
    <row r="231" spans="1:52">
      <c r="A231" s="65">
        <v>26</v>
      </c>
      <c r="B231" s="43" t="s">
        <v>80</v>
      </c>
      <c r="C231" s="43">
        <f>COUNTIFS(Sheet1!$B$5:$B$2696, B13, Sheet1!$F$5:$F$2696, $C$214)</f>
        <v>0</v>
      </c>
      <c r="D231" s="43">
        <f>SUMIFS(Sheet1!$G$5:$G$2696, Sheet1!$B$5:$B$2696, B13, Sheet1!$F$5:$F$2696, $C$214)</f>
        <v>0</v>
      </c>
      <c r="E231" s="43">
        <f>COUNTIFS(Sheet1!$B$5:$B$2696, B13, Sheet1!$F$5:$F$2696, $E$214)</f>
        <v>0</v>
      </c>
      <c r="F231" s="43">
        <f>SUMIFS(Sheet1!$G$5:$G$2696, Sheet1!$B$5:$B$2696, B13, Sheet1!$F$5:$F$2696, $E$214)</f>
        <v>0</v>
      </c>
      <c r="G231" s="43">
        <f>COUNTIFS(Sheet1!$B$5:$B$2696, B13, Sheet1!$F$5:$F$2696, $G$214)</f>
        <v>0</v>
      </c>
      <c r="H231" s="43">
        <f>SUMIFS(Sheet1!$G$5:$G$2696, Sheet1!$B$5:$B$2696, B13, Sheet1!$F$5:$F$2696, $G$214)</f>
        <v>0</v>
      </c>
      <c r="I231" s="43">
        <f>COUNTIFS(Sheet1!$B$5:$B$2696, B231, Sheet1!$F$5:$F$2696, $I$214)</f>
        <v>0</v>
      </c>
      <c r="J231" s="43">
        <f>SUMIFS(Sheet1!$G$5:$G$2696, Sheet1!$B$5:$B$2696, B231, Sheet1!$F$5:$F$2696, $I$214)</f>
        <v>0</v>
      </c>
      <c r="K231" s="43">
        <f>COUNTIFS(Sheet1!$B$5:$B$2696, B13, Sheet1!$F$5:$F$2696, $K$214)</f>
        <v>0</v>
      </c>
      <c r="L231" s="43">
        <f>SUMIFS(Sheet1!$G$5:$G$2696, Sheet1!$B$5:$B$2696, B13, Sheet1!$F$5:$F$2696, $K$214)</f>
        <v>0</v>
      </c>
      <c r="M231" s="43">
        <f>COUNTIFS(Sheet1!$B$5:$B$2696, B13, Sheet1!$F$5:$F$2696, $M$214)</f>
        <v>1</v>
      </c>
      <c r="N231" s="43">
        <f>SUMIFS(Sheet1!$G$5:$G$2696, Sheet1!$B$5:$B$2696, B13, Sheet1!$F$5:$F$2696, $M$214)</f>
        <v>300</v>
      </c>
      <c r="O231" s="43">
        <f>COUNTIFS(Sheet1!$B$5:$B$2696, B13, Sheet1!$F$5:$F$2696, $O$214)</f>
        <v>0</v>
      </c>
      <c r="P231" s="43">
        <f>SUMIFS(Sheet1!$G$5:$G$2696, Sheet1!$B$5:$B$2696, B13, Sheet1!$F$5:$F$2696, $O$214)</f>
        <v>0</v>
      </c>
      <c r="Q231" s="43">
        <f>COUNTIFS(Sheet1!$B$5:$B$2696, B13, Sheet1!$F$5:$F$2696, $Q$214)</f>
        <v>0</v>
      </c>
      <c r="R231" s="43">
        <f>SUMIFS(Sheet1!$G$5:$G$2696, Sheet1!$B$5:$B$2696, B13, Sheet1!$F$5:$F$2696, $Q$214)</f>
        <v>0</v>
      </c>
      <c r="S231" s="43">
        <f>COUNTIFS(Sheet1!$B$5:$B$2696, B13, Sheet1!$F$5:$F$2696, $S$214)</f>
        <v>0</v>
      </c>
      <c r="T231" s="66">
        <f>SUMIFS(Sheet1!$G$5:$G$2696, Sheet1!$B$5:$B$2696, B13, Sheet1!$F$5:$F$2696, $S$214)</f>
        <v>0</v>
      </c>
    </row>
    <row r="232" spans="1:52">
      <c r="A232" s="65">
        <v>21</v>
      </c>
      <c r="B232" s="43" t="s">
        <v>192</v>
      </c>
      <c r="C232" s="43">
        <f>COUNTIFS(Sheet1!$B$5:$B$2696, B18, Sheet1!$F$5:$F$2696, $C$214)</f>
        <v>0</v>
      </c>
      <c r="D232" s="43">
        <f>SUMIFS(Sheet1!$G$5:$G$2696, Sheet1!$B$5:$B$2696, B18, Sheet1!$F$5:$F$2696, $C$214)</f>
        <v>0</v>
      </c>
      <c r="E232" s="43">
        <f>COUNTIFS(Sheet1!$B$5:$B$2696, B18, Sheet1!$F$5:$F$2696, $E$214)</f>
        <v>0</v>
      </c>
      <c r="F232" s="43">
        <f>SUMIFS(Sheet1!$G$5:$G$2696, Sheet1!$B$5:$B$2696, B18, Sheet1!$F$5:$F$2696, $E$214)</f>
        <v>0</v>
      </c>
      <c r="G232" s="43">
        <f>COUNTIFS(Sheet1!$B$5:$B$2696, B18, Sheet1!$F$5:$F$2696, $G$214)</f>
        <v>0</v>
      </c>
      <c r="H232" s="43">
        <f>SUMIFS(Sheet1!$G$5:$G$2696, Sheet1!$B$5:$B$2696, B18, Sheet1!$F$5:$F$2696, $G$214)</f>
        <v>0</v>
      </c>
      <c r="I232" s="43">
        <f>COUNTIFS(Sheet1!$B$5:$B$2696, B232, Sheet1!$F$5:$F$2696, $I$214)</f>
        <v>0</v>
      </c>
      <c r="J232" s="43">
        <f>SUMIFS(Sheet1!$G$5:$G$2696, Sheet1!$B$5:$B$2696, B232, Sheet1!$F$5:$F$2696, $I$214)</f>
        <v>0</v>
      </c>
      <c r="K232" s="43">
        <f>COUNTIFS(Sheet1!$B$5:$B$2696, B18, Sheet1!$F$5:$F$2696, $K$214)</f>
        <v>0</v>
      </c>
      <c r="L232" s="43">
        <f>SUMIFS(Sheet1!$G$5:$G$2696, Sheet1!$B$5:$B$2696, B18, Sheet1!$F$5:$F$2696, $K$214)</f>
        <v>0</v>
      </c>
      <c r="M232" s="43">
        <f>COUNTIFS(Sheet1!$B$5:$B$2696, B18, Sheet1!$F$5:$F$2696, $M$214)</f>
        <v>0</v>
      </c>
      <c r="N232" s="43">
        <f>SUMIFS(Sheet1!$G$5:$G$2696, Sheet1!$B$5:$B$2696, B18, Sheet1!$F$5:$F$2696, $M$214)</f>
        <v>0</v>
      </c>
      <c r="O232" s="43">
        <f>COUNTIFS(Sheet1!$B$5:$B$2696, B18, Sheet1!$F$5:$F$2696, $O$214)</f>
        <v>0</v>
      </c>
      <c r="P232" s="43">
        <f>SUMIFS(Sheet1!$G$5:$G$2696, Sheet1!$B$5:$B$2696, B18, Sheet1!$F$5:$F$2696, $O$214)</f>
        <v>0</v>
      </c>
      <c r="Q232" s="43">
        <f>COUNTIFS(Sheet1!$B$5:$B$2696, B18, Sheet1!$F$5:$F$2696, $Q$214)</f>
        <v>0</v>
      </c>
      <c r="R232" s="43">
        <f>SUMIFS(Sheet1!$G$5:$G$2696, Sheet1!$B$5:$B$2696, B18, Sheet1!$F$5:$F$2696, $Q$214)</f>
        <v>0</v>
      </c>
      <c r="S232" s="43">
        <f>COUNTIFS(Sheet1!$B$5:$B$2696, B18, Sheet1!$F$5:$F$2696, $S$214)</f>
        <v>0</v>
      </c>
      <c r="T232" s="66">
        <f>SUMIFS(Sheet1!$G$5:$G$2696, Sheet1!$B$5:$B$2696, B18, Sheet1!$F$5:$F$2696, $S$214)</f>
        <v>0</v>
      </c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>
      <c r="A233" s="65">
        <v>14</v>
      </c>
      <c r="B233" s="43" t="s">
        <v>194</v>
      </c>
      <c r="C233" s="43">
        <f>COUNTIFS(Sheet1!$B$5:$B$2696, B19, Sheet1!$F$5:$F$2696, $C$214)</f>
        <v>0</v>
      </c>
      <c r="D233" s="43">
        <f>SUMIFS(Sheet1!$G$5:$G$2696, Sheet1!$B$5:$B$2696, B19, Sheet1!$F$5:$F$2696, $C$214)</f>
        <v>0</v>
      </c>
      <c r="E233" s="43">
        <f>COUNTIFS(Sheet1!$B$5:$B$2696, B19, Sheet1!$F$5:$F$2696, $E$214)</f>
        <v>0</v>
      </c>
      <c r="F233" s="43">
        <f>SUMIFS(Sheet1!$G$5:$G$2696, Sheet1!$B$5:$B$2696, B19, Sheet1!$F$5:$F$2696, $E$214)</f>
        <v>0</v>
      </c>
      <c r="G233" s="43">
        <f>COUNTIFS(Sheet1!$B$5:$B$2696, B19, Sheet1!$F$5:$F$2696, $G$214)</f>
        <v>0</v>
      </c>
      <c r="H233" s="43">
        <f>SUMIFS(Sheet1!$G$5:$G$2696, Sheet1!$B$5:$B$2696, B19, Sheet1!$F$5:$F$2696, $G$214)</f>
        <v>0</v>
      </c>
      <c r="I233" s="43">
        <f>COUNTIFS(Sheet1!$B$5:$B$2696, B233, Sheet1!$F$5:$F$2696, $I$214)</f>
        <v>0</v>
      </c>
      <c r="J233" s="43">
        <f>SUMIFS(Sheet1!$G$5:$G$2696, Sheet1!$B$5:$B$2696, B233, Sheet1!$F$5:$F$2696, $I$214)</f>
        <v>0</v>
      </c>
      <c r="K233" s="43">
        <f>COUNTIFS(Sheet1!$B$5:$B$2696, B19, Sheet1!$F$5:$F$2696, $K$214)</f>
        <v>0</v>
      </c>
      <c r="L233" s="43">
        <f>SUMIFS(Sheet1!$G$5:$G$2696, Sheet1!$B$5:$B$2696, B19, Sheet1!$F$5:$F$2696, $K$214)</f>
        <v>0</v>
      </c>
      <c r="M233" s="43">
        <f>COUNTIFS(Sheet1!$B$5:$B$2696, B19, Sheet1!$F$5:$F$2696, $M$214)</f>
        <v>0</v>
      </c>
      <c r="N233" s="43">
        <f>SUMIFS(Sheet1!$G$5:$G$2696, Sheet1!$B$5:$B$2696, B19, Sheet1!$F$5:$F$2696, $M$214)</f>
        <v>0</v>
      </c>
      <c r="O233" s="43">
        <f>COUNTIFS(Sheet1!$B$5:$B$2696, B19, Sheet1!$F$5:$F$2696, $O$214)</f>
        <v>0</v>
      </c>
      <c r="P233" s="43">
        <f>SUMIFS(Sheet1!$G$5:$G$2696, Sheet1!$B$5:$B$2696, B19, Sheet1!$F$5:$F$2696, $O$214)</f>
        <v>0</v>
      </c>
      <c r="Q233" s="43">
        <f>COUNTIFS(Sheet1!$B$5:$B$2696, B19, Sheet1!$F$5:$F$2696, $Q$214)</f>
        <v>0</v>
      </c>
      <c r="R233" s="43">
        <f>SUMIFS(Sheet1!$G$5:$G$2696, Sheet1!$B$5:$B$2696, B19, Sheet1!$F$5:$F$2696, $Q$214)</f>
        <v>0</v>
      </c>
      <c r="S233" s="43">
        <f>COUNTIFS(Sheet1!$B$5:$B$2696, B19, Sheet1!$F$5:$F$2696, $S$214)</f>
        <v>0</v>
      </c>
      <c r="T233" s="66">
        <f>SUMIFS(Sheet1!$G$5:$G$2696, Sheet1!$B$5:$B$2696, B19, Sheet1!$F$5:$F$2696, $S$214)</f>
        <v>0</v>
      </c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>
      <c r="A234" s="86">
        <f>SUM(A217:A233)</f>
        <v>1402</v>
      </c>
      <c r="B234" s="89" t="s">
        <v>87</v>
      </c>
      <c r="C234" s="89">
        <f>SUM(C217:C232)</f>
        <v>2</v>
      </c>
      <c r="D234" s="89">
        <f>SUM(D217:D232)</f>
        <v>1400</v>
      </c>
      <c r="E234" s="89">
        <f>SUM(E217:E232)</f>
        <v>17</v>
      </c>
      <c r="F234" s="89">
        <f>SUM(F217:F232)</f>
        <v>2250</v>
      </c>
      <c r="G234" s="89">
        <f>SUM(G217:G231)</f>
        <v>5</v>
      </c>
      <c r="H234" s="89">
        <f>SUM(H217:H231)</f>
        <v>27500</v>
      </c>
      <c r="I234" s="89">
        <f>SUM(I217:I233)</f>
        <v>1</v>
      </c>
      <c r="J234" s="89">
        <f>SUM(J217:J233)</f>
        <v>500</v>
      </c>
      <c r="K234" s="89">
        <f t="shared" ref="K234:R234" si="9">SUM(K217:K231)</f>
        <v>10</v>
      </c>
      <c r="L234" s="89">
        <f t="shared" si="9"/>
        <v>4550</v>
      </c>
      <c r="M234" s="89">
        <f t="shared" si="9"/>
        <v>28</v>
      </c>
      <c r="N234" s="89">
        <f t="shared" si="9"/>
        <v>24400</v>
      </c>
      <c r="O234" s="89">
        <f t="shared" si="9"/>
        <v>6</v>
      </c>
      <c r="P234" s="89">
        <f t="shared" si="9"/>
        <v>540</v>
      </c>
      <c r="Q234" s="89">
        <f t="shared" si="9"/>
        <v>0</v>
      </c>
      <c r="R234" s="89">
        <f t="shared" si="9"/>
        <v>0</v>
      </c>
      <c r="S234" s="89">
        <f>SUM(S217:S232)</f>
        <v>1</v>
      </c>
      <c r="T234" s="87">
        <f>SUM(T217:T232)</f>
        <v>800</v>
      </c>
      <c r="U234">
        <v>1</v>
      </c>
      <c r="V234">
        <v>3000</v>
      </c>
    </row>
    <row r="241" spans="1:52">
      <c r="A241" s="533" t="s">
        <v>0</v>
      </c>
      <c r="B241" s="534" t="s">
        <v>1</v>
      </c>
      <c r="C241" s="535" t="s">
        <v>300</v>
      </c>
      <c r="D241" s="527"/>
      <c r="E241" s="527"/>
      <c r="F241" s="527"/>
      <c r="G241" s="527"/>
      <c r="H241" s="527"/>
      <c r="I241" s="527"/>
      <c r="J241" s="527"/>
      <c r="K241" s="527"/>
      <c r="L241" s="527"/>
      <c r="M241" s="527"/>
      <c r="N241" s="527"/>
      <c r="O241" s="527"/>
      <c r="P241" s="527"/>
      <c r="Q241" s="527"/>
      <c r="R241" s="536"/>
    </row>
    <row r="242" spans="1:52">
      <c r="A242" s="516"/>
      <c r="B242" s="516"/>
      <c r="C242" s="534" t="s">
        <v>302</v>
      </c>
      <c r="D242" s="519" t="s">
        <v>303</v>
      </c>
      <c r="E242" s="520"/>
      <c r="F242" s="519" t="s">
        <v>304</v>
      </c>
      <c r="G242" s="520"/>
      <c r="H242" s="519" t="s">
        <v>305</v>
      </c>
      <c r="I242" s="520"/>
      <c r="J242" s="519" t="s">
        <v>307</v>
      </c>
      <c r="K242" s="520"/>
      <c r="L242" s="519" t="s">
        <v>308</v>
      </c>
      <c r="M242" s="520"/>
      <c r="N242" s="533" t="s">
        <v>309</v>
      </c>
      <c r="O242" s="519" t="s">
        <v>310</v>
      </c>
      <c r="P242" s="520"/>
      <c r="Q242" s="519" t="s">
        <v>220</v>
      </c>
      <c r="R242" s="520"/>
    </row>
    <row r="243" spans="1:52">
      <c r="A243" s="516"/>
      <c r="B243" s="516"/>
      <c r="C243" s="517"/>
      <c r="D243" s="521"/>
      <c r="E243" s="522"/>
      <c r="F243" s="521"/>
      <c r="G243" s="522"/>
      <c r="H243" s="521"/>
      <c r="I243" s="522"/>
      <c r="J243" s="521"/>
      <c r="K243" s="522"/>
      <c r="L243" s="521"/>
      <c r="M243" s="522"/>
      <c r="N243" s="517"/>
      <c r="O243" s="521"/>
      <c r="P243" s="522"/>
      <c r="Q243" s="521"/>
      <c r="R243" s="522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>
      <c r="A244" s="517"/>
      <c r="B244" s="517"/>
      <c r="C244" s="67" t="s">
        <v>4</v>
      </c>
      <c r="D244" s="65" t="s">
        <v>4</v>
      </c>
      <c r="E244" s="66" t="s">
        <v>41</v>
      </c>
      <c r="F244" s="65" t="s">
        <v>4</v>
      </c>
      <c r="G244" s="66" t="s">
        <v>41</v>
      </c>
      <c r="H244" s="65" t="s">
        <v>4</v>
      </c>
      <c r="I244" s="66" t="s">
        <v>41</v>
      </c>
      <c r="J244" s="65" t="s">
        <v>4</v>
      </c>
      <c r="K244" s="66" t="s">
        <v>41</v>
      </c>
      <c r="L244" s="65" t="s">
        <v>4</v>
      </c>
      <c r="M244" s="66" t="s">
        <v>41</v>
      </c>
      <c r="N244" s="67" t="s">
        <v>4</v>
      </c>
      <c r="O244" s="65" t="s">
        <v>4</v>
      </c>
      <c r="P244" s="66" t="s">
        <v>41</v>
      </c>
      <c r="Q244" s="65" t="s">
        <v>4</v>
      </c>
      <c r="R244" s="66" t="s">
        <v>41</v>
      </c>
    </row>
    <row r="245" spans="1:52">
      <c r="A245" s="67">
        <v>82</v>
      </c>
      <c r="B245" s="67" t="s">
        <v>18</v>
      </c>
      <c r="C245" s="67">
        <f>COUNTIFS(Sheet1!$B$5:$B$2696, B3, Sheet1!$F$5:$F$2696, $C$242)</f>
        <v>0</v>
      </c>
      <c r="D245" s="65">
        <f>COUNTIFS(Sheet1!$B$5:$B$2696, B3, Sheet1!$F$5:$F$2696, $D$242)</f>
        <v>2</v>
      </c>
      <c r="E245" s="66">
        <f>SUMIFS(Sheet1!$G$5:$G$2696, Sheet1!$B$5:$B$2696, B3, Sheet1!$F$5:$F$2696, $D$242)</f>
        <v>700</v>
      </c>
      <c r="F245" s="65">
        <f>COUNTIFS(Sheet1!$B$5:$B$2696, B3, Sheet1!$F$5:$F$2696, $F$242)</f>
        <v>1</v>
      </c>
      <c r="G245" s="66">
        <f>SUMIFS(Sheet1!$G$5:$G$2696, Sheet1!$B$5:$B$2696, B3, Sheet1!$F$5:$F$2696, $F$242)</f>
        <v>100</v>
      </c>
      <c r="H245" s="65">
        <f>COUNTIFS(Sheet1!$B$5:$B$2696, B3, Sheet1!$F$5:$F$2696, $H$242)</f>
        <v>0</v>
      </c>
      <c r="I245" s="66">
        <f>SUMIFS(Sheet1!$G$5:$G$2696, Sheet1!$B$5:$B$2696, B3, Sheet1!$F$5:$F$2696, $H$242)</f>
        <v>0</v>
      </c>
      <c r="J245" s="65">
        <f>COUNTIFS(Sheet1!$B$5:$B$2696, B3, Sheet1!$F$5:$F$2696, $J$242)</f>
        <v>0</v>
      </c>
      <c r="K245" s="66">
        <f>SUMIFS(Sheet1!$G$5:$G$2696, Sheet1!$B$5:$B$2696, B3, Sheet1!$F$5:$F$2696, $J$242)</f>
        <v>0</v>
      </c>
      <c r="L245" s="65">
        <f>COUNTIFS(Sheet1!$B$5:$B$2696, B3, Sheet1!$F$5:$F$2696, $L$242)</f>
        <v>1</v>
      </c>
      <c r="M245" s="66">
        <f>SUMIFS(Sheet1!$G$5:$G$2696, Sheet1!$B$5:$B$2696, B3, Sheet1!$F$5:$F$2696, $L$242)</f>
        <v>1800</v>
      </c>
      <c r="N245" s="67">
        <f>COUNTIFS(Sheet1!$B$5:$B$2696, B3, Sheet1!$F$5:$F$2696, $N$242)</f>
        <v>0</v>
      </c>
      <c r="O245" s="65">
        <f>COUNTIFS(Sheet1!$B$5:$B$2696, B3, Sheet1!$F$5:$F$2696, $O$242)</f>
        <v>0</v>
      </c>
      <c r="P245" s="66">
        <f>SUMIFS(Sheet1!$G$5:$G$2696, Sheet1!$B$5:$B$2696, B3, Sheet1!$F$5:$F$2696, $O$242)</f>
        <v>0</v>
      </c>
      <c r="Q245" s="65">
        <f>COUNTIFS(Sheet1!$B$5:$B$2696, B3, Sheet1!$F$5:$F$2696, $Q$242)</f>
        <v>0</v>
      </c>
      <c r="R245" s="66">
        <f>SUMIFS(Sheet1!$G$5:$G$2696, Sheet1!$B$5:$B$2696, B3, Sheet1!$F$5:$F$2696, $Q$242)</f>
        <v>0</v>
      </c>
    </row>
    <row r="246" spans="1:52">
      <c r="A246" s="67">
        <v>101</v>
      </c>
      <c r="B246" s="67" t="s">
        <v>38</v>
      </c>
      <c r="C246" s="67">
        <f>COUNTIFS(Sheet1!$B$5:$B$2696, B4, Sheet1!$F$5:$F$2696, $C$242)</f>
        <v>0</v>
      </c>
      <c r="D246" s="65">
        <f>COUNTIFS(Sheet1!$B$5:$B$2696, B4, Sheet1!$F$5:$F$2696, $D$242)</f>
        <v>1</v>
      </c>
      <c r="E246" s="66">
        <f>SUMIFS(Sheet1!$G$5:$G$2696, Sheet1!$B$5:$B$2696, B4, Sheet1!$F$5:$F$2696, $D$242)</f>
        <v>250</v>
      </c>
      <c r="F246" s="65">
        <f>COUNTIFS(Sheet1!$B$5:$B$2696, B4, Sheet1!$F$5:$F$2696, $F$242)</f>
        <v>0</v>
      </c>
      <c r="G246" s="66">
        <f>SUMIFS(Sheet1!$G$5:$G$2696, Sheet1!$B$5:$B$2696, B4, Sheet1!$F$5:$F$2696, $F$242)</f>
        <v>0</v>
      </c>
      <c r="H246" s="65">
        <f>COUNTIFS(Sheet1!$B$5:$B$2696, B4, Sheet1!$F$5:$F$2696, $H$242)</f>
        <v>0</v>
      </c>
      <c r="I246" s="66">
        <f>SUMIFS(Sheet1!$G$5:$G$2696, Sheet1!$B$5:$B$2696, B4, Sheet1!$F$5:$F$2696, $H$242)</f>
        <v>0</v>
      </c>
      <c r="J246" s="65">
        <f>COUNTIFS(Sheet1!$B$5:$B$2696, B4, Sheet1!$F$5:$F$2696, $J$242)</f>
        <v>1</v>
      </c>
      <c r="K246" s="66">
        <f>SUMIFS(Sheet1!$G$5:$G$2696, Sheet1!$B$5:$B$2696, B4, Sheet1!$F$5:$F$2696, $J$242)</f>
        <v>120</v>
      </c>
      <c r="L246" s="65">
        <f>COUNTIFS(Sheet1!$B$5:$B$2696, B4, Sheet1!$F$5:$F$2696, $L$242)</f>
        <v>0</v>
      </c>
      <c r="M246" s="66">
        <f>SUMIFS(Sheet1!$G$5:$G$2696, Sheet1!$B$5:$B$2696, B4, Sheet1!$F$5:$F$2696, $L$242)</f>
        <v>0</v>
      </c>
      <c r="N246" s="67">
        <f>COUNTIFS(Sheet1!$B$5:$B$2696, B4, Sheet1!$F$5:$F$2696, $N$242)</f>
        <v>2</v>
      </c>
      <c r="O246" s="65">
        <f>COUNTIFS(Sheet1!$B$5:$B$2696, B4, Sheet1!$F$5:$F$2696, $O$242)</f>
        <v>0</v>
      </c>
      <c r="P246" s="66">
        <f>SUMIFS(Sheet1!$G$5:$G$2696, Sheet1!$B$5:$B$2696, B4, Sheet1!$F$5:$F$2696, $O$242)</f>
        <v>0</v>
      </c>
      <c r="Q246" s="65">
        <f>COUNTIFS(Sheet1!$B$5:$B$2696, B4, Sheet1!$F$5:$F$2696, $Q$242)</f>
        <v>1</v>
      </c>
      <c r="R246" s="66">
        <f>SUMIFS(Sheet1!$G$5:$G$2696, Sheet1!$B$5:$B$2696, B4, Sheet1!$F$5:$F$2696, $Q$242)</f>
        <v>2500</v>
      </c>
      <c r="AE246" t="s">
        <v>1549</v>
      </c>
      <c r="AG246" t="s">
        <v>1550</v>
      </c>
    </row>
    <row r="247" spans="1:52">
      <c r="A247" s="67">
        <v>82</v>
      </c>
      <c r="B247" s="67" t="s">
        <v>43</v>
      </c>
      <c r="C247" s="67">
        <f>COUNTIFS(Sheet1!$B$5:$B$2696, B5, Sheet1!$F$5:$F$2696, $C$242)</f>
        <v>0</v>
      </c>
      <c r="D247" s="65">
        <f>COUNTIFS(Sheet1!$B$5:$B$2696, B5, Sheet1!$F$5:$F$2696, $D$242)</f>
        <v>3</v>
      </c>
      <c r="E247" s="66">
        <f>SUMIFS(Sheet1!$G$5:$G$2696, Sheet1!$B$5:$B$2696, B5, Sheet1!$F$5:$F$2696, $D$242)</f>
        <v>1125</v>
      </c>
      <c r="F247" s="65">
        <f>COUNTIFS(Sheet1!$B$5:$B$2696, B5, Sheet1!$F$5:$F$2696, $F$242)</f>
        <v>1</v>
      </c>
      <c r="G247" s="66">
        <f>SUMIFS(Sheet1!$G$5:$G$2696, Sheet1!$B$5:$B$2696, B5, Sheet1!$F$5:$F$2696, $F$242)</f>
        <v>200</v>
      </c>
      <c r="H247" s="65">
        <f>COUNTIFS(Sheet1!$B$5:$B$2696, B5, Sheet1!$F$5:$F$2696, $H$242)</f>
        <v>2</v>
      </c>
      <c r="I247" s="66">
        <f>SUMIFS(Sheet1!$G$5:$G$2696, Sheet1!$B$5:$B$2696, B5, Sheet1!$F$5:$F$2696, $H$242)</f>
        <v>1560</v>
      </c>
      <c r="J247" s="65">
        <f>COUNTIFS(Sheet1!$B$5:$B$2696, B5, Sheet1!$F$5:$F$2696, $J$242)</f>
        <v>1</v>
      </c>
      <c r="K247" s="66">
        <f>SUMIFS(Sheet1!$G$5:$G$2696, Sheet1!$B$5:$B$2696, B5, Sheet1!$F$5:$F$2696, $J$242)</f>
        <v>120</v>
      </c>
      <c r="L247" s="65">
        <f>COUNTIFS(Sheet1!$B$5:$B$2696, B5, Sheet1!$F$5:$F$2696, $L$242)</f>
        <v>0</v>
      </c>
      <c r="M247" s="66">
        <f>SUMIFS(Sheet1!$G$5:$G$2696, Sheet1!$B$5:$B$2696, B5, Sheet1!$F$5:$F$2696, $L$242)</f>
        <v>0</v>
      </c>
      <c r="N247" s="67">
        <f>COUNTIFS(Sheet1!$B$5:$B$2696, B5, Sheet1!$F$5:$F$2696, $N$242)</f>
        <v>3</v>
      </c>
      <c r="O247" s="65">
        <f>COUNTIFS(Sheet1!$B$5:$B$2696, B5, Sheet1!$F$5:$F$2696, $O$242)</f>
        <v>0</v>
      </c>
      <c r="P247" s="66">
        <f>SUMIFS(Sheet1!$G$5:$G$2696, Sheet1!$B$5:$B$2696, B5, Sheet1!$F$5:$F$2696, $O$242)</f>
        <v>0</v>
      </c>
      <c r="Q247" s="65">
        <f>COUNTIFS(Sheet1!$B$5:$B$2696, B5, Sheet1!$F$5:$F$2696, $Q$242)</f>
        <v>0</v>
      </c>
      <c r="R247" s="66">
        <f>SUMIFS(Sheet1!$G$5:$G$2696, Sheet1!$B$5:$B$2696, B5, Sheet1!$F$5:$F$2696, $Q$242)</f>
        <v>0</v>
      </c>
      <c r="AE247" t="e">
        <f>SUM(E263+G263+I263+K263+M263+P263+R263+D280+#REF!+F280+H280+J280+L280+N280+P280+R280+T280+V280+F295+H295+L295+N295+P295+R295+V295+X295+Z295+D310+G310+I310+K310+M310)</f>
        <v>#REF!</v>
      </c>
      <c r="AG247" t="e">
        <f>SUM(C263+D263+F263+H263+J263+L263+N263+O263+Q263+C280+#REF!+E280+G280+I280+K280+M280+O280+Q280+S280+U280+W280+E295+G295+I295+K295+M295+O295+Q295+S295+U295+W295+Y295+AA295+C310+F310+H310+J310+L310)</f>
        <v>#REF!</v>
      </c>
    </row>
    <row r="248" spans="1:52">
      <c r="A248" s="67">
        <v>102</v>
      </c>
      <c r="B248" s="67" t="s">
        <v>44</v>
      </c>
      <c r="C248" s="67">
        <f>COUNTIFS(Sheet1!$B$5:$B$2696, B6, Sheet1!$F$5:$F$2696, $C$242)</f>
        <v>0</v>
      </c>
      <c r="D248" s="65">
        <f>COUNTIFS(Sheet1!$B$5:$B$2696, B6, Sheet1!$F$5:$F$2696, $D$242)</f>
        <v>0</v>
      </c>
      <c r="E248" s="66">
        <f>SUMIFS(Sheet1!$G$5:$G$2696, Sheet1!$B$5:$B$2696, B6, Sheet1!$F$5:$F$2696, $D$242)</f>
        <v>0</v>
      </c>
      <c r="F248" s="65">
        <f>COUNTIFS(Sheet1!$B$5:$B$2696, B6, Sheet1!$F$5:$F$2696, $F$242)</f>
        <v>2</v>
      </c>
      <c r="G248" s="66">
        <f>SUMIFS(Sheet1!$G$5:$G$2696, Sheet1!$B$5:$B$2696, B6, Sheet1!$F$5:$F$2696, $F$242)</f>
        <v>250</v>
      </c>
      <c r="H248" s="65">
        <f>COUNTIFS(Sheet1!$B$5:$B$2696, B6, Sheet1!$F$5:$F$2696, $H$242)</f>
        <v>0</v>
      </c>
      <c r="I248" s="66">
        <f>SUMIFS(Sheet1!$G$5:$G$2696, Sheet1!$B$5:$B$2696, B6, Sheet1!$F$5:$F$2696, $H$242)</f>
        <v>0</v>
      </c>
      <c r="J248" s="65">
        <f>COUNTIFS(Sheet1!$B$5:$B$2696, B6, Sheet1!$F$5:$F$2696, $J$242)</f>
        <v>0</v>
      </c>
      <c r="K248" s="66">
        <f>SUMIFS(Sheet1!$G$5:$G$2696, Sheet1!$B$5:$B$2696, B6, Sheet1!$F$5:$F$2696, $J$242)</f>
        <v>0</v>
      </c>
      <c r="L248" s="65">
        <f>COUNTIFS(Sheet1!$B$5:$B$2696, B6, Sheet1!$F$5:$F$2696, $L$242)</f>
        <v>1</v>
      </c>
      <c r="M248" s="66">
        <f>SUMIFS(Sheet1!$G$5:$G$2696, Sheet1!$B$5:$B$2696, B6, Sheet1!$F$5:$F$2696, $L$242)</f>
        <v>0</v>
      </c>
      <c r="N248" s="67">
        <f>COUNTIFS(Sheet1!$B$5:$B$2696, B6, Sheet1!$F$5:$F$2696, $N$242)</f>
        <v>0</v>
      </c>
      <c r="O248" s="65">
        <f>COUNTIFS(Sheet1!$B$5:$B$2696, B6, Sheet1!$F$5:$F$2696, $O$242)</f>
        <v>0</v>
      </c>
      <c r="P248" s="66">
        <f>SUMIFS(Sheet1!$G$5:$G$2696, Sheet1!$B$5:$B$2696, B6, Sheet1!$F$5:$F$2696, $O$242)</f>
        <v>0</v>
      </c>
      <c r="Q248" s="65">
        <f>COUNTIFS(Sheet1!$B$5:$B$2696, B6, Sheet1!$F$5:$F$2696, $Q$242)</f>
        <v>0</v>
      </c>
      <c r="R248" s="66">
        <f>SUMIFS(Sheet1!$G$5:$G$2696, Sheet1!$B$5:$B$2696, B6, Sheet1!$F$5:$F$2696, $Q$242)</f>
        <v>0</v>
      </c>
    </row>
    <row r="249" spans="1:52">
      <c r="A249" s="67">
        <v>81</v>
      </c>
      <c r="B249" s="67" t="s">
        <v>46</v>
      </c>
      <c r="C249" s="67">
        <f>COUNTIFS(Sheet1!$B$5:$B$2696, B7, Sheet1!$F$5:$F$2696, $C$242)</f>
        <v>3</v>
      </c>
      <c r="D249" s="65">
        <f>COUNTIFS(Sheet1!$B$5:$B$2696, B7, Sheet1!$F$5:$F$2696, $D$242)</f>
        <v>1</v>
      </c>
      <c r="E249" s="66">
        <f>SUMIFS(Sheet1!$G$5:$G$2696, Sheet1!$B$5:$B$2696, B7, Sheet1!$F$5:$F$2696, $D$242)</f>
        <v>850</v>
      </c>
      <c r="F249" s="65">
        <f>COUNTIFS(Sheet1!$B$5:$B$2696, B7, Sheet1!$F$5:$F$2696, $F$242)</f>
        <v>1</v>
      </c>
      <c r="G249" s="66">
        <f>SUMIFS(Sheet1!$G$5:$G$2696, Sheet1!$B$5:$B$2696, B7, Sheet1!$F$5:$F$2696, $F$242)</f>
        <v>200</v>
      </c>
      <c r="H249" s="65">
        <f>COUNTIFS(Sheet1!$B$5:$B$2696, B7, Sheet1!$F$5:$F$2696, $H$242)</f>
        <v>0</v>
      </c>
      <c r="I249" s="66">
        <f>SUMIFS(Sheet1!$G$5:$G$2696, Sheet1!$B$5:$B$2696, B7, Sheet1!$F$5:$F$2696, $H$242)</f>
        <v>0</v>
      </c>
      <c r="J249" s="65">
        <f>COUNTIFS(Sheet1!$B$5:$B$2696, B7, Sheet1!$F$5:$F$2696, $J$242)</f>
        <v>0</v>
      </c>
      <c r="K249" s="66">
        <f>SUMIFS(Sheet1!$G$5:$G$2696, Sheet1!$B$5:$B$2696, B7, Sheet1!$F$5:$F$2696, $J$242)</f>
        <v>0</v>
      </c>
      <c r="L249" s="65">
        <f>COUNTIFS(Sheet1!$B$5:$B$2696, B7, Sheet1!$F$5:$F$2696, $L$242)</f>
        <v>2</v>
      </c>
      <c r="M249" s="66">
        <f>SUMIFS(Sheet1!$G$5:$G$2696, Sheet1!$B$5:$B$2696, B7, Sheet1!$F$5:$F$2696, $L$242)</f>
        <v>0</v>
      </c>
      <c r="N249" s="67">
        <f>COUNTIFS(Sheet1!$B$5:$B$2696, B7, Sheet1!$F$5:$F$2696, $N$242)</f>
        <v>0</v>
      </c>
      <c r="O249" s="65">
        <f>COUNTIFS(Sheet1!$B$5:$B$2696, B7, Sheet1!$F$5:$F$2696, $O$242)</f>
        <v>0</v>
      </c>
      <c r="P249" s="66">
        <f>SUMIFS(Sheet1!$G$5:$G$2696, Sheet1!$B$5:$B$2696, B7, Sheet1!$F$5:$F$2696, $O$242)</f>
        <v>0</v>
      </c>
      <c r="Q249" s="65">
        <f>COUNTIFS(Sheet1!$B$5:$B$2696, B7, Sheet1!$F$5:$F$2696, $Q$242)</f>
        <v>0</v>
      </c>
      <c r="R249" s="66">
        <f>SUMIFS(Sheet1!$G$5:$G$2696, Sheet1!$B$5:$B$2696, B7, Sheet1!$F$5:$F$2696, $Q$242)</f>
        <v>0</v>
      </c>
    </row>
    <row r="250" spans="1:52">
      <c r="A250" s="67">
        <v>125</v>
      </c>
      <c r="B250" s="67" t="s">
        <v>47</v>
      </c>
      <c r="C250" s="67">
        <f>COUNTIFS(Sheet1!$B$5:$B$2696, B8, Sheet1!$F$5:$F$2696, $C$242)</f>
        <v>0</v>
      </c>
      <c r="D250" s="65">
        <f>COUNTIFS(Sheet1!$B$5:$B$2696, B8, Sheet1!$F$5:$F$2696, $D$242)</f>
        <v>1</v>
      </c>
      <c r="E250" s="66">
        <f>SUMIFS(Sheet1!$G$5:$G$2696, Sheet1!$B$5:$B$2696, B8, Sheet1!$F$5:$F$2696, $D$242)</f>
        <v>400</v>
      </c>
      <c r="F250" s="65">
        <f>COUNTIFS(Sheet1!$B$5:$B$2696, B8, Sheet1!$F$5:$F$2696, $F$242)</f>
        <v>2</v>
      </c>
      <c r="G250" s="66">
        <f>SUMIFS(Sheet1!$G$5:$G$2696, Sheet1!$B$5:$B$2696, B8, Sheet1!$F$5:$F$2696, $F$242)</f>
        <v>200</v>
      </c>
      <c r="H250" s="65">
        <f>COUNTIFS(Sheet1!$B$5:$B$2696, B8, Sheet1!$F$5:$F$2696, $H$242)</f>
        <v>0</v>
      </c>
      <c r="I250" s="66">
        <f>SUMIFS(Sheet1!$G$5:$G$2696, Sheet1!$B$5:$B$2696, B8, Sheet1!$F$5:$F$2696, $H$242)</f>
        <v>0</v>
      </c>
      <c r="J250" s="65">
        <f>COUNTIFS(Sheet1!$B$5:$B$2696, B8, Sheet1!$F$5:$F$2696, $J$242)</f>
        <v>1</v>
      </c>
      <c r="K250" s="66">
        <f>SUMIFS(Sheet1!$G$5:$G$2696, Sheet1!$B$5:$B$2696, B8, Sheet1!$F$5:$F$2696, $J$242)</f>
        <v>500</v>
      </c>
      <c r="L250" s="65">
        <f>COUNTIFS(Sheet1!$B$5:$B$2696, B8, Sheet1!$F$5:$F$2696, $L$242)</f>
        <v>1</v>
      </c>
      <c r="M250" s="66">
        <f>SUMIFS(Sheet1!$G$5:$G$2696, Sheet1!$B$5:$B$2696, B8, Sheet1!$F$5:$F$2696, $L$242)</f>
        <v>0</v>
      </c>
      <c r="N250" s="67">
        <f>COUNTIFS(Sheet1!$B$5:$B$2696, B8, Sheet1!$F$5:$F$2696, $N$242)</f>
        <v>0</v>
      </c>
      <c r="O250" s="65">
        <f>COUNTIFS(Sheet1!$B$5:$B$2696, B8, Sheet1!$F$5:$F$2696, $O$242)</f>
        <v>0</v>
      </c>
      <c r="P250" s="66">
        <f>SUMIFS(Sheet1!$G$5:$G$2696, Sheet1!$B$5:$B$2696, B8, Sheet1!$F$5:$F$2696, $O$242)</f>
        <v>0</v>
      </c>
      <c r="Q250" s="65">
        <f>COUNTIFS(Sheet1!$B$5:$B$2696, B8, Sheet1!$F$5:$F$2696, $Q$242)</f>
        <v>0</v>
      </c>
      <c r="R250" s="66">
        <f>SUMIFS(Sheet1!$G$5:$G$2696, Sheet1!$B$5:$B$2696, B8, Sheet1!$F$5:$F$2696, $Q$242)</f>
        <v>0</v>
      </c>
    </row>
    <row r="251" spans="1:52">
      <c r="A251" s="67">
        <v>38</v>
      </c>
      <c r="B251" s="67" t="s">
        <v>49</v>
      </c>
      <c r="C251" s="67">
        <f>COUNTIFS(Sheet1!$B$5:$B$2696, B9, Sheet1!$F$5:$F$2696, $C$242)</f>
        <v>0</v>
      </c>
      <c r="D251" s="65">
        <f>COUNTIFS(Sheet1!$B$5:$B$2696, B9, Sheet1!$F$5:$F$2696, $D$242)</f>
        <v>1</v>
      </c>
      <c r="E251" s="66">
        <f>SUMIFS(Sheet1!$G$5:$G$2696, Sheet1!$B$5:$B$2696, B9, Sheet1!$F$5:$F$2696, $D$242)</f>
        <v>300</v>
      </c>
      <c r="F251" s="65">
        <f>COUNTIFS(Sheet1!$B$5:$B$2696, B9, Sheet1!$F$5:$F$2696, $F$242)</f>
        <v>0</v>
      </c>
      <c r="G251" s="66">
        <f>SUMIFS(Sheet1!$G$5:$G$2696, Sheet1!$B$5:$B$2696, B9, Sheet1!$F$5:$F$2696, $F$242)</f>
        <v>0</v>
      </c>
      <c r="H251" s="65">
        <f>COUNTIFS(Sheet1!$B$5:$B$2696, B9, Sheet1!$F$5:$F$2696, $H$242)</f>
        <v>0</v>
      </c>
      <c r="I251" s="66">
        <f>SUMIFS(Sheet1!$G$5:$G$2696, Sheet1!$B$5:$B$2696, B9, Sheet1!$F$5:$F$2696, $H$242)</f>
        <v>0</v>
      </c>
      <c r="J251" s="65">
        <f>COUNTIFS(Sheet1!$B$5:$B$2696, B9, Sheet1!$F$5:$F$2696, $J$242)</f>
        <v>0</v>
      </c>
      <c r="K251" s="66">
        <f>SUMIFS(Sheet1!$G$5:$G$2696, Sheet1!$B$5:$B$2696, B9, Sheet1!$F$5:$F$2696, $J$242)</f>
        <v>0</v>
      </c>
      <c r="L251" s="65">
        <f>COUNTIFS(Sheet1!$B$5:$B$2696, B9, Sheet1!$F$5:$F$2696, $L$242)</f>
        <v>0</v>
      </c>
      <c r="M251" s="66">
        <f>SUMIFS(Sheet1!$G$5:$G$2696, Sheet1!$B$5:$B$2696, B9, Sheet1!$F$5:$F$2696, $L$242)</f>
        <v>0</v>
      </c>
      <c r="N251" s="67">
        <f>COUNTIFS(Sheet1!$B$5:$B$2696, B9, Sheet1!$F$5:$F$2696, $N$242)</f>
        <v>2</v>
      </c>
      <c r="O251" s="65">
        <f>COUNTIFS(Sheet1!$B$5:$B$2696, B9, Sheet1!$F$5:$F$2696, $O$242)</f>
        <v>0</v>
      </c>
      <c r="P251" s="66">
        <f>SUMIFS(Sheet1!$G$5:$G$2696, Sheet1!$B$5:$B$2696, B9, Sheet1!$F$5:$F$2696, $O$242)</f>
        <v>0</v>
      </c>
      <c r="Q251" s="65">
        <f>COUNTIFS(Sheet1!$B$5:$B$2696, B9, Sheet1!$F$5:$F$2696, $Q$242)</f>
        <v>0</v>
      </c>
      <c r="R251" s="66">
        <f>SUMIFS(Sheet1!$G$5:$G$2696, Sheet1!$B$5:$B$2696, B9, Sheet1!$F$5:$F$2696, $Q$242)</f>
        <v>0</v>
      </c>
    </row>
    <row r="252" spans="1:52">
      <c r="A252" s="67">
        <v>219</v>
      </c>
      <c r="B252" s="67" t="s">
        <v>67</v>
      </c>
      <c r="C252" s="67">
        <f>COUNTIFS(Sheet1!$B$5:$B$2696, B10, Sheet1!$F$5:$F$2696, $C$242)</f>
        <v>0</v>
      </c>
      <c r="D252" s="65">
        <f>COUNTIFS(Sheet1!$B$5:$B$2696, B10, Sheet1!$F$5:$F$2696, $D$242)</f>
        <v>1</v>
      </c>
      <c r="E252" s="66">
        <f>SUMIFS(Sheet1!$G$5:$G$2696, Sheet1!$B$5:$B$2696, B10, Sheet1!$F$5:$F$2696, $D$242)</f>
        <v>520</v>
      </c>
      <c r="F252" s="65">
        <f>COUNTIFS(Sheet1!$B$5:$B$2696, B10, Sheet1!$F$5:$F$2696, $F$242)</f>
        <v>1</v>
      </c>
      <c r="G252" s="66">
        <f>SUMIFS(Sheet1!$G$5:$G$2696, Sheet1!$B$5:$B$2696, B10, Sheet1!$F$5:$F$2696, $F$242)</f>
        <v>344</v>
      </c>
      <c r="H252" s="65">
        <f>COUNTIFS(Sheet1!$B$5:$B$2696, B10, Sheet1!$F$5:$F$2696, $H$242)</f>
        <v>0</v>
      </c>
      <c r="I252" s="66">
        <f>SUMIFS(Sheet1!$G$5:$G$2696, Sheet1!$B$5:$B$2696, B10, Sheet1!$F$5:$F$2696, $H$242)</f>
        <v>0</v>
      </c>
      <c r="J252" s="65">
        <f>COUNTIFS(Sheet1!$B$5:$B$2696, B10, Sheet1!$F$5:$F$2696, $J$242)</f>
        <v>1</v>
      </c>
      <c r="K252" s="66">
        <f>SUMIFS(Sheet1!$G$5:$G$2696, Sheet1!$B$5:$B$2696, B10, Sheet1!$F$5:$F$2696, $J$242)</f>
        <v>120</v>
      </c>
      <c r="L252" s="65">
        <f>COUNTIFS(Sheet1!$B$5:$B$2696, B10, Sheet1!$F$5:$F$2696, $L$242)</f>
        <v>0</v>
      </c>
      <c r="M252" s="66">
        <f>SUMIFS(Sheet1!$G$5:$G$2696, Sheet1!$B$5:$B$2696, B10, Sheet1!$F$5:$F$2696, $L$242)</f>
        <v>0</v>
      </c>
      <c r="N252" s="67">
        <f>COUNTIFS(Sheet1!$B$5:$B$2696, B10, Sheet1!$F$5:$F$2696, $N$242)</f>
        <v>2</v>
      </c>
      <c r="O252" s="65">
        <f>COUNTIFS(Sheet1!$B$5:$B$2696, B10, Sheet1!$F$5:$F$2696, $O$242)</f>
        <v>0</v>
      </c>
      <c r="P252" s="66">
        <f>SUMIFS(Sheet1!$G$5:$G$2696, Sheet1!$B$5:$B$2696, B10, Sheet1!$F$5:$F$2696, $O$242)</f>
        <v>0</v>
      </c>
      <c r="Q252" s="65">
        <f>COUNTIFS(Sheet1!$B$5:$B$2696, B10, Sheet1!$F$5:$F$2696, $Q$242)</f>
        <v>0</v>
      </c>
      <c r="R252" s="66">
        <f>SUMIFS(Sheet1!$G$5:$G$2696, Sheet1!$B$5:$B$2696, B10, Sheet1!$F$5:$F$2696, $Q$242)</f>
        <v>0</v>
      </c>
    </row>
    <row r="253" spans="1:52">
      <c r="A253" s="67">
        <v>87</v>
      </c>
      <c r="B253" s="67" t="s">
        <v>68</v>
      </c>
      <c r="C253" s="67">
        <f>COUNTIFS(Sheet1!$B$5:$B$2696, B11, Sheet1!$F$5:$F$2696, $C$242)</f>
        <v>0</v>
      </c>
      <c r="D253" s="65">
        <f>COUNTIFS(Sheet1!$B$5:$B$2696, B11, Sheet1!$F$5:$F$2696, $D$242)</f>
        <v>0</v>
      </c>
      <c r="E253" s="66">
        <f>SUMIFS(Sheet1!$G$5:$G$2696, Sheet1!$B$5:$B$2696, B11, Sheet1!$F$5:$F$2696, $D$242)</f>
        <v>0</v>
      </c>
      <c r="F253" s="65">
        <f>COUNTIFS(Sheet1!$B$5:$B$2696, B11, Sheet1!$F$5:$F$2696, $F$242)</f>
        <v>0</v>
      </c>
      <c r="G253" s="66">
        <f>SUMIFS(Sheet1!$G$5:$G$2696, Sheet1!$B$5:$B$2696, B11, Sheet1!$F$5:$F$2696, $F$242)</f>
        <v>0</v>
      </c>
      <c r="H253" s="65">
        <f>COUNTIFS(Sheet1!$B$5:$B$2696, B11, Sheet1!$F$5:$F$2696, $H$242)</f>
        <v>0</v>
      </c>
      <c r="I253" s="66">
        <f>SUMIFS(Sheet1!$G$5:$G$2696, Sheet1!$B$5:$B$2696, B11, Sheet1!$F$5:$F$2696, $H$242)</f>
        <v>0</v>
      </c>
      <c r="J253" s="65">
        <f>COUNTIFS(Sheet1!$B$5:$B$2696, B11, Sheet1!$F$5:$F$2696, $J$242)</f>
        <v>0</v>
      </c>
      <c r="K253" s="66">
        <f>SUMIFS(Sheet1!$G$5:$G$2696, Sheet1!$B$5:$B$2696, B11, Sheet1!$F$5:$F$2696, $J$242)</f>
        <v>0</v>
      </c>
      <c r="L253" s="65">
        <f>COUNTIFS(Sheet1!$B$5:$B$2696, B11, Sheet1!$F$5:$F$2696, $L$242)</f>
        <v>0</v>
      </c>
      <c r="M253" s="66">
        <f>SUMIFS(Sheet1!$G$5:$G$2696, Sheet1!$B$5:$B$2696, B11, Sheet1!$F$5:$F$2696, $L$242)</f>
        <v>0</v>
      </c>
      <c r="N253" s="67">
        <f>COUNTIFS(Sheet1!$B$5:$B$2696, B11, Sheet1!$F$5:$F$2696, $N$242)</f>
        <v>0</v>
      </c>
      <c r="O253" s="65">
        <f>COUNTIFS(Sheet1!$B$5:$B$2696, B11, Sheet1!$F$5:$F$2696, $O$242)</f>
        <v>3</v>
      </c>
      <c r="P253" s="66">
        <f>SUMIFS(Sheet1!$G$5:$G$2696, Sheet1!$B$5:$B$2696, B11, Sheet1!$F$5:$F$2696, $O$242)</f>
        <v>1600</v>
      </c>
      <c r="Q253" s="65">
        <f>COUNTIFS(Sheet1!$B$5:$B$2696, B11, Sheet1!$F$5:$F$2696, $Q$242)</f>
        <v>0</v>
      </c>
      <c r="R253" s="66">
        <f>SUMIFS(Sheet1!$G$5:$G$2696, Sheet1!$B$5:$B$2696, B11, Sheet1!$F$5:$F$2696, $Q$242)</f>
        <v>0</v>
      </c>
    </row>
    <row r="254" spans="1:52">
      <c r="A254" s="67">
        <v>63</v>
      </c>
      <c r="B254" s="67" t="s">
        <v>69</v>
      </c>
      <c r="C254" s="67">
        <f>COUNTIFS(Sheet1!$B$5:$B$2696, B12, Sheet1!$F$5:$F$2696, $C$242)</f>
        <v>0</v>
      </c>
      <c r="D254" s="65">
        <f>COUNTIFS(Sheet1!$B$5:$B$2696, B12, Sheet1!$F$5:$F$2696, $D$242)</f>
        <v>0</v>
      </c>
      <c r="E254" s="66">
        <f>SUMIFS(Sheet1!$G$5:$G$2696, Sheet1!$B$5:$B$2696, B12, Sheet1!$F$5:$F$2696, $D$242)</f>
        <v>0</v>
      </c>
      <c r="F254" s="65">
        <f>COUNTIFS(Sheet1!$B$5:$B$2696, B12, Sheet1!$F$5:$F$2696, $F$242)</f>
        <v>0</v>
      </c>
      <c r="G254" s="66">
        <f>SUMIFS(Sheet1!$G$5:$G$2696, Sheet1!$B$5:$B$2696, B12, Sheet1!$F$5:$F$2696, $F$242)</f>
        <v>0</v>
      </c>
      <c r="H254" s="65">
        <f>COUNTIFS(Sheet1!$B$5:$B$2696, B12, Sheet1!$F$5:$F$2696, $H$242)</f>
        <v>0</v>
      </c>
      <c r="I254" s="66">
        <f>SUMIFS(Sheet1!$G$5:$G$2696, Sheet1!$B$5:$B$2696, B12, Sheet1!$F$5:$F$2696, $H$242)</f>
        <v>0</v>
      </c>
      <c r="J254" s="65">
        <f>COUNTIFS(Sheet1!$B$5:$B$2696, B12, Sheet1!$F$5:$F$2696, $J$242)</f>
        <v>0</v>
      </c>
      <c r="K254" s="66">
        <f>SUMIFS(Sheet1!$G$5:$G$2696, Sheet1!$B$5:$B$2696, B12, Sheet1!$F$5:$F$2696, $J$242)</f>
        <v>0</v>
      </c>
      <c r="L254" s="65">
        <f>COUNTIFS(Sheet1!$B$5:$B$2696, B12, Sheet1!$F$5:$F$2696, $L$242)</f>
        <v>0</v>
      </c>
      <c r="M254" s="66">
        <f>SUMIFS(Sheet1!$G$5:$G$2696, Sheet1!$B$5:$B$2696, B12, Sheet1!$F$5:$F$2696, $L$242)</f>
        <v>0</v>
      </c>
      <c r="N254" s="67">
        <f>COUNTIFS(Sheet1!$B$5:$B$2696, B12, Sheet1!$F$5:$F$2696, $N$242)</f>
        <v>0</v>
      </c>
      <c r="O254" s="65">
        <f>COUNTIFS(Sheet1!$B$5:$B$2696, B12, Sheet1!$F$5:$F$2696, $O$242)</f>
        <v>0</v>
      </c>
      <c r="P254" s="66">
        <f>SUMIFS(Sheet1!$G$5:$G$2696, Sheet1!$B$5:$B$2696, B12, Sheet1!$F$5:$F$2696, $O$242)</f>
        <v>0</v>
      </c>
      <c r="Q254" s="65">
        <f>COUNTIFS(Sheet1!$B$5:$B$2696, B12, Sheet1!$F$5:$F$2696, $Q$242)</f>
        <v>0</v>
      </c>
      <c r="R254" s="66">
        <f>SUMIFS(Sheet1!$G$5:$G$2696, Sheet1!$B$5:$B$2696, B12, Sheet1!$F$5:$F$2696, $Q$242)</f>
        <v>0</v>
      </c>
    </row>
    <row r="255" spans="1:52">
      <c r="A255" s="67">
        <v>33</v>
      </c>
      <c r="B255" s="67" t="s">
        <v>71</v>
      </c>
      <c r="C255" s="67">
        <f>COUNTIFS(Sheet1!$B$5:$B$2696, B14, Sheet1!$F$5:$F$2696, $C$242)</f>
        <v>0</v>
      </c>
      <c r="D255" s="65">
        <f>COUNTIFS(Sheet1!$B$5:$B$2696, B14, Sheet1!$F$5:$F$2696, $D$242)</f>
        <v>0</v>
      </c>
      <c r="E255" s="66">
        <f>SUMIFS(Sheet1!$G$5:$G$2696, Sheet1!$B$5:$B$2696, B14, Sheet1!$F$5:$F$2696, $D$242)</f>
        <v>0</v>
      </c>
      <c r="F255" s="65">
        <f>COUNTIFS(Sheet1!$B$5:$B$2696, B14, Sheet1!$F$5:$F$2696, $F$242)</f>
        <v>0</v>
      </c>
      <c r="G255" s="66">
        <f>SUMIFS(Sheet1!$G$5:$G$2696, Sheet1!$B$5:$B$2696, B14, Sheet1!$F$5:$F$2696, $F$242)</f>
        <v>0</v>
      </c>
      <c r="H255" s="65">
        <f>COUNTIFS(Sheet1!$B$5:$B$2696, B14, Sheet1!$F$5:$F$2696, $H$242)</f>
        <v>0</v>
      </c>
      <c r="I255" s="66">
        <f>SUMIFS(Sheet1!$G$5:$G$2696, Sheet1!$B$5:$B$2696, B14, Sheet1!$F$5:$F$2696, $H$242)</f>
        <v>0</v>
      </c>
      <c r="J255" s="65">
        <f>COUNTIFS(Sheet1!$B$5:$B$2696, B14, Sheet1!$F$5:$F$2696, $J$242)</f>
        <v>0</v>
      </c>
      <c r="K255" s="66">
        <f>SUMIFS(Sheet1!$G$5:$G$2696, Sheet1!$B$5:$B$2696, B14, Sheet1!$F$5:$F$2696, $J$242)</f>
        <v>0</v>
      </c>
      <c r="L255" s="65">
        <f>COUNTIFS(Sheet1!$B$5:$B$2696, B14, Sheet1!$F$5:$F$2696, $L$242)</f>
        <v>0</v>
      </c>
      <c r="M255" s="66">
        <f>SUMIFS(Sheet1!$G$5:$G$2696, Sheet1!$B$5:$B$2696, B14, Sheet1!$F$5:$F$2696, $L$242)</f>
        <v>0</v>
      </c>
      <c r="N255" s="67">
        <f>COUNTIFS(Sheet1!$B$5:$B$2696, B14, Sheet1!$F$5:$F$2696, $N$242)</f>
        <v>0</v>
      </c>
      <c r="O255" s="65">
        <f>COUNTIFS(Sheet1!$B$5:$B$2696, B14, Sheet1!$F$5:$F$2696, $O$242)</f>
        <v>0</v>
      </c>
      <c r="P255" s="66">
        <f>SUMIFS(Sheet1!$G$5:$G$2696, Sheet1!$B$5:$B$2696, B14, Sheet1!$F$5:$F$2696, $O$242)</f>
        <v>0</v>
      </c>
      <c r="Q255" s="65">
        <f>COUNTIFS(Sheet1!$B$5:$B$2696, B14, Sheet1!$F$5:$F$2696, $Q$242)</f>
        <v>0</v>
      </c>
      <c r="R255" s="66">
        <f>SUMIFS(Sheet1!$G$5:$G$2696, Sheet1!$B$5:$B$2696, B14, Sheet1!$F$5:$F$2696, $Q$242)</f>
        <v>0</v>
      </c>
    </row>
    <row r="256" spans="1:52">
      <c r="A256" s="67">
        <v>83</v>
      </c>
      <c r="B256" s="67" t="s">
        <v>72</v>
      </c>
      <c r="C256" s="67">
        <f>COUNTIFS(Sheet1!$B$5:$B$2696, B15, Sheet1!$F$5:$F$2696, $C$242)</f>
        <v>0</v>
      </c>
      <c r="D256" s="65">
        <f>COUNTIFS(Sheet1!$B$5:$B$2696, B15, Sheet1!$F$5:$F$2696, $D$242)</f>
        <v>0</v>
      </c>
      <c r="E256" s="66">
        <f>SUMIFS(Sheet1!$G$5:$G$2696, Sheet1!$B$5:$B$2696, B15, Sheet1!$F$5:$F$2696, $D$242)</f>
        <v>0</v>
      </c>
      <c r="F256" s="65">
        <f>COUNTIFS(Sheet1!$B$5:$B$2696, B15, Sheet1!$F$5:$F$2696, $F$242)</f>
        <v>0</v>
      </c>
      <c r="G256" s="66">
        <f>SUMIFS(Sheet1!$G$5:$G$2696, Sheet1!$B$5:$B$2696, B15, Sheet1!$F$5:$F$2696, $F$242)</f>
        <v>0</v>
      </c>
      <c r="H256" s="65">
        <f>COUNTIFS(Sheet1!$B$5:$B$2696, B15, Sheet1!$F$5:$F$2696, $H$242)</f>
        <v>0</v>
      </c>
      <c r="I256" s="66">
        <f>SUMIFS(Sheet1!$G$5:$G$2696, Sheet1!$B$5:$B$2696, B15, Sheet1!$F$5:$F$2696, $H$242)</f>
        <v>0</v>
      </c>
      <c r="J256" s="65">
        <f>COUNTIFS(Sheet1!$B$5:$B$2696, B15, Sheet1!$F$5:$F$2696, $J$242)</f>
        <v>0</v>
      </c>
      <c r="K256" s="66">
        <f>SUMIFS(Sheet1!$G$5:$G$2696, Sheet1!$B$5:$B$2696, B15, Sheet1!$F$5:$F$2696, $J$242)</f>
        <v>0</v>
      </c>
      <c r="L256" s="65">
        <f>COUNTIFS(Sheet1!$B$5:$B$2696, B15, Sheet1!$F$5:$F$2696, $L$242)</f>
        <v>0</v>
      </c>
      <c r="M256" s="66">
        <f>SUMIFS(Sheet1!$G$5:$G$2696, Sheet1!$B$5:$B$2696, B15, Sheet1!$F$5:$F$2696, $L$242)</f>
        <v>0</v>
      </c>
      <c r="N256" s="67">
        <f>COUNTIFS(Sheet1!$B$5:$B$2696, B15, Sheet1!$F$5:$F$2696, $N$242)</f>
        <v>0</v>
      </c>
      <c r="O256" s="65">
        <f>COUNTIFS(Sheet1!$B$5:$B$2696, B15, Sheet1!$F$5:$F$2696, $O$242)</f>
        <v>1</v>
      </c>
      <c r="P256" s="66">
        <f>SUMIFS(Sheet1!$G$5:$G$2696, Sheet1!$B$5:$B$2696, B15, Sheet1!$F$5:$F$2696, $O$242)</f>
        <v>500</v>
      </c>
      <c r="Q256" s="65">
        <f>COUNTIFS(Sheet1!$B$5:$B$2696, B15, Sheet1!$F$5:$F$2696, $Q$242)</f>
        <v>0</v>
      </c>
      <c r="R256" s="66">
        <f>SUMIFS(Sheet1!$G$5:$G$2696, Sheet1!$B$5:$B$2696, B15, Sheet1!$F$5:$F$2696, $Q$242)</f>
        <v>0</v>
      </c>
    </row>
    <row r="257" spans="1:52">
      <c r="A257" s="67">
        <v>49</v>
      </c>
      <c r="B257" s="67" t="s">
        <v>73</v>
      </c>
      <c r="C257" s="67">
        <f>COUNTIFS(Sheet1!$B$5:$B$2696, B16, Sheet1!$F$5:$F$2696, $C$242)</f>
        <v>0</v>
      </c>
      <c r="D257" s="65">
        <f>COUNTIFS(Sheet1!$B$5:$B$2696, B16, Sheet1!$F$5:$F$2696, $D$242)</f>
        <v>0</v>
      </c>
      <c r="E257" s="66">
        <f>SUMIFS(Sheet1!$G$5:$G$2696, Sheet1!$B$5:$B$2696, B16, Sheet1!$F$5:$F$2696, $D$242)</f>
        <v>0</v>
      </c>
      <c r="F257" s="65">
        <f>COUNTIFS(Sheet1!$B$5:$B$2696, B16, Sheet1!$F$5:$F$2696, $F$242)</f>
        <v>0</v>
      </c>
      <c r="G257" s="66">
        <f>SUMIFS(Sheet1!$G$5:$G$2696, Sheet1!$B$5:$B$2696, B16, Sheet1!$F$5:$F$2696, $F$242)</f>
        <v>0</v>
      </c>
      <c r="H257" s="65">
        <f>COUNTIFS(Sheet1!$B$5:$B$2696, B16, Sheet1!$F$5:$F$2696, $H$242)</f>
        <v>0</v>
      </c>
      <c r="I257" s="66">
        <f>SUMIFS(Sheet1!$G$5:$G$2696, Sheet1!$B$5:$B$2696, B16, Sheet1!$F$5:$F$2696, $H$242)</f>
        <v>0</v>
      </c>
      <c r="J257" s="65">
        <f>COUNTIFS(Sheet1!$B$5:$B$2696, B16, Sheet1!$F$5:$F$2696, $J$242)</f>
        <v>0</v>
      </c>
      <c r="K257" s="66">
        <f>SUMIFS(Sheet1!$G$5:$G$2696, Sheet1!$B$5:$B$2696, B16, Sheet1!$F$5:$F$2696, $J$242)</f>
        <v>0</v>
      </c>
      <c r="L257" s="65">
        <f>COUNTIFS(Sheet1!$B$5:$B$2696, B16, Sheet1!$F$5:$F$2696, $L$242)</f>
        <v>0</v>
      </c>
      <c r="M257" s="66">
        <f>SUMIFS(Sheet1!$G$5:$G$2696, Sheet1!$B$5:$B$2696, B16, Sheet1!$F$5:$F$2696, $L$242)</f>
        <v>0</v>
      </c>
      <c r="N257" s="67">
        <f>COUNTIFS(Sheet1!$B$5:$B$2696, B16, Sheet1!$F$5:$F$2696, $N$242)</f>
        <v>0</v>
      </c>
      <c r="O257" s="65">
        <f>COUNTIFS(Sheet1!$B$5:$B$2696, B16, Sheet1!$F$5:$F$2696, $O$242)</f>
        <v>1</v>
      </c>
      <c r="P257" s="66">
        <f>SUMIFS(Sheet1!$G$5:$G$2696, Sheet1!$B$5:$B$2696, B16, Sheet1!$F$5:$F$2696, $O$242)</f>
        <v>200</v>
      </c>
      <c r="Q257" s="65">
        <f>COUNTIFS(Sheet1!$B$5:$B$2696, B16, Sheet1!$F$5:$F$2696, $Q$242)</f>
        <v>0</v>
      </c>
      <c r="R257" s="66">
        <f>SUMIFS(Sheet1!$G$5:$G$2696, Sheet1!$B$5:$B$2696, B16, Sheet1!$F$5:$F$2696, $Q$242)</f>
        <v>0</v>
      </c>
    </row>
    <row r="258" spans="1:52">
      <c r="A258" s="67">
        <v>196</v>
      </c>
      <c r="B258" s="67" t="s">
        <v>181</v>
      </c>
      <c r="C258" s="67">
        <f>COUNTIFS(Sheet1!$B$5:$B$2696, B17, Sheet1!$F$5:$F$2696, $C$242)</f>
        <v>0</v>
      </c>
      <c r="D258" s="65">
        <f>COUNTIFS(Sheet1!$B$5:$B$2696, B17, Sheet1!$F$5:$F$2696, $D$242)</f>
        <v>0</v>
      </c>
      <c r="E258" s="66">
        <f>SUMIFS(Sheet1!$G$5:$G$2696, Sheet1!$B$5:$B$2696, B17, Sheet1!$F$5:$F$2696, $D$242)</f>
        <v>0</v>
      </c>
      <c r="F258" s="65">
        <f>COUNTIFS(Sheet1!$B$5:$B$2696, B17, Sheet1!$F$5:$F$2696, $F$242)</f>
        <v>0</v>
      </c>
      <c r="G258" s="66">
        <f>SUMIFS(Sheet1!$G$5:$G$2696, Sheet1!$B$5:$B$2696, B17, Sheet1!$F$5:$F$2696, $F$242)</f>
        <v>0</v>
      </c>
      <c r="H258" s="65">
        <f>COUNTIFS(Sheet1!$B$5:$B$2696, B17, Sheet1!$F$5:$F$2696, $H$242)</f>
        <v>0</v>
      </c>
      <c r="I258" s="66">
        <f>SUMIFS(Sheet1!$G$5:$G$2696, Sheet1!$B$5:$B$2696, B17, Sheet1!$F$5:$F$2696, $H$242)</f>
        <v>0</v>
      </c>
      <c r="J258" s="65">
        <f>COUNTIFS(Sheet1!$B$5:$B$2696, B17, Sheet1!$F$5:$F$2696, $J$242)</f>
        <v>0</v>
      </c>
      <c r="K258" s="66">
        <f>SUMIFS(Sheet1!$G$5:$G$2696, Sheet1!$B$5:$B$2696, B17, Sheet1!$F$5:$F$2696, $J$242)</f>
        <v>0</v>
      </c>
      <c r="L258" s="65">
        <f>COUNTIFS(Sheet1!$B$5:$B$2696, B17, Sheet1!$F$5:$F$2696, $L$242)</f>
        <v>0</v>
      </c>
      <c r="M258" s="66">
        <f>SUMIFS(Sheet1!$G$5:$G$2696, Sheet1!$B$5:$B$2696, B17, Sheet1!$F$5:$F$2696, $L$242)</f>
        <v>0</v>
      </c>
      <c r="N258" s="67">
        <f>COUNTIFS(Sheet1!$B$5:$B$2696, B17, Sheet1!$F$5:$F$2696, $N$242)</f>
        <v>0</v>
      </c>
      <c r="O258" s="65">
        <f>COUNTIFS(Sheet1!$B$5:$B$2696, B17, Sheet1!$F$5:$F$2696, $O$242)</f>
        <v>8</v>
      </c>
      <c r="P258" s="66">
        <f>SUMIFS(Sheet1!$G$5:$G$2696, Sheet1!$B$5:$B$2696, B17, Sheet1!$F$5:$F$2696, $O$242)</f>
        <v>5250</v>
      </c>
      <c r="Q258" s="65">
        <f>COUNTIFS(Sheet1!$B$5:$B$2696, B17, Sheet1!$F$5:$F$2696, $Q$242)</f>
        <v>0</v>
      </c>
      <c r="R258" s="66">
        <f>SUMIFS(Sheet1!$G$5:$G$2696, Sheet1!$B$5:$B$2696, B17, Sheet1!$F$5:$F$2696, $Q$242)</f>
        <v>0</v>
      </c>
    </row>
    <row r="259" spans="1:52">
      <c r="A259" s="67">
        <v>26</v>
      </c>
      <c r="B259" s="67" t="s">
        <v>80</v>
      </c>
      <c r="C259" s="67">
        <f>COUNTIFS(Sheet1!$B$5:$B$2696, B13, Sheet1!$F$5:$F$2696, $C$242)</f>
        <v>0</v>
      </c>
      <c r="D259" s="65">
        <f>COUNTIFS(Sheet1!$B$5:$B$2696, B13, Sheet1!$F$5:$F$2696, $D$242)</f>
        <v>0</v>
      </c>
      <c r="E259" s="66">
        <f>SUMIFS(Sheet1!$G$5:$G$2696, Sheet1!$B$5:$B$2696, B13, Sheet1!$F$5:$F$2696, $D$242)</f>
        <v>0</v>
      </c>
      <c r="F259" s="65">
        <f>COUNTIFS(Sheet1!$B$5:$B$2696, B13, Sheet1!$F$5:$F$2696, $F$242)</f>
        <v>0</v>
      </c>
      <c r="G259" s="66">
        <f>SUMIFS(Sheet1!$G$5:$G$2696, Sheet1!$B$5:$B$2696, B13, Sheet1!$F$5:$F$2696, $F$242)</f>
        <v>0</v>
      </c>
      <c r="H259" s="65">
        <f>COUNTIFS(Sheet1!$B$5:$B$2696, B13, Sheet1!$F$5:$F$2696, $H$242)</f>
        <v>0</v>
      </c>
      <c r="I259" s="66">
        <f>SUMIFS(Sheet1!$G$5:$G$2696, Sheet1!$B$5:$B$2696, B13, Sheet1!$F$5:$F$2696, $H$242)</f>
        <v>0</v>
      </c>
      <c r="J259" s="65">
        <f>COUNTIFS(Sheet1!$B$5:$B$2696, B13, Sheet1!$F$5:$F$2696, $J$242)</f>
        <v>0</v>
      </c>
      <c r="K259" s="66">
        <f>SUMIFS(Sheet1!$G$5:$G$2696, Sheet1!$B$5:$B$2696, B13, Sheet1!$F$5:$F$2696, $J$242)</f>
        <v>0</v>
      </c>
      <c r="L259" s="65">
        <f>COUNTIFS(Sheet1!$B$5:$B$2696, B13, Sheet1!$F$5:$F$2696, $L$242)</f>
        <v>0</v>
      </c>
      <c r="M259" s="66">
        <f>SUMIFS(Sheet1!$G$5:$G$2696, Sheet1!$B$5:$B$2696, B13, Sheet1!$F$5:$F$2696, $L$242)</f>
        <v>0</v>
      </c>
      <c r="N259" s="67">
        <f>COUNTIFS(Sheet1!$B$5:$B$2696, B13, Sheet1!$F$5:$F$2696, $N$242)</f>
        <v>0</v>
      </c>
      <c r="O259" s="65">
        <f>COUNTIFS(Sheet1!$B$5:$B$2696, B13, Sheet1!$F$5:$F$2696, $O$242)</f>
        <v>0</v>
      </c>
      <c r="P259" s="66">
        <f>SUMIFS(Sheet1!$G$5:$G$2696, Sheet1!$B$5:$B$2696, B13, Sheet1!$F$5:$F$2696, $O$242)</f>
        <v>0</v>
      </c>
      <c r="Q259" s="65">
        <f>COUNTIFS(Sheet1!$B$5:$B$2696, B13, Sheet1!$F$5:$F$2696, $Q$242)</f>
        <v>0</v>
      </c>
      <c r="R259" s="66">
        <f>SUMIFS(Sheet1!$G$5:$G$2696, Sheet1!$B$5:$B$2696, B13, Sheet1!$F$5:$F$2696, $Q$242)</f>
        <v>0</v>
      </c>
    </row>
    <row r="260" spans="1:52">
      <c r="A260" s="67">
        <v>270</v>
      </c>
      <c r="B260" s="67" t="s">
        <v>185</v>
      </c>
      <c r="C260" s="67">
        <f>COUNTIFS(Sheet1!$B$5:$B$2696,#REF!, Sheet1!$F$5:$F$2696, $C$242)</f>
        <v>0</v>
      </c>
      <c r="D260" s="65">
        <f>COUNTIFS(Sheet1!$B$5:$B$2696,#REF!, Sheet1!$F$5:$F$2696, $D$242)</f>
        <v>0</v>
      </c>
      <c r="E260" s="66">
        <f>SUMIFS(Sheet1!$G$5:$G$2696, Sheet1!$B$5:$B$2696,#REF!, Sheet1!$F$5:$F$2696, $D$242)</f>
        <v>0</v>
      </c>
      <c r="F260" s="65">
        <f>COUNTIFS(Sheet1!$B$5:$B$2696,#REF!, Sheet1!$F$5:$F$2696, $F$242)</f>
        <v>0</v>
      </c>
      <c r="G260" s="66">
        <f>SUMIFS(Sheet1!$G$5:$G$2696, Sheet1!$B$5:$B$2696,#REF!, Sheet1!$F$5:$F$2696, $F$242)</f>
        <v>0</v>
      </c>
      <c r="H260" s="65">
        <f>COUNTIFS(Sheet1!$B$5:$B$2696,#REF!, Sheet1!$F$5:$F$2696, $H$242)</f>
        <v>0</v>
      </c>
      <c r="I260" s="66">
        <f>SUMIFS(Sheet1!$G$5:$G$2696, Sheet1!$B$5:$B$2696,#REF!, Sheet1!$F$5:$F$2696, $H$242)</f>
        <v>0</v>
      </c>
      <c r="J260" s="65">
        <f>COUNTIFS(Sheet1!$B$5:$B$2696,#REF!, Sheet1!$F$5:$F$2696, $J$242)</f>
        <v>0</v>
      </c>
      <c r="K260" s="66">
        <f>SUMIFS(Sheet1!$G$5:$G$2696, Sheet1!$B$5:$B$2696,#REF!, Sheet1!$F$5:$F$2696, $J$242)</f>
        <v>0</v>
      </c>
      <c r="L260" s="65">
        <f>COUNTIFS(Sheet1!$B$5:$B$2696,#REF!, Sheet1!$F$5:$F$2696, $L$242)</f>
        <v>0</v>
      </c>
      <c r="M260" s="66">
        <f>SUMIFS(Sheet1!$G$5:$G$2696, Sheet1!$B$5:$B$2696,#REF!, Sheet1!$F$5:$F$2696, $L$242)</f>
        <v>0</v>
      </c>
      <c r="N260" s="67">
        <f>COUNTIFS(Sheet1!$B$5:$B$2696,#REF!, Sheet1!$F$5:$F$2696, $N$242)</f>
        <v>0</v>
      </c>
      <c r="O260" s="65">
        <f>COUNTIFS(Sheet1!$B$5:$B$2696,#REF!, Sheet1!$F$5:$F$2696, $O$242)</f>
        <v>0</v>
      </c>
      <c r="P260" s="66">
        <f>SUMIFS(Sheet1!$G$5:$G$2696, Sheet1!$B$5:$B$2696,#REF!, Sheet1!$F$5:$F$2696, $O$242)</f>
        <v>0</v>
      </c>
      <c r="Q260" s="65">
        <f>COUNTIFS(Sheet1!$B$5:$B$2696,#REF!, Sheet1!$F$5:$F$2696, $Q$242)</f>
        <v>0</v>
      </c>
      <c r="R260" s="66">
        <f>SUMIFS(Sheet1!$G$5:$G$2696, Sheet1!$B$5:$B$2696,#REF!, Sheet1!$F$5:$F$2696, $Q$242)</f>
        <v>0</v>
      </c>
    </row>
    <row r="261" spans="1:52">
      <c r="A261" s="67">
        <v>21</v>
      </c>
      <c r="B261" s="67" t="s">
        <v>192</v>
      </c>
      <c r="C261" s="67">
        <f>COUNTIFS(Sheet1!$B$5:$B$2696, B18, Sheet1!$F$5:$F$2696, $C$242)</f>
        <v>0</v>
      </c>
      <c r="D261" s="65">
        <f>COUNTIFS(Sheet1!$B$5:$B$2696, B18, Sheet1!$F$5:$F$2696, $D$242)</f>
        <v>0</v>
      </c>
      <c r="E261" s="66">
        <f>SUMIFS(Sheet1!$G$5:$G$2696, Sheet1!$B$5:$B$2696, B18, Sheet1!$F$5:$F$2696, $D$242)</f>
        <v>0</v>
      </c>
      <c r="F261" s="65">
        <f>COUNTIFS(Sheet1!$B$5:$B$2696, B18, Sheet1!$F$5:$F$2696, $F$242)</f>
        <v>0</v>
      </c>
      <c r="G261" s="66">
        <f>SUMIFS(Sheet1!$G$5:$G$2696, Sheet1!$B$5:$B$2696, B18, Sheet1!$F$5:$F$2696, $F$242)</f>
        <v>0</v>
      </c>
      <c r="H261" s="65">
        <f>COUNTIFS(Sheet1!$B$5:$B$2696, B18, Sheet1!$F$5:$F$2696, $H$242)</f>
        <v>0</v>
      </c>
      <c r="I261" s="66">
        <f>SUMIFS(Sheet1!$G$5:$G$2696, Sheet1!$B$5:$B$2696, B18, Sheet1!$F$5:$F$2696, $H$242)</f>
        <v>0</v>
      </c>
      <c r="J261" s="65">
        <f>COUNTIFS(Sheet1!$B$5:$B$2696, B18, Sheet1!$F$5:$F$2696, $J$242)</f>
        <v>0</v>
      </c>
      <c r="K261" s="66">
        <f>SUMIFS(Sheet1!$G$5:$G$2696, Sheet1!$B$5:$B$2696, B18, Sheet1!$F$5:$F$2696, $J$242)</f>
        <v>0</v>
      </c>
      <c r="L261" s="65">
        <f>COUNTIFS(Sheet1!$B$5:$B$2696, B18, Sheet1!$F$5:$F$2696, $L$242)</f>
        <v>0</v>
      </c>
      <c r="M261" s="66">
        <f>SUMIFS(Sheet1!$G$5:$G$2696, Sheet1!$B$5:$B$2696, B18, Sheet1!$F$5:$F$2696, $L$242)</f>
        <v>0</v>
      </c>
      <c r="N261" s="67">
        <f>COUNTIFS(Sheet1!$B$5:$B$2696, B18, Sheet1!$F$5:$F$2696, $N$242)</f>
        <v>0</v>
      </c>
      <c r="O261" s="65">
        <f>COUNTIFS(Sheet1!$B$5:$B$2696, B18, Sheet1!$F$5:$F$2696, $O$242)</f>
        <v>0</v>
      </c>
      <c r="P261" s="66">
        <f>SUMIFS(Sheet1!$G$5:$G$2696, Sheet1!$B$5:$B$2696, B18, Sheet1!$F$5:$F$2696, $O$242)</f>
        <v>0</v>
      </c>
      <c r="Q261" s="65">
        <f>COUNTIFS(Sheet1!$B$5:$B$2696, B18, Sheet1!$F$5:$F$2696, $Q$242)</f>
        <v>0</v>
      </c>
      <c r="R261" s="66">
        <f>SUMIFS(Sheet1!$G$5:$G$2696, Sheet1!$B$5:$B$2696, B18, Sheet1!$F$5:$F$2696, $Q$242)</f>
        <v>0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>
      <c r="A262" s="67">
        <v>14</v>
      </c>
      <c r="B262" s="67" t="s">
        <v>194</v>
      </c>
      <c r="C262" s="67">
        <f>COUNTIFS(Sheet1!$B$5:$B$2696, B19, Sheet1!$F$5:$F$2696, $C$242)</f>
        <v>0</v>
      </c>
      <c r="D262" s="65">
        <f>COUNTIFS(Sheet1!$B$5:$B$2696, B19, Sheet1!$F$5:$F$2696, $D$242)</f>
        <v>0</v>
      </c>
      <c r="E262" s="66">
        <f>SUMIFS(Sheet1!$G$5:$G$2696, Sheet1!$B$5:$B$2696, B19, Sheet1!$F$5:$F$2696, $D$242)</f>
        <v>0</v>
      </c>
      <c r="F262" s="65">
        <f>COUNTIFS(Sheet1!$B$5:$B$2696, B19, Sheet1!$F$5:$F$2696, $F$242)</f>
        <v>0</v>
      </c>
      <c r="G262" s="66">
        <f>SUMIFS(Sheet1!$G$5:$G$2696, Sheet1!$B$5:$B$2696, B19, Sheet1!$F$5:$F$2696, $F$242)</f>
        <v>0</v>
      </c>
      <c r="H262" s="65">
        <f>COUNTIFS(Sheet1!$B$5:$B$2696, B19, Sheet1!$F$5:$F$2696, $H$242)</f>
        <v>0</v>
      </c>
      <c r="I262" s="66">
        <f>SUMIFS(Sheet1!$G$5:$G$2696, Sheet1!$B$5:$B$2696, B19, Sheet1!$F$5:$F$2696, $H$242)</f>
        <v>0</v>
      </c>
      <c r="J262" s="65">
        <f>COUNTIFS(Sheet1!$B$5:$B$2696, B19, Sheet1!$F$5:$F$2696, $J$242)</f>
        <v>0</v>
      </c>
      <c r="K262" s="66">
        <f>SUMIFS(Sheet1!$G$5:$G$2696, Sheet1!$B$5:$B$2696, B19, Sheet1!$F$5:$F$2696, $J$242)</f>
        <v>0</v>
      </c>
      <c r="L262" s="65">
        <f>COUNTIFS(Sheet1!$B$5:$B$2696, B19, Sheet1!$F$5:$F$2696, $L$242)</f>
        <v>0</v>
      </c>
      <c r="M262" s="66">
        <f>SUMIFS(Sheet1!$G$5:$G$2696, Sheet1!$B$5:$B$2696, B19, Sheet1!$F$5:$F$2696, $L$242)</f>
        <v>0</v>
      </c>
      <c r="N262" s="67">
        <f>COUNTIFS(Sheet1!$B$5:$B$2696, B19, Sheet1!$F$5:$F$2696, $N$242)</f>
        <v>0</v>
      </c>
      <c r="O262" s="65">
        <f>COUNTIFS(Sheet1!$B$5:$B$2696, B19, Sheet1!$F$5:$F$2696, $O$242)</f>
        <v>0</v>
      </c>
      <c r="P262" s="66">
        <f>SUMIFS(Sheet1!$G$5:$G$2696, Sheet1!$B$5:$B$2696, B19, Sheet1!$F$5:$F$2696, $O$242)</f>
        <v>0</v>
      </c>
      <c r="Q262" s="65">
        <f>COUNTIFS(Sheet1!$B$5:$B$2696, B19, Sheet1!$F$5:$F$2696, $Q$242)</f>
        <v>0</v>
      </c>
      <c r="R262" s="66">
        <f>SUMIFS(Sheet1!$G$5:$G$2696, Sheet1!$B$5:$B$2696, B19, Sheet1!$F$5:$F$2696, $Q$242)</f>
        <v>0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>
      <c r="A263" s="88">
        <f>SUM(A245:A262)</f>
        <v>1672</v>
      </c>
      <c r="B263" s="88" t="s">
        <v>87</v>
      </c>
      <c r="C263" s="88">
        <f t="shared" ref="C263:R263" si="10">SUM(C245:C260)</f>
        <v>3</v>
      </c>
      <c r="D263" s="86">
        <f t="shared" si="10"/>
        <v>10</v>
      </c>
      <c r="E263" s="87">
        <f t="shared" si="10"/>
        <v>4145</v>
      </c>
      <c r="F263" s="86">
        <f t="shared" si="10"/>
        <v>8</v>
      </c>
      <c r="G263" s="87">
        <f t="shared" si="10"/>
        <v>1294</v>
      </c>
      <c r="H263" s="86">
        <f t="shared" si="10"/>
        <v>2</v>
      </c>
      <c r="I263" s="87">
        <f t="shared" si="10"/>
        <v>1560</v>
      </c>
      <c r="J263" s="86">
        <f t="shared" si="10"/>
        <v>4</v>
      </c>
      <c r="K263" s="87">
        <f t="shared" si="10"/>
        <v>860</v>
      </c>
      <c r="L263" s="86">
        <f t="shared" si="10"/>
        <v>5</v>
      </c>
      <c r="M263" s="87">
        <f t="shared" si="10"/>
        <v>1800</v>
      </c>
      <c r="N263" s="88">
        <f t="shared" si="10"/>
        <v>9</v>
      </c>
      <c r="O263" s="86">
        <f t="shared" si="10"/>
        <v>13</v>
      </c>
      <c r="P263" s="87">
        <f t="shared" si="10"/>
        <v>7550</v>
      </c>
      <c r="Q263" s="86">
        <f t="shared" si="10"/>
        <v>1</v>
      </c>
      <c r="R263" s="87">
        <f t="shared" si="10"/>
        <v>2500</v>
      </c>
    </row>
    <row r="265" spans="1:52">
      <c r="E265" t="s">
        <v>1574</v>
      </c>
    </row>
    <row r="266" spans="1:52">
      <c r="A266" s="473" t="s">
        <v>0</v>
      </c>
      <c r="B266" s="475" t="s">
        <v>1</v>
      </c>
      <c r="C266" s="501" t="s">
        <v>330</v>
      </c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7"/>
      <c r="O266" s="567"/>
      <c r="P266" s="567"/>
      <c r="Q266" s="567"/>
      <c r="R266" s="567"/>
      <c r="S266" s="567"/>
      <c r="T266" s="567"/>
      <c r="U266" s="567"/>
      <c r="V266" s="567"/>
      <c r="W266" s="567"/>
      <c r="X266" s="502"/>
      <c r="Y266" s="43"/>
      <c r="Z266" s="43"/>
    </row>
    <row r="267" spans="1:52" ht="15" customHeight="1">
      <c r="A267" s="474"/>
      <c r="B267" s="474"/>
      <c r="C267" s="457" t="s">
        <v>331</v>
      </c>
      <c r="D267" s="458"/>
      <c r="E267" s="546" t="s">
        <v>332</v>
      </c>
      <c r="F267" s="458"/>
      <c r="G267" s="457" t="s">
        <v>333</v>
      </c>
      <c r="H267" s="458"/>
      <c r="I267" s="544" t="s">
        <v>334</v>
      </c>
      <c r="J267" s="458"/>
      <c r="K267" s="546" t="s">
        <v>335</v>
      </c>
      <c r="L267" s="458"/>
      <c r="M267" s="457" t="s">
        <v>336</v>
      </c>
      <c r="N267" s="458"/>
      <c r="O267" s="457" t="s">
        <v>337</v>
      </c>
      <c r="P267" s="458"/>
      <c r="Q267" s="457" t="s">
        <v>338</v>
      </c>
      <c r="R267" s="458"/>
      <c r="S267" s="457" t="s">
        <v>339</v>
      </c>
      <c r="T267" s="458"/>
      <c r="U267" s="544" t="s">
        <v>340</v>
      </c>
      <c r="V267" s="458"/>
      <c r="W267" s="544" t="s">
        <v>341</v>
      </c>
      <c r="X267" s="458"/>
      <c r="AH267" s="537" t="s">
        <v>334</v>
      </c>
      <c r="AI267" s="538"/>
      <c r="AK267" s="540"/>
      <c r="AL267" s="538"/>
    </row>
    <row r="268" spans="1:52">
      <c r="A268" s="474"/>
      <c r="B268" s="474"/>
      <c r="C268" s="463"/>
      <c r="D268" s="462"/>
      <c r="E268" s="463"/>
      <c r="F268" s="462"/>
      <c r="G268" s="463"/>
      <c r="H268" s="462"/>
      <c r="I268" s="463"/>
      <c r="J268" s="462"/>
      <c r="K268" s="463"/>
      <c r="L268" s="462"/>
      <c r="M268" s="463"/>
      <c r="N268" s="462"/>
      <c r="O268" s="463"/>
      <c r="P268" s="462"/>
      <c r="Q268" s="463"/>
      <c r="R268" s="462"/>
      <c r="S268" s="463"/>
      <c r="T268" s="462"/>
      <c r="U268" s="463"/>
      <c r="V268" s="462"/>
      <c r="W268" s="463"/>
      <c r="X268" s="462"/>
      <c r="AH268" s="539"/>
      <c r="AI268" s="508"/>
      <c r="AK268" s="539"/>
      <c r="AL268" s="508"/>
    </row>
    <row r="269" spans="1:52">
      <c r="A269" s="503"/>
      <c r="B269" s="503"/>
      <c r="C269" s="43" t="s">
        <v>4</v>
      </c>
      <c r="D269" s="43" t="s">
        <v>41</v>
      </c>
      <c r="E269" s="43" t="s">
        <v>4</v>
      </c>
      <c r="F269" s="43" t="s">
        <v>41</v>
      </c>
      <c r="G269" s="43" t="s">
        <v>4</v>
      </c>
      <c r="H269" s="43" t="s">
        <v>41</v>
      </c>
      <c r="I269" s="43" t="s">
        <v>4</v>
      </c>
      <c r="J269" s="43" t="s">
        <v>41</v>
      </c>
      <c r="K269" s="43" t="s">
        <v>4</v>
      </c>
      <c r="L269" s="43" t="s">
        <v>41</v>
      </c>
      <c r="M269" s="43" t="s">
        <v>4</v>
      </c>
      <c r="N269" s="43" t="s">
        <v>41</v>
      </c>
      <c r="O269" s="43" t="s">
        <v>4</v>
      </c>
      <c r="P269" s="43" t="s">
        <v>41</v>
      </c>
      <c r="Q269" s="43" t="s">
        <v>4</v>
      </c>
      <c r="R269" s="43" t="s">
        <v>41</v>
      </c>
      <c r="S269" s="43" t="s">
        <v>4</v>
      </c>
      <c r="T269" s="43" t="s">
        <v>41</v>
      </c>
      <c r="U269" s="43" t="s">
        <v>4</v>
      </c>
      <c r="V269" s="43" t="s">
        <v>41</v>
      </c>
      <c r="W269" s="43" t="s">
        <v>4</v>
      </c>
      <c r="X269" s="43" t="s">
        <v>41</v>
      </c>
      <c r="AH269" s="8" t="s">
        <v>4</v>
      </c>
      <c r="AI269" s="8" t="s">
        <v>41</v>
      </c>
      <c r="AK269" s="8"/>
      <c r="AL269" s="8"/>
    </row>
    <row r="270" spans="1:52">
      <c r="A270" s="43">
        <v>82</v>
      </c>
      <c r="B270" s="43" t="s">
        <v>18</v>
      </c>
      <c r="C270" s="43">
        <f>COUNTIFS(Sheet1!$B$5:$B$2696, B3, Sheet1!$F$5:$F$2696, $C$267)</f>
        <v>0</v>
      </c>
      <c r="D270" s="43">
        <f>SUMIFS(Sheet1!$G$5:$G$2696, Sheet1!$B$5:$B$2696, B3, Sheet1!$F$5:$F$2696, $C$267)</f>
        <v>0</v>
      </c>
      <c r="E270" s="43">
        <f>COUNTIFS(Sheet1!$B$5:$B$2696, B3, Sheet1!$F$5:$F$2696, $E$267)</f>
        <v>0</v>
      </c>
      <c r="F270" s="43">
        <f>SUMIFS(Sheet1!$G$5:$G$2696, Sheet1!$B$5:$B$2696, B3, Sheet1!$F$5:$F$2696, $E$267)</f>
        <v>0</v>
      </c>
      <c r="G270" s="43">
        <f>COUNTIFS(Sheet1!$B$5:$B$2696, B3, Sheet1!$F$5:$F$2696, $G$267)</f>
        <v>1</v>
      </c>
      <c r="H270" s="43">
        <f>SUMIFS(Sheet1!$G$5:$G$2696, Sheet1!$B$5:$B$2696, B3, Sheet1!$F$5:$F$2696, $G$267)</f>
        <v>200</v>
      </c>
      <c r="I270" s="43">
        <f>COUNTIFS(Sheet1!$B$5:$B$2696, B3, Sheet1!$F$5:$F$2696, $I$267)</f>
        <v>4</v>
      </c>
      <c r="J270" s="43">
        <f>SUMIFS(Sheet1!$G$5:$G$2696, Sheet1!$B$5:$B$2696, B3, Sheet1!$F$5:$F$2696, $I$267)</f>
        <v>650</v>
      </c>
      <c r="K270" s="43">
        <f>COUNTIFS(Sheet1!$B$5:$B$2696, B3, Sheet1!$F$5:$F$2696, $K$267)</f>
        <v>0</v>
      </c>
      <c r="L270" s="43">
        <f>SUMIFS(Sheet1!$G$5:$G$2696, Sheet1!$B$5:$B$2696, B3, Sheet1!$F$5:$F$2696, $K$267)</f>
        <v>0</v>
      </c>
      <c r="M270" s="43">
        <f>COUNTIFS(Sheet1!$B$5:$B$2696, B3, Sheet1!$F$5:$F$2696, $M$267)</f>
        <v>0</v>
      </c>
      <c r="N270" s="43">
        <f>SUMIFS(Sheet1!$G$5:$G$2696, Sheet1!$B$5:$B$2696, B3, Sheet1!$F$5:$F$2696, $M$267)</f>
        <v>0</v>
      </c>
      <c r="O270" s="43">
        <f>COUNTIFS(Sheet1!$B$5:$B$2696, B3, Sheet1!$F$5:$F$2696, $O$267)</f>
        <v>1</v>
      </c>
      <c r="P270" s="43">
        <f>SUMIFS(Sheet1!$G$5:$G$2696, Sheet1!$B$5:$B$2696, B3, Sheet1!$F$5:$F$2696, $O$267)</f>
        <v>75</v>
      </c>
      <c r="Q270" s="43">
        <f>COUNTIFS(Sheet1!$B$5:$B$2696, B3, Sheet1!$F$5:$F$2696, $Q$267)</f>
        <v>0</v>
      </c>
      <c r="R270" s="43">
        <f>SUMIFS(Sheet1!$G$5:$G$2696, Sheet1!$B$5:$B$2696, B3, Sheet1!$F$5:$F$2696, $Q$267)</f>
        <v>0</v>
      </c>
      <c r="S270" s="43">
        <f>COUNTIFS(Sheet1!$B$5:$B$2696, B3, Sheet1!$F$5:$F$2696, $S$267)</f>
        <v>0</v>
      </c>
      <c r="T270" s="43">
        <f>SUMIFS(Sheet1!$G$5:$G$2696, Sheet1!$B$5:$B$2696, B3, Sheet1!$F$5:$F$2696, $S$267)</f>
        <v>0</v>
      </c>
      <c r="U270" s="43">
        <f>COUNTIFS(Sheet1!$B$5:$B$2696, B3, Sheet1!$F$5:$F$2696, $U$267)</f>
        <v>1</v>
      </c>
      <c r="V270" s="43">
        <f>SUMIFS(Sheet1!$G$5:$G$2696, Sheet1!$B$5:$B$2696, B3, Sheet1!$F$5:$F$2696, $U$267)</f>
        <v>2400</v>
      </c>
      <c r="W270" s="43">
        <f>COUNTIFS(Sheet1!$B$5:$B$2696, B3, Sheet1!$F$5:$F$2696, $W$267)</f>
        <v>0</v>
      </c>
      <c r="X270" s="43">
        <f>SUMIFS(Sheet1!$G$5:$G$2696, Sheet1!$B$5:$B$2696, B3, Sheet1!$F$5:$F$2696, $W$267)</f>
        <v>0</v>
      </c>
      <c r="AG270" s="8" t="s">
        <v>18</v>
      </c>
      <c r="AH270" s="8">
        <f>COUNTIFS(Sheet1!$B$5:$B$2696, AG270, Sheet1!$F$5:$F$2696, $I$267)</f>
        <v>4</v>
      </c>
      <c r="AI270" s="8">
        <f>SUMIFS(Sheet1!$G$5:$G$2696, Sheet1!$B$5:$B$2696, AG270, Sheet1!$F$5:$F$2696, $I$267)</f>
        <v>650</v>
      </c>
      <c r="AJ270">
        <f>SUMIFS(Sheet1!$FT$5:$FT$2696, Sheet1!$B$5:$B$2696, AG270, Sheet1!$F$5:$F$2696, $I$267)</f>
        <v>852.5</v>
      </c>
      <c r="AK270" s="8"/>
      <c r="AL270" s="8"/>
    </row>
    <row r="271" spans="1:52">
      <c r="A271" s="43">
        <v>101</v>
      </c>
      <c r="B271" s="43" t="s">
        <v>38</v>
      </c>
      <c r="C271" s="43">
        <f>COUNTIFS(Sheet1!$B$5:$B$2696, B4, Sheet1!$F$5:$F$2696, $C$267)</f>
        <v>0</v>
      </c>
      <c r="D271" s="43">
        <f>SUMIFS(Sheet1!$G$5:$G$2696, Sheet1!$B$5:$B$2696, B4, Sheet1!$F$5:$F$2696, $C$267)</f>
        <v>0</v>
      </c>
      <c r="E271" s="43">
        <f>COUNTIFS(Sheet1!$B$5:$B$2696, B4, Sheet1!$F$5:$F$2696, $E$267)</f>
        <v>0</v>
      </c>
      <c r="F271" s="43">
        <f>SUMIFS(Sheet1!$G$5:$G$2696, Sheet1!$B$5:$B$2696, B4, Sheet1!$F$5:$F$2696, $E$267)</f>
        <v>0</v>
      </c>
      <c r="G271" s="43">
        <f>COUNTIFS(Sheet1!$B$5:$B$2696, B4, Sheet1!$F$5:$F$2696, $G$267)</f>
        <v>0</v>
      </c>
      <c r="H271" s="43">
        <f>SUMIFS(Sheet1!$G$5:$G$2696, Sheet1!$B$5:$B$2696, B4, Sheet1!$F$5:$F$2696, $G$267)</f>
        <v>0</v>
      </c>
      <c r="I271" s="43">
        <f>COUNTIFS(Sheet1!$B$5:$B$2696, B4, Sheet1!$F$5:$F$2696, $I$267)</f>
        <v>2</v>
      </c>
      <c r="J271" s="43">
        <f>SUMIFS(Sheet1!$G$5:$G$2696, Sheet1!$B$5:$B$2696, B4, Sheet1!$F$5:$F$2696, $I$267)</f>
        <v>400</v>
      </c>
      <c r="K271" s="43">
        <f>COUNTIFS(Sheet1!$B$5:$B$2696, B4, Sheet1!$F$5:$F$2696, $K$267)</f>
        <v>0</v>
      </c>
      <c r="L271" s="43">
        <f>SUMIFS(Sheet1!$G$5:$G$2696, Sheet1!$B$5:$B$2696, B4, Sheet1!$F$5:$F$2696, $K$267)</f>
        <v>0</v>
      </c>
      <c r="M271" s="43">
        <f>COUNTIFS(Sheet1!$B$5:$B$2696, B4, Sheet1!$F$5:$F$2696, $M$267)</f>
        <v>1</v>
      </c>
      <c r="N271" s="43">
        <f>SUMIFS(Sheet1!$G$5:$G$2696, Sheet1!$B$5:$B$2696, B4, Sheet1!$F$5:$F$2696, $M$267)</f>
        <v>285</v>
      </c>
      <c r="O271" s="43">
        <f>COUNTIFS(Sheet1!$B$5:$B$2696, B4, Sheet1!$F$5:$F$2696, $O$267)</f>
        <v>0</v>
      </c>
      <c r="P271" s="43">
        <f>SUMIFS(Sheet1!$G$5:$G$2696, Sheet1!$B$5:$B$2696, B4, Sheet1!$F$5:$F$2696, $O$267)</f>
        <v>0</v>
      </c>
      <c r="Q271" s="43">
        <f>COUNTIFS(Sheet1!$B$5:$B$2696, B4, Sheet1!$F$5:$F$2696, $Q$267)</f>
        <v>1</v>
      </c>
      <c r="R271" s="43">
        <f>SUMIFS(Sheet1!$G$5:$G$2696, Sheet1!$B$5:$B$2696, B4, Sheet1!$F$5:$F$2696, $Q$267)</f>
        <v>100</v>
      </c>
      <c r="S271" s="43">
        <f>COUNTIFS(Sheet1!$B$5:$B$2696, B4, Sheet1!$F$5:$F$2696, $S$267)</f>
        <v>0</v>
      </c>
      <c r="T271" s="43">
        <f>SUMIFS(Sheet1!$G$5:$G$2696, Sheet1!$B$5:$B$2696, B4, Sheet1!$F$5:$F$2696, $S$267)</f>
        <v>0</v>
      </c>
      <c r="U271" s="43">
        <f>COUNTIFS(Sheet1!$B$5:$B$2696, B4, Sheet1!$F$5:$F$2696, $U$267)</f>
        <v>0</v>
      </c>
      <c r="V271" s="43">
        <f>SUMIFS(Sheet1!$G$5:$G$2696, Sheet1!$B$5:$B$2696, B4, Sheet1!$F$5:$F$2696, $U$267)</f>
        <v>0</v>
      </c>
      <c r="W271" s="43">
        <f>COUNTIFS(Sheet1!$B$5:$B$2696, B4, Sheet1!$F$5:$F$2696, $W$267)</f>
        <v>0</v>
      </c>
      <c r="X271" s="43">
        <f>SUMIFS(Sheet1!$G$5:$G$2696, Sheet1!$B$5:$B$2696, B4, Sheet1!$F$5:$F$2696, $W$267)</f>
        <v>0</v>
      </c>
      <c r="AG271" s="8" t="s">
        <v>38</v>
      </c>
      <c r="AH271" s="8">
        <f>COUNTIFS(Sheet1!$B$5:$B$2696, AG271, Sheet1!$F$5:$F$2696, $I$267)</f>
        <v>2</v>
      </c>
      <c r="AI271" s="8">
        <f>SUMIFS(Sheet1!$G$5:$G$2696, Sheet1!$B$5:$B$2696, AG271, Sheet1!$F$5:$F$2696, $I$267)</f>
        <v>400</v>
      </c>
      <c r="AJ271" s="8">
        <f>SUMIFS(Sheet1!$FT$5:$FT$2696, Sheet1!$B$5:$B$2696, AG271, Sheet1!$F$5:$F$2696, $I$267)</f>
        <v>400</v>
      </c>
      <c r="AK271" s="8"/>
      <c r="AL271" s="8"/>
    </row>
    <row r="272" spans="1:52">
      <c r="A272" s="43">
        <v>82</v>
      </c>
      <c r="B272" s="43" t="s">
        <v>43</v>
      </c>
      <c r="C272" s="43">
        <f>COUNTIFS(Sheet1!$B$5:$B$2696, B5, Sheet1!$F$5:$F$2696, $C$267)</f>
        <v>1</v>
      </c>
      <c r="D272" s="43">
        <f>SUMIFS(Sheet1!$G$5:$G$2696, Sheet1!$B$5:$B$2696, B5, Sheet1!$F$5:$F$2696, $C$267)</f>
        <v>100</v>
      </c>
      <c r="E272" s="43">
        <f>COUNTIFS(Sheet1!$B$5:$B$2696, B5, Sheet1!$F$5:$F$2696, $E$267)</f>
        <v>0</v>
      </c>
      <c r="F272" s="43">
        <f>SUMIFS(Sheet1!$G$5:$G$2696, Sheet1!$B$5:$B$2696, B5, Sheet1!$F$5:$F$2696, $E$267)</f>
        <v>0</v>
      </c>
      <c r="G272" s="43">
        <f>COUNTIFS(Sheet1!$B$5:$B$2696, B5, Sheet1!$F$5:$F$2696, $G$267)</f>
        <v>0</v>
      </c>
      <c r="H272" s="43">
        <f>SUMIFS(Sheet1!$G$5:$G$2696, Sheet1!$B$5:$B$2696, B5, Sheet1!$F$5:$F$2696, $G$267)</f>
        <v>0</v>
      </c>
      <c r="I272" s="43">
        <f>COUNTIFS(Sheet1!$B$5:$B$2696, B5, Sheet1!$F$5:$F$2696, $I$267)</f>
        <v>3</v>
      </c>
      <c r="J272" s="43">
        <f>SUMIFS(Sheet1!$G$5:$G$2696, Sheet1!$B$5:$B$2696, B5, Sheet1!$F$5:$F$2696, $I$267)</f>
        <v>3700</v>
      </c>
      <c r="K272" s="43">
        <f>COUNTIFS(Sheet1!$B$5:$B$2696, B5, Sheet1!$F$5:$F$2696, $K$267)</f>
        <v>0</v>
      </c>
      <c r="L272" s="43">
        <f>SUMIFS(Sheet1!$G$5:$G$2696, Sheet1!$B$5:$B$2696, B5, Sheet1!$F$5:$F$2696, $K$267)</f>
        <v>0</v>
      </c>
      <c r="M272" s="43">
        <f>COUNTIFS(Sheet1!$B$5:$B$2696, B5, Sheet1!$F$5:$F$2696, $M$267)</f>
        <v>0</v>
      </c>
      <c r="N272" s="43">
        <f>SUMIFS(Sheet1!$G$5:$G$2696, Sheet1!$B$5:$B$2696, B5, Sheet1!$F$5:$F$2696, $M$267)</f>
        <v>0</v>
      </c>
      <c r="O272" s="43">
        <f>COUNTIFS(Sheet1!$B$5:$B$2696, B5, Sheet1!$F$5:$F$2696, $O$267)</f>
        <v>1</v>
      </c>
      <c r="P272" s="43">
        <f>SUMIFS(Sheet1!$G$5:$G$2696, Sheet1!$B$5:$B$2696, B5, Sheet1!$F$5:$F$2696, $O$267)</f>
        <v>100</v>
      </c>
      <c r="Q272" s="43">
        <f>COUNTIFS(Sheet1!$B$5:$B$2696, B5, Sheet1!$F$5:$F$2696, $Q$267)</f>
        <v>0</v>
      </c>
      <c r="R272" s="43">
        <f>SUMIFS(Sheet1!$G$5:$G$2696, Sheet1!$B$5:$B$2696, B5, Sheet1!$F$5:$F$2696, $Q$267)</f>
        <v>0</v>
      </c>
      <c r="S272" s="43">
        <f>COUNTIFS(Sheet1!$B$5:$B$2696, B5, Sheet1!$F$5:$F$2696, $S$267)</f>
        <v>2</v>
      </c>
      <c r="T272" s="43">
        <f>SUMIFS(Sheet1!$G$5:$G$2696, Sheet1!$B$5:$B$2696, B5, Sheet1!$F$5:$F$2696, $S$267)</f>
        <v>320</v>
      </c>
      <c r="U272" s="43">
        <f>COUNTIFS(Sheet1!$B$5:$B$2696, B5, Sheet1!$F$5:$F$2696, $U$267)</f>
        <v>0</v>
      </c>
      <c r="V272" s="43">
        <f>SUMIFS(Sheet1!$G$5:$G$2696, Sheet1!$B$5:$B$2696, B5, Sheet1!$F$5:$F$2696, $U$267)</f>
        <v>0</v>
      </c>
      <c r="W272" s="43">
        <f>COUNTIFS(Sheet1!$B$5:$B$2696, B5, Sheet1!$F$5:$F$2696, $W$267)</f>
        <v>0</v>
      </c>
      <c r="X272" s="43">
        <f>SUMIFS(Sheet1!$G$5:$G$2696, Sheet1!$B$5:$B$2696, B5, Sheet1!$F$5:$F$2696, $W$267)</f>
        <v>0</v>
      </c>
      <c r="AG272" s="8" t="s">
        <v>43</v>
      </c>
      <c r="AH272" s="8">
        <f>COUNTIFS(Sheet1!$B$5:$B$2696, AG272, Sheet1!$F$5:$F$2696, $I$267)</f>
        <v>3</v>
      </c>
      <c r="AI272" s="8">
        <f>SUMIFS(Sheet1!$G$5:$G$2696, Sheet1!$B$5:$B$2696, AG272, Sheet1!$F$5:$F$2696, $I$267)</f>
        <v>3700</v>
      </c>
      <c r="AJ272" s="8">
        <f>SUMIFS(Sheet1!$FT$5:$FT$2696, Sheet1!$B$5:$B$2696, AG272, Sheet1!$F$5:$F$2696, $I$267)</f>
        <v>4014</v>
      </c>
      <c r="AK272" s="8"/>
      <c r="AL272" s="8"/>
    </row>
    <row r="273" spans="1:52">
      <c r="A273" s="43">
        <v>102</v>
      </c>
      <c r="B273" s="43" t="s">
        <v>44</v>
      </c>
      <c r="C273" s="43">
        <f>COUNTIFS(Sheet1!$B$5:$B$2696, B6, Sheet1!$F$5:$F$2696, $C$267)</f>
        <v>0</v>
      </c>
      <c r="D273" s="43">
        <f>SUMIFS(Sheet1!$G$5:$G$2696, Sheet1!$B$5:$B$2696, B6, Sheet1!$F$5:$F$2696, $C$267)</f>
        <v>0</v>
      </c>
      <c r="E273" s="43">
        <f>COUNTIFS(Sheet1!$B$5:$B$2696, B6, Sheet1!$F$5:$F$2696, $E$267)</f>
        <v>0</v>
      </c>
      <c r="F273" s="43">
        <f>SUMIFS(Sheet1!$G$5:$G$2696, Sheet1!$B$5:$B$2696, B6, Sheet1!$F$5:$F$2696, $E$267)</f>
        <v>0</v>
      </c>
      <c r="G273" s="43">
        <f>COUNTIFS(Sheet1!$B$5:$B$2696, B6, Sheet1!$F$5:$F$2696, $G$267)</f>
        <v>0</v>
      </c>
      <c r="H273" s="43">
        <f>SUMIFS(Sheet1!$G$5:$G$2696, Sheet1!$B$5:$B$2696, B6, Sheet1!$F$5:$F$2696, $G$267)</f>
        <v>0</v>
      </c>
      <c r="I273" s="43">
        <f>COUNTIFS(Sheet1!$B$5:$B$2696, B6, Sheet1!$F$5:$F$2696, $I$267)</f>
        <v>0</v>
      </c>
      <c r="J273" s="43">
        <f>SUMIFS(Sheet1!$G$5:$G$2696, Sheet1!$B$5:$B$2696, B6, Sheet1!$F$5:$F$2696, $I$267)</f>
        <v>0</v>
      </c>
      <c r="K273" s="43">
        <f>COUNTIFS(Sheet1!$B$5:$B$2696, B6, Sheet1!$F$5:$F$2696, $K$267)</f>
        <v>0</v>
      </c>
      <c r="L273" s="43">
        <f>SUMIFS(Sheet1!$G$5:$G$2696, Sheet1!$B$5:$B$2696, B6, Sheet1!$F$5:$F$2696, $K$267)</f>
        <v>0</v>
      </c>
      <c r="M273" s="43">
        <f>COUNTIFS(Sheet1!$B$5:$B$2696, B6, Sheet1!$F$5:$F$2696, $M$267)</f>
        <v>0</v>
      </c>
      <c r="N273" s="43">
        <f>SUMIFS(Sheet1!$G$5:$G$2696, Sheet1!$B$5:$B$2696, B6, Sheet1!$F$5:$F$2696, $M$267)</f>
        <v>0</v>
      </c>
      <c r="O273" s="43">
        <f>COUNTIFS(Sheet1!$B$5:$B$2696, B6, Sheet1!$F$5:$F$2696, $O$267)</f>
        <v>0</v>
      </c>
      <c r="P273" s="43">
        <f>SUMIFS(Sheet1!$G$5:$G$2696, Sheet1!$B$5:$B$2696, B6, Sheet1!$F$5:$F$2696, $O$267)</f>
        <v>0</v>
      </c>
      <c r="Q273" s="43">
        <f>COUNTIFS(Sheet1!$B$5:$B$2696, B6, Sheet1!$F$5:$F$2696, $Q$267)</f>
        <v>1</v>
      </c>
      <c r="R273" s="43">
        <f>SUMIFS(Sheet1!$G$5:$G$2696, Sheet1!$B$5:$B$2696, B6, Sheet1!$F$5:$F$2696, $Q$267)</f>
        <v>0</v>
      </c>
      <c r="S273" s="43">
        <f>COUNTIFS(Sheet1!$B$5:$B$2696, B6, Sheet1!$F$5:$F$2696, $S$267)</f>
        <v>0</v>
      </c>
      <c r="T273" s="43">
        <f>SUMIFS(Sheet1!$G$5:$G$2696, Sheet1!$B$5:$B$2696, B6, Sheet1!$F$5:$F$2696, $S$267)</f>
        <v>0</v>
      </c>
      <c r="U273" s="43">
        <f>COUNTIFS(Sheet1!$B$5:$B$2696, B6, Sheet1!$F$5:$F$2696, $U$267)</f>
        <v>0</v>
      </c>
      <c r="V273" s="43">
        <f>SUMIFS(Sheet1!$G$5:$G$2696, Sheet1!$B$5:$B$2696, B6, Sheet1!$F$5:$F$2696, $U$267)</f>
        <v>0</v>
      </c>
      <c r="W273" s="43">
        <f>COUNTIFS(Sheet1!$B$5:$B$2696, B6, Sheet1!$F$5:$F$2696, $W$267)</f>
        <v>0</v>
      </c>
      <c r="X273" s="43">
        <f>SUMIFS(Sheet1!$G$5:$G$2696, Sheet1!$B$5:$B$2696, B6, Sheet1!$F$5:$F$2696, $W$267)</f>
        <v>0</v>
      </c>
      <c r="AG273" s="8" t="s">
        <v>46</v>
      </c>
      <c r="AH273" s="8">
        <f>COUNTIFS(Sheet1!$B$5:$B$2696, AG273, Sheet1!$F$5:$F$2696, $I$267)</f>
        <v>4</v>
      </c>
      <c r="AI273" s="8">
        <f>SUMIFS(Sheet1!$G$5:$G$2696, Sheet1!$B$5:$B$2696, AG273, Sheet1!$F$5:$F$2696, $I$267)</f>
        <v>1350</v>
      </c>
      <c r="AJ273" s="8">
        <f>SUMIFS(Sheet1!$FT$5:$FT$2696, Sheet1!$B$5:$B$2696, AG273, Sheet1!$F$5:$F$2696, $I$267)</f>
        <v>1988</v>
      </c>
      <c r="AK273" s="8"/>
      <c r="AL273" s="8"/>
    </row>
    <row r="274" spans="1:52">
      <c r="A274" s="43">
        <v>81</v>
      </c>
      <c r="B274" s="43" t="s">
        <v>46</v>
      </c>
      <c r="C274" s="43">
        <f>COUNTIFS(Sheet1!$B$5:$B$2696, B7, Sheet1!$F$5:$F$2696, $C$267)</f>
        <v>0</v>
      </c>
      <c r="D274" s="43">
        <f>SUMIFS(Sheet1!$G$5:$G$2696, Sheet1!$B$5:$B$2696, B7, Sheet1!$F$5:$F$2696, $C$267)</f>
        <v>0</v>
      </c>
      <c r="E274" s="43">
        <f>COUNTIFS(Sheet1!$B$5:$B$2696, B7, Sheet1!$F$5:$F$2696, $E$267)</f>
        <v>0</v>
      </c>
      <c r="F274" s="43">
        <f>SUMIFS(Sheet1!$G$5:$G$2696, Sheet1!$B$5:$B$2696, B7, Sheet1!$F$5:$F$2696, $E$267)</f>
        <v>0</v>
      </c>
      <c r="G274" s="43">
        <f>COUNTIFS(Sheet1!$B$5:$B$2696, B7, Sheet1!$F$5:$F$2696, $G$267)</f>
        <v>0</v>
      </c>
      <c r="H274" s="43">
        <f>SUMIFS(Sheet1!$G$5:$G$2696, Sheet1!$B$5:$B$2696, B7, Sheet1!$F$5:$F$2696, $G$267)</f>
        <v>0</v>
      </c>
      <c r="I274" s="43">
        <f>COUNTIFS(Sheet1!$B$5:$B$2696, B7, Sheet1!$F$5:$F$2696, $I$267)</f>
        <v>4</v>
      </c>
      <c r="J274" s="43">
        <f>SUMIFS(Sheet1!$G$5:$G$2696, Sheet1!$B$5:$B$2696, B7, Sheet1!$F$5:$F$2696, $I$267)</f>
        <v>1350</v>
      </c>
      <c r="K274" s="43">
        <f>COUNTIFS(Sheet1!$B$5:$B$2696, B7, Sheet1!$F$5:$F$2696, $K$267)</f>
        <v>0</v>
      </c>
      <c r="L274" s="43">
        <f>SUMIFS(Sheet1!$G$5:$G$2696, Sheet1!$B$5:$B$2696, B7, Sheet1!$F$5:$F$2696, $K$267)</f>
        <v>0</v>
      </c>
      <c r="M274" s="43">
        <f>COUNTIFS(Sheet1!$B$5:$B$2696, B7, Sheet1!$F$5:$F$2696, $M$267)</f>
        <v>0</v>
      </c>
      <c r="N274" s="43">
        <f>SUMIFS(Sheet1!$G$5:$G$2696, Sheet1!$B$5:$B$2696, B7, Sheet1!$F$5:$F$2696, $M$267)</f>
        <v>0</v>
      </c>
      <c r="O274" s="43">
        <f>COUNTIFS(Sheet1!$B$5:$B$2696, B7, Sheet1!$F$5:$F$2696, $O$267)</f>
        <v>0</v>
      </c>
      <c r="P274" s="43">
        <f>SUMIFS(Sheet1!$G$5:$G$2696, Sheet1!$B$5:$B$2696, B7, Sheet1!$F$5:$F$2696, $O$267)</f>
        <v>0</v>
      </c>
      <c r="Q274" s="43">
        <f>COUNTIFS(Sheet1!$B$5:$B$2696, B7, Sheet1!$F$5:$F$2696, $Q$267)</f>
        <v>0</v>
      </c>
      <c r="R274" s="43">
        <f>SUMIFS(Sheet1!$G$5:$G$2696, Sheet1!$B$5:$B$2696, B7, Sheet1!$F$5:$F$2696, $Q$267)</f>
        <v>0</v>
      </c>
      <c r="S274" s="43">
        <f>COUNTIFS(Sheet1!$B$5:$B$2696, B7, Sheet1!$F$5:$F$2696, $S$267)</f>
        <v>0</v>
      </c>
      <c r="T274" s="43">
        <f>SUMIFS(Sheet1!$G$5:$G$2696, Sheet1!$B$5:$B$2696, B7, Sheet1!$F$5:$F$2696, $S$267)</f>
        <v>0</v>
      </c>
      <c r="U274" s="43">
        <f>COUNTIFS(Sheet1!$B$5:$B$2696, B7, Sheet1!$F$5:$F$2696, $U$267)</f>
        <v>0</v>
      </c>
      <c r="V274" s="43">
        <f>SUMIFS(Sheet1!$G$5:$G$2696, Sheet1!$B$5:$B$2696, B7, Sheet1!$F$5:$F$2696, $U$267)</f>
        <v>0</v>
      </c>
      <c r="W274" s="43">
        <f>COUNTIFS(Sheet1!$B$5:$B$2696, B7, Sheet1!$F$5:$F$2696, $W$267)</f>
        <v>0</v>
      </c>
      <c r="X274" s="43">
        <f>SUMIFS(Sheet1!$G$5:$G$2696, Sheet1!$B$5:$B$2696, B7, Sheet1!$F$5:$F$2696, $W$267)</f>
        <v>0</v>
      </c>
      <c r="AG274" s="8" t="s">
        <v>47</v>
      </c>
      <c r="AH274" s="8">
        <f>COUNTIFS(Sheet1!$B$5:$B$2696, AG274, Sheet1!$F$5:$F$2696, $I$267)</f>
        <v>2</v>
      </c>
      <c r="AI274" s="8">
        <f>SUMIFS(Sheet1!$G$5:$G$2696, Sheet1!$B$5:$B$2696, AG274, Sheet1!$F$5:$F$2696, $I$267)</f>
        <v>1050</v>
      </c>
      <c r="AJ274" s="8">
        <f>SUMIFS(Sheet1!$FT$5:$FT$2696, Sheet1!$B$5:$B$2696, AG274, Sheet1!$F$5:$F$2696, $I$267)</f>
        <v>1212.5</v>
      </c>
      <c r="AK274" s="8"/>
      <c r="AL274" s="8"/>
    </row>
    <row r="275" spans="1:52">
      <c r="A275" s="43">
        <v>125</v>
      </c>
      <c r="B275" s="43" t="s">
        <v>47</v>
      </c>
      <c r="C275" s="43">
        <f>COUNTIFS(Sheet1!$B$5:$B$2696, B8, Sheet1!$F$5:$F$2696, $C$267)</f>
        <v>1</v>
      </c>
      <c r="D275" s="43">
        <f>SUMIFS(Sheet1!$G$5:$G$2696, Sheet1!$B$5:$B$2696, B8, Sheet1!$F$5:$F$2696, $C$267)</f>
        <v>100</v>
      </c>
      <c r="E275" s="43">
        <f>COUNTIFS(Sheet1!$B$5:$B$2696, B8, Sheet1!$F$5:$F$2696, $E$267)</f>
        <v>0</v>
      </c>
      <c r="F275" s="43">
        <f>SUMIFS(Sheet1!$G$5:$G$2696, Sheet1!$B$5:$B$2696, B8, Sheet1!$F$5:$F$2696, $E$267)</f>
        <v>0</v>
      </c>
      <c r="G275" s="43">
        <f>COUNTIFS(Sheet1!$B$5:$B$2696, B8, Sheet1!$F$5:$F$2696, $G$267)</f>
        <v>0</v>
      </c>
      <c r="H275" s="43">
        <f>SUMIFS(Sheet1!$G$5:$G$2696, Sheet1!$B$5:$B$2696, B8, Sheet1!$F$5:$F$2696, $G$267)</f>
        <v>0</v>
      </c>
      <c r="I275" s="43">
        <f>COUNTIFS(Sheet1!$B$5:$B$2696, B8, Sheet1!$F$5:$F$2696, $I$267)</f>
        <v>2</v>
      </c>
      <c r="J275" s="43">
        <f>SUMIFS(Sheet1!$G$5:$G$2696, Sheet1!$B$5:$B$2696, B8, Sheet1!$F$5:$F$2696, $I$267)</f>
        <v>1050</v>
      </c>
      <c r="K275" s="43">
        <f>COUNTIFS(Sheet1!$B$5:$B$2696, B8, Sheet1!$F$5:$F$2696, $K$267)</f>
        <v>0</v>
      </c>
      <c r="L275" s="43">
        <f>SUMIFS(Sheet1!$G$5:$G$2696, Sheet1!$B$5:$B$2696, B8, Sheet1!$F$5:$F$2696, $K$267)</f>
        <v>0</v>
      </c>
      <c r="M275" s="43">
        <f>COUNTIFS(Sheet1!$B$5:$B$2696, B8, Sheet1!$F$5:$F$2696, $M$267)</f>
        <v>0</v>
      </c>
      <c r="N275" s="43">
        <f>SUMIFS(Sheet1!$G$5:$G$2696, Sheet1!$B$5:$B$2696, B8, Sheet1!$F$5:$F$2696, $M$267)</f>
        <v>0</v>
      </c>
      <c r="O275" s="43">
        <f>COUNTIFS(Sheet1!$B$5:$B$2696, B8, Sheet1!$F$5:$F$2696, $O$267)</f>
        <v>1</v>
      </c>
      <c r="P275" s="43">
        <f>SUMIFS(Sheet1!$G$5:$G$2696, Sheet1!$B$5:$B$2696, B8, Sheet1!$F$5:$F$2696, $O$267)</f>
        <v>100</v>
      </c>
      <c r="Q275" s="43">
        <f>COUNTIFS(Sheet1!$B$5:$B$2696, B8, Sheet1!$F$5:$F$2696, $Q$267)</f>
        <v>0</v>
      </c>
      <c r="R275" s="43">
        <f>SUMIFS(Sheet1!$G$5:$G$2696, Sheet1!$B$5:$B$2696, B8, Sheet1!$F$5:$F$2696, $Q$267)</f>
        <v>0</v>
      </c>
      <c r="S275" s="43">
        <f>COUNTIFS(Sheet1!$B$5:$B$2696, B8, Sheet1!$F$5:$F$2696, $S$267)</f>
        <v>0</v>
      </c>
      <c r="T275" s="43">
        <f>SUMIFS(Sheet1!$G$5:$G$2696, Sheet1!$B$5:$B$2696, B8, Sheet1!$F$5:$F$2696, $S$267)</f>
        <v>0</v>
      </c>
      <c r="U275" s="43">
        <f>COUNTIFS(Sheet1!$B$5:$B$2696, B8, Sheet1!$F$5:$F$2696, $U$267)</f>
        <v>0</v>
      </c>
      <c r="V275" s="43">
        <f>SUMIFS(Sheet1!$G$5:$G$2696, Sheet1!$B$5:$B$2696, B8, Sheet1!$F$5:$F$2696, $U$267)</f>
        <v>0</v>
      </c>
      <c r="W275" s="43">
        <f>COUNTIFS(Sheet1!$B$5:$B$2696, B8, Sheet1!$F$5:$F$2696, $W$267)</f>
        <v>1</v>
      </c>
      <c r="X275" s="43">
        <f>SUMIFS(Sheet1!$G$5:$G$2696, Sheet1!$B$5:$B$2696, B8, Sheet1!$F$5:$F$2696, $W$267)</f>
        <v>0</v>
      </c>
      <c r="AG275" s="8" t="s">
        <v>67</v>
      </c>
      <c r="AH275" s="8">
        <f>COUNTIFS(Sheet1!$B$5:$B$2696, AG275, Sheet1!$F$5:$F$2696, $I$267)</f>
        <v>1</v>
      </c>
      <c r="AI275" s="8">
        <f>SUMIFS(Sheet1!$G$5:$G$2696, Sheet1!$B$5:$B$2696, AG275, Sheet1!$F$5:$F$2696, $I$267)</f>
        <v>150</v>
      </c>
      <c r="AJ275" s="8">
        <f>SUMIFS(Sheet1!$FT$5:$FT$2696, Sheet1!$B$5:$B$2696, AG275, Sheet1!$F$5:$F$2696, $I$267)</f>
        <v>390</v>
      </c>
      <c r="AK275" s="8"/>
      <c r="AL275" s="8"/>
    </row>
    <row r="276" spans="1:52">
      <c r="A276" s="43">
        <v>38</v>
      </c>
      <c r="B276" s="43" t="s">
        <v>49</v>
      </c>
      <c r="C276" s="43">
        <f>COUNTIFS(Sheet1!$B$5:$B$2696, B9, Sheet1!$F$5:$F$2696, $C$267)</f>
        <v>0</v>
      </c>
      <c r="D276" s="43">
        <f>SUMIFS(Sheet1!$G$5:$G$2696, Sheet1!$B$5:$B$2696, B9, Sheet1!$F$5:$F$2696, $C$267)</f>
        <v>0</v>
      </c>
      <c r="E276" s="43">
        <f>COUNTIFS(Sheet1!$B$5:$B$2696, B9, Sheet1!$F$5:$F$2696, $E$267)</f>
        <v>0</v>
      </c>
      <c r="F276" s="43">
        <f>SUMIFS(Sheet1!$G$5:$G$2696, Sheet1!$B$5:$B$2696, B9, Sheet1!$F$5:$F$2696, $E$267)</f>
        <v>0</v>
      </c>
      <c r="G276" s="43">
        <f>COUNTIFS(Sheet1!$B$5:$B$2696, B9, Sheet1!$F$5:$F$2696, $G$267)</f>
        <v>0</v>
      </c>
      <c r="H276" s="43">
        <f>SUMIFS(Sheet1!$G$5:$G$2696, Sheet1!$B$5:$B$2696, B9, Sheet1!$F$5:$F$2696, $G$267)</f>
        <v>0</v>
      </c>
      <c r="I276" s="43">
        <f>COUNTIFS(Sheet1!$B$5:$B$2696, B9, Sheet1!$F$5:$F$2696, $I$267)</f>
        <v>1</v>
      </c>
      <c r="J276" s="43">
        <f>SUMIFS(Sheet1!$G$5:$G$2696, Sheet1!$B$5:$B$2696, B9, Sheet1!$F$5:$F$2696, $I$267)</f>
        <v>0</v>
      </c>
      <c r="K276" s="43">
        <f>COUNTIFS(Sheet1!$B$5:$B$2696, B9, Sheet1!$F$5:$F$2696, $K$267)</f>
        <v>1</v>
      </c>
      <c r="L276" s="43">
        <f>SUMIFS(Sheet1!$G$5:$G$2696, Sheet1!$B$5:$B$2696, B9, Sheet1!$F$5:$F$2696, $K$267)</f>
        <v>300</v>
      </c>
      <c r="M276" s="43">
        <f>COUNTIFS(Sheet1!$B$5:$B$2696, B9, Sheet1!$F$5:$F$2696, $M$267)</f>
        <v>0</v>
      </c>
      <c r="N276" s="43">
        <f>SUMIFS(Sheet1!$G$5:$G$2696, Sheet1!$B$5:$B$2696, B9, Sheet1!$F$5:$F$2696, $M$267)</f>
        <v>0</v>
      </c>
      <c r="O276" s="43">
        <f>COUNTIFS(Sheet1!$B$5:$B$2696, B9, Sheet1!$F$5:$F$2696, $O$267)</f>
        <v>0</v>
      </c>
      <c r="P276" s="43">
        <f>SUMIFS(Sheet1!$G$5:$G$2696, Sheet1!$B$5:$B$2696, B9, Sheet1!$F$5:$F$2696, $O$267)</f>
        <v>0</v>
      </c>
      <c r="Q276" s="43">
        <f>COUNTIFS(Sheet1!$B$5:$B$2696, B9, Sheet1!$F$5:$F$2696, $Q$267)</f>
        <v>0</v>
      </c>
      <c r="R276" s="43">
        <f>SUMIFS(Sheet1!$G$5:$G$2696, Sheet1!$B$5:$B$2696, B9, Sheet1!$F$5:$F$2696, $Q$267)</f>
        <v>0</v>
      </c>
      <c r="S276" s="43">
        <f>COUNTIFS(Sheet1!$B$5:$B$2696, B9, Sheet1!$F$5:$F$2696, $S$267)</f>
        <v>0</v>
      </c>
      <c r="T276" s="43">
        <f>SUMIFS(Sheet1!$G$5:$G$2696, Sheet1!$B$5:$B$2696, B9, Sheet1!$F$5:$F$2696, $S$267)</f>
        <v>0</v>
      </c>
      <c r="U276" s="43">
        <f>COUNTIFS(Sheet1!$B$5:$B$2696, B9, Sheet1!$F$5:$F$2696, $U$267)</f>
        <v>0</v>
      </c>
      <c r="V276" s="43">
        <f>SUMIFS(Sheet1!$G$5:$G$2696, Sheet1!$B$5:$B$2696, B9, Sheet1!$F$5:$F$2696, $U$267)</f>
        <v>0</v>
      </c>
      <c r="W276" s="43">
        <f>COUNTIFS(Sheet1!$B$5:$B$2696, B9, Sheet1!$F$5:$F$2696, $W$267)</f>
        <v>0</v>
      </c>
      <c r="X276" s="43">
        <f>SUMIFS(Sheet1!$G$5:$G$2696, Sheet1!$B$5:$B$2696, B9, Sheet1!$F$5:$F$2696, $W$267)</f>
        <v>0</v>
      </c>
      <c r="AG276" s="8" t="s">
        <v>49</v>
      </c>
      <c r="AH276" s="8">
        <f>COUNTIFS(Sheet1!$B$5:$B$2696, AG276, Sheet1!$F$5:$F$2696, $I$267)</f>
        <v>1</v>
      </c>
      <c r="AI276" s="8">
        <f>SUMIFS(Sheet1!$G$5:$G$2696, Sheet1!$B$5:$B$2696, AG276, Sheet1!$F$5:$F$2696, $I$267)</f>
        <v>0</v>
      </c>
      <c r="AJ276" s="8">
        <f>SUMIFS(Sheet1!$FT$5:$FT$2696, Sheet1!$B$5:$B$2696, AG276, Sheet1!$F$5:$F$2696, $I$267)</f>
        <v>20</v>
      </c>
      <c r="AK276" s="8"/>
      <c r="AL276" s="8"/>
    </row>
    <row r="277" spans="1:52">
      <c r="A277" s="43">
        <v>219</v>
      </c>
      <c r="B277" s="43" t="s">
        <v>67</v>
      </c>
      <c r="C277" s="43">
        <f>COUNTIFS(Sheet1!$B$5:$B$2696, B10, Sheet1!$F$5:$F$2696, $C$267)</f>
        <v>8</v>
      </c>
      <c r="D277" s="43">
        <f>SUMIFS(Sheet1!$G$5:$G$2696, Sheet1!$B$5:$B$2696, B10, Sheet1!$F$5:$F$2696, $C$267)</f>
        <v>760</v>
      </c>
      <c r="E277" s="43">
        <f>COUNTIFS(Sheet1!$B$5:$B$2696, B10, Sheet1!$F$5:$F$2696, $E$267)</f>
        <v>0</v>
      </c>
      <c r="F277" s="43">
        <f>SUMIFS(Sheet1!$G$5:$G$2696, Sheet1!$B$5:$B$2696, B10, Sheet1!$F$5:$F$2696, $E$267)</f>
        <v>0</v>
      </c>
      <c r="G277" s="43">
        <f>COUNTIFS(Sheet1!$B$5:$B$2696, B10, Sheet1!$F$5:$F$2696, $G$267)</f>
        <v>0</v>
      </c>
      <c r="H277" s="43">
        <f>SUMIFS(Sheet1!$G$5:$G$2696, Sheet1!$B$5:$B$2696, B10, Sheet1!$F$5:$F$2696, $G$267)</f>
        <v>0</v>
      </c>
      <c r="I277" s="43">
        <f>COUNTIFS(Sheet1!$B$5:$B$2696, B10, Sheet1!$F$5:$F$2696, $I$267)</f>
        <v>1</v>
      </c>
      <c r="J277" s="43">
        <f>SUMIFS(Sheet1!$G$5:$G$2696, Sheet1!$B$5:$B$2696, B10, Sheet1!$F$5:$F$2696, $I$267)</f>
        <v>150</v>
      </c>
      <c r="K277" s="43">
        <f>COUNTIFS(Sheet1!$B$5:$B$2696, B10, Sheet1!$F$5:$F$2696, $K$267)</f>
        <v>0</v>
      </c>
      <c r="L277" s="43">
        <f>SUMIFS(Sheet1!$G$5:$G$2696, Sheet1!$B$5:$B$2696, B10, Sheet1!$F$5:$F$2696, $K$267)</f>
        <v>0</v>
      </c>
      <c r="M277" s="43">
        <f>COUNTIFS(Sheet1!$B$5:$B$2696, B10, Sheet1!$F$5:$F$2696, $M$267)</f>
        <v>0</v>
      </c>
      <c r="N277" s="43">
        <f>SUMIFS(Sheet1!$G$5:$G$2696, Sheet1!$B$5:$B$2696, B10, Sheet1!$F$5:$F$2696, $M$267)</f>
        <v>0</v>
      </c>
      <c r="O277" s="43">
        <f>COUNTIFS(Sheet1!$B$5:$B$2696, B10, Sheet1!$F$5:$F$2696, $O$267)</f>
        <v>0</v>
      </c>
      <c r="P277" s="43">
        <f>SUMIFS(Sheet1!$G$5:$G$2696, Sheet1!$B$5:$B$2696, B10, Sheet1!$F$5:$F$2696, $O$267)</f>
        <v>0</v>
      </c>
      <c r="Q277" s="43">
        <f>COUNTIFS(Sheet1!$B$5:$B$2696, B10, Sheet1!$F$5:$F$2696, $Q$267)</f>
        <v>1</v>
      </c>
      <c r="R277" s="43">
        <f>SUMIFS(Sheet1!$G$5:$G$2696, Sheet1!$B$5:$B$2696, B10, Sheet1!$F$5:$F$2696, $Q$267)</f>
        <v>0</v>
      </c>
      <c r="S277" s="43">
        <f>COUNTIFS(Sheet1!$B$5:$B$2696, B10, Sheet1!$F$5:$F$2696, $S$267)</f>
        <v>0</v>
      </c>
      <c r="T277" s="43">
        <f>SUMIFS(Sheet1!$G$5:$G$2696, Sheet1!$B$5:$B$2696, B10, Sheet1!$F$5:$F$2696, $S$267)</f>
        <v>0</v>
      </c>
      <c r="U277" s="43">
        <f>COUNTIFS(Sheet1!$B$5:$B$2696, B10, Sheet1!$F$5:$F$2696, $U$267)</f>
        <v>0</v>
      </c>
      <c r="V277" s="43">
        <f>SUMIFS(Sheet1!$G$5:$G$2696, Sheet1!$B$5:$B$2696, B10, Sheet1!$F$5:$F$2696, $U$267)</f>
        <v>0</v>
      </c>
      <c r="W277" s="43">
        <f>COUNTIFS(Sheet1!$B$5:$B$2696, B10, Sheet1!$F$5:$F$2696, $W$267)</f>
        <v>0</v>
      </c>
      <c r="X277" s="43">
        <f>SUMIFS(Sheet1!$G$5:$G$2696, Sheet1!$B$5:$B$2696, B10, Sheet1!$F$5:$F$2696, $W$267)</f>
        <v>0</v>
      </c>
      <c r="AG277" s="8" t="s">
        <v>44</v>
      </c>
      <c r="AH277" s="8">
        <f>COUNTIFS(Sheet1!$B$5:$B$2696, AG277, Sheet1!$F$5:$F$2696, $I$267)</f>
        <v>0</v>
      </c>
      <c r="AI277" s="8">
        <f>SUMIFS(Sheet1!$G$5:$G$2696, Sheet1!$B$5:$B$2696, AG277, Sheet1!$F$5:$F$2696, $I$267)</f>
        <v>0</v>
      </c>
      <c r="AJ277" s="8">
        <f>SUMIFS(Sheet1!$FT$5:$FT$2696, Sheet1!$B$5:$B$2696, AG277, Sheet1!$F$5:$F$2696, $I$267)</f>
        <v>0</v>
      </c>
      <c r="AK277" s="8"/>
      <c r="AL277" s="8"/>
    </row>
    <row r="278" spans="1:52">
      <c r="A278" s="43">
        <v>196</v>
      </c>
      <c r="B278" s="43" t="s">
        <v>181</v>
      </c>
      <c r="C278" s="43">
        <f>COUNTIFS(Sheet1!$B$5:$B$2696, $B$278, Sheet1!$F$5:$F$2696, $C$267)</f>
        <v>0</v>
      </c>
      <c r="D278" s="43">
        <f>SUMIFS(Sheet1!$G$5:$G$2696, Sheet1!$B$5:$B$2696, B278, Sheet1!$F$5:$F$2696, $C$267)</f>
        <v>0</v>
      </c>
      <c r="E278" s="43">
        <f>COUNTIFS(Sheet1!$B$5:$B$2696, B17, Sheet1!$F$5:$F$2696, $E$267)</f>
        <v>2</v>
      </c>
      <c r="F278" s="43">
        <f>SUMIFS(Sheet1!$G$5:$G$2696, Sheet1!$B$5:$B$2696, B17, Sheet1!$F$5:$F$2696, $E$267)</f>
        <v>3000</v>
      </c>
      <c r="G278" s="43">
        <f>COUNTIFS(Sheet1!$B$5:$B$2696, B17, Sheet1!$F$5:$F$2696, $G$267)</f>
        <v>0</v>
      </c>
      <c r="H278" s="43">
        <f>SUMIFS(Sheet1!$G$5:$G$2696, Sheet1!$B$5:$B$2696, B17, Sheet1!$F$5:$F$2696, $G$267)</f>
        <v>0</v>
      </c>
      <c r="I278" s="43">
        <f>COUNTIFS(Sheet1!$B$5:$B$2696, B17, Sheet1!$F$5:$F$2696, $I$267)</f>
        <v>0</v>
      </c>
      <c r="J278" s="43">
        <f>SUMIFS(Sheet1!$G$5:$G$2696, Sheet1!$B$5:$B$2696, B17, Sheet1!$F$5:$F$2696, $I$267)</f>
        <v>0</v>
      </c>
      <c r="K278" s="43">
        <f>COUNTIFS(Sheet1!$B$5:$B$2696, B17, Sheet1!$F$5:$F$2696, $K$267)</f>
        <v>0</v>
      </c>
      <c r="L278" s="43">
        <f>SUMIFS(Sheet1!$G$5:$G$2696, Sheet1!$B$5:$B$2696, B17, Sheet1!$F$5:$F$2696, $K$267)</f>
        <v>0</v>
      </c>
      <c r="M278" s="43">
        <f>COUNTIFS(Sheet1!$B$5:$B$2696, B17, Sheet1!$F$5:$F$2696, $M$267)</f>
        <v>0</v>
      </c>
      <c r="N278" s="43">
        <f>SUMIFS(Sheet1!$G$5:$G$2696, Sheet1!$B$5:$B$2696, B17, Sheet1!$F$5:$F$2696, $M$267)</f>
        <v>0</v>
      </c>
      <c r="O278" s="43">
        <f>COUNTIFS(Sheet1!$B$5:$B$2696, B17, Sheet1!$F$5:$F$2696, $O$267)</f>
        <v>0</v>
      </c>
      <c r="P278" s="43">
        <f>SUMIFS(Sheet1!$G$5:$G$2696, Sheet1!$B$5:$B$2696, B17, Sheet1!$F$5:$F$2696, $O$267)</f>
        <v>0</v>
      </c>
      <c r="Q278" s="43">
        <f>COUNTIFS(Sheet1!$B$5:$B$2696, B17, Sheet1!$F$5:$F$2696, $Q$267)</f>
        <v>0</v>
      </c>
      <c r="R278" s="43">
        <f>SUMIFS(Sheet1!$G$5:$G$2696, Sheet1!$B$5:$B$2696, B17, Sheet1!$F$5:$F$2696, $Q$267)</f>
        <v>0</v>
      </c>
      <c r="S278" s="43">
        <f>COUNTIFS(Sheet1!$B$5:$B$2696, B17, Sheet1!$F$5:$F$2696, $S$267)</f>
        <v>0</v>
      </c>
      <c r="T278" s="43">
        <f>SUMIFS(Sheet1!$G$5:$G$2696, Sheet1!$B$5:$B$2696, B17, Sheet1!$F$5:$F$2696, $S$267)</f>
        <v>0</v>
      </c>
      <c r="U278" s="43">
        <f>COUNTIFS(Sheet1!$B$5:$B$2696, B17, Sheet1!$F$5:$F$2696, $U$267)</f>
        <v>0</v>
      </c>
      <c r="V278" s="43">
        <f>SUMIFS(Sheet1!$G$5:$G$2696, Sheet1!$B$5:$B$2696, B17, Sheet1!$F$5:$F$2696, $U$267)</f>
        <v>0</v>
      </c>
      <c r="W278" s="43">
        <f>COUNTIFS(Sheet1!$B$5:$B$2696, B17, Sheet1!$F$5:$F$2696, $W$267)</f>
        <v>0</v>
      </c>
      <c r="X278" s="43">
        <f>SUMIFS(Sheet1!$G$5:$G$2696, Sheet1!$B$5:$B$2696, B17, Sheet1!$F$5:$F$2696, $W$267)</f>
        <v>0</v>
      </c>
      <c r="AG278" s="8" t="s">
        <v>87</v>
      </c>
      <c r="AH278" s="8">
        <f>SUM(AH270:AH277)</f>
        <v>17</v>
      </c>
      <c r="AI278" s="8">
        <f>SUM(AI270:AI277)</f>
        <v>7300</v>
      </c>
      <c r="AJ278">
        <f>SUM(AJ270:AJ277)</f>
        <v>8877</v>
      </c>
      <c r="AK278" s="8"/>
      <c r="AL278" s="8"/>
    </row>
    <row r="279" spans="1:52">
      <c r="A279" s="43">
        <v>21</v>
      </c>
      <c r="B279" s="43" t="s">
        <v>192</v>
      </c>
      <c r="C279" s="43">
        <f>COUNTIFS(Sheet1!$B$5:$B$2696, B279, Sheet1!$F$5:$F$2696, $C$267)</f>
        <v>0</v>
      </c>
      <c r="D279" s="43">
        <f>SUMIFS(Sheet1!$G$5:$G$2696, Sheet1!$B$5:$B$2696, B13, Sheet1!$F$5:$F$2696, $C$267)</f>
        <v>0</v>
      </c>
      <c r="E279" s="43">
        <f>COUNTIFS(Sheet1!$B$5:$B$2696, B13, Sheet1!$F$5:$F$2696, $E$267)</f>
        <v>0</v>
      </c>
      <c r="F279" s="43">
        <f>SUMIFS(Sheet1!$G$5:$G$2696, Sheet1!$B$5:$B$2696, B13, Sheet1!$F$5:$F$2696, $E$267)</f>
        <v>0</v>
      </c>
      <c r="G279" s="43">
        <f>COUNTIFS(Sheet1!$B$5:$B$2696, B13, Sheet1!$F$5:$F$2696, $G$267)</f>
        <v>0</v>
      </c>
      <c r="H279" s="43">
        <f>SUMIFS(Sheet1!$G$5:$G$2696, Sheet1!$B$5:$B$2696, B13, Sheet1!$F$5:$F$2696, $G$267)</f>
        <v>0</v>
      </c>
      <c r="I279" s="43">
        <f>COUNTIFS(Sheet1!$B$5:$B$2696, B279, Sheet1!$F$5:$F$2696, $I$267)</f>
        <v>1</v>
      </c>
      <c r="J279" s="43">
        <f>SUMIFS(Sheet1!$G$5:$G$2696, Sheet1!$B$5:$B$2696, B279, Sheet1!$F$5:$F$2696, $I$267)</f>
        <v>500</v>
      </c>
      <c r="K279" s="43">
        <f>COUNTIFS(Sheet1!$B$5:$B$2696, B13, Sheet1!$F$5:$F$2696, $K$267)</f>
        <v>0</v>
      </c>
      <c r="L279" s="43">
        <f>SUMIFS(Sheet1!$G$5:$G$2696, Sheet1!$B$5:$B$2696, B13, Sheet1!$F$5:$F$2696, $K$267)</f>
        <v>0</v>
      </c>
      <c r="M279" s="43">
        <f>COUNTIFS(Sheet1!$B$5:$B$2696, B13, Sheet1!$F$5:$F$2696, $M$267)</f>
        <v>0</v>
      </c>
      <c r="N279" s="43">
        <f>SUMIFS(Sheet1!$G$5:$G$2696, Sheet1!$B$5:$B$2696, B13, Sheet1!$F$5:$F$2696, $M$267)</f>
        <v>0</v>
      </c>
      <c r="O279" s="43">
        <f>COUNTIFS(Sheet1!$B$5:$B$2696, B13, Sheet1!$F$5:$F$2696, $O$267)</f>
        <v>0</v>
      </c>
      <c r="P279" s="43">
        <f>SUMIFS(Sheet1!$G$5:$G$2696, Sheet1!$B$5:$B$2696, B13, Sheet1!$F$5:$F$2696, $O$267)</f>
        <v>0</v>
      </c>
      <c r="Q279" s="43">
        <f>COUNTIFS(Sheet1!$B$5:$B$2696, B13, Sheet1!$F$5:$F$2696, $Q$267)</f>
        <v>0</v>
      </c>
      <c r="R279" s="43">
        <f>SUMIFS(Sheet1!$G$5:$G$2696, Sheet1!$B$5:$B$2696, B13, Sheet1!$F$5:$F$2696, $Q$267)</f>
        <v>0</v>
      </c>
      <c r="S279" s="43">
        <f>COUNTIFS(Sheet1!$B$5:$B$2696, B13, Sheet1!$F$5:$F$2696, $S$267)</f>
        <v>0</v>
      </c>
      <c r="T279" s="43">
        <f>SUMIFS(Sheet1!$G$5:$G$2696, Sheet1!$B$5:$B$2696, B13, Sheet1!$F$5:$F$2696, $S$267)</f>
        <v>0</v>
      </c>
      <c r="U279" s="43">
        <f>COUNTIFS(Sheet1!$B$5:$B$2696, B13, Sheet1!$F$5:$F$2696, $U$267)</f>
        <v>0</v>
      </c>
      <c r="V279" s="43">
        <f>SUMIFS(Sheet1!$G$5:$G$2696, Sheet1!$B$5:$B$2696, B13, Sheet1!$F$5:$F$2696, $U$267)</f>
        <v>0</v>
      </c>
      <c r="W279" s="43">
        <f>COUNTIFS(Sheet1!$B$5:$B$2696, B13, Sheet1!$F$5:$F$2696, $W$267)</f>
        <v>0</v>
      </c>
      <c r="X279" s="43">
        <f>SUMIFS(Sheet1!$G$5:$G$2696, Sheet1!$B$5:$B$2696, B13, Sheet1!$F$5:$F$2696, $W$267)</f>
        <v>0</v>
      </c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>
      <c r="A280" s="43"/>
      <c r="B280" s="43" t="s">
        <v>87</v>
      </c>
      <c r="C280" s="43">
        <f t="shared" ref="C280:H280" si="11">SUM(C270:C278)</f>
        <v>10</v>
      </c>
      <c r="D280" s="43">
        <f t="shared" si="11"/>
        <v>960</v>
      </c>
      <c r="E280" s="43">
        <f t="shared" si="11"/>
        <v>2</v>
      </c>
      <c r="F280" s="43">
        <f t="shared" si="11"/>
        <v>3000</v>
      </c>
      <c r="G280" s="43">
        <f t="shared" si="11"/>
        <v>1</v>
      </c>
      <c r="H280" s="43">
        <f t="shared" si="11"/>
        <v>200</v>
      </c>
      <c r="I280" s="43">
        <f>SUM(I270:I279)</f>
        <v>18</v>
      </c>
      <c r="J280" s="43">
        <f>SUM(J270:J279)</f>
        <v>7800</v>
      </c>
      <c r="K280" s="43">
        <f t="shared" ref="K280:X280" si="12">SUM(K270:K278)</f>
        <v>1</v>
      </c>
      <c r="L280" s="43">
        <f t="shared" si="12"/>
        <v>300</v>
      </c>
      <c r="M280" s="43">
        <f t="shared" si="12"/>
        <v>1</v>
      </c>
      <c r="N280" s="43">
        <f t="shared" si="12"/>
        <v>285</v>
      </c>
      <c r="O280" s="43">
        <f t="shared" si="12"/>
        <v>3</v>
      </c>
      <c r="P280" s="43">
        <f t="shared" si="12"/>
        <v>275</v>
      </c>
      <c r="Q280" s="43">
        <f t="shared" si="12"/>
        <v>3</v>
      </c>
      <c r="R280" s="43">
        <f t="shared" si="12"/>
        <v>100</v>
      </c>
      <c r="S280" s="43">
        <f t="shared" si="12"/>
        <v>2</v>
      </c>
      <c r="T280" s="43">
        <f t="shared" si="12"/>
        <v>320</v>
      </c>
      <c r="U280" s="135">
        <f t="shared" si="12"/>
        <v>1</v>
      </c>
      <c r="V280" s="43">
        <f t="shared" si="12"/>
        <v>2400</v>
      </c>
      <c r="W280" s="135">
        <f t="shared" si="12"/>
        <v>1</v>
      </c>
      <c r="X280" s="43">
        <f t="shared" si="12"/>
        <v>0</v>
      </c>
      <c r="AG280" s="8"/>
      <c r="AH280" s="8"/>
      <c r="AI280" s="8"/>
      <c r="AK280" s="8"/>
      <c r="AL280" s="8"/>
    </row>
    <row r="281" spans="1:52">
      <c r="AG281" s="8"/>
      <c r="AH281" s="8"/>
      <c r="AI281" s="8"/>
      <c r="AK281" s="8"/>
      <c r="AL281" s="8"/>
    </row>
    <row r="282" spans="1:52">
      <c r="AG282" s="8"/>
      <c r="AH282" s="8"/>
      <c r="AI282" s="8"/>
      <c r="AK282" s="8"/>
      <c r="AL282" s="8"/>
    </row>
    <row r="283" spans="1:52">
      <c r="A283" s="473" t="s">
        <v>0</v>
      </c>
      <c r="B283" s="475" t="s">
        <v>1</v>
      </c>
      <c r="C283" s="501" t="s">
        <v>346</v>
      </c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7"/>
      <c r="O283" s="567"/>
      <c r="P283" s="567"/>
      <c r="Q283" s="567"/>
      <c r="R283" s="567"/>
      <c r="S283" s="567"/>
      <c r="T283" s="567"/>
      <c r="U283" s="567"/>
      <c r="V283" s="567"/>
      <c r="W283" s="567"/>
      <c r="X283" s="567"/>
      <c r="Y283" s="567"/>
      <c r="Z283" s="567"/>
      <c r="AA283" s="567"/>
      <c r="AB283" s="502"/>
      <c r="AG283" s="8"/>
      <c r="AH283" s="8"/>
      <c r="AI283" s="8"/>
      <c r="AK283" s="8"/>
      <c r="AL283" s="8"/>
    </row>
    <row r="284" spans="1:52">
      <c r="A284" s="474"/>
      <c r="B284" s="474"/>
      <c r="C284" s="457" t="s">
        <v>1055</v>
      </c>
      <c r="D284" s="458"/>
      <c r="E284" s="546" t="s">
        <v>350</v>
      </c>
      <c r="F284" s="458"/>
      <c r="G284" s="577" t="s">
        <v>351</v>
      </c>
      <c r="H284" s="458"/>
      <c r="I284" s="576" t="s">
        <v>352</v>
      </c>
      <c r="J284" s="458"/>
      <c r="K284" s="546" t="s">
        <v>353</v>
      </c>
      <c r="L284" s="458"/>
      <c r="M284" s="578" t="s">
        <v>354</v>
      </c>
      <c r="N284" s="458"/>
      <c r="O284" s="579" t="s">
        <v>355</v>
      </c>
      <c r="P284" s="458"/>
      <c r="Q284" s="457" t="s">
        <v>268</v>
      </c>
      <c r="R284" s="458"/>
      <c r="S284" s="546" t="s">
        <v>356</v>
      </c>
      <c r="T284" s="458"/>
      <c r="U284" s="457" t="s">
        <v>357</v>
      </c>
      <c r="V284" s="458"/>
      <c r="W284" s="578" t="s">
        <v>358</v>
      </c>
      <c r="X284" s="458"/>
      <c r="Y284" s="546" t="s">
        <v>359</v>
      </c>
      <c r="Z284" s="458"/>
      <c r="AA284" s="457" t="s">
        <v>360</v>
      </c>
      <c r="AB284" s="458"/>
      <c r="AG284" s="8"/>
      <c r="AH284" s="8"/>
      <c r="AI284" s="8"/>
      <c r="AK284" s="8"/>
      <c r="AL284" s="8"/>
    </row>
    <row r="285" spans="1:52">
      <c r="A285" s="474"/>
      <c r="B285" s="474"/>
      <c r="C285" s="463"/>
      <c r="D285" s="462"/>
      <c r="E285" s="463"/>
      <c r="F285" s="462"/>
      <c r="G285" s="463"/>
      <c r="H285" s="462"/>
      <c r="I285" s="463"/>
      <c r="J285" s="462"/>
      <c r="K285" s="463"/>
      <c r="L285" s="462"/>
      <c r="M285" s="463"/>
      <c r="N285" s="462"/>
      <c r="O285" s="463"/>
      <c r="P285" s="462"/>
      <c r="Q285" s="463"/>
      <c r="R285" s="462"/>
      <c r="S285" s="463"/>
      <c r="T285" s="462"/>
      <c r="U285" s="463"/>
      <c r="V285" s="462"/>
      <c r="W285" s="463"/>
      <c r="X285" s="462"/>
      <c r="Y285" s="463"/>
      <c r="Z285" s="462"/>
      <c r="AA285" s="463"/>
      <c r="AB285" s="462"/>
      <c r="AG285" s="8"/>
      <c r="AH285" s="8"/>
      <c r="AI285" s="8"/>
      <c r="AK285" s="8"/>
      <c r="AL285" s="8"/>
    </row>
    <row r="286" spans="1:52">
      <c r="A286" s="503"/>
      <c r="B286" s="503"/>
      <c r="C286" s="43" t="s">
        <v>4</v>
      </c>
      <c r="D286" s="43" t="s">
        <v>41</v>
      </c>
      <c r="E286" s="43" t="s">
        <v>4</v>
      </c>
      <c r="F286" s="43" t="s">
        <v>41</v>
      </c>
      <c r="G286" s="43" t="s">
        <v>4</v>
      </c>
      <c r="H286" s="43" t="s">
        <v>41</v>
      </c>
      <c r="I286" s="43" t="s">
        <v>4</v>
      </c>
      <c r="J286" s="43" t="s">
        <v>41</v>
      </c>
      <c r="K286" s="43" t="s">
        <v>4</v>
      </c>
      <c r="L286" s="43" t="s">
        <v>41</v>
      </c>
      <c r="M286" s="43" t="s">
        <v>4</v>
      </c>
      <c r="N286" s="43" t="s">
        <v>41</v>
      </c>
      <c r="O286" s="43" t="s">
        <v>4</v>
      </c>
      <c r="P286" s="43" t="s">
        <v>41</v>
      </c>
      <c r="Q286" s="43" t="s">
        <v>4</v>
      </c>
      <c r="R286" s="43" t="s">
        <v>41</v>
      </c>
      <c r="S286" s="43" t="s">
        <v>4</v>
      </c>
      <c r="T286" s="43" t="s">
        <v>41</v>
      </c>
      <c r="U286" s="43" t="s">
        <v>4</v>
      </c>
      <c r="V286" s="43" t="s">
        <v>41</v>
      </c>
      <c r="W286" s="43" t="s">
        <v>4</v>
      </c>
      <c r="X286" s="43" t="s">
        <v>41</v>
      </c>
      <c r="Y286" s="43" t="s">
        <v>4</v>
      </c>
      <c r="Z286" s="43" t="s">
        <v>41</v>
      </c>
      <c r="AA286" s="43" t="s">
        <v>4</v>
      </c>
      <c r="AB286" s="43" t="s">
        <v>41</v>
      </c>
      <c r="AG286" s="8"/>
      <c r="AH286" s="8"/>
      <c r="AI286" s="8"/>
      <c r="AK286" s="8"/>
      <c r="AL286" s="8"/>
    </row>
    <row r="287" spans="1:52">
      <c r="A287" s="43">
        <v>82</v>
      </c>
      <c r="B287" s="43" t="s">
        <v>18</v>
      </c>
      <c r="C287" s="43">
        <f>COUNTIFS(Sheet1!$B$5:$B$2696, B3, Sheet1!$F$5:$F$2696, $C$284)</f>
        <v>0</v>
      </c>
      <c r="D287" s="43">
        <f>SUMIFS(Sheet1!$G$5:$G$2696, Sheet1!$B$5:$B$2696, B3, Sheet1!$F$5:$F$2696, $C$284)</f>
        <v>0</v>
      </c>
      <c r="E287" s="43">
        <f>COUNTIFS(Sheet1!$B$5:$B$2696, B3, Sheet1!$F$5:$F$2696, $E$284)</f>
        <v>0</v>
      </c>
      <c r="F287" s="43">
        <f>SUMIFS(Sheet1!$G$5:$G$2696, Sheet1!$B$5:$B$2696, B3, Sheet1!$F$5:$F$2696, $E$284)</f>
        <v>0</v>
      </c>
      <c r="G287" s="43">
        <f>COUNTIFS(Sheet1!$B$5:$B$2696, B3, Sheet1!$F$5:$F$2696, $G$284)</f>
        <v>0</v>
      </c>
      <c r="H287" s="43">
        <f>SUMIFS(Sheet1!$G$5:$G$2696, Sheet1!$B$5:$B$2696, B3, Sheet1!$F$5:$F$2696, $G$284)</f>
        <v>0</v>
      </c>
      <c r="I287" s="43">
        <f>COUNTIFS(Sheet1!$B$5:$B$2696, B3, Sheet1!$F$5:$F$2696, $I$284)</f>
        <v>0</v>
      </c>
      <c r="J287" s="43">
        <f>SUMIFS(Sheet1!$G$5:$G$2696, Sheet1!$B$5:$B$2696, B3, Sheet1!$F$5:$F$2696, $I$284)</f>
        <v>0</v>
      </c>
      <c r="K287" s="43">
        <f>COUNTIFS(Sheet1!$B$5:$B$2696, B3, Sheet1!$F$5:$F$2696, $K$284)</f>
        <v>0</v>
      </c>
      <c r="L287" s="43">
        <f>SUMIFS(Sheet1!$G$5:$G$2696, Sheet1!$B$5:$B$2696, B3, Sheet1!$F$5:$F$2696, $K$284)</f>
        <v>0</v>
      </c>
      <c r="M287" s="43">
        <f>COUNTIFS(Sheet1!$B$5:$B$2696, B3, Sheet1!$F$5:$F$2696, $M$284)</f>
        <v>0</v>
      </c>
      <c r="N287" s="43">
        <f>SUMIFS(Sheet1!$G$5:$G$2696, Sheet1!$B$5:$B$2696, B3, Sheet1!$F$5:$F$2696, $M$284)</f>
        <v>0</v>
      </c>
      <c r="O287" s="43">
        <f>COUNTIFS(Sheet1!$B$5:$B$2696, B3, Sheet1!$F$5:$F$2696, $O$284)</f>
        <v>1</v>
      </c>
      <c r="P287" s="43">
        <f>SUMIFS(Sheet1!$G$5:$G$2696, Sheet1!$B$5:$B$2696, B3, Sheet1!$F$5:$F$2696, $O$284)</f>
        <v>150</v>
      </c>
      <c r="Q287" s="43">
        <f>COUNTIFS(Sheet1!$B$5:$B$2696, B3, Sheet1!$F$5:$F$2696, $Q$284)</f>
        <v>0</v>
      </c>
      <c r="R287" s="43">
        <f>SUMIFS(Sheet1!$G$5:$G$2696, Sheet1!$B$5:$B$2696, B3, Sheet1!$F$5:$F$2696, $Q$284)</f>
        <v>0</v>
      </c>
      <c r="S287" s="43">
        <f>COUNTIFS(Sheet1!$B$5:$B$2696, B3, Sheet1!$F$5:$F$2696, $S$284)</f>
        <v>0</v>
      </c>
      <c r="T287" s="43">
        <f>SUMIFS(Sheet1!$G$5:$G$2696, Sheet1!$B$5:$B$2696, B3, Sheet1!$F$5:$F$2696, $S$284)</f>
        <v>0</v>
      </c>
      <c r="U287" s="43">
        <f>COUNTIFS(Sheet1!$B$5:$B$2696, B3, Sheet1!$F$5:$F$2696, $U$284)</f>
        <v>0</v>
      </c>
      <c r="V287" s="43">
        <f>SUMIFS(Sheet1!$G$5:$G$2696, Sheet1!$B$5:$B$2696, B3, Sheet1!$F$5:$F$2696, $U$284)</f>
        <v>0</v>
      </c>
      <c r="W287" s="43">
        <f>COUNTIFS(Sheet1!$B$5:$B$2696, B3, Sheet1!$F$5:$F$2696, $W$284)</f>
        <v>0</v>
      </c>
      <c r="X287" s="43">
        <f>SUMIFS(Sheet1!$G$5:$G$2696, Sheet1!$B$5:$B$2696, B3, Sheet1!$F$5:$F$2696, $W$284)</f>
        <v>0</v>
      </c>
      <c r="Y287" s="43">
        <f>COUNTIFS(Sheet1!$B$5:$B$2696, B3, Sheet1!$F$5:$F$2696, $Y$284)</f>
        <v>0</v>
      </c>
      <c r="Z287" s="43">
        <f>SUMIFS(Sheet1!$G$5:$G$2696, Sheet1!$B$5:$B$2696, B3, Sheet1!$F$5:$F$2696, $Y$284)</f>
        <v>0</v>
      </c>
      <c r="AA287" s="43">
        <f>COUNTIFS(Sheet1!$B$5:$B$2696, B3, Sheet1!$F$5:$F$2696, $AA$284)</f>
        <v>0</v>
      </c>
      <c r="AB287" s="43">
        <f>SUMIFS(Sheet1!$G$5:$G$2696, Sheet1!$B$5:$B$2696, B3, Sheet1!$F$5:$F$2696, $AA$284)</f>
        <v>0</v>
      </c>
      <c r="AK287" s="127"/>
      <c r="AL287" s="8"/>
    </row>
    <row r="288" spans="1:52">
      <c r="A288" s="43">
        <v>101</v>
      </c>
      <c r="B288" s="43" t="s">
        <v>38</v>
      </c>
      <c r="C288" s="43">
        <f>COUNTIFS(Sheet1!$B$5:$B$2696, B4, Sheet1!$F$5:$F$2696, $C$284)</f>
        <v>0</v>
      </c>
      <c r="D288" s="43">
        <f>SUMIFS(Sheet1!$G$5:$G$2696, Sheet1!$B$5:$B$2696, B4, Sheet1!$F$5:$F$2696, $C$284)</f>
        <v>0</v>
      </c>
      <c r="E288" s="43">
        <f>COUNTIFS(Sheet1!$B$5:$B$2696, B4, Sheet1!$F$5:$F$2696, $E$284)</f>
        <v>0</v>
      </c>
      <c r="F288" s="43">
        <f>SUMIFS(Sheet1!$G$5:$G$2696, Sheet1!$B$5:$B$2696, B4, Sheet1!$F$5:$F$2696, $E$284)</f>
        <v>0</v>
      </c>
      <c r="G288" s="43">
        <f>COUNTIFS(Sheet1!$B$5:$B$2696, B4, Sheet1!$F$5:$F$2696, $G$284)</f>
        <v>1</v>
      </c>
      <c r="H288" s="43">
        <f>SUMIFS(Sheet1!$G$5:$G$2696, Sheet1!$B$5:$B$2696, B4, Sheet1!$F$5:$F$2696, $G$284)</f>
        <v>0</v>
      </c>
      <c r="I288" s="43">
        <f>COUNTIFS(Sheet1!$B$5:$B$2696, B4, Sheet1!$F$5:$F$2696, $I$284)</f>
        <v>0</v>
      </c>
      <c r="J288" s="43">
        <f>SUMIFS(Sheet1!$G$5:$G$2696, Sheet1!$B$5:$B$2696, B4, Sheet1!$F$5:$F$2696, $I$284)</f>
        <v>0</v>
      </c>
      <c r="K288" s="43">
        <f>COUNTIFS(Sheet1!$B$5:$B$2696, B4, Sheet1!$F$5:$F$2696, $K$284)</f>
        <v>0</v>
      </c>
      <c r="L288" s="43">
        <f>SUMIFS(Sheet1!$G$5:$G$2696, Sheet1!$B$5:$B$2696, B4, Sheet1!$F$5:$F$2696, $K$284)</f>
        <v>0</v>
      </c>
      <c r="M288" s="43">
        <f>COUNTIFS(Sheet1!$B$5:$B$2696, B4, Sheet1!$F$5:$F$2696, $M$284)</f>
        <v>0</v>
      </c>
      <c r="N288" s="43">
        <f>SUMIFS(Sheet1!$G$5:$G$2696, Sheet1!$B$5:$B$2696, B4, Sheet1!$F$5:$F$2696, $M$284)</f>
        <v>0</v>
      </c>
      <c r="O288" s="43">
        <f>COUNTIFS(Sheet1!$B$5:$B$2696, B4, Sheet1!$F$5:$F$2696, $O$284)</f>
        <v>0</v>
      </c>
      <c r="P288" s="43">
        <f>SUMIFS(Sheet1!$G$5:$G$2696, Sheet1!$B$5:$B$2696, B4, Sheet1!$F$5:$F$2696, $O$284)</f>
        <v>0</v>
      </c>
      <c r="Q288" s="43">
        <f>COUNTIFS(Sheet1!$B$5:$B$2696, B4, Sheet1!$F$5:$F$2696, $Q$284)</f>
        <v>5</v>
      </c>
      <c r="R288" s="43">
        <f>SUMIFS(Sheet1!$G$5:$G$2696, Sheet1!$B$5:$B$2696, B4, Sheet1!$F$5:$F$2696, $Q$284)</f>
        <v>3315.2</v>
      </c>
      <c r="S288" s="43">
        <f>COUNTIFS(Sheet1!$B$5:$B$2696, B4, Sheet1!$F$5:$F$2696, $S$284)</f>
        <v>0</v>
      </c>
      <c r="T288" s="43">
        <f>SUMIFS(Sheet1!$G$5:$G$2696, Sheet1!$B$5:$B$2696, B4, Sheet1!$F$5:$F$2696, $S$284)</f>
        <v>0</v>
      </c>
      <c r="U288" s="43">
        <f>COUNTIFS(Sheet1!$B$5:$B$2696, B4, Sheet1!$F$5:$F$2696, $U$284)</f>
        <v>3</v>
      </c>
      <c r="V288" s="43">
        <f>SUMIFS(Sheet1!$G$5:$G$2696, Sheet1!$B$5:$B$2696, B4, Sheet1!$F$5:$F$2696, $U$284)</f>
        <v>550</v>
      </c>
      <c r="W288" s="43">
        <f>COUNTIFS(Sheet1!$B$5:$B$2696, B4, Sheet1!$F$5:$F$2696, $W$284)</f>
        <v>0</v>
      </c>
      <c r="X288" s="43">
        <f>SUMIFS(Sheet1!$G$5:$G$2696, Sheet1!$B$5:$B$2696, B4, Sheet1!$F$5:$F$2696, $W$284)</f>
        <v>0</v>
      </c>
      <c r="Y288" s="43">
        <f>COUNTIFS(Sheet1!$B$5:$B$2696, B4, Sheet1!$F$5:$F$2696, $Y$284)</f>
        <v>3</v>
      </c>
      <c r="Z288" s="43">
        <f>SUMIFS(Sheet1!$G$5:$G$2696, Sheet1!$B$5:$B$2696, B4, Sheet1!$F$5:$F$2696, $Y$284)</f>
        <v>0</v>
      </c>
      <c r="AA288" s="43">
        <f>COUNTIFS(Sheet1!$B$5:$B$2696, B4, Sheet1!$F$5:$F$2696, $AA$284)</f>
        <v>0</v>
      </c>
      <c r="AB288" s="43">
        <f>SUMIFS(Sheet1!$G$5:$G$2696, Sheet1!$B$5:$B$2696, B4, Sheet1!$F$5:$F$2696, $AA$284)</f>
        <v>0</v>
      </c>
    </row>
    <row r="289" spans="1:42">
      <c r="A289" s="43">
        <v>82</v>
      </c>
      <c r="B289" s="43" t="s">
        <v>43</v>
      </c>
      <c r="C289" s="43">
        <f>COUNTIFS(Sheet1!$B$5:$B$2696, B5, Sheet1!$F$5:$F$2696, $C$284)</f>
        <v>0</v>
      </c>
      <c r="D289" s="43">
        <f>SUMIFS(Sheet1!$G$5:$G$2696, Sheet1!$B$5:$B$2696, B5, Sheet1!$F$5:$F$2696, $C$284)</f>
        <v>0</v>
      </c>
      <c r="E289" s="43">
        <f>COUNTIFS(Sheet1!$B$5:$B$2696, B5, Sheet1!$F$5:$F$2696, $E$284)</f>
        <v>0</v>
      </c>
      <c r="F289" s="43">
        <f>SUMIFS(Sheet1!$G$5:$G$2696, Sheet1!$B$5:$B$2696, B5, Sheet1!$F$5:$F$2696, $E$284)</f>
        <v>0</v>
      </c>
      <c r="G289" s="43">
        <f>COUNTIFS(Sheet1!$B$5:$B$2696, B5, Sheet1!$F$5:$F$2696, $G$284)</f>
        <v>0</v>
      </c>
      <c r="H289" s="43">
        <f>SUMIFS(Sheet1!$G$5:$G$2696, Sheet1!$B$5:$B$2696, B5, Sheet1!$F$5:$F$2696, $G$284)</f>
        <v>0</v>
      </c>
      <c r="I289" s="43">
        <f>COUNTIFS(Sheet1!$B$5:$B$2696, B5, Sheet1!$F$5:$F$2696, $I$284)</f>
        <v>0</v>
      </c>
      <c r="J289" s="43">
        <f>SUMIFS(Sheet1!$G$5:$G$2696, Sheet1!$B$5:$B$2696, B5, Sheet1!$F$5:$F$2696, $I$284)</f>
        <v>0</v>
      </c>
      <c r="K289" s="43">
        <f>COUNTIFS(Sheet1!$B$5:$B$2696, B5, Sheet1!$F$5:$F$2696, $K$284)</f>
        <v>0</v>
      </c>
      <c r="L289" s="43">
        <f>SUMIFS(Sheet1!$G$5:$G$2696, Sheet1!$B$5:$B$2696, B5, Sheet1!$F$5:$F$2696, $K$284)</f>
        <v>0</v>
      </c>
      <c r="M289" s="43">
        <f>COUNTIFS(Sheet1!$B$5:$B$2696, B5, Sheet1!$F$5:$F$2696, $M$284)</f>
        <v>1</v>
      </c>
      <c r="N289" s="43">
        <f>SUMIFS(Sheet1!$G$5:$G$2696, Sheet1!$B$5:$B$2696, B5, Sheet1!$F$5:$F$2696, $M$284)</f>
        <v>300</v>
      </c>
      <c r="O289" s="43">
        <f>COUNTIFS(Sheet1!$B$5:$B$2696, B5, Sheet1!$F$5:$F$2696, $O$284)</f>
        <v>0</v>
      </c>
      <c r="P289" s="43">
        <f>SUMIFS(Sheet1!$G$5:$G$2696, Sheet1!$B$5:$B$2696, B5, Sheet1!$F$5:$F$2696, $O$284)</f>
        <v>0</v>
      </c>
      <c r="Q289" s="43">
        <f>COUNTIFS(Sheet1!$B$5:$B$2696, B5, Sheet1!$F$5:$F$2696, $Q$284)</f>
        <v>8</v>
      </c>
      <c r="R289" s="43">
        <f>SUMIFS(Sheet1!$G$5:$G$2696, Sheet1!$B$5:$B$2696, B5, Sheet1!$F$5:$F$2696, $Q$284)</f>
        <v>8440.2000000000007</v>
      </c>
      <c r="S289" s="43">
        <f>COUNTIFS(Sheet1!$B$5:$B$2696, B5, Sheet1!$F$5:$F$2696, $S$284)</f>
        <v>0</v>
      </c>
      <c r="T289" s="43">
        <f>SUMIFS(Sheet1!$G$5:$G$2696, Sheet1!$B$5:$B$2696, B5, Sheet1!$F$5:$F$2696, $S$284)</f>
        <v>0</v>
      </c>
      <c r="U289" s="43">
        <f>COUNTIFS(Sheet1!$B$5:$B$2696, B5, Sheet1!$F$5:$F$2696, $U$284)</f>
        <v>0</v>
      </c>
      <c r="V289" s="43">
        <f>SUMIFS(Sheet1!$G$5:$G$2696, Sheet1!$B$5:$B$2696, B5, Sheet1!$F$5:$F$2696, $U$284)</f>
        <v>0</v>
      </c>
      <c r="W289" s="43">
        <f>COUNTIFS(Sheet1!$B$5:$B$2696, B5, Sheet1!$F$5:$F$2696, $W$284)</f>
        <v>0</v>
      </c>
      <c r="X289" s="43">
        <f>SUMIFS(Sheet1!$G$5:$G$2696, Sheet1!$B$5:$B$2696, B5, Sheet1!$F$5:$F$2696, $W$284)</f>
        <v>0</v>
      </c>
      <c r="Y289" s="43">
        <f>COUNTIFS(Sheet1!$B$5:$B$2696, B5, Sheet1!$F$5:$F$2696, $Y$284)</f>
        <v>1</v>
      </c>
      <c r="Z289" s="43">
        <f>SUMIFS(Sheet1!$G$5:$G$2696, Sheet1!$B$5:$B$2696, B5, Sheet1!$F$5:$F$2696, $Y$284)</f>
        <v>0</v>
      </c>
      <c r="AA289" s="43">
        <f>COUNTIFS(Sheet1!$B$5:$B$2696, B5, Sheet1!$F$5:$F$2696, $AA$284)</f>
        <v>1</v>
      </c>
      <c r="AB289" s="43">
        <f>SUMIFS(Sheet1!$G$5:$G$2696, Sheet1!$B$5:$B$2696, B5, Sheet1!$F$5:$F$2696, $AA$284)</f>
        <v>0</v>
      </c>
    </row>
    <row r="290" spans="1:42">
      <c r="A290" s="43">
        <v>102</v>
      </c>
      <c r="B290" s="43" t="s">
        <v>44</v>
      </c>
      <c r="C290" s="43">
        <f>COUNTIFS(Sheet1!$B$5:$B$2696, B6, Sheet1!$F$5:$F$2696, $C$284)</f>
        <v>0</v>
      </c>
      <c r="D290" s="43">
        <f>SUMIFS(Sheet1!$G$5:$G$2696, Sheet1!$B$5:$B$2696, B6, Sheet1!$F$5:$F$2696, $C$284)</f>
        <v>0</v>
      </c>
      <c r="E290" s="43">
        <f>COUNTIFS(Sheet1!$B$5:$B$2696, B6, Sheet1!$F$5:$F$2696, $E$284)</f>
        <v>2</v>
      </c>
      <c r="F290" s="43">
        <f>SUMIFS(Sheet1!$G$5:$G$2696, Sheet1!$B$5:$B$2696, B6, Sheet1!$F$5:$F$2696, $E$284)</f>
        <v>1080</v>
      </c>
      <c r="G290" s="43">
        <f>COUNTIFS(Sheet1!$B$5:$B$2696, B6, Sheet1!$F$5:$F$2696, $G$284)</f>
        <v>0</v>
      </c>
      <c r="H290" s="43">
        <f>SUMIFS(Sheet1!$G$5:$G$2696, Sheet1!$B$5:$B$2696, B6, Sheet1!$F$5:$F$2696, $G$284)</f>
        <v>0</v>
      </c>
      <c r="I290" s="43">
        <f>COUNTIFS(Sheet1!$B$5:$B$2696, B6, Sheet1!$F$5:$F$2696, $I$284)</f>
        <v>0</v>
      </c>
      <c r="J290" s="43">
        <f>SUMIFS(Sheet1!$G$5:$G$2696, Sheet1!$B$5:$B$2696, B6, Sheet1!$F$5:$F$2696, $I$284)</f>
        <v>0</v>
      </c>
      <c r="K290" s="43">
        <f>COUNTIFS(Sheet1!$B$5:$B$2696, B6, Sheet1!$F$5:$F$2696, $K$284)</f>
        <v>1</v>
      </c>
      <c r="L290" s="43">
        <f>SUMIFS(Sheet1!$G$5:$G$2696, Sheet1!$B$5:$B$2696, B6, Sheet1!$F$5:$F$2696, $K$284)</f>
        <v>1600</v>
      </c>
      <c r="M290" s="43">
        <f>COUNTIFS(Sheet1!$B$5:$B$2696, B6, Sheet1!$F$5:$F$2696, $M$284)</f>
        <v>0</v>
      </c>
      <c r="N290" s="43">
        <f>SUMIFS(Sheet1!$G$5:$G$2696, Sheet1!$B$5:$B$2696, B6, Sheet1!$F$5:$F$2696, $M$284)</f>
        <v>0</v>
      </c>
      <c r="O290" s="43">
        <f>COUNTIFS(Sheet1!$B$5:$B$2696, B6, Sheet1!$F$5:$F$2696, $O$284)</f>
        <v>0</v>
      </c>
      <c r="P290" s="43">
        <f>SUMIFS(Sheet1!$G$5:$G$2696, Sheet1!$B$5:$B$2696, B6, Sheet1!$F$5:$F$2696, $O$284)</f>
        <v>0</v>
      </c>
      <c r="Q290" s="43">
        <f>COUNTIFS(Sheet1!$B$5:$B$2696, B6, Sheet1!$F$5:$F$2696, $Q$284)</f>
        <v>1</v>
      </c>
      <c r="R290" s="43">
        <f>SUMIFS(Sheet1!$G$5:$G$2696, Sheet1!$B$5:$B$2696, B6, Sheet1!$F$5:$F$2696, $Q$284)</f>
        <v>2259</v>
      </c>
      <c r="S290" s="43">
        <f>COUNTIFS(Sheet1!$B$5:$B$2696, B6, Sheet1!$F$5:$F$2696, $S$284)</f>
        <v>0</v>
      </c>
      <c r="T290" s="43">
        <f>SUMIFS(Sheet1!$G$5:$G$2696, Sheet1!$B$5:$B$2696, B6, Sheet1!$F$5:$F$2696, $S$284)</f>
        <v>0</v>
      </c>
      <c r="U290" s="43">
        <f>COUNTIFS(Sheet1!$B$5:$B$2696, B6, Sheet1!$F$5:$F$2696, $U$284)</f>
        <v>1</v>
      </c>
      <c r="V290" s="43">
        <f>SUMIFS(Sheet1!$G$5:$G$2696, Sheet1!$B$5:$B$2696, B6, Sheet1!$F$5:$F$2696, $U$284)</f>
        <v>250</v>
      </c>
      <c r="W290" s="43">
        <f>COUNTIFS(Sheet1!$B$5:$B$2696, B6, Sheet1!$F$5:$F$2696, $W$284)</f>
        <v>0</v>
      </c>
      <c r="X290" s="43">
        <f>SUMIFS(Sheet1!$G$5:$G$2696, Sheet1!$B$5:$B$2696, B6, Sheet1!$F$5:$F$2696, $W$284)</f>
        <v>0</v>
      </c>
      <c r="Y290" s="43">
        <f>COUNTIFS(Sheet1!$B$5:$B$2696, B6, Sheet1!$F$5:$F$2696, $Y$284)</f>
        <v>0</v>
      </c>
      <c r="Z290" s="43">
        <f>SUMIFS(Sheet1!$G$5:$G$2696, Sheet1!$B$5:$B$2696, B6, Sheet1!$F$5:$F$2696, $Y$284)</f>
        <v>0</v>
      </c>
      <c r="AA290" s="43">
        <f>COUNTIFS(Sheet1!$B$5:$B$2696, B6, Sheet1!$F$5:$F$2696, $AA$284)</f>
        <v>0</v>
      </c>
      <c r="AB290" s="43">
        <f>SUMIFS(Sheet1!$G$5:$G$2696, Sheet1!$B$5:$B$2696, B6, Sheet1!$F$5:$F$2696, $AA$284)</f>
        <v>0</v>
      </c>
    </row>
    <row r="291" spans="1:42">
      <c r="A291" s="43">
        <v>81</v>
      </c>
      <c r="B291" s="43" t="s">
        <v>46</v>
      </c>
      <c r="C291" s="43">
        <f>COUNTIFS(Sheet1!$B$5:$B$2696, B7, Sheet1!$F$5:$F$2696, $C$284)</f>
        <v>0</v>
      </c>
      <c r="D291" s="43">
        <f>SUMIFS(Sheet1!$G$5:$G$2696, Sheet1!$B$5:$B$2696, B7, Sheet1!$F$5:$F$2696, $C$284)</f>
        <v>0</v>
      </c>
      <c r="E291" s="43">
        <f>COUNTIFS(Sheet1!$B$5:$B$2696, B7, Sheet1!$F$5:$F$2696, $E$284)</f>
        <v>0</v>
      </c>
      <c r="F291" s="43">
        <f>SUMIFS(Sheet1!$G$5:$G$2696, Sheet1!$B$5:$B$2696, B7, Sheet1!$F$5:$F$2696, $E$284)</f>
        <v>0</v>
      </c>
      <c r="G291" s="43">
        <f>COUNTIFS(Sheet1!$B$5:$B$2696, B7, Sheet1!$F$5:$F$2696, $G$284)</f>
        <v>0</v>
      </c>
      <c r="H291" s="43">
        <f>SUMIFS(Sheet1!$G$5:$G$2696, Sheet1!$B$5:$B$2696, B7, Sheet1!$F$5:$F$2696, $G$284)</f>
        <v>0</v>
      </c>
      <c r="I291" s="43">
        <f>COUNTIFS(Sheet1!$B$5:$B$2696, B7, Sheet1!$F$5:$F$2696, $I$284)</f>
        <v>1</v>
      </c>
      <c r="J291" s="43">
        <f>SUMIFS(Sheet1!$G$5:$G$2696, Sheet1!$B$5:$B$2696, B7, Sheet1!$F$5:$F$2696, $I$284)</f>
        <v>0</v>
      </c>
      <c r="K291" s="43">
        <f>COUNTIFS(Sheet1!$B$5:$B$2696, B7, Sheet1!$F$5:$F$2696, $K$284)</f>
        <v>0</v>
      </c>
      <c r="L291" s="43">
        <f>SUMIFS(Sheet1!$G$5:$G$2696, Sheet1!$B$5:$B$2696, B7, Sheet1!$F$5:$F$2696, $K$284)</f>
        <v>0</v>
      </c>
      <c r="M291" s="43">
        <f>COUNTIFS(Sheet1!$B$5:$B$2696, B7, Sheet1!$F$5:$F$2696, $M$284)</f>
        <v>0</v>
      </c>
      <c r="N291" s="43">
        <f>SUMIFS(Sheet1!$G$5:$G$2696, Sheet1!$B$5:$B$2696, B7, Sheet1!$F$5:$F$2696, $M$284)</f>
        <v>0</v>
      </c>
      <c r="O291" s="43">
        <f>COUNTIFS(Sheet1!$B$5:$B$2696, B7, Sheet1!$F$5:$F$2696, $O$284)</f>
        <v>0</v>
      </c>
      <c r="P291" s="43">
        <f>SUMIFS(Sheet1!$G$5:$G$2696, Sheet1!$B$5:$B$2696, B7, Sheet1!$F$5:$F$2696, $O$284)</f>
        <v>0</v>
      </c>
      <c r="Q291" s="43">
        <f>COUNTIFS(Sheet1!$B$5:$B$2696, B7, Sheet1!$F$5:$F$2696, $Q$284)</f>
        <v>4</v>
      </c>
      <c r="R291" s="43">
        <f>SUMIFS(Sheet1!$G$5:$G$2696, Sheet1!$B$5:$B$2696, B7, Sheet1!$F$5:$F$2696, $Q$284)</f>
        <v>3233</v>
      </c>
      <c r="S291" s="43">
        <f>COUNTIFS(Sheet1!$B$5:$B$2696, B7, Sheet1!$F$5:$F$2696, $S$284)</f>
        <v>0</v>
      </c>
      <c r="T291" s="43">
        <f>SUMIFS(Sheet1!$G$5:$G$2696, Sheet1!$B$5:$B$2696, B7, Sheet1!$F$5:$F$2696, $S$284)</f>
        <v>0</v>
      </c>
      <c r="U291" s="43">
        <f>COUNTIFS(Sheet1!$B$5:$B$2696, B7, Sheet1!$F$5:$F$2696, $U$284)</f>
        <v>1</v>
      </c>
      <c r="V291" s="43">
        <f>SUMIFS(Sheet1!$G$5:$G$2696, Sheet1!$B$5:$B$2696, B7, Sheet1!$F$5:$F$2696, $U$284)</f>
        <v>200</v>
      </c>
      <c r="W291" s="43">
        <f>COUNTIFS(Sheet1!$B$5:$B$2696, B7, Sheet1!$F$5:$F$2696, $W$284)</f>
        <v>0</v>
      </c>
      <c r="X291" s="43">
        <f>SUMIFS(Sheet1!$G$5:$G$2696, Sheet1!$B$5:$B$2696, B7, Sheet1!$F$5:$F$2696, $W$284)</f>
        <v>0</v>
      </c>
      <c r="Y291" s="43">
        <f>COUNTIFS(Sheet1!$B$5:$B$2696, B7, Sheet1!$F$5:$F$2696, $Y$284)</f>
        <v>0</v>
      </c>
      <c r="Z291" s="43">
        <f>SUMIFS(Sheet1!$G$5:$G$2696, Sheet1!$B$5:$B$2696, B7, Sheet1!$F$5:$F$2696, $Y$284)</f>
        <v>0</v>
      </c>
      <c r="AA291" s="43">
        <f>COUNTIFS(Sheet1!$B$5:$B$2696, B7, Sheet1!$F$5:$F$2696, $AA$284)</f>
        <v>0</v>
      </c>
      <c r="AB291" s="43">
        <f>SUMIFS(Sheet1!$G$5:$G$2696, Sheet1!$B$5:$B$2696, B7, Sheet1!$F$5:$F$2696, $AA$284)</f>
        <v>0</v>
      </c>
    </row>
    <row r="292" spans="1:42">
      <c r="A292" s="43">
        <v>125</v>
      </c>
      <c r="B292" s="43" t="s">
        <v>47</v>
      </c>
      <c r="C292" s="43">
        <f>COUNTIFS(Sheet1!$B$5:$B$2696, B8, Sheet1!$F$5:$F$2696, $C$284)</f>
        <v>0</v>
      </c>
      <c r="D292" s="43">
        <f>SUMIFS(Sheet1!$G$5:$G$2696, Sheet1!$B$5:$B$2696, B8, Sheet1!$F$5:$F$2696, $C$284)</f>
        <v>0</v>
      </c>
      <c r="E292" s="43">
        <f>COUNTIFS(Sheet1!$B$5:$B$2696, B8, Sheet1!$F$5:$F$2696, $E$284)</f>
        <v>0</v>
      </c>
      <c r="F292" s="43">
        <f>SUMIFS(Sheet1!$G$5:$G$2696, Sheet1!$B$5:$B$2696, B8, Sheet1!$F$5:$F$2696, $E$284)</f>
        <v>0</v>
      </c>
      <c r="G292" s="43">
        <f>COUNTIFS(Sheet1!$B$5:$B$2696, B8, Sheet1!$F$5:$F$2696, $G$284)</f>
        <v>1</v>
      </c>
      <c r="H292" s="43">
        <f>SUMIFS(Sheet1!$G$5:$G$2696, Sheet1!$B$5:$B$2696, B8, Sheet1!$F$5:$F$2696, $G$284)</f>
        <v>1000</v>
      </c>
      <c r="I292" s="43">
        <f>COUNTIFS(Sheet1!$B$5:$B$2696, B8, Sheet1!$F$5:$F$2696, $I$284)</f>
        <v>0</v>
      </c>
      <c r="J292" s="43">
        <f>SUMIFS(Sheet1!$G$5:$G$2696, Sheet1!$B$5:$B$2696, B8, Sheet1!$F$5:$F$2696, $I$284)</f>
        <v>0</v>
      </c>
      <c r="K292" s="43">
        <f>COUNTIFS(Sheet1!$B$5:$B$2696, B8, Sheet1!$F$5:$F$2696, $K$284)</f>
        <v>0</v>
      </c>
      <c r="L292" s="43">
        <f>SUMIFS(Sheet1!$G$5:$G$2696, Sheet1!$B$5:$B$2696, B8, Sheet1!$F$5:$F$2696, $K$284)</f>
        <v>0</v>
      </c>
      <c r="M292" s="43">
        <f>COUNTIFS(Sheet1!$B$5:$B$2696, B8, Sheet1!$F$5:$F$2696, $M$284)</f>
        <v>0</v>
      </c>
      <c r="N292" s="43">
        <f>SUMIFS(Sheet1!$G$5:$G$2696, Sheet1!$B$5:$B$2696, B8, Sheet1!$F$5:$F$2696, $M$284)</f>
        <v>0</v>
      </c>
      <c r="O292" s="43">
        <f>COUNTIFS(Sheet1!$B$5:$B$2696, B8, Sheet1!$F$5:$F$2696, $O$284)</f>
        <v>0</v>
      </c>
      <c r="P292" s="43">
        <f>SUMIFS(Sheet1!$G$5:$G$2696, Sheet1!$B$5:$B$2696, B8, Sheet1!$F$5:$F$2696, $O$284)</f>
        <v>0</v>
      </c>
      <c r="Q292" s="43">
        <f>COUNTIFS(Sheet1!$B$5:$B$2696, B8, Sheet1!$F$5:$F$2696, $Q$284)</f>
        <v>0</v>
      </c>
      <c r="R292" s="43">
        <f>SUMIFS(Sheet1!$G$5:$G$2696, Sheet1!$B$5:$B$2696, B8, Sheet1!$F$5:$F$2696, $Q$284)</f>
        <v>0</v>
      </c>
      <c r="S292" s="43">
        <f>COUNTIFS(Sheet1!$B$5:$B$2696, B8, Sheet1!$F$5:$F$2696, $S$284)</f>
        <v>0</v>
      </c>
      <c r="T292" s="43">
        <f>SUMIFS(Sheet1!$G$5:$G$2696, Sheet1!$B$5:$B$2696, B8, Sheet1!$F$5:$F$2696, $S$284)</f>
        <v>0</v>
      </c>
      <c r="U292" s="43">
        <f>COUNTIFS(Sheet1!$B$5:$B$2696, B8, Sheet1!$F$5:$F$2696, $U$284)</f>
        <v>0</v>
      </c>
      <c r="V292" s="43">
        <f>SUMIFS(Sheet1!$G$5:$G$2696, Sheet1!$B$5:$B$2696, B8, Sheet1!$F$5:$F$2696, $U$284)</f>
        <v>0</v>
      </c>
      <c r="W292" s="43">
        <f>COUNTIFS(Sheet1!$B$5:$B$2696, B8, Sheet1!$F$5:$F$2696, $W$284)</f>
        <v>3</v>
      </c>
      <c r="X292" s="43">
        <f>SUMIFS(Sheet1!$G$5:$G$2696, Sheet1!$B$5:$B$2696, B8, Sheet1!$F$5:$F$2696, $W$284)</f>
        <v>600</v>
      </c>
      <c r="Y292" s="43">
        <f>COUNTIFS(Sheet1!$B$5:$B$2696, B8, Sheet1!$F$5:$F$2696, $Y$284)</f>
        <v>0</v>
      </c>
      <c r="Z292" s="43">
        <f>SUMIFS(Sheet1!$G$5:$G$2696, Sheet1!$B$5:$B$2696, B8, Sheet1!$F$5:$F$2696, $Y$284)</f>
        <v>0</v>
      </c>
      <c r="AA292" s="43">
        <f>COUNTIFS(Sheet1!$B$5:$B$2696, B8, Sheet1!$F$5:$F$2696, $AA$284)</f>
        <v>0</v>
      </c>
      <c r="AB292" s="43">
        <f>SUMIFS(Sheet1!$G$5:$G$2696, Sheet1!$B$5:$B$2696, B8, Sheet1!$F$5:$F$2696, $AA$284)</f>
        <v>0</v>
      </c>
    </row>
    <row r="293" spans="1:42">
      <c r="A293" s="43">
        <v>38</v>
      </c>
      <c r="B293" s="43" t="s">
        <v>49</v>
      </c>
      <c r="C293" s="43">
        <f>COUNTIFS(Sheet1!$B$5:$B$2696, B9, Sheet1!$F$5:$F$2696, $C$284)</f>
        <v>0</v>
      </c>
      <c r="D293" s="43">
        <f>SUMIFS(Sheet1!$G$5:$G$2696, Sheet1!$B$5:$B$2696, B9, Sheet1!$F$5:$F$2696, $C$284)</f>
        <v>0</v>
      </c>
      <c r="E293" s="43">
        <f>COUNTIFS(Sheet1!$B$5:$B$2696, B9, Sheet1!$F$5:$F$2696, $E$284)</f>
        <v>0</v>
      </c>
      <c r="F293" s="43">
        <f>SUMIFS(Sheet1!$G$5:$G$2696, Sheet1!$B$5:$B$2696, B9, Sheet1!$F$5:$F$2696, $E$284)</f>
        <v>0</v>
      </c>
      <c r="G293" s="43">
        <f>COUNTIFS(Sheet1!$B$5:$B$2696, B9, Sheet1!$F$5:$F$2696, $G$284)</f>
        <v>0</v>
      </c>
      <c r="H293" s="43">
        <f>SUMIFS(Sheet1!$G$5:$G$2696, Sheet1!$B$5:$B$2696, B9, Sheet1!$F$5:$F$2696, $G$284)</f>
        <v>0</v>
      </c>
      <c r="I293" s="43">
        <f>COUNTIFS(Sheet1!$B$5:$B$2696, B9, Sheet1!$F$5:$F$2696, $I$284)</f>
        <v>0</v>
      </c>
      <c r="J293" s="43">
        <f>SUMIFS(Sheet1!$G$5:$G$2696, Sheet1!$B$5:$B$2696, B9, Sheet1!$F$5:$F$2696, $I$284)</f>
        <v>0</v>
      </c>
      <c r="K293" s="43">
        <f>COUNTIFS(Sheet1!$B$5:$B$2696, B9, Sheet1!$F$5:$F$2696, $K$284)</f>
        <v>0</v>
      </c>
      <c r="L293" s="43">
        <f>SUMIFS(Sheet1!$G$5:$G$2696, Sheet1!$B$5:$B$2696, B9, Sheet1!$F$5:$F$2696, $K$284)</f>
        <v>0</v>
      </c>
      <c r="M293" s="43">
        <f>COUNTIFS(Sheet1!$B$5:$B$2696, B9, Sheet1!$F$5:$F$2696, $M$284)</f>
        <v>0</v>
      </c>
      <c r="N293" s="43">
        <f>SUMIFS(Sheet1!$G$5:$G$2696, Sheet1!$B$5:$B$2696, B9, Sheet1!$F$5:$F$2696, $M$284)</f>
        <v>0</v>
      </c>
      <c r="O293" s="43">
        <f>COUNTIFS(Sheet1!$B$5:$B$2696, B9, Sheet1!$F$5:$F$2696, $O$284)</f>
        <v>0</v>
      </c>
      <c r="P293" s="43">
        <f>SUMIFS(Sheet1!$G$5:$G$2696, Sheet1!$B$5:$B$2696, B9, Sheet1!$F$5:$F$2696, $O$284)</f>
        <v>0</v>
      </c>
      <c r="Q293" s="43">
        <f>COUNTIFS(Sheet1!$B$5:$B$2696, B9, Sheet1!$F$5:$F$2696, $Q$284)</f>
        <v>0</v>
      </c>
      <c r="R293" s="43">
        <f>SUMIFS(Sheet1!$G$5:$G$2696, Sheet1!$B$5:$B$2696, B9, Sheet1!$F$5:$F$2696, $Q$284)</f>
        <v>0</v>
      </c>
      <c r="S293" s="43">
        <f>COUNTIFS(Sheet1!$B$5:$B$2696, B9, Sheet1!$F$5:$F$2696, $S$284)</f>
        <v>1</v>
      </c>
      <c r="T293" s="43">
        <f>SUMIFS(Sheet1!$G$5:$G$2696, Sheet1!$B$5:$B$2696, B9, Sheet1!$F$5:$F$2696, $S$284)</f>
        <v>0</v>
      </c>
      <c r="U293" s="43">
        <f>COUNTIFS(Sheet1!$B$5:$B$2696, B9, Sheet1!$F$5:$F$2696, $U$284)</f>
        <v>0</v>
      </c>
      <c r="V293" s="43">
        <f>SUMIFS(Sheet1!$G$5:$G$2696, Sheet1!$B$5:$B$2696, B9, Sheet1!$F$5:$F$2696, $U$284)</f>
        <v>0</v>
      </c>
      <c r="W293" s="43">
        <f>COUNTIFS(Sheet1!$B$5:$B$2696, B9, Sheet1!$F$5:$F$2696, $W$284)</f>
        <v>0</v>
      </c>
      <c r="X293" s="43">
        <f>SUMIFS(Sheet1!$G$5:$G$2696, Sheet1!$B$5:$B$2696, B9, Sheet1!$F$5:$F$2696, $W$284)</f>
        <v>0</v>
      </c>
      <c r="Y293" s="43">
        <f>COUNTIFS(Sheet1!$B$5:$B$2696, B9, Sheet1!$F$5:$F$2696, $Y$284)</f>
        <v>0</v>
      </c>
      <c r="Z293" s="43">
        <f>SUMIFS(Sheet1!$G$5:$G$2696, Sheet1!$B$5:$B$2696, B9, Sheet1!$F$5:$F$2696, $Y$284)</f>
        <v>0</v>
      </c>
      <c r="AA293" s="43">
        <f>COUNTIFS(Sheet1!$B$5:$B$2696, B9, Sheet1!$F$5:$F$2696, $AA$284)</f>
        <v>0</v>
      </c>
      <c r="AB293" s="43">
        <f>SUMIFS(Sheet1!$G$5:$G$2696, Sheet1!$B$5:$B$2696, B9, Sheet1!$F$5:$F$2696, $AA$284)</f>
        <v>0</v>
      </c>
    </row>
    <row r="294" spans="1:42">
      <c r="A294" s="43">
        <v>219</v>
      </c>
      <c r="B294" s="43" t="s">
        <v>67</v>
      </c>
      <c r="C294" s="43">
        <f>COUNTIFS(Sheet1!$B$5:$B$2696, B10, Sheet1!$F$5:$F$2696, $C$284)</f>
        <v>0</v>
      </c>
      <c r="D294" s="43">
        <f>SUMIFS(Sheet1!$G$5:$G$2696, Sheet1!$B$5:$B$2696, B10, Sheet1!$F$5:$F$2696, $C$284)</f>
        <v>0</v>
      </c>
      <c r="E294" s="43">
        <f>COUNTIFS(Sheet1!$B$5:$B$2696, B10, Sheet1!$F$5:$F$2696, $E$284)</f>
        <v>0</v>
      </c>
      <c r="F294" s="43">
        <f>SUMIFS(Sheet1!$G$5:$G$2696, Sheet1!$B$5:$B$2696, B10, Sheet1!$F$5:$F$2696, $E$284)</f>
        <v>0</v>
      </c>
      <c r="G294" s="43">
        <f>COUNTIFS(Sheet1!$B$5:$B$2696, B10, Sheet1!$F$5:$F$2696, $G$284)</f>
        <v>0</v>
      </c>
      <c r="H294" s="43">
        <f>SUMIFS(Sheet1!$G$5:$G$2696, Sheet1!$B$5:$B$2696, B10, Sheet1!$F$5:$F$2696, $G$284)</f>
        <v>0</v>
      </c>
      <c r="I294" s="43">
        <f>COUNTIFS(Sheet1!$B$5:$B$2696, B10, Sheet1!$F$5:$F$2696, $I$284)</f>
        <v>0</v>
      </c>
      <c r="J294" s="43">
        <f>SUMIFS(Sheet1!$G$5:$G$2696, Sheet1!$B$5:$B$2696, B10, Sheet1!$F$5:$F$2696, $I$284)</f>
        <v>0</v>
      </c>
      <c r="K294" s="43">
        <f>COUNTIFS(Sheet1!$B$5:$B$2696, B10, Sheet1!$F$5:$F$2696, $K$284)</f>
        <v>0</v>
      </c>
      <c r="L294" s="43">
        <f>SUMIFS(Sheet1!$G$5:$G$2696, Sheet1!$B$5:$B$2696, B10, Sheet1!$F$5:$F$2696, $K$284)</f>
        <v>0</v>
      </c>
      <c r="M294" s="43">
        <f>COUNTIFS(Sheet1!$B$5:$B$2696, B10, Sheet1!$F$5:$F$2696, $M$284)</f>
        <v>0</v>
      </c>
      <c r="N294" s="43">
        <f>SUMIFS(Sheet1!$G$5:$G$2696, Sheet1!$B$5:$B$2696, B10, Sheet1!$F$5:$F$2696, $M$284)</f>
        <v>0</v>
      </c>
      <c r="O294" s="43">
        <f>COUNTIFS(Sheet1!$B$5:$B$2696, B10, Sheet1!$F$5:$F$2696, $O$284)</f>
        <v>4</v>
      </c>
      <c r="P294" s="43">
        <f>SUMIFS(Sheet1!$G$5:$G$2696, Sheet1!$B$5:$B$2696, B10, Sheet1!$F$5:$F$2696, $O$284)</f>
        <v>800</v>
      </c>
      <c r="Q294" s="43">
        <f>COUNTIFS(Sheet1!$B$5:$B$2696, B10, Sheet1!$F$5:$F$2696, $Q$284)</f>
        <v>2</v>
      </c>
      <c r="R294" s="43">
        <f>SUMIFS(Sheet1!$G$5:$G$2696, Sheet1!$B$5:$B$2696, B10, Sheet1!$F$5:$F$2696, $Q$284)</f>
        <v>538.5</v>
      </c>
      <c r="S294" s="43">
        <f>COUNTIFS(Sheet1!$B$5:$B$2696, B10, Sheet1!$F$5:$F$2696, $S$284)</f>
        <v>0</v>
      </c>
      <c r="T294" s="43">
        <f>SUMIFS(Sheet1!$G$5:$G$2696, Sheet1!$B$5:$B$2696, B10, Sheet1!$F$5:$F$2696, $S$284)</f>
        <v>0</v>
      </c>
      <c r="U294" s="43">
        <f>COUNTIFS(Sheet1!$B$5:$B$2696, B10, Sheet1!$F$5:$F$2696, $U$284)</f>
        <v>9</v>
      </c>
      <c r="V294" s="43">
        <f>SUMIFS(Sheet1!$G$5:$G$2696, Sheet1!$B$5:$B$2696, B10, Sheet1!$F$5:$F$2696, $U$284)</f>
        <v>1350</v>
      </c>
      <c r="W294" s="43">
        <f>COUNTIFS(Sheet1!$B$5:$B$2696, B10, Sheet1!$F$5:$F$2696, $W$284)</f>
        <v>8</v>
      </c>
      <c r="X294" s="43">
        <f>SUMIFS(Sheet1!$G$5:$G$2696, Sheet1!$B$5:$B$2696, B10, Sheet1!$F$5:$F$2696, $W$284)</f>
        <v>1400</v>
      </c>
      <c r="Y294" s="43">
        <f>COUNTIFS(Sheet1!$B$5:$B$2696, B10, Sheet1!$F$5:$F$2696, $Y$284)</f>
        <v>5</v>
      </c>
      <c r="Z294" s="43">
        <f>SUMIFS(Sheet1!$G$5:$G$2696, Sheet1!$B$5:$B$2696, B10, Sheet1!$F$5:$F$2696, $Y$284)</f>
        <v>800</v>
      </c>
      <c r="AA294" s="43">
        <f>COUNTIFS(Sheet1!$B$5:$B$2696, B10, Sheet1!$F$5:$F$2696, $AA$284)</f>
        <v>0</v>
      </c>
      <c r="AB294" s="43">
        <f>SUMIFS(Sheet1!$G$5:$G$2696, Sheet1!$B$5:$B$2696, B10, Sheet1!$F$5:$F$2696, $AA$284)</f>
        <v>0</v>
      </c>
    </row>
    <row r="295" spans="1:42">
      <c r="A295" s="43">
        <f>SUM(A287:A294)</f>
        <v>830</v>
      </c>
      <c r="B295" s="43" t="s">
        <v>87</v>
      </c>
      <c r="C295" s="43">
        <f t="shared" ref="C295:J295" si="13">SUM(C287:C294)</f>
        <v>0</v>
      </c>
      <c r="D295" s="43">
        <f t="shared" si="13"/>
        <v>0</v>
      </c>
      <c r="E295" s="43">
        <f t="shared" si="13"/>
        <v>2</v>
      </c>
      <c r="F295" s="43">
        <f t="shared" si="13"/>
        <v>1080</v>
      </c>
      <c r="G295" s="43">
        <f t="shared" si="13"/>
        <v>2</v>
      </c>
      <c r="H295" s="43">
        <f t="shared" si="13"/>
        <v>1000</v>
      </c>
      <c r="I295" s="43">
        <f t="shared" si="13"/>
        <v>1</v>
      </c>
      <c r="J295" s="43">
        <f t="shared" si="13"/>
        <v>0</v>
      </c>
      <c r="K295" s="43">
        <v>2</v>
      </c>
      <c r="L295" s="43">
        <f t="shared" ref="L295:AB295" si="14">SUM(L287:L294)</f>
        <v>1600</v>
      </c>
      <c r="M295" s="43">
        <f t="shared" si="14"/>
        <v>1</v>
      </c>
      <c r="N295" s="43">
        <f t="shared" si="14"/>
        <v>300</v>
      </c>
      <c r="O295" s="43">
        <f t="shared" si="14"/>
        <v>5</v>
      </c>
      <c r="P295" s="43">
        <f t="shared" si="14"/>
        <v>950</v>
      </c>
      <c r="Q295" s="43">
        <f t="shared" si="14"/>
        <v>20</v>
      </c>
      <c r="R295" s="43">
        <f t="shared" si="14"/>
        <v>17785.900000000001</v>
      </c>
      <c r="S295" s="43">
        <f t="shared" si="14"/>
        <v>1</v>
      </c>
      <c r="T295" s="43">
        <f t="shared" si="14"/>
        <v>0</v>
      </c>
      <c r="U295" s="43">
        <f t="shared" si="14"/>
        <v>14</v>
      </c>
      <c r="V295" s="43">
        <f t="shared" si="14"/>
        <v>2350</v>
      </c>
      <c r="W295" s="43">
        <f t="shared" si="14"/>
        <v>11</v>
      </c>
      <c r="X295" s="43">
        <f t="shared" si="14"/>
        <v>2000</v>
      </c>
      <c r="Y295" s="43">
        <f t="shared" si="14"/>
        <v>9</v>
      </c>
      <c r="Z295" s="43">
        <f t="shared" si="14"/>
        <v>800</v>
      </c>
      <c r="AA295" s="43">
        <f t="shared" si="14"/>
        <v>1</v>
      </c>
      <c r="AB295" s="43">
        <f t="shared" si="14"/>
        <v>0</v>
      </c>
    </row>
    <row r="298" spans="1:42">
      <c r="A298" s="473" t="s">
        <v>0</v>
      </c>
      <c r="B298" s="475" t="s">
        <v>1</v>
      </c>
      <c r="C298" s="561" t="s">
        <v>363</v>
      </c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7"/>
      <c r="O298" s="502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42">
      <c r="A299" s="474"/>
      <c r="B299" s="474"/>
      <c r="C299" s="501" t="s">
        <v>23</v>
      </c>
      <c r="D299" s="567"/>
      <c r="E299" s="567"/>
      <c r="F299" s="567"/>
      <c r="G299" s="502"/>
      <c r="H299" s="546" t="s">
        <v>364</v>
      </c>
      <c r="I299" s="458"/>
      <c r="J299" s="457" t="s">
        <v>365</v>
      </c>
      <c r="K299" s="458"/>
      <c r="L299" s="546" t="s">
        <v>366</v>
      </c>
      <c r="M299" s="458"/>
      <c r="N299" s="546" t="s">
        <v>368</v>
      </c>
      <c r="O299" s="458"/>
      <c r="P299" s="8"/>
      <c r="Q299" s="8"/>
      <c r="R299" s="8"/>
      <c r="S299" s="532" t="s">
        <v>364</v>
      </c>
      <c r="T299" s="520"/>
      <c r="U299" s="519" t="s">
        <v>365</v>
      </c>
      <c r="V299" s="520"/>
      <c r="W299" s="532" t="s">
        <v>366</v>
      </c>
      <c r="X299" s="520"/>
      <c r="Y299" s="532" t="s">
        <v>368</v>
      </c>
      <c r="Z299" s="520"/>
      <c r="AA299" s="8"/>
      <c r="AB299" s="8"/>
      <c r="AC299" s="8"/>
      <c r="AD299" s="8"/>
      <c r="AH299" s="3" t="s">
        <v>1607</v>
      </c>
      <c r="AJ299" s="3" t="s">
        <v>1608</v>
      </c>
      <c r="AK299" s="3" t="s">
        <v>1608</v>
      </c>
      <c r="AL299" t="s">
        <v>1609</v>
      </c>
      <c r="AM299" t="s">
        <v>1610</v>
      </c>
      <c r="AN299" s="3"/>
    </row>
    <row r="300" spans="1:42">
      <c r="A300" s="474"/>
      <c r="B300" s="474"/>
      <c r="C300" s="473" t="s">
        <v>369</v>
      </c>
      <c r="D300" s="473" t="s">
        <v>370</v>
      </c>
      <c r="E300" s="473" t="s">
        <v>371</v>
      </c>
      <c r="F300" s="473" t="s">
        <v>87</v>
      </c>
      <c r="G300" s="473" t="s">
        <v>42</v>
      </c>
      <c r="H300" s="463"/>
      <c r="I300" s="462"/>
      <c r="J300" s="463"/>
      <c r="K300" s="462"/>
      <c r="L300" s="463"/>
      <c r="M300" s="462"/>
      <c r="N300" s="463"/>
      <c r="O300" s="462"/>
      <c r="P300" s="8"/>
      <c r="Q300" s="8"/>
      <c r="R300" s="8"/>
      <c r="S300" s="521"/>
      <c r="T300" s="522"/>
      <c r="U300" s="521"/>
      <c r="V300" s="522"/>
      <c r="W300" s="521"/>
      <c r="X300" s="522"/>
      <c r="Y300" s="521"/>
      <c r="Z300" s="522"/>
      <c r="AA300" s="8"/>
      <c r="AB300" s="8"/>
      <c r="AC300" s="8"/>
      <c r="AD300" s="8"/>
      <c r="AH300" s="3" t="s">
        <v>160</v>
      </c>
      <c r="AI300" t="s">
        <v>1610</v>
      </c>
      <c r="AJ300" s="3" t="s">
        <v>1610</v>
      </c>
      <c r="AK300" s="3" t="s">
        <v>1611</v>
      </c>
      <c r="AL300" t="s">
        <v>1611</v>
      </c>
      <c r="AM300" t="s">
        <v>1609</v>
      </c>
      <c r="AN300" s="3" t="s">
        <v>1609</v>
      </c>
      <c r="AO300" t="s">
        <v>1611</v>
      </c>
      <c r="AP300" t="s">
        <v>1608</v>
      </c>
    </row>
    <row r="301" spans="1:42">
      <c r="A301" s="503"/>
      <c r="B301" s="503"/>
      <c r="C301" s="503"/>
      <c r="D301" s="503"/>
      <c r="E301" s="503"/>
      <c r="F301" s="503"/>
      <c r="G301" s="503"/>
      <c r="H301" s="43" t="s">
        <v>4</v>
      </c>
      <c r="I301" s="43" t="s">
        <v>41</v>
      </c>
      <c r="J301" s="43" t="s">
        <v>4</v>
      </c>
      <c r="K301" s="43" t="s">
        <v>41</v>
      </c>
      <c r="L301" s="43" t="s">
        <v>4</v>
      </c>
      <c r="M301" s="43" t="s">
        <v>41</v>
      </c>
      <c r="N301" s="43" t="s">
        <v>4</v>
      </c>
      <c r="O301" s="43" t="s">
        <v>41</v>
      </c>
      <c r="P301" s="8"/>
      <c r="Q301" s="8"/>
      <c r="R301" s="8"/>
      <c r="S301" s="65" t="s">
        <v>4</v>
      </c>
      <c r="T301" s="66" t="s">
        <v>41</v>
      </c>
      <c r="U301" s="65" t="s">
        <v>4</v>
      </c>
      <c r="V301" s="66" t="s">
        <v>41</v>
      </c>
      <c r="W301" s="65" t="s">
        <v>4</v>
      </c>
      <c r="X301" s="66" t="s">
        <v>41</v>
      </c>
      <c r="Y301" s="65" t="s">
        <v>4</v>
      </c>
      <c r="Z301" s="66" t="s">
        <v>41</v>
      </c>
      <c r="AA301" s="8"/>
      <c r="AB301" s="8"/>
      <c r="AC301" s="8"/>
      <c r="AD301" s="8"/>
      <c r="AH301" s="3"/>
      <c r="AJ301" s="3"/>
      <c r="AK301" s="3"/>
      <c r="AN301" s="3"/>
    </row>
    <row r="302" spans="1:42">
      <c r="A302" s="43">
        <v>82</v>
      </c>
      <c r="B302" s="43" t="s">
        <v>18</v>
      </c>
      <c r="C302" s="43">
        <f>SUMIFS(Sheet1!$L$5:$L$1613, Sheet1!$B$5:$B$1613,B302, Sheet1!$F$5:$F$1613,"*", Sheet1!$M$5:$M$1613,"")/120</f>
        <v>9</v>
      </c>
      <c r="D302" s="43">
        <f>SUMIFS(Sheet1!$L$5:$L$1613, Sheet1!$B$5:$B$1613,B302, Sheet1!$F$5:$F$1613,"", Sheet1!$M$5:$M$1613,"")/120</f>
        <v>3</v>
      </c>
      <c r="E302" s="43">
        <f>SUMIFS(Sheet1!$L$5:$L$1613, Sheet1!$B$5:$B$1613,B302, Sheet1!$M$5:$M$1613,"*")/120</f>
        <v>9</v>
      </c>
      <c r="F302" s="43">
        <f>SUMIF(Sheet1!$B$5:$B$1613, B302,Sheet1!$L$5:$L$1613)/120</f>
        <v>21</v>
      </c>
      <c r="G302" s="43">
        <f>SUMIF(Sheet1!$B$5:$B$1613, B302,Sheet1!$L$5:$L$1613)</f>
        <v>2520</v>
      </c>
      <c r="H302" s="43">
        <f>COUNTIFS(Sheet1!$B$5:$B$1616, B302, Sheet1!$N$5:$N$1616, "&gt;0")</f>
        <v>1</v>
      </c>
      <c r="I302" s="43">
        <f>SUMIF(Sheet1!$B$5:$B$1616, B302, Sheet1!$N$5:$N$1616)</f>
        <v>180</v>
      </c>
      <c r="J302" s="43">
        <f>COUNTIFS(Sheet1!$B$5:$B$1616, B302, Sheet1!$P$5:$P$1616, "&gt;0")</f>
        <v>2</v>
      </c>
      <c r="K302" s="43">
        <f>SUMIF(Sheet1!$B$5:$B$1616, B302, Sheet1!$P$5:$P$1616)</f>
        <v>600</v>
      </c>
      <c r="L302" s="43">
        <f>COUNTIFS(Sheet1!$B$5:$B$1616, B302, Sheet1!$O$5:$O$1616, "&gt;0")</f>
        <v>1</v>
      </c>
      <c r="M302" s="43">
        <f>SUMIF(Sheet1!$B$5:$B$1616, B302, Sheet1!$O$5:$O$1616)</f>
        <v>600</v>
      </c>
      <c r="N302" s="43">
        <f>COUNTIFS(Sheet1!$B$5:$B$2696, B302, Sheet1!$F$5:$F$2696, $N$299)</f>
        <v>0</v>
      </c>
      <c r="O302" s="43">
        <f>SUMIFS(Sheet1!$G$5:$G$2696, Sheet1!$B$5:$B$2696, B302, Sheet1!$F$5:$F$2696, $N$299)</f>
        <v>0</v>
      </c>
      <c r="P302" s="8"/>
      <c r="Q302" s="8"/>
      <c r="R302" s="8"/>
      <c r="S302" s="65">
        <f>COUNTIFS(Sheet1!$B$5:$B$1616, O302, Sheet1!$N$5:$N$1616, "&gt;0")</f>
        <v>0</v>
      </c>
      <c r="T302" s="66">
        <f>SUMIF(Sheet1!$B$5:$B$1616, O302, Sheet1!$N$5:$N$1616)</f>
        <v>0</v>
      </c>
      <c r="U302" s="65">
        <f>COUNTIFS(Sheet1!$B$5:$B$1616, O302, Sheet1!$P$5:$P$1616, "&gt;0")</f>
        <v>0</v>
      </c>
      <c r="V302" s="66">
        <f>SUMIF(Sheet1!$B$5:$B$1616, O302, Sheet1!$P$5:$P$1616)</f>
        <v>0</v>
      </c>
      <c r="W302" s="65">
        <f>COUNTIFS(Sheet1!$B$5:$B$1616, O302, Sheet1!$O$5:$O$1616, "&gt;0")</f>
        <v>0</v>
      </c>
      <c r="X302" s="66">
        <f>SUMIF(Sheet1!$B$5:$B$1616, O302, Sheet1!$O$5:$O$1616)</f>
        <v>0</v>
      </c>
      <c r="Y302" s="65">
        <f>COUNTIFS(Sheet1!$B$5:$B$2696, O3, Sheet1!$F$5:$F$2696, $L$299)</f>
        <v>0</v>
      </c>
      <c r="Z302" s="66">
        <f>SUMIFS(Sheet1!$G$5:$G$2696, Sheet1!$B$5:$B$2696, O3, Sheet1!$F$5:$F$2696, $L$299)</f>
        <v>0</v>
      </c>
      <c r="AA302" s="8"/>
      <c r="AB302" s="8"/>
      <c r="AC302" s="8"/>
      <c r="AD302" s="8"/>
      <c r="AG302" s="67" t="s">
        <v>18</v>
      </c>
      <c r="AH302" s="136">
        <f>SUMIF(Sheet1!$B$5:$B$1613, Meslekler!AG302,Sheet1!$L$5:$L$1613)/120</f>
        <v>21</v>
      </c>
      <c r="AI302" s="8">
        <f>SUMIFS(Sheet1!$L$5:$L$1613, Sheet1!$B$5:$B$1613,AG302, Sheet1!$F$5:$F$1613,"*")/120</f>
        <v>17</v>
      </c>
      <c r="AJ302" s="3">
        <f>SUMIFS(Sheet1!$L$5:$L$1613, Sheet1!$B$5:$B$1613,AG302, Sheet1!$F$5:$F$1613,"*", Sheet1!$M$5:$M$1613,"")/120</f>
        <v>9</v>
      </c>
      <c r="AK302" s="3">
        <f>SUMIFS(Sheet1!$L$5:$L$1613, Sheet1!$B$5:$B$1613,AG302, Sheet1!$F$5:$F$1613,"", Sheet1!$M$5:$M$1613,"")/120</f>
        <v>3</v>
      </c>
      <c r="AL302">
        <f>SUMIFS(Sheet1!$L$5:$L$1613, Sheet1!$B$5:$B$1613,AG302, Sheet1!$F$5:$F$1613,"", Sheet1!$M$5:$M$1613,"*")/120</f>
        <v>1</v>
      </c>
      <c r="AM302">
        <f>SUMIFS(Sheet1!$L$5:$L$1613, Sheet1!$B$5:$B$1613,AG302, Sheet1!$F$5:$F$1613,"*", Sheet1!$M$5:$M$1613,"*")/120</f>
        <v>8</v>
      </c>
      <c r="AN302" s="3">
        <f>SUMIFS(Sheet1!$L$5:$L$1613, Sheet1!$B$5:$B$1613,AG302, Sheet1!$M$5:$M$1613,"*")/120</f>
        <v>9</v>
      </c>
      <c r="AO302">
        <f>SUMIFS(Sheet1!$L$5:$L$1613, Sheet1!$B$5:$B$1613,AG302, Sheet1!$F$5:$F$1613,"")/120</f>
        <v>4</v>
      </c>
      <c r="AP302">
        <f>SUMIFS(Sheet1!$L$5:$L$1613, Sheet1!$B$5:$B$1613,AG302, Sheet1!$M$5:$M$1613,"")/120</f>
        <v>12</v>
      </c>
    </row>
    <row r="303" spans="1:42">
      <c r="A303" s="43">
        <v>101</v>
      </c>
      <c r="B303" s="43" t="s">
        <v>38</v>
      </c>
      <c r="C303" s="43">
        <f>SUMIFS(Sheet1!$L$5:$L$1613, Sheet1!$B$5:$B$1613,B303, Sheet1!$F$5:$F$1613,"*", Sheet1!$M$5:$M$1613,"")/120</f>
        <v>12</v>
      </c>
      <c r="D303" s="43">
        <f>SUMIFS(Sheet1!$L$5:$L$1613, Sheet1!$B$5:$B$1613,B303, Sheet1!$F$5:$F$1613,"", Sheet1!$M$5:$M$1613,"")/120</f>
        <v>5</v>
      </c>
      <c r="E303" s="43">
        <f>SUMIFS(Sheet1!$L$5:$L$1613, Sheet1!$B$5:$B$1613,B303, Sheet1!$M$5:$M$1613,"*")/120</f>
        <v>10</v>
      </c>
      <c r="F303" s="43">
        <f>SUMIF(Sheet1!$B$5:$B$1613, B303,Sheet1!$L$5:$L$1613)/120</f>
        <v>27</v>
      </c>
      <c r="G303" s="43">
        <f>SUMIF(Sheet1!$B$5:$B$1613, B303,Sheet1!$L$5:$L$1613)</f>
        <v>3240</v>
      </c>
      <c r="H303" s="43">
        <f>COUNTIFS(Sheet1!$B$5:$B$1616, B303, Sheet1!$N$5:$N$1616, "&gt;0")</f>
        <v>3</v>
      </c>
      <c r="I303" s="43">
        <f>SUMIF(Sheet1!$B$5:$B$1616, B303, Sheet1!$N$5:$N$1616)</f>
        <v>540</v>
      </c>
      <c r="J303" s="43">
        <f>COUNTIFS(Sheet1!$B$5:$B$1616, B303, Sheet1!$P$5:$P$1616, "&gt;0")</f>
        <v>0</v>
      </c>
      <c r="K303" s="43">
        <f>SUMIF(Sheet1!$B$5:$B$1616, B303, Sheet1!$P$5:$P$1616)</f>
        <v>0</v>
      </c>
      <c r="L303" s="43">
        <f>COUNTIFS(Sheet1!$B$5:$B$1616, B303, Sheet1!$O$5:$O$1616, "&gt;0")</f>
        <v>0</v>
      </c>
      <c r="M303" s="43">
        <f>SUMIF(Sheet1!$B$5:$B$1616, B303, Sheet1!$O$5:$O$1616)</f>
        <v>0</v>
      </c>
      <c r="N303" s="43">
        <f>COUNTIFS(Sheet1!$B$5:$B$2696, B303, Sheet1!$F$5:$F$2696, $N$299)</f>
        <v>0</v>
      </c>
      <c r="O303" s="43">
        <f>SUMIFS(Sheet1!$G$5:$G$2696, Sheet1!$B$5:$B$2696, B303, Sheet1!$F$5:$F$2696, $N$299)</f>
        <v>0</v>
      </c>
      <c r="P303" s="8"/>
      <c r="Q303" s="8"/>
      <c r="R303" s="8"/>
      <c r="S303" s="65">
        <f>COUNTIFS(Sheet1!$B$5:$B$1616, O303, Sheet1!$N$5:$N$1616, "&gt;0")</f>
        <v>0</v>
      </c>
      <c r="T303" s="66">
        <f>SUMIF(Sheet1!$B$5:$B$1616, O303, Sheet1!$N$5:$N$1616)</f>
        <v>0</v>
      </c>
      <c r="U303" s="65">
        <f>COUNTIFS(Sheet1!$B$5:$B$1616, O303, Sheet1!$P$5:$P$1616, "&gt;0")</f>
        <v>0</v>
      </c>
      <c r="V303" s="66">
        <f>SUMIF(Sheet1!$B$5:$B$1616, O303, Sheet1!$P$5:$P$1616)</f>
        <v>0</v>
      </c>
      <c r="W303" s="65">
        <f>COUNTIFS(Sheet1!$B$5:$B$1616, O303, Sheet1!$O$5:$O$1616, "&gt;0")</f>
        <v>0</v>
      </c>
      <c r="X303" s="66">
        <f>SUMIF(Sheet1!$B$5:$B$1616, O303, Sheet1!$O$5:$O$1616)</f>
        <v>0</v>
      </c>
      <c r="Y303" s="65">
        <f>COUNTIFS(Sheet1!$B$5:$B$2696, O4, Sheet1!$F$5:$F$2696, $L$299)</f>
        <v>0</v>
      </c>
      <c r="Z303" s="66">
        <f>SUMIFS(Sheet1!$G$5:$G$2696, Sheet1!$B$5:$B$2696, O4, Sheet1!$F$5:$F$2696, $L$299)</f>
        <v>0</v>
      </c>
      <c r="AA303" s="8"/>
      <c r="AB303" s="8"/>
      <c r="AC303" s="8"/>
      <c r="AD303" s="8"/>
      <c r="AG303" s="67" t="s">
        <v>38</v>
      </c>
      <c r="AH303" s="136">
        <f>SUMIF(Sheet1!$B$5:$B$1613, Meslekler!AG303,Sheet1!$L$5:$L$1613)/120</f>
        <v>27</v>
      </c>
      <c r="AI303" s="8">
        <f>SUMIFS(Sheet1!$L$5:$L$1613, Sheet1!$B$5:$B$1613,AG303, Sheet1!$F$5:$F$1613,"*")/120</f>
        <v>20</v>
      </c>
      <c r="AJ303" s="3">
        <f>SUMIFS(Sheet1!$L$5:$L$1613, Sheet1!$B$5:$B$1613,AG303, Sheet1!$F$5:$F$1613,"*", Sheet1!$M$5:$M$1613,"")/120</f>
        <v>12</v>
      </c>
      <c r="AK303" s="3">
        <f>SUMIFS(Sheet1!$L$5:$L$1613, Sheet1!$B$5:$B$1613,AG303, Sheet1!$F$5:$F$1613,"", Sheet1!$M$5:$M$1613,"")/120</f>
        <v>5</v>
      </c>
      <c r="AL303" s="8">
        <f>SUMIFS(Sheet1!$L$5:$L$1613, Sheet1!$B$5:$B$1613,AG303, Sheet1!$F$5:$F$1613,"", Sheet1!$M$5:$M$1613,"*")/120</f>
        <v>2</v>
      </c>
      <c r="AM303" s="8">
        <f>SUMIFS(Sheet1!$L$5:$L$1613, Sheet1!$B$5:$B$1613,AG303, Sheet1!$F$5:$F$1613,"*", Sheet1!$M$5:$M$1613,"*")/120</f>
        <v>8</v>
      </c>
      <c r="AN303" s="3">
        <f>SUMIFS(Sheet1!$L$5:$L$1613, Sheet1!$B$5:$B$1613,AG303, Sheet1!$M$5:$M$1613,"*")/120</f>
        <v>10</v>
      </c>
      <c r="AO303" s="8">
        <f>SUMIFS(Sheet1!$L$5:$L$1613, Sheet1!$B$5:$B$1613,AG303, Sheet1!$F$5:$F$1613,"")/120</f>
        <v>7</v>
      </c>
      <c r="AP303" s="8">
        <f>SUMIFS(Sheet1!$L$5:$L$1613, Sheet1!$B$5:$B$1613,AG303, Sheet1!$M$5:$M$1613,"")/120</f>
        <v>17</v>
      </c>
    </row>
    <row r="304" spans="1:42">
      <c r="A304" s="43">
        <v>82</v>
      </c>
      <c r="B304" s="43" t="s">
        <v>43</v>
      </c>
      <c r="C304" s="43">
        <f>SUMIFS(Sheet1!$L$5:$L$1613, Sheet1!$B$5:$B$1613,B304, Sheet1!$F$5:$F$1613,"*", Sheet1!$M$5:$M$1613,"")/120</f>
        <v>10</v>
      </c>
      <c r="D304" s="43">
        <f>SUMIFS(Sheet1!$L$5:$L$1613, Sheet1!$B$5:$B$1613,B304, Sheet1!$F$5:$F$1613,"", Sheet1!$M$5:$M$1613,"")/120</f>
        <v>2</v>
      </c>
      <c r="E304" s="43">
        <f>SUMIFS(Sheet1!$L$5:$L$1613, Sheet1!$B$5:$B$1613,B304, Sheet1!$M$5:$M$1613,"*")/120</f>
        <v>4</v>
      </c>
      <c r="F304" s="43">
        <f>SUMIF(Sheet1!$B$5:$B$1613, B304,Sheet1!$L$5:$L$1613)/120</f>
        <v>16</v>
      </c>
      <c r="G304" s="43">
        <f>SUMIF(Sheet1!$B$5:$B$1613, B304,Sheet1!$L$5:$L$1613)</f>
        <v>1920</v>
      </c>
      <c r="H304" s="43">
        <f>COUNTIFS(Sheet1!$B$5:$B$1616, B304, Sheet1!$N$5:$N$1616, "&gt;0")</f>
        <v>3</v>
      </c>
      <c r="I304" s="43">
        <f>SUMIF(Sheet1!$B$5:$B$1616, B304, Sheet1!$N$5:$N$1616)</f>
        <v>540</v>
      </c>
      <c r="J304" s="43">
        <f>COUNTIFS(Sheet1!$B$5:$B$1616, B304, Sheet1!$P$5:$P$1616, "&gt;0")</f>
        <v>0</v>
      </c>
      <c r="K304" s="43">
        <f>SUMIF(Sheet1!$B$5:$B$1616, B304, Sheet1!$P$5:$P$1616)</f>
        <v>0</v>
      </c>
      <c r="L304" s="43">
        <f>COUNTIFS(Sheet1!$B$5:$B$1616, B304, Sheet1!$O$5:$O$1616, "&gt;0")</f>
        <v>0</v>
      </c>
      <c r="M304" s="43">
        <f>SUMIF(Sheet1!$B$5:$B$1616, B304, Sheet1!$O$5:$O$1616)</f>
        <v>0</v>
      </c>
      <c r="N304" s="43">
        <f>COUNTIFS(Sheet1!$B$5:$B$2696, B304, Sheet1!$F$5:$F$2696, $N$299)</f>
        <v>0</v>
      </c>
      <c r="O304" s="43">
        <f>SUMIFS(Sheet1!$G$5:$G$2696, Sheet1!$B$5:$B$2696, B304, Sheet1!$F$5:$F$2696, $N$299)</f>
        <v>0</v>
      </c>
      <c r="P304" s="8"/>
      <c r="Q304" s="8"/>
      <c r="R304" s="8"/>
      <c r="S304" s="65">
        <f>COUNTIFS(Sheet1!$B$5:$B$1616, O304, Sheet1!$N$5:$N$1616, "&gt;0")</f>
        <v>0</v>
      </c>
      <c r="T304" s="66">
        <f>SUMIF(Sheet1!$B$5:$B$1616, O304, Sheet1!$N$5:$N$1616)</f>
        <v>0</v>
      </c>
      <c r="U304" s="65">
        <f>COUNTIFS(Sheet1!$B$5:$B$1616, O304, Sheet1!$P$5:$P$1616, "&gt;0")</f>
        <v>0</v>
      </c>
      <c r="V304" s="66">
        <f>SUMIF(Sheet1!$B$5:$B$1616, O304, Sheet1!$P$5:$P$1616)</f>
        <v>0</v>
      </c>
      <c r="W304" s="65">
        <f>COUNTIFS(Sheet1!$B$5:$B$1616, O304, Sheet1!$O$5:$O$1616, "&gt;0")</f>
        <v>0</v>
      </c>
      <c r="X304" s="66">
        <f>SUMIF(Sheet1!$B$5:$B$1616, O304, Sheet1!$O$5:$O$1616)</f>
        <v>0</v>
      </c>
      <c r="Y304" s="65">
        <f>COUNTIFS(Sheet1!$B$5:$B$2696, O5, Sheet1!$F$5:$F$2696, $L$299)</f>
        <v>0</v>
      </c>
      <c r="Z304" s="66">
        <f>SUMIFS(Sheet1!$G$5:$G$2696, Sheet1!$B$5:$B$2696, O5, Sheet1!$F$5:$F$2696, $L$299)</f>
        <v>0</v>
      </c>
      <c r="AA304" s="8"/>
      <c r="AB304" s="8"/>
      <c r="AC304" s="8"/>
      <c r="AD304" s="8"/>
      <c r="AG304" s="67" t="s">
        <v>43</v>
      </c>
      <c r="AH304" s="136">
        <f>SUMIF(Sheet1!$B$5:$B$1613, Meslekler!AG304,Sheet1!$L$5:$L$1613)/120</f>
        <v>16</v>
      </c>
      <c r="AI304" s="8">
        <f>SUMIFS(Sheet1!$L$5:$L$1613, Sheet1!$B$5:$B$1613,AG304, Sheet1!$F$5:$F$1613,"*")/120</f>
        <v>14</v>
      </c>
      <c r="AJ304" s="3">
        <f>SUMIFS(Sheet1!$L$5:$L$1613, Sheet1!$B$5:$B$1613,AG304, Sheet1!$F$5:$F$1613,"*", Sheet1!$M$5:$M$1613,"")/120</f>
        <v>10</v>
      </c>
      <c r="AK304" s="3">
        <f>SUMIFS(Sheet1!$L$5:$L$1613, Sheet1!$B$5:$B$1613,AG304, Sheet1!$F$5:$F$1613,"", Sheet1!$M$5:$M$1613,"")/120</f>
        <v>2</v>
      </c>
      <c r="AL304" s="8">
        <f>SUMIFS(Sheet1!$L$5:$L$1613, Sheet1!$B$5:$B$1613,AG304, Sheet1!$F$5:$F$1613,"", Sheet1!$M$5:$M$1613,"*")/120</f>
        <v>0</v>
      </c>
      <c r="AM304" s="8">
        <f>SUMIFS(Sheet1!$L$5:$L$1613, Sheet1!$B$5:$B$1613,AG304, Sheet1!$F$5:$F$1613,"*", Sheet1!$M$5:$M$1613,"*")/120</f>
        <v>4</v>
      </c>
      <c r="AN304" s="3">
        <f>SUMIFS(Sheet1!$L$5:$L$1613, Sheet1!$B$5:$B$1613,AG304, Sheet1!$M$5:$M$1613,"*")/120</f>
        <v>4</v>
      </c>
      <c r="AO304" s="8">
        <f>SUMIFS(Sheet1!$L$5:$L$1613, Sheet1!$B$5:$B$1613,AG304, Sheet1!$F$5:$F$1613,"")/120</f>
        <v>2</v>
      </c>
      <c r="AP304" s="8">
        <f>SUMIFS(Sheet1!$L$5:$L$1613, Sheet1!$B$5:$B$1613,AG304, Sheet1!$M$5:$M$1613,"")/120</f>
        <v>12</v>
      </c>
    </row>
    <row r="305" spans="1:46">
      <c r="A305" s="43">
        <v>102</v>
      </c>
      <c r="B305" s="43" t="s">
        <v>44</v>
      </c>
      <c r="C305" s="43">
        <f>SUMIFS(Sheet1!$L$5:$L$1613, Sheet1!$B$5:$B$1613,B305, Sheet1!$F$5:$F$1613,"*", Sheet1!$M$5:$M$1613,"")/120</f>
        <v>16</v>
      </c>
      <c r="D305" s="43">
        <f>SUMIFS(Sheet1!$L$5:$L$1613, Sheet1!$B$5:$B$1613,B305, Sheet1!$F$5:$F$1613,"", Sheet1!$M$5:$M$1613,"")/120</f>
        <v>3</v>
      </c>
      <c r="E305" s="43">
        <f>SUMIFS(Sheet1!$L$5:$L$1613, Sheet1!$B$5:$B$1613,B305, Sheet1!$M$5:$M$1613,"*")/120</f>
        <v>2</v>
      </c>
      <c r="F305" s="43">
        <f>SUMIF(Sheet1!$B$5:$B$1613, B305,Sheet1!$L$5:$L$1613)/120</f>
        <v>21</v>
      </c>
      <c r="G305" s="43">
        <f>SUMIF(Sheet1!$B$5:$B$1613, B305,Sheet1!$L$5:$L$1613)</f>
        <v>2520</v>
      </c>
      <c r="H305" s="43">
        <f>COUNTIFS(Sheet1!$B$5:$B$1616, B305, Sheet1!$N$5:$N$1616, "&gt;0")</f>
        <v>2</v>
      </c>
      <c r="I305" s="43">
        <f>SUMIF(Sheet1!$B$5:$B$1616, B305, Sheet1!$N$5:$N$1616)</f>
        <v>360</v>
      </c>
      <c r="J305" s="43">
        <f>COUNTIFS(Sheet1!$B$5:$B$1616, B305, Sheet1!$P$5:$P$1616, "&gt;0")</f>
        <v>1</v>
      </c>
      <c r="K305" s="43">
        <f>SUMIF(Sheet1!$B$5:$B$1616, B305, Sheet1!$P$5:$P$1616)</f>
        <v>300</v>
      </c>
      <c r="L305" s="43">
        <f>COUNTIFS(Sheet1!$B$5:$B$1616, B305, Sheet1!$O$5:$O$1616, "&gt;0")</f>
        <v>0</v>
      </c>
      <c r="M305" s="43">
        <f>SUMIF(Sheet1!$B$5:$B$1616, B305, Sheet1!$O$5:$O$1616)</f>
        <v>0</v>
      </c>
      <c r="N305" s="43">
        <f>COUNTIFS(Sheet1!$B$5:$B$2696, B305, Sheet1!$F$5:$F$2696, $N$299)</f>
        <v>1</v>
      </c>
      <c r="O305" s="43">
        <f>SUMIFS(Sheet1!$G$5:$G$2696, Sheet1!$B$5:$B$2696, B305, Sheet1!$F$5:$F$2696, $N$299)</f>
        <v>1200</v>
      </c>
      <c r="P305" s="8"/>
      <c r="Q305" s="8"/>
      <c r="R305" s="8"/>
      <c r="S305" s="65">
        <f>COUNTIFS(Sheet1!$B$5:$B$1616, O305, Sheet1!$N$5:$N$1616, "&gt;0")</f>
        <v>0</v>
      </c>
      <c r="T305" s="66">
        <f>SUMIF(Sheet1!$B$5:$B$1616, O305, Sheet1!$N$5:$N$1616)</f>
        <v>0</v>
      </c>
      <c r="U305" s="65">
        <f>COUNTIFS(Sheet1!$B$5:$B$1616, O305, Sheet1!$P$5:$P$1616, "&gt;0")</f>
        <v>0</v>
      </c>
      <c r="V305" s="66">
        <f>SUMIF(Sheet1!$B$5:$B$1616, O305, Sheet1!$P$5:$P$1616)</f>
        <v>0</v>
      </c>
      <c r="W305" s="65">
        <f>COUNTIFS(Sheet1!$B$5:$B$1616, O305, Sheet1!$O$5:$O$1616, "&gt;0")</f>
        <v>0</v>
      </c>
      <c r="X305" s="66">
        <f>SUMIF(Sheet1!$B$5:$B$1616, O305, Sheet1!$O$5:$O$1616)</f>
        <v>0</v>
      </c>
      <c r="Y305" s="65">
        <f>COUNTIFS(Sheet1!$B$5:$B$2696,#REF!, Sheet1!$F$5:$F$2696, $L$299)</f>
        <v>0</v>
      </c>
      <c r="Z305" s="66">
        <f>SUMIFS(Sheet1!$G$5:$G$2696, Sheet1!$B$5:$B$2696,#REF!, Sheet1!$F$5:$F$2696, $L$299)</f>
        <v>0</v>
      </c>
      <c r="AA305" s="8"/>
      <c r="AB305" s="8"/>
      <c r="AC305" s="8"/>
      <c r="AD305" s="8"/>
      <c r="AG305" s="67" t="s">
        <v>44</v>
      </c>
      <c r="AH305" s="136">
        <f>SUMIF(Sheet1!$B$5:$B$1613, Meslekler!AG305,Sheet1!$L$5:$L$1613)/120</f>
        <v>21</v>
      </c>
      <c r="AI305" s="8">
        <f>SUMIFS(Sheet1!$L$5:$L$1613, Sheet1!$B$5:$B$1613,AG305, Sheet1!$F$5:$F$1613,"*")/120</f>
        <v>18</v>
      </c>
      <c r="AJ305" s="3">
        <f>SUMIFS(Sheet1!$L$5:$L$1613, Sheet1!$B$5:$B$1613,AG305, Sheet1!$F$5:$F$1613,"*", Sheet1!$M$5:$M$1613,"")/120</f>
        <v>16</v>
      </c>
      <c r="AK305" s="3">
        <f>SUMIFS(Sheet1!$L$5:$L$1613, Sheet1!$B$5:$B$1613,AG305, Sheet1!$F$5:$F$1613,"", Sheet1!$M$5:$M$1613,"")/120</f>
        <v>3</v>
      </c>
      <c r="AL305" s="8">
        <f>SUMIFS(Sheet1!$L$5:$L$1613, Sheet1!$B$5:$B$1613,AG305, Sheet1!$F$5:$F$1613,"", Sheet1!$M$5:$M$1613,"*")/120</f>
        <v>0</v>
      </c>
      <c r="AM305" s="8">
        <f>SUMIFS(Sheet1!$L$5:$L$1613, Sheet1!$B$5:$B$1613,AG305, Sheet1!$F$5:$F$1613,"*", Sheet1!$M$5:$M$1613,"*")/120</f>
        <v>2</v>
      </c>
      <c r="AN305" s="3">
        <f>SUMIFS(Sheet1!$L$5:$L$1613, Sheet1!$B$5:$B$1613,AG305, Sheet1!$M$5:$M$1613,"*")/120</f>
        <v>2</v>
      </c>
      <c r="AO305" s="8">
        <f>SUMIFS(Sheet1!$L$5:$L$1613, Sheet1!$B$5:$B$1613,AG305, Sheet1!$F$5:$F$1613,"")/120</f>
        <v>3</v>
      </c>
      <c r="AP305" s="8">
        <f>SUMIFS(Sheet1!$L$5:$L$1613, Sheet1!$B$5:$B$1613,AG305, Sheet1!$M$5:$M$1613,"")/120</f>
        <v>19</v>
      </c>
    </row>
    <row r="306" spans="1:46">
      <c r="A306" s="43">
        <v>81</v>
      </c>
      <c r="B306" s="43" t="s">
        <v>46</v>
      </c>
      <c r="C306" s="43">
        <f>SUMIFS(Sheet1!$L$5:$L$1613, Sheet1!$B$5:$B$1613,B306, Sheet1!$F$5:$F$1613,"*", Sheet1!$M$5:$M$1613,"")/120</f>
        <v>10</v>
      </c>
      <c r="D306" s="43">
        <f>SUMIFS(Sheet1!$L$5:$L$1613, Sheet1!$B$5:$B$1613,B306, Sheet1!$F$5:$F$1613,"", Sheet1!$M$5:$M$1613,"")/120</f>
        <v>5</v>
      </c>
      <c r="E306" s="43">
        <f>SUMIFS(Sheet1!$L$5:$L$1613, Sheet1!$B$5:$B$1613,B306, Sheet1!$M$5:$M$1613,"*")/120</f>
        <v>0</v>
      </c>
      <c r="F306" s="43">
        <f>SUMIF(Sheet1!$B$5:$B$1613, B306,Sheet1!$L$5:$L$1613)/120</f>
        <v>15</v>
      </c>
      <c r="G306" s="43">
        <f>SUMIF(Sheet1!$B$5:$B$1613, B306,Sheet1!$L$5:$L$1613)</f>
        <v>1800</v>
      </c>
      <c r="H306" s="43">
        <f>COUNTIFS(Sheet1!$B$5:$B$1616, B306, Sheet1!$N$5:$N$1616, "&gt;0")</f>
        <v>0</v>
      </c>
      <c r="I306" s="43">
        <f>SUMIF(Sheet1!$B$5:$B$1616, B306, Sheet1!$N$5:$N$1616)</f>
        <v>0</v>
      </c>
      <c r="J306" s="43">
        <f>COUNTIFS(Sheet1!$B$5:$B$1616, B306, Sheet1!$P$5:$P$1616, "&gt;0")</f>
        <v>0</v>
      </c>
      <c r="K306" s="43">
        <f>SUMIF(Sheet1!$B$5:$B$1616, B306, Sheet1!$P$5:$P$1616)</f>
        <v>0</v>
      </c>
      <c r="L306" s="43">
        <f>COUNTIFS(Sheet1!$B$5:$B$1616, B306, Sheet1!$O$5:$O$1616, "&gt;0")</f>
        <v>0</v>
      </c>
      <c r="M306" s="43">
        <f>SUMIF(Sheet1!$B$5:$B$1616, B306, Sheet1!$O$5:$O$1616)</f>
        <v>0</v>
      </c>
      <c r="N306" s="43">
        <f>COUNTIFS(Sheet1!$B$5:$B$2696, B306, Sheet1!$F$5:$F$2696, $N$299)</f>
        <v>0</v>
      </c>
      <c r="O306" s="43">
        <f>SUMIFS(Sheet1!$G$5:$G$2696, Sheet1!$B$5:$B$2696, B306, Sheet1!$F$5:$F$2696, $N$299)</f>
        <v>0</v>
      </c>
      <c r="P306" s="8"/>
      <c r="Q306" s="8"/>
      <c r="R306" s="8"/>
      <c r="S306" s="65">
        <f>COUNTIFS(Sheet1!$B$5:$B$1616, O306, Sheet1!$N$5:$N$1616, "&gt;0")</f>
        <v>0</v>
      </c>
      <c r="T306" s="66">
        <f>SUMIF(Sheet1!$B$5:$B$1616, O306, Sheet1!$N$5:$N$1616)</f>
        <v>0</v>
      </c>
      <c r="U306" s="65">
        <f>COUNTIFS(Sheet1!$B$5:$B$1616, O306, Sheet1!$P$5:$P$1616, "&gt;0")</f>
        <v>0</v>
      </c>
      <c r="V306" s="66">
        <f>SUMIF(Sheet1!$B$5:$B$1616, O306, Sheet1!$P$5:$P$1616)</f>
        <v>0</v>
      </c>
      <c r="W306" s="65">
        <f>COUNTIFS(Sheet1!$B$5:$B$1616, O306, Sheet1!$O$5:$O$1616, "&gt;0")</f>
        <v>0</v>
      </c>
      <c r="X306" s="66">
        <f>SUMIF(Sheet1!$B$5:$B$1616, O306, Sheet1!$O$5:$O$1616)</f>
        <v>0</v>
      </c>
      <c r="Y306" s="65">
        <f>COUNTIFS(Sheet1!$B$5:$B$2696,#REF!, Sheet1!$F$5:$F$2696, $L$299)</f>
        <v>0</v>
      </c>
      <c r="Z306" s="66">
        <f>SUMIFS(Sheet1!$G$5:$G$2696, Sheet1!$B$5:$B$2696,#REF!, Sheet1!$F$5:$F$2696, $L$299)</f>
        <v>0</v>
      </c>
      <c r="AA306" s="8"/>
      <c r="AB306" s="8"/>
      <c r="AC306" s="8"/>
      <c r="AD306" s="8"/>
      <c r="AG306" s="67" t="s">
        <v>46</v>
      </c>
      <c r="AH306" s="136">
        <f>SUMIF(Sheet1!$B$5:$B$1613, Meslekler!AG306,Sheet1!$L$5:$L$1613)/120</f>
        <v>15</v>
      </c>
      <c r="AI306" s="8">
        <f>SUMIFS(Sheet1!$L$5:$L$1613, Sheet1!$B$5:$B$1613,AG306, Sheet1!$F$5:$F$1613,"*")/120</f>
        <v>10</v>
      </c>
      <c r="AJ306" s="3">
        <f>SUMIFS(Sheet1!$L$5:$L$1613, Sheet1!$B$5:$B$1613,AG306, Sheet1!$F$5:$F$1613,"*", Sheet1!$M$5:$M$1613,"")/120</f>
        <v>10</v>
      </c>
      <c r="AK306" s="3">
        <f>SUMIFS(Sheet1!$L$5:$L$1613, Sheet1!$B$5:$B$1613,AG306, Sheet1!$F$5:$F$1613,"", Sheet1!$M$5:$M$1613,"")/120</f>
        <v>5</v>
      </c>
      <c r="AL306" s="8">
        <f>SUMIFS(Sheet1!$L$5:$L$1613, Sheet1!$B$5:$B$1613,AG306, Sheet1!$F$5:$F$1613,"", Sheet1!$M$5:$M$1613,"*")/120</f>
        <v>0</v>
      </c>
      <c r="AM306" s="8">
        <f>SUMIFS(Sheet1!$L$5:$L$1613, Sheet1!$B$5:$B$1613,AG306, Sheet1!$F$5:$F$1613,"*", Sheet1!$M$5:$M$1613,"*")/120</f>
        <v>0</v>
      </c>
      <c r="AN306" s="3">
        <f>SUMIFS(Sheet1!$L$5:$L$1613, Sheet1!$B$5:$B$1613,AG306, Sheet1!$M$5:$M$1613,"*")/120</f>
        <v>0</v>
      </c>
      <c r="AO306" s="8">
        <f>SUMIFS(Sheet1!$L$5:$L$1613, Sheet1!$B$5:$B$1613,AG306, Sheet1!$F$5:$F$1613,"")/120</f>
        <v>5</v>
      </c>
      <c r="AP306" s="8">
        <f>SUMIFS(Sheet1!$L$5:$L$1613, Sheet1!$B$5:$B$1613,AG306, Sheet1!$M$5:$M$1613,"")/120</f>
        <v>15</v>
      </c>
    </row>
    <row r="307" spans="1:46">
      <c r="A307" s="43">
        <v>125</v>
      </c>
      <c r="B307" s="43" t="s">
        <v>47</v>
      </c>
      <c r="C307" s="43">
        <f>SUMIFS(Sheet1!$L$5:$L$1613, Sheet1!$B$5:$B$1613,B307, Sheet1!$F$5:$F$1613,"*", Sheet1!$M$5:$M$1613,"")/120</f>
        <v>24</v>
      </c>
      <c r="D307" s="43">
        <f>SUMIFS(Sheet1!$L$5:$L$1613, Sheet1!$B$5:$B$1613,B307, Sheet1!$F$5:$F$1613,"", Sheet1!$M$5:$M$1613,"")/120</f>
        <v>5</v>
      </c>
      <c r="E307" s="43">
        <f>SUMIFS(Sheet1!$L$5:$L$1613, Sheet1!$B$5:$B$1613,B307, Sheet1!$M$5:$M$1613,"*")/120</f>
        <v>6</v>
      </c>
      <c r="F307" s="43">
        <f>SUMIF(Sheet1!$B$5:$B$1613, B307,Sheet1!$L$5:$L$1613)/120</f>
        <v>35</v>
      </c>
      <c r="G307" s="43">
        <f>SUMIF(Sheet1!$B$5:$B$1613, B307,Sheet1!$L$5:$L$1613)</f>
        <v>4200</v>
      </c>
      <c r="H307" s="43">
        <f>COUNTIFS(Sheet1!$B$5:$B$1616, B307, Sheet1!$N$5:$N$1616, "&gt;0")</f>
        <v>4</v>
      </c>
      <c r="I307" s="43">
        <f>SUMIF(Sheet1!$B$5:$B$1616, B307, Sheet1!$N$5:$N$1616)</f>
        <v>720</v>
      </c>
      <c r="J307" s="43">
        <f>COUNTIFS(Sheet1!$B$5:$B$1616, B307, Sheet1!$P$5:$P$1616, "&gt;0")</f>
        <v>0</v>
      </c>
      <c r="K307" s="43">
        <f>SUMIF(Sheet1!$B$5:$B$1616, B307, Sheet1!$P$5:$P$1616)</f>
        <v>0</v>
      </c>
      <c r="L307" s="43">
        <f>COUNTIFS(Sheet1!$B$5:$B$1616, B307, Sheet1!$O$5:$O$1616, "&gt;0")</f>
        <v>0</v>
      </c>
      <c r="M307" s="43">
        <f>SUMIF(Sheet1!$B$5:$B$1616, B307, Sheet1!$O$5:$O$1616)</f>
        <v>0</v>
      </c>
      <c r="N307" s="43">
        <f>COUNTIFS(Sheet1!$B$5:$B$2696, B307, Sheet1!$F$5:$F$2696, $N$299)</f>
        <v>1</v>
      </c>
      <c r="O307" s="43">
        <f>SUMIFS(Sheet1!$G$5:$G$2696, Sheet1!$B$5:$B$2696, B307, Sheet1!$F$5:$F$2696, $N$299)</f>
        <v>1200</v>
      </c>
      <c r="P307" s="8"/>
      <c r="Q307" s="8"/>
      <c r="R307" s="8"/>
      <c r="S307" s="65">
        <f>COUNTIFS(Sheet1!$B$5:$B$1616, O307, Sheet1!$N$5:$N$1616, "&gt;0")</f>
        <v>0</v>
      </c>
      <c r="T307" s="66">
        <f>SUMIF(Sheet1!$B$5:$B$1616, O307, Sheet1!$N$5:$N$1616)</f>
        <v>0</v>
      </c>
      <c r="U307" s="65">
        <f>COUNTIFS(Sheet1!$B$5:$B$1616, O307, Sheet1!$P$5:$P$1616, "&gt;0")</f>
        <v>0</v>
      </c>
      <c r="V307" s="66">
        <f>SUMIF(Sheet1!$B$5:$B$1616, O307, Sheet1!$P$5:$P$1616)</f>
        <v>0</v>
      </c>
      <c r="W307" s="65">
        <f>COUNTIFS(Sheet1!$B$5:$B$1616, O307, Sheet1!$O$5:$O$1616, "&gt;0")</f>
        <v>0</v>
      </c>
      <c r="X307" s="66">
        <f>SUMIF(Sheet1!$B$5:$B$1616, O307, Sheet1!$O$5:$O$1616)</f>
        <v>0</v>
      </c>
      <c r="Y307" s="65">
        <f>COUNTIFS(Sheet1!$B$5:$B$2696,#REF!, Sheet1!$F$5:$F$2696, $L$299)</f>
        <v>0</v>
      </c>
      <c r="Z307" s="66">
        <f>SUMIFS(Sheet1!$G$5:$G$2696, Sheet1!$B$5:$B$2696,#REF!, Sheet1!$F$5:$F$2696, $L$299)</f>
        <v>0</v>
      </c>
      <c r="AA307" s="8"/>
      <c r="AB307" s="8"/>
      <c r="AC307" s="8"/>
      <c r="AD307" s="8"/>
      <c r="AG307" s="67" t="s">
        <v>47</v>
      </c>
      <c r="AH307" s="136">
        <f>SUMIF(Sheet1!$B$5:$B$1613, Meslekler!AG307,Sheet1!$L$5:$L$1613)/120</f>
        <v>35</v>
      </c>
      <c r="AI307" s="8">
        <f>SUMIFS(Sheet1!$L$5:$L$1613, Sheet1!$B$5:$B$1613,AG307, Sheet1!$F$5:$F$1613,"*")/120</f>
        <v>30</v>
      </c>
      <c r="AJ307" s="3">
        <f>SUMIFS(Sheet1!$L$5:$L$1613, Sheet1!$B$5:$B$1613,AG307, Sheet1!$F$5:$F$1613,"*", Sheet1!$M$5:$M$1613,"")/120</f>
        <v>24</v>
      </c>
      <c r="AK307" s="3">
        <f>SUMIFS(Sheet1!$L$5:$L$1613, Sheet1!$B$5:$B$1613,AG307, Sheet1!$F$5:$F$1613,"", Sheet1!$M$5:$M$1613,"")/120</f>
        <v>5</v>
      </c>
      <c r="AL307" s="8">
        <f>SUMIFS(Sheet1!$L$5:$L$1613, Sheet1!$B$5:$B$1613,AG307, Sheet1!$F$5:$F$1613,"", Sheet1!$M$5:$M$1613,"*")/120</f>
        <v>0</v>
      </c>
      <c r="AM307" s="8">
        <f>SUMIFS(Sheet1!$L$5:$L$1613, Sheet1!$B$5:$B$1613,AG307, Sheet1!$F$5:$F$1613,"*", Sheet1!$M$5:$M$1613,"*")/120</f>
        <v>6</v>
      </c>
      <c r="AN307" s="3">
        <f>SUMIFS(Sheet1!$L$5:$L$1613, Sheet1!$B$5:$B$1613,AG307, Sheet1!$M$5:$M$1613,"*")/120</f>
        <v>6</v>
      </c>
      <c r="AO307" s="8">
        <f>SUMIFS(Sheet1!$L$5:$L$1613, Sheet1!$B$5:$B$1613,AG307, Sheet1!$F$5:$F$1613,"")/120</f>
        <v>5</v>
      </c>
      <c r="AP307" s="8">
        <f>SUMIFS(Sheet1!$L$5:$L$1613, Sheet1!$B$5:$B$1613,AG307, Sheet1!$M$5:$M$1613,"")/120</f>
        <v>29</v>
      </c>
    </row>
    <row r="308" spans="1:46">
      <c r="A308" s="43">
        <v>38</v>
      </c>
      <c r="B308" s="43" t="s">
        <v>49</v>
      </c>
      <c r="C308" s="43">
        <f>SUMIFS(Sheet1!$L$5:$L$1613, Sheet1!$B$5:$B$1613,B308, Sheet1!$F$5:$F$1613,"*", Sheet1!$M$5:$M$1613,"")/120</f>
        <v>4</v>
      </c>
      <c r="D308" s="43">
        <f>SUMIFS(Sheet1!$L$5:$L$1613, Sheet1!$B$5:$B$1613,B308, Sheet1!$F$5:$F$1613,"", Sheet1!$M$5:$M$1613,"")/120</f>
        <v>2</v>
      </c>
      <c r="E308" s="43">
        <f>SUMIFS(Sheet1!$L$5:$L$1613, Sheet1!$B$5:$B$1613,B308, Sheet1!$M$5:$M$1613,"*")/120</f>
        <v>4</v>
      </c>
      <c r="F308" s="43">
        <f>SUMIF(Sheet1!$B$5:$B$1613, B308,Sheet1!$L$5:$L$1613)/120</f>
        <v>10</v>
      </c>
      <c r="G308" s="43">
        <f>SUMIF(Sheet1!$B$5:$B$1613, B308,Sheet1!$L$5:$L$1613)</f>
        <v>1200</v>
      </c>
      <c r="H308" s="43">
        <f>COUNTIFS(Sheet1!$B$5:$B$1616, B308, Sheet1!$N$5:$N$1616, "&gt;0")</f>
        <v>2</v>
      </c>
      <c r="I308" s="43">
        <f>SUMIF(Sheet1!$B$5:$B$1616, B308, Sheet1!$N$5:$N$1616)</f>
        <v>300</v>
      </c>
      <c r="J308" s="43">
        <f>COUNTIFS(Sheet1!$B$5:$B$1616, B308, Sheet1!$P$5:$P$1616, "&gt;0")</f>
        <v>0</v>
      </c>
      <c r="K308" s="43">
        <f>SUMIF(Sheet1!$B$5:$B$1616, B308, Sheet1!$P$5:$P$1616)</f>
        <v>0</v>
      </c>
      <c r="L308" s="43">
        <f>COUNTIFS(Sheet1!$B$5:$B$1616, B308, Sheet1!$O$5:$O$1616, "&gt;0")</f>
        <v>0</v>
      </c>
      <c r="M308" s="43">
        <f>SUMIF(Sheet1!$B$5:$B$1616, B308, Sheet1!$O$5:$O$1616)</f>
        <v>0</v>
      </c>
      <c r="N308" s="43">
        <f>COUNTIFS(Sheet1!$B$5:$B$2696, B308, Sheet1!$F$5:$F$2696, $N$299)</f>
        <v>0</v>
      </c>
      <c r="O308" s="43">
        <f>SUMIFS(Sheet1!$G$5:$G$2696, Sheet1!$B$5:$B$2696, B308, Sheet1!$F$5:$F$2696, $N$299)</f>
        <v>0</v>
      </c>
      <c r="P308" s="8"/>
      <c r="Q308" s="8"/>
      <c r="R308" s="8"/>
      <c r="S308" s="65">
        <f>COUNTIFS(Sheet1!$B$5:$B$1616, O308, Sheet1!$N$5:$N$1616, "&gt;0")</f>
        <v>0</v>
      </c>
      <c r="T308" s="66">
        <f>SUMIF(Sheet1!$B$5:$B$1616, O308, Sheet1!$N$5:$N$1616)</f>
        <v>0</v>
      </c>
      <c r="U308" s="65">
        <f>COUNTIFS(Sheet1!$B$5:$B$1616, O308, Sheet1!$P$5:$P$1616, "&gt;0")</f>
        <v>0</v>
      </c>
      <c r="V308" s="66">
        <f>SUMIF(Sheet1!$B$5:$B$1616, O308, Sheet1!$P$5:$P$1616)</f>
        <v>0</v>
      </c>
      <c r="W308" s="65">
        <f>COUNTIFS(Sheet1!$B$5:$B$1616, O308, Sheet1!$O$5:$O$1616, "&gt;0")</f>
        <v>0</v>
      </c>
      <c r="X308" s="66">
        <f>SUMIF(Sheet1!$B$5:$B$1616, O308, Sheet1!$O$5:$O$1616)</f>
        <v>0</v>
      </c>
      <c r="Y308" s="65">
        <f>COUNTIFS(Sheet1!$B$5:$B$2696,#REF!, Sheet1!$F$5:$F$2696, $L$299)</f>
        <v>0</v>
      </c>
      <c r="Z308" s="66">
        <f>SUMIFS(Sheet1!$G$5:$G$2696, Sheet1!$B$5:$B$2696,#REF!, Sheet1!$F$5:$F$2696, $L$299)</f>
        <v>0</v>
      </c>
      <c r="AA308" s="8"/>
      <c r="AB308" s="8"/>
      <c r="AC308" s="8"/>
      <c r="AD308" s="8"/>
      <c r="AG308" s="67" t="s">
        <v>49</v>
      </c>
      <c r="AH308" s="136">
        <f>SUMIF(Sheet1!$B$5:$B$1613, Meslekler!AG308,Sheet1!$L$5:$L$1613)/120</f>
        <v>10</v>
      </c>
      <c r="AI308" s="8">
        <f>SUMIFS(Sheet1!$L$5:$L$1613, Sheet1!$B$5:$B$1613,AG308, Sheet1!$F$5:$F$1613,"*")/120</f>
        <v>8</v>
      </c>
      <c r="AJ308" s="3">
        <f>SUMIFS(Sheet1!$L$5:$L$1613, Sheet1!$B$5:$B$1613,AG308, Sheet1!$F$5:$F$1613,"*", Sheet1!$M$5:$M$1613,"")/120</f>
        <v>4</v>
      </c>
      <c r="AK308" s="3">
        <f>SUMIFS(Sheet1!$L$5:$L$1613, Sheet1!$B$5:$B$1613,AG308, Sheet1!$F$5:$F$1613,"", Sheet1!$M$5:$M$1613,"")/120</f>
        <v>2</v>
      </c>
      <c r="AL308" s="8">
        <f>SUMIFS(Sheet1!$L$5:$L$1613, Sheet1!$B$5:$B$1613,AG308, Sheet1!$F$5:$F$1613,"", Sheet1!$M$5:$M$1613,"*")/120</f>
        <v>0</v>
      </c>
      <c r="AM308" s="8">
        <f>SUMIFS(Sheet1!$L$5:$L$1613, Sheet1!$B$5:$B$1613,AG308, Sheet1!$F$5:$F$1613,"*", Sheet1!$M$5:$M$1613,"*")/120</f>
        <v>4</v>
      </c>
      <c r="AN308" s="3">
        <f>SUMIFS(Sheet1!$L$5:$L$1613, Sheet1!$B$5:$B$1613,AG308, Sheet1!$M$5:$M$1613,"*")/120</f>
        <v>4</v>
      </c>
      <c r="AO308" s="8">
        <f>SUMIFS(Sheet1!$L$5:$L$1613, Sheet1!$B$5:$B$1613,AG308, Sheet1!$F$5:$F$1613,"")/120</f>
        <v>2</v>
      </c>
      <c r="AP308" s="8">
        <f>SUMIFS(Sheet1!$L$5:$L$1613, Sheet1!$B$5:$B$1613,AG308, Sheet1!$M$5:$M$1613,"")/120</f>
        <v>6</v>
      </c>
    </row>
    <row r="309" spans="1:46">
      <c r="A309" s="43">
        <v>219</v>
      </c>
      <c r="B309" s="43" t="s">
        <v>67</v>
      </c>
      <c r="C309" s="43">
        <f>SUMIFS(Sheet1!$L$5:$L$1613, Sheet1!$B$5:$B$1613,B309, Sheet1!$F$5:$F$1613,"*", Sheet1!$M$5:$M$1613,"")/120</f>
        <v>39</v>
      </c>
      <c r="D309" s="43">
        <f>SUMIFS(Sheet1!$L$5:$L$1613, Sheet1!$B$5:$B$1613,B309, Sheet1!$F$5:$F$1613,"", Sheet1!$M$5:$M$1613,"")/120</f>
        <v>7</v>
      </c>
      <c r="E309" s="43">
        <f>SUMIFS(Sheet1!$L$5:$L$1613, Sheet1!$B$5:$B$1613,B309, Sheet1!$M$5:$M$1613,"*")/120</f>
        <v>10</v>
      </c>
      <c r="F309" s="43">
        <f>SUMIF(Sheet1!$B$5:$B$1613, B309,Sheet1!$L$5:$L$1613)/120</f>
        <v>56</v>
      </c>
      <c r="G309" s="43">
        <f>SUMIF(Sheet1!$B$5:$B$1613, B309,Sheet1!$L$5:$L$1613)</f>
        <v>6720</v>
      </c>
      <c r="H309" s="43">
        <f>COUNTIFS(Sheet1!$B$5:$B$1616, B309, Sheet1!$N$5:$N$1616, "&gt;0")</f>
        <v>3</v>
      </c>
      <c r="I309" s="43">
        <f>SUMIF(Sheet1!$B$5:$B$1616, B309, Sheet1!$N$5:$N$1616)</f>
        <v>540</v>
      </c>
      <c r="J309" s="43">
        <f>COUNTIFS(Sheet1!$B$5:$B$1616, B309, Sheet1!$P$5:$P$1616, "&gt;0")</f>
        <v>1</v>
      </c>
      <c r="K309" s="43">
        <f>SUMIF(Sheet1!$B$5:$B$1616, B309, Sheet1!$P$5:$P$1616)</f>
        <v>300</v>
      </c>
      <c r="L309" s="43">
        <f>COUNTIFS(Sheet1!$B$5:$B$1616, B309, Sheet1!$O$5:$O$1616, "&gt;0")</f>
        <v>0</v>
      </c>
      <c r="M309" s="43">
        <f>SUMIF(Sheet1!$B$5:$B$1616, B309, Sheet1!$O$5:$O$1616)</f>
        <v>0</v>
      </c>
      <c r="N309" s="43">
        <f>COUNTIFS(Sheet1!$B$5:$B$2696, B309, Sheet1!$F$5:$F$2696, $N$299)</f>
        <v>0</v>
      </c>
      <c r="O309" s="43">
        <f>SUMIFS(Sheet1!$G$5:$G$2696, Sheet1!$B$5:$B$2696, B309, Sheet1!$F$5:$F$2696, $N$299)</f>
        <v>0</v>
      </c>
      <c r="P309" s="8"/>
      <c r="Q309" s="8"/>
      <c r="R309" s="8"/>
      <c r="S309" s="65">
        <f>COUNTIFS(Sheet1!$B$5:$B$1616, O309, Sheet1!$N$5:$N$1616, "&gt;0")</f>
        <v>0</v>
      </c>
      <c r="T309" s="66">
        <f>SUMIF(Sheet1!$B$5:$B$1616, O309, Sheet1!$N$5:$N$1616)</f>
        <v>0</v>
      </c>
      <c r="U309" s="65">
        <f>COUNTIFS(Sheet1!$B$5:$B$1616, O309, Sheet1!$P$5:$P$1616, "&gt;0")</f>
        <v>0</v>
      </c>
      <c r="V309" s="66">
        <f>SUMIF(Sheet1!$B$5:$B$1616, O309, Sheet1!$P$5:$P$1616)</f>
        <v>0</v>
      </c>
      <c r="W309" s="65">
        <f>COUNTIFS(Sheet1!$B$5:$B$1616, O309, Sheet1!$O$5:$O$1616, "&gt;0")</f>
        <v>0</v>
      </c>
      <c r="X309" s="66">
        <f>SUMIF(Sheet1!$B$5:$B$1616, O309, Sheet1!$O$5:$O$1616)</f>
        <v>0</v>
      </c>
      <c r="Y309" s="65">
        <f>COUNTIFS(Sheet1!$B$5:$B$2696,#REF!, Sheet1!$F$5:$F$2696, $L$299)</f>
        <v>0</v>
      </c>
      <c r="Z309" s="66">
        <f>SUMIFS(Sheet1!$G$5:$G$2696, Sheet1!$B$5:$B$2696,#REF!, Sheet1!$F$5:$F$2696, $L$299)</f>
        <v>0</v>
      </c>
      <c r="AA309" s="8"/>
      <c r="AB309" s="8"/>
      <c r="AC309" s="8"/>
      <c r="AD309" s="8"/>
      <c r="AG309" s="67" t="s">
        <v>67</v>
      </c>
      <c r="AH309" s="136">
        <f>SUMIF(Sheet1!$B$5:$B$1613, Meslekler!AG309,Sheet1!$L$5:$L$1613)/120</f>
        <v>56</v>
      </c>
      <c r="AI309" s="8">
        <f>SUMIFS(Sheet1!$L$5:$L$1613, Sheet1!$B$5:$B$1613,AG309, Sheet1!$F$5:$F$1613,"*")/120</f>
        <v>47</v>
      </c>
      <c r="AJ309" s="3">
        <f>SUMIFS(Sheet1!$L$5:$L$1613, Sheet1!$B$5:$B$1613,AG309, Sheet1!$F$5:$F$1613,"*", Sheet1!$M$5:$M$1613,"")/120</f>
        <v>39</v>
      </c>
      <c r="AK309" s="3">
        <f>SUMIFS(Sheet1!$L$5:$L$1613, Sheet1!$B$5:$B$1613,AG309, Sheet1!$F$5:$F$1613,"", Sheet1!$M$5:$M$1613,"")/120</f>
        <v>7</v>
      </c>
      <c r="AL309" s="8">
        <f>SUMIFS(Sheet1!$L$5:$L$1613, Sheet1!$B$5:$B$1613,AG309, Sheet1!$F$5:$F$1613,"", Sheet1!$M$5:$M$1613,"*")/120</f>
        <v>2</v>
      </c>
      <c r="AM309" s="8">
        <f>SUMIFS(Sheet1!$L$5:$L$1613, Sheet1!$B$5:$B$1613,AG309, Sheet1!$F$5:$F$1613,"*", Sheet1!$M$5:$M$1613,"*")/120</f>
        <v>8</v>
      </c>
      <c r="AN309" s="3">
        <f>SUMIFS(Sheet1!$L$5:$L$1613, Sheet1!$B$5:$B$1613,AG309, Sheet1!$M$5:$M$1613,"*")/120</f>
        <v>10</v>
      </c>
      <c r="AO309" s="8">
        <f>SUMIFS(Sheet1!$L$5:$L$1613, Sheet1!$B$5:$B$1613,AG309, Sheet1!$F$5:$F$1613,"")/120</f>
        <v>9</v>
      </c>
      <c r="AP309" s="8">
        <f>SUMIFS(Sheet1!$L$5:$L$1613, Sheet1!$B$5:$B$1613,AG309, Sheet1!$M$5:$M$1613,"")/120</f>
        <v>46</v>
      </c>
    </row>
    <row r="310" spans="1:46">
      <c r="A310" s="43">
        <f>SUM(A302:A309)</f>
        <v>830</v>
      </c>
      <c r="B310" s="43" t="s">
        <v>87</v>
      </c>
      <c r="C310" s="43">
        <f t="shared" ref="C310:O310" si="15">SUM(C302:C309)</f>
        <v>124</v>
      </c>
      <c r="D310" s="43">
        <f t="shared" si="15"/>
        <v>32</v>
      </c>
      <c r="E310" s="43">
        <f t="shared" si="15"/>
        <v>45</v>
      </c>
      <c r="F310" s="43">
        <f t="shared" si="15"/>
        <v>201</v>
      </c>
      <c r="G310" s="43">
        <f t="shared" si="15"/>
        <v>24120</v>
      </c>
      <c r="H310" s="43">
        <f t="shared" si="15"/>
        <v>18</v>
      </c>
      <c r="I310" s="43">
        <f t="shared" si="15"/>
        <v>3180</v>
      </c>
      <c r="J310" s="43">
        <f t="shared" si="15"/>
        <v>4</v>
      </c>
      <c r="K310" s="43">
        <f t="shared" si="15"/>
        <v>1200</v>
      </c>
      <c r="L310" s="43">
        <f t="shared" si="15"/>
        <v>1</v>
      </c>
      <c r="M310" s="43">
        <f t="shared" si="15"/>
        <v>600</v>
      </c>
      <c r="N310" s="43">
        <f t="shared" si="15"/>
        <v>2</v>
      </c>
      <c r="O310" s="43">
        <f t="shared" si="15"/>
        <v>2400</v>
      </c>
      <c r="P310" s="8"/>
      <c r="Q310" s="8"/>
      <c r="R310" s="8"/>
      <c r="S310" s="86">
        <f t="shared" ref="S310:Z310" si="16">SUM(S302:S309)</f>
        <v>0</v>
      </c>
      <c r="T310" s="87">
        <f t="shared" si="16"/>
        <v>0</v>
      </c>
      <c r="U310" s="86">
        <f t="shared" si="16"/>
        <v>0</v>
      </c>
      <c r="V310" s="87">
        <f t="shared" si="16"/>
        <v>0</v>
      </c>
      <c r="W310" s="86">
        <f t="shared" si="16"/>
        <v>0</v>
      </c>
      <c r="X310" s="87">
        <f t="shared" si="16"/>
        <v>0</v>
      </c>
      <c r="Y310" s="86">
        <f t="shared" si="16"/>
        <v>0</v>
      </c>
      <c r="Z310" s="87">
        <f t="shared" si="16"/>
        <v>0</v>
      </c>
      <c r="AA310" s="8"/>
      <c r="AB310" s="8"/>
      <c r="AC310" s="8"/>
      <c r="AD310" s="8"/>
    </row>
    <row r="312" spans="1:46">
      <c r="A312" s="533" t="s">
        <v>0</v>
      </c>
      <c r="B312" s="534" t="s">
        <v>1</v>
      </c>
      <c r="C312" s="535" t="s">
        <v>1041</v>
      </c>
      <c r="D312" s="527"/>
      <c r="E312" s="527"/>
      <c r="F312" s="527"/>
      <c r="G312" s="527"/>
      <c r="H312" s="536"/>
      <c r="AH312" s="434" t="s">
        <v>23</v>
      </c>
      <c r="AI312" s="433"/>
      <c r="AJ312" s="433"/>
      <c r="AK312" s="433"/>
      <c r="AL312" s="433"/>
    </row>
    <row r="313" spans="1:46">
      <c r="A313" s="516"/>
      <c r="B313" s="516"/>
      <c r="C313" s="519" t="s">
        <v>345</v>
      </c>
      <c r="D313" s="520"/>
      <c r="E313" s="519" t="s">
        <v>1042</v>
      </c>
      <c r="F313" s="520"/>
      <c r="G313" s="519" t="s">
        <v>809</v>
      </c>
      <c r="H313" s="520"/>
      <c r="AH313" s="432" t="s">
        <v>369</v>
      </c>
      <c r="AI313" s="432" t="s">
        <v>370</v>
      </c>
      <c r="AJ313" s="432" t="s">
        <v>371</v>
      </c>
      <c r="AK313" s="432" t="s">
        <v>87</v>
      </c>
      <c r="AL313" s="432" t="s">
        <v>42</v>
      </c>
      <c r="AM313" s="532" t="s">
        <v>364</v>
      </c>
      <c r="AN313" s="520"/>
      <c r="AO313" s="519" t="s">
        <v>365</v>
      </c>
      <c r="AP313" s="520"/>
      <c r="AQ313" s="532" t="s">
        <v>366</v>
      </c>
      <c r="AR313" s="520"/>
      <c r="AS313" s="532" t="s">
        <v>368</v>
      </c>
      <c r="AT313" s="520"/>
    </row>
    <row r="314" spans="1:46" ht="15" customHeight="1">
      <c r="A314" s="516"/>
      <c r="B314" s="516"/>
      <c r="C314" s="521"/>
      <c r="D314" s="522"/>
      <c r="E314" s="521"/>
      <c r="F314" s="522"/>
      <c r="G314" s="521"/>
      <c r="H314" s="522"/>
      <c r="AH314" s="433"/>
      <c r="AI314" s="433"/>
      <c r="AJ314" s="433"/>
      <c r="AK314" s="433"/>
      <c r="AL314" s="433"/>
      <c r="AM314" s="521"/>
      <c r="AN314" s="522"/>
      <c r="AO314" s="521"/>
      <c r="AP314" s="522"/>
      <c r="AQ314" s="521"/>
      <c r="AR314" s="522"/>
      <c r="AS314" s="521"/>
      <c r="AT314" s="522"/>
    </row>
    <row r="315" spans="1:46">
      <c r="A315" s="517"/>
      <c r="B315" s="517"/>
      <c r="C315" s="65" t="s">
        <v>4</v>
      </c>
      <c r="D315" s="66" t="s">
        <v>41</v>
      </c>
      <c r="E315" s="65" t="s">
        <v>4</v>
      </c>
      <c r="F315" s="66" t="s">
        <v>41</v>
      </c>
      <c r="G315" s="65" t="s">
        <v>4</v>
      </c>
      <c r="H315" s="66" t="s">
        <v>41</v>
      </c>
      <c r="S315" t="s">
        <v>1648</v>
      </c>
      <c r="AG315" s="67" t="s">
        <v>18</v>
      </c>
      <c r="AM315" s="65" t="s">
        <v>4</v>
      </c>
      <c r="AN315" s="66" t="s">
        <v>41</v>
      </c>
      <c r="AO315" s="65" t="s">
        <v>4</v>
      </c>
      <c r="AP315" s="66" t="s">
        <v>41</v>
      </c>
      <c r="AQ315" s="65" t="s">
        <v>4</v>
      </c>
      <c r="AR315" s="66" t="s">
        <v>41</v>
      </c>
      <c r="AS315" s="65" t="s">
        <v>4</v>
      </c>
      <c r="AT315" s="66" t="s">
        <v>41</v>
      </c>
    </row>
    <row r="316" spans="1:46">
      <c r="A316" s="67">
        <v>82</v>
      </c>
      <c r="B316" s="67" t="s">
        <v>18</v>
      </c>
      <c r="C316" s="65">
        <f>COUNTIFS(Sheet1!$B$5:$B$2696, B3, Sheet1!$F$5:$F$2696, $C$313)</f>
        <v>0</v>
      </c>
      <c r="D316" s="66">
        <f>SUMIFS(Sheet1!$G$5:$G$2696, Sheet1!$B$5:$B$2696, B3, Sheet1!$F$5:$F$2696, $C$313)</f>
        <v>0</v>
      </c>
      <c r="E316" s="65">
        <f>COUNTIFS(Sheet1!$B$5:$B$2696, B3, Sheet1!$F$5:$F$2696, $E$313)</f>
        <v>0</v>
      </c>
      <c r="F316" s="66">
        <f>SUMIFS(Sheet1!$G$5:$G$2696, Sheet1!$B$5:$B$2696, B3, Sheet1!$F$5:$F$2696, $E$313)</f>
        <v>0</v>
      </c>
      <c r="G316" s="65">
        <f>COUNTIFS(Sheet1!$B$5:$B$2696, B3, Sheet1!$F$5:$F$2696, $G$313)</f>
        <v>0</v>
      </c>
      <c r="H316" s="66">
        <f>SUMIFS(Sheet1!$G$5:$G$2696, Sheet1!$B$5:$B$2696, B3, Sheet1!$F$5:$F$2696, $G$313)</f>
        <v>0</v>
      </c>
      <c r="S316" t="e">
        <f>#REF!+#REF!+#REF!+#REF!+#REF!+F295+H295+L295+N295+P295+R295+V295+X295+Z295+D280+#REF!+H280+J280+L280+N280+P280+R280+T280+V280+E263+G263+I263+K263+M263</f>
        <v>#REF!</v>
      </c>
      <c r="AG316" s="67" t="s">
        <v>38</v>
      </c>
      <c r="AM316" s="65">
        <f>COUNTIFS(Sheet1!$B$5:$B$1616, AI316, Sheet1!$N$5:$N$1616, "&gt;0")</f>
        <v>0</v>
      </c>
      <c r="AN316" s="66">
        <f>SUMIF(Sheet1!$B$5:$B$1616, AI316, Sheet1!$N$5:$N$1616)</f>
        <v>0</v>
      </c>
      <c r="AO316" s="65">
        <f>COUNTIFS(Sheet1!$B$5:$B$1616, AI316, Sheet1!$P$5:$P$1616, "&gt;0")</f>
        <v>0</v>
      </c>
      <c r="AP316" s="66">
        <f>SUMIF(Sheet1!$B$5:$B$1616, AI316, Sheet1!$P$5:$P$1616)</f>
        <v>0</v>
      </c>
      <c r="AQ316" s="65">
        <f>COUNTIFS(Sheet1!$B$5:$B$1616, AI316, Sheet1!$O$5:$O$1616, "&gt;0")</f>
        <v>0</v>
      </c>
      <c r="AR316" s="66">
        <f>SUMIF(Sheet1!$B$5:$B$1616, AI316, Sheet1!$O$5:$O$1616)</f>
        <v>0</v>
      </c>
      <c r="AS316" s="65">
        <f>COUNTIFS(Sheet1!$B$5:$B$2696, AI17, Sheet1!$F$5:$F$2696, $L$299)</f>
        <v>0</v>
      </c>
      <c r="AT316" s="66">
        <f>SUMIFS(Sheet1!$G$5:$G$2696, Sheet1!$B$5:$B$2696, AI17, Sheet1!$F$5:$F$2696, $L$299)</f>
        <v>0</v>
      </c>
    </row>
    <row r="317" spans="1:46">
      <c r="A317" s="67">
        <v>101</v>
      </c>
      <c r="B317" s="67" t="s">
        <v>38</v>
      </c>
      <c r="C317" s="65">
        <f>COUNTIFS(Sheet1!$B$5:$B$2696, B4, Sheet1!$F$5:$F$2696, $C$313)</f>
        <v>4</v>
      </c>
      <c r="D317" s="66">
        <f>SUMIFS(Sheet1!$G$5:$G$2696, Sheet1!$B$5:$B$2696, B4, Sheet1!$F$5:$F$2696, $C$313)</f>
        <v>500</v>
      </c>
      <c r="E317" s="65">
        <f>COUNTIFS(Sheet1!$B$5:$B$2696, B4, Sheet1!$F$5:$F$2696, $E$313)</f>
        <v>0</v>
      </c>
      <c r="F317" s="66">
        <f>SUMIFS(Sheet1!$G$5:$G$2696, Sheet1!$B$5:$B$2696, B4, Sheet1!$F$5:$F$2696, $E$313)</f>
        <v>0</v>
      </c>
      <c r="G317" s="65">
        <f>COUNTIFS(Sheet1!$B$5:$B$2696, B4, Sheet1!$F$5:$F$2696, $G$313)</f>
        <v>0</v>
      </c>
      <c r="H317" s="66">
        <f>SUMIFS(Sheet1!$G$5:$G$2696, Sheet1!$B$5:$B$2696, B4, Sheet1!$F$5:$F$2696, $G$313)</f>
        <v>0</v>
      </c>
      <c r="AG317" s="67" t="s">
        <v>43</v>
      </c>
      <c r="AM317" s="65">
        <f>COUNTIFS(Sheet1!$B$5:$B$1616, AI317, Sheet1!$N$5:$N$1616, "&gt;0")</f>
        <v>0</v>
      </c>
      <c r="AN317" s="66">
        <f>SUMIF(Sheet1!$B$5:$B$1616, AI317, Sheet1!$N$5:$N$1616)</f>
        <v>0</v>
      </c>
      <c r="AO317" s="65">
        <f>COUNTIFS(Sheet1!$B$5:$B$1616, AI317, Sheet1!$P$5:$P$1616, "&gt;0")</f>
        <v>0</v>
      </c>
      <c r="AP317" s="66">
        <f>SUMIF(Sheet1!$B$5:$B$1616, AI317, Sheet1!$P$5:$P$1616)</f>
        <v>0</v>
      </c>
      <c r="AQ317" s="65">
        <f>COUNTIFS(Sheet1!$B$5:$B$1616, AI317, Sheet1!$O$5:$O$1616, "&gt;0")</f>
        <v>0</v>
      </c>
      <c r="AR317" s="66">
        <f>SUMIF(Sheet1!$B$5:$B$1616, AI317, Sheet1!$O$5:$O$1616)</f>
        <v>0</v>
      </c>
      <c r="AS317" s="65">
        <f>COUNTIFS(Sheet1!$B$5:$B$2696,#REF!, Sheet1!$F$5:$F$2696, $L$299)</f>
        <v>0</v>
      </c>
      <c r="AT317" s="66">
        <f>SUMIFS(Sheet1!$G$5:$G$2696, Sheet1!$B$5:$B$2696,#REF!, Sheet1!$F$5:$F$2696, $L$299)</f>
        <v>0</v>
      </c>
    </row>
    <row r="318" spans="1:46">
      <c r="A318" s="67">
        <v>82</v>
      </c>
      <c r="B318" s="67" t="s">
        <v>43</v>
      </c>
      <c r="C318" s="65">
        <f>COUNTIFS(Sheet1!$B$5:$B$2696, B5, Sheet1!$F$5:$F$2696, $C$313)</f>
        <v>0</v>
      </c>
      <c r="D318" s="66">
        <f>SUMIFS(Sheet1!$G$5:$G$2696, Sheet1!$B$5:$B$2696, B5, Sheet1!$F$5:$F$2696, $C$313)</f>
        <v>0</v>
      </c>
      <c r="E318" s="65">
        <f>COUNTIFS(Sheet1!$B$5:$B$2696, B5, Sheet1!$F$5:$F$2696, $E$313)</f>
        <v>0</v>
      </c>
      <c r="F318" s="66">
        <f>SUMIFS(Sheet1!$G$5:$G$2696, Sheet1!$B$5:$B$2696, B5, Sheet1!$F$5:$F$2696, $E$313)</f>
        <v>0</v>
      </c>
      <c r="G318" s="65">
        <f>COUNTIFS(Sheet1!$B$5:$B$2696, B5, Sheet1!$F$5:$F$2696, $G$313)</f>
        <v>0</v>
      </c>
      <c r="H318" s="66">
        <f>SUMIFS(Sheet1!$G$5:$G$2696, Sheet1!$B$5:$B$2696, B5, Sheet1!$F$5:$F$2696, $G$313)</f>
        <v>0</v>
      </c>
      <c r="AG318" s="67" t="s">
        <v>44</v>
      </c>
      <c r="AM318" s="65">
        <f>COUNTIFS(Sheet1!$B$5:$B$1616, AI318, Sheet1!$N$5:$N$1616, "&gt;0")</f>
        <v>0</v>
      </c>
      <c r="AN318" s="66">
        <f>SUMIF(Sheet1!$B$5:$B$1616, AI318, Sheet1!$N$5:$N$1616)</f>
        <v>0</v>
      </c>
      <c r="AO318" s="65">
        <f>COUNTIFS(Sheet1!$B$5:$B$1616, AI318, Sheet1!$P$5:$P$1616, "&gt;0")</f>
        <v>0</v>
      </c>
      <c r="AP318" s="66">
        <f>SUMIF(Sheet1!$B$5:$B$1616, AI318, Sheet1!$P$5:$P$1616)</f>
        <v>0</v>
      </c>
      <c r="AQ318" s="65">
        <f>COUNTIFS(Sheet1!$B$5:$B$1616, AI318, Sheet1!$O$5:$O$1616, "&gt;0")</f>
        <v>0</v>
      </c>
      <c r="AR318" s="66">
        <f>SUMIF(Sheet1!$B$5:$B$1616, AI318, Sheet1!$O$5:$O$1616)</f>
        <v>0</v>
      </c>
      <c r="AS318" s="65">
        <f>COUNTIFS(Sheet1!$B$5:$B$2696, AI18, Sheet1!$F$5:$F$2696, $L$299)</f>
        <v>0</v>
      </c>
      <c r="AT318" s="66">
        <f>SUMIFS(Sheet1!$G$5:$G$2696, Sheet1!$B$5:$B$2696, AI18, Sheet1!$F$5:$F$2696, $L$299)</f>
        <v>0</v>
      </c>
    </row>
    <row r="319" spans="1:46">
      <c r="A319" s="67">
        <v>102</v>
      </c>
      <c r="B319" s="67" t="s">
        <v>44</v>
      </c>
      <c r="C319" s="65">
        <f>COUNTIFS(Sheet1!$B$5:$B$2696, B6, Sheet1!$F$5:$F$2696, $C$313)</f>
        <v>3</v>
      </c>
      <c r="D319" s="66">
        <f>SUMIFS(Sheet1!$G$5:$G$2696, Sheet1!$B$5:$B$2696, B6, Sheet1!$F$5:$F$2696, $C$313)</f>
        <v>580</v>
      </c>
      <c r="E319" s="65">
        <f>COUNTIFS(Sheet1!$B$5:$B$2696, B6, Sheet1!$F$5:$F$2696, $E$313)</f>
        <v>0</v>
      </c>
      <c r="F319" s="66">
        <f>SUMIFS(Sheet1!$G$5:$G$2696, Sheet1!$B$5:$B$2696, B6, Sheet1!$F$5:$F$2696, $E$313)</f>
        <v>0</v>
      </c>
      <c r="G319" s="65">
        <f>COUNTIFS(Sheet1!$B$5:$B$2696, B6, Sheet1!$F$5:$F$2696, $G$313)</f>
        <v>0</v>
      </c>
      <c r="H319" s="66">
        <f>SUMIFS(Sheet1!$G$5:$G$2696, Sheet1!$B$5:$B$2696, B6, Sheet1!$F$5:$F$2696, $G$313)</f>
        <v>0</v>
      </c>
      <c r="AG319" s="67" t="s">
        <v>46</v>
      </c>
      <c r="AM319" s="65">
        <f>COUNTIFS(Sheet1!$B$5:$B$1616, AI319, Sheet1!$N$5:$N$1616, "&gt;0")</f>
        <v>0</v>
      </c>
      <c r="AN319" s="66">
        <f>SUMIF(Sheet1!$B$5:$B$1616, AI319, Sheet1!$N$5:$N$1616)</f>
        <v>0</v>
      </c>
      <c r="AO319" s="65">
        <f>COUNTIFS(Sheet1!$B$5:$B$1616, AI319, Sheet1!$P$5:$P$1616, "&gt;0")</f>
        <v>0</v>
      </c>
      <c r="AP319" s="66">
        <f>SUMIF(Sheet1!$B$5:$B$1616, AI319, Sheet1!$P$5:$P$1616)</f>
        <v>0</v>
      </c>
      <c r="AQ319" s="65">
        <f>COUNTIFS(Sheet1!$B$5:$B$1616, AI319, Sheet1!$O$5:$O$1616, "&gt;0")</f>
        <v>0</v>
      </c>
      <c r="AR319" s="66">
        <f>SUMIF(Sheet1!$B$5:$B$1616, AI319, Sheet1!$O$5:$O$1616)</f>
        <v>0</v>
      </c>
      <c r="AS319" s="65">
        <f>COUNTIFS(Sheet1!$B$5:$B$2696, AI19, Sheet1!$F$5:$F$2696, $L$299)</f>
        <v>0</v>
      </c>
      <c r="AT319" s="66">
        <f>SUMIFS(Sheet1!$G$5:$G$2696, Sheet1!$B$5:$B$2696, AI19, Sheet1!$F$5:$F$2696, $L$299)</f>
        <v>0</v>
      </c>
    </row>
    <row r="320" spans="1:46">
      <c r="A320" s="67">
        <v>81</v>
      </c>
      <c r="B320" s="67" t="s">
        <v>46</v>
      </c>
      <c r="C320" s="65">
        <f>COUNTIFS(Sheet1!$B$5:$B$2696, B7, Sheet1!$F$5:$F$2696, $C$313)</f>
        <v>2</v>
      </c>
      <c r="D320" s="66">
        <f>SUMIFS(Sheet1!$G$5:$G$2696, Sheet1!$B$5:$B$2696, B7, Sheet1!$F$5:$F$2696, $C$313)</f>
        <v>300</v>
      </c>
      <c r="E320" s="65">
        <f>COUNTIFS(Sheet1!$B$5:$B$2696, B7, Sheet1!$F$5:$F$2696, $E$313)</f>
        <v>0</v>
      </c>
      <c r="F320" s="66">
        <f>SUMIFS(Sheet1!$G$5:$G$2696, Sheet1!$B$5:$B$2696, B7, Sheet1!$F$5:$F$2696, $E$313)</f>
        <v>0</v>
      </c>
      <c r="G320" s="65">
        <f>COUNTIFS(Sheet1!$B$5:$B$2696, B7, Sheet1!$F$5:$F$2696, $G$313)</f>
        <v>0</v>
      </c>
      <c r="H320" s="66">
        <f>SUMIFS(Sheet1!$G$5:$G$2696, Sheet1!$B$5:$B$2696, B7, Sheet1!$F$5:$F$2696, $G$313)</f>
        <v>0</v>
      </c>
      <c r="AG320" s="67" t="s">
        <v>47</v>
      </c>
      <c r="AM320" s="65">
        <f>COUNTIFS(Sheet1!$B$5:$B$1616, AI320, Sheet1!$N$5:$N$1616, "&gt;0")</f>
        <v>0</v>
      </c>
      <c r="AN320" s="66">
        <f>SUMIF(Sheet1!$B$5:$B$1616, AI320, Sheet1!$N$5:$N$1616)</f>
        <v>0</v>
      </c>
      <c r="AO320" s="65">
        <f>COUNTIFS(Sheet1!$B$5:$B$1616, AI320, Sheet1!$P$5:$P$1616, "&gt;0")</f>
        <v>0</v>
      </c>
      <c r="AP320" s="66">
        <f>SUMIF(Sheet1!$B$5:$B$1616, AI320, Sheet1!$P$5:$P$1616)</f>
        <v>0</v>
      </c>
      <c r="AQ320" s="65">
        <f>COUNTIFS(Sheet1!$B$5:$B$1616, AI320, Sheet1!$O$5:$O$1616, "&gt;0")</f>
        <v>0</v>
      </c>
      <c r="AR320" s="66">
        <f>SUMIF(Sheet1!$B$5:$B$1616, AI320, Sheet1!$O$5:$O$1616)</f>
        <v>0</v>
      </c>
      <c r="AS320" s="65">
        <f>COUNTIFS(Sheet1!$B$5:$B$2696, AI20, Sheet1!$F$5:$F$2696, $L$299)</f>
        <v>0</v>
      </c>
      <c r="AT320" s="66">
        <f>SUMIFS(Sheet1!$G$5:$G$2696, Sheet1!$B$5:$B$2696, AI20, Sheet1!$F$5:$F$2696, $L$299)</f>
        <v>0</v>
      </c>
    </row>
    <row r="321" spans="1:46">
      <c r="A321" s="67">
        <v>125</v>
      </c>
      <c r="B321" s="67" t="s">
        <v>47</v>
      </c>
      <c r="C321" s="65">
        <f>COUNTIFS(Sheet1!$B$5:$B$2696, B8, Sheet1!$F$5:$F$2696, $C$313)</f>
        <v>4</v>
      </c>
      <c r="D321" s="66">
        <f>SUMIFS(Sheet1!$G$5:$G$2696, Sheet1!$B$5:$B$2696, B8, Sheet1!$F$5:$F$2696, $C$313)</f>
        <v>400</v>
      </c>
      <c r="E321" s="65">
        <f>COUNTIFS(Sheet1!$B$5:$B$2696, B8, Sheet1!$F$5:$F$2696, $E$313)</f>
        <v>0</v>
      </c>
      <c r="F321" s="66">
        <f>SUMIFS(Sheet1!$G$5:$G$2696, Sheet1!$B$5:$B$2696, B8, Sheet1!$F$5:$F$2696, $E$313)</f>
        <v>0</v>
      </c>
      <c r="G321" s="65">
        <f>COUNTIFS(Sheet1!$B$5:$B$2696, B8, Sheet1!$F$5:$F$2696, $G$313)</f>
        <v>0</v>
      </c>
      <c r="H321" s="66">
        <f>SUMIFS(Sheet1!$G$5:$G$2696, Sheet1!$B$5:$B$2696, B8, Sheet1!$F$5:$F$2696, $G$313)</f>
        <v>0</v>
      </c>
      <c r="AG321" s="67" t="s">
        <v>49</v>
      </c>
      <c r="AM321" s="65">
        <f>COUNTIFS(Sheet1!$B$5:$B$1616, AI321, Sheet1!$N$5:$N$1616, "&gt;0")</f>
        <v>0</v>
      </c>
      <c r="AN321" s="66">
        <f>SUMIF(Sheet1!$B$5:$B$1616, AI321, Sheet1!$N$5:$N$1616)</f>
        <v>0</v>
      </c>
      <c r="AO321" s="65">
        <f>COUNTIFS(Sheet1!$B$5:$B$1616, AI321, Sheet1!$P$5:$P$1616, "&gt;0")</f>
        <v>0</v>
      </c>
      <c r="AP321" s="66">
        <f>SUMIF(Sheet1!$B$5:$B$1616, AI321, Sheet1!$P$5:$P$1616)</f>
        <v>0</v>
      </c>
      <c r="AQ321" s="65">
        <f>COUNTIFS(Sheet1!$B$5:$B$1616, AI321, Sheet1!$O$5:$O$1616, "&gt;0")</f>
        <v>0</v>
      </c>
      <c r="AR321" s="66">
        <f>SUMIF(Sheet1!$B$5:$B$1616, AI321, Sheet1!$O$5:$O$1616)</f>
        <v>0</v>
      </c>
      <c r="AS321" s="65">
        <f>COUNTIFS(Sheet1!$B$5:$B$2696, AI21, Sheet1!$F$5:$F$2696, $L$299)</f>
        <v>0</v>
      </c>
      <c r="AT321" s="66">
        <f>SUMIFS(Sheet1!$G$5:$G$2696, Sheet1!$B$5:$B$2696, AI21, Sheet1!$F$5:$F$2696, $L$299)</f>
        <v>0</v>
      </c>
    </row>
    <row r="322" spans="1:46">
      <c r="A322" s="67">
        <v>38</v>
      </c>
      <c r="B322" s="67" t="s">
        <v>49</v>
      </c>
      <c r="C322" s="65">
        <f>COUNTIFS(Sheet1!$B$5:$B$2696, B9, Sheet1!$F$5:$F$2696, $C$313)</f>
        <v>0</v>
      </c>
      <c r="D322" s="66">
        <f>SUMIFS(Sheet1!$G$5:$G$2696, Sheet1!$B$5:$B$2696, B9, Sheet1!$F$5:$F$2696, $C$313)</f>
        <v>0</v>
      </c>
      <c r="E322" s="65">
        <f>COUNTIFS(Sheet1!$B$5:$B$2696, B9, Sheet1!$F$5:$F$2696, $E$313)</f>
        <v>1</v>
      </c>
      <c r="F322" s="66">
        <f>SUMIFS(Sheet1!$G$5:$G$2696, Sheet1!$B$5:$B$2696, B9, Sheet1!$F$5:$F$2696, $E$313)</f>
        <v>110</v>
      </c>
      <c r="G322" s="65">
        <f>COUNTIFS(Sheet1!$B$5:$B$2696, B9, Sheet1!$F$5:$F$2696, $G$313)</f>
        <v>0</v>
      </c>
      <c r="H322" s="66">
        <f>SUMIFS(Sheet1!$G$5:$G$2696, Sheet1!$B$5:$B$2696, B9, Sheet1!$F$5:$F$2696, $G$313)</f>
        <v>0</v>
      </c>
      <c r="AG322" s="67" t="s">
        <v>67</v>
      </c>
      <c r="AM322" s="65">
        <f>COUNTIFS(Sheet1!$B$5:$B$1616, AI322, Sheet1!$N$5:$N$1616, "&gt;0")</f>
        <v>0</v>
      </c>
      <c r="AN322" s="66">
        <f>SUMIF(Sheet1!$B$5:$B$1616, AI322, Sheet1!$N$5:$N$1616)</f>
        <v>0</v>
      </c>
      <c r="AO322" s="65">
        <f>COUNTIFS(Sheet1!$B$5:$B$1616, AI322, Sheet1!$P$5:$P$1616, "&gt;0")</f>
        <v>0</v>
      </c>
      <c r="AP322" s="66">
        <f>SUMIF(Sheet1!$B$5:$B$1616, AI322, Sheet1!$P$5:$P$1616)</f>
        <v>0</v>
      </c>
      <c r="AQ322" s="65">
        <f>COUNTIFS(Sheet1!$B$5:$B$1616, AI322, Sheet1!$O$5:$O$1616, "&gt;0")</f>
        <v>0</v>
      </c>
      <c r="AR322" s="66">
        <f>SUMIF(Sheet1!$B$5:$B$1616, AI322, Sheet1!$O$5:$O$1616)</f>
        <v>0</v>
      </c>
      <c r="AS322" s="65">
        <f>COUNTIFS(Sheet1!$B$5:$B$2696, AI22, Sheet1!$F$5:$F$2696, $L$299)</f>
        <v>0</v>
      </c>
      <c r="AT322" s="66">
        <f>SUMIFS(Sheet1!$G$5:$G$2696, Sheet1!$B$5:$B$2696, AI22, Sheet1!$F$5:$F$2696, $L$299)</f>
        <v>0</v>
      </c>
    </row>
    <row r="323" spans="1:46">
      <c r="A323" s="67">
        <v>219</v>
      </c>
      <c r="B323" s="67" t="s">
        <v>67</v>
      </c>
      <c r="C323" s="65">
        <f>COUNTIFS(Sheet1!$B$5:$B$2696, B10, Sheet1!$F$5:$F$2696, $C$313)</f>
        <v>6</v>
      </c>
      <c r="D323" s="66">
        <f>SUMIFS(Sheet1!$G$5:$G$2696, Sheet1!$B$5:$B$2696, B10, Sheet1!$F$5:$F$2696, $C$313)</f>
        <v>700</v>
      </c>
      <c r="E323" s="65">
        <f>COUNTIFS(Sheet1!$B$5:$B$2696, B10, Sheet1!$F$5:$F$2696, $E$313)</f>
        <v>5</v>
      </c>
      <c r="F323" s="66">
        <f>SUMIFS(Sheet1!$G$5:$G$2696, Sheet1!$B$5:$B$2696, B10, Sheet1!$F$5:$F$2696, $E$313)</f>
        <v>600</v>
      </c>
      <c r="G323" s="65">
        <f>COUNTIFS(Sheet1!$B$5:$B$2696, B10, Sheet1!$F$5:$F$2696, $G$313)</f>
        <v>0</v>
      </c>
      <c r="H323" s="66">
        <f>SUMIFS(Sheet1!$G$5:$G$2696, Sheet1!$B$5:$B$2696, B10, Sheet1!$F$5:$F$2696, $G$313)</f>
        <v>0</v>
      </c>
      <c r="AG323" s="88" t="s">
        <v>87</v>
      </c>
      <c r="AM323" s="65">
        <f>COUNTIFS(Sheet1!$B$5:$B$1616, AI323, Sheet1!$N$5:$N$1616, "&gt;0")</f>
        <v>0</v>
      </c>
      <c r="AN323" s="66">
        <f>SUMIF(Sheet1!$B$5:$B$1616, AI323, Sheet1!$N$5:$N$1616)</f>
        <v>0</v>
      </c>
      <c r="AO323" s="65">
        <f>COUNTIFS(Sheet1!$B$5:$B$1616, AI323, Sheet1!$P$5:$P$1616, "&gt;0")</f>
        <v>0</v>
      </c>
      <c r="AP323" s="66">
        <f>SUMIF(Sheet1!$B$5:$B$1616, AI323, Sheet1!$P$5:$P$1616)</f>
        <v>0</v>
      </c>
      <c r="AQ323" s="65">
        <f>COUNTIFS(Sheet1!$B$5:$B$1616, AI323, Sheet1!$O$5:$O$1616, "&gt;0")</f>
        <v>0</v>
      </c>
      <c r="AR323" s="66">
        <f>SUMIF(Sheet1!$B$5:$B$1616, AI323, Sheet1!$O$5:$O$1616)</f>
        <v>0</v>
      </c>
      <c r="AS323" s="65">
        <f>COUNTIFS(Sheet1!$B$5:$B$2696, AI23, Sheet1!$F$5:$F$2696, $L$299)</f>
        <v>0</v>
      </c>
      <c r="AT323" s="66">
        <f>SUMIFS(Sheet1!$G$5:$G$2696, Sheet1!$B$5:$B$2696, AI23, Sheet1!$F$5:$F$2696, $L$299)</f>
        <v>0</v>
      </c>
    </row>
    <row r="324" spans="1:46">
      <c r="A324" s="67">
        <v>87</v>
      </c>
      <c r="B324" s="67" t="s">
        <v>68</v>
      </c>
      <c r="C324" s="65">
        <f>COUNTIFS(Sheet1!$B$5:$B$2696, B11, Sheet1!$F$5:$F$2696, $C$313)</f>
        <v>2</v>
      </c>
      <c r="D324" s="66">
        <f>SUMIFS(Sheet1!$G$5:$G$2696, Sheet1!$B$5:$B$2696, B11, Sheet1!$F$5:$F$2696, $C$313)</f>
        <v>350</v>
      </c>
      <c r="E324" s="65">
        <f>COUNTIFS(Sheet1!$B$5:$B$2696, B11, Sheet1!$F$5:$F$2696, $E$313)</f>
        <v>0</v>
      </c>
      <c r="F324" s="66">
        <f>SUMIFS(Sheet1!$G$5:$G$2696, Sheet1!$B$5:$B$2696, B11, Sheet1!$F$5:$F$2696, $E$313)</f>
        <v>0</v>
      </c>
      <c r="G324" s="65">
        <f>COUNTIFS(Sheet1!$B$5:$B$2696, B11, Sheet1!$F$5:$F$2696, $G$313)</f>
        <v>0</v>
      </c>
      <c r="H324" s="66">
        <f>SUMIFS(Sheet1!$G$5:$G$2696, Sheet1!$B$5:$B$2696, B11, Sheet1!$F$5:$F$2696, $G$313)</f>
        <v>0</v>
      </c>
      <c r="AM324" s="86">
        <f t="shared" ref="AM324:AT324" si="17">SUM(AM316:AM323)</f>
        <v>0</v>
      </c>
      <c r="AN324" s="87">
        <f t="shared" si="17"/>
        <v>0</v>
      </c>
      <c r="AO324" s="86">
        <f t="shared" si="17"/>
        <v>0</v>
      </c>
      <c r="AP324" s="87">
        <f t="shared" si="17"/>
        <v>0</v>
      </c>
      <c r="AQ324" s="86">
        <f t="shared" si="17"/>
        <v>0</v>
      </c>
      <c r="AR324" s="87">
        <f t="shared" si="17"/>
        <v>0</v>
      </c>
      <c r="AS324" s="86">
        <f t="shared" si="17"/>
        <v>0</v>
      </c>
      <c r="AT324" s="87">
        <f t="shared" si="17"/>
        <v>0</v>
      </c>
    </row>
    <row r="325" spans="1:46">
      <c r="A325" s="67">
        <v>63</v>
      </c>
      <c r="B325" s="67" t="s">
        <v>69</v>
      </c>
      <c r="C325" s="65">
        <f>COUNTIFS(Sheet1!$B$5:$B$2696, B12, Sheet1!$F$5:$F$2696, $C$313)</f>
        <v>0</v>
      </c>
      <c r="D325" s="66">
        <f>SUMIFS(Sheet1!$G$5:$G$2696, Sheet1!$B$5:$B$2696, B12, Sheet1!$F$5:$F$2696, $C$313)</f>
        <v>0</v>
      </c>
      <c r="E325" s="65">
        <f>COUNTIFS(Sheet1!$B$5:$B$2696, B12, Sheet1!$F$5:$F$2696, $E$313)</f>
        <v>0</v>
      </c>
      <c r="F325" s="66">
        <f>SUMIFS(Sheet1!$G$5:$G$2696, Sheet1!$B$5:$B$2696, B12, Sheet1!$F$5:$F$2696, $E$313)</f>
        <v>0</v>
      </c>
      <c r="G325" s="65">
        <f>COUNTIFS(Sheet1!$B$5:$B$2696, B12, Sheet1!$F$5:$F$2696, $G$313)</f>
        <v>0</v>
      </c>
      <c r="H325" s="66">
        <f>SUMIFS(Sheet1!$G$5:$G$2696, Sheet1!$B$5:$B$2696, B12, Sheet1!$F$5:$F$2696, $G$313)</f>
        <v>0</v>
      </c>
    </row>
    <row r="326" spans="1:46">
      <c r="A326" s="67">
        <v>33</v>
      </c>
      <c r="B326" s="67" t="s">
        <v>71</v>
      </c>
      <c r="C326" s="65">
        <f>COUNTIFS(Sheet1!$B$5:$B$2696, B14, Sheet1!$F$5:$F$2696, $C$313)</f>
        <v>0</v>
      </c>
      <c r="D326" s="66">
        <f>SUMIFS(Sheet1!$G$5:$G$2696, Sheet1!$B$5:$B$2696, B14, Sheet1!$F$5:$F$2696, $C$313)</f>
        <v>0</v>
      </c>
      <c r="E326" s="65">
        <f>COUNTIFS(Sheet1!$B$5:$B$2696, B14, Sheet1!$F$5:$F$2696, $E$313)</f>
        <v>9</v>
      </c>
      <c r="F326" s="66">
        <f>SUMIFS(Sheet1!$G$5:$G$2696, Sheet1!$B$5:$B$2696, B14, Sheet1!$F$5:$F$2696, $E$313)</f>
        <v>4705</v>
      </c>
      <c r="G326" s="65">
        <f>COUNTIFS(Sheet1!$B$5:$B$2696, B14, Sheet1!$F$5:$F$2696, $G$313)</f>
        <v>0</v>
      </c>
      <c r="H326" s="66">
        <f>SUMIFS(Sheet1!$G$5:$G$2696, Sheet1!$B$5:$B$2696, B14, Sheet1!$F$5:$F$2696, $G$313)</f>
        <v>0</v>
      </c>
    </row>
    <row r="327" spans="1:46">
      <c r="A327" s="67">
        <v>83</v>
      </c>
      <c r="B327" s="67" t="s">
        <v>72</v>
      </c>
      <c r="C327" s="65">
        <f>COUNTIFS(Sheet1!$B$5:$B$2696, B15, Sheet1!$F$5:$F$2696, $C$313)</f>
        <v>1</v>
      </c>
      <c r="D327" s="66">
        <f>SUMIFS(Sheet1!$G$5:$G$2696, Sheet1!$B$5:$B$2696, B15, Sheet1!$F$5:$F$2696, $C$313)</f>
        <v>500</v>
      </c>
      <c r="E327" s="65">
        <f>COUNTIFS(Sheet1!$B$5:$B$2696, B15, Sheet1!$F$5:$F$2696, $E$313)</f>
        <v>10</v>
      </c>
      <c r="F327" s="66">
        <f>SUMIFS(Sheet1!$G$5:$G$2696, Sheet1!$B$5:$B$2696, B15, Sheet1!$F$5:$F$2696, $E$313)</f>
        <v>4900</v>
      </c>
      <c r="G327" s="65">
        <f>COUNTIFS(Sheet1!$B$5:$B$2696, B15, Sheet1!$F$5:$F$2696, $G$313)</f>
        <v>1</v>
      </c>
      <c r="H327" s="66">
        <f>SUMIFS(Sheet1!$G$5:$G$2696, Sheet1!$B$5:$B$2696, B15, Sheet1!$F$5:$F$2696, $G$313)</f>
        <v>500</v>
      </c>
    </row>
    <row r="328" spans="1:46">
      <c r="A328" s="67">
        <v>49</v>
      </c>
      <c r="B328" s="67" t="s">
        <v>73</v>
      </c>
      <c r="C328" s="65">
        <f>COUNTIFS(Sheet1!$B$5:$B$2696, B16, Sheet1!$F$5:$F$2696, $C$313)</f>
        <v>1</v>
      </c>
      <c r="D328" s="66">
        <f>SUMIFS(Sheet1!$G$5:$G$2696, Sheet1!$B$5:$B$2696, B16, Sheet1!$F$5:$F$2696, $C$313)</f>
        <v>150</v>
      </c>
      <c r="E328" s="65">
        <f>COUNTIFS(Sheet1!$B$5:$B$2696, B16, Sheet1!$F$5:$F$2696, $E$313)</f>
        <v>4</v>
      </c>
      <c r="F328" s="66">
        <f>SUMIFS(Sheet1!$G$5:$G$2696, Sheet1!$B$5:$B$2696, B16, Sheet1!$F$5:$F$2696, $E$313)</f>
        <v>580</v>
      </c>
      <c r="G328" s="65">
        <f>COUNTIFS(Sheet1!$B$5:$B$2696, B16, Sheet1!$F$5:$F$2696, $G$313)</f>
        <v>0</v>
      </c>
      <c r="H328" s="66">
        <f>SUMIFS(Sheet1!$G$5:$G$2696, Sheet1!$B$5:$B$2696, B16, Sheet1!$F$5:$F$2696, $G$313)</f>
        <v>0</v>
      </c>
    </row>
    <row r="329" spans="1:46">
      <c r="A329" s="67">
        <v>196</v>
      </c>
      <c r="B329" s="67" t="s">
        <v>181</v>
      </c>
      <c r="C329" s="65">
        <f>COUNTIFS(Sheet1!$B$5:$B$2696, B17, Sheet1!$F$5:$F$2696, $C$313)</f>
        <v>2</v>
      </c>
      <c r="D329" s="66">
        <f>SUMIFS(Sheet1!$G$5:$G$2696, Sheet1!$B$5:$B$2696, B17, Sheet1!$F$5:$F$2696, $C$313)</f>
        <v>750</v>
      </c>
      <c r="E329" s="65">
        <f>COUNTIFS(Sheet1!$B$5:$B$2696, B17, Sheet1!$F$5:$F$2696, $E$313)</f>
        <v>0</v>
      </c>
      <c r="F329" s="66">
        <f>SUMIFS(Sheet1!$G$5:$G$2696, Sheet1!$B$5:$B$2696, B17, Sheet1!$F$5:$F$2696, $E$313)</f>
        <v>0</v>
      </c>
      <c r="G329" s="65">
        <f>COUNTIFS(Sheet1!$B$5:$B$2696, B17, Sheet1!$F$5:$F$2696, $G$313)</f>
        <v>1</v>
      </c>
      <c r="H329" s="66">
        <f>SUMIFS(Sheet1!$G$5:$G$2696, Sheet1!$B$5:$B$2696, B17, Sheet1!$F$5:$F$2696, $G$313)</f>
        <v>200</v>
      </c>
    </row>
    <row r="330" spans="1:46">
      <c r="A330" s="67">
        <v>26</v>
      </c>
      <c r="B330" s="67" t="s">
        <v>80</v>
      </c>
      <c r="C330" s="65">
        <f>COUNTIFS(Sheet1!$B$5:$B$2696, B13, Sheet1!$F$5:$F$2696, $C$313)</f>
        <v>0</v>
      </c>
      <c r="D330" s="66">
        <f>SUMIFS(Sheet1!$G$5:$G$2696, Sheet1!$B$5:$B$2696, B13, Sheet1!$F$5:$F$2696, $C$313)</f>
        <v>0</v>
      </c>
      <c r="E330" s="65">
        <f>COUNTIFS(Sheet1!$B$5:$B$2696, B13, Sheet1!$F$5:$F$2696, $E$313)</f>
        <v>2</v>
      </c>
      <c r="F330" s="66">
        <f>SUMIFS(Sheet1!$G$5:$G$2696, Sheet1!$B$5:$B$2696, B13, Sheet1!$F$5:$F$2696, $E$313)</f>
        <v>600</v>
      </c>
      <c r="G330" s="65">
        <f>COUNTIFS(Sheet1!$B$5:$B$2696, B13, Sheet1!$F$5:$F$2696, $G$313)</f>
        <v>0</v>
      </c>
      <c r="H330" s="66">
        <f>SUMIFS(Sheet1!$G$5:$G$2696, Sheet1!$B$5:$B$2696, B13, Sheet1!$F$5:$F$2696, $G$313)</f>
        <v>0</v>
      </c>
    </row>
    <row r="331" spans="1:46">
      <c r="A331" s="67">
        <v>270</v>
      </c>
      <c r="B331" s="67" t="s">
        <v>185</v>
      </c>
      <c r="C331" s="65">
        <f>COUNTIFS(Sheet1!$B$5:$B$2696,#REF!, Sheet1!$F$5:$F$2696, $C$313)</f>
        <v>0</v>
      </c>
      <c r="D331" s="66">
        <f>SUMIFS(Sheet1!$G$5:$G$2696, Sheet1!$B$5:$B$2696,#REF!, Sheet1!$F$5:$F$2696, $C$313)</f>
        <v>0</v>
      </c>
      <c r="E331" s="65">
        <f>COUNTIFS(Sheet1!$B$5:$B$2696,#REF!, Sheet1!$F$5:$F$2696, $E$313)</f>
        <v>0</v>
      </c>
      <c r="F331" s="66">
        <f>SUMIFS(Sheet1!$G$5:$G$2696, Sheet1!$B$5:$B$2696,#REF!, Sheet1!$F$5:$F$2696, $E$313)</f>
        <v>0</v>
      </c>
      <c r="G331" s="65">
        <f>COUNTIFS(Sheet1!$B$5:$B$2696,#REF!, Sheet1!$F$5:$F$2696, $G$313)</f>
        <v>0</v>
      </c>
      <c r="H331" s="66">
        <f>SUMIFS(Sheet1!$G$5:$G$2696, Sheet1!$B$5:$B$2696,#REF!, Sheet1!$F$5:$F$2696, $G$313)</f>
        <v>0</v>
      </c>
    </row>
    <row r="332" spans="1:46">
      <c r="A332" s="67">
        <v>21</v>
      </c>
      <c r="B332" s="67" t="s">
        <v>192</v>
      </c>
      <c r="C332" s="65">
        <f>COUNTIFS(Sheet1!$B$5:$B$2696, B18, Sheet1!$F$5:$F$2696, $C$313)</f>
        <v>0</v>
      </c>
      <c r="D332" s="66">
        <f>SUMIFS(Sheet1!$G$5:$G$2696, Sheet1!$B$5:$B$2696, B18, Sheet1!$F$5:$F$2696, $C$313)</f>
        <v>0</v>
      </c>
      <c r="E332" s="65">
        <f>COUNTIFS(Sheet1!$B$5:$B$2696, B18, Sheet1!$F$5:$F$2696, $E$313)</f>
        <v>0</v>
      </c>
      <c r="F332" s="66">
        <f>SUMIFS(Sheet1!$G$5:$G$2696, Sheet1!$B$5:$B$2696, B18, Sheet1!$F$5:$F$2696, $E$313)</f>
        <v>0</v>
      </c>
      <c r="G332" s="65">
        <f>COUNTIFS(Sheet1!$B$5:$B$2696, B18, Sheet1!$F$5:$F$2696, $G$313)</f>
        <v>1</v>
      </c>
      <c r="H332" s="66">
        <f>SUMIFS(Sheet1!$G$5:$G$2696, Sheet1!$B$5:$B$2696, B18, Sheet1!$F$5:$F$2696, $G$313)</f>
        <v>100</v>
      </c>
      <c r="I332" s="8"/>
      <c r="J332" s="8"/>
      <c r="K332" s="8"/>
      <c r="L332" s="8"/>
      <c r="M332" s="8"/>
    </row>
    <row r="333" spans="1:46">
      <c r="A333" s="67">
        <v>14</v>
      </c>
      <c r="B333" s="67" t="s">
        <v>194</v>
      </c>
      <c r="C333" s="65">
        <f>COUNTIFS(Sheet1!$B$5:$B$2696, B19, Sheet1!$F$5:$F$2696, $C$313)</f>
        <v>0</v>
      </c>
      <c r="D333" s="66">
        <f>SUMIFS(Sheet1!$G$5:$G$2696, Sheet1!$B$5:$B$2696, B19, Sheet1!$F$5:$F$2696, $C$313)</f>
        <v>0</v>
      </c>
      <c r="E333" s="65">
        <f>COUNTIFS(Sheet1!$B$5:$B$2696, B19, Sheet1!$F$5:$F$2696, $E$313)</f>
        <v>0</v>
      </c>
      <c r="F333" s="66">
        <f>SUMIFS(Sheet1!$G$5:$G$2696, Sheet1!$B$5:$B$2696, B19, Sheet1!$F$5:$F$2696, $E$313)</f>
        <v>0</v>
      </c>
      <c r="G333" s="65">
        <f>COUNTIFS(Sheet1!$B$5:$B$2696, B19, Sheet1!$F$5:$F$2696, $G$313)</f>
        <v>0</v>
      </c>
      <c r="H333" s="66">
        <f>SUMIFS(Sheet1!$G$5:$G$2696, Sheet1!$B$5:$B$2696, B19, Sheet1!$F$5:$F$2696, $G$313)</f>
        <v>0</v>
      </c>
      <c r="I333" s="8"/>
      <c r="J333" s="8"/>
      <c r="K333" s="8"/>
      <c r="L333" s="8"/>
      <c r="M333" s="8"/>
    </row>
    <row r="334" spans="1:46">
      <c r="A334" s="88">
        <f>SUM(A316:A333)</f>
        <v>1672</v>
      </c>
      <c r="B334" s="88" t="s">
        <v>87</v>
      </c>
      <c r="C334" s="86">
        <f t="shared" ref="C334:H334" si="18">SUM(C316:C332)</f>
        <v>25</v>
      </c>
      <c r="D334" s="87">
        <f t="shared" si="18"/>
        <v>4230</v>
      </c>
      <c r="E334" s="86">
        <f t="shared" si="18"/>
        <v>31</v>
      </c>
      <c r="F334" s="87">
        <f t="shared" si="18"/>
        <v>11495</v>
      </c>
      <c r="G334" s="86">
        <f t="shared" si="18"/>
        <v>3</v>
      </c>
      <c r="H334" s="87">
        <f t="shared" si="18"/>
        <v>800</v>
      </c>
    </row>
    <row r="337" spans="1:28">
      <c r="A337" s="533" t="s">
        <v>0</v>
      </c>
      <c r="B337" s="534" t="s">
        <v>1</v>
      </c>
      <c r="C337" s="535" t="s">
        <v>375</v>
      </c>
      <c r="D337" s="527"/>
      <c r="E337" s="527"/>
      <c r="F337" s="527"/>
      <c r="G337" s="527"/>
      <c r="H337" s="527"/>
      <c r="I337" s="527"/>
      <c r="J337" s="527"/>
      <c r="K337" s="536"/>
    </row>
    <row r="338" spans="1:28">
      <c r="A338" s="516"/>
      <c r="B338" s="516"/>
      <c r="C338" s="534" t="s">
        <v>376</v>
      </c>
      <c r="D338" s="534" t="s">
        <v>349</v>
      </c>
      <c r="E338" s="533" t="s">
        <v>377</v>
      </c>
      <c r="F338" s="533" t="s">
        <v>378</v>
      </c>
      <c r="G338" s="533" t="s">
        <v>487</v>
      </c>
      <c r="H338" s="533" t="s">
        <v>380</v>
      </c>
      <c r="I338" s="533" t="s">
        <v>381</v>
      </c>
      <c r="J338" s="533" t="s">
        <v>316</v>
      </c>
      <c r="K338" s="534" t="s">
        <v>382</v>
      </c>
    </row>
    <row r="339" spans="1:28">
      <c r="A339" s="516"/>
      <c r="B339" s="516"/>
      <c r="C339" s="516"/>
      <c r="D339" s="516"/>
      <c r="E339" s="516"/>
      <c r="F339" s="516"/>
      <c r="G339" s="516"/>
      <c r="H339" s="516"/>
      <c r="I339" s="516"/>
      <c r="J339" s="516"/>
      <c r="K339" s="516"/>
    </row>
    <row r="340" spans="1:28">
      <c r="A340" s="517"/>
      <c r="B340" s="517"/>
      <c r="C340" s="517"/>
      <c r="D340" s="517"/>
      <c r="E340" s="517"/>
      <c r="F340" s="517"/>
      <c r="G340" s="517"/>
      <c r="H340" s="517"/>
      <c r="I340" s="517"/>
      <c r="J340" s="517"/>
      <c r="K340" s="517"/>
    </row>
    <row r="341" spans="1:28">
      <c r="A341" s="67">
        <v>82</v>
      </c>
      <c r="B341" s="67" t="s">
        <v>18</v>
      </c>
      <c r="C341" s="67">
        <f>COUNTIFS(Sheet1!$B$5:$B$2696, B3, Sheet1!$F$5:$F$2696, $C$338)</f>
        <v>0</v>
      </c>
      <c r="D341" s="67">
        <f>COUNTIFS(Sheet1!$B$5:$B$2696, B3, Sheet1!$F$5:$F$2696, $D$338)</f>
        <v>6</v>
      </c>
      <c r="E341" s="67">
        <f>COUNTIFS(Sheet1!$B$5:$B$2696, B3, Sheet1!$F$5:$F$2696, $E$338)</f>
        <v>1</v>
      </c>
      <c r="F341" s="67">
        <f>COUNTIFS(Sheet1!$B$5:$B$2696, B3, Sheet1!$F$5:$F$2696, $F$338)</f>
        <v>0</v>
      </c>
      <c r="G341" s="67">
        <f>COUNTIFS(Sheet1!$B$5:$B$2696, B3, Sheet1!$F$5:$F$2696, $G$338)</f>
        <v>0</v>
      </c>
      <c r="H341" s="67">
        <f>COUNTIFS(Sheet1!$B$5:$B$2696, B3, Sheet1!$F$5:$F$2696, $H$338)</f>
        <v>0</v>
      </c>
      <c r="I341" s="67">
        <f>COUNTIFS(Sheet1!$B$5:$B$2696, B3, Sheet1!$F$5:$F$2696, $I$338)</f>
        <v>2</v>
      </c>
      <c r="J341" s="67">
        <f>COUNTIFS(Sheet1!$B$5:$B$2696, B3, Sheet1!$F$5:$F$2696, $J$338)</f>
        <v>0</v>
      </c>
      <c r="K341" s="67">
        <f>COUNTIFS(Sheet1!$B$5:$B$2696, B3, Sheet1!$F$5:$F$2696, $K$338)</f>
        <v>2</v>
      </c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8">
      <c r="A342" s="67">
        <v>101</v>
      </c>
      <c r="B342" s="67" t="s">
        <v>38</v>
      </c>
      <c r="C342" s="67">
        <f>COUNTIFS(Sheet1!$B$5:$B$2696, B4, Sheet1!$F$5:$F$2696, $C$338)</f>
        <v>0</v>
      </c>
      <c r="D342" s="67">
        <f>COUNTIFS(Sheet1!$B$5:$B$2696, B4, Sheet1!$F$5:$F$2696, $D$338)</f>
        <v>1</v>
      </c>
      <c r="E342" s="67">
        <f>COUNTIFS(Sheet1!$B$5:$B$2696, B4, Sheet1!$F$5:$F$2696, $E$338)</f>
        <v>0</v>
      </c>
      <c r="F342" s="67">
        <f>COUNTIFS(Sheet1!$B$5:$B$2696, B4, Sheet1!$F$5:$F$2696, $F$338)</f>
        <v>0</v>
      </c>
      <c r="G342" s="67">
        <f>COUNTIFS(Sheet1!$B$5:$B$2696, B4, Sheet1!$F$5:$F$2696, $G$338)</f>
        <v>1</v>
      </c>
      <c r="H342" s="67">
        <f>COUNTIFS(Sheet1!$B$5:$B$2696, B4, Sheet1!$F$5:$F$2696, $H$338)</f>
        <v>0</v>
      </c>
      <c r="I342" s="67">
        <f>COUNTIFS(Sheet1!$B$5:$B$2696, B4, Sheet1!$F$5:$F$2696, $I$338)</f>
        <v>2</v>
      </c>
      <c r="J342" s="67">
        <f>COUNTIFS(Sheet1!$B$5:$B$2696, B4, Sheet1!$F$5:$F$2696, $J$338)</f>
        <v>7</v>
      </c>
      <c r="K342" s="67">
        <f>COUNTIFS(Sheet1!$B$5:$B$2696, B4, Sheet1!$F$5:$F$2696, $K$338)</f>
        <v>0</v>
      </c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8">
      <c r="A343" s="67">
        <v>82</v>
      </c>
      <c r="B343" s="67" t="s">
        <v>43</v>
      </c>
      <c r="C343" s="67">
        <f>COUNTIFS(Sheet1!$B$5:$B$2696, B5, Sheet1!$F$5:$F$2696, $C$338)</f>
        <v>0</v>
      </c>
      <c r="D343" s="67">
        <f>COUNTIFS(Sheet1!$B$5:$B$2696, B5, Sheet1!$F$5:$F$2696, $D$338)</f>
        <v>0</v>
      </c>
      <c r="E343" s="67">
        <f>COUNTIFS(Sheet1!$B$5:$B$2696, B5, Sheet1!$F$5:$F$2696, $E$338)</f>
        <v>0</v>
      </c>
      <c r="F343" s="67">
        <f>COUNTIFS(Sheet1!$B$5:$B$2696, B5, Sheet1!$F$5:$F$2696, $F$338)</f>
        <v>1</v>
      </c>
      <c r="G343" s="67">
        <f>COUNTIFS(Sheet1!$B$5:$B$2696, B5, Sheet1!$F$5:$F$2696, $G$338)</f>
        <v>3</v>
      </c>
      <c r="H343" s="67">
        <f>COUNTIFS(Sheet1!$B$5:$B$2696, B5, Sheet1!$F$5:$F$2696, $H$338)</f>
        <v>1</v>
      </c>
      <c r="I343" s="67">
        <f>COUNTIFS(Sheet1!$B$5:$B$2696, B5, Sheet1!$F$5:$F$2696, $I$338)</f>
        <v>1</v>
      </c>
      <c r="J343" s="67">
        <f>COUNTIFS(Sheet1!$B$5:$B$2696, B5, Sheet1!$F$5:$F$2696, $J$338)</f>
        <v>1</v>
      </c>
      <c r="K343" s="67">
        <f>COUNTIFS(Sheet1!$B$5:$B$2696, B5, Sheet1!$F$5:$F$2696, $K$338)</f>
        <v>0</v>
      </c>
    </row>
    <row r="344" spans="1:28">
      <c r="A344" s="67">
        <v>102</v>
      </c>
      <c r="B344" s="67" t="s">
        <v>44</v>
      </c>
      <c r="C344" s="67">
        <f>COUNTIFS(Sheet1!$B$5:$B$2696, B6, Sheet1!$F$5:$F$2696, $C$338)</f>
        <v>2</v>
      </c>
      <c r="D344" s="67">
        <f>COUNTIFS(Sheet1!$B$5:$B$2696, B6, Sheet1!$F$5:$F$2696, $D$338)</f>
        <v>0</v>
      </c>
      <c r="E344" s="67">
        <f>COUNTIFS(Sheet1!$B$5:$B$2696, B6, Sheet1!$F$5:$F$2696, $E$338)</f>
        <v>2</v>
      </c>
      <c r="F344" s="67">
        <f>COUNTIFS(Sheet1!$B$5:$B$2696, B6, Sheet1!$F$5:$F$2696, $F$338)</f>
        <v>1</v>
      </c>
      <c r="G344" s="67">
        <f>COUNTIFS(Sheet1!$B$5:$B$2696, B6, Sheet1!$F$5:$F$2696, $G$338)</f>
        <v>0</v>
      </c>
      <c r="H344" s="67">
        <f>COUNTIFS(Sheet1!$B$5:$B$2696, B6, Sheet1!$F$5:$F$2696, $H$338)</f>
        <v>0</v>
      </c>
      <c r="I344" s="67">
        <f>COUNTIFS(Sheet1!$B$5:$B$2696, B6, Sheet1!$F$5:$F$2696, $I$338)</f>
        <v>0</v>
      </c>
      <c r="J344" s="67">
        <f>COUNTIFS(Sheet1!$B$5:$B$2696, B6, Sheet1!$F$5:$F$2696, $J$338)</f>
        <v>3</v>
      </c>
      <c r="K344" s="67">
        <f>COUNTIFS(Sheet1!$B$5:$B$2696, B6, Sheet1!$F$5:$F$2696, $K$338)</f>
        <v>0</v>
      </c>
    </row>
    <row r="345" spans="1:28">
      <c r="A345" s="67">
        <v>81</v>
      </c>
      <c r="B345" s="67" t="s">
        <v>46</v>
      </c>
      <c r="C345" s="67">
        <f>COUNTIFS(Sheet1!$B$5:$B$2696, B7, Sheet1!$F$5:$F$2696, $C$338)</f>
        <v>0</v>
      </c>
      <c r="D345" s="67">
        <f>COUNTIFS(Sheet1!$B$5:$B$2696, B7, Sheet1!$F$5:$F$2696, $D$338)</f>
        <v>0</v>
      </c>
      <c r="E345" s="67">
        <f>COUNTIFS(Sheet1!$B$5:$B$2696, B7, Sheet1!$F$5:$F$2696, $E$338)</f>
        <v>0</v>
      </c>
      <c r="F345" s="67">
        <f>COUNTIFS(Sheet1!$B$5:$B$2696, B7, Sheet1!$F$5:$F$2696, $F$338)</f>
        <v>0</v>
      </c>
      <c r="G345" s="67">
        <f>COUNTIFS(Sheet1!$B$5:$B$2696, B7, Sheet1!$F$5:$F$2696, $G$338)</f>
        <v>0</v>
      </c>
      <c r="H345" s="67">
        <f>COUNTIFS(Sheet1!$B$5:$B$2696, B7, Sheet1!$F$5:$F$2696, $H$338)</f>
        <v>0</v>
      </c>
      <c r="I345" s="67">
        <f>COUNTIFS(Sheet1!$B$5:$B$2696, B7, Sheet1!$F$5:$F$2696, $I$338)</f>
        <v>2</v>
      </c>
      <c r="J345" s="67">
        <f>COUNTIFS(Sheet1!$B$5:$B$2696, B7, Sheet1!$F$5:$F$2696, $J$338)</f>
        <v>6</v>
      </c>
      <c r="K345" s="67">
        <f>COUNTIFS(Sheet1!$B$5:$B$2696, B7, Sheet1!$F$5:$F$2696, $K$338)</f>
        <v>0</v>
      </c>
    </row>
    <row r="346" spans="1:28">
      <c r="A346" s="67">
        <v>125</v>
      </c>
      <c r="B346" s="67" t="s">
        <v>47</v>
      </c>
      <c r="C346" s="67">
        <f>COUNTIFS(Sheet1!$B$5:$B$2696, B8, Sheet1!$F$5:$F$2696, $C$338)</f>
        <v>1</v>
      </c>
      <c r="D346" s="67">
        <f>COUNTIFS(Sheet1!$B$5:$B$2696, B8, Sheet1!$F$5:$F$2696, $D$338)</f>
        <v>0</v>
      </c>
      <c r="E346" s="67">
        <f>COUNTIFS(Sheet1!$B$5:$B$2696, B8, Sheet1!$F$5:$F$2696, $E$338)</f>
        <v>0</v>
      </c>
      <c r="F346" s="67">
        <f>COUNTIFS(Sheet1!$B$5:$B$2696, B8, Sheet1!$F$5:$F$2696, $F$338)</f>
        <v>1</v>
      </c>
      <c r="G346" s="67">
        <f>COUNTIFS(Sheet1!$B$5:$B$2696, B8, Sheet1!$F$5:$F$2696, $G$338)</f>
        <v>0</v>
      </c>
      <c r="H346" s="67">
        <f>COUNTIFS(Sheet1!$B$5:$B$2696, B8, Sheet1!$F$5:$F$2696, $H$338)</f>
        <v>0</v>
      </c>
      <c r="I346" s="67">
        <f>COUNTIFS(Sheet1!$B$5:$B$2696, B8, Sheet1!$F$5:$F$2696, $I$338)</f>
        <v>4</v>
      </c>
      <c r="J346" s="67">
        <f>COUNTIFS(Sheet1!$B$5:$B$2696, B8, Sheet1!$F$5:$F$2696, $J$338)</f>
        <v>4</v>
      </c>
      <c r="K346" s="67">
        <f>COUNTIFS(Sheet1!$B$5:$B$2696, B8, Sheet1!$F$5:$F$2696, $K$338)</f>
        <v>0</v>
      </c>
    </row>
    <row r="347" spans="1:28">
      <c r="A347" s="67">
        <v>38</v>
      </c>
      <c r="B347" s="67" t="s">
        <v>49</v>
      </c>
      <c r="C347" s="67">
        <f>COUNTIFS(Sheet1!$B$5:$B$2696, B9, Sheet1!$F$5:$F$2696, $C$338)</f>
        <v>0</v>
      </c>
      <c r="D347" s="67">
        <f>COUNTIFS(Sheet1!$B$5:$B$2696, B9, Sheet1!$F$5:$F$2696, $D$338)</f>
        <v>0</v>
      </c>
      <c r="E347" s="67">
        <f>COUNTIFS(Sheet1!$B$5:$B$2696, B9, Sheet1!$F$5:$F$2696, $E$338)</f>
        <v>0</v>
      </c>
      <c r="F347" s="67">
        <f>COUNTIFS(Sheet1!$B$5:$B$2696, B9, Sheet1!$F$5:$F$2696, $F$338)</f>
        <v>0</v>
      </c>
      <c r="G347" s="67">
        <f>COUNTIFS(Sheet1!$B$5:$B$2696, B9, Sheet1!$F$5:$F$2696, $G$338)</f>
        <v>0</v>
      </c>
      <c r="H347" s="67">
        <f>COUNTIFS(Sheet1!$B$5:$B$2696, B9, Sheet1!$F$5:$F$2696, $H$338)</f>
        <v>0</v>
      </c>
      <c r="I347" s="67">
        <f>COUNTIFS(Sheet1!$B$5:$B$2696, B9, Sheet1!$F$5:$F$2696, $I$338)</f>
        <v>2</v>
      </c>
      <c r="J347" s="67">
        <f>COUNTIFS(Sheet1!$B$5:$B$2696, B9, Sheet1!$F$5:$F$2696, $J$338)</f>
        <v>1</v>
      </c>
      <c r="K347" s="67">
        <f>COUNTIFS(Sheet1!$B$5:$B$2696, B9, Sheet1!$F$5:$F$2696, $K$338)</f>
        <v>0</v>
      </c>
    </row>
    <row r="348" spans="1:28">
      <c r="A348" s="67">
        <v>219</v>
      </c>
      <c r="B348" s="67" t="s">
        <v>67</v>
      </c>
      <c r="C348" s="67">
        <f>COUNTIFS(Sheet1!$B$5:$B$2696, B10, Sheet1!$F$5:$F$2696, $C$338)</f>
        <v>1</v>
      </c>
      <c r="D348" s="67">
        <f>COUNTIFS(Sheet1!$B$5:$B$2696, B10, Sheet1!$F$5:$F$2696, $D$338)</f>
        <v>1</v>
      </c>
      <c r="E348" s="67">
        <f>COUNTIFS(Sheet1!$B$5:$B$2696, B10, Sheet1!$F$5:$F$2696, $E$338)</f>
        <v>0</v>
      </c>
      <c r="F348" s="67">
        <f>COUNTIFS(Sheet1!$B$5:$B$2696, B10, Sheet1!$F$5:$F$2696, $F$338)</f>
        <v>0</v>
      </c>
      <c r="G348" s="67">
        <f>COUNTIFS(Sheet1!$B$5:$B$2696, B10, Sheet1!$F$5:$F$2696, $G$338)</f>
        <v>0</v>
      </c>
      <c r="H348" s="67">
        <f>COUNTIFS(Sheet1!$B$5:$B$2696, B10, Sheet1!$F$5:$F$2696, $H$338)</f>
        <v>0</v>
      </c>
      <c r="I348" s="67">
        <f>COUNTIFS(Sheet1!$B$5:$B$2696, B10, Sheet1!$F$5:$F$2696, $I$338)</f>
        <v>6</v>
      </c>
      <c r="J348" s="67">
        <f>COUNTIFS(Sheet1!$B$5:$B$2696, B10, Sheet1!$F$5:$F$2696, $J$338)</f>
        <v>4</v>
      </c>
      <c r="K348" s="67">
        <f>COUNTIFS(Sheet1!$B$5:$B$2696, B10, Sheet1!$F$5:$F$2696, $K$338)</f>
        <v>3</v>
      </c>
      <c r="AA348" s="8"/>
      <c r="AB348" s="8"/>
    </row>
    <row r="349" spans="1:28">
      <c r="A349" s="67">
        <v>87</v>
      </c>
      <c r="B349" s="67" t="s">
        <v>68</v>
      </c>
      <c r="C349" s="67">
        <f>COUNTIFS(Sheet1!$B$5:$B$2696, B11, Sheet1!$F$5:$F$2696, $C$338)</f>
        <v>0</v>
      </c>
      <c r="D349" s="67">
        <f>COUNTIFS(Sheet1!$B$5:$B$2696, B11, Sheet1!$F$5:$F$2696, $D$338)</f>
        <v>0</v>
      </c>
      <c r="E349" s="67">
        <f>COUNTIFS(Sheet1!$B$5:$B$2696, B11, Sheet1!$F$5:$F$2696, $E$338)</f>
        <v>1</v>
      </c>
      <c r="F349" s="67">
        <f>COUNTIFS(Sheet1!$B$5:$B$2696, B11, Sheet1!$F$5:$F$2696, $F$338)</f>
        <v>1</v>
      </c>
      <c r="G349" s="67">
        <f>COUNTIFS(Sheet1!$B$5:$B$2696, B11, Sheet1!$F$5:$F$2696, $G$338)</f>
        <v>0</v>
      </c>
      <c r="H349" s="67">
        <f>COUNTIFS(Sheet1!$B$5:$B$2696, B11, Sheet1!$F$5:$F$2696, $H$338)</f>
        <v>1</v>
      </c>
      <c r="I349" s="67">
        <f>COUNTIFS(Sheet1!$B$5:$B$2696, B11, Sheet1!$F$5:$F$2696, $I$338)</f>
        <v>0</v>
      </c>
      <c r="J349" s="67">
        <f>COUNTIFS(Sheet1!$B$5:$B$2696, B11, Sheet1!$F$5:$F$2696, $J$338)</f>
        <v>3</v>
      </c>
      <c r="K349" s="67">
        <f>COUNTIFS(Sheet1!$B$5:$B$2696, B11, Sheet1!$F$5:$F$2696, $K$338)</f>
        <v>0</v>
      </c>
      <c r="Q349">
        <v>1394</v>
      </c>
      <c r="S349" s="152">
        <f>Q352/Q349</f>
        <v>7.8909612625538014E-2</v>
      </c>
      <c r="AA349" s="8"/>
      <c r="AB349" s="8"/>
    </row>
    <row r="350" spans="1:28">
      <c r="A350" s="67">
        <v>63</v>
      </c>
      <c r="B350" s="67" t="s">
        <v>69</v>
      </c>
      <c r="C350" s="67">
        <f>COUNTIFS(Sheet1!$B$5:$B$2696, B12, Sheet1!$F$5:$F$2696, $C$338)</f>
        <v>0</v>
      </c>
      <c r="D350" s="67">
        <f>COUNTIFS(Sheet1!$B$5:$B$2696, B12, Sheet1!$F$5:$F$2696, $D$338)</f>
        <v>0</v>
      </c>
      <c r="E350" s="67">
        <f>COUNTIFS(Sheet1!$B$5:$B$2696, B12, Sheet1!$F$5:$F$2696, $E$338)</f>
        <v>0</v>
      </c>
      <c r="F350" s="67">
        <f>COUNTIFS(Sheet1!$B$5:$B$2696, B12, Sheet1!$F$5:$F$2696, $F$338)</f>
        <v>5</v>
      </c>
      <c r="G350" s="67">
        <f>COUNTIFS(Sheet1!$B$5:$B$2696, B12, Sheet1!$F$5:$F$2696, $G$338)</f>
        <v>0</v>
      </c>
      <c r="H350" s="67">
        <f>COUNTIFS(Sheet1!$B$5:$B$2696, B12, Sheet1!$F$5:$F$2696, $H$338)</f>
        <v>0</v>
      </c>
      <c r="I350" s="67">
        <f>COUNTIFS(Sheet1!$B$5:$B$2696, B12, Sheet1!$F$5:$F$2696, $I$338)</f>
        <v>0</v>
      </c>
      <c r="J350" s="67">
        <f>COUNTIFS(Sheet1!$B$5:$B$2696, B12, Sheet1!$F$5:$F$2696, $J$338)</f>
        <v>0</v>
      </c>
      <c r="K350" s="67">
        <f>COUNTIFS(Sheet1!$B$5:$B$2696, B12, Sheet1!$F$5:$F$2696, $K$338)</f>
        <v>1</v>
      </c>
    </row>
    <row r="351" spans="1:28">
      <c r="A351" s="67">
        <v>33</v>
      </c>
      <c r="B351" s="67" t="s">
        <v>71</v>
      </c>
      <c r="C351" s="67">
        <f>COUNTIFS(Sheet1!$B$5:$B$2696, B14, Sheet1!$F$5:$F$2696, $C$338)</f>
        <v>0</v>
      </c>
      <c r="D351" s="67">
        <f>COUNTIFS(Sheet1!$B$5:$B$2696, B14, Sheet1!$F$5:$F$2696, $D$338)</f>
        <v>0</v>
      </c>
      <c r="E351" s="67">
        <f>COUNTIFS(Sheet1!$B$5:$B$2696, B14, Sheet1!$F$5:$F$2696, $E$338)</f>
        <v>0</v>
      </c>
      <c r="F351" s="67">
        <f>COUNTIFS(Sheet1!$B$5:$B$2696, B14, Sheet1!$F$5:$F$2696, $F$338)</f>
        <v>0</v>
      </c>
      <c r="G351" s="67">
        <f>COUNTIFS(Sheet1!$B$5:$B$2696, B14, Sheet1!$F$5:$F$2696, $G$338)</f>
        <v>0</v>
      </c>
      <c r="H351" s="67">
        <f>COUNTIFS(Sheet1!$B$5:$B$2696, B14, Sheet1!$F$5:$F$2696, $H$338)</f>
        <v>0</v>
      </c>
      <c r="I351" s="67">
        <f>COUNTIFS(Sheet1!$B$5:$B$2696, B14, Sheet1!$F$5:$F$2696, $I$338)</f>
        <v>0</v>
      </c>
      <c r="J351" s="67">
        <f>COUNTIFS(Sheet1!$B$5:$B$2696, B14, Sheet1!$F$5:$F$2696, $J$338)</f>
        <v>0</v>
      </c>
      <c r="K351" s="67">
        <f>COUNTIFS(Sheet1!$B$5:$B$2696, B14, Sheet1!$F$5:$F$2696, $K$338)</f>
        <v>0</v>
      </c>
    </row>
    <row r="352" spans="1:28">
      <c r="A352" s="67">
        <v>83</v>
      </c>
      <c r="B352" s="67" t="s">
        <v>72</v>
      </c>
      <c r="C352" s="67">
        <f>COUNTIFS(Sheet1!$B$5:$B$2696, B15, Sheet1!$F$5:$F$2696, $C$338)</f>
        <v>1</v>
      </c>
      <c r="D352" s="67">
        <f>COUNTIFS(Sheet1!$B$5:$B$2696, B15, Sheet1!$F$5:$F$2696, $D$338)</f>
        <v>0</v>
      </c>
      <c r="E352" s="67">
        <f>COUNTIFS(Sheet1!$B$5:$B$2696, B15, Sheet1!$F$5:$F$2696, $E$338)</f>
        <v>0</v>
      </c>
      <c r="F352" s="67">
        <f>COUNTIFS(Sheet1!$B$5:$B$2696, B15, Sheet1!$F$5:$F$2696, $F$338)</f>
        <v>0</v>
      </c>
      <c r="G352" s="67">
        <f>COUNTIFS(Sheet1!$B$5:$B$2696, B15, Sheet1!$F$5:$F$2696, $G$338)</f>
        <v>1</v>
      </c>
      <c r="H352" s="67">
        <f>COUNTIFS(Sheet1!$B$5:$B$2696, B15, Sheet1!$F$5:$F$2696, $H$338)</f>
        <v>0</v>
      </c>
      <c r="I352" s="67">
        <f>COUNTIFS(Sheet1!$B$5:$B$2696, B15, Sheet1!$F$5:$F$2696, $I$338)</f>
        <v>0</v>
      </c>
      <c r="J352" s="67">
        <f>COUNTIFS(Sheet1!$B$5:$B$2696, B15, Sheet1!$F$5:$F$2696, $J$338)</f>
        <v>0</v>
      </c>
      <c r="K352" s="67">
        <f>COUNTIFS(Sheet1!$B$5:$B$2696, B15, Sheet1!$F$5:$F$2696, $K$338)</f>
        <v>2</v>
      </c>
      <c r="Q352">
        <f>SUM(C358:K358)</f>
        <v>110</v>
      </c>
    </row>
    <row r="353" spans="1:52">
      <c r="A353" s="67">
        <v>49</v>
      </c>
      <c r="B353" s="67" t="s">
        <v>73</v>
      </c>
      <c r="C353" s="67">
        <f>COUNTIFS(Sheet1!$B$5:$B$2696, B16, Sheet1!$F$5:$F$2696, $C$338)</f>
        <v>2</v>
      </c>
      <c r="D353" s="67">
        <f>COUNTIFS(Sheet1!$B$5:$B$2696, B16, Sheet1!$F$5:$F$2696, $D$338)</f>
        <v>0</v>
      </c>
      <c r="E353" s="67">
        <f>COUNTIFS(Sheet1!$B$5:$B$2696, B16, Sheet1!$F$5:$F$2696, $E$338)</f>
        <v>0</v>
      </c>
      <c r="F353" s="67">
        <f>COUNTIFS(Sheet1!$B$5:$B$2696, B16, Sheet1!$F$5:$F$2696, $F$338)</f>
        <v>0</v>
      </c>
      <c r="G353" s="67">
        <f>COUNTIFS(Sheet1!$B$5:$B$2696, B16, Sheet1!$F$5:$F$2696, $G$338)</f>
        <v>0</v>
      </c>
      <c r="H353" s="67">
        <f>COUNTIFS(Sheet1!$B$5:$B$2696, B16, Sheet1!$F$5:$F$2696, $H$338)</f>
        <v>0</v>
      </c>
      <c r="I353" s="67">
        <f>COUNTIFS(Sheet1!$B$5:$B$2696, B16, Sheet1!$F$5:$F$2696, $I$338)</f>
        <v>0</v>
      </c>
      <c r="J353" s="67">
        <f>COUNTIFS(Sheet1!$B$5:$B$2696, B16, Sheet1!$F$5:$F$2696, $J$338)</f>
        <v>0</v>
      </c>
      <c r="K353" s="67">
        <f>COUNTIFS(Sheet1!$B$5:$B$2696, B16, Sheet1!$F$5:$F$2696, $K$338)</f>
        <v>0</v>
      </c>
    </row>
    <row r="354" spans="1:52">
      <c r="A354" s="67">
        <v>196</v>
      </c>
      <c r="B354" s="67" t="s">
        <v>181</v>
      </c>
      <c r="C354" s="67">
        <f>COUNTIFS(Sheet1!$B$5:$B$2696, B17, Sheet1!$F$5:$F$2696, $C$338)</f>
        <v>0</v>
      </c>
      <c r="D354" s="67">
        <f>COUNTIFS(Sheet1!$B$5:$B$2696, B17, Sheet1!$F$5:$F$2696, $D$338)</f>
        <v>2</v>
      </c>
      <c r="E354" s="67">
        <f>COUNTIFS(Sheet1!$B$5:$B$2696, B17, Sheet1!$F$5:$F$2696, $E$338)</f>
        <v>0</v>
      </c>
      <c r="F354" s="67">
        <f>COUNTIFS(Sheet1!$B$5:$B$2696, B17, Sheet1!$F$5:$F$2696, $F$338)</f>
        <v>0</v>
      </c>
      <c r="G354" s="67">
        <f>COUNTIFS(Sheet1!$B$5:$B$2696, B17, Sheet1!$F$5:$F$2696, $G$338)</f>
        <v>9</v>
      </c>
      <c r="H354" s="67">
        <f>COUNTIFS(Sheet1!$B$5:$B$2696, B17, Sheet1!$F$5:$F$2696, $H$338)</f>
        <v>0</v>
      </c>
      <c r="I354" s="67">
        <f>COUNTIFS(Sheet1!$B$5:$B$2696, B17, Sheet1!$F$5:$F$2696, $I$338)</f>
        <v>1</v>
      </c>
      <c r="J354" s="67">
        <f>COUNTIFS(Sheet1!$B$5:$B$2696, B17, Sheet1!$F$5:$F$2696, $J$338)</f>
        <v>4</v>
      </c>
      <c r="K354" s="67">
        <f>COUNTIFS(Sheet1!$B$5:$B$2696, B17, Sheet1!$F$5:$F$2696, $K$338)</f>
        <v>0</v>
      </c>
    </row>
    <row r="355" spans="1:52">
      <c r="A355" s="67">
        <v>26</v>
      </c>
      <c r="B355" s="67" t="s">
        <v>80</v>
      </c>
      <c r="C355" s="67">
        <f>COUNTIFS(Sheet1!$B$5:$B$2696, B13, Sheet1!$F$5:$F$2696, $C$338)</f>
        <v>0</v>
      </c>
      <c r="D355" s="67">
        <f>COUNTIFS(Sheet1!$B$5:$B$2696, B13, Sheet1!$F$5:$F$2696, $D$338)</f>
        <v>0</v>
      </c>
      <c r="E355" s="67">
        <f>COUNTIFS(Sheet1!$B$5:$B$2696, B13, Sheet1!$F$5:$F$2696, $E$338)</f>
        <v>0</v>
      </c>
      <c r="F355" s="67">
        <f>COUNTIFS(Sheet1!$B$5:$B$2696, B13, Sheet1!$F$5:$F$2696, $F$338)</f>
        <v>3</v>
      </c>
      <c r="G355" s="67">
        <f>COUNTIFS(Sheet1!$B$5:$B$2696, B13, Sheet1!$F$5:$F$2696, $G$338)</f>
        <v>0</v>
      </c>
      <c r="H355" s="67">
        <f>COUNTIFS(Sheet1!$B$5:$B$2696, B13, Sheet1!$F$5:$F$2696, $H$338)</f>
        <v>0</v>
      </c>
      <c r="I355" s="67">
        <f>COUNTIFS(Sheet1!$B$5:$B$2696, B13, Sheet1!$F$5:$F$2696, $I$338)</f>
        <v>0</v>
      </c>
      <c r="J355" s="67">
        <f>COUNTIFS(Sheet1!$B$5:$B$2696, B13, Sheet1!$F$5:$F$2696, $J$338)</f>
        <v>0</v>
      </c>
      <c r="K355" s="67">
        <f>COUNTIFS(Sheet1!$B$5:$B$2696, B13, Sheet1!$F$5:$F$2696, $K$338)</f>
        <v>0</v>
      </c>
    </row>
    <row r="356" spans="1:52">
      <c r="A356" s="67">
        <v>21</v>
      </c>
      <c r="B356" s="67" t="s">
        <v>192</v>
      </c>
      <c r="C356" s="67">
        <f>COUNTIFS(Sheet1!$B$5:$B$2696, B18, Sheet1!$F$5:$F$2696, $C$338)</f>
        <v>0</v>
      </c>
      <c r="D356" s="67">
        <f>COUNTIFS(Sheet1!$B$5:$B$2696, B18, Sheet1!$F$5:$F$2696, $D$338)</f>
        <v>0</v>
      </c>
      <c r="E356" s="67">
        <f>COUNTIFS(Sheet1!$B$5:$B$2696, B18, Sheet1!$F$5:$F$2696, $E$338)</f>
        <v>0</v>
      </c>
      <c r="F356" s="67">
        <f>COUNTIFS(Sheet1!$B$5:$B$2696, B18, Sheet1!$F$5:$F$2696, $F$338)</f>
        <v>0</v>
      </c>
      <c r="G356" s="67">
        <f>COUNTIFS(Sheet1!$B$5:$B$2696, B18, Sheet1!$F$5:$F$2696, $G$338)</f>
        <v>0</v>
      </c>
      <c r="H356" s="67">
        <f>COUNTIFS(Sheet1!$B$5:$B$2696, B18, Sheet1!$F$5:$F$2696, $H$338)</f>
        <v>0</v>
      </c>
      <c r="I356" s="67">
        <f>COUNTIFS(Sheet1!$B$5:$B$2696, B18, Sheet1!$F$5:$F$2696, $I$338)</f>
        <v>0</v>
      </c>
      <c r="J356" s="67">
        <f>COUNTIFS(Sheet1!$B$5:$B$2696, B18, Sheet1!$F$5:$F$2696, $J$338)</f>
        <v>0</v>
      </c>
      <c r="K356" s="67">
        <f>COUNTIFS(Sheet1!$B$5:$B$2696, B18, Sheet1!$F$5:$F$2696, $K$338)</f>
        <v>0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>
      <c r="A357" s="67">
        <v>14</v>
      </c>
      <c r="B357" s="67" t="s">
        <v>194</v>
      </c>
      <c r="C357" s="67">
        <f>COUNTIFS(Sheet1!$B$5:$B$2696, B19, Sheet1!$F$5:$F$2696, $C$338)</f>
        <v>0</v>
      </c>
      <c r="D357" s="67">
        <f>COUNTIFS(Sheet1!$B$5:$B$2696, B19, Sheet1!$F$5:$F$2696, $D$338)</f>
        <v>0</v>
      </c>
      <c r="E357" s="67">
        <f>COUNTIFS(Sheet1!$B$5:$B$2696, B19, Sheet1!$F$5:$F$2696, $E$338)</f>
        <v>0</v>
      </c>
      <c r="F357" s="67">
        <f>COUNTIFS(Sheet1!$B$5:$B$2696, B19, Sheet1!$F$5:$F$2696, $F$338)</f>
        <v>0</v>
      </c>
      <c r="G357" s="67">
        <f>COUNTIFS(Sheet1!$B$5:$B$2696, B19, Sheet1!$F$5:$F$2696, $G$338)</f>
        <v>0</v>
      </c>
      <c r="H357" s="67">
        <f>COUNTIFS(Sheet1!$B$5:$B$2696, B19, Sheet1!$F$5:$F$2696, $H$338)</f>
        <v>0</v>
      </c>
      <c r="I357" s="67">
        <f>COUNTIFS(Sheet1!$B$5:$B$2696, B19, Sheet1!$F$5:$F$2696, $I$338)</f>
        <v>0</v>
      </c>
      <c r="J357" s="67">
        <f>COUNTIFS(Sheet1!$B$5:$B$2696, B19, Sheet1!$F$5:$F$2696, $J$338)</f>
        <v>0</v>
      </c>
      <c r="K357" s="67">
        <f>COUNTIFS(Sheet1!$B$5:$B$2696, B19, Sheet1!$F$5:$F$2696, $K$338)</f>
        <v>0</v>
      </c>
      <c r="L357" s="8"/>
      <c r="M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5.75" thickBot="1">
      <c r="A358" s="88">
        <f>SUM(A341:A357)</f>
        <v>1402</v>
      </c>
      <c r="B358" s="88" t="s">
        <v>87</v>
      </c>
      <c r="C358" s="88">
        <f t="shared" ref="C358:K358" si="19">SUM(C341:C357)</f>
        <v>7</v>
      </c>
      <c r="D358" s="88">
        <f t="shared" si="19"/>
        <v>10</v>
      </c>
      <c r="E358" s="88">
        <f t="shared" si="19"/>
        <v>4</v>
      </c>
      <c r="F358" s="88">
        <f t="shared" si="19"/>
        <v>12</v>
      </c>
      <c r="G358" s="88">
        <f t="shared" si="19"/>
        <v>14</v>
      </c>
      <c r="H358" s="88">
        <f t="shared" si="19"/>
        <v>2</v>
      </c>
      <c r="I358" s="88">
        <f t="shared" si="19"/>
        <v>20</v>
      </c>
      <c r="J358" s="88">
        <f t="shared" si="19"/>
        <v>33</v>
      </c>
      <c r="K358" s="88">
        <f t="shared" si="19"/>
        <v>8</v>
      </c>
      <c r="L358" s="8"/>
      <c r="M358" s="8"/>
    </row>
    <row r="366" spans="1:52"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52"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73" spans="1:52">
      <c r="AA373" s="8"/>
      <c r="AB373" s="8"/>
    </row>
    <row r="374" spans="1:52">
      <c r="AA374" s="8"/>
      <c r="AB374" s="8"/>
    </row>
    <row r="381" spans="1:52"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</sheetData>
  <mergeCells count="240">
    <mergeCell ref="AA9:AC13"/>
    <mergeCell ref="U214:V215"/>
    <mergeCell ref="I284:J285"/>
    <mergeCell ref="K284:L285"/>
    <mergeCell ref="B241:B244"/>
    <mergeCell ref="G214:H215"/>
    <mergeCell ref="G284:H285"/>
    <mergeCell ref="I214:J215"/>
    <mergeCell ref="K214:L215"/>
    <mergeCell ref="G267:H268"/>
    <mergeCell ref="I267:J268"/>
    <mergeCell ref="M284:N285"/>
    <mergeCell ref="O284:P285"/>
    <mergeCell ref="E284:F285"/>
    <mergeCell ref="C284:D285"/>
    <mergeCell ref="C283:AB283"/>
    <mergeCell ref="U284:V285"/>
    <mergeCell ref="S284:T285"/>
    <mergeCell ref="W284:X285"/>
    <mergeCell ref="Q284:R285"/>
    <mergeCell ref="AA284:AB285"/>
    <mergeCell ref="Y284:Z285"/>
    <mergeCell ref="B283:B286"/>
    <mergeCell ref="S214:T215"/>
    <mergeCell ref="C312:H312"/>
    <mergeCell ref="B312:B315"/>
    <mergeCell ref="C313:D314"/>
    <mergeCell ref="E313:F314"/>
    <mergeCell ref="A312:A315"/>
    <mergeCell ref="J299:K300"/>
    <mergeCell ref="H299:I300"/>
    <mergeCell ref="F300:F301"/>
    <mergeCell ref="G300:G301"/>
    <mergeCell ref="C299:G299"/>
    <mergeCell ref="E300:E301"/>
    <mergeCell ref="C300:C301"/>
    <mergeCell ref="D300:D301"/>
    <mergeCell ref="A298:A301"/>
    <mergeCell ref="B298:B301"/>
    <mergeCell ref="C298:O298"/>
    <mergeCell ref="A283:A286"/>
    <mergeCell ref="E267:F268"/>
    <mergeCell ref="B213:B216"/>
    <mergeCell ref="A213:A216"/>
    <mergeCell ref="B189:B192"/>
    <mergeCell ref="A189:A192"/>
    <mergeCell ref="F242:G243"/>
    <mergeCell ref="M142:N143"/>
    <mergeCell ref="B141:B144"/>
    <mergeCell ref="K142:L143"/>
    <mergeCell ref="K267:L268"/>
    <mergeCell ref="C242:C243"/>
    <mergeCell ref="D242:E243"/>
    <mergeCell ref="A266:A269"/>
    <mergeCell ref="C141:AD141"/>
    <mergeCell ref="AC142:AD143"/>
    <mergeCell ref="AA166:AB167"/>
    <mergeCell ref="W166:X167"/>
    <mergeCell ref="S166:T167"/>
    <mergeCell ref="I166:J167"/>
    <mergeCell ref="Y143:Z143"/>
    <mergeCell ref="Y142:AB142"/>
    <mergeCell ref="AA143:AB143"/>
    <mergeCell ref="W142:X143"/>
    <mergeCell ref="C267:D268"/>
    <mergeCell ref="C266:X266"/>
    <mergeCell ref="Q214:R215"/>
    <mergeCell ref="U142:V143"/>
    <mergeCell ref="O142:P143"/>
    <mergeCell ref="U166:V167"/>
    <mergeCell ref="Y166:Z167"/>
    <mergeCell ref="I142:J143"/>
    <mergeCell ref="C165:AB165"/>
    <mergeCell ref="G142:H143"/>
    <mergeCell ref="S142:T143"/>
    <mergeCell ref="C142:D143"/>
    <mergeCell ref="E142:F143"/>
    <mergeCell ref="Q142:R143"/>
    <mergeCell ref="M166:N167"/>
    <mergeCell ref="O166:P167"/>
    <mergeCell ref="G167:H167"/>
    <mergeCell ref="C166:H166"/>
    <mergeCell ref="K166:L167"/>
    <mergeCell ref="H242:I243"/>
    <mergeCell ref="O267:P268"/>
    <mergeCell ref="Q267:R268"/>
    <mergeCell ref="Q166:R167"/>
    <mergeCell ref="A241:A244"/>
    <mergeCell ref="E214:F215"/>
    <mergeCell ref="C214:D215"/>
    <mergeCell ref="A141:A144"/>
    <mergeCell ref="B266:B269"/>
    <mergeCell ref="C213:T213"/>
    <mergeCell ref="C241:R241"/>
    <mergeCell ref="J242:K243"/>
    <mergeCell ref="M191:N191"/>
    <mergeCell ref="M190:P190"/>
    <mergeCell ref="C189:R189"/>
    <mergeCell ref="I190:J191"/>
    <mergeCell ref="C190:D191"/>
    <mergeCell ref="E190:F191"/>
    <mergeCell ref="G190:H191"/>
    <mergeCell ref="K190:L191"/>
    <mergeCell ref="L242:M243"/>
    <mergeCell ref="N242:N243"/>
    <mergeCell ref="O242:P243"/>
    <mergeCell ref="B165:B168"/>
    <mergeCell ref="C167:D167"/>
    <mergeCell ref="E167:F167"/>
    <mergeCell ref="A165:A168"/>
    <mergeCell ref="M267:N268"/>
    <mergeCell ref="AY46:AZ47"/>
    <mergeCell ref="AU47:AV47"/>
    <mergeCell ref="AW47:AX47"/>
    <mergeCell ref="Y47:Z47"/>
    <mergeCell ref="A45:A48"/>
    <mergeCell ref="E47:F47"/>
    <mergeCell ref="G47:H47"/>
    <mergeCell ref="AM47:AN47"/>
    <mergeCell ref="AO47:AP47"/>
    <mergeCell ref="AK45:AK48"/>
    <mergeCell ref="AL45:AL48"/>
    <mergeCell ref="AM45:AZ45"/>
    <mergeCell ref="AM46:AP46"/>
    <mergeCell ref="AA46:AB47"/>
    <mergeCell ref="O45:AB45"/>
    <mergeCell ref="O46:R46"/>
    <mergeCell ref="U46:Z46"/>
    <mergeCell ref="W47:X47"/>
    <mergeCell ref="U47:V47"/>
    <mergeCell ref="S46:T47"/>
    <mergeCell ref="O47:P47"/>
    <mergeCell ref="M47:N47"/>
    <mergeCell ref="Q47:R47"/>
    <mergeCell ref="C47:D47"/>
    <mergeCell ref="G70:H71"/>
    <mergeCell ref="O70:P71"/>
    <mergeCell ref="M70:N71"/>
    <mergeCell ref="I71:J71"/>
    <mergeCell ref="K71:L71"/>
    <mergeCell ref="C69:Z69"/>
    <mergeCell ref="A69:A72"/>
    <mergeCell ref="B69:B72"/>
    <mergeCell ref="C70:D71"/>
    <mergeCell ref="I70:L70"/>
    <mergeCell ref="Y70:Z71"/>
    <mergeCell ref="W70:X71"/>
    <mergeCell ref="Q71:R71"/>
    <mergeCell ref="S71:T71"/>
    <mergeCell ref="U71:V71"/>
    <mergeCell ref="Q70:V70"/>
    <mergeCell ref="E70:F71"/>
    <mergeCell ref="A1:A2"/>
    <mergeCell ref="B1:B2"/>
    <mergeCell ref="C1:D1"/>
    <mergeCell ref="B23:B25"/>
    <mergeCell ref="A23:A25"/>
    <mergeCell ref="E24:F24"/>
    <mergeCell ref="C24:D24"/>
    <mergeCell ref="G24:H24"/>
    <mergeCell ref="I24:J24"/>
    <mergeCell ref="C23:L23"/>
    <mergeCell ref="A93:A96"/>
    <mergeCell ref="A117:A120"/>
    <mergeCell ref="C117:R117"/>
    <mergeCell ref="C93:R93"/>
    <mergeCell ref="O95:P95"/>
    <mergeCell ref="M94:P94"/>
    <mergeCell ref="B93:B96"/>
    <mergeCell ref="W267:X268"/>
    <mergeCell ref="AL313:AL314"/>
    <mergeCell ref="M95:N95"/>
    <mergeCell ref="G94:H95"/>
    <mergeCell ref="C94:D95"/>
    <mergeCell ref="E94:F95"/>
    <mergeCell ref="B117:B120"/>
    <mergeCell ref="Q94:R95"/>
    <mergeCell ref="C119:D119"/>
    <mergeCell ref="I118:J119"/>
    <mergeCell ref="C118:H118"/>
    <mergeCell ref="E119:F119"/>
    <mergeCell ref="G119:H119"/>
    <mergeCell ref="I94:L94"/>
    <mergeCell ref="I95:J95"/>
    <mergeCell ref="K95:L95"/>
    <mergeCell ref="M119:N119"/>
    <mergeCell ref="AH267:AI268"/>
    <mergeCell ref="AK267:AL268"/>
    <mergeCell ref="AH312:AL312"/>
    <mergeCell ref="M24:N24"/>
    <mergeCell ref="K24:L24"/>
    <mergeCell ref="O24:P24"/>
    <mergeCell ref="Q24:R24"/>
    <mergeCell ref="U267:V268"/>
    <mergeCell ref="S267:T268"/>
    <mergeCell ref="Q190:R191"/>
    <mergeCell ref="O191:P191"/>
    <mergeCell ref="N299:O300"/>
    <mergeCell ref="L299:M300"/>
    <mergeCell ref="Y299:Z300"/>
    <mergeCell ref="W299:X300"/>
    <mergeCell ref="S299:T300"/>
    <mergeCell ref="U299:V300"/>
    <mergeCell ref="O214:P215"/>
    <mergeCell ref="M214:N215"/>
    <mergeCell ref="Q242:R243"/>
    <mergeCell ref="K119:L119"/>
    <mergeCell ref="Q118:R119"/>
    <mergeCell ref="O119:P119"/>
    <mergeCell ref="K118:P118"/>
    <mergeCell ref="AQ313:AR314"/>
    <mergeCell ref="AS313:AT314"/>
    <mergeCell ref="AK313:AK314"/>
    <mergeCell ref="AO313:AP314"/>
    <mergeCell ref="F338:F340"/>
    <mergeCell ref="G338:G340"/>
    <mergeCell ref="H338:H340"/>
    <mergeCell ref="A337:A340"/>
    <mergeCell ref="B337:B340"/>
    <mergeCell ref="C337:K337"/>
    <mergeCell ref="C338:C340"/>
    <mergeCell ref="D338:D340"/>
    <mergeCell ref="E338:E340"/>
    <mergeCell ref="AI313:AI314"/>
    <mergeCell ref="AJ313:AJ314"/>
    <mergeCell ref="G313:H314"/>
    <mergeCell ref="I338:I340"/>
    <mergeCell ref="J338:J340"/>
    <mergeCell ref="K338:K340"/>
    <mergeCell ref="AM313:AN314"/>
    <mergeCell ref="AH313:AH314"/>
    <mergeCell ref="B45:B48"/>
    <mergeCell ref="AS47:AT47"/>
    <mergeCell ref="AQ46:AR47"/>
    <mergeCell ref="K46:N46"/>
    <mergeCell ref="C45:N45"/>
    <mergeCell ref="C46:H46"/>
    <mergeCell ref="I46:J47"/>
    <mergeCell ref="K47:L47"/>
    <mergeCell ref="AS46:AX4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XFD789"/>
  <sheetViews>
    <sheetView topLeftCell="R407" zoomScale="115" zoomScaleNormal="115" workbookViewId="0">
      <selection activeCell="AF438" sqref="AF438"/>
    </sheetView>
  </sheetViews>
  <sheetFormatPr defaultColWidth="14.42578125" defaultRowHeight="15" customHeight="1"/>
  <cols>
    <col min="1" max="2" width="8.7109375" customWidth="1"/>
    <col min="3" max="3" width="9" customWidth="1"/>
    <col min="4" max="4" width="5.42578125" customWidth="1"/>
    <col min="5" max="5" width="12" customWidth="1"/>
    <col min="6" max="6" width="4.42578125" customWidth="1"/>
    <col min="7" max="7" width="4.7109375" customWidth="1"/>
    <col min="8" max="8" width="4.5703125" customWidth="1"/>
    <col min="9" max="9" width="4.85546875" customWidth="1"/>
    <col min="10" max="10" width="4.28515625" customWidth="1"/>
    <col min="11" max="11" width="4.42578125" customWidth="1"/>
    <col min="12" max="12" width="5" customWidth="1"/>
    <col min="13" max="13" width="5.140625" customWidth="1"/>
    <col min="14" max="14" width="4.140625" customWidth="1"/>
    <col min="15" max="15" width="5.140625" customWidth="1"/>
    <col min="16" max="16" width="4.140625" customWidth="1"/>
    <col min="17" max="17" width="4" customWidth="1"/>
    <col min="18" max="18" width="6.28515625" customWidth="1"/>
    <col min="19" max="19" width="3.85546875" customWidth="1"/>
    <col min="20" max="20" width="4.7109375" customWidth="1"/>
    <col min="21" max="21" width="4.28515625" customWidth="1"/>
    <col min="22" max="22" width="4.42578125" customWidth="1"/>
    <col min="23" max="23" width="5.42578125" customWidth="1"/>
    <col min="24" max="24" width="4.7109375" customWidth="1"/>
    <col min="25" max="25" width="5.28515625" customWidth="1"/>
    <col min="26" max="26" width="4.28515625" customWidth="1"/>
    <col min="27" max="27" width="4.7109375" customWidth="1"/>
    <col min="28" max="28" width="3.85546875" customWidth="1"/>
    <col min="29" max="29" width="4.28515625" customWidth="1"/>
    <col min="30" max="30" width="4.140625" customWidth="1"/>
    <col min="31" max="31" width="4" customWidth="1"/>
    <col min="32" max="32" width="4.140625" customWidth="1"/>
    <col min="33" max="33" width="4.28515625" customWidth="1"/>
    <col min="34" max="35" width="8.7109375" customWidth="1"/>
    <col min="36" max="36" width="5.85546875" customWidth="1"/>
    <col min="37" max="37" width="13" customWidth="1"/>
    <col min="38" max="40" width="8.7109375" customWidth="1"/>
    <col min="41" max="41" width="11.140625" customWidth="1"/>
    <col min="42" max="42" width="8.85546875" customWidth="1"/>
    <col min="43" max="43" width="8.7109375" customWidth="1"/>
    <col min="44" max="44" width="9" customWidth="1"/>
    <col min="45" max="45" width="11.85546875" customWidth="1"/>
    <col min="46" max="46" width="7.5703125" customWidth="1"/>
    <col min="47" max="47" width="14.42578125" customWidth="1"/>
    <col min="48" max="48" width="8.85546875" customWidth="1"/>
    <col min="49" max="49" width="8.7109375" customWidth="1"/>
    <col min="50" max="50" width="5.5703125" customWidth="1"/>
    <col min="51" max="51" width="5.85546875" customWidth="1"/>
    <col min="52" max="52" width="4.5703125" customWidth="1"/>
    <col min="53" max="53" width="5.140625" customWidth="1"/>
    <col min="54" max="54" width="5.5703125" customWidth="1"/>
    <col min="55" max="55" width="11.28515625" customWidth="1"/>
    <col min="56" max="56" width="5.28515625" customWidth="1"/>
    <col min="57" max="57" width="5" customWidth="1"/>
    <col min="58" max="58" width="5.42578125" customWidth="1"/>
    <col min="59" max="59" width="5.28515625" customWidth="1"/>
    <col min="60" max="60" width="5.42578125" customWidth="1"/>
    <col min="61" max="62" width="5" customWidth="1"/>
    <col min="63" max="63" width="5.140625" customWidth="1"/>
    <col min="64" max="64" width="4.42578125" customWidth="1"/>
    <col min="65" max="65" width="4.5703125" customWidth="1"/>
  </cols>
  <sheetData>
    <row r="1" spans="1:65">
      <c r="A1" s="1"/>
    </row>
    <row r="6" spans="1:65" ht="42" customHeight="1">
      <c r="AN6" s="581" t="s">
        <v>0</v>
      </c>
      <c r="AO6" s="581" t="s">
        <v>1</v>
      </c>
      <c r="AP6" s="482" t="s">
        <v>797</v>
      </c>
      <c r="AQ6" s="482"/>
      <c r="AS6" s="482" t="s">
        <v>2034</v>
      </c>
      <c r="AT6" s="482"/>
      <c r="AV6" s="488" t="s">
        <v>0</v>
      </c>
      <c r="AW6" s="488" t="s">
        <v>1</v>
      </c>
      <c r="AX6" s="614" t="s">
        <v>786</v>
      </c>
      <c r="AY6" s="615"/>
      <c r="AZ6" s="615"/>
      <c r="BA6" s="615"/>
      <c r="BB6" s="615"/>
      <c r="BC6" s="615"/>
      <c r="BD6" s="615"/>
      <c r="BE6" s="615"/>
      <c r="BF6" s="615"/>
      <c r="BG6" s="615"/>
      <c r="BH6" s="615"/>
      <c r="BI6" s="615"/>
      <c r="BJ6" s="615"/>
      <c r="BK6" s="615"/>
      <c r="BL6" s="615"/>
      <c r="BM6" s="616"/>
    </row>
    <row r="7" spans="1:65" ht="25.5" customHeight="1">
      <c r="AN7" s="581"/>
      <c r="AO7" s="581"/>
      <c r="AP7" s="231" t="s">
        <v>178</v>
      </c>
      <c r="AQ7" s="231" t="s">
        <v>227</v>
      </c>
      <c r="AS7" s="232" t="s">
        <v>1</v>
      </c>
      <c r="AT7" s="231" t="s">
        <v>835</v>
      </c>
      <c r="AV7" s="592"/>
      <c r="AW7" s="592"/>
      <c r="AX7" s="614" t="s">
        <v>804</v>
      </c>
      <c r="AY7" s="616"/>
      <c r="AZ7" s="614" t="s">
        <v>805</v>
      </c>
      <c r="BA7" s="616"/>
      <c r="BB7" s="614" t="s">
        <v>806</v>
      </c>
      <c r="BC7" s="616"/>
      <c r="BD7" s="614" t="s">
        <v>807</v>
      </c>
      <c r="BE7" s="616"/>
      <c r="BF7" s="614" t="s">
        <v>253</v>
      </c>
      <c r="BG7" s="616"/>
      <c r="BH7" s="614" t="s">
        <v>808</v>
      </c>
      <c r="BI7" s="616"/>
      <c r="BJ7" s="614" t="s">
        <v>345</v>
      </c>
      <c r="BK7" s="616"/>
      <c r="BL7" s="614" t="s">
        <v>809</v>
      </c>
      <c r="BM7" s="616"/>
    </row>
    <row r="8" spans="1:65">
      <c r="D8" s="639" t="s">
        <v>0</v>
      </c>
      <c r="E8" s="306" t="s">
        <v>1</v>
      </c>
      <c r="F8" s="647"/>
      <c r="G8" s="648"/>
      <c r="H8" s="648"/>
      <c r="I8" s="648"/>
      <c r="J8" s="648"/>
      <c r="K8" s="648"/>
      <c r="L8" s="648"/>
      <c r="M8" s="648"/>
      <c r="N8" s="648"/>
      <c r="O8" s="648"/>
      <c r="P8" s="648"/>
      <c r="Q8" s="648"/>
      <c r="R8" s="648"/>
      <c r="S8" s="648"/>
      <c r="T8" s="648"/>
      <c r="U8" s="648"/>
      <c r="V8" s="648"/>
      <c r="W8" s="648"/>
      <c r="X8" s="648"/>
      <c r="Y8" s="648"/>
      <c r="Z8" s="648"/>
      <c r="AA8" s="648"/>
      <c r="AB8" s="648"/>
      <c r="AC8" s="648"/>
      <c r="AD8" s="648"/>
      <c r="AE8" s="649"/>
      <c r="AN8" s="232">
        <v>82</v>
      </c>
      <c r="AO8" s="232" t="s">
        <v>18</v>
      </c>
      <c r="AP8" s="232">
        <v>0</v>
      </c>
      <c r="AQ8" s="232">
        <v>3</v>
      </c>
      <c r="AS8" s="232" t="s">
        <v>18</v>
      </c>
      <c r="AT8" s="232">
        <v>6</v>
      </c>
      <c r="AV8" s="489"/>
      <c r="AW8" s="489"/>
      <c r="AX8" s="232" t="s">
        <v>4</v>
      </c>
      <c r="AY8" s="232" t="s">
        <v>41</v>
      </c>
      <c r="AZ8" s="232" t="s">
        <v>4</v>
      </c>
      <c r="BA8" s="232" t="s">
        <v>41</v>
      </c>
      <c r="BB8" s="232" t="s">
        <v>4</v>
      </c>
      <c r="BC8" s="232" t="s">
        <v>41</v>
      </c>
      <c r="BD8" s="232" t="s">
        <v>4</v>
      </c>
      <c r="BE8" s="232" t="s">
        <v>41</v>
      </c>
      <c r="BF8" s="232" t="s">
        <v>4</v>
      </c>
      <c r="BG8" s="232" t="s">
        <v>41</v>
      </c>
      <c r="BH8" s="232" t="s">
        <v>4</v>
      </c>
      <c r="BI8" s="232" t="s">
        <v>41</v>
      </c>
      <c r="BJ8" s="232" t="s">
        <v>4</v>
      </c>
      <c r="BK8" s="232" t="s">
        <v>41</v>
      </c>
      <c r="BL8" s="232" t="s">
        <v>4</v>
      </c>
      <c r="BM8" s="232" t="s">
        <v>41</v>
      </c>
    </row>
    <row r="9" spans="1:65">
      <c r="D9" s="630"/>
      <c r="E9" s="640" t="s">
        <v>1</v>
      </c>
      <c r="F9" s="582" t="s">
        <v>14</v>
      </c>
      <c r="G9" s="605"/>
      <c r="H9" s="605"/>
      <c r="I9" s="605"/>
      <c r="J9" s="605"/>
      <c r="K9" s="606"/>
      <c r="L9" s="599" t="s">
        <v>15</v>
      </c>
      <c r="M9" s="596"/>
      <c r="N9" s="582" t="s">
        <v>20</v>
      </c>
      <c r="O9" s="605"/>
      <c r="P9" s="605"/>
      <c r="Q9" s="606"/>
      <c r="R9" s="582" t="s">
        <v>22</v>
      </c>
      <c r="S9" s="583"/>
      <c r="T9" s="583"/>
      <c r="U9" s="584"/>
      <c r="V9" s="599" t="s">
        <v>25</v>
      </c>
      <c r="W9" s="596"/>
      <c r="X9" s="582" t="s">
        <v>26</v>
      </c>
      <c r="Y9" s="605"/>
      <c r="Z9" s="605"/>
      <c r="AA9" s="605"/>
      <c r="AB9" s="605"/>
      <c r="AC9" s="606"/>
      <c r="AD9" s="599" t="s">
        <v>30</v>
      </c>
      <c r="AE9" s="612"/>
      <c r="AH9" s="236">
        <v>7</v>
      </c>
      <c r="AN9" s="232">
        <v>101</v>
      </c>
      <c r="AO9" s="232" t="s">
        <v>38</v>
      </c>
      <c r="AP9" s="232">
        <v>2</v>
      </c>
      <c r="AQ9" s="232">
        <v>10</v>
      </c>
      <c r="AS9" s="232" t="s">
        <v>38</v>
      </c>
      <c r="AT9" s="232">
        <v>12</v>
      </c>
      <c r="AV9" s="232">
        <v>82</v>
      </c>
      <c r="AW9" s="232" t="s">
        <v>18</v>
      </c>
      <c r="AX9" s="232">
        <v>0</v>
      </c>
      <c r="AY9" s="232">
        <v>0</v>
      </c>
      <c r="AZ9" s="232">
        <v>0</v>
      </c>
      <c r="BA9" s="232">
        <v>0</v>
      </c>
      <c r="BB9" s="232">
        <v>0</v>
      </c>
      <c r="BC9" s="232">
        <v>0</v>
      </c>
      <c r="BD9" s="232">
        <v>0</v>
      </c>
      <c r="BE9" s="232">
        <v>0</v>
      </c>
      <c r="BF9" s="232">
        <v>16</v>
      </c>
      <c r="BG9" s="232">
        <v>2200</v>
      </c>
      <c r="BH9" s="232">
        <v>0</v>
      </c>
      <c r="BI9" s="232">
        <v>0</v>
      </c>
      <c r="BJ9" s="232">
        <v>0</v>
      </c>
      <c r="BK9" s="232">
        <v>0</v>
      </c>
      <c r="BL9" s="232">
        <v>0</v>
      </c>
      <c r="BM9" s="232">
        <v>0</v>
      </c>
    </row>
    <row r="10" spans="1:65">
      <c r="D10" s="630"/>
      <c r="E10" s="641"/>
      <c r="F10" s="608" t="s">
        <v>33</v>
      </c>
      <c r="G10" s="609"/>
      <c r="H10" s="608" t="s">
        <v>34</v>
      </c>
      <c r="I10" s="609"/>
      <c r="J10" s="608" t="s">
        <v>35</v>
      </c>
      <c r="K10" s="609"/>
      <c r="L10" s="597"/>
      <c r="M10" s="598"/>
      <c r="N10" s="608" t="s">
        <v>33</v>
      </c>
      <c r="O10" s="609"/>
      <c r="P10" s="608" t="s">
        <v>34</v>
      </c>
      <c r="Q10" s="609"/>
      <c r="R10" s="608" t="s">
        <v>33</v>
      </c>
      <c r="S10" s="609"/>
      <c r="T10" s="608" t="s">
        <v>34</v>
      </c>
      <c r="U10" s="609"/>
      <c r="V10" s="597"/>
      <c r="W10" s="598"/>
      <c r="X10" s="608" t="s">
        <v>33</v>
      </c>
      <c r="Y10" s="609"/>
      <c r="Z10" s="608" t="s">
        <v>34</v>
      </c>
      <c r="AA10" s="609"/>
      <c r="AB10" s="608" t="s">
        <v>35</v>
      </c>
      <c r="AC10" s="609"/>
      <c r="AD10" s="597"/>
      <c r="AE10" s="613"/>
      <c r="AN10" s="232">
        <v>82</v>
      </c>
      <c r="AO10" s="232" t="s">
        <v>43</v>
      </c>
      <c r="AP10" s="232">
        <v>3</v>
      </c>
      <c r="AQ10" s="232">
        <v>4</v>
      </c>
      <c r="AS10" s="232" t="s">
        <v>43</v>
      </c>
      <c r="AT10" s="232">
        <v>8</v>
      </c>
      <c r="AV10" s="232">
        <v>101</v>
      </c>
      <c r="AW10" s="232" t="s">
        <v>38</v>
      </c>
      <c r="AX10" s="232">
        <v>0</v>
      </c>
      <c r="AY10" s="232">
        <v>0</v>
      </c>
      <c r="AZ10" s="232">
        <v>0</v>
      </c>
      <c r="BA10" s="232">
        <v>0</v>
      </c>
      <c r="BB10" s="232">
        <v>0</v>
      </c>
      <c r="BC10" s="232">
        <v>0</v>
      </c>
      <c r="BD10" s="232">
        <v>0</v>
      </c>
      <c r="BE10" s="232">
        <v>0</v>
      </c>
      <c r="BF10" s="232">
        <v>13</v>
      </c>
      <c r="BG10" s="232">
        <v>1750</v>
      </c>
      <c r="BH10" s="232">
        <v>0</v>
      </c>
      <c r="BI10" s="232">
        <v>0</v>
      </c>
      <c r="BJ10" s="232">
        <v>4</v>
      </c>
      <c r="BK10" s="232">
        <v>500</v>
      </c>
      <c r="BL10" s="232">
        <v>0</v>
      </c>
      <c r="BM10" s="232">
        <v>0</v>
      </c>
    </row>
    <row r="11" spans="1:65">
      <c r="D11" s="630"/>
      <c r="E11" s="642"/>
      <c r="F11" s="305" t="s">
        <v>4</v>
      </c>
      <c r="G11" s="305" t="s">
        <v>41</v>
      </c>
      <c r="H11" s="305" t="s">
        <v>4</v>
      </c>
      <c r="I11" s="305" t="s">
        <v>41</v>
      </c>
      <c r="J11" s="305" t="s">
        <v>4</v>
      </c>
      <c r="K11" s="305" t="s">
        <v>41</v>
      </c>
      <c r="L11" s="305" t="s">
        <v>4</v>
      </c>
      <c r="M11" s="305" t="s">
        <v>41</v>
      </c>
      <c r="N11" s="305" t="s">
        <v>4</v>
      </c>
      <c r="O11" s="305" t="s">
        <v>41</v>
      </c>
      <c r="P11" s="305" t="s">
        <v>4</v>
      </c>
      <c r="Q11" s="305" t="s">
        <v>41</v>
      </c>
      <c r="R11" s="305" t="s">
        <v>4</v>
      </c>
      <c r="S11" s="305" t="s">
        <v>41</v>
      </c>
      <c r="T11" s="305" t="s">
        <v>4</v>
      </c>
      <c r="U11" s="305" t="s">
        <v>41</v>
      </c>
      <c r="V11" s="305" t="s">
        <v>4</v>
      </c>
      <c r="W11" s="305" t="s">
        <v>41</v>
      </c>
      <c r="X11" s="305" t="s">
        <v>4</v>
      </c>
      <c r="Y11" s="305" t="s">
        <v>41</v>
      </c>
      <c r="Z11" s="305" t="s">
        <v>4</v>
      </c>
      <c r="AA11" s="305" t="s">
        <v>41</v>
      </c>
      <c r="AB11" s="305" t="s">
        <v>4</v>
      </c>
      <c r="AC11" s="305" t="s">
        <v>41</v>
      </c>
      <c r="AD11" s="305" t="s">
        <v>4</v>
      </c>
      <c r="AE11" s="309" t="s">
        <v>41</v>
      </c>
      <c r="AN11" s="232">
        <v>102</v>
      </c>
      <c r="AO11" s="232" t="s">
        <v>44</v>
      </c>
      <c r="AP11" s="232">
        <v>0</v>
      </c>
      <c r="AQ11" s="232">
        <v>0</v>
      </c>
      <c r="AS11" s="232" t="s">
        <v>44</v>
      </c>
      <c r="AT11" s="232">
        <v>2</v>
      </c>
      <c r="AV11" s="232">
        <v>82</v>
      </c>
      <c r="AW11" s="232" t="s">
        <v>43</v>
      </c>
      <c r="AX11" s="232">
        <v>0</v>
      </c>
      <c r="AY11" s="232">
        <v>0</v>
      </c>
      <c r="AZ11" s="232">
        <v>0</v>
      </c>
      <c r="BA11" s="232">
        <v>0</v>
      </c>
      <c r="BB11" s="232">
        <v>0</v>
      </c>
      <c r="BC11" s="232">
        <v>0</v>
      </c>
      <c r="BD11" s="232">
        <v>0</v>
      </c>
      <c r="BE11" s="232">
        <v>0</v>
      </c>
      <c r="BF11" s="232">
        <v>4</v>
      </c>
      <c r="BG11" s="232">
        <v>700</v>
      </c>
      <c r="BH11" s="232">
        <v>0</v>
      </c>
      <c r="BI11" s="232">
        <v>0</v>
      </c>
      <c r="BJ11" s="232">
        <v>0</v>
      </c>
      <c r="BK11" s="232">
        <v>0</v>
      </c>
      <c r="BL11" s="232">
        <v>0</v>
      </c>
      <c r="BM11" s="232">
        <v>0</v>
      </c>
    </row>
    <row r="12" spans="1:65">
      <c r="B12">
        <v>82</v>
      </c>
      <c r="D12" s="307">
        <v>82</v>
      </c>
      <c r="E12" s="310" t="s">
        <v>18</v>
      </c>
      <c r="F12" s="305">
        <v>0</v>
      </c>
      <c r="G12" s="305">
        <v>0</v>
      </c>
      <c r="H12" s="305">
        <v>0</v>
      </c>
      <c r="I12" s="305">
        <v>0</v>
      </c>
      <c r="J12" s="305">
        <v>0</v>
      </c>
      <c r="K12" s="305">
        <v>0</v>
      </c>
      <c r="L12" s="305">
        <v>0</v>
      </c>
      <c r="M12" s="305">
        <v>0</v>
      </c>
      <c r="N12" s="305">
        <v>0</v>
      </c>
      <c r="O12" s="305">
        <v>0</v>
      </c>
      <c r="P12" s="305">
        <v>0</v>
      </c>
      <c r="Q12" s="305">
        <v>0</v>
      </c>
      <c r="R12" s="305">
        <v>0</v>
      </c>
      <c r="S12" s="305">
        <v>0</v>
      </c>
      <c r="T12" s="305">
        <v>0</v>
      </c>
      <c r="U12" s="305">
        <v>0</v>
      </c>
      <c r="V12" s="305">
        <v>0</v>
      </c>
      <c r="W12" s="305">
        <v>0</v>
      </c>
      <c r="X12" s="305">
        <v>0</v>
      </c>
      <c r="Y12" s="305">
        <v>0</v>
      </c>
      <c r="Z12" s="305">
        <v>0</v>
      </c>
      <c r="AA12" s="305">
        <v>0</v>
      </c>
      <c r="AB12" s="305">
        <v>1</v>
      </c>
      <c r="AC12" s="305">
        <v>0</v>
      </c>
      <c r="AD12" s="305">
        <v>0</v>
      </c>
      <c r="AE12" s="309">
        <v>0</v>
      </c>
      <c r="AN12" s="232">
        <v>81</v>
      </c>
      <c r="AO12" s="232" t="s">
        <v>46</v>
      </c>
      <c r="AP12" s="232">
        <v>9</v>
      </c>
      <c r="AQ12" s="232">
        <v>2</v>
      </c>
      <c r="AS12" s="232" t="s">
        <v>46</v>
      </c>
      <c r="AT12" s="232">
        <v>15</v>
      </c>
      <c r="AV12" s="232">
        <v>102</v>
      </c>
      <c r="AW12" s="232" t="s">
        <v>44</v>
      </c>
      <c r="AX12" s="232">
        <v>0</v>
      </c>
      <c r="AY12" s="232">
        <v>0</v>
      </c>
      <c r="AZ12" s="232">
        <v>0</v>
      </c>
      <c r="BA12" s="232">
        <v>0</v>
      </c>
      <c r="BB12" s="232">
        <v>0</v>
      </c>
      <c r="BC12" s="232">
        <v>0</v>
      </c>
      <c r="BD12" s="232">
        <v>0</v>
      </c>
      <c r="BE12" s="232">
        <v>0</v>
      </c>
      <c r="BF12" s="232">
        <v>29</v>
      </c>
      <c r="BG12" s="232">
        <v>4215</v>
      </c>
      <c r="BH12" s="232">
        <v>0</v>
      </c>
      <c r="BI12" s="232">
        <v>0</v>
      </c>
      <c r="BJ12" s="232">
        <v>3</v>
      </c>
      <c r="BK12" s="232">
        <v>580</v>
      </c>
      <c r="BL12" s="232">
        <v>0</v>
      </c>
      <c r="BM12" s="232">
        <v>0</v>
      </c>
    </row>
    <row r="13" spans="1:65">
      <c r="B13">
        <v>101</v>
      </c>
      <c r="D13" s="307">
        <v>101</v>
      </c>
      <c r="E13" s="310" t="s">
        <v>38</v>
      </c>
      <c r="F13" s="305">
        <v>4</v>
      </c>
      <c r="G13" s="305">
        <v>1300</v>
      </c>
      <c r="H13" s="305">
        <v>2</v>
      </c>
      <c r="I13" s="305">
        <v>200</v>
      </c>
      <c r="J13" s="305">
        <v>0</v>
      </c>
      <c r="K13" s="305">
        <v>0</v>
      </c>
      <c r="L13" s="305">
        <v>0</v>
      </c>
      <c r="M13" s="305">
        <v>0</v>
      </c>
      <c r="N13" s="305">
        <v>0</v>
      </c>
      <c r="O13" s="305">
        <v>0</v>
      </c>
      <c r="P13" s="305">
        <v>0</v>
      </c>
      <c r="Q13" s="305">
        <v>0</v>
      </c>
      <c r="R13" s="305">
        <v>3</v>
      </c>
      <c r="S13" s="305">
        <v>450</v>
      </c>
      <c r="T13" s="305">
        <v>1</v>
      </c>
      <c r="U13" s="305">
        <v>100</v>
      </c>
      <c r="V13" s="305">
        <v>0</v>
      </c>
      <c r="W13" s="305">
        <v>0</v>
      </c>
      <c r="X13" s="305">
        <v>2</v>
      </c>
      <c r="Y13" s="305">
        <v>250</v>
      </c>
      <c r="Z13" s="305">
        <v>0</v>
      </c>
      <c r="AA13" s="305">
        <v>0</v>
      </c>
      <c r="AB13" s="305">
        <v>0</v>
      </c>
      <c r="AC13" s="305">
        <v>0</v>
      </c>
      <c r="AD13" s="305">
        <v>0</v>
      </c>
      <c r="AE13" s="309">
        <v>0</v>
      </c>
      <c r="AN13" s="232">
        <v>125</v>
      </c>
      <c r="AO13" s="232" t="s">
        <v>47</v>
      </c>
      <c r="AP13" s="232">
        <v>1</v>
      </c>
      <c r="AQ13" s="232">
        <v>1</v>
      </c>
      <c r="AS13" s="232" t="s">
        <v>47</v>
      </c>
      <c r="AT13" s="232">
        <v>8</v>
      </c>
      <c r="AV13" s="232">
        <v>81</v>
      </c>
      <c r="AW13" s="232" t="s">
        <v>46</v>
      </c>
      <c r="AX13" s="232">
        <v>0</v>
      </c>
      <c r="AY13" s="232">
        <v>0</v>
      </c>
      <c r="AZ13" s="232">
        <v>0</v>
      </c>
      <c r="BA13" s="232">
        <v>0</v>
      </c>
      <c r="BB13" s="232">
        <v>0</v>
      </c>
      <c r="BC13" s="232">
        <v>0</v>
      </c>
      <c r="BD13" s="232">
        <v>0</v>
      </c>
      <c r="BE13" s="232">
        <v>0</v>
      </c>
      <c r="BF13" s="232">
        <v>20</v>
      </c>
      <c r="BG13" s="232">
        <v>3370</v>
      </c>
      <c r="BH13" s="232">
        <v>0</v>
      </c>
      <c r="BI13" s="232">
        <v>0</v>
      </c>
      <c r="BJ13" s="232">
        <v>2</v>
      </c>
      <c r="BK13" s="232">
        <v>300</v>
      </c>
      <c r="BL13" s="232">
        <v>0</v>
      </c>
      <c r="BM13" s="232">
        <v>0</v>
      </c>
    </row>
    <row r="14" spans="1:65">
      <c r="B14">
        <v>81</v>
      </c>
      <c r="D14" s="307">
        <v>81</v>
      </c>
      <c r="E14" s="310" t="s">
        <v>43</v>
      </c>
      <c r="F14" s="305">
        <v>1</v>
      </c>
      <c r="G14" s="305">
        <v>300</v>
      </c>
      <c r="H14" s="305">
        <v>1</v>
      </c>
      <c r="I14" s="305">
        <v>100</v>
      </c>
      <c r="J14" s="305">
        <v>0</v>
      </c>
      <c r="K14" s="305">
        <v>0</v>
      </c>
      <c r="L14" s="305">
        <v>0</v>
      </c>
      <c r="M14" s="305">
        <v>0</v>
      </c>
      <c r="N14" s="305">
        <v>0</v>
      </c>
      <c r="O14" s="305">
        <v>0</v>
      </c>
      <c r="P14" s="305">
        <v>0</v>
      </c>
      <c r="Q14" s="305">
        <v>0</v>
      </c>
      <c r="R14" s="305">
        <v>5</v>
      </c>
      <c r="S14" s="305">
        <v>1600</v>
      </c>
      <c r="T14" s="305">
        <v>0</v>
      </c>
      <c r="U14" s="305">
        <v>0</v>
      </c>
      <c r="V14" s="305">
        <v>0</v>
      </c>
      <c r="W14" s="305">
        <v>0</v>
      </c>
      <c r="X14" s="305">
        <v>1</v>
      </c>
      <c r="Y14" s="305">
        <v>100</v>
      </c>
      <c r="Z14" s="305">
        <v>0</v>
      </c>
      <c r="AA14" s="305">
        <v>0</v>
      </c>
      <c r="AB14" s="305">
        <v>0</v>
      </c>
      <c r="AC14" s="305">
        <v>0</v>
      </c>
      <c r="AD14" s="305">
        <v>0</v>
      </c>
      <c r="AE14" s="309">
        <v>0</v>
      </c>
      <c r="AN14" s="232">
        <v>38</v>
      </c>
      <c r="AO14" s="232" t="s">
        <v>49</v>
      </c>
      <c r="AP14" s="232">
        <v>0</v>
      </c>
      <c r="AQ14" s="232">
        <v>4</v>
      </c>
      <c r="AS14" s="232" t="s">
        <v>49</v>
      </c>
      <c r="AT14" s="232">
        <v>1</v>
      </c>
      <c r="AV14" s="232">
        <v>125</v>
      </c>
      <c r="AW14" s="232" t="s">
        <v>47</v>
      </c>
      <c r="AX14" s="232">
        <v>0</v>
      </c>
      <c r="AY14" s="232">
        <v>0</v>
      </c>
      <c r="AZ14" s="232">
        <v>0</v>
      </c>
      <c r="BA14" s="232">
        <v>0</v>
      </c>
      <c r="BB14" s="232">
        <v>0</v>
      </c>
      <c r="BC14" s="232">
        <v>0</v>
      </c>
      <c r="BD14" s="232">
        <v>0</v>
      </c>
      <c r="BE14" s="232">
        <v>0</v>
      </c>
      <c r="BF14" s="232">
        <v>26</v>
      </c>
      <c r="BG14" s="232">
        <v>3830</v>
      </c>
      <c r="BH14" s="232">
        <v>0</v>
      </c>
      <c r="BI14" s="232">
        <v>0</v>
      </c>
      <c r="BJ14" s="232">
        <v>4</v>
      </c>
      <c r="BK14" s="232">
        <v>400</v>
      </c>
      <c r="BL14" s="232">
        <v>0</v>
      </c>
      <c r="BM14" s="232">
        <v>0</v>
      </c>
    </row>
    <row r="15" spans="1:65">
      <c r="B15">
        <v>102</v>
      </c>
      <c r="D15" s="307">
        <v>102</v>
      </c>
      <c r="E15" s="310" t="s">
        <v>44</v>
      </c>
      <c r="F15" s="305">
        <v>0</v>
      </c>
      <c r="G15" s="305">
        <v>0</v>
      </c>
      <c r="H15" s="305">
        <v>2</v>
      </c>
      <c r="I15" s="305">
        <v>300</v>
      </c>
      <c r="J15" s="305">
        <v>0</v>
      </c>
      <c r="K15" s="305">
        <v>0</v>
      </c>
      <c r="L15" s="305">
        <v>0</v>
      </c>
      <c r="M15" s="305">
        <v>0</v>
      </c>
      <c r="N15" s="305">
        <v>0</v>
      </c>
      <c r="O15" s="305">
        <v>0</v>
      </c>
      <c r="P15" s="305">
        <v>0</v>
      </c>
      <c r="Q15" s="305">
        <v>0</v>
      </c>
      <c r="R15" s="305">
        <v>0</v>
      </c>
      <c r="S15" s="305">
        <v>0</v>
      </c>
      <c r="T15" s="305">
        <v>0</v>
      </c>
      <c r="U15" s="305">
        <v>0</v>
      </c>
      <c r="V15" s="305">
        <v>0</v>
      </c>
      <c r="W15" s="305">
        <v>0</v>
      </c>
      <c r="X15" s="305">
        <v>0</v>
      </c>
      <c r="Y15" s="305">
        <v>0</v>
      </c>
      <c r="Z15" s="305">
        <v>0</v>
      </c>
      <c r="AA15" s="305">
        <v>0</v>
      </c>
      <c r="AB15" s="305">
        <v>0</v>
      </c>
      <c r="AC15" s="305">
        <v>0</v>
      </c>
      <c r="AD15" s="305">
        <v>0</v>
      </c>
      <c r="AE15" s="309">
        <v>0</v>
      </c>
      <c r="AN15" s="232">
        <v>219</v>
      </c>
      <c r="AO15" s="232" t="s">
        <v>67</v>
      </c>
      <c r="AP15" s="232">
        <v>1</v>
      </c>
      <c r="AQ15" s="232">
        <v>8</v>
      </c>
      <c r="AS15" s="232" t="s">
        <v>67</v>
      </c>
      <c r="AT15" s="232">
        <v>3</v>
      </c>
      <c r="AV15" s="232">
        <v>38</v>
      </c>
      <c r="AW15" s="232" t="s">
        <v>49</v>
      </c>
      <c r="AX15" s="232">
        <v>0</v>
      </c>
      <c r="AY15" s="232">
        <v>0</v>
      </c>
      <c r="AZ15" s="232">
        <v>0</v>
      </c>
      <c r="BA15" s="232">
        <v>0</v>
      </c>
      <c r="BB15" s="232">
        <v>0</v>
      </c>
      <c r="BC15" s="232">
        <v>0</v>
      </c>
      <c r="BD15" s="232">
        <v>0</v>
      </c>
      <c r="BE15" s="232">
        <v>0</v>
      </c>
      <c r="BF15" s="232">
        <v>2</v>
      </c>
      <c r="BG15" s="232">
        <v>200</v>
      </c>
      <c r="BH15" s="232">
        <v>0</v>
      </c>
      <c r="BI15" s="232">
        <v>0</v>
      </c>
      <c r="BJ15" s="232">
        <v>1</v>
      </c>
      <c r="BK15" s="232">
        <v>110</v>
      </c>
      <c r="BL15" s="232">
        <v>0</v>
      </c>
      <c r="BM15" s="232">
        <v>0</v>
      </c>
    </row>
    <row r="16" spans="1:65">
      <c r="B16">
        <v>79</v>
      </c>
      <c r="D16" s="307">
        <v>79</v>
      </c>
      <c r="E16" s="310" t="s">
        <v>46</v>
      </c>
      <c r="F16" s="305">
        <v>0</v>
      </c>
      <c r="G16" s="305">
        <v>0</v>
      </c>
      <c r="H16" s="305">
        <v>0</v>
      </c>
      <c r="I16" s="305">
        <v>0</v>
      </c>
      <c r="J16" s="305">
        <v>0</v>
      </c>
      <c r="K16" s="305">
        <v>0</v>
      </c>
      <c r="L16" s="305">
        <v>0</v>
      </c>
      <c r="M16" s="305">
        <v>0</v>
      </c>
      <c r="N16" s="305">
        <v>0</v>
      </c>
      <c r="O16" s="305">
        <v>0</v>
      </c>
      <c r="P16" s="305">
        <v>0</v>
      </c>
      <c r="Q16" s="305">
        <v>0</v>
      </c>
      <c r="R16" s="305">
        <v>1</v>
      </c>
      <c r="S16" s="305">
        <v>500</v>
      </c>
      <c r="T16" s="305">
        <v>0</v>
      </c>
      <c r="U16" s="305">
        <v>0</v>
      </c>
      <c r="V16" s="305">
        <v>0</v>
      </c>
      <c r="W16" s="305">
        <v>0</v>
      </c>
      <c r="X16" s="305">
        <v>0</v>
      </c>
      <c r="Y16" s="305">
        <v>0</v>
      </c>
      <c r="Z16" s="305">
        <v>0</v>
      </c>
      <c r="AA16" s="305">
        <v>0</v>
      </c>
      <c r="AB16" s="305">
        <v>0</v>
      </c>
      <c r="AC16" s="305">
        <v>0</v>
      </c>
      <c r="AD16" s="305">
        <v>0</v>
      </c>
      <c r="AE16" s="309">
        <v>0</v>
      </c>
      <c r="AN16" s="232">
        <v>87</v>
      </c>
      <c r="AO16" s="232" t="s">
        <v>68</v>
      </c>
      <c r="AP16" s="232">
        <v>0</v>
      </c>
      <c r="AQ16" s="232">
        <v>0</v>
      </c>
      <c r="AS16" s="232" t="s">
        <v>68</v>
      </c>
      <c r="AT16" s="232">
        <v>0</v>
      </c>
      <c r="AV16" s="232">
        <v>219</v>
      </c>
      <c r="AW16" s="232" t="s">
        <v>67</v>
      </c>
      <c r="AX16" s="232">
        <v>0</v>
      </c>
      <c r="AY16" s="232">
        <v>0</v>
      </c>
      <c r="AZ16" s="232">
        <v>2</v>
      </c>
      <c r="BA16" s="232">
        <v>100</v>
      </c>
      <c r="BB16" s="232">
        <v>0</v>
      </c>
      <c r="BC16" s="232">
        <v>0</v>
      </c>
      <c r="BD16" s="232">
        <v>1</v>
      </c>
      <c r="BE16" s="232">
        <v>50</v>
      </c>
      <c r="BF16" s="232">
        <v>32</v>
      </c>
      <c r="BG16" s="232">
        <v>3700</v>
      </c>
      <c r="BH16" s="232">
        <v>0</v>
      </c>
      <c r="BI16" s="232">
        <v>0</v>
      </c>
      <c r="BJ16" s="232">
        <v>11</v>
      </c>
      <c r="BK16" s="232">
        <v>1300</v>
      </c>
      <c r="BL16" s="232">
        <v>0</v>
      </c>
      <c r="BM16" s="232">
        <v>0</v>
      </c>
    </row>
    <row r="17" spans="2:65">
      <c r="B17">
        <v>125</v>
      </c>
      <c r="D17" s="307">
        <v>125</v>
      </c>
      <c r="E17" s="310" t="s">
        <v>47</v>
      </c>
      <c r="F17" s="305">
        <v>2</v>
      </c>
      <c r="G17" s="305">
        <v>300</v>
      </c>
      <c r="H17" s="305">
        <v>3</v>
      </c>
      <c r="I17" s="305">
        <v>280</v>
      </c>
      <c r="J17" s="305">
        <v>0</v>
      </c>
      <c r="K17" s="305">
        <v>0</v>
      </c>
      <c r="L17" s="305">
        <v>1</v>
      </c>
      <c r="M17" s="305">
        <v>100</v>
      </c>
      <c r="N17" s="305">
        <v>0</v>
      </c>
      <c r="O17" s="305">
        <v>0</v>
      </c>
      <c r="P17" s="305">
        <v>0</v>
      </c>
      <c r="Q17" s="305">
        <v>0</v>
      </c>
      <c r="R17" s="305">
        <v>1</v>
      </c>
      <c r="S17" s="305">
        <v>150</v>
      </c>
      <c r="T17" s="305">
        <v>1</v>
      </c>
      <c r="U17" s="305">
        <v>100</v>
      </c>
      <c r="V17" s="305">
        <v>0</v>
      </c>
      <c r="W17" s="305">
        <v>0</v>
      </c>
      <c r="X17" s="305">
        <v>1</v>
      </c>
      <c r="Y17" s="305">
        <v>200</v>
      </c>
      <c r="Z17" s="305">
        <v>3</v>
      </c>
      <c r="AA17" s="305">
        <v>150</v>
      </c>
      <c r="AB17" s="305">
        <v>0</v>
      </c>
      <c r="AC17" s="305">
        <v>0</v>
      </c>
      <c r="AD17" s="305">
        <v>0</v>
      </c>
      <c r="AE17" s="309">
        <v>0</v>
      </c>
      <c r="AN17" s="232">
        <v>63</v>
      </c>
      <c r="AO17" s="232" t="s">
        <v>69</v>
      </c>
      <c r="AP17" s="232">
        <v>0</v>
      </c>
      <c r="AQ17" s="232">
        <v>0</v>
      </c>
      <c r="AS17" s="232" t="s">
        <v>69</v>
      </c>
      <c r="AT17" s="232">
        <v>0</v>
      </c>
      <c r="AV17" s="232">
        <v>87</v>
      </c>
      <c r="AW17" s="232" t="s">
        <v>68</v>
      </c>
      <c r="AX17" s="232">
        <v>5</v>
      </c>
      <c r="AY17" s="232">
        <v>1100</v>
      </c>
      <c r="AZ17" s="232">
        <v>10</v>
      </c>
      <c r="BA17" s="232">
        <v>1290</v>
      </c>
      <c r="BB17" s="232">
        <v>0</v>
      </c>
      <c r="BC17" s="232">
        <v>0</v>
      </c>
      <c r="BD17" s="232">
        <v>1</v>
      </c>
      <c r="BE17" s="232">
        <v>200</v>
      </c>
      <c r="BF17" s="232">
        <v>6</v>
      </c>
      <c r="BG17" s="232">
        <v>900</v>
      </c>
      <c r="BH17" s="232">
        <v>0</v>
      </c>
      <c r="BI17" s="232">
        <v>0</v>
      </c>
      <c r="BJ17" s="232">
        <v>2</v>
      </c>
      <c r="BK17" s="232">
        <v>350</v>
      </c>
      <c r="BL17" s="232">
        <v>0</v>
      </c>
      <c r="BM17" s="232">
        <v>0</v>
      </c>
    </row>
    <row r="18" spans="2:65">
      <c r="B18">
        <v>38</v>
      </c>
      <c r="D18" s="307">
        <v>38</v>
      </c>
      <c r="E18" s="310" t="s">
        <v>49</v>
      </c>
      <c r="F18" s="305">
        <v>0</v>
      </c>
      <c r="G18" s="305">
        <v>0</v>
      </c>
      <c r="H18" s="305">
        <v>2</v>
      </c>
      <c r="I18" s="305">
        <v>500</v>
      </c>
      <c r="J18" s="305">
        <v>0</v>
      </c>
      <c r="K18" s="305">
        <v>0</v>
      </c>
      <c r="L18" s="305">
        <v>0</v>
      </c>
      <c r="M18" s="305">
        <v>0</v>
      </c>
      <c r="N18" s="305">
        <v>0</v>
      </c>
      <c r="O18" s="305">
        <v>0</v>
      </c>
      <c r="P18" s="305">
        <v>0</v>
      </c>
      <c r="Q18" s="305">
        <v>0</v>
      </c>
      <c r="R18" s="305">
        <v>2</v>
      </c>
      <c r="S18" s="305">
        <v>200</v>
      </c>
      <c r="T18" s="305">
        <v>1</v>
      </c>
      <c r="U18" s="305">
        <v>100</v>
      </c>
      <c r="V18" s="305">
        <v>0</v>
      </c>
      <c r="W18" s="305">
        <v>0</v>
      </c>
      <c r="X18" s="305">
        <v>1</v>
      </c>
      <c r="Y18" s="305">
        <v>300</v>
      </c>
      <c r="Z18" s="305">
        <v>0</v>
      </c>
      <c r="AA18" s="305">
        <v>0</v>
      </c>
      <c r="AB18" s="305">
        <v>0</v>
      </c>
      <c r="AC18" s="305">
        <v>0</v>
      </c>
      <c r="AD18" s="305">
        <v>0</v>
      </c>
      <c r="AE18" s="309">
        <v>0</v>
      </c>
      <c r="AJ18" s="13">
        <f>AJ30/D29</f>
        <v>7.4498567335243557E-2</v>
      </c>
      <c r="AN18" s="232">
        <v>33</v>
      </c>
      <c r="AO18" s="232" t="s">
        <v>71</v>
      </c>
      <c r="AP18" s="232">
        <v>0</v>
      </c>
      <c r="AQ18" s="232">
        <v>0</v>
      </c>
      <c r="AS18" s="232" t="s">
        <v>71</v>
      </c>
      <c r="AT18" s="232">
        <v>0</v>
      </c>
      <c r="AV18" s="232">
        <v>63</v>
      </c>
      <c r="AW18" s="232" t="s">
        <v>69</v>
      </c>
      <c r="AX18" s="232">
        <v>1</v>
      </c>
      <c r="AY18" s="232">
        <v>300</v>
      </c>
      <c r="AZ18" s="232">
        <v>0</v>
      </c>
      <c r="BA18" s="232">
        <v>0</v>
      </c>
      <c r="BB18" s="232">
        <v>0</v>
      </c>
      <c r="BC18" s="232">
        <v>0</v>
      </c>
      <c r="BD18" s="232">
        <v>7</v>
      </c>
      <c r="BE18" s="232">
        <v>930</v>
      </c>
      <c r="BF18" s="232">
        <v>5</v>
      </c>
      <c r="BG18" s="232">
        <v>480</v>
      </c>
      <c r="BH18" s="232">
        <v>3</v>
      </c>
      <c r="BI18" s="232">
        <v>330</v>
      </c>
      <c r="BJ18" s="232">
        <v>0</v>
      </c>
      <c r="BK18" s="232">
        <v>0</v>
      </c>
      <c r="BL18" s="232">
        <v>0</v>
      </c>
      <c r="BM18" s="232">
        <v>0</v>
      </c>
    </row>
    <row r="19" spans="2:65">
      <c r="B19">
        <v>217</v>
      </c>
      <c r="D19" s="307">
        <v>217</v>
      </c>
      <c r="E19" s="310" t="s">
        <v>67</v>
      </c>
      <c r="F19" s="305">
        <v>5</v>
      </c>
      <c r="G19" s="305">
        <v>750</v>
      </c>
      <c r="H19" s="305">
        <v>17</v>
      </c>
      <c r="I19" s="305">
        <v>1360</v>
      </c>
      <c r="J19" s="305">
        <v>1</v>
      </c>
      <c r="K19" s="305">
        <v>50</v>
      </c>
      <c r="L19" s="305">
        <v>0</v>
      </c>
      <c r="M19" s="305">
        <v>0</v>
      </c>
      <c r="N19" s="305">
        <v>0</v>
      </c>
      <c r="O19" s="305">
        <v>0</v>
      </c>
      <c r="P19" s="305">
        <v>0</v>
      </c>
      <c r="Q19" s="305">
        <v>0</v>
      </c>
      <c r="R19" s="305">
        <v>2</v>
      </c>
      <c r="S19" s="305">
        <v>350</v>
      </c>
      <c r="T19" s="305">
        <v>3</v>
      </c>
      <c r="U19" s="305">
        <v>200</v>
      </c>
      <c r="V19" s="305">
        <v>0</v>
      </c>
      <c r="W19" s="305">
        <v>0</v>
      </c>
      <c r="X19" s="305">
        <v>2</v>
      </c>
      <c r="Y19" s="305">
        <v>300</v>
      </c>
      <c r="Z19" s="305">
        <v>3</v>
      </c>
      <c r="AA19" s="305">
        <v>100</v>
      </c>
      <c r="AB19" s="305">
        <v>0</v>
      </c>
      <c r="AC19" s="305">
        <v>0</v>
      </c>
      <c r="AD19" s="305">
        <v>0</v>
      </c>
      <c r="AE19" s="309">
        <v>0</v>
      </c>
      <c r="AN19" s="232">
        <v>83</v>
      </c>
      <c r="AO19" s="232" t="s">
        <v>72</v>
      </c>
      <c r="AP19" s="232">
        <v>0</v>
      </c>
      <c r="AQ19" s="232">
        <v>0</v>
      </c>
      <c r="AS19" s="232" t="s">
        <v>72</v>
      </c>
      <c r="AT19" s="232">
        <v>0</v>
      </c>
      <c r="AV19" s="232">
        <v>33</v>
      </c>
      <c r="AW19" s="232" t="s">
        <v>71</v>
      </c>
      <c r="AX19" s="232">
        <v>6</v>
      </c>
      <c r="AY19" s="232">
        <v>4050</v>
      </c>
      <c r="AZ19" s="232">
        <v>0</v>
      </c>
      <c r="BA19" s="232">
        <v>0</v>
      </c>
      <c r="BB19" s="232">
        <v>0</v>
      </c>
      <c r="BC19" s="232">
        <v>0</v>
      </c>
      <c r="BD19" s="232">
        <v>10</v>
      </c>
      <c r="BE19" s="232">
        <v>4600</v>
      </c>
      <c r="BF19" s="232">
        <v>0</v>
      </c>
      <c r="BG19" s="232">
        <v>0</v>
      </c>
      <c r="BH19" s="232">
        <v>1</v>
      </c>
      <c r="BI19" s="232">
        <v>250</v>
      </c>
      <c r="BJ19" s="232">
        <v>9</v>
      </c>
      <c r="BK19" s="232">
        <v>4705</v>
      </c>
      <c r="BL19" s="232">
        <v>0</v>
      </c>
      <c r="BM19" s="232">
        <v>0</v>
      </c>
    </row>
    <row r="20" spans="2:65">
      <c r="B20">
        <v>87</v>
      </c>
      <c r="D20" s="307">
        <v>87</v>
      </c>
      <c r="E20" s="310" t="s">
        <v>68</v>
      </c>
      <c r="F20" s="305">
        <v>0</v>
      </c>
      <c r="G20" s="305">
        <v>0</v>
      </c>
      <c r="H20" s="305">
        <v>0</v>
      </c>
      <c r="I20" s="305">
        <v>0</v>
      </c>
      <c r="J20" s="305">
        <v>0</v>
      </c>
      <c r="K20" s="305">
        <v>0</v>
      </c>
      <c r="L20" s="305">
        <v>0</v>
      </c>
      <c r="M20" s="305">
        <v>0</v>
      </c>
      <c r="N20" s="305">
        <v>4</v>
      </c>
      <c r="O20" s="305">
        <v>1100</v>
      </c>
      <c r="P20" s="305">
        <v>0</v>
      </c>
      <c r="Q20" s="305">
        <v>0</v>
      </c>
      <c r="R20" s="305">
        <v>0</v>
      </c>
      <c r="S20" s="305">
        <v>0</v>
      </c>
      <c r="T20" s="305">
        <v>0</v>
      </c>
      <c r="U20" s="305">
        <v>0</v>
      </c>
      <c r="V20" s="305">
        <v>1</v>
      </c>
      <c r="W20" s="305">
        <v>250</v>
      </c>
      <c r="X20" s="305">
        <v>0</v>
      </c>
      <c r="Y20" s="305">
        <v>0</v>
      </c>
      <c r="Z20" s="305">
        <v>0</v>
      </c>
      <c r="AA20" s="305">
        <v>0</v>
      </c>
      <c r="AB20" s="305">
        <v>0</v>
      </c>
      <c r="AC20" s="305">
        <v>0</v>
      </c>
      <c r="AD20" s="305">
        <v>0</v>
      </c>
      <c r="AE20" s="309">
        <v>0</v>
      </c>
      <c r="AN20" s="232">
        <v>49</v>
      </c>
      <c r="AO20" s="232" t="s">
        <v>73</v>
      </c>
      <c r="AP20" s="232">
        <v>0</v>
      </c>
      <c r="AQ20" s="232">
        <v>1</v>
      </c>
      <c r="AS20" s="232" t="s">
        <v>73</v>
      </c>
      <c r="AT20" s="232">
        <v>0</v>
      </c>
      <c r="AV20" s="232">
        <v>83</v>
      </c>
      <c r="AW20" s="232" t="s">
        <v>72</v>
      </c>
      <c r="AX20" s="232">
        <v>2</v>
      </c>
      <c r="AY20" s="232">
        <v>1000</v>
      </c>
      <c r="AZ20" s="232">
        <v>0</v>
      </c>
      <c r="BA20" s="232">
        <v>0</v>
      </c>
      <c r="BB20" s="232">
        <v>0</v>
      </c>
      <c r="BC20" s="232">
        <v>0</v>
      </c>
      <c r="BD20" s="232">
        <v>16</v>
      </c>
      <c r="BE20" s="232">
        <v>5850</v>
      </c>
      <c r="BF20" s="232">
        <v>12</v>
      </c>
      <c r="BG20" s="232">
        <v>1780</v>
      </c>
      <c r="BH20" s="232">
        <v>12</v>
      </c>
      <c r="BI20" s="232">
        <v>2670</v>
      </c>
      <c r="BJ20" s="232">
        <v>11</v>
      </c>
      <c r="BK20" s="232">
        <v>5400</v>
      </c>
      <c r="BL20" s="232">
        <v>1</v>
      </c>
      <c r="BM20" s="232">
        <v>500</v>
      </c>
    </row>
    <row r="21" spans="2:65">
      <c r="B21">
        <v>63</v>
      </c>
      <c r="D21" s="307">
        <v>63</v>
      </c>
      <c r="E21" s="310" t="s">
        <v>69</v>
      </c>
      <c r="F21" s="305">
        <v>0</v>
      </c>
      <c r="G21" s="305">
        <v>0</v>
      </c>
      <c r="H21" s="305">
        <v>0</v>
      </c>
      <c r="I21" s="305">
        <v>0</v>
      </c>
      <c r="J21" s="305">
        <v>0</v>
      </c>
      <c r="K21" s="305">
        <v>0</v>
      </c>
      <c r="L21" s="305">
        <v>0</v>
      </c>
      <c r="M21" s="305">
        <v>0</v>
      </c>
      <c r="N21" s="305">
        <v>3</v>
      </c>
      <c r="O21" s="305">
        <v>520</v>
      </c>
      <c r="P21" s="305">
        <v>0</v>
      </c>
      <c r="Q21" s="305">
        <v>0</v>
      </c>
      <c r="R21" s="305">
        <v>0</v>
      </c>
      <c r="S21" s="305">
        <v>0</v>
      </c>
      <c r="T21" s="305">
        <v>0</v>
      </c>
      <c r="U21" s="305">
        <v>0</v>
      </c>
      <c r="V21" s="305">
        <v>0</v>
      </c>
      <c r="W21" s="305">
        <v>0</v>
      </c>
      <c r="X21" s="305">
        <v>0</v>
      </c>
      <c r="Y21" s="305">
        <v>0</v>
      </c>
      <c r="Z21" s="305">
        <v>0</v>
      </c>
      <c r="AA21" s="305">
        <v>0</v>
      </c>
      <c r="AB21" s="305">
        <v>0</v>
      </c>
      <c r="AC21" s="305">
        <v>0</v>
      </c>
      <c r="AD21" s="305">
        <v>0</v>
      </c>
      <c r="AE21" s="309">
        <v>0</v>
      </c>
      <c r="AN21" s="232">
        <v>196</v>
      </c>
      <c r="AO21" s="232" t="s">
        <v>75</v>
      </c>
      <c r="AP21" s="232">
        <v>0</v>
      </c>
      <c r="AQ21" s="232">
        <v>0</v>
      </c>
      <c r="AS21" s="232" t="s">
        <v>75</v>
      </c>
      <c r="AT21" s="232">
        <v>4</v>
      </c>
      <c r="AV21" s="232">
        <v>49</v>
      </c>
      <c r="AW21" s="232" t="s">
        <v>73</v>
      </c>
      <c r="AX21" s="232">
        <v>2</v>
      </c>
      <c r="AY21" s="232">
        <v>500</v>
      </c>
      <c r="AZ21" s="232">
        <v>7</v>
      </c>
      <c r="BA21" s="232">
        <v>854</v>
      </c>
      <c r="BB21" s="232">
        <v>0</v>
      </c>
      <c r="BC21" s="232">
        <v>0</v>
      </c>
      <c r="BD21" s="232">
        <v>2</v>
      </c>
      <c r="BE21" s="232">
        <v>450</v>
      </c>
      <c r="BF21" s="232">
        <v>9</v>
      </c>
      <c r="BG21" s="232">
        <v>970</v>
      </c>
      <c r="BH21" s="232">
        <v>0</v>
      </c>
      <c r="BI21" s="232">
        <v>0</v>
      </c>
      <c r="BJ21" s="232">
        <v>5</v>
      </c>
      <c r="BK21" s="232">
        <v>730</v>
      </c>
      <c r="BL21" s="232">
        <v>0</v>
      </c>
      <c r="BM21" s="232">
        <v>0</v>
      </c>
    </row>
    <row r="22" spans="2:65">
      <c r="B22">
        <v>33</v>
      </c>
      <c r="D22" s="307">
        <v>33</v>
      </c>
      <c r="E22" s="310" t="s">
        <v>71</v>
      </c>
      <c r="F22" s="305">
        <v>0</v>
      </c>
      <c r="G22" s="305">
        <v>0</v>
      </c>
      <c r="H22" s="305">
        <v>0</v>
      </c>
      <c r="I22" s="305">
        <v>0</v>
      </c>
      <c r="J22" s="305">
        <v>0</v>
      </c>
      <c r="K22" s="305">
        <v>0</v>
      </c>
      <c r="L22" s="305">
        <v>0</v>
      </c>
      <c r="M22" s="305">
        <v>0</v>
      </c>
      <c r="N22" s="305">
        <v>0</v>
      </c>
      <c r="O22" s="305">
        <v>0</v>
      </c>
      <c r="P22" s="305">
        <v>0</v>
      </c>
      <c r="Q22" s="305">
        <v>0</v>
      </c>
      <c r="R22" s="305">
        <v>0</v>
      </c>
      <c r="S22" s="305">
        <v>0</v>
      </c>
      <c r="T22" s="305">
        <v>0</v>
      </c>
      <c r="U22" s="305">
        <v>0</v>
      </c>
      <c r="V22" s="305">
        <v>0</v>
      </c>
      <c r="W22" s="305">
        <v>0</v>
      </c>
      <c r="X22" s="305">
        <v>0</v>
      </c>
      <c r="Y22" s="305">
        <v>0</v>
      </c>
      <c r="Z22" s="305">
        <v>0</v>
      </c>
      <c r="AA22" s="305">
        <v>0</v>
      </c>
      <c r="AB22" s="305">
        <v>0</v>
      </c>
      <c r="AC22" s="305">
        <v>0</v>
      </c>
      <c r="AD22" s="305">
        <v>0</v>
      </c>
      <c r="AE22" s="309">
        <v>0</v>
      </c>
      <c r="AN22" s="232">
        <v>26</v>
      </c>
      <c r="AO22" s="232" t="s">
        <v>80</v>
      </c>
      <c r="AP22" s="232">
        <v>0</v>
      </c>
      <c r="AQ22" s="232">
        <v>0</v>
      </c>
      <c r="AS22" s="232" t="s">
        <v>80</v>
      </c>
      <c r="AT22" s="232">
        <v>0</v>
      </c>
      <c r="AV22" s="232">
        <v>196</v>
      </c>
      <c r="AW22" s="232" t="s">
        <v>75</v>
      </c>
      <c r="AX22" s="232">
        <v>2</v>
      </c>
      <c r="AY22" s="232">
        <v>450</v>
      </c>
      <c r="AZ22" s="232">
        <v>17</v>
      </c>
      <c r="BA22" s="232">
        <v>2160</v>
      </c>
      <c r="BB22" s="232">
        <v>1</v>
      </c>
      <c r="BC22" s="232">
        <v>312</v>
      </c>
      <c r="BD22" s="232">
        <v>0</v>
      </c>
      <c r="BE22" s="232">
        <v>0</v>
      </c>
      <c r="BF22" s="232">
        <v>9</v>
      </c>
      <c r="BG22" s="232">
        <v>1250</v>
      </c>
      <c r="BH22" s="232">
        <v>1</v>
      </c>
      <c r="BI22" s="232">
        <v>150</v>
      </c>
      <c r="BJ22" s="232">
        <v>2</v>
      </c>
      <c r="BK22" s="232">
        <v>750</v>
      </c>
      <c r="BL22" s="232">
        <v>1</v>
      </c>
      <c r="BM22" s="232">
        <v>200</v>
      </c>
    </row>
    <row r="23" spans="2:65">
      <c r="B23">
        <v>83</v>
      </c>
      <c r="D23" s="307">
        <v>83</v>
      </c>
      <c r="E23" s="310" t="s">
        <v>72</v>
      </c>
      <c r="F23" s="305">
        <v>0</v>
      </c>
      <c r="G23" s="305">
        <v>0</v>
      </c>
      <c r="H23" s="305">
        <v>0</v>
      </c>
      <c r="I23" s="305">
        <v>0</v>
      </c>
      <c r="J23" s="305">
        <v>0</v>
      </c>
      <c r="K23" s="305">
        <v>0</v>
      </c>
      <c r="L23" s="305">
        <v>0</v>
      </c>
      <c r="M23" s="305">
        <v>0</v>
      </c>
      <c r="N23" s="305">
        <v>2</v>
      </c>
      <c r="O23" s="305">
        <v>1250</v>
      </c>
      <c r="P23" s="305">
        <v>0</v>
      </c>
      <c r="Q23" s="305">
        <v>0</v>
      </c>
      <c r="R23" s="305">
        <v>0</v>
      </c>
      <c r="S23" s="305">
        <v>0</v>
      </c>
      <c r="T23" s="305">
        <v>0</v>
      </c>
      <c r="U23" s="305">
        <v>0</v>
      </c>
      <c r="V23" s="305">
        <v>2</v>
      </c>
      <c r="W23" s="305">
        <v>1100</v>
      </c>
      <c r="X23" s="305">
        <v>0</v>
      </c>
      <c r="Y23" s="305">
        <v>0</v>
      </c>
      <c r="Z23" s="305">
        <v>0</v>
      </c>
      <c r="AA23" s="305">
        <v>0</v>
      </c>
      <c r="AB23" s="305">
        <v>0</v>
      </c>
      <c r="AC23" s="305">
        <v>0</v>
      </c>
      <c r="AD23" s="305">
        <v>0</v>
      </c>
      <c r="AE23" s="309">
        <v>0</v>
      </c>
      <c r="AN23" s="232">
        <v>270</v>
      </c>
      <c r="AO23" s="232" t="s">
        <v>81</v>
      </c>
      <c r="AP23" s="232">
        <v>0</v>
      </c>
      <c r="AQ23" s="232">
        <v>6</v>
      </c>
      <c r="AS23" s="232" t="s">
        <v>81</v>
      </c>
      <c r="AT23" s="232">
        <v>0</v>
      </c>
      <c r="AV23" s="232">
        <v>26</v>
      </c>
      <c r="AW23" s="232" t="s">
        <v>80</v>
      </c>
      <c r="AX23" s="232">
        <v>0</v>
      </c>
      <c r="AY23" s="232">
        <v>0</v>
      </c>
      <c r="AZ23" s="232">
        <v>1</v>
      </c>
      <c r="BA23" s="232">
        <v>300</v>
      </c>
      <c r="BB23" s="232">
        <v>0</v>
      </c>
      <c r="BC23" s="232">
        <v>0</v>
      </c>
      <c r="BD23" s="232">
        <v>0</v>
      </c>
      <c r="BE23" s="232">
        <v>0</v>
      </c>
      <c r="BF23" s="232">
        <v>0</v>
      </c>
      <c r="BG23" s="232">
        <v>0</v>
      </c>
      <c r="BH23" s="232">
        <v>2</v>
      </c>
      <c r="BI23" s="232">
        <v>200</v>
      </c>
      <c r="BJ23" s="232">
        <v>2</v>
      </c>
      <c r="BK23" s="232">
        <v>600</v>
      </c>
      <c r="BL23" s="232">
        <v>0</v>
      </c>
      <c r="BM23" s="232">
        <v>0</v>
      </c>
    </row>
    <row r="24" spans="2:65">
      <c r="B24">
        <v>49</v>
      </c>
      <c r="D24" s="307">
        <v>49</v>
      </c>
      <c r="E24" s="310" t="s">
        <v>73</v>
      </c>
      <c r="F24" s="305">
        <v>0</v>
      </c>
      <c r="G24" s="305">
        <v>0</v>
      </c>
      <c r="H24" s="305">
        <v>0</v>
      </c>
      <c r="I24" s="305">
        <v>0</v>
      </c>
      <c r="J24" s="305">
        <v>0</v>
      </c>
      <c r="K24" s="305">
        <v>0</v>
      </c>
      <c r="L24" s="305">
        <v>0</v>
      </c>
      <c r="M24" s="305">
        <v>0</v>
      </c>
      <c r="N24" s="305">
        <v>0</v>
      </c>
      <c r="O24" s="305">
        <v>0</v>
      </c>
      <c r="P24" s="305">
        <v>0</v>
      </c>
      <c r="Q24" s="305">
        <v>0</v>
      </c>
      <c r="R24" s="305">
        <v>0</v>
      </c>
      <c r="S24" s="305">
        <v>0</v>
      </c>
      <c r="T24" s="305">
        <v>0</v>
      </c>
      <c r="U24" s="305">
        <v>0</v>
      </c>
      <c r="V24" s="305">
        <v>0</v>
      </c>
      <c r="W24" s="305">
        <v>0</v>
      </c>
      <c r="X24" s="305">
        <v>0</v>
      </c>
      <c r="Y24" s="305">
        <v>0</v>
      </c>
      <c r="Z24" s="305">
        <v>0</v>
      </c>
      <c r="AA24" s="305">
        <v>0</v>
      </c>
      <c r="AB24" s="305">
        <v>0</v>
      </c>
      <c r="AC24" s="305">
        <v>0</v>
      </c>
      <c r="AD24" s="305">
        <v>0</v>
      </c>
      <c r="AE24" s="309">
        <v>0</v>
      </c>
      <c r="AN24" s="232">
        <v>21</v>
      </c>
      <c r="AO24" s="232" t="s">
        <v>82</v>
      </c>
      <c r="AP24" s="232">
        <v>0</v>
      </c>
      <c r="AQ24" s="232">
        <v>0</v>
      </c>
      <c r="AS24" s="232" t="s">
        <v>82</v>
      </c>
      <c r="AT24" s="232">
        <v>0</v>
      </c>
      <c r="AV24" s="232">
        <v>270</v>
      </c>
      <c r="AW24" s="232" t="s">
        <v>81</v>
      </c>
      <c r="AX24" s="232">
        <v>14</v>
      </c>
      <c r="AY24" s="232">
        <v>3250</v>
      </c>
      <c r="AZ24" s="232">
        <v>10</v>
      </c>
      <c r="BA24" s="232">
        <v>1250</v>
      </c>
      <c r="BB24" s="232">
        <v>3</v>
      </c>
      <c r="BC24" s="232">
        <v>700</v>
      </c>
      <c r="BD24" s="232">
        <v>9</v>
      </c>
      <c r="BE24" s="232">
        <v>2850</v>
      </c>
      <c r="BF24" s="232">
        <v>24</v>
      </c>
      <c r="BG24" s="232">
        <v>2970</v>
      </c>
      <c r="BH24" s="232">
        <v>51</v>
      </c>
      <c r="BI24" s="232">
        <v>7880</v>
      </c>
      <c r="BJ24" s="232">
        <v>46</v>
      </c>
      <c r="BK24" s="232">
        <v>13240</v>
      </c>
      <c r="BL24" s="232">
        <v>2</v>
      </c>
      <c r="BM24" s="232">
        <v>370</v>
      </c>
    </row>
    <row r="25" spans="2:65">
      <c r="B25">
        <v>195</v>
      </c>
      <c r="D25" s="307">
        <v>195</v>
      </c>
      <c r="E25" s="310" t="s">
        <v>75</v>
      </c>
      <c r="F25" s="305">
        <v>1</v>
      </c>
      <c r="G25" s="305">
        <v>150</v>
      </c>
      <c r="H25" s="305">
        <v>0</v>
      </c>
      <c r="I25" s="305">
        <v>0</v>
      </c>
      <c r="J25" s="305">
        <v>0</v>
      </c>
      <c r="K25" s="305">
        <v>0</v>
      </c>
      <c r="L25" s="305">
        <v>0</v>
      </c>
      <c r="M25" s="305">
        <v>0</v>
      </c>
      <c r="N25" s="305">
        <v>11</v>
      </c>
      <c r="O25" s="305">
        <v>6100</v>
      </c>
      <c r="P25" s="305">
        <v>0</v>
      </c>
      <c r="Q25" s="305">
        <v>0</v>
      </c>
      <c r="R25" s="305">
        <v>0</v>
      </c>
      <c r="S25" s="305">
        <v>0</v>
      </c>
      <c r="T25" s="305">
        <v>0</v>
      </c>
      <c r="U25" s="305">
        <v>0</v>
      </c>
      <c r="V25" s="305">
        <v>0</v>
      </c>
      <c r="W25" s="305">
        <v>0</v>
      </c>
      <c r="X25" s="305">
        <v>0</v>
      </c>
      <c r="Y25" s="305">
        <v>0</v>
      </c>
      <c r="Z25" s="305">
        <v>0</v>
      </c>
      <c r="AA25" s="305">
        <v>0</v>
      </c>
      <c r="AB25" s="305">
        <v>0</v>
      </c>
      <c r="AC25" s="305">
        <v>0</v>
      </c>
      <c r="AD25" s="305">
        <v>3</v>
      </c>
      <c r="AE25" s="309">
        <v>700</v>
      </c>
      <c r="AJ25">
        <f>G29+I29+K29+M29+O29+Q29+S29+U29+W29+Y29+AA29+AE29</f>
        <v>22330</v>
      </c>
      <c r="AN25" s="232">
        <v>14</v>
      </c>
      <c r="AO25" s="232" t="s">
        <v>85</v>
      </c>
      <c r="AP25" s="232">
        <v>0</v>
      </c>
      <c r="AQ25" s="232">
        <v>3</v>
      </c>
      <c r="AS25" s="232" t="s">
        <v>85</v>
      </c>
      <c r="AT25" s="232">
        <v>0</v>
      </c>
      <c r="AV25" s="232">
        <v>21</v>
      </c>
      <c r="AW25" s="232" t="s">
        <v>82</v>
      </c>
      <c r="AX25" s="232">
        <v>0</v>
      </c>
      <c r="AY25" s="232">
        <v>0</v>
      </c>
      <c r="AZ25" s="232">
        <v>0</v>
      </c>
      <c r="BA25" s="232">
        <v>0</v>
      </c>
      <c r="BB25" s="232">
        <v>0</v>
      </c>
      <c r="BC25" s="232">
        <v>0</v>
      </c>
      <c r="BD25" s="232">
        <v>0</v>
      </c>
      <c r="BE25" s="232">
        <v>0</v>
      </c>
      <c r="BF25" s="232">
        <v>1</v>
      </c>
      <c r="BG25" s="232">
        <v>100</v>
      </c>
      <c r="BH25" s="232">
        <v>0</v>
      </c>
      <c r="BI25" s="232">
        <v>0</v>
      </c>
      <c r="BJ25" s="232">
        <v>0</v>
      </c>
      <c r="BK25" s="232">
        <v>0</v>
      </c>
      <c r="BL25" s="232">
        <v>1</v>
      </c>
      <c r="BM25" s="232">
        <v>100</v>
      </c>
    </row>
    <row r="26" spans="2:65">
      <c r="B26">
        <v>26</v>
      </c>
      <c r="D26" s="307">
        <v>26</v>
      </c>
      <c r="E26" s="310" t="s">
        <v>80</v>
      </c>
      <c r="F26" s="305">
        <v>0</v>
      </c>
      <c r="G26" s="305">
        <v>0</v>
      </c>
      <c r="H26" s="305">
        <v>0</v>
      </c>
      <c r="I26" s="305">
        <v>0</v>
      </c>
      <c r="J26" s="305">
        <v>0</v>
      </c>
      <c r="K26" s="305">
        <v>0</v>
      </c>
      <c r="L26" s="305">
        <v>0</v>
      </c>
      <c r="M26" s="305">
        <v>0</v>
      </c>
      <c r="N26" s="305">
        <v>0</v>
      </c>
      <c r="O26" s="305">
        <v>0</v>
      </c>
      <c r="P26" s="305">
        <v>0</v>
      </c>
      <c r="Q26" s="305">
        <v>0</v>
      </c>
      <c r="R26" s="305">
        <v>0</v>
      </c>
      <c r="S26" s="305">
        <v>0</v>
      </c>
      <c r="T26" s="305">
        <v>0</v>
      </c>
      <c r="U26" s="305">
        <v>0</v>
      </c>
      <c r="V26" s="305">
        <v>0</v>
      </c>
      <c r="W26" s="305">
        <v>0</v>
      </c>
      <c r="X26" s="305">
        <v>0</v>
      </c>
      <c r="Y26" s="305">
        <v>0</v>
      </c>
      <c r="Z26" s="305">
        <v>0</v>
      </c>
      <c r="AA26" s="305">
        <v>0</v>
      </c>
      <c r="AB26" s="305">
        <v>0</v>
      </c>
      <c r="AC26" s="305">
        <v>0</v>
      </c>
      <c r="AD26" s="305">
        <v>0</v>
      </c>
      <c r="AE26" s="309">
        <v>0</v>
      </c>
      <c r="AN26" s="232">
        <v>1672</v>
      </c>
      <c r="AO26" s="232" t="s">
        <v>87</v>
      </c>
      <c r="AP26" s="232">
        <v>16</v>
      </c>
      <c r="AQ26" s="232">
        <v>39</v>
      </c>
      <c r="AS26" s="232" t="s">
        <v>87</v>
      </c>
      <c r="AT26" s="232">
        <v>59</v>
      </c>
      <c r="AV26" s="232">
        <v>14</v>
      </c>
      <c r="AW26" s="232" t="s">
        <v>85</v>
      </c>
      <c r="AX26" s="232">
        <v>2</v>
      </c>
      <c r="AY26" s="232">
        <v>1000</v>
      </c>
      <c r="AZ26" s="232">
        <v>2</v>
      </c>
      <c r="BA26" s="232">
        <v>200</v>
      </c>
      <c r="BB26" s="232">
        <v>0</v>
      </c>
      <c r="BC26" s="232">
        <v>0</v>
      </c>
      <c r="BD26" s="232">
        <v>1</v>
      </c>
      <c r="BE26" s="232">
        <v>360</v>
      </c>
      <c r="BF26" s="232">
        <v>1</v>
      </c>
      <c r="BG26" s="232">
        <v>150</v>
      </c>
      <c r="BH26" s="232">
        <v>1</v>
      </c>
      <c r="BI26" s="232">
        <v>250</v>
      </c>
      <c r="BJ26" s="232">
        <v>0</v>
      </c>
      <c r="BK26" s="232">
        <v>0</v>
      </c>
      <c r="BL26" s="232">
        <v>0</v>
      </c>
      <c r="BM26" s="232">
        <v>0</v>
      </c>
    </row>
    <row r="27" spans="2:65">
      <c r="B27">
        <v>294</v>
      </c>
      <c r="D27" s="307">
        <v>21</v>
      </c>
      <c r="E27" s="310" t="s">
        <v>82</v>
      </c>
      <c r="F27" s="305">
        <v>0</v>
      </c>
      <c r="G27" s="305">
        <v>0</v>
      </c>
      <c r="H27" s="305">
        <v>0</v>
      </c>
      <c r="I27" s="305">
        <v>0</v>
      </c>
      <c r="J27" s="305">
        <v>0</v>
      </c>
      <c r="K27" s="305">
        <v>0</v>
      </c>
      <c r="L27" s="305">
        <v>0</v>
      </c>
      <c r="M27" s="305">
        <v>0</v>
      </c>
      <c r="N27" s="305">
        <v>1</v>
      </c>
      <c r="O27" s="305">
        <v>350</v>
      </c>
      <c r="P27" s="305">
        <v>1</v>
      </c>
      <c r="Q27" s="305">
        <v>120</v>
      </c>
      <c r="R27" s="305">
        <v>0</v>
      </c>
      <c r="S27" s="305">
        <v>0</v>
      </c>
      <c r="T27" s="305">
        <v>0</v>
      </c>
      <c r="U27" s="305">
        <v>0</v>
      </c>
      <c r="V27" s="305">
        <v>0</v>
      </c>
      <c r="W27" s="305">
        <v>0</v>
      </c>
      <c r="X27" s="305">
        <v>0</v>
      </c>
      <c r="Y27" s="305">
        <v>0</v>
      </c>
      <c r="Z27" s="305">
        <v>0</v>
      </c>
      <c r="AA27" s="305">
        <v>0</v>
      </c>
      <c r="AB27" s="305">
        <v>0</v>
      </c>
      <c r="AC27" s="305">
        <v>0</v>
      </c>
      <c r="AD27" s="305">
        <v>0</v>
      </c>
      <c r="AE27" s="309">
        <v>0</v>
      </c>
      <c r="AV27" s="232">
        <v>1672</v>
      </c>
      <c r="AW27" s="232" t="s">
        <v>87</v>
      </c>
      <c r="AX27" s="232">
        <v>32</v>
      </c>
      <c r="AY27" s="232">
        <v>10650</v>
      </c>
      <c r="AZ27" s="232">
        <v>47</v>
      </c>
      <c r="BA27" s="232">
        <v>5954</v>
      </c>
      <c r="BB27" s="232">
        <v>4</v>
      </c>
      <c r="BC27" s="232">
        <v>1012</v>
      </c>
      <c r="BD27" s="232">
        <v>46</v>
      </c>
      <c r="BE27" s="232">
        <v>14930</v>
      </c>
      <c r="BF27" s="232">
        <v>208</v>
      </c>
      <c r="BG27" s="232">
        <v>28415</v>
      </c>
      <c r="BH27" s="232">
        <v>70</v>
      </c>
      <c r="BI27" s="232">
        <v>11480</v>
      </c>
      <c r="BJ27" s="232">
        <v>102</v>
      </c>
      <c r="BK27" s="232">
        <v>28965</v>
      </c>
      <c r="BL27" s="232">
        <v>5</v>
      </c>
      <c r="BM27" s="232">
        <v>1170</v>
      </c>
    </row>
    <row r="28" spans="2:65">
      <c r="B28">
        <v>14</v>
      </c>
      <c r="D28" s="307">
        <v>14</v>
      </c>
      <c r="E28" s="310" t="s">
        <v>85</v>
      </c>
      <c r="F28" s="305">
        <v>0</v>
      </c>
      <c r="G28" s="305">
        <v>0</v>
      </c>
      <c r="H28" s="305">
        <v>0</v>
      </c>
      <c r="I28" s="305">
        <v>0</v>
      </c>
      <c r="J28" s="305">
        <v>0</v>
      </c>
      <c r="K28" s="305">
        <v>0</v>
      </c>
      <c r="L28" s="305">
        <v>0</v>
      </c>
      <c r="M28" s="305">
        <v>0</v>
      </c>
      <c r="N28" s="305">
        <v>0</v>
      </c>
      <c r="O28" s="305">
        <v>0</v>
      </c>
      <c r="P28" s="305">
        <v>0</v>
      </c>
      <c r="Q28" s="305">
        <v>0</v>
      </c>
      <c r="R28" s="305">
        <v>0</v>
      </c>
      <c r="S28" s="305">
        <v>0</v>
      </c>
      <c r="T28" s="305">
        <v>0</v>
      </c>
      <c r="U28" s="305">
        <v>0</v>
      </c>
      <c r="V28" s="305">
        <v>0</v>
      </c>
      <c r="W28" s="305">
        <v>0</v>
      </c>
      <c r="X28" s="305">
        <v>0</v>
      </c>
      <c r="Y28" s="305">
        <v>0</v>
      </c>
      <c r="Z28" s="305">
        <v>0</v>
      </c>
      <c r="AA28" s="305">
        <v>0</v>
      </c>
      <c r="AB28" s="305">
        <v>0</v>
      </c>
      <c r="AC28" s="305">
        <v>0</v>
      </c>
      <c r="AD28" s="305">
        <v>0</v>
      </c>
      <c r="AE28" s="309">
        <v>0</v>
      </c>
    </row>
    <row r="29" spans="2:65">
      <c r="B29">
        <v>21</v>
      </c>
      <c r="D29" s="308">
        <f>SUM(D12:D28)</f>
        <v>1396</v>
      </c>
      <c r="E29" s="311" t="s">
        <v>87</v>
      </c>
      <c r="F29" s="312">
        <f t="shared" ref="F29:AE29" si="0">SUM(F12:F28)</f>
        <v>13</v>
      </c>
      <c r="G29" s="312">
        <f t="shared" si="0"/>
        <v>2800</v>
      </c>
      <c r="H29" s="312">
        <f t="shared" si="0"/>
        <v>27</v>
      </c>
      <c r="I29" s="312">
        <f t="shared" si="0"/>
        <v>2740</v>
      </c>
      <c r="J29" s="312">
        <f t="shared" si="0"/>
        <v>1</v>
      </c>
      <c r="K29" s="312">
        <f t="shared" si="0"/>
        <v>50</v>
      </c>
      <c r="L29" s="312">
        <f t="shared" si="0"/>
        <v>1</v>
      </c>
      <c r="M29" s="312">
        <f t="shared" si="0"/>
        <v>100</v>
      </c>
      <c r="N29" s="312">
        <f t="shared" si="0"/>
        <v>21</v>
      </c>
      <c r="O29" s="312">
        <f t="shared" si="0"/>
        <v>9320</v>
      </c>
      <c r="P29" s="312">
        <f t="shared" si="0"/>
        <v>1</v>
      </c>
      <c r="Q29" s="312">
        <f t="shared" si="0"/>
        <v>120</v>
      </c>
      <c r="R29" s="312">
        <f t="shared" si="0"/>
        <v>14</v>
      </c>
      <c r="S29" s="312">
        <f t="shared" si="0"/>
        <v>3250</v>
      </c>
      <c r="T29" s="312">
        <f t="shared" si="0"/>
        <v>6</v>
      </c>
      <c r="U29" s="312">
        <f t="shared" si="0"/>
        <v>500</v>
      </c>
      <c r="V29" s="312">
        <f t="shared" si="0"/>
        <v>3</v>
      </c>
      <c r="W29" s="312">
        <f t="shared" si="0"/>
        <v>1350</v>
      </c>
      <c r="X29" s="312">
        <f t="shared" si="0"/>
        <v>7</v>
      </c>
      <c r="Y29" s="312">
        <f t="shared" si="0"/>
        <v>1150</v>
      </c>
      <c r="Z29" s="312">
        <f t="shared" si="0"/>
        <v>6</v>
      </c>
      <c r="AA29" s="312">
        <f t="shared" si="0"/>
        <v>250</v>
      </c>
      <c r="AB29" s="312">
        <f t="shared" si="0"/>
        <v>1</v>
      </c>
      <c r="AC29" s="312">
        <f t="shared" si="0"/>
        <v>0</v>
      </c>
      <c r="AD29" s="312">
        <f t="shared" si="0"/>
        <v>3</v>
      </c>
      <c r="AE29" s="313">
        <f t="shared" si="0"/>
        <v>700</v>
      </c>
    </row>
    <row r="30" spans="2:65">
      <c r="AJ30">
        <f>F29+H29+J29+L29+N29+P29+R29+T29+V29+X29+Z29+AB29+AD29</f>
        <v>104</v>
      </c>
    </row>
    <row r="34" spans="4:35">
      <c r="D34" s="639" t="s">
        <v>0</v>
      </c>
      <c r="E34" s="314" t="s">
        <v>1</v>
      </c>
      <c r="F34" s="611" t="s">
        <v>92</v>
      </c>
      <c r="G34" s="456"/>
      <c r="H34" s="456"/>
      <c r="I34" s="456"/>
      <c r="J34" s="456"/>
      <c r="K34" s="456"/>
      <c r="L34" s="456"/>
      <c r="M34" s="456"/>
      <c r="N34" s="456"/>
      <c r="O34" s="456"/>
      <c r="P34" s="456"/>
      <c r="Q34" s="456"/>
      <c r="R34" s="456"/>
      <c r="S34" s="456"/>
      <c r="T34" s="456"/>
      <c r="U34" s="456"/>
      <c r="V34" s="456"/>
      <c r="W34" s="456"/>
      <c r="X34" s="456"/>
      <c r="Y34" s="456"/>
      <c r="Z34" s="456"/>
      <c r="AA34" s="456"/>
      <c r="AB34" s="456"/>
      <c r="AC34" s="477"/>
    </row>
    <row r="35" spans="4:35">
      <c r="D35" s="630"/>
      <c r="E35" s="640" t="s">
        <v>1</v>
      </c>
      <c r="F35" s="599" t="s">
        <v>101</v>
      </c>
      <c r="G35" s="596"/>
      <c r="H35" s="599" t="s">
        <v>105</v>
      </c>
      <c r="I35" s="596"/>
      <c r="J35" s="595" t="s">
        <v>107</v>
      </c>
      <c r="K35" s="596"/>
      <c r="L35" s="582" t="s">
        <v>108</v>
      </c>
      <c r="M35" s="605"/>
      <c r="N35" s="605"/>
      <c r="O35" s="606"/>
      <c r="P35" s="595" t="s">
        <v>109</v>
      </c>
      <c r="Q35" s="596"/>
      <c r="R35" s="595" t="s">
        <v>110</v>
      </c>
      <c r="S35" s="596"/>
      <c r="T35" s="604" t="s">
        <v>111</v>
      </c>
      <c r="U35" s="605"/>
      <c r="V35" s="605"/>
      <c r="W35" s="605"/>
      <c r="X35" s="605"/>
      <c r="Y35" s="606"/>
      <c r="Z35" s="595" t="s">
        <v>114</v>
      </c>
      <c r="AA35" s="596"/>
      <c r="AB35" s="595" t="s">
        <v>117</v>
      </c>
      <c r="AC35" s="612"/>
      <c r="AH35" s="236">
        <v>9</v>
      </c>
    </row>
    <row r="36" spans="4:35">
      <c r="D36" s="630"/>
      <c r="E36" s="641"/>
      <c r="F36" s="597"/>
      <c r="G36" s="598"/>
      <c r="H36" s="597"/>
      <c r="I36" s="598"/>
      <c r="J36" s="597"/>
      <c r="K36" s="598"/>
      <c r="L36" s="610" t="s">
        <v>33</v>
      </c>
      <c r="M36" s="609"/>
      <c r="N36" s="610" t="s">
        <v>123</v>
      </c>
      <c r="O36" s="609"/>
      <c r="P36" s="597"/>
      <c r="Q36" s="598"/>
      <c r="R36" s="597"/>
      <c r="S36" s="598"/>
      <c r="T36" s="610" t="s">
        <v>33</v>
      </c>
      <c r="U36" s="609"/>
      <c r="V36" s="610" t="s">
        <v>123</v>
      </c>
      <c r="W36" s="609"/>
      <c r="X36" s="610" t="s">
        <v>127</v>
      </c>
      <c r="Y36" s="609"/>
      <c r="Z36" s="597"/>
      <c r="AA36" s="598"/>
      <c r="AB36" s="597"/>
      <c r="AC36" s="613"/>
    </row>
    <row r="37" spans="4:35">
      <c r="D37" s="631"/>
      <c r="E37" s="642"/>
      <c r="F37" s="315" t="s">
        <v>4</v>
      </c>
      <c r="G37" s="315" t="s">
        <v>41</v>
      </c>
      <c r="H37" s="315" t="s">
        <v>4</v>
      </c>
      <c r="I37" s="315" t="s">
        <v>41</v>
      </c>
      <c r="J37" s="315" t="s">
        <v>4</v>
      </c>
      <c r="K37" s="315" t="s">
        <v>41</v>
      </c>
      <c r="L37" s="315" t="s">
        <v>4</v>
      </c>
      <c r="M37" s="315" t="s">
        <v>41</v>
      </c>
      <c r="N37" s="315" t="s">
        <v>4</v>
      </c>
      <c r="O37" s="315" t="s">
        <v>41</v>
      </c>
      <c r="P37" s="315" t="s">
        <v>4</v>
      </c>
      <c r="Q37" s="315" t="s">
        <v>41</v>
      </c>
      <c r="R37" s="315" t="s">
        <v>4</v>
      </c>
      <c r="S37" s="315" t="s">
        <v>41</v>
      </c>
      <c r="T37" s="315" t="s">
        <v>4</v>
      </c>
      <c r="U37" s="315" t="s">
        <v>41</v>
      </c>
      <c r="V37" s="315" t="s">
        <v>4</v>
      </c>
      <c r="W37" s="315" t="s">
        <v>41</v>
      </c>
      <c r="X37" s="315" t="s">
        <v>4</v>
      </c>
      <c r="Y37" s="315" t="s">
        <v>41</v>
      </c>
      <c r="Z37" s="315" t="s">
        <v>4</v>
      </c>
      <c r="AA37" s="315" t="s">
        <v>41</v>
      </c>
      <c r="AB37" s="315" t="s">
        <v>4</v>
      </c>
      <c r="AC37" s="316" t="s">
        <v>41</v>
      </c>
    </row>
    <row r="38" spans="4:35">
      <c r="D38" s="307">
        <v>82</v>
      </c>
      <c r="E38" s="317" t="s">
        <v>18</v>
      </c>
      <c r="F38" s="315">
        <v>0</v>
      </c>
      <c r="G38" s="315">
        <v>0</v>
      </c>
      <c r="H38" s="315">
        <v>0</v>
      </c>
      <c r="I38" s="315">
        <v>0</v>
      </c>
      <c r="J38" s="315">
        <v>0</v>
      </c>
      <c r="K38" s="315">
        <v>0</v>
      </c>
      <c r="L38" s="315">
        <v>0</v>
      </c>
      <c r="M38" s="315">
        <v>0</v>
      </c>
      <c r="N38" s="315">
        <v>0</v>
      </c>
      <c r="O38" s="315">
        <v>0</v>
      </c>
      <c r="P38" s="315">
        <v>0</v>
      </c>
      <c r="Q38" s="315">
        <v>0</v>
      </c>
      <c r="R38" s="315">
        <v>0</v>
      </c>
      <c r="S38" s="315">
        <v>0</v>
      </c>
      <c r="T38" s="315">
        <v>1</v>
      </c>
      <c r="U38" s="315">
        <v>80</v>
      </c>
      <c r="V38" s="315">
        <v>1</v>
      </c>
      <c r="W38" s="315">
        <v>50</v>
      </c>
      <c r="X38" s="315">
        <v>0</v>
      </c>
      <c r="Y38" s="315">
        <v>0</v>
      </c>
      <c r="Z38" s="315">
        <v>0</v>
      </c>
      <c r="AA38" s="315">
        <v>0</v>
      </c>
      <c r="AB38" s="315">
        <v>0</v>
      </c>
      <c r="AC38" s="316">
        <v>0</v>
      </c>
    </row>
    <row r="39" spans="4:35">
      <c r="D39" s="307">
        <v>101</v>
      </c>
      <c r="E39" s="317" t="s">
        <v>38</v>
      </c>
      <c r="F39" s="315">
        <v>0</v>
      </c>
      <c r="G39" s="315">
        <v>0</v>
      </c>
      <c r="H39" s="315">
        <v>0</v>
      </c>
      <c r="I39" s="315">
        <v>0</v>
      </c>
      <c r="J39" s="315">
        <v>0</v>
      </c>
      <c r="K39" s="315">
        <v>0</v>
      </c>
      <c r="L39" s="315">
        <v>0</v>
      </c>
      <c r="M39" s="315">
        <v>0</v>
      </c>
      <c r="N39" s="315">
        <v>0</v>
      </c>
      <c r="O39" s="315">
        <v>0</v>
      </c>
      <c r="P39" s="315">
        <v>0</v>
      </c>
      <c r="Q39" s="315">
        <v>0</v>
      </c>
      <c r="R39" s="315">
        <v>0</v>
      </c>
      <c r="S39" s="315">
        <v>0</v>
      </c>
      <c r="T39" s="315">
        <v>0</v>
      </c>
      <c r="U39" s="315">
        <v>0</v>
      </c>
      <c r="V39" s="315">
        <v>0</v>
      </c>
      <c r="W39" s="315">
        <v>0</v>
      </c>
      <c r="X39" s="315">
        <v>0</v>
      </c>
      <c r="Y39" s="315">
        <v>0</v>
      </c>
      <c r="Z39" s="315">
        <v>0</v>
      </c>
      <c r="AA39" s="315">
        <v>0</v>
      </c>
      <c r="AB39" s="315">
        <v>0</v>
      </c>
      <c r="AC39" s="316">
        <v>0</v>
      </c>
    </row>
    <row r="40" spans="4:35">
      <c r="D40" s="307">
        <v>81</v>
      </c>
      <c r="E40" s="317" t="s">
        <v>43</v>
      </c>
      <c r="F40" s="315">
        <v>0</v>
      </c>
      <c r="G40" s="315">
        <v>0</v>
      </c>
      <c r="H40" s="315">
        <v>0</v>
      </c>
      <c r="I40" s="315">
        <v>0</v>
      </c>
      <c r="J40" s="315">
        <v>0</v>
      </c>
      <c r="K40" s="315">
        <v>0</v>
      </c>
      <c r="L40" s="315">
        <v>0</v>
      </c>
      <c r="M40" s="315">
        <v>0</v>
      </c>
      <c r="N40" s="315">
        <v>0</v>
      </c>
      <c r="O40" s="315">
        <v>0</v>
      </c>
      <c r="P40" s="315">
        <v>0</v>
      </c>
      <c r="Q40" s="315">
        <v>0</v>
      </c>
      <c r="R40" s="315">
        <v>0</v>
      </c>
      <c r="S40" s="315">
        <v>0</v>
      </c>
      <c r="T40" s="315">
        <v>1</v>
      </c>
      <c r="U40" s="315">
        <v>120</v>
      </c>
      <c r="V40" s="315">
        <v>0</v>
      </c>
      <c r="W40" s="315">
        <v>0</v>
      </c>
      <c r="X40" s="315">
        <v>0</v>
      </c>
      <c r="Y40" s="315">
        <v>0</v>
      </c>
      <c r="Z40" s="315">
        <v>0</v>
      </c>
      <c r="AA40" s="315">
        <v>0</v>
      </c>
      <c r="AB40" s="315">
        <v>0</v>
      </c>
      <c r="AC40" s="316">
        <v>0</v>
      </c>
    </row>
    <row r="41" spans="4:35">
      <c r="D41" s="307">
        <v>102</v>
      </c>
      <c r="E41" s="317" t="s">
        <v>44</v>
      </c>
      <c r="F41" s="315">
        <v>3</v>
      </c>
      <c r="G41" s="315">
        <v>400</v>
      </c>
      <c r="H41" s="315">
        <v>0</v>
      </c>
      <c r="I41" s="315">
        <v>0</v>
      </c>
      <c r="J41" s="315">
        <v>0</v>
      </c>
      <c r="K41" s="315">
        <v>0</v>
      </c>
      <c r="L41" s="315">
        <v>0</v>
      </c>
      <c r="M41" s="315">
        <v>0</v>
      </c>
      <c r="N41" s="315">
        <v>0</v>
      </c>
      <c r="O41" s="315">
        <v>0</v>
      </c>
      <c r="P41" s="315">
        <v>0</v>
      </c>
      <c r="Q41" s="315">
        <v>0</v>
      </c>
      <c r="R41" s="315">
        <v>0</v>
      </c>
      <c r="S41" s="315">
        <v>0</v>
      </c>
      <c r="T41" s="315">
        <v>3</v>
      </c>
      <c r="U41" s="315">
        <v>330</v>
      </c>
      <c r="V41" s="315">
        <v>0</v>
      </c>
      <c r="W41" s="315">
        <v>0</v>
      </c>
      <c r="X41" s="315">
        <v>0</v>
      </c>
      <c r="Y41" s="315">
        <v>0</v>
      </c>
      <c r="Z41" s="315">
        <v>0</v>
      </c>
      <c r="AA41" s="315">
        <v>0</v>
      </c>
      <c r="AB41" s="315">
        <v>0</v>
      </c>
      <c r="AC41" s="316">
        <v>0</v>
      </c>
    </row>
    <row r="42" spans="4:35">
      <c r="D42" s="307">
        <v>79</v>
      </c>
      <c r="E42" s="317" t="s">
        <v>46</v>
      </c>
      <c r="F42" s="315">
        <v>2</v>
      </c>
      <c r="G42" s="315">
        <v>350</v>
      </c>
      <c r="H42" s="315">
        <v>0</v>
      </c>
      <c r="I42" s="315">
        <v>0</v>
      </c>
      <c r="J42" s="315">
        <v>0</v>
      </c>
      <c r="K42" s="315">
        <v>0</v>
      </c>
      <c r="L42" s="315">
        <v>0</v>
      </c>
      <c r="M42" s="315">
        <v>0</v>
      </c>
      <c r="N42" s="315">
        <v>0</v>
      </c>
      <c r="O42" s="315">
        <v>0</v>
      </c>
      <c r="P42" s="315">
        <v>0</v>
      </c>
      <c r="Q42" s="315">
        <v>0</v>
      </c>
      <c r="R42" s="315">
        <v>0</v>
      </c>
      <c r="S42" s="315">
        <v>0</v>
      </c>
      <c r="T42" s="315">
        <v>1</v>
      </c>
      <c r="U42" s="315">
        <v>300</v>
      </c>
      <c r="V42" s="315">
        <v>0</v>
      </c>
      <c r="W42" s="315">
        <v>0</v>
      </c>
      <c r="X42" s="315">
        <v>0</v>
      </c>
      <c r="Y42" s="315">
        <v>0</v>
      </c>
      <c r="Z42" s="315">
        <v>0</v>
      </c>
      <c r="AA42" s="315">
        <v>0</v>
      </c>
      <c r="AB42" s="315">
        <v>0</v>
      </c>
      <c r="AC42" s="316">
        <v>0</v>
      </c>
    </row>
    <row r="43" spans="4:35">
      <c r="D43" s="307">
        <v>125</v>
      </c>
      <c r="E43" s="317" t="s">
        <v>47</v>
      </c>
      <c r="F43" s="315">
        <v>0</v>
      </c>
      <c r="G43" s="315">
        <v>0</v>
      </c>
      <c r="H43" s="315">
        <v>0</v>
      </c>
      <c r="I43" s="315">
        <v>0</v>
      </c>
      <c r="J43" s="315">
        <v>0</v>
      </c>
      <c r="K43" s="315">
        <v>0</v>
      </c>
      <c r="L43" s="315">
        <v>0</v>
      </c>
      <c r="M43" s="315">
        <v>0</v>
      </c>
      <c r="N43" s="315">
        <v>0</v>
      </c>
      <c r="O43" s="315">
        <v>0</v>
      </c>
      <c r="P43" s="315">
        <v>0</v>
      </c>
      <c r="Q43" s="315">
        <v>0</v>
      </c>
      <c r="R43" s="315">
        <v>0</v>
      </c>
      <c r="S43" s="315">
        <v>0</v>
      </c>
      <c r="T43" s="315">
        <v>4</v>
      </c>
      <c r="U43" s="315">
        <v>650</v>
      </c>
      <c r="V43" s="315">
        <v>3</v>
      </c>
      <c r="W43" s="315">
        <v>100</v>
      </c>
      <c r="X43" s="315">
        <v>1</v>
      </c>
      <c r="Y43" s="315">
        <v>0</v>
      </c>
      <c r="Z43" s="315">
        <v>0</v>
      </c>
      <c r="AA43" s="315">
        <v>0</v>
      </c>
      <c r="AB43" s="315">
        <v>0</v>
      </c>
      <c r="AC43" s="316">
        <v>0</v>
      </c>
      <c r="AI43" s="13">
        <f>AJ56/D55</f>
        <v>4.2263610315186245E-2</v>
      </c>
    </row>
    <row r="44" spans="4:35">
      <c r="D44" s="307">
        <v>38</v>
      </c>
      <c r="E44" s="317" t="s">
        <v>49</v>
      </c>
      <c r="F44" s="315">
        <v>0</v>
      </c>
      <c r="G44" s="315">
        <v>0</v>
      </c>
      <c r="H44" s="315">
        <v>0</v>
      </c>
      <c r="I44" s="315">
        <v>0</v>
      </c>
      <c r="J44" s="315">
        <v>0</v>
      </c>
      <c r="K44" s="315">
        <v>0</v>
      </c>
      <c r="L44" s="315">
        <v>0</v>
      </c>
      <c r="M44" s="315">
        <v>0</v>
      </c>
      <c r="N44" s="315">
        <v>0</v>
      </c>
      <c r="O44" s="315">
        <v>0</v>
      </c>
      <c r="P44" s="315">
        <v>0</v>
      </c>
      <c r="Q44" s="315">
        <v>0</v>
      </c>
      <c r="R44" s="315">
        <v>0</v>
      </c>
      <c r="S44" s="315">
        <v>0</v>
      </c>
      <c r="T44" s="315">
        <v>0</v>
      </c>
      <c r="U44" s="315">
        <v>0</v>
      </c>
      <c r="V44" s="315">
        <v>0</v>
      </c>
      <c r="W44" s="315">
        <v>0</v>
      </c>
      <c r="X44" s="315">
        <v>0</v>
      </c>
      <c r="Y44" s="315">
        <v>0</v>
      </c>
      <c r="Z44" s="315">
        <v>0</v>
      </c>
      <c r="AA44" s="315">
        <v>0</v>
      </c>
      <c r="AB44" s="315">
        <v>0</v>
      </c>
      <c r="AC44" s="316">
        <v>0</v>
      </c>
    </row>
    <row r="45" spans="4:35">
      <c r="D45" s="307">
        <v>217</v>
      </c>
      <c r="E45" s="317" t="s">
        <v>67</v>
      </c>
      <c r="F45" s="315">
        <v>0</v>
      </c>
      <c r="G45" s="315">
        <v>0</v>
      </c>
      <c r="H45" s="315">
        <v>0</v>
      </c>
      <c r="I45" s="315">
        <v>0</v>
      </c>
      <c r="J45" s="315">
        <v>0</v>
      </c>
      <c r="K45" s="315">
        <v>0</v>
      </c>
      <c r="L45" s="315">
        <v>0</v>
      </c>
      <c r="M45" s="315">
        <v>0</v>
      </c>
      <c r="N45" s="315">
        <v>0</v>
      </c>
      <c r="O45" s="315">
        <v>0</v>
      </c>
      <c r="P45" s="315">
        <v>0</v>
      </c>
      <c r="Q45" s="315">
        <v>0</v>
      </c>
      <c r="R45" s="315">
        <v>0</v>
      </c>
      <c r="S45" s="315">
        <v>0</v>
      </c>
      <c r="T45" s="315">
        <v>10</v>
      </c>
      <c r="U45" s="315">
        <v>990</v>
      </c>
      <c r="V45" s="315">
        <v>5</v>
      </c>
      <c r="W45" s="315">
        <v>250</v>
      </c>
      <c r="X45" s="315">
        <v>0</v>
      </c>
      <c r="Y45" s="315">
        <v>0</v>
      </c>
      <c r="Z45" s="315">
        <v>0</v>
      </c>
      <c r="AA45" s="315">
        <v>0</v>
      </c>
      <c r="AB45" s="315">
        <v>0</v>
      </c>
      <c r="AC45" s="316">
        <v>0</v>
      </c>
    </row>
    <row r="46" spans="4:35">
      <c r="D46" s="307">
        <v>87</v>
      </c>
      <c r="E46" s="317" t="s">
        <v>68</v>
      </c>
      <c r="F46" s="315">
        <v>0</v>
      </c>
      <c r="G46" s="315">
        <v>0</v>
      </c>
      <c r="H46" s="315">
        <v>0</v>
      </c>
      <c r="I46" s="315">
        <v>0</v>
      </c>
      <c r="J46" s="315">
        <v>1</v>
      </c>
      <c r="K46" s="315">
        <v>150</v>
      </c>
      <c r="L46" s="315">
        <v>0</v>
      </c>
      <c r="M46" s="315">
        <v>0</v>
      </c>
      <c r="N46" s="315">
        <v>0</v>
      </c>
      <c r="O46" s="315">
        <v>0</v>
      </c>
      <c r="P46" s="315">
        <v>0</v>
      </c>
      <c r="Q46" s="315">
        <v>0</v>
      </c>
      <c r="R46" s="315">
        <v>1</v>
      </c>
      <c r="S46" s="315">
        <v>250</v>
      </c>
      <c r="T46" s="315">
        <v>0</v>
      </c>
      <c r="U46" s="315">
        <v>0</v>
      </c>
      <c r="V46" s="315">
        <v>0</v>
      </c>
      <c r="W46" s="315">
        <v>0</v>
      </c>
      <c r="X46" s="315">
        <v>0</v>
      </c>
      <c r="Y46" s="315">
        <v>0</v>
      </c>
      <c r="Z46" s="315">
        <v>1</v>
      </c>
      <c r="AA46" s="315">
        <v>500</v>
      </c>
      <c r="AB46" s="315">
        <v>1</v>
      </c>
      <c r="AC46" s="316">
        <v>100</v>
      </c>
    </row>
    <row r="47" spans="4:35">
      <c r="D47" s="307">
        <v>63</v>
      </c>
      <c r="E47" s="317" t="s">
        <v>69</v>
      </c>
      <c r="F47" s="315">
        <v>0</v>
      </c>
      <c r="G47" s="315">
        <v>0</v>
      </c>
      <c r="H47" s="315">
        <v>0</v>
      </c>
      <c r="I47" s="315">
        <v>0</v>
      </c>
      <c r="J47" s="315">
        <v>1</v>
      </c>
      <c r="K47" s="315">
        <v>100</v>
      </c>
      <c r="L47" s="315">
        <v>0</v>
      </c>
      <c r="M47" s="315">
        <v>0</v>
      </c>
      <c r="N47" s="315">
        <v>0</v>
      </c>
      <c r="O47" s="315">
        <v>0</v>
      </c>
      <c r="P47" s="315">
        <v>0</v>
      </c>
      <c r="Q47" s="315">
        <v>0</v>
      </c>
      <c r="R47" s="315">
        <v>0</v>
      </c>
      <c r="S47" s="315">
        <v>0</v>
      </c>
      <c r="T47" s="315">
        <v>0</v>
      </c>
      <c r="U47" s="315">
        <v>0</v>
      </c>
      <c r="V47" s="315">
        <v>0</v>
      </c>
      <c r="W47" s="315">
        <v>0</v>
      </c>
      <c r="X47" s="315">
        <v>0</v>
      </c>
      <c r="Y47" s="315">
        <v>0</v>
      </c>
      <c r="Z47" s="315">
        <v>1</v>
      </c>
      <c r="AA47" s="315">
        <v>100</v>
      </c>
      <c r="AB47" s="315">
        <v>2</v>
      </c>
      <c r="AC47" s="316">
        <v>550</v>
      </c>
    </row>
    <row r="48" spans="4:35">
      <c r="D48" s="307">
        <v>33</v>
      </c>
      <c r="E48" s="317" t="s">
        <v>71</v>
      </c>
      <c r="F48" s="315">
        <v>0</v>
      </c>
      <c r="G48" s="315">
        <v>0</v>
      </c>
      <c r="H48" s="315">
        <v>0</v>
      </c>
      <c r="I48" s="315">
        <v>0</v>
      </c>
      <c r="J48" s="315">
        <v>0</v>
      </c>
      <c r="K48" s="315">
        <v>0</v>
      </c>
      <c r="L48" s="315">
        <v>0</v>
      </c>
      <c r="M48" s="315">
        <v>0</v>
      </c>
      <c r="N48" s="315">
        <v>0</v>
      </c>
      <c r="O48" s="315">
        <v>0</v>
      </c>
      <c r="P48" s="315">
        <v>0</v>
      </c>
      <c r="Q48" s="315">
        <v>0</v>
      </c>
      <c r="R48" s="315">
        <v>0</v>
      </c>
      <c r="S48" s="315">
        <v>0</v>
      </c>
      <c r="T48" s="315">
        <v>0</v>
      </c>
      <c r="U48" s="315">
        <v>0</v>
      </c>
      <c r="V48" s="315">
        <v>0</v>
      </c>
      <c r="W48" s="315">
        <v>0</v>
      </c>
      <c r="X48" s="315">
        <v>0</v>
      </c>
      <c r="Y48" s="315">
        <v>0</v>
      </c>
      <c r="Z48" s="315">
        <v>0</v>
      </c>
      <c r="AA48" s="315">
        <v>0</v>
      </c>
      <c r="AB48" s="315">
        <v>0</v>
      </c>
      <c r="AC48" s="316">
        <v>0</v>
      </c>
    </row>
    <row r="49" spans="4:36">
      <c r="D49" s="307">
        <v>83</v>
      </c>
      <c r="E49" s="317" t="s">
        <v>72</v>
      </c>
      <c r="F49" s="315">
        <v>0</v>
      </c>
      <c r="G49" s="315">
        <v>0</v>
      </c>
      <c r="H49" s="315">
        <v>0</v>
      </c>
      <c r="I49" s="315">
        <v>0</v>
      </c>
      <c r="J49" s="315">
        <v>0</v>
      </c>
      <c r="K49" s="315">
        <v>0</v>
      </c>
      <c r="L49" s="315">
        <v>0</v>
      </c>
      <c r="M49" s="315">
        <v>0</v>
      </c>
      <c r="N49" s="315">
        <v>0</v>
      </c>
      <c r="O49" s="315">
        <v>0</v>
      </c>
      <c r="P49" s="315">
        <v>0</v>
      </c>
      <c r="Q49" s="315">
        <v>0</v>
      </c>
      <c r="R49" s="315">
        <v>0</v>
      </c>
      <c r="S49" s="315">
        <v>0</v>
      </c>
      <c r="T49" s="315">
        <v>0</v>
      </c>
      <c r="U49" s="315">
        <v>0</v>
      </c>
      <c r="V49" s="315">
        <v>0</v>
      </c>
      <c r="W49" s="315">
        <v>0</v>
      </c>
      <c r="X49" s="315">
        <v>0</v>
      </c>
      <c r="Y49" s="315">
        <v>0</v>
      </c>
      <c r="Z49" s="315">
        <v>0</v>
      </c>
      <c r="AA49" s="315">
        <v>0</v>
      </c>
      <c r="AB49" s="315">
        <v>0</v>
      </c>
      <c r="AC49" s="316">
        <v>0</v>
      </c>
    </row>
    <row r="50" spans="4:36">
      <c r="D50" s="307">
        <v>49</v>
      </c>
      <c r="E50" s="317" t="s">
        <v>73</v>
      </c>
      <c r="F50" s="315">
        <v>0</v>
      </c>
      <c r="G50" s="315">
        <v>0</v>
      </c>
      <c r="H50" s="315">
        <v>1</v>
      </c>
      <c r="I50" s="315">
        <v>120</v>
      </c>
      <c r="J50" s="315">
        <v>0</v>
      </c>
      <c r="K50" s="315">
        <v>0</v>
      </c>
      <c r="L50" s="315">
        <v>0</v>
      </c>
      <c r="M50" s="315">
        <v>0</v>
      </c>
      <c r="N50" s="315">
        <v>0</v>
      </c>
      <c r="O50" s="315">
        <v>0</v>
      </c>
      <c r="P50" s="315">
        <v>0</v>
      </c>
      <c r="Q50" s="315">
        <v>0</v>
      </c>
      <c r="R50" s="315">
        <v>0</v>
      </c>
      <c r="S50" s="315">
        <v>0</v>
      </c>
      <c r="T50" s="315">
        <v>0</v>
      </c>
      <c r="U50" s="315">
        <v>0</v>
      </c>
      <c r="V50" s="315">
        <v>0</v>
      </c>
      <c r="W50" s="315">
        <v>0</v>
      </c>
      <c r="X50" s="315">
        <v>0</v>
      </c>
      <c r="Y50" s="315">
        <v>0</v>
      </c>
      <c r="Z50" s="315">
        <v>0</v>
      </c>
      <c r="AA50" s="315">
        <v>0</v>
      </c>
      <c r="AB50" s="315">
        <v>0</v>
      </c>
      <c r="AC50" s="316">
        <v>0</v>
      </c>
      <c r="AJ50">
        <f>AC55+AA55+W55+U55+S55+Q55+O55+M55+K55+I55+G55</f>
        <v>8880</v>
      </c>
    </row>
    <row r="51" spans="4:36">
      <c r="D51" s="307">
        <v>195</v>
      </c>
      <c r="E51" s="317" t="s">
        <v>75</v>
      </c>
      <c r="F51" s="315">
        <v>0</v>
      </c>
      <c r="G51" s="315">
        <v>0</v>
      </c>
      <c r="H51" s="315">
        <v>1</v>
      </c>
      <c r="I51" s="315">
        <v>250</v>
      </c>
      <c r="J51" s="315">
        <v>3</v>
      </c>
      <c r="K51" s="315">
        <v>400</v>
      </c>
      <c r="L51" s="315">
        <v>2</v>
      </c>
      <c r="M51" s="315">
        <v>300</v>
      </c>
      <c r="N51" s="315">
        <v>0</v>
      </c>
      <c r="O51" s="315">
        <v>0</v>
      </c>
      <c r="P51" s="315">
        <v>2</v>
      </c>
      <c r="Q51" s="315">
        <v>750</v>
      </c>
      <c r="R51" s="315">
        <v>0</v>
      </c>
      <c r="S51" s="315">
        <v>0</v>
      </c>
      <c r="T51" s="315">
        <v>0</v>
      </c>
      <c r="U51" s="315">
        <v>0</v>
      </c>
      <c r="V51" s="315">
        <v>0</v>
      </c>
      <c r="W51" s="315">
        <v>0</v>
      </c>
      <c r="X51" s="315">
        <v>0</v>
      </c>
      <c r="Y51" s="315">
        <v>0</v>
      </c>
      <c r="Z51" s="315">
        <v>0</v>
      </c>
      <c r="AA51" s="315">
        <v>0</v>
      </c>
      <c r="AB51" s="315">
        <v>0</v>
      </c>
      <c r="AC51" s="316">
        <v>0</v>
      </c>
    </row>
    <row r="52" spans="4:36">
      <c r="D52" s="307">
        <v>26</v>
      </c>
      <c r="E52" s="317" t="s">
        <v>80</v>
      </c>
      <c r="F52" s="315">
        <v>0</v>
      </c>
      <c r="G52" s="315">
        <v>0</v>
      </c>
      <c r="H52" s="315">
        <v>0</v>
      </c>
      <c r="I52" s="315">
        <v>0</v>
      </c>
      <c r="J52" s="315">
        <v>0</v>
      </c>
      <c r="K52" s="315">
        <v>0</v>
      </c>
      <c r="L52" s="315">
        <v>0</v>
      </c>
      <c r="M52" s="315">
        <v>0</v>
      </c>
      <c r="N52" s="315">
        <v>0</v>
      </c>
      <c r="O52" s="315">
        <v>0</v>
      </c>
      <c r="P52" s="315">
        <v>0</v>
      </c>
      <c r="Q52" s="315">
        <v>0</v>
      </c>
      <c r="R52" s="315">
        <v>0</v>
      </c>
      <c r="S52" s="315">
        <v>0</v>
      </c>
      <c r="T52" s="315">
        <v>0</v>
      </c>
      <c r="U52" s="315">
        <v>0</v>
      </c>
      <c r="V52" s="315">
        <v>0</v>
      </c>
      <c r="W52" s="315">
        <v>0</v>
      </c>
      <c r="X52" s="315">
        <v>0</v>
      </c>
      <c r="Y52" s="315">
        <v>0</v>
      </c>
      <c r="Z52" s="315">
        <v>0</v>
      </c>
      <c r="AA52" s="315">
        <v>0</v>
      </c>
      <c r="AB52" s="315">
        <v>0</v>
      </c>
      <c r="AC52" s="316">
        <v>0</v>
      </c>
    </row>
    <row r="53" spans="4:36">
      <c r="D53" s="307">
        <v>21</v>
      </c>
      <c r="E53" s="317" t="s">
        <v>82</v>
      </c>
      <c r="F53" s="315">
        <v>0</v>
      </c>
      <c r="G53" s="315">
        <v>0</v>
      </c>
      <c r="H53" s="315">
        <v>2</v>
      </c>
      <c r="I53" s="315">
        <v>750</v>
      </c>
      <c r="J53" s="315">
        <v>1</v>
      </c>
      <c r="K53" s="315">
        <v>150</v>
      </c>
      <c r="L53" s="315">
        <v>0</v>
      </c>
      <c r="M53" s="315">
        <v>0</v>
      </c>
      <c r="N53" s="315">
        <v>1</v>
      </c>
      <c r="O53" s="315">
        <v>120</v>
      </c>
      <c r="P53" s="315">
        <v>2</v>
      </c>
      <c r="Q53" s="315">
        <v>550</v>
      </c>
      <c r="R53" s="315">
        <v>0</v>
      </c>
      <c r="S53" s="315">
        <v>0</v>
      </c>
      <c r="T53" s="315">
        <v>0</v>
      </c>
      <c r="U53" s="315">
        <v>0</v>
      </c>
      <c r="V53" s="315">
        <v>0</v>
      </c>
      <c r="W53" s="315">
        <v>0</v>
      </c>
      <c r="X53" s="315">
        <v>0</v>
      </c>
      <c r="Y53" s="315">
        <v>0</v>
      </c>
      <c r="Z53" s="315">
        <v>0</v>
      </c>
      <c r="AA53" s="315">
        <v>0</v>
      </c>
      <c r="AB53" s="315">
        <v>0</v>
      </c>
      <c r="AC53" s="316">
        <v>0</v>
      </c>
    </row>
    <row r="54" spans="4:36">
      <c r="D54" s="307">
        <v>14</v>
      </c>
      <c r="E54" s="317" t="s">
        <v>85</v>
      </c>
      <c r="F54" s="315">
        <v>0</v>
      </c>
      <c r="G54" s="315">
        <v>0</v>
      </c>
      <c r="H54" s="315">
        <v>0</v>
      </c>
      <c r="I54" s="315">
        <v>0</v>
      </c>
      <c r="J54" s="315">
        <v>0</v>
      </c>
      <c r="K54" s="315">
        <v>0</v>
      </c>
      <c r="L54" s="315">
        <v>0</v>
      </c>
      <c r="M54" s="315">
        <v>0</v>
      </c>
      <c r="N54" s="315">
        <v>1</v>
      </c>
      <c r="O54" s="315">
        <v>120</v>
      </c>
      <c r="P54" s="315">
        <v>0</v>
      </c>
      <c r="Q54" s="315">
        <v>0</v>
      </c>
      <c r="R54" s="315">
        <v>0</v>
      </c>
      <c r="S54" s="315">
        <v>0</v>
      </c>
      <c r="T54" s="315">
        <v>0</v>
      </c>
      <c r="U54" s="315">
        <v>0</v>
      </c>
      <c r="V54" s="315">
        <v>0</v>
      </c>
      <c r="W54" s="315">
        <v>0</v>
      </c>
      <c r="X54" s="315">
        <v>0</v>
      </c>
      <c r="Y54" s="315">
        <v>0</v>
      </c>
      <c r="Z54" s="315">
        <v>0</v>
      </c>
      <c r="AA54" s="315">
        <v>0</v>
      </c>
      <c r="AB54" s="315">
        <v>0</v>
      </c>
      <c r="AC54" s="316">
        <v>0</v>
      </c>
    </row>
    <row r="55" spans="4:36">
      <c r="D55" s="308">
        <f>SUM(D38:D54)</f>
        <v>1396</v>
      </c>
      <c r="E55" s="318" t="s">
        <v>87</v>
      </c>
      <c r="F55" s="319">
        <f t="shared" ref="F55:AC55" si="1">SUM(F38:F54)</f>
        <v>5</v>
      </c>
      <c r="G55" s="319">
        <f t="shared" si="1"/>
        <v>750</v>
      </c>
      <c r="H55" s="319">
        <f t="shared" si="1"/>
        <v>4</v>
      </c>
      <c r="I55" s="319">
        <f t="shared" si="1"/>
        <v>1120</v>
      </c>
      <c r="J55" s="319">
        <f t="shared" si="1"/>
        <v>6</v>
      </c>
      <c r="K55" s="319">
        <f t="shared" si="1"/>
        <v>800</v>
      </c>
      <c r="L55" s="319">
        <f t="shared" si="1"/>
        <v>2</v>
      </c>
      <c r="M55" s="319">
        <f t="shared" si="1"/>
        <v>300</v>
      </c>
      <c r="N55" s="319">
        <f t="shared" si="1"/>
        <v>2</v>
      </c>
      <c r="O55" s="319">
        <f t="shared" si="1"/>
        <v>240</v>
      </c>
      <c r="P55" s="319">
        <f t="shared" si="1"/>
        <v>4</v>
      </c>
      <c r="Q55" s="319">
        <f t="shared" si="1"/>
        <v>1300</v>
      </c>
      <c r="R55" s="319">
        <f t="shared" si="1"/>
        <v>1</v>
      </c>
      <c r="S55" s="319">
        <f t="shared" si="1"/>
        <v>250</v>
      </c>
      <c r="T55" s="319">
        <f t="shared" si="1"/>
        <v>20</v>
      </c>
      <c r="U55" s="319">
        <f t="shared" si="1"/>
        <v>2470</v>
      </c>
      <c r="V55" s="319">
        <f t="shared" si="1"/>
        <v>9</v>
      </c>
      <c r="W55" s="319">
        <f t="shared" si="1"/>
        <v>400</v>
      </c>
      <c r="X55" s="319">
        <f t="shared" si="1"/>
        <v>1</v>
      </c>
      <c r="Y55" s="319">
        <f t="shared" si="1"/>
        <v>0</v>
      </c>
      <c r="Z55" s="319">
        <f t="shared" si="1"/>
        <v>2</v>
      </c>
      <c r="AA55" s="319">
        <f t="shared" si="1"/>
        <v>600</v>
      </c>
      <c r="AB55" s="319">
        <f t="shared" si="1"/>
        <v>3</v>
      </c>
      <c r="AC55" s="320">
        <f t="shared" si="1"/>
        <v>650</v>
      </c>
    </row>
    <row r="56" spans="4:36">
      <c r="AJ56">
        <f>F55+H55+J55+L55+N55+P55+R55+T55+V55+X55+Z55+AB55</f>
        <v>59</v>
      </c>
    </row>
    <row r="60" spans="4:36">
      <c r="D60" s="639" t="s">
        <v>0</v>
      </c>
      <c r="E60" s="639" t="s">
        <v>1</v>
      </c>
      <c r="F60" s="562" t="s">
        <v>164</v>
      </c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02"/>
    </row>
    <row r="61" spans="4:36">
      <c r="D61" s="474"/>
      <c r="E61" s="474"/>
      <c r="F61" s="650" t="s">
        <v>165</v>
      </c>
      <c r="G61" s="458"/>
      <c r="H61" s="650" t="s">
        <v>166</v>
      </c>
      <c r="I61" s="458"/>
      <c r="J61" s="650" t="s">
        <v>167</v>
      </c>
      <c r="K61" s="458"/>
      <c r="L61" s="562" t="s">
        <v>168</v>
      </c>
      <c r="M61" s="567"/>
      <c r="N61" s="567"/>
      <c r="O61" s="502"/>
      <c r="P61" s="562" t="s">
        <v>170</v>
      </c>
      <c r="Q61" s="567"/>
      <c r="R61" s="567"/>
      <c r="S61" s="502"/>
      <c r="T61" s="650" t="s">
        <v>174</v>
      </c>
      <c r="U61" s="458"/>
      <c r="AH61" s="236">
        <v>6</v>
      </c>
    </row>
    <row r="62" spans="4:36">
      <c r="D62" s="474"/>
      <c r="E62" s="474"/>
      <c r="F62" s="463"/>
      <c r="G62" s="462"/>
      <c r="H62" s="463"/>
      <c r="I62" s="462"/>
      <c r="J62" s="463"/>
      <c r="K62" s="462"/>
      <c r="L62" s="562" t="s">
        <v>33</v>
      </c>
      <c r="M62" s="502"/>
      <c r="N62" s="562" t="s">
        <v>123</v>
      </c>
      <c r="O62" s="502"/>
      <c r="P62" s="562" t="s">
        <v>33</v>
      </c>
      <c r="Q62" s="502"/>
      <c r="R62" s="562" t="s">
        <v>123</v>
      </c>
      <c r="S62" s="502"/>
      <c r="T62" s="463"/>
      <c r="U62" s="462"/>
    </row>
    <row r="63" spans="4:36">
      <c r="D63" s="503"/>
      <c r="E63" s="503"/>
      <c r="F63" s="26" t="s">
        <v>4</v>
      </c>
      <c r="G63" s="26" t="s">
        <v>41</v>
      </c>
      <c r="H63" s="26" t="s">
        <v>4</v>
      </c>
      <c r="I63" s="26" t="s">
        <v>41</v>
      </c>
      <c r="J63" s="26" t="s">
        <v>4</v>
      </c>
      <c r="K63" s="26" t="s">
        <v>41</v>
      </c>
      <c r="L63" s="26" t="s">
        <v>4</v>
      </c>
      <c r="M63" s="26" t="s">
        <v>41</v>
      </c>
      <c r="N63" s="26" t="s">
        <v>4</v>
      </c>
      <c r="O63" s="26" t="s">
        <v>41</v>
      </c>
      <c r="P63" s="26" t="s">
        <v>4</v>
      </c>
      <c r="Q63" s="26" t="s">
        <v>41</v>
      </c>
      <c r="R63" s="26" t="s">
        <v>4</v>
      </c>
      <c r="S63" s="26" t="s">
        <v>41</v>
      </c>
      <c r="T63" s="26" t="s">
        <v>4</v>
      </c>
      <c r="U63" s="26" t="s">
        <v>41</v>
      </c>
    </row>
    <row r="64" spans="4:36">
      <c r="D64" s="270">
        <v>82</v>
      </c>
      <c r="E64" s="26" t="s">
        <v>18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</row>
    <row r="65" spans="4:35">
      <c r="D65" s="270">
        <v>101</v>
      </c>
      <c r="E65" s="26" t="s">
        <v>38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</row>
    <row r="66" spans="4:35">
      <c r="D66" s="270">
        <v>81</v>
      </c>
      <c r="E66" s="26" t="s">
        <v>43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</row>
    <row r="67" spans="4:35">
      <c r="D67" s="270">
        <v>102</v>
      </c>
      <c r="E67" s="26" t="s">
        <v>44</v>
      </c>
      <c r="F67" s="26">
        <v>0</v>
      </c>
      <c r="G67" s="26">
        <v>0</v>
      </c>
      <c r="H67" s="26">
        <v>0</v>
      </c>
      <c r="I67" s="26">
        <v>0</v>
      </c>
      <c r="J67" s="26">
        <v>1</v>
      </c>
      <c r="K67" s="26">
        <v>150</v>
      </c>
      <c r="L67" s="26">
        <v>0</v>
      </c>
      <c r="M67" s="26">
        <v>0</v>
      </c>
      <c r="N67" s="26">
        <v>1</v>
      </c>
      <c r="O67" s="26">
        <v>150</v>
      </c>
      <c r="P67" s="26">
        <v>2</v>
      </c>
      <c r="Q67" s="26">
        <v>350</v>
      </c>
      <c r="R67" s="26">
        <v>3</v>
      </c>
      <c r="S67" s="26">
        <v>290</v>
      </c>
      <c r="T67" s="26">
        <v>0</v>
      </c>
      <c r="U67" s="26">
        <v>0</v>
      </c>
    </row>
    <row r="68" spans="4:35">
      <c r="D68" s="270">
        <v>79</v>
      </c>
      <c r="E68" s="26" t="s">
        <v>46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1</v>
      </c>
      <c r="O68" s="26">
        <v>50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AI68" s="13">
        <f>AI82/D81</f>
        <v>1.7908309455587391E-2</v>
      </c>
    </row>
    <row r="69" spans="4:35">
      <c r="D69" s="270">
        <v>125</v>
      </c>
      <c r="E69" s="26" t="s">
        <v>47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2</v>
      </c>
      <c r="M69" s="26">
        <v>200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</row>
    <row r="70" spans="4:35">
      <c r="D70" s="270">
        <v>38</v>
      </c>
      <c r="E70" s="26" t="s">
        <v>49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</row>
    <row r="71" spans="4:35">
      <c r="D71" s="270">
        <v>217</v>
      </c>
      <c r="E71" s="26" t="s">
        <v>67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2</v>
      </c>
      <c r="Q71" s="26">
        <v>350</v>
      </c>
      <c r="R71" s="26">
        <v>0</v>
      </c>
      <c r="S71" s="26">
        <v>0</v>
      </c>
      <c r="T71" s="26">
        <v>0</v>
      </c>
      <c r="U71" s="26">
        <v>0</v>
      </c>
    </row>
    <row r="72" spans="4:35">
      <c r="D72" s="270">
        <v>87</v>
      </c>
      <c r="E72" s="26" t="s">
        <v>68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</row>
    <row r="73" spans="4:35">
      <c r="D73" s="270">
        <v>63</v>
      </c>
      <c r="E73" s="26" t="s">
        <v>69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</row>
    <row r="74" spans="4:35">
      <c r="D74" s="270">
        <v>33</v>
      </c>
      <c r="E74" s="26" t="s">
        <v>71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1</v>
      </c>
      <c r="U74" s="26">
        <v>450</v>
      </c>
    </row>
    <row r="75" spans="4:35">
      <c r="D75" s="270">
        <v>83</v>
      </c>
      <c r="E75" s="26" t="s">
        <v>72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1</v>
      </c>
      <c r="U75" s="26">
        <v>350</v>
      </c>
      <c r="AI75">
        <f>U81+S81+Q81+O81+M81+K81+I81+G81</f>
        <v>5690</v>
      </c>
    </row>
    <row r="76" spans="4:35">
      <c r="D76" s="270">
        <v>49</v>
      </c>
      <c r="E76" s="26" t="s">
        <v>73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1</v>
      </c>
      <c r="U76" s="26">
        <v>300</v>
      </c>
    </row>
    <row r="77" spans="4:35">
      <c r="D77" s="270">
        <v>195</v>
      </c>
      <c r="E77" s="26" t="s">
        <v>75</v>
      </c>
      <c r="F77" s="26">
        <v>2</v>
      </c>
      <c r="G77" s="26">
        <v>1250</v>
      </c>
      <c r="H77" s="26">
        <v>2</v>
      </c>
      <c r="I77" s="26">
        <v>450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</row>
    <row r="78" spans="4:35">
      <c r="D78" s="270">
        <v>26</v>
      </c>
      <c r="E78" s="26" t="s">
        <v>80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2</v>
      </c>
      <c r="U78" s="26">
        <v>450</v>
      </c>
    </row>
    <row r="79" spans="4:35">
      <c r="D79" s="270">
        <v>21</v>
      </c>
      <c r="E79" s="26" t="s">
        <v>82</v>
      </c>
      <c r="F79" s="26">
        <v>0</v>
      </c>
      <c r="G79" s="26">
        <v>0</v>
      </c>
      <c r="H79" s="26">
        <v>1</v>
      </c>
      <c r="I79" s="26">
        <v>300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</row>
    <row r="80" spans="4:35">
      <c r="D80" s="270">
        <v>14</v>
      </c>
      <c r="E80" s="26" t="s">
        <v>85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3</v>
      </c>
      <c r="U80" s="26">
        <v>600</v>
      </c>
    </row>
    <row r="81" spans="4:35">
      <c r="D81" s="304">
        <f>SUM(D64:D80)</f>
        <v>1396</v>
      </c>
      <c r="E81" s="26" t="s">
        <v>87</v>
      </c>
      <c r="F81" s="26">
        <f t="shared" ref="F81:U81" si="2">SUM(F64:F80)</f>
        <v>2</v>
      </c>
      <c r="G81" s="26">
        <f t="shared" si="2"/>
        <v>1250</v>
      </c>
      <c r="H81" s="26">
        <f t="shared" si="2"/>
        <v>3</v>
      </c>
      <c r="I81" s="26">
        <f t="shared" si="2"/>
        <v>750</v>
      </c>
      <c r="J81" s="26">
        <f t="shared" si="2"/>
        <v>1</v>
      </c>
      <c r="K81" s="26">
        <f t="shared" si="2"/>
        <v>150</v>
      </c>
      <c r="L81" s="26">
        <f t="shared" si="2"/>
        <v>2</v>
      </c>
      <c r="M81" s="26">
        <f t="shared" si="2"/>
        <v>200</v>
      </c>
      <c r="N81" s="26">
        <f t="shared" si="2"/>
        <v>2</v>
      </c>
      <c r="O81" s="26">
        <f t="shared" si="2"/>
        <v>200</v>
      </c>
      <c r="P81" s="26">
        <f t="shared" si="2"/>
        <v>4</v>
      </c>
      <c r="Q81" s="26">
        <f t="shared" si="2"/>
        <v>700</v>
      </c>
      <c r="R81" s="26">
        <f t="shared" si="2"/>
        <v>3</v>
      </c>
      <c r="S81" s="26">
        <f t="shared" si="2"/>
        <v>290</v>
      </c>
      <c r="T81" s="26">
        <f t="shared" si="2"/>
        <v>8</v>
      </c>
      <c r="U81" s="26">
        <f t="shared" si="2"/>
        <v>2150</v>
      </c>
    </row>
    <row r="82" spans="4:35">
      <c r="AI82">
        <f>F81+H81+J81+L81+N81+P81+R81+T81</f>
        <v>25</v>
      </c>
    </row>
    <row r="86" spans="4:35">
      <c r="D86" s="639" t="s">
        <v>0</v>
      </c>
      <c r="E86" s="652" t="s">
        <v>1</v>
      </c>
      <c r="F86" s="562" t="s">
        <v>188</v>
      </c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02"/>
    </row>
    <row r="87" spans="4:35">
      <c r="D87" s="474"/>
      <c r="E87" s="474"/>
      <c r="F87" s="562" t="s">
        <v>189</v>
      </c>
      <c r="G87" s="567"/>
      <c r="H87" s="567"/>
      <c r="I87" s="567"/>
      <c r="J87" s="567"/>
      <c r="K87" s="502"/>
      <c r="L87" s="650" t="s">
        <v>190</v>
      </c>
      <c r="M87" s="458"/>
      <c r="N87" s="562" t="s">
        <v>191</v>
      </c>
      <c r="O87" s="567"/>
      <c r="P87" s="567"/>
      <c r="Q87" s="567"/>
      <c r="R87" s="567"/>
      <c r="S87" s="502"/>
      <c r="T87" s="650" t="s">
        <v>193</v>
      </c>
      <c r="U87" s="458"/>
      <c r="AH87" s="236">
        <v>4</v>
      </c>
    </row>
    <row r="88" spans="4:35">
      <c r="D88" s="474"/>
      <c r="E88" s="474"/>
      <c r="F88" s="562" t="s">
        <v>33</v>
      </c>
      <c r="G88" s="502"/>
      <c r="H88" s="562" t="s">
        <v>123</v>
      </c>
      <c r="I88" s="502"/>
      <c r="J88" s="562" t="s">
        <v>127</v>
      </c>
      <c r="K88" s="502"/>
      <c r="L88" s="463"/>
      <c r="M88" s="462"/>
      <c r="N88" s="562" t="s">
        <v>33</v>
      </c>
      <c r="O88" s="502"/>
      <c r="P88" s="562" t="s">
        <v>123</v>
      </c>
      <c r="Q88" s="502"/>
      <c r="R88" s="562" t="s">
        <v>127</v>
      </c>
      <c r="S88" s="502"/>
      <c r="T88" s="463"/>
      <c r="U88" s="462"/>
    </row>
    <row r="89" spans="4:35">
      <c r="D89" s="503"/>
      <c r="E89" s="503"/>
      <c r="F89" s="17" t="s">
        <v>4</v>
      </c>
      <c r="G89" s="17" t="s">
        <v>41</v>
      </c>
      <c r="H89" s="17" t="s">
        <v>4</v>
      </c>
      <c r="I89" s="17" t="s">
        <v>41</v>
      </c>
      <c r="J89" s="17" t="s">
        <v>4</v>
      </c>
      <c r="K89" s="17" t="s">
        <v>41</v>
      </c>
      <c r="L89" s="17" t="s">
        <v>4</v>
      </c>
      <c r="M89" s="17" t="s">
        <v>41</v>
      </c>
      <c r="N89" s="17" t="s">
        <v>4</v>
      </c>
      <c r="O89" s="17" t="s">
        <v>41</v>
      </c>
      <c r="P89" s="17" t="s">
        <v>4</v>
      </c>
      <c r="Q89" s="17" t="s">
        <v>41</v>
      </c>
      <c r="R89" s="17" t="s">
        <v>4</v>
      </c>
      <c r="S89" s="17" t="s">
        <v>41</v>
      </c>
      <c r="T89" s="17" t="s">
        <v>4</v>
      </c>
      <c r="U89" s="17" t="s">
        <v>41</v>
      </c>
    </row>
    <row r="90" spans="4:35">
      <c r="D90" s="270">
        <v>82</v>
      </c>
      <c r="E90" s="17" t="s">
        <v>18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1</v>
      </c>
      <c r="O90" s="17">
        <v>100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</row>
    <row r="91" spans="4:35">
      <c r="D91" s="270">
        <v>101</v>
      </c>
      <c r="E91" s="17" t="s">
        <v>38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1</v>
      </c>
      <c r="O91" s="17">
        <v>100</v>
      </c>
      <c r="P91" s="17">
        <v>0</v>
      </c>
      <c r="Q91" s="17">
        <v>0</v>
      </c>
      <c r="R91" s="17">
        <v>0</v>
      </c>
      <c r="S91" s="17">
        <v>0</v>
      </c>
      <c r="T91" s="17">
        <v>0</v>
      </c>
      <c r="U91" s="17">
        <v>0</v>
      </c>
    </row>
    <row r="92" spans="4:35">
      <c r="D92" s="270">
        <v>81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2</v>
      </c>
      <c r="O92" s="17">
        <v>700</v>
      </c>
      <c r="P92" s="17">
        <v>1</v>
      </c>
      <c r="Q92" s="17">
        <v>100</v>
      </c>
      <c r="R92" s="17">
        <v>1</v>
      </c>
      <c r="S92" s="17">
        <v>0</v>
      </c>
      <c r="T92" s="17">
        <v>0</v>
      </c>
      <c r="U92" s="17">
        <v>0</v>
      </c>
    </row>
    <row r="93" spans="4:35">
      <c r="D93" s="270">
        <v>102</v>
      </c>
      <c r="E93" s="17" t="s">
        <v>44</v>
      </c>
      <c r="F93" s="17">
        <v>0</v>
      </c>
      <c r="G93" s="17">
        <v>0</v>
      </c>
      <c r="H93" s="17">
        <v>1</v>
      </c>
      <c r="I93" s="17">
        <v>100</v>
      </c>
      <c r="J93" s="17">
        <v>1</v>
      </c>
      <c r="K93" s="17">
        <v>50</v>
      </c>
      <c r="L93" s="17">
        <v>0</v>
      </c>
      <c r="M93" s="17">
        <v>0</v>
      </c>
      <c r="N93" s="17">
        <v>2</v>
      </c>
      <c r="O93" s="17">
        <v>270</v>
      </c>
      <c r="P93" s="17">
        <v>3</v>
      </c>
      <c r="Q93" s="17">
        <v>180</v>
      </c>
      <c r="R93" s="17">
        <v>0</v>
      </c>
      <c r="S93" s="17">
        <v>0</v>
      </c>
      <c r="T93" s="17">
        <v>0</v>
      </c>
      <c r="U93" s="17">
        <v>0</v>
      </c>
    </row>
    <row r="94" spans="4:35">
      <c r="D94" s="270">
        <v>79</v>
      </c>
      <c r="E94" s="17" t="s">
        <v>46</v>
      </c>
      <c r="F94" s="17">
        <v>1</v>
      </c>
      <c r="G94" s="17">
        <v>900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1</v>
      </c>
      <c r="O94" s="17">
        <v>20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  <c r="U94" s="17">
        <v>0</v>
      </c>
    </row>
    <row r="95" spans="4:35">
      <c r="D95" s="270">
        <v>125</v>
      </c>
      <c r="E95" s="17" t="s">
        <v>47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1</v>
      </c>
      <c r="Q95" s="17">
        <v>50</v>
      </c>
      <c r="R95" s="17">
        <v>1</v>
      </c>
      <c r="S95" s="17">
        <v>0</v>
      </c>
      <c r="T95" s="17">
        <v>0</v>
      </c>
      <c r="U95" s="17">
        <v>0</v>
      </c>
    </row>
    <row r="96" spans="4:35">
      <c r="D96" s="270">
        <v>38</v>
      </c>
      <c r="E96" s="17" t="s">
        <v>49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2</v>
      </c>
      <c r="O96" s="17">
        <v>520</v>
      </c>
      <c r="P96" s="17">
        <v>1</v>
      </c>
      <c r="Q96" s="17">
        <v>50</v>
      </c>
      <c r="R96" s="17">
        <v>0</v>
      </c>
      <c r="S96" s="17">
        <v>0</v>
      </c>
      <c r="T96" s="17">
        <v>0</v>
      </c>
      <c r="U96" s="17">
        <v>0</v>
      </c>
    </row>
    <row r="97" spans="4:35">
      <c r="D97" s="270">
        <v>217</v>
      </c>
      <c r="E97" s="17" t="s">
        <v>67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1</v>
      </c>
      <c r="Q97" s="17">
        <v>50</v>
      </c>
      <c r="R97" s="17">
        <v>0</v>
      </c>
      <c r="S97" s="17">
        <v>0</v>
      </c>
      <c r="T97" s="17">
        <v>0</v>
      </c>
      <c r="U97" s="17">
        <v>0</v>
      </c>
      <c r="AI97" s="13">
        <f>AI108/D107</f>
        <v>7.8080229226361028E-2</v>
      </c>
    </row>
    <row r="98" spans="4:35">
      <c r="D98" s="270">
        <v>87</v>
      </c>
      <c r="E98" s="17" t="s">
        <v>68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4</v>
      </c>
      <c r="M98" s="17">
        <v>1500</v>
      </c>
      <c r="N98" s="17">
        <v>4</v>
      </c>
      <c r="O98" s="17">
        <v>1650</v>
      </c>
      <c r="P98" s="17">
        <v>3</v>
      </c>
      <c r="Q98" s="17">
        <v>320</v>
      </c>
      <c r="R98" s="17">
        <v>1</v>
      </c>
      <c r="S98" s="17">
        <v>0</v>
      </c>
      <c r="T98" s="17">
        <v>3</v>
      </c>
      <c r="U98" s="17">
        <v>650</v>
      </c>
    </row>
    <row r="99" spans="4:35">
      <c r="D99" s="270">
        <v>63</v>
      </c>
      <c r="E99" s="17" t="s">
        <v>69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1</v>
      </c>
      <c r="M99" s="17">
        <v>150</v>
      </c>
      <c r="N99" s="17">
        <v>1</v>
      </c>
      <c r="O99" s="17">
        <v>100</v>
      </c>
      <c r="P99" s="17">
        <v>0</v>
      </c>
      <c r="Q99" s="17">
        <v>0</v>
      </c>
      <c r="R99" s="17">
        <v>4</v>
      </c>
      <c r="S99" s="17">
        <v>300</v>
      </c>
      <c r="T99" s="17">
        <v>0</v>
      </c>
      <c r="U99" s="17">
        <v>0</v>
      </c>
    </row>
    <row r="100" spans="4:35">
      <c r="D100" s="270">
        <v>33</v>
      </c>
      <c r="E100" s="17" t="s">
        <v>71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</row>
    <row r="101" spans="4:35">
      <c r="D101" s="270">
        <v>83</v>
      </c>
      <c r="E101" s="17" t="s">
        <v>72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1</v>
      </c>
      <c r="O101" s="17">
        <v>400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</row>
    <row r="102" spans="4:35">
      <c r="D102" s="270">
        <v>49</v>
      </c>
      <c r="E102" s="17" t="s">
        <v>73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5</v>
      </c>
      <c r="O102" s="17">
        <v>1270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AI102">
        <f>G107+I107+K107+M107+O107+Q107+S107+U107</f>
        <v>33560</v>
      </c>
    </row>
    <row r="103" spans="4:35">
      <c r="D103" s="270">
        <v>195</v>
      </c>
      <c r="E103" s="17" t="s">
        <v>75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3</v>
      </c>
      <c r="M103" s="17">
        <v>680</v>
      </c>
      <c r="N103" s="17">
        <v>37</v>
      </c>
      <c r="O103" s="17">
        <v>19140</v>
      </c>
      <c r="P103" s="17">
        <v>12</v>
      </c>
      <c r="Q103" s="17">
        <v>1810</v>
      </c>
      <c r="R103" s="17">
        <v>1</v>
      </c>
      <c r="S103" s="17">
        <v>0</v>
      </c>
      <c r="T103" s="17">
        <v>3</v>
      </c>
      <c r="U103" s="17">
        <v>1000</v>
      </c>
    </row>
    <row r="104" spans="4:35">
      <c r="D104" s="270">
        <v>26</v>
      </c>
      <c r="E104" s="17" t="s">
        <v>80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</row>
    <row r="105" spans="4:35">
      <c r="D105" s="270">
        <v>21</v>
      </c>
      <c r="E105" s="17" t="s">
        <v>82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3</v>
      </c>
      <c r="O105" s="17">
        <v>1200</v>
      </c>
      <c r="P105" s="17">
        <v>1</v>
      </c>
      <c r="Q105" s="17">
        <v>100</v>
      </c>
      <c r="R105" s="17">
        <v>0</v>
      </c>
      <c r="S105" s="17">
        <v>0</v>
      </c>
      <c r="T105" s="17">
        <v>1</v>
      </c>
      <c r="U105" s="17">
        <v>100</v>
      </c>
    </row>
    <row r="106" spans="4:35">
      <c r="D106" s="270">
        <v>14</v>
      </c>
      <c r="E106" s="17" t="s">
        <v>85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</row>
    <row r="107" spans="4:35">
      <c r="D107" s="304">
        <f>SUM(D90:D106)</f>
        <v>1396</v>
      </c>
      <c r="E107" s="17" t="s">
        <v>87</v>
      </c>
      <c r="F107" s="17">
        <f t="shared" ref="F107:U107" si="3">SUM(F90:F106)</f>
        <v>1</v>
      </c>
      <c r="G107" s="17">
        <f t="shared" si="3"/>
        <v>900</v>
      </c>
      <c r="H107" s="17">
        <f t="shared" si="3"/>
        <v>1</v>
      </c>
      <c r="I107" s="17">
        <f t="shared" si="3"/>
        <v>100</v>
      </c>
      <c r="J107" s="17">
        <f t="shared" si="3"/>
        <v>1</v>
      </c>
      <c r="K107" s="17">
        <f t="shared" si="3"/>
        <v>50</v>
      </c>
      <c r="L107" s="17">
        <f t="shared" si="3"/>
        <v>8</v>
      </c>
      <c r="M107" s="17">
        <f t="shared" si="3"/>
        <v>2330</v>
      </c>
      <c r="N107" s="17">
        <f t="shared" si="3"/>
        <v>60</v>
      </c>
      <c r="O107" s="17">
        <f t="shared" si="3"/>
        <v>25470</v>
      </c>
      <c r="P107" s="17">
        <f t="shared" si="3"/>
        <v>23</v>
      </c>
      <c r="Q107" s="17">
        <f t="shared" si="3"/>
        <v>2660</v>
      </c>
      <c r="R107" s="17">
        <f t="shared" si="3"/>
        <v>8</v>
      </c>
      <c r="S107" s="17">
        <f t="shared" si="3"/>
        <v>300</v>
      </c>
      <c r="T107" s="17">
        <f t="shared" si="3"/>
        <v>7</v>
      </c>
      <c r="U107" s="17">
        <f t="shared" si="3"/>
        <v>1750</v>
      </c>
    </row>
    <row r="108" spans="4:35">
      <c r="AI108">
        <f>F107+H107+J107+L107+N107+P107+R107+T107</f>
        <v>109</v>
      </c>
    </row>
    <row r="113" spans="4:36">
      <c r="D113" s="651" t="s">
        <v>0</v>
      </c>
      <c r="E113" s="644" t="s">
        <v>1</v>
      </c>
      <c r="F113" s="643" t="s">
        <v>202</v>
      </c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3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366"/>
      <c r="AE113" s="366"/>
      <c r="AF113" s="366"/>
      <c r="AG113" s="367"/>
    </row>
    <row r="114" spans="4:36">
      <c r="D114" s="510"/>
      <c r="E114" s="645"/>
      <c r="F114" s="591" t="s">
        <v>206</v>
      </c>
      <c r="G114" s="591"/>
      <c r="H114" s="591" t="s">
        <v>207</v>
      </c>
      <c r="I114" s="591"/>
      <c r="J114" s="591" t="s">
        <v>209</v>
      </c>
      <c r="K114" s="636"/>
      <c r="L114" s="591" t="s">
        <v>211</v>
      </c>
      <c r="M114" s="591"/>
      <c r="N114" s="591" t="s">
        <v>212</v>
      </c>
      <c r="O114" s="591"/>
      <c r="P114" s="591" t="s">
        <v>213</v>
      </c>
      <c r="Q114" s="591"/>
      <c r="R114" s="591" t="s">
        <v>214</v>
      </c>
      <c r="S114" s="591"/>
      <c r="T114" s="591"/>
      <c r="U114" s="591"/>
      <c r="V114" s="591" t="s">
        <v>215</v>
      </c>
      <c r="W114" s="591"/>
      <c r="X114" s="591" t="s">
        <v>216</v>
      </c>
      <c r="Y114" s="591"/>
      <c r="Z114" s="591"/>
      <c r="AA114" s="591"/>
      <c r="AB114" s="591" t="s">
        <v>217</v>
      </c>
      <c r="AC114" s="636"/>
      <c r="AI114" s="236">
        <v>10</v>
      </c>
    </row>
    <row r="115" spans="4:36">
      <c r="D115" s="510"/>
      <c r="E115" s="645"/>
      <c r="F115" s="591"/>
      <c r="G115" s="591"/>
      <c r="H115" s="591"/>
      <c r="I115" s="591"/>
      <c r="J115" s="636"/>
      <c r="K115" s="636"/>
      <c r="L115" s="591"/>
      <c r="M115" s="591"/>
      <c r="N115" s="591"/>
      <c r="O115" s="591"/>
      <c r="P115" s="591"/>
      <c r="Q115" s="591"/>
      <c r="R115" s="591" t="s">
        <v>33</v>
      </c>
      <c r="S115" s="591"/>
      <c r="T115" s="591" t="s">
        <v>123</v>
      </c>
      <c r="U115" s="591"/>
      <c r="V115" s="591"/>
      <c r="W115" s="591"/>
      <c r="X115" s="591" t="s">
        <v>33</v>
      </c>
      <c r="Y115" s="591"/>
      <c r="Z115" s="591" t="s">
        <v>123</v>
      </c>
      <c r="AA115" s="591"/>
      <c r="AB115" s="636"/>
      <c r="AC115" s="636"/>
    </row>
    <row r="116" spans="4:36">
      <c r="D116" s="510"/>
      <c r="E116" s="646"/>
      <c r="F116" s="368" t="s">
        <v>4</v>
      </c>
      <c r="G116" s="368" t="s">
        <v>41</v>
      </c>
      <c r="H116" s="368" t="s">
        <v>4</v>
      </c>
      <c r="I116" s="368" t="s">
        <v>41</v>
      </c>
      <c r="J116" s="368" t="s">
        <v>4</v>
      </c>
      <c r="K116" s="368" t="s">
        <v>41</v>
      </c>
      <c r="L116" s="368" t="s">
        <v>4</v>
      </c>
      <c r="M116" s="368" t="s">
        <v>41</v>
      </c>
      <c r="N116" s="368" t="s">
        <v>4</v>
      </c>
      <c r="O116" s="368" t="s">
        <v>41</v>
      </c>
      <c r="P116" s="368" t="s">
        <v>4</v>
      </c>
      <c r="Q116" s="368" t="s">
        <v>41</v>
      </c>
      <c r="R116" s="368" t="s">
        <v>4</v>
      </c>
      <c r="S116" s="368" t="s">
        <v>41</v>
      </c>
      <c r="T116" s="368" t="s">
        <v>4</v>
      </c>
      <c r="U116" s="368" t="s">
        <v>41</v>
      </c>
      <c r="V116" s="368" t="s">
        <v>4</v>
      </c>
      <c r="W116" s="368" t="s">
        <v>41</v>
      </c>
      <c r="X116" s="368" t="s">
        <v>4</v>
      </c>
      <c r="Y116" s="368" t="s">
        <v>41</v>
      </c>
      <c r="Z116" s="368" t="s">
        <v>4</v>
      </c>
      <c r="AA116" s="368" t="s">
        <v>41</v>
      </c>
      <c r="AB116" s="368" t="s">
        <v>4</v>
      </c>
      <c r="AC116" s="368" t="s">
        <v>41</v>
      </c>
    </row>
    <row r="117" spans="4:36">
      <c r="D117" s="270">
        <v>82</v>
      </c>
      <c r="E117" s="368" t="s">
        <v>18</v>
      </c>
      <c r="F117" s="368">
        <v>0</v>
      </c>
      <c r="G117" s="368">
        <v>0</v>
      </c>
      <c r="H117" s="368">
        <v>0</v>
      </c>
      <c r="I117" s="368">
        <v>0</v>
      </c>
      <c r="J117" s="368">
        <v>1</v>
      </c>
      <c r="K117" s="368">
        <v>100</v>
      </c>
      <c r="L117" s="368">
        <v>0</v>
      </c>
      <c r="M117" s="368">
        <v>0</v>
      </c>
      <c r="N117" s="368">
        <v>0</v>
      </c>
      <c r="O117" s="368">
        <v>0</v>
      </c>
      <c r="P117" s="368">
        <v>0</v>
      </c>
      <c r="Q117" s="368">
        <v>0</v>
      </c>
      <c r="R117" s="368">
        <v>0</v>
      </c>
      <c r="S117" s="368">
        <v>0</v>
      </c>
      <c r="T117" s="368">
        <v>1</v>
      </c>
      <c r="U117" s="368">
        <v>30</v>
      </c>
      <c r="V117" s="368">
        <v>0</v>
      </c>
      <c r="W117" s="368">
        <v>0</v>
      </c>
      <c r="X117" s="368">
        <v>0</v>
      </c>
      <c r="Y117" s="368">
        <v>0</v>
      </c>
      <c r="Z117" s="368">
        <v>0</v>
      </c>
      <c r="AA117" s="368">
        <v>0</v>
      </c>
      <c r="AB117" s="368">
        <v>0</v>
      </c>
      <c r="AC117" s="368">
        <v>0</v>
      </c>
    </row>
    <row r="118" spans="4:36">
      <c r="D118" s="270">
        <v>101</v>
      </c>
      <c r="E118" s="368" t="s">
        <v>38</v>
      </c>
      <c r="F118" s="368">
        <v>0</v>
      </c>
      <c r="G118" s="368">
        <v>0</v>
      </c>
      <c r="H118" s="368">
        <v>0</v>
      </c>
      <c r="I118" s="368">
        <v>0</v>
      </c>
      <c r="J118" s="368">
        <v>0</v>
      </c>
      <c r="K118" s="368">
        <v>0</v>
      </c>
      <c r="L118" s="368">
        <v>0</v>
      </c>
      <c r="M118" s="368">
        <v>0</v>
      </c>
      <c r="N118" s="368">
        <v>0</v>
      </c>
      <c r="O118" s="368">
        <v>0</v>
      </c>
      <c r="P118" s="368">
        <v>0</v>
      </c>
      <c r="Q118" s="368">
        <v>0</v>
      </c>
      <c r="R118" s="368">
        <v>0</v>
      </c>
      <c r="S118" s="368">
        <v>0</v>
      </c>
      <c r="T118" s="368">
        <v>0</v>
      </c>
      <c r="U118" s="368">
        <v>0</v>
      </c>
      <c r="V118" s="368">
        <v>0</v>
      </c>
      <c r="W118" s="368">
        <v>0</v>
      </c>
      <c r="X118" s="368">
        <v>0</v>
      </c>
      <c r="Y118" s="368">
        <v>0</v>
      </c>
      <c r="Z118" s="368">
        <v>0</v>
      </c>
      <c r="AA118" s="368">
        <v>0</v>
      </c>
      <c r="AB118" s="368">
        <v>0</v>
      </c>
      <c r="AC118" s="368">
        <v>0</v>
      </c>
    </row>
    <row r="119" spans="4:36">
      <c r="D119" s="270">
        <v>81</v>
      </c>
      <c r="E119" s="368" t="s">
        <v>43</v>
      </c>
      <c r="F119" s="368">
        <v>0</v>
      </c>
      <c r="G119" s="368">
        <v>0</v>
      </c>
      <c r="H119" s="368">
        <v>0</v>
      </c>
      <c r="I119" s="368">
        <v>0</v>
      </c>
      <c r="J119" s="368">
        <v>2</v>
      </c>
      <c r="K119" s="368">
        <v>350</v>
      </c>
      <c r="L119" s="368">
        <v>0</v>
      </c>
      <c r="M119" s="368">
        <v>0</v>
      </c>
      <c r="N119" s="368">
        <v>0</v>
      </c>
      <c r="O119" s="368">
        <v>0</v>
      </c>
      <c r="P119" s="368">
        <v>0</v>
      </c>
      <c r="Q119" s="368">
        <v>0</v>
      </c>
      <c r="R119" s="368">
        <v>0</v>
      </c>
      <c r="S119" s="368">
        <v>0</v>
      </c>
      <c r="T119" s="368">
        <v>0</v>
      </c>
      <c r="U119" s="368">
        <v>0</v>
      </c>
      <c r="V119" s="368">
        <v>0</v>
      </c>
      <c r="W119" s="368">
        <v>0</v>
      </c>
      <c r="X119" s="368">
        <v>0</v>
      </c>
      <c r="Y119" s="368">
        <v>0</v>
      </c>
      <c r="Z119" s="368">
        <v>0</v>
      </c>
      <c r="AA119" s="368">
        <v>0</v>
      </c>
      <c r="AB119" s="368">
        <v>0</v>
      </c>
      <c r="AC119" s="368">
        <v>0</v>
      </c>
    </row>
    <row r="120" spans="4:36">
      <c r="D120" s="270">
        <v>102</v>
      </c>
      <c r="E120" s="368" t="s">
        <v>44</v>
      </c>
      <c r="F120" s="368">
        <v>0</v>
      </c>
      <c r="G120" s="368">
        <v>0</v>
      </c>
      <c r="H120" s="368">
        <v>0</v>
      </c>
      <c r="I120" s="368">
        <v>0</v>
      </c>
      <c r="J120" s="368">
        <v>2</v>
      </c>
      <c r="K120" s="368">
        <v>350</v>
      </c>
      <c r="L120" s="368">
        <v>0</v>
      </c>
      <c r="M120" s="368">
        <v>0</v>
      </c>
      <c r="N120" s="368">
        <v>0</v>
      </c>
      <c r="O120" s="368">
        <v>0</v>
      </c>
      <c r="P120" s="368">
        <v>1</v>
      </c>
      <c r="Q120" s="368">
        <v>100</v>
      </c>
      <c r="R120" s="368">
        <v>2</v>
      </c>
      <c r="S120" s="368">
        <v>300</v>
      </c>
      <c r="T120" s="368">
        <v>1</v>
      </c>
      <c r="U120" s="368">
        <v>30</v>
      </c>
      <c r="V120" s="368">
        <v>0</v>
      </c>
      <c r="W120" s="368">
        <v>0</v>
      </c>
      <c r="X120" s="368">
        <v>0</v>
      </c>
      <c r="Y120" s="368">
        <v>0</v>
      </c>
      <c r="Z120" s="368">
        <v>1</v>
      </c>
      <c r="AA120" s="368">
        <v>100</v>
      </c>
      <c r="AB120" s="368">
        <v>0</v>
      </c>
      <c r="AC120" s="368">
        <v>0</v>
      </c>
    </row>
    <row r="121" spans="4:36">
      <c r="D121" s="270">
        <v>79</v>
      </c>
      <c r="E121" s="368" t="s">
        <v>46</v>
      </c>
      <c r="F121" s="368">
        <v>0</v>
      </c>
      <c r="G121" s="368">
        <v>0</v>
      </c>
      <c r="H121" s="368">
        <v>0</v>
      </c>
      <c r="I121" s="368">
        <v>0</v>
      </c>
      <c r="J121" s="368">
        <v>0</v>
      </c>
      <c r="K121" s="368">
        <v>0</v>
      </c>
      <c r="L121" s="368">
        <v>0</v>
      </c>
      <c r="M121" s="368">
        <v>0</v>
      </c>
      <c r="N121" s="368">
        <v>0</v>
      </c>
      <c r="O121" s="368">
        <v>0</v>
      </c>
      <c r="P121" s="368">
        <v>0</v>
      </c>
      <c r="Q121" s="368">
        <v>0</v>
      </c>
      <c r="R121" s="368">
        <v>0</v>
      </c>
      <c r="S121" s="368">
        <v>0</v>
      </c>
      <c r="T121" s="368">
        <v>0</v>
      </c>
      <c r="U121" s="368">
        <v>0</v>
      </c>
      <c r="V121" s="368">
        <v>0</v>
      </c>
      <c r="W121" s="368">
        <v>0</v>
      </c>
      <c r="X121" s="368">
        <v>0</v>
      </c>
      <c r="Y121" s="368">
        <v>0</v>
      </c>
      <c r="Z121" s="368">
        <v>0</v>
      </c>
      <c r="AA121" s="368">
        <v>0</v>
      </c>
      <c r="AB121" s="368">
        <v>0</v>
      </c>
      <c r="AC121" s="368">
        <v>0</v>
      </c>
    </row>
    <row r="122" spans="4:36">
      <c r="D122" s="270">
        <v>125</v>
      </c>
      <c r="E122" s="368" t="s">
        <v>47</v>
      </c>
      <c r="F122" s="368">
        <v>0</v>
      </c>
      <c r="G122" s="368">
        <v>0</v>
      </c>
      <c r="H122" s="368">
        <v>1</v>
      </c>
      <c r="I122" s="368">
        <v>100</v>
      </c>
      <c r="J122" s="368">
        <v>0</v>
      </c>
      <c r="K122" s="368">
        <v>0</v>
      </c>
      <c r="L122" s="368">
        <v>0</v>
      </c>
      <c r="M122" s="368">
        <v>0</v>
      </c>
      <c r="N122" s="368">
        <v>0</v>
      </c>
      <c r="O122" s="368">
        <v>0</v>
      </c>
      <c r="P122" s="368">
        <v>0</v>
      </c>
      <c r="Q122" s="368">
        <v>0</v>
      </c>
      <c r="R122" s="368">
        <v>0</v>
      </c>
      <c r="S122" s="368">
        <v>0</v>
      </c>
      <c r="T122" s="368">
        <v>0</v>
      </c>
      <c r="U122" s="368">
        <v>0</v>
      </c>
      <c r="V122" s="368">
        <v>0</v>
      </c>
      <c r="W122" s="368">
        <v>0</v>
      </c>
      <c r="X122" s="368">
        <v>0</v>
      </c>
      <c r="Y122" s="368">
        <v>0</v>
      </c>
      <c r="Z122" s="368">
        <v>0</v>
      </c>
      <c r="AA122" s="368">
        <v>0</v>
      </c>
      <c r="AB122" s="368">
        <v>0</v>
      </c>
      <c r="AC122" s="368">
        <v>0</v>
      </c>
    </row>
    <row r="123" spans="4:36">
      <c r="D123" s="270">
        <v>38</v>
      </c>
      <c r="E123" s="368" t="s">
        <v>49</v>
      </c>
      <c r="F123" s="368">
        <v>0</v>
      </c>
      <c r="G123" s="368">
        <v>0</v>
      </c>
      <c r="H123" s="368">
        <v>0</v>
      </c>
      <c r="I123" s="368">
        <v>0</v>
      </c>
      <c r="J123" s="368">
        <v>0</v>
      </c>
      <c r="K123" s="368">
        <v>0</v>
      </c>
      <c r="L123" s="368">
        <v>0</v>
      </c>
      <c r="M123" s="368">
        <v>0</v>
      </c>
      <c r="N123" s="368">
        <v>0</v>
      </c>
      <c r="O123" s="368">
        <v>0</v>
      </c>
      <c r="P123" s="368">
        <v>0</v>
      </c>
      <c r="Q123" s="368">
        <v>0</v>
      </c>
      <c r="R123" s="368">
        <v>0</v>
      </c>
      <c r="S123" s="368">
        <v>0</v>
      </c>
      <c r="T123" s="368">
        <v>0</v>
      </c>
      <c r="U123" s="368">
        <v>0</v>
      </c>
      <c r="V123" s="368">
        <v>0</v>
      </c>
      <c r="W123" s="368">
        <v>0</v>
      </c>
      <c r="X123" s="368">
        <v>1</v>
      </c>
      <c r="Y123" s="368">
        <v>100</v>
      </c>
      <c r="Z123" s="368">
        <v>0</v>
      </c>
      <c r="AA123" s="368">
        <v>0</v>
      </c>
      <c r="AB123" s="368">
        <v>0</v>
      </c>
      <c r="AC123" s="368">
        <v>0</v>
      </c>
    </row>
    <row r="124" spans="4:36">
      <c r="D124" s="270">
        <v>217</v>
      </c>
      <c r="E124" s="368" t="s">
        <v>67</v>
      </c>
      <c r="F124" s="368">
        <v>0</v>
      </c>
      <c r="G124" s="368">
        <v>0</v>
      </c>
      <c r="H124" s="368">
        <v>0</v>
      </c>
      <c r="I124" s="368">
        <v>0</v>
      </c>
      <c r="J124" s="368">
        <v>0</v>
      </c>
      <c r="K124" s="368">
        <v>0</v>
      </c>
      <c r="L124" s="368">
        <v>0</v>
      </c>
      <c r="M124" s="368">
        <v>0</v>
      </c>
      <c r="N124" s="368">
        <v>0</v>
      </c>
      <c r="O124" s="368">
        <v>0</v>
      </c>
      <c r="P124" s="368">
        <v>0</v>
      </c>
      <c r="Q124" s="368">
        <v>0</v>
      </c>
      <c r="R124" s="368">
        <v>3</v>
      </c>
      <c r="S124" s="368">
        <v>160</v>
      </c>
      <c r="T124" s="368">
        <v>0</v>
      </c>
      <c r="U124" s="368">
        <v>0</v>
      </c>
      <c r="V124" s="368">
        <v>0</v>
      </c>
      <c r="W124" s="368">
        <v>0</v>
      </c>
      <c r="X124" s="368">
        <v>2</v>
      </c>
      <c r="Y124" s="368">
        <v>230</v>
      </c>
      <c r="Z124" s="368">
        <v>0</v>
      </c>
      <c r="AA124" s="368">
        <v>0</v>
      </c>
      <c r="AB124" s="368">
        <v>0</v>
      </c>
      <c r="AC124" s="368">
        <v>0</v>
      </c>
      <c r="AJ124" s="13" t="e">
        <f>AI135/D134</f>
        <v>#REF!</v>
      </c>
    </row>
    <row r="125" spans="4:36">
      <c r="D125" s="270">
        <v>87</v>
      </c>
      <c r="E125" s="368" t="s">
        <v>68</v>
      </c>
      <c r="F125" s="368">
        <v>1</v>
      </c>
      <c r="G125" s="368">
        <v>1200</v>
      </c>
      <c r="H125" s="368">
        <v>0</v>
      </c>
      <c r="I125" s="368">
        <v>0</v>
      </c>
      <c r="J125" s="368">
        <v>0</v>
      </c>
      <c r="K125" s="368">
        <v>0</v>
      </c>
      <c r="L125" s="368">
        <v>0</v>
      </c>
      <c r="M125" s="368">
        <v>0</v>
      </c>
      <c r="N125" s="368">
        <v>0</v>
      </c>
      <c r="O125" s="368">
        <v>0</v>
      </c>
      <c r="P125" s="368">
        <v>0</v>
      </c>
      <c r="Q125" s="368">
        <v>0</v>
      </c>
      <c r="R125" s="368">
        <v>0</v>
      </c>
      <c r="S125" s="368">
        <v>0</v>
      </c>
      <c r="T125" s="368">
        <v>0</v>
      </c>
      <c r="U125" s="368">
        <v>0</v>
      </c>
      <c r="V125" s="368">
        <v>0</v>
      </c>
      <c r="W125" s="368">
        <v>0</v>
      </c>
      <c r="X125" s="368">
        <v>0</v>
      </c>
      <c r="Y125" s="368">
        <v>0</v>
      </c>
      <c r="Z125" s="368">
        <v>0</v>
      </c>
      <c r="AA125" s="368">
        <v>0</v>
      </c>
      <c r="AB125" s="368">
        <v>2</v>
      </c>
      <c r="AC125" s="368">
        <v>650</v>
      </c>
    </row>
    <row r="126" spans="4:36">
      <c r="D126" s="270">
        <v>63</v>
      </c>
      <c r="E126" s="368" t="s">
        <v>69</v>
      </c>
      <c r="F126" s="368">
        <v>5</v>
      </c>
      <c r="G126" s="368">
        <v>820</v>
      </c>
      <c r="H126" s="368">
        <v>0</v>
      </c>
      <c r="I126" s="368">
        <v>0</v>
      </c>
      <c r="J126" s="368">
        <v>1</v>
      </c>
      <c r="K126" s="368">
        <v>150</v>
      </c>
      <c r="L126" s="368">
        <v>1</v>
      </c>
      <c r="M126" s="368">
        <v>150</v>
      </c>
      <c r="N126" s="368">
        <v>0</v>
      </c>
      <c r="O126" s="368">
        <v>0</v>
      </c>
      <c r="P126" s="368">
        <v>0</v>
      </c>
      <c r="Q126" s="368">
        <v>0</v>
      </c>
      <c r="R126" s="368">
        <v>0</v>
      </c>
      <c r="S126" s="368">
        <v>0</v>
      </c>
      <c r="T126" s="368">
        <v>0</v>
      </c>
      <c r="U126" s="368">
        <v>0</v>
      </c>
      <c r="V126" s="368">
        <v>0</v>
      </c>
      <c r="W126" s="368">
        <v>0</v>
      </c>
      <c r="X126" s="368">
        <v>0</v>
      </c>
      <c r="Y126" s="368">
        <v>0</v>
      </c>
      <c r="Z126" s="368">
        <v>0</v>
      </c>
      <c r="AA126" s="368">
        <v>0</v>
      </c>
      <c r="AB126" s="368">
        <v>1</v>
      </c>
      <c r="AC126" s="368">
        <v>250</v>
      </c>
    </row>
    <row r="127" spans="4:36">
      <c r="D127" s="270">
        <v>33</v>
      </c>
      <c r="E127" s="368" t="s">
        <v>71</v>
      </c>
      <c r="F127" s="368">
        <v>1</v>
      </c>
      <c r="G127" s="368">
        <v>450</v>
      </c>
      <c r="H127" s="368">
        <v>0</v>
      </c>
      <c r="I127" s="368">
        <v>0</v>
      </c>
      <c r="J127" s="368">
        <v>0</v>
      </c>
      <c r="K127" s="368">
        <v>0</v>
      </c>
      <c r="L127" s="368">
        <v>0</v>
      </c>
      <c r="M127" s="368">
        <v>0</v>
      </c>
      <c r="N127" s="368">
        <v>0</v>
      </c>
      <c r="O127" s="368">
        <v>0</v>
      </c>
      <c r="P127" s="368">
        <v>0</v>
      </c>
      <c r="Q127" s="368">
        <v>0</v>
      </c>
      <c r="R127" s="368">
        <v>0</v>
      </c>
      <c r="S127" s="368">
        <v>0</v>
      </c>
      <c r="T127" s="368">
        <v>0</v>
      </c>
      <c r="U127" s="368">
        <v>0</v>
      </c>
      <c r="V127" s="368">
        <v>0</v>
      </c>
      <c r="W127" s="368">
        <v>0</v>
      </c>
      <c r="X127" s="368">
        <v>0</v>
      </c>
      <c r="Y127" s="368">
        <v>0</v>
      </c>
      <c r="Z127" s="368">
        <v>0</v>
      </c>
      <c r="AA127" s="368">
        <v>0</v>
      </c>
      <c r="AB127" s="368">
        <v>0</v>
      </c>
      <c r="AC127" s="368">
        <v>0</v>
      </c>
    </row>
    <row r="128" spans="4:36">
      <c r="D128" s="270">
        <v>83</v>
      </c>
      <c r="E128" s="368" t="s">
        <v>72</v>
      </c>
      <c r="F128" s="368">
        <v>5</v>
      </c>
      <c r="G128" s="368">
        <v>2300</v>
      </c>
      <c r="H128" s="368">
        <v>0</v>
      </c>
      <c r="I128" s="368">
        <v>0</v>
      </c>
      <c r="J128" s="368">
        <v>0</v>
      </c>
      <c r="K128" s="368">
        <v>0</v>
      </c>
      <c r="L128" s="368">
        <v>0</v>
      </c>
      <c r="M128" s="368">
        <v>0</v>
      </c>
      <c r="N128" s="368">
        <v>0</v>
      </c>
      <c r="O128" s="368">
        <v>0</v>
      </c>
      <c r="P128" s="368">
        <v>0</v>
      </c>
      <c r="Q128" s="368">
        <v>0</v>
      </c>
      <c r="R128" s="368">
        <v>0</v>
      </c>
      <c r="S128" s="368">
        <v>0</v>
      </c>
      <c r="T128" s="368">
        <v>0</v>
      </c>
      <c r="U128" s="368">
        <v>0</v>
      </c>
      <c r="V128" s="368">
        <v>0</v>
      </c>
      <c r="W128" s="368">
        <v>0</v>
      </c>
      <c r="X128" s="368">
        <v>0</v>
      </c>
      <c r="Y128" s="368">
        <v>0</v>
      </c>
      <c r="Z128" s="368">
        <v>0</v>
      </c>
      <c r="AA128" s="368">
        <v>0</v>
      </c>
      <c r="AB128" s="368">
        <v>0</v>
      </c>
      <c r="AC128" s="368">
        <v>0</v>
      </c>
    </row>
    <row r="129" spans="4:36">
      <c r="D129" s="270">
        <v>49</v>
      </c>
      <c r="E129" s="368" t="s">
        <v>73</v>
      </c>
      <c r="F129" s="368">
        <v>2</v>
      </c>
      <c r="G129" s="368">
        <v>550</v>
      </c>
      <c r="H129" s="368">
        <v>0</v>
      </c>
      <c r="I129" s="368">
        <v>0</v>
      </c>
      <c r="J129" s="368">
        <v>0</v>
      </c>
      <c r="K129" s="368">
        <v>0</v>
      </c>
      <c r="L129" s="368">
        <v>0</v>
      </c>
      <c r="M129" s="368">
        <v>0</v>
      </c>
      <c r="N129" s="368">
        <v>0</v>
      </c>
      <c r="O129" s="368">
        <v>0</v>
      </c>
      <c r="P129" s="368">
        <v>0</v>
      </c>
      <c r="Q129" s="368">
        <v>0</v>
      </c>
      <c r="R129" s="368">
        <v>0</v>
      </c>
      <c r="S129" s="368">
        <v>0</v>
      </c>
      <c r="T129" s="368">
        <v>0</v>
      </c>
      <c r="U129" s="368">
        <v>0</v>
      </c>
      <c r="V129" s="368">
        <v>0</v>
      </c>
      <c r="W129" s="368">
        <v>0</v>
      </c>
      <c r="X129" s="368">
        <v>1</v>
      </c>
      <c r="Y129" s="368">
        <v>200</v>
      </c>
      <c r="Z129" s="368">
        <v>0</v>
      </c>
      <c r="AA129" s="368">
        <v>0</v>
      </c>
      <c r="AB129" s="368">
        <v>1</v>
      </c>
      <c r="AC129" s="368">
        <v>350</v>
      </c>
    </row>
    <row r="130" spans="4:36">
      <c r="D130" s="270">
        <v>195</v>
      </c>
      <c r="E130" s="368" t="s">
        <v>75</v>
      </c>
      <c r="F130" s="368">
        <v>1</v>
      </c>
      <c r="G130" s="368">
        <v>400</v>
      </c>
      <c r="H130" s="368">
        <v>0</v>
      </c>
      <c r="I130" s="368">
        <v>0</v>
      </c>
      <c r="J130" s="368">
        <v>0</v>
      </c>
      <c r="K130" s="368">
        <v>0</v>
      </c>
      <c r="L130" s="368">
        <v>0</v>
      </c>
      <c r="M130" s="368">
        <v>0</v>
      </c>
      <c r="N130" s="368">
        <v>0</v>
      </c>
      <c r="O130" s="368">
        <v>0</v>
      </c>
      <c r="P130" s="368">
        <v>0</v>
      </c>
      <c r="Q130" s="368">
        <v>0</v>
      </c>
      <c r="R130" s="368">
        <v>0</v>
      </c>
      <c r="S130" s="368">
        <v>0</v>
      </c>
      <c r="T130" s="368">
        <v>0</v>
      </c>
      <c r="U130" s="368">
        <v>0</v>
      </c>
      <c r="V130" s="368">
        <v>1</v>
      </c>
      <c r="W130" s="368">
        <v>400</v>
      </c>
      <c r="X130" s="368">
        <v>1</v>
      </c>
      <c r="Y130" s="368">
        <v>200</v>
      </c>
      <c r="Z130" s="368">
        <v>0</v>
      </c>
      <c r="AA130" s="368">
        <v>0</v>
      </c>
      <c r="AB130" s="368">
        <v>7</v>
      </c>
      <c r="AC130" s="368">
        <v>2650</v>
      </c>
      <c r="AI130" t="e">
        <f>AC134+AA134+Y134+W134+U134+S134+Q134+O134+M134+#REF!+K134+I134+#REF!+G134</f>
        <v>#REF!</v>
      </c>
    </row>
    <row r="131" spans="4:36">
      <c r="D131" s="270">
        <v>26</v>
      </c>
      <c r="E131" s="368" t="s">
        <v>80</v>
      </c>
      <c r="F131" s="368">
        <v>0</v>
      </c>
      <c r="G131" s="368">
        <v>0</v>
      </c>
      <c r="H131" s="368">
        <v>0</v>
      </c>
      <c r="I131" s="368">
        <v>0</v>
      </c>
      <c r="J131" s="368">
        <v>0</v>
      </c>
      <c r="K131" s="368">
        <v>0</v>
      </c>
      <c r="L131" s="368">
        <v>0</v>
      </c>
      <c r="M131" s="368">
        <v>0</v>
      </c>
      <c r="N131" s="368">
        <v>0</v>
      </c>
      <c r="O131" s="368">
        <v>0</v>
      </c>
      <c r="P131" s="368">
        <v>0</v>
      </c>
      <c r="Q131" s="368">
        <v>0</v>
      </c>
      <c r="R131" s="368">
        <v>0</v>
      </c>
      <c r="S131" s="368">
        <v>0</v>
      </c>
      <c r="T131" s="368">
        <v>0</v>
      </c>
      <c r="U131" s="368">
        <v>0</v>
      </c>
      <c r="V131" s="368">
        <v>0</v>
      </c>
      <c r="W131" s="368">
        <v>0</v>
      </c>
      <c r="X131" s="368">
        <v>0</v>
      </c>
      <c r="Y131" s="368">
        <v>0</v>
      </c>
      <c r="Z131" s="368">
        <v>0</v>
      </c>
      <c r="AA131" s="368">
        <v>0</v>
      </c>
      <c r="AB131" s="368">
        <v>2</v>
      </c>
      <c r="AC131" s="368">
        <v>300</v>
      </c>
    </row>
    <row r="132" spans="4:36">
      <c r="D132" s="270">
        <v>21</v>
      </c>
      <c r="E132" s="368" t="s">
        <v>82</v>
      </c>
      <c r="F132" s="368">
        <v>0</v>
      </c>
      <c r="G132" s="368">
        <v>0</v>
      </c>
      <c r="H132" s="368">
        <v>0</v>
      </c>
      <c r="I132" s="368">
        <v>0</v>
      </c>
      <c r="J132" s="368">
        <v>0</v>
      </c>
      <c r="K132" s="368">
        <v>0</v>
      </c>
      <c r="L132" s="368">
        <v>0</v>
      </c>
      <c r="M132" s="368">
        <v>0</v>
      </c>
      <c r="N132" s="368">
        <v>1</v>
      </c>
      <c r="O132" s="368">
        <v>150</v>
      </c>
      <c r="P132" s="368">
        <v>0</v>
      </c>
      <c r="Q132" s="368">
        <v>0</v>
      </c>
      <c r="R132" s="368">
        <v>0</v>
      </c>
      <c r="S132" s="368">
        <v>0</v>
      </c>
      <c r="T132" s="368">
        <v>0</v>
      </c>
      <c r="U132" s="368">
        <v>0</v>
      </c>
      <c r="V132" s="368">
        <v>0</v>
      </c>
      <c r="W132" s="368">
        <v>0</v>
      </c>
      <c r="X132" s="368">
        <v>0</v>
      </c>
      <c r="Y132" s="368">
        <v>0</v>
      </c>
      <c r="Z132" s="368">
        <v>0</v>
      </c>
      <c r="AA132" s="368">
        <v>0</v>
      </c>
      <c r="AB132" s="368">
        <v>0</v>
      </c>
      <c r="AC132" s="368">
        <v>0</v>
      </c>
    </row>
    <row r="133" spans="4:36">
      <c r="D133" s="270">
        <v>14</v>
      </c>
      <c r="E133" s="368" t="s">
        <v>85</v>
      </c>
      <c r="F133" s="368">
        <v>0</v>
      </c>
      <c r="G133" s="368">
        <v>0</v>
      </c>
      <c r="H133" s="368">
        <v>0</v>
      </c>
      <c r="I133" s="368">
        <v>0</v>
      </c>
      <c r="J133" s="368">
        <v>0</v>
      </c>
      <c r="K133" s="368">
        <v>0</v>
      </c>
      <c r="L133" s="368">
        <v>0</v>
      </c>
      <c r="M133" s="368">
        <v>0</v>
      </c>
      <c r="N133" s="368">
        <v>0</v>
      </c>
      <c r="O133" s="368">
        <v>0</v>
      </c>
      <c r="P133" s="368">
        <v>0</v>
      </c>
      <c r="Q133" s="368">
        <v>0</v>
      </c>
      <c r="R133" s="368">
        <v>0</v>
      </c>
      <c r="S133" s="368">
        <v>0</v>
      </c>
      <c r="T133" s="368">
        <v>0</v>
      </c>
      <c r="U133" s="368">
        <v>0</v>
      </c>
      <c r="V133" s="368">
        <v>0</v>
      </c>
      <c r="W133" s="368">
        <v>0</v>
      </c>
      <c r="X133" s="368">
        <v>0</v>
      </c>
      <c r="Y133" s="368">
        <v>0</v>
      </c>
      <c r="Z133" s="368">
        <v>0</v>
      </c>
      <c r="AA133" s="368">
        <v>0</v>
      </c>
      <c r="AB133" s="368">
        <v>0</v>
      </c>
      <c r="AC133" s="368">
        <v>0</v>
      </c>
    </row>
    <row r="134" spans="4:36">
      <c r="D134" s="369">
        <f>SUM(D117:D133)</f>
        <v>1396</v>
      </c>
      <c r="E134" s="368" t="s">
        <v>87</v>
      </c>
      <c r="F134" s="368">
        <f t="shared" ref="F134:AC134" si="4">SUM(F117:F133)</f>
        <v>15</v>
      </c>
      <c r="G134" s="368">
        <f t="shared" si="4"/>
        <v>5720</v>
      </c>
      <c r="H134" s="368">
        <f t="shared" si="4"/>
        <v>1</v>
      </c>
      <c r="I134" s="368">
        <f t="shared" si="4"/>
        <v>100</v>
      </c>
      <c r="J134" s="368">
        <f t="shared" si="4"/>
        <v>6</v>
      </c>
      <c r="K134" s="368">
        <f t="shared" si="4"/>
        <v>950</v>
      </c>
      <c r="L134" s="368">
        <f t="shared" si="4"/>
        <v>1</v>
      </c>
      <c r="M134" s="368">
        <f t="shared" si="4"/>
        <v>150</v>
      </c>
      <c r="N134" s="368">
        <f t="shared" si="4"/>
        <v>1</v>
      </c>
      <c r="O134" s="368">
        <f t="shared" si="4"/>
        <v>150</v>
      </c>
      <c r="P134" s="368">
        <f t="shared" si="4"/>
        <v>1</v>
      </c>
      <c r="Q134" s="368">
        <f t="shared" si="4"/>
        <v>100</v>
      </c>
      <c r="R134" s="368">
        <f t="shared" si="4"/>
        <v>5</v>
      </c>
      <c r="S134" s="368">
        <f t="shared" si="4"/>
        <v>460</v>
      </c>
      <c r="T134" s="368">
        <f t="shared" si="4"/>
        <v>2</v>
      </c>
      <c r="U134" s="368">
        <f t="shared" si="4"/>
        <v>60</v>
      </c>
      <c r="V134" s="368">
        <f t="shared" si="4"/>
        <v>1</v>
      </c>
      <c r="W134" s="368">
        <f t="shared" si="4"/>
        <v>400</v>
      </c>
      <c r="X134" s="368">
        <f t="shared" si="4"/>
        <v>5</v>
      </c>
      <c r="Y134" s="368">
        <f t="shared" si="4"/>
        <v>730</v>
      </c>
      <c r="Z134" s="368">
        <f t="shared" si="4"/>
        <v>1</v>
      </c>
      <c r="AA134" s="368">
        <f t="shared" si="4"/>
        <v>100</v>
      </c>
      <c r="AB134" s="368">
        <f t="shared" si="4"/>
        <v>13</v>
      </c>
      <c r="AC134" s="368">
        <f t="shared" si="4"/>
        <v>4200</v>
      </c>
    </row>
    <row r="135" spans="4:36">
      <c r="AI135" t="e">
        <f>F134+#REF!+H134+J134+L134+N134+P134+R134+T134+V134+X134+Z134+AB134</f>
        <v>#REF!</v>
      </c>
    </row>
    <row r="140" spans="4:36">
      <c r="D140" s="639" t="s">
        <v>0</v>
      </c>
      <c r="E140" s="321" t="s">
        <v>1</v>
      </c>
      <c r="F140" s="611" t="s">
        <v>230</v>
      </c>
      <c r="G140" s="456"/>
      <c r="H140" s="456"/>
      <c r="I140" s="456"/>
      <c r="J140" s="456"/>
      <c r="K140" s="456"/>
      <c r="L140" s="456"/>
      <c r="M140" s="456"/>
      <c r="N140" s="456"/>
      <c r="O140" s="456"/>
      <c r="P140" s="456"/>
      <c r="Q140" s="456"/>
      <c r="R140" s="456"/>
      <c r="S140" s="456"/>
      <c r="T140" s="456"/>
      <c r="U140" s="456"/>
      <c r="V140" s="456"/>
      <c r="W140" s="456"/>
      <c r="X140" s="456"/>
      <c r="Y140" s="456"/>
      <c r="Z140" s="456"/>
      <c r="AA140" s="456"/>
      <c r="AB140" s="456"/>
      <c r="AC140" s="456"/>
      <c r="AD140" s="456"/>
      <c r="AE140" s="477"/>
    </row>
    <row r="141" spans="4:36">
      <c r="D141" s="630"/>
      <c r="E141" s="640" t="s">
        <v>1</v>
      </c>
      <c r="F141" s="604" t="s">
        <v>231</v>
      </c>
      <c r="G141" s="605"/>
      <c r="H141" s="605"/>
      <c r="I141" s="605"/>
      <c r="J141" s="605"/>
      <c r="K141" s="606"/>
      <c r="L141" s="595" t="s">
        <v>232</v>
      </c>
      <c r="M141" s="596"/>
      <c r="N141" s="595" t="s">
        <v>233</v>
      </c>
      <c r="O141" s="596"/>
      <c r="P141" s="595" t="s">
        <v>234</v>
      </c>
      <c r="Q141" s="596"/>
      <c r="R141" s="599" t="s">
        <v>235</v>
      </c>
      <c r="S141" s="596"/>
      <c r="T141" s="595" t="s">
        <v>236</v>
      </c>
      <c r="U141" s="596"/>
      <c r="V141" s="595" t="s">
        <v>237</v>
      </c>
      <c r="W141" s="596"/>
      <c r="X141" s="599" t="s">
        <v>239</v>
      </c>
      <c r="Y141" s="596"/>
      <c r="Z141" s="595" t="s">
        <v>242</v>
      </c>
      <c r="AA141" s="596"/>
      <c r="AB141" s="595" t="s">
        <v>243</v>
      </c>
      <c r="AC141" s="596"/>
      <c r="AD141" s="595" t="s">
        <v>244</v>
      </c>
      <c r="AE141" s="612"/>
      <c r="AJ141" s="236">
        <v>10</v>
      </c>
    </row>
    <row r="142" spans="4:36">
      <c r="D142" s="630"/>
      <c r="E142" s="641"/>
      <c r="F142" s="610" t="s">
        <v>33</v>
      </c>
      <c r="G142" s="609"/>
      <c r="H142" s="610" t="s">
        <v>123</v>
      </c>
      <c r="I142" s="609"/>
      <c r="J142" s="610" t="s">
        <v>127</v>
      </c>
      <c r="K142" s="609"/>
      <c r="L142" s="597"/>
      <c r="M142" s="598"/>
      <c r="N142" s="597"/>
      <c r="O142" s="598"/>
      <c r="P142" s="597"/>
      <c r="Q142" s="598"/>
      <c r="R142" s="597"/>
      <c r="S142" s="598"/>
      <c r="T142" s="597"/>
      <c r="U142" s="598"/>
      <c r="V142" s="597"/>
      <c r="W142" s="598"/>
      <c r="X142" s="597"/>
      <c r="Y142" s="598"/>
      <c r="Z142" s="597"/>
      <c r="AA142" s="598"/>
      <c r="AB142" s="597"/>
      <c r="AC142" s="598"/>
      <c r="AD142" s="597"/>
      <c r="AE142" s="613"/>
    </row>
    <row r="143" spans="4:36">
      <c r="D143" s="631"/>
      <c r="E143" s="642"/>
      <c r="F143" s="315" t="s">
        <v>4</v>
      </c>
      <c r="G143" s="315" t="s">
        <v>41</v>
      </c>
      <c r="H143" s="315" t="s">
        <v>4</v>
      </c>
      <c r="I143" s="315" t="s">
        <v>41</v>
      </c>
      <c r="J143" s="315" t="s">
        <v>4</v>
      </c>
      <c r="K143" s="315" t="s">
        <v>41</v>
      </c>
      <c r="L143" s="315" t="s">
        <v>4</v>
      </c>
      <c r="M143" s="315" t="s">
        <v>41</v>
      </c>
      <c r="N143" s="315" t="s">
        <v>4</v>
      </c>
      <c r="O143" s="315" t="s">
        <v>41</v>
      </c>
      <c r="P143" s="315" t="s">
        <v>4</v>
      </c>
      <c r="Q143" s="315" t="s">
        <v>41</v>
      </c>
      <c r="R143" s="315" t="s">
        <v>4</v>
      </c>
      <c r="S143" s="315" t="s">
        <v>41</v>
      </c>
      <c r="T143" s="315" t="s">
        <v>4</v>
      </c>
      <c r="U143" s="315" t="s">
        <v>41</v>
      </c>
      <c r="V143" s="315" t="s">
        <v>4</v>
      </c>
      <c r="W143" s="315" t="s">
        <v>41</v>
      </c>
      <c r="X143" s="315" t="s">
        <v>4</v>
      </c>
      <c r="Y143" s="315" t="s">
        <v>41</v>
      </c>
      <c r="Z143" s="315" t="s">
        <v>4</v>
      </c>
      <c r="AA143" s="315" t="s">
        <v>41</v>
      </c>
      <c r="AB143" s="315" t="s">
        <v>4</v>
      </c>
      <c r="AC143" s="315" t="s">
        <v>41</v>
      </c>
      <c r="AD143" s="315" t="s">
        <v>4</v>
      </c>
      <c r="AE143" s="316" t="s">
        <v>41</v>
      </c>
    </row>
    <row r="144" spans="4:36">
      <c r="D144" s="307">
        <v>82</v>
      </c>
      <c r="E144" s="317" t="s">
        <v>18</v>
      </c>
      <c r="F144" s="315">
        <v>3</v>
      </c>
      <c r="G144" s="315">
        <v>350</v>
      </c>
      <c r="H144" s="315">
        <v>2</v>
      </c>
      <c r="I144" s="315">
        <v>150</v>
      </c>
      <c r="J144" s="315">
        <v>0</v>
      </c>
      <c r="K144" s="315">
        <v>0</v>
      </c>
      <c r="L144" s="315">
        <v>0</v>
      </c>
      <c r="M144" s="315">
        <v>0</v>
      </c>
      <c r="N144" s="315">
        <v>3</v>
      </c>
      <c r="O144" s="315">
        <v>350</v>
      </c>
      <c r="P144" s="315">
        <v>1</v>
      </c>
      <c r="Q144" s="315">
        <v>0</v>
      </c>
      <c r="R144" s="315">
        <v>0</v>
      </c>
      <c r="S144" s="315">
        <v>0</v>
      </c>
      <c r="T144" s="315">
        <v>0</v>
      </c>
      <c r="U144" s="315">
        <v>0</v>
      </c>
      <c r="V144" s="315">
        <v>2</v>
      </c>
      <c r="W144" s="315">
        <v>160</v>
      </c>
      <c r="X144" s="315">
        <v>0</v>
      </c>
      <c r="Y144" s="315">
        <v>0</v>
      </c>
      <c r="Z144" s="315">
        <v>0</v>
      </c>
      <c r="AA144" s="315">
        <v>0</v>
      </c>
      <c r="AB144" s="315">
        <v>0</v>
      </c>
      <c r="AC144" s="315">
        <v>0</v>
      </c>
      <c r="AD144" s="315">
        <v>1</v>
      </c>
      <c r="AE144" s="316">
        <v>100</v>
      </c>
    </row>
    <row r="145" spans="4:41">
      <c r="D145" s="307">
        <v>101</v>
      </c>
      <c r="E145" s="317" t="s">
        <v>38</v>
      </c>
      <c r="F145" s="315">
        <v>2</v>
      </c>
      <c r="G145" s="315">
        <v>350</v>
      </c>
      <c r="H145" s="315">
        <v>1</v>
      </c>
      <c r="I145" s="315">
        <v>100</v>
      </c>
      <c r="J145" s="315">
        <v>0</v>
      </c>
      <c r="K145" s="315">
        <v>0</v>
      </c>
      <c r="L145" s="315">
        <v>0</v>
      </c>
      <c r="M145" s="315">
        <v>0</v>
      </c>
      <c r="N145" s="315">
        <v>1</v>
      </c>
      <c r="O145" s="315">
        <v>150</v>
      </c>
      <c r="P145" s="315">
        <v>0</v>
      </c>
      <c r="Q145" s="315">
        <v>0</v>
      </c>
      <c r="R145" s="315">
        <v>0</v>
      </c>
      <c r="S145" s="315">
        <v>0</v>
      </c>
      <c r="T145" s="315">
        <v>0</v>
      </c>
      <c r="U145" s="315">
        <v>0</v>
      </c>
      <c r="V145" s="315">
        <v>4</v>
      </c>
      <c r="W145" s="315">
        <v>300</v>
      </c>
      <c r="X145" s="315">
        <v>0</v>
      </c>
      <c r="Y145" s="315">
        <v>0</v>
      </c>
      <c r="Z145" s="315">
        <v>0</v>
      </c>
      <c r="AA145" s="315">
        <v>0</v>
      </c>
      <c r="AB145" s="315">
        <v>0</v>
      </c>
      <c r="AC145" s="315">
        <v>0</v>
      </c>
      <c r="AD145" s="315">
        <v>0</v>
      </c>
      <c r="AE145" s="316">
        <v>0</v>
      </c>
    </row>
    <row r="146" spans="4:41">
      <c r="D146" s="307">
        <v>81</v>
      </c>
      <c r="E146" s="317" t="s">
        <v>43</v>
      </c>
      <c r="F146" s="315">
        <v>2</v>
      </c>
      <c r="G146" s="315">
        <v>500</v>
      </c>
      <c r="H146" s="315">
        <v>0</v>
      </c>
      <c r="I146" s="315">
        <v>0</v>
      </c>
      <c r="J146" s="315">
        <v>0</v>
      </c>
      <c r="K146" s="315">
        <v>0</v>
      </c>
      <c r="L146" s="315">
        <v>0</v>
      </c>
      <c r="M146" s="315">
        <v>0</v>
      </c>
      <c r="N146" s="315">
        <v>3</v>
      </c>
      <c r="O146" s="315">
        <v>600</v>
      </c>
      <c r="P146" s="315">
        <v>0</v>
      </c>
      <c r="Q146" s="315">
        <v>0</v>
      </c>
      <c r="R146" s="315">
        <v>0</v>
      </c>
      <c r="S146" s="315">
        <v>0</v>
      </c>
      <c r="T146" s="315">
        <v>1</v>
      </c>
      <c r="U146" s="315">
        <v>500</v>
      </c>
      <c r="V146" s="315">
        <v>2</v>
      </c>
      <c r="W146" s="315">
        <v>250</v>
      </c>
      <c r="X146" s="315">
        <v>1</v>
      </c>
      <c r="Y146" s="315">
        <v>100</v>
      </c>
      <c r="Z146" s="315">
        <v>0</v>
      </c>
      <c r="AA146" s="315">
        <v>0</v>
      </c>
      <c r="AB146" s="315">
        <v>0</v>
      </c>
      <c r="AC146" s="315">
        <v>0</v>
      </c>
      <c r="AD146" s="315">
        <v>0</v>
      </c>
      <c r="AE146" s="316">
        <v>0</v>
      </c>
    </row>
    <row r="147" spans="4:41">
      <c r="D147" s="307">
        <v>102</v>
      </c>
      <c r="E147" s="317" t="s">
        <v>44</v>
      </c>
      <c r="F147" s="315">
        <v>4</v>
      </c>
      <c r="G147" s="315">
        <v>916</v>
      </c>
      <c r="H147" s="315">
        <v>2</v>
      </c>
      <c r="I147" s="315">
        <v>150</v>
      </c>
      <c r="J147" s="315">
        <v>0</v>
      </c>
      <c r="K147" s="315">
        <v>0</v>
      </c>
      <c r="L147" s="315">
        <v>0</v>
      </c>
      <c r="M147" s="315">
        <v>0</v>
      </c>
      <c r="N147" s="315">
        <v>1</v>
      </c>
      <c r="O147" s="315">
        <v>50</v>
      </c>
      <c r="P147" s="315">
        <v>0</v>
      </c>
      <c r="Q147" s="315">
        <v>0</v>
      </c>
      <c r="R147" s="315">
        <v>0</v>
      </c>
      <c r="S147" s="315">
        <v>0</v>
      </c>
      <c r="T147" s="315">
        <v>0</v>
      </c>
      <c r="U147" s="315">
        <v>0</v>
      </c>
      <c r="V147" s="315">
        <v>0</v>
      </c>
      <c r="W147" s="315">
        <v>0</v>
      </c>
      <c r="X147" s="315">
        <v>0</v>
      </c>
      <c r="Y147" s="315">
        <v>0</v>
      </c>
      <c r="Z147" s="315">
        <v>0</v>
      </c>
      <c r="AA147" s="315">
        <v>0</v>
      </c>
      <c r="AB147" s="315">
        <v>0</v>
      </c>
      <c r="AC147" s="315">
        <v>0</v>
      </c>
      <c r="AD147" s="315">
        <v>0</v>
      </c>
      <c r="AE147" s="316">
        <v>0</v>
      </c>
      <c r="AM147">
        <f>AA153/Z153</f>
        <v>138</v>
      </c>
      <c r="AO147">
        <f>AA152/Z152</f>
        <v>200</v>
      </c>
    </row>
    <row r="148" spans="4:41">
      <c r="D148" s="307">
        <v>79</v>
      </c>
      <c r="E148" s="317" t="s">
        <v>46</v>
      </c>
      <c r="F148" s="315">
        <v>0</v>
      </c>
      <c r="G148" s="315">
        <v>0</v>
      </c>
      <c r="H148" s="315">
        <v>0</v>
      </c>
      <c r="I148" s="315">
        <v>0</v>
      </c>
      <c r="J148" s="315">
        <v>0</v>
      </c>
      <c r="K148" s="315">
        <v>0</v>
      </c>
      <c r="L148" s="315">
        <v>0</v>
      </c>
      <c r="M148" s="315">
        <v>0</v>
      </c>
      <c r="N148" s="315">
        <v>2</v>
      </c>
      <c r="O148" s="315">
        <v>600</v>
      </c>
      <c r="P148" s="315">
        <v>0</v>
      </c>
      <c r="Q148" s="315">
        <v>0</v>
      </c>
      <c r="R148" s="315">
        <v>0</v>
      </c>
      <c r="S148" s="315">
        <v>0</v>
      </c>
      <c r="T148" s="315">
        <v>0</v>
      </c>
      <c r="U148" s="315">
        <v>0</v>
      </c>
      <c r="V148" s="315">
        <v>1</v>
      </c>
      <c r="W148" s="315">
        <v>120</v>
      </c>
      <c r="X148" s="315">
        <v>0</v>
      </c>
      <c r="Y148" s="315">
        <v>0</v>
      </c>
      <c r="Z148" s="315">
        <v>0</v>
      </c>
      <c r="AA148" s="315">
        <v>0</v>
      </c>
      <c r="AB148" s="315">
        <v>0</v>
      </c>
      <c r="AC148" s="315">
        <v>0</v>
      </c>
      <c r="AD148" s="315">
        <v>0</v>
      </c>
      <c r="AE148" s="316">
        <v>0</v>
      </c>
    </row>
    <row r="149" spans="4:41">
      <c r="D149" s="307">
        <v>125</v>
      </c>
      <c r="E149" s="317" t="s">
        <v>47</v>
      </c>
      <c r="F149" s="315">
        <v>2</v>
      </c>
      <c r="G149" s="315">
        <v>200</v>
      </c>
      <c r="H149" s="315">
        <v>3</v>
      </c>
      <c r="I149" s="315">
        <v>180</v>
      </c>
      <c r="J149" s="315">
        <v>1</v>
      </c>
      <c r="K149" s="315">
        <v>0</v>
      </c>
      <c r="L149" s="315">
        <v>0</v>
      </c>
      <c r="M149" s="315">
        <v>0</v>
      </c>
      <c r="N149" s="315">
        <v>1</v>
      </c>
      <c r="O149" s="315">
        <v>250</v>
      </c>
      <c r="P149" s="315">
        <v>1</v>
      </c>
      <c r="Q149" s="315">
        <v>300</v>
      </c>
      <c r="R149" s="315">
        <v>3</v>
      </c>
      <c r="S149" s="315">
        <v>350</v>
      </c>
      <c r="T149" s="315">
        <v>0</v>
      </c>
      <c r="U149" s="315">
        <v>0</v>
      </c>
      <c r="V149" s="315">
        <v>2</v>
      </c>
      <c r="W149" s="315">
        <v>125</v>
      </c>
      <c r="X149" s="315">
        <v>0</v>
      </c>
      <c r="Y149" s="315">
        <v>0</v>
      </c>
      <c r="Z149" s="315">
        <v>0</v>
      </c>
      <c r="AA149" s="315">
        <v>0</v>
      </c>
      <c r="AB149" s="315">
        <v>0</v>
      </c>
      <c r="AC149" s="315">
        <v>0</v>
      </c>
      <c r="AD149" s="315">
        <v>0</v>
      </c>
      <c r="AE149" s="316">
        <v>0</v>
      </c>
      <c r="AI149" s="13">
        <f>AI156/D161</f>
        <v>7.1633237822349566E-2</v>
      </c>
      <c r="AM149">
        <f>AA156/Z156</f>
        <v>408.33333333333331</v>
      </c>
    </row>
    <row r="150" spans="4:41">
      <c r="D150" s="307">
        <v>38</v>
      </c>
      <c r="E150" s="317" t="s">
        <v>49</v>
      </c>
      <c r="F150" s="315">
        <v>2</v>
      </c>
      <c r="G150" s="315">
        <v>100</v>
      </c>
      <c r="H150" s="315">
        <v>0</v>
      </c>
      <c r="I150" s="315">
        <v>0</v>
      </c>
      <c r="J150" s="315">
        <v>0</v>
      </c>
      <c r="K150" s="315">
        <v>0</v>
      </c>
      <c r="L150" s="315">
        <v>0</v>
      </c>
      <c r="M150" s="315">
        <v>0</v>
      </c>
      <c r="N150" s="315">
        <v>0</v>
      </c>
      <c r="O150" s="315">
        <v>0</v>
      </c>
      <c r="P150" s="315">
        <v>0</v>
      </c>
      <c r="Q150" s="315">
        <v>0</v>
      </c>
      <c r="R150" s="315">
        <v>0</v>
      </c>
      <c r="S150" s="315">
        <v>0</v>
      </c>
      <c r="T150" s="315">
        <v>0</v>
      </c>
      <c r="U150" s="315">
        <v>0</v>
      </c>
      <c r="V150" s="315">
        <v>0</v>
      </c>
      <c r="W150" s="315">
        <v>0</v>
      </c>
      <c r="X150" s="315">
        <v>0</v>
      </c>
      <c r="Y150" s="315">
        <v>0</v>
      </c>
      <c r="Z150" s="315">
        <v>0</v>
      </c>
      <c r="AA150" s="315">
        <v>0</v>
      </c>
      <c r="AB150" s="315">
        <v>0</v>
      </c>
      <c r="AC150" s="315">
        <v>0</v>
      </c>
      <c r="AD150" s="315">
        <v>0</v>
      </c>
      <c r="AE150" s="316">
        <v>0</v>
      </c>
    </row>
    <row r="151" spans="4:41">
      <c r="D151" s="307">
        <v>217</v>
      </c>
      <c r="E151" s="317" t="s">
        <v>67</v>
      </c>
      <c r="F151" s="315">
        <v>5</v>
      </c>
      <c r="G151" s="315">
        <v>650</v>
      </c>
      <c r="H151" s="315">
        <v>3</v>
      </c>
      <c r="I151" s="315">
        <v>200</v>
      </c>
      <c r="J151" s="315">
        <v>0</v>
      </c>
      <c r="K151" s="315">
        <v>0</v>
      </c>
      <c r="L151" s="315">
        <v>0</v>
      </c>
      <c r="M151" s="315">
        <v>0</v>
      </c>
      <c r="N151" s="315">
        <v>3</v>
      </c>
      <c r="O151" s="315">
        <v>200</v>
      </c>
      <c r="P151" s="315">
        <v>0</v>
      </c>
      <c r="Q151" s="315">
        <v>0</v>
      </c>
      <c r="R151" s="315">
        <v>0</v>
      </c>
      <c r="S151" s="315">
        <v>0</v>
      </c>
      <c r="T151" s="315">
        <v>0</v>
      </c>
      <c r="U151" s="315">
        <v>0</v>
      </c>
      <c r="V151" s="315">
        <v>1</v>
      </c>
      <c r="W151" s="315">
        <v>80</v>
      </c>
      <c r="X151" s="315">
        <v>1</v>
      </c>
      <c r="Y151" s="315">
        <v>50</v>
      </c>
      <c r="Z151" s="315">
        <v>0</v>
      </c>
      <c r="AA151" s="315">
        <v>0</v>
      </c>
      <c r="AB151" s="315">
        <v>0</v>
      </c>
      <c r="AC151" s="315">
        <v>0</v>
      </c>
      <c r="AD151" s="315">
        <v>0</v>
      </c>
      <c r="AE151" s="316">
        <v>0</v>
      </c>
      <c r="AM151">
        <f>AA157/3</f>
        <v>383.33333333333331</v>
      </c>
    </row>
    <row r="152" spans="4:41">
      <c r="D152" s="307">
        <v>87</v>
      </c>
      <c r="E152" s="317" t="s">
        <v>68</v>
      </c>
      <c r="F152" s="315">
        <v>0</v>
      </c>
      <c r="G152" s="315">
        <v>0</v>
      </c>
      <c r="H152" s="315">
        <v>0</v>
      </c>
      <c r="I152" s="315">
        <v>0</v>
      </c>
      <c r="J152" s="315">
        <v>0</v>
      </c>
      <c r="K152" s="315">
        <v>0</v>
      </c>
      <c r="L152" s="315">
        <v>1</v>
      </c>
      <c r="M152" s="315">
        <v>150</v>
      </c>
      <c r="N152" s="315">
        <v>0</v>
      </c>
      <c r="O152" s="315">
        <v>0</v>
      </c>
      <c r="P152" s="315">
        <v>0</v>
      </c>
      <c r="Q152" s="315">
        <v>0</v>
      </c>
      <c r="R152" s="315">
        <v>0</v>
      </c>
      <c r="S152" s="315">
        <v>0</v>
      </c>
      <c r="T152" s="315">
        <v>0</v>
      </c>
      <c r="U152" s="315">
        <v>0</v>
      </c>
      <c r="V152" s="315">
        <v>0</v>
      </c>
      <c r="W152" s="315">
        <v>0</v>
      </c>
      <c r="X152" s="315">
        <v>0</v>
      </c>
      <c r="Y152" s="315">
        <v>0</v>
      </c>
      <c r="Z152" s="315">
        <v>3</v>
      </c>
      <c r="AA152" s="315">
        <v>600</v>
      </c>
      <c r="AB152" s="315">
        <v>0</v>
      </c>
      <c r="AC152" s="315">
        <v>0</v>
      </c>
      <c r="AD152" s="315">
        <v>0</v>
      </c>
      <c r="AE152" s="316">
        <v>0</v>
      </c>
    </row>
    <row r="153" spans="4:41">
      <c r="D153" s="307">
        <v>63</v>
      </c>
      <c r="E153" s="317" t="s">
        <v>69</v>
      </c>
      <c r="F153" s="315">
        <v>0</v>
      </c>
      <c r="G153" s="315">
        <v>0</v>
      </c>
      <c r="H153" s="315">
        <v>0</v>
      </c>
      <c r="I153" s="315">
        <v>0</v>
      </c>
      <c r="J153" s="315">
        <v>0</v>
      </c>
      <c r="K153" s="315">
        <v>0</v>
      </c>
      <c r="L153" s="315">
        <v>0</v>
      </c>
      <c r="M153" s="315">
        <v>0</v>
      </c>
      <c r="N153" s="315">
        <v>0</v>
      </c>
      <c r="O153" s="315">
        <v>0</v>
      </c>
      <c r="P153" s="315">
        <v>0</v>
      </c>
      <c r="Q153" s="315">
        <v>0</v>
      </c>
      <c r="R153" s="315">
        <v>0</v>
      </c>
      <c r="S153" s="315">
        <v>0</v>
      </c>
      <c r="T153" s="315">
        <v>0</v>
      </c>
      <c r="U153" s="315">
        <v>0</v>
      </c>
      <c r="V153" s="315">
        <v>0</v>
      </c>
      <c r="W153" s="315">
        <v>0</v>
      </c>
      <c r="X153" s="315">
        <v>0</v>
      </c>
      <c r="Y153" s="315">
        <v>0</v>
      </c>
      <c r="Z153" s="315">
        <v>5</v>
      </c>
      <c r="AA153" s="315">
        <v>690</v>
      </c>
      <c r="AB153" s="315">
        <v>0</v>
      </c>
      <c r="AC153" s="315">
        <v>0</v>
      </c>
      <c r="AD153" s="315">
        <v>0</v>
      </c>
      <c r="AE153" s="316">
        <v>0</v>
      </c>
      <c r="AO153" t="e">
        <f>#REF!/#REF!</f>
        <v>#REF!</v>
      </c>
    </row>
    <row r="154" spans="4:41">
      <c r="D154" s="307">
        <v>33</v>
      </c>
      <c r="E154" s="317" t="s">
        <v>71</v>
      </c>
      <c r="F154" s="315">
        <v>0</v>
      </c>
      <c r="G154" s="315">
        <v>0</v>
      </c>
      <c r="H154" s="315">
        <v>0</v>
      </c>
      <c r="I154" s="315">
        <v>0</v>
      </c>
      <c r="J154" s="315">
        <v>0</v>
      </c>
      <c r="K154" s="315">
        <v>0</v>
      </c>
      <c r="L154" s="315">
        <v>0</v>
      </c>
      <c r="M154" s="315">
        <v>0</v>
      </c>
      <c r="N154" s="315">
        <v>0</v>
      </c>
      <c r="O154" s="315">
        <v>0</v>
      </c>
      <c r="P154" s="315">
        <v>0</v>
      </c>
      <c r="Q154" s="315">
        <v>0</v>
      </c>
      <c r="R154" s="315">
        <v>0</v>
      </c>
      <c r="S154" s="315">
        <v>0</v>
      </c>
      <c r="T154" s="315">
        <v>0</v>
      </c>
      <c r="U154" s="315">
        <v>0</v>
      </c>
      <c r="V154" s="315">
        <v>0</v>
      </c>
      <c r="W154" s="315">
        <v>0</v>
      </c>
      <c r="X154" s="315">
        <v>0</v>
      </c>
      <c r="Y154" s="315">
        <v>0</v>
      </c>
      <c r="Z154" s="315">
        <v>3</v>
      </c>
      <c r="AA154" s="315">
        <v>2400</v>
      </c>
      <c r="AB154" s="315">
        <v>0</v>
      </c>
      <c r="AC154" s="315">
        <v>0</v>
      </c>
      <c r="AD154" s="315">
        <v>0</v>
      </c>
      <c r="AE154" s="316">
        <v>0</v>
      </c>
      <c r="AK154">
        <f>G161+I161+M161+O161+Q161+S161+U161+W161+Y161+AA161+AC161+AE161</f>
        <v>22871</v>
      </c>
    </row>
    <row r="155" spans="4:41">
      <c r="D155" s="307">
        <v>83</v>
      </c>
      <c r="E155" s="317" t="s">
        <v>72</v>
      </c>
      <c r="F155" s="315">
        <v>0</v>
      </c>
      <c r="G155" s="315">
        <v>0</v>
      </c>
      <c r="H155" s="315">
        <v>0</v>
      </c>
      <c r="I155" s="315">
        <v>0</v>
      </c>
      <c r="J155" s="315">
        <v>0</v>
      </c>
      <c r="K155" s="315">
        <v>0</v>
      </c>
      <c r="L155" s="315">
        <v>0</v>
      </c>
      <c r="M155" s="315">
        <v>0</v>
      </c>
      <c r="N155" s="315">
        <v>0</v>
      </c>
      <c r="O155" s="315">
        <v>0</v>
      </c>
      <c r="P155" s="315">
        <v>0</v>
      </c>
      <c r="Q155" s="315">
        <v>0</v>
      </c>
      <c r="R155" s="315">
        <v>0</v>
      </c>
      <c r="S155" s="315">
        <v>0</v>
      </c>
      <c r="T155" s="315">
        <v>0</v>
      </c>
      <c r="U155" s="315">
        <v>0</v>
      </c>
      <c r="V155" s="315">
        <v>0</v>
      </c>
      <c r="W155" s="315">
        <v>0</v>
      </c>
      <c r="X155" s="315">
        <v>0</v>
      </c>
      <c r="Y155" s="315">
        <v>0</v>
      </c>
      <c r="Z155" s="315">
        <v>5</v>
      </c>
      <c r="AA155" s="315">
        <v>5100</v>
      </c>
      <c r="AB155" s="315">
        <v>0</v>
      </c>
      <c r="AC155" s="315">
        <v>0</v>
      </c>
      <c r="AD155" s="315">
        <v>0</v>
      </c>
      <c r="AE155" s="316">
        <v>0</v>
      </c>
    </row>
    <row r="156" spans="4:41">
      <c r="D156" s="307">
        <v>49</v>
      </c>
      <c r="E156" s="317" t="s">
        <v>73</v>
      </c>
      <c r="F156" s="315">
        <v>0</v>
      </c>
      <c r="G156" s="315">
        <v>0</v>
      </c>
      <c r="H156" s="315">
        <v>0</v>
      </c>
      <c r="I156" s="315">
        <v>0</v>
      </c>
      <c r="J156" s="315">
        <v>0</v>
      </c>
      <c r="K156" s="315">
        <v>0</v>
      </c>
      <c r="L156" s="315">
        <v>0</v>
      </c>
      <c r="M156" s="315">
        <v>0</v>
      </c>
      <c r="N156" s="315">
        <v>0</v>
      </c>
      <c r="O156" s="315">
        <v>0</v>
      </c>
      <c r="P156" s="315">
        <v>0</v>
      </c>
      <c r="Q156" s="315">
        <v>0</v>
      </c>
      <c r="R156" s="315">
        <v>0</v>
      </c>
      <c r="S156" s="315">
        <v>0</v>
      </c>
      <c r="T156" s="315">
        <v>0</v>
      </c>
      <c r="U156" s="315">
        <v>0</v>
      </c>
      <c r="V156" s="315">
        <v>0</v>
      </c>
      <c r="W156" s="315">
        <v>0</v>
      </c>
      <c r="X156" s="315">
        <v>0</v>
      </c>
      <c r="Y156" s="315">
        <v>0</v>
      </c>
      <c r="Z156" s="315">
        <v>6</v>
      </c>
      <c r="AA156" s="315">
        <v>2450</v>
      </c>
      <c r="AB156" s="315">
        <v>0</v>
      </c>
      <c r="AC156" s="315">
        <v>0</v>
      </c>
      <c r="AD156" s="315">
        <v>0</v>
      </c>
      <c r="AE156" s="316">
        <v>0</v>
      </c>
      <c r="AI156">
        <f>F161+H161+J161+L161+N161+P161+R161+T161+V161+X161+Z161+AB161+AD161</f>
        <v>100</v>
      </c>
    </row>
    <row r="157" spans="4:41">
      <c r="D157" s="307">
        <v>195</v>
      </c>
      <c r="E157" s="317" t="s">
        <v>75</v>
      </c>
      <c r="F157" s="315">
        <v>0</v>
      </c>
      <c r="G157" s="315">
        <v>0</v>
      </c>
      <c r="H157" s="315">
        <v>0</v>
      </c>
      <c r="I157" s="315">
        <v>0</v>
      </c>
      <c r="J157" s="315">
        <v>0</v>
      </c>
      <c r="K157" s="315">
        <v>0</v>
      </c>
      <c r="L157" s="315">
        <v>0</v>
      </c>
      <c r="M157" s="315">
        <v>0</v>
      </c>
      <c r="N157" s="315">
        <v>0</v>
      </c>
      <c r="O157" s="315">
        <v>0</v>
      </c>
      <c r="P157" s="315">
        <v>0</v>
      </c>
      <c r="Q157" s="315">
        <v>0</v>
      </c>
      <c r="R157" s="315">
        <v>0</v>
      </c>
      <c r="S157" s="315">
        <v>0</v>
      </c>
      <c r="T157" s="315">
        <v>2</v>
      </c>
      <c r="U157" s="315">
        <v>600</v>
      </c>
      <c r="V157" s="315">
        <v>1</v>
      </c>
      <c r="W157" s="315">
        <v>100</v>
      </c>
      <c r="X157" s="315">
        <v>0</v>
      </c>
      <c r="Y157" s="315">
        <v>0</v>
      </c>
      <c r="Z157" s="315">
        <v>3</v>
      </c>
      <c r="AA157" s="315">
        <v>1150</v>
      </c>
      <c r="AB157" s="315">
        <v>0</v>
      </c>
      <c r="AC157" s="315">
        <v>0</v>
      </c>
      <c r="AD157" s="315">
        <v>0</v>
      </c>
      <c r="AE157" s="316">
        <v>0</v>
      </c>
    </row>
    <row r="158" spans="4:41">
      <c r="D158" s="307">
        <v>26</v>
      </c>
      <c r="E158" s="317" t="s">
        <v>80</v>
      </c>
      <c r="F158" s="315">
        <v>0</v>
      </c>
      <c r="G158" s="315">
        <v>0</v>
      </c>
      <c r="H158" s="315">
        <v>0</v>
      </c>
      <c r="I158" s="315">
        <v>0</v>
      </c>
      <c r="J158" s="315">
        <v>0</v>
      </c>
      <c r="K158" s="315">
        <v>0</v>
      </c>
      <c r="L158" s="315">
        <v>0</v>
      </c>
      <c r="M158" s="315">
        <v>0</v>
      </c>
      <c r="N158" s="315">
        <v>0</v>
      </c>
      <c r="O158" s="315">
        <v>0</v>
      </c>
      <c r="P158" s="315">
        <v>0</v>
      </c>
      <c r="Q158" s="315">
        <v>0</v>
      </c>
      <c r="R158" s="315">
        <v>0</v>
      </c>
      <c r="S158" s="315">
        <v>0</v>
      </c>
      <c r="T158" s="315">
        <v>0</v>
      </c>
      <c r="U158" s="315">
        <v>0</v>
      </c>
      <c r="V158" s="315">
        <v>0</v>
      </c>
      <c r="W158" s="315">
        <v>0</v>
      </c>
      <c r="X158" s="315">
        <v>0</v>
      </c>
      <c r="Y158" s="315">
        <v>0</v>
      </c>
      <c r="Z158" s="315">
        <v>2</v>
      </c>
      <c r="AA158" s="315">
        <v>550</v>
      </c>
      <c r="AB158" s="315">
        <v>0</v>
      </c>
      <c r="AC158" s="315">
        <v>0</v>
      </c>
      <c r="AD158" s="315">
        <v>0</v>
      </c>
      <c r="AE158" s="316">
        <v>0</v>
      </c>
    </row>
    <row r="159" spans="4:41">
      <c r="D159" s="307">
        <v>21</v>
      </c>
      <c r="E159" s="317" t="s">
        <v>82</v>
      </c>
      <c r="F159" s="315">
        <v>0</v>
      </c>
      <c r="G159" s="315">
        <v>0</v>
      </c>
      <c r="H159" s="315">
        <v>0</v>
      </c>
      <c r="I159" s="315">
        <v>0</v>
      </c>
      <c r="J159" s="315">
        <v>0</v>
      </c>
      <c r="K159" s="315">
        <v>0</v>
      </c>
      <c r="L159" s="315">
        <v>0</v>
      </c>
      <c r="M159" s="315">
        <v>0</v>
      </c>
      <c r="N159" s="315">
        <v>0</v>
      </c>
      <c r="O159" s="315">
        <v>0</v>
      </c>
      <c r="P159" s="315">
        <v>0</v>
      </c>
      <c r="Q159" s="315">
        <v>0</v>
      </c>
      <c r="R159" s="315">
        <v>0</v>
      </c>
      <c r="S159" s="315">
        <v>0</v>
      </c>
      <c r="T159" s="315">
        <v>2</v>
      </c>
      <c r="U159" s="315">
        <v>600</v>
      </c>
      <c r="V159" s="315">
        <v>0</v>
      </c>
      <c r="W159" s="315">
        <v>0</v>
      </c>
      <c r="X159" s="315">
        <v>0</v>
      </c>
      <c r="Y159" s="315">
        <v>0</v>
      </c>
      <c r="Z159" s="315">
        <v>0</v>
      </c>
      <c r="AA159" s="315">
        <v>0</v>
      </c>
      <c r="AB159" s="315">
        <v>0</v>
      </c>
      <c r="AC159" s="315">
        <v>0</v>
      </c>
      <c r="AD159" s="315">
        <v>0</v>
      </c>
      <c r="AE159" s="316">
        <v>0</v>
      </c>
    </row>
    <row r="160" spans="4:41">
      <c r="D160" s="307">
        <v>14</v>
      </c>
      <c r="E160" s="317" t="s">
        <v>85</v>
      </c>
      <c r="F160" s="315">
        <v>0</v>
      </c>
      <c r="G160" s="315">
        <v>0</v>
      </c>
      <c r="H160" s="315">
        <v>0</v>
      </c>
      <c r="I160" s="315">
        <v>0</v>
      </c>
      <c r="J160" s="315">
        <v>0</v>
      </c>
      <c r="K160" s="315">
        <v>0</v>
      </c>
      <c r="L160" s="315">
        <v>0</v>
      </c>
      <c r="M160" s="315">
        <v>0</v>
      </c>
      <c r="N160" s="315">
        <v>0</v>
      </c>
      <c r="O160" s="315">
        <v>0</v>
      </c>
      <c r="P160" s="315">
        <v>0</v>
      </c>
      <c r="Q160" s="315">
        <v>0</v>
      </c>
      <c r="R160" s="315">
        <v>0</v>
      </c>
      <c r="S160" s="315">
        <v>0</v>
      </c>
      <c r="T160" s="315">
        <v>0</v>
      </c>
      <c r="U160" s="315">
        <v>0</v>
      </c>
      <c r="V160" s="315">
        <v>0</v>
      </c>
      <c r="W160" s="315">
        <v>0</v>
      </c>
      <c r="X160" s="315">
        <v>0</v>
      </c>
      <c r="Y160" s="315">
        <v>0</v>
      </c>
      <c r="Z160" s="315">
        <v>0</v>
      </c>
      <c r="AA160" s="315">
        <v>0</v>
      </c>
      <c r="AB160" s="315">
        <v>0</v>
      </c>
      <c r="AC160" s="315">
        <v>0</v>
      </c>
      <c r="AD160" s="315">
        <v>0</v>
      </c>
      <c r="AE160" s="316">
        <v>0</v>
      </c>
    </row>
    <row r="161" spans="4:36">
      <c r="D161" s="308">
        <f>SUM(D144:D160)</f>
        <v>1396</v>
      </c>
      <c r="E161" s="318" t="s">
        <v>87</v>
      </c>
      <c r="F161" s="319">
        <f t="shared" ref="F161:AE161" si="5">SUM(F144:F160)</f>
        <v>20</v>
      </c>
      <c r="G161" s="319">
        <f t="shared" si="5"/>
        <v>3066</v>
      </c>
      <c r="H161" s="319">
        <f t="shared" si="5"/>
        <v>11</v>
      </c>
      <c r="I161" s="319">
        <f t="shared" si="5"/>
        <v>780</v>
      </c>
      <c r="J161" s="319">
        <f t="shared" si="5"/>
        <v>1</v>
      </c>
      <c r="K161" s="319">
        <f t="shared" si="5"/>
        <v>0</v>
      </c>
      <c r="L161" s="319">
        <f t="shared" si="5"/>
        <v>1</v>
      </c>
      <c r="M161" s="319">
        <f t="shared" si="5"/>
        <v>150</v>
      </c>
      <c r="N161" s="319">
        <f t="shared" si="5"/>
        <v>14</v>
      </c>
      <c r="O161" s="319">
        <f t="shared" si="5"/>
        <v>2200</v>
      </c>
      <c r="P161" s="319">
        <f t="shared" si="5"/>
        <v>2</v>
      </c>
      <c r="Q161" s="319">
        <f t="shared" si="5"/>
        <v>300</v>
      </c>
      <c r="R161" s="319">
        <f t="shared" si="5"/>
        <v>3</v>
      </c>
      <c r="S161" s="319">
        <f t="shared" si="5"/>
        <v>350</v>
      </c>
      <c r="T161" s="319">
        <f t="shared" si="5"/>
        <v>5</v>
      </c>
      <c r="U161" s="319">
        <f t="shared" si="5"/>
        <v>1700</v>
      </c>
      <c r="V161" s="319">
        <f t="shared" si="5"/>
        <v>13</v>
      </c>
      <c r="W161" s="319">
        <f t="shared" si="5"/>
        <v>1135</v>
      </c>
      <c r="X161" s="319">
        <f t="shared" si="5"/>
        <v>2</v>
      </c>
      <c r="Y161" s="319">
        <f t="shared" si="5"/>
        <v>150</v>
      </c>
      <c r="Z161" s="319">
        <f t="shared" si="5"/>
        <v>27</v>
      </c>
      <c r="AA161" s="319">
        <f t="shared" si="5"/>
        <v>12940</v>
      </c>
      <c r="AB161" s="319">
        <f t="shared" si="5"/>
        <v>0</v>
      </c>
      <c r="AC161" s="319">
        <f t="shared" si="5"/>
        <v>0</v>
      </c>
      <c r="AD161" s="319">
        <f t="shared" si="5"/>
        <v>1</v>
      </c>
      <c r="AE161" s="320">
        <f t="shared" si="5"/>
        <v>100</v>
      </c>
      <c r="AH161">
        <f>F161+H161+J161+L161+N161+P161+R161+T161+V161+X161+Z161+AB161+AD161</f>
        <v>100</v>
      </c>
    </row>
    <row r="162" spans="4:36">
      <c r="AH162">
        <f>G161+I161+K161+M161+O161+Q161+S161+U161+W161+Y161+AA161+AC161+AE161</f>
        <v>22871</v>
      </c>
      <c r="AJ162">
        <f>F161+H161+J161+L161+N161+P161+R161+T161+V161+X161+Z161+AB161+AD161</f>
        <v>100</v>
      </c>
    </row>
    <row r="164" spans="4:36">
      <c r="G164">
        <f>G161/F161</f>
        <v>153.30000000000001</v>
      </c>
    </row>
    <row r="168" spans="4:36" ht="23.25" customHeight="1">
      <c r="D168" s="626" t="s">
        <v>0</v>
      </c>
      <c r="E168" s="621" t="s">
        <v>1</v>
      </c>
      <c r="F168" s="658" t="s">
        <v>257</v>
      </c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02"/>
    </row>
    <row r="169" spans="4:36">
      <c r="D169" s="474"/>
      <c r="E169" s="474"/>
      <c r="F169" s="675" t="s">
        <v>260</v>
      </c>
      <c r="G169" s="676"/>
      <c r="H169" s="607" t="s">
        <v>261</v>
      </c>
      <c r="I169" s="458"/>
      <c r="J169" s="607" t="s">
        <v>262</v>
      </c>
      <c r="K169" s="458"/>
      <c r="L169" s="607" t="s">
        <v>263</v>
      </c>
      <c r="M169" s="458"/>
      <c r="N169" s="607" t="s">
        <v>265</v>
      </c>
      <c r="O169" s="458"/>
      <c r="P169" s="658" t="s">
        <v>266</v>
      </c>
      <c r="Q169" s="567"/>
      <c r="R169" s="567"/>
      <c r="S169" s="502"/>
      <c r="T169" s="607" t="s">
        <v>267</v>
      </c>
      <c r="U169" s="458"/>
      <c r="AI169" s="236">
        <v>7</v>
      </c>
    </row>
    <row r="170" spans="4:36">
      <c r="D170" s="474"/>
      <c r="E170" s="474"/>
      <c r="F170" s="677"/>
      <c r="G170" s="678"/>
      <c r="H170" s="463"/>
      <c r="I170" s="462"/>
      <c r="J170" s="463"/>
      <c r="K170" s="462"/>
      <c r="L170" s="463"/>
      <c r="M170" s="462"/>
      <c r="N170" s="463"/>
      <c r="O170" s="462"/>
      <c r="P170" s="658" t="s">
        <v>33</v>
      </c>
      <c r="Q170" s="502"/>
      <c r="R170" s="658" t="s">
        <v>127</v>
      </c>
      <c r="S170" s="502"/>
      <c r="T170" s="463"/>
      <c r="U170" s="462"/>
    </row>
    <row r="171" spans="4:36">
      <c r="D171" s="503"/>
      <c r="E171" s="503"/>
      <c r="F171" s="233" t="s">
        <v>4</v>
      </c>
      <c r="G171" s="233" t="s">
        <v>41</v>
      </c>
      <c r="H171" s="10" t="s">
        <v>4</v>
      </c>
      <c r="I171" s="10" t="s">
        <v>41</v>
      </c>
      <c r="J171" s="10" t="s">
        <v>4</v>
      </c>
      <c r="K171" s="10" t="s">
        <v>41</v>
      </c>
      <c r="L171" s="10" t="s">
        <v>4</v>
      </c>
      <c r="M171" s="10" t="s">
        <v>41</v>
      </c>
      <c r="N171" s="10" t="s">
        <v>4</v>
      </c>
      <c r="O171" s="10" t="s">
        <v>41</v>
      </c>
      <c r="P171" s="10" t="s">
        <v>4</v>
      </c>
      <c r="Q171" s="10" t="s">
        <v>41</v>
      </c>
      <c r="R171" s="10" t="s">
        <v>4</v>
      </c>
      <c r="S171" s="10" t="s">
        <v>41</v>
      </c>
      <c r="T171" s="10" t="s">
        <v>4</v>
      </c>
      <c r="U171" s="10" t="s">
        <v>41</v>
      </c>
    </row>
    <row r="172" spans="4:36">
      <c r="D172" s="270">
        <v>82</v>
      </c>
      <c r="E172" s="10" t="s">
        <v>18</v>
      </c>
      <c r="F172" s="233">
        <v>0</v>
      </c>
      <c r="G172" s="233">
        <v>0</v>
      </c>
      <c r="H172" s="10">
        <v>3</v>
      </c>
      <c r="I172" s="10">
        <v>550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3</v>
      </c>
      <c r="U172" s="10">
        <v>340</v>
      </c>
    </row>
    <row r="173" spans="4:36">
      <c r="D173" s="270">
        <v>101</v>
      </c>
      <c r="E173" s="10" t="s">
        <v>38</v>
      </c>
      <c r="F173" s="233">
        <v>0</v>
      </c>
      <c r="G173" s="233">
        <v>0</v>
      </c>
      <c r="H173" s="10">
        <v>4</v>
      </c>
      <c r="I173" s="10">
        <v>800</v>
      </c>
      <c r="J173" s="10">
        <v>0</v>
      </c>
      <c r="K173" s="10">
        <v>0</v>
      </c>
      <c r="L173" s="10">
        <v>0</v>
      </c>
      <c r="M173" s="10">
        <v>0</v>
      </c>
      <c r="N173" s="10">
        <v>1</v>
      </c>
      <c r="O173" s="10">
        <v>150</v>
      </c>
      <c r="P173" s="10">
        <v>0</v>
      </c>
      <c r="Q173" s="10">
        <v>0</v>
      </c>
      <c r="R173" s="10">
        <v>0</v>
      </c>
      <c r="S173" s="10">
        <v>0</v>
      </c>
      <c r="T173" s="10">
        <v>2</v>
      </c>
      <c r="U173" s="10">
        <v>200</v>
      </c>
    </row>
    <row r="174" spans="4:36">
      <c r="D174" s="270">
        <v>81</v>
      </c>
      <c r="E174" s="10" t="s">
        <v>43</v>
      </c>
      <c r="F174" s="233">
        <v>0</v>
      </c>
      <c r="G174" s="233">
        <v>0</v>
      </c>
      <c r="H174" s="10">
        <v>2</v>
      </c>
      <c r="I174" s="10">
        <v>200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1</v>
      </c>
      <c r="U174" s="10">
        <v>100</v>
      </c>
    </row>
    <row r="175" spans="4:36">
      <c r="D175" s="270">
        <v>102</v>
      </c>
      <c r="E175" s="10" t="s">
        <v>44</v>
      </c>
      <c r="F175" s="233">
        <v>0</v>
      </c>
      <c r="G175" s="233">
        <v>0</v>
      </c>
      <c r="H175" s="10">
        <v>7</v>
      </c>
      <c r="I175" s="10">
        <v>1970</v>
      </c>
      <c r="J175" s="10">
        <v>0</v>
      </c>
      <c r="K175" s="10">
        <v>0</v>
      </c>
      <c r="L175" s="10">
        <v>1</v>
      </c>
      <c r="M175" s="10">
        <v>200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2</v>
      </c>
      <c r="U175" s="10">
        <v>200</v>
      </c>
    </row>
    <row r="176" spans="4:36">
      <c r="D176" s="270">
        <v>79</v>
      </c>
      <c r="E176" s="10" t="s">
        <v>46</v>
      </c>
      <c r="F176" s="233">
        <v>0</v>
      </c>
      <c r="G176" s="233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1</v>
      </c>
      <c r="O176" s="10">
        <v>350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</row>
    <row r="177" spans="4:37">
      <c r="D177" s="270">
        <v>125</v>
      </c>
      <c r="E177" s="10" t="s">
        <v>47</v>
      </c>
      <c r="F177" s="233">
        <v>0</v>
      </c>
      <c r="G177" s="233">
        <v>0</v>
      </c>
      <c r="H177" s="10">
        <v>2</v>
      </c>
      <c r="I177" s="10">
        <v>200</v>
      </c>
      <c r="J177" s="10">
        <v>1</v>
      </c>
      <c r="K177" s="10">
        <v>150</v>
      </c>
      <c r="L177" s="10">
        <v>0</v>
      </c>
      <c r="M177" s="10">
        <v>0</v>
      </c>
      <c r="N177" s="10">
        <v>1</v>
      </c>
      <c r="O177" s="10">
        <v>300</v>
      </c>
      <c r="P177" s="10">
        <v>0</v>
      </c>
      <c r="Q177" s="10">
        <v>0</v>
      </c>
      <c r="R177" s="10">
        <v>0</v>
      </c>
      <c r="S177" s="10">
        <v>0</v>
      </c>
      <c r="T177" s="10">
        <v>3</v>
      </c>
      <c r="U177" s="10">
        <v>250</v>
      </c>
    </row>
    <row r="178" spans="4:37">
      <c r="D178" s="270">
        <v>38</v>
      </c>
      <c r="E178" s="10" t="s">
        <v>49</v>
      </c>
      <c r="F178" s="233">
        <v>0</v>
      </c>
      <c r="G178" s="233">
        <v>0</v>
      </c>
      <c r="H178" s="10">
        <v>1</v>
      </c>
      <c r="I178" s="10">
        <v>100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</row>
    <row r="179" spans="4:37">
      <c r="D179" s="270">
        <v>217</v>
      </c>
      <c r="E179" s="10" t="s">
        <v>67</v>
      </c>
      <c r="F179" s="233">
        <v>0</v>
      </c>
      <c r="G179" s="233">
        <v>0</v>
      </c>
      <c r="H179" s="10">
        <v>5</v>
      </c>
      <c r="I179" s="10">
        <v>550</v>
      </c>
      <c r="J179" s="10">
        <v>0</v>
      </c>
      <c r="K179" s="10">
        <v>0</v>
      </c>
      <c r="L179" s="10">
        <v>0</v>
      </c>
      <c r="M179" s="10">
        <v>0</v>
      </c>
      <c r="N179" s="10">
        <v>1</v>
      </c>
      <c r="O179" s="10">
        <v>100</v>
      </c>
      <c r="P179" s="10">
        <v>0</v>
      </c>
      <c r="Q179" s="10">
        <v>0</v>
      </c>
      <c r="R179" s="10">
        <v>0</v>
      </c>
      <c r="S179" s="10">
        <v>0</v>
      </c>
      <c r="T179" s="10">
        <v>10</v>
      </c>
      <c r="U179" s="10">
        <v>660</v>
      </c>
    </row>
    <row r="180" spans="4:37">
      <c r="D180" s="270">
        <v>87</v>
      </c>
      <c r="E180" s="10" t="s">
        <v>68</v>
      </c>
      <c r="F180" s="233">
        <v>0</v>
      </c>
      <c r="G180" s="233">
        <v>0</v>
      </c>
      <c r="H180" s="10">
        <v>9</v>
      </c>
      <c r="I180" s="10">
        <v>2600</v>
      </c>
      <c r="J180" s="10">
        <v>3</v>
      </c>
      <c r="K180" s="10">
        <v>1000</v>
      </c>
      <c r="L180" s="10">
        <v>0</v>
      </c>
      <c r="M180" s="10">
        <v>0</v>
      </c>
      <c r="N180" s="10">
        <v>0</v>
      </c>
      <c r="O180" s="10">
        <v>0</v>
      </c>
      <c r="P180" s="10">
        <v>3</v>
      </c>
      <c r="Q180" s="10">
        <v>600</v>
      </c>
      <c r="R180" s="10">
        <v>0</v>
      </c>
      <c r="S180" s="10">
        <v>0</v>
      </c>
      <c r="T180" s="10">
        <v>1</v>
      </c>
      <c r="U180" s="10">
        <v>100</v>
      </c>
      <c r="AI180">
        <f>SUM(H172:H179)</f>
        <v>24</v>
      </c>
      <c r="AJ180">
        <f>SUM(I172:I179)</f>
        <v>4370</v>
      </c>
      <c r="AK180">
        <f>AJ180/AI180</f>
        <v>182.08333333333334</v>
      </c>
    </row>
    <row r="181" spans="4:37">
      <c r="D181" s="270">
        <v>63</v>
      </c>
      <c r="E181" s="10" t="s">
        <v>69</v>
      </c>
      <c r="F181" s="233">
        <v>0</v>
      </c>
      <c r="G181" s="233">
        <v>0</v>
      </c>
      <c r="H181" s="10">
        <v>11</v>
      </c>
      <c r="I181" s="10">
        <v>2340</v>
      </c>
      <c r="J181" s="10">
        <v>1</v>
      </c>
      <c r="K181" s="10">
        <v>250</v>
      </c>
      <c r="L181" s="10">
        <v>0</v>
      </c>
      <c r="M181" s="10">
        <v>0</v>
      </c>
      <c r="N181" s="10">
        <v>1</v>
      </c>
      <c r="O181" s="10">
        <v>300</v>
      </c>
      <c r="P181" s="10">
        <v>1</v>
      </c>
      <c r="Q181" s="10">
        <v>200</v>
      </c>
      <c r="R181" s="10">
        <v>0</v>
      </c>
      <c r="S181" s="10">
        <v>0</v>
      </c>
      <c r="T181" s="10">
        <v>0</v>
      </c>
      <c r="U181" s="10">
        <v>0</v>
      </c>
      <c r="AI181">
        <f>SUM(H180:H188)</f>
        <v>44</v>
      </c>
      <c r="AJ181">
        <f>SUM(I180:I188)</f>
        <v>13590</v>
      </c>
      <c r="AK181">
        <f>AJ181/AI181</f>
        <v>308.86363636363637</v>
      </c>
    </row>
    <row r="182" spans="4:37">
      <c r="D182" s="270">
        <v>33</v>
      </c>
      <c r="E182" s="10" t="s">
        <v>71</v>
      </c>
      <c r="F182" s="233">
        <v>0</v>
      </c>
      <c r="G182" s="233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1</v>
      </c>
      <c r="O182" s="10">
        <v>550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AI182">
        <f>SUM(H182:H186)</f>
        <v>24</v>
      </c>
      <c r="AJ182">
        <f>SUM(I182:I186)</f>
        <v>8650</v>
      </c>
      <c r="AK182">
        <f>AJ182/AI182</f>
        <v>360.41666666666669</v>
      </c>
    </row>
    <row r="183" spans="4:37">
      <c r="D183" s="270">
        <v>83</v>
      </c>
      <c r="E183" s="10" t="s">
        <v>72</v>
      </c>
      <c r="F183" s="233">
        <v>0</v>
      </c>
      <c r="G183" s="233">
        <v>0</v>
      </c>
      <c r="H183" s="10">
        <v>1</v>
      </c>
      <c r="I183" s="10">
        <v>450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2</v>
      </c>
      <c r="Q183" s="10">
        <v>950</v>
      </c>
      <c r="R183" s="10">
        <v>1</v>
      </c>
      <c r="S183" s="10">
        <v>150</v>
      </c>
      <c r="T183" s="10">
        <v>0</v>
      </c>
      <c r="U183" s="10">
        <v>0</v>
      </c>
      <c r="Y183">
        <f>H189+J189+L189+N189+P189+R189+T189</f>
        <v>116</v>
      </c>
    </row>
    <row r="184" spans="4:37">
      <c r="D184" s="270">
        <v>49</v>
      </c>
      <c r="E184" s="10" t="s">
        <v>73</v>
      </c>
      <c r="F184" s="233">
        <v>0</v>
      </c>
      <c r="G184" s="233">
        <v>0</v>
      </c>
      <c r="H184" s="10">
        <v>1</v>
      </c>
      <c r="I184" s="10">
        <v>150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Y184">
        <f>I189+K189+M189+O189+Q189+S189+U189</f>
        <v>27600</v>
      </c>
    </row>
    <row r="185" spans="4:37">
      <c r="D185" s="270">
        <v>195</v>
      </c>
      <c r="E185" s="10" t="s">
        <v>75</v>
      </c>
      <c r="F185" s="233">
        <v>0</v>
      </c>
      <c r="G185" s="233">
        <v>0</v>
      </c>
      <c r="H185" s="10">
        <v>12</v>
      </c>
      <c r="I185" s="10">
        <v>5250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4</v>
      </c>
      <c r="Q185" s="10">
        <v>1620</v>
      </c>
      <c r="R185" s="10">
        <v>0</v>
      </c>
      <c r="S185" s="10">
        <v>0</v>
      </c>
      <c r="T185" s="10">
        <v>1</v>
      </c>
      <c r="U185" s="10">
        <v>120</v>
      </c>
    </row>
    <row r="186" spans="4:37">
      <c r="D186" s="270">
        <v>26</v>
      </c>
      <c r="E186" s="10" t="s">
        <v>80</v>
      </c>
      <c r="F186" s="233">
        <v>0</v>
      </c>
      <c r="G186" s="233">
        <v>0</v>
      </c>
      <c r="H186" s="10">
        <v>10</v>
      </c>
      <c r="I186" s="10">
        <v>2800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1</v>
      </c>
      <c r="Q186" s="10">
        <v>600</v>
      </c>
      <c r="R186" s="10">
        <v>0</v>
      </c>
      <c r="S186" s="10">
        <v>0</v>
      </c>
      <c r="T186" s="10">
        <v>0</v>
      </c>
      <c r="U186" s="10">
        <v>0</v>
      </c>
    </row>
    <row r="187" spans="4:37">
      <c r="D187" s="270">
        <v>21</v>
      </c>
      <c r="E187" s="10" t="s">
        <v>82</v>
      </c>
      <c r="F187" s="233">
        <v>0</v>
      </c>
      <c r="G187" s="233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1</v>
      </c>
      <c r="Q187" s="10">
        <v>200</v>
      </c>
      <c r="R187" s="10">
        <v>0</v>
      </c>
      <c r="S187" s="10">
        <v>0</v>
      </c>
      <c r="T187" s="10">
        <v>0</v>
      </c>
      <c r="U187" s="10">
        <v>0</v>
      </c>
    </row>
    <row r="188" spans="4:37">
      <c r="D188" s="270">
        <v>14</v>
      </c>
      <c r="E188" s="10" t="s">
        <v>85</v>
      </c>
      <c r="F188" s="233">
        <v>0</v>
      </c>
      <c r="G188" s="233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AD188" s="13">
        <f>AH190/D189</f>
        <v>8.3094555873925502E-2</v>
      </c>
    </row>
    <row r="189" spans="4:37">
      <c r="D189" s="304">
        <f>SUM(D172:D188)</f>
        <v>1396</v>
      </c>
      <c r="E189" s="10" t="s">
        <v>87</v>
      </c>
      <c r="F189" s="233">
        <f t="shared" ref="F189:U189" si="6">SUM(F172:F188)</f>
        <v>0</v>
      </c>
      <c r="G189" s="233">
        <f t="shared" si="6"/>
        <v>0</v>
      </c>
      <c r="H189" s="10">
        <f t="shared" si="6"/>
        <v>68</v>
      </c>
      <c r="I189" s="10">
        <f t="shared" si="6"/>
        <v>17960</v>
      </c>
      <c r="J189" s="10">
        <f t="shared" si="6"/>
        <v>5</v>
      </c>
      <c r="K189" s="10">
        <f t="shared" si="6"/>
        <v>1400</v>
      </c>
      <c r="L189" s="10">
        <f t="shared" si="6"/>
        <v>1</v>
      </c>
      <c r="M189" s="10">
        <f t="shared" si="6"/>
        <v>200</v>
      </c>
      <c r="N189" s="10">
        <f t="shared" si="6"/>
        <v>6</v>
      </c>
      <c r="O189" s="10">
        <f t="shared" si="6"/>
        <v>1750</v>
      </c>
      <c r="P189" s="10">
        <f t="shared" si="6"/>
        <v>12</v>
      </c>
      <c r="Q189" s="10">
        <f t="shared" si="6"/>
        <v>4170</v>
      </c>
      <c r="R189" s="10">
        <f t="shared" si="6"/>
        <v>1</v>
      </c>
      <c r="S189" s="10">
        <f t="shared" si="6"/>
        <v>150</v>
      </c>
      <c r="T189" s="10">
        <f t="shared" si="6"/>
        <v>23</v>
      </c>
      <c r="U189" s="10">
        <f t="shared" si="6"/>
        <v>1970</v>
      </c>
    </row>
    <row r="190" spans="4:37">
      <c r="AH190">
        <f>F189+H189+J189+L189+N189+P189+R189+T189</f>
        <v>116</v>
      </c>
      <c r="AI190">
        <f>G189+I189+K189+M189+O189+Q189+S189+U189</f>
        <v>27600</v>
      </c>
      <c r="AJ190">
        <f>AI190/AH190</f>
        <v>237.93103448275863</v>
      </c>
    </row>
    <row r="194" spans="4:35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4:35" ht="15" customHeight="1">
      <c r="D195" s="622" t="s">
        <v>0</v>
      </c>
      <c r="E195" s="625" t="s">
        <v>1</v>
      </c>
      <c r="F195" s="483" t="s">
        <v>280</v>
      </c>
      <c r="G195" s="602"/>
      <c r="H195" s="602"/>
      <c r="I195" s="602"/>
      <c r="J195" s="602"/>
      <c r="K195" s="602"/>
      <c r="L195" s="602"/>
      <c r="M195" s="602"/>
      <c r="N195" s="602"/>
      <c r="O195" s="602"/>
      <c r="P195" s="602"/>
      <c r="Q195" s="602"/>
      <c r="R195" s="602"/>
      <c r="S195" s="602"/>
      <c r="T195" s="602"/>
      <c r="U195" s="602"/>
      <c r="V195" s="602"/>
      <c r="W195" s="603"/>
      <c r="X195" s="373"/>
      <c r="Y195" s="373"/>
    </row>
    <row r="196" spans="4:35" ht="15" customHeight="1">
      <c r="D196" s="623"/>
      <c r="E196" s="623"/>
      <c r="F196" s="632" t="s">
        <v>281</v>
      </c>
      <c r="G196" s="633"/>
      <c r="H196" s="632" t="s">
        <v>282</v>
      </c>
      <c r="I196" s="633"/>
      <c r="J196" s="632" t="s">
        <v>283</v>
      </c>
      <c r="K196" s="633"/>
      <c r="L196" s="632" t="s">
        <v>286</v>
      </c>
      <c r="M196" s="633"/>
      <c r="N196" s="632" t="s">
        <v>287</v>
      </c>
      <c r="O196" s="633"/>
      <c r="P196" s="632" t="s">
        <v>288</v>
      </c>
      <c r="Q196" s="633"/>
      <c r="R196" s="632" t="s">
        <v>290</v>
      </c>
      <c r="S196" s="633"/>
      <c r="T196" s="632" t="s">
        <v>293</v>
      </c>
      <c r="U196" s="653"/>
      <c r="V196" s="586" t="s">
        <v>2249</v>
      </c>
      <c r="W196" s="586"/>
    </row>
    <row r="197" spans="4:35">
      <c r="D197" s="623"/>
      <c r="E197" s="623"/>
      <c r="F197" s="500"/>
      <c r="G197" s="634"/>
      <c r="H197" s="500"/>
      <c r="I197" s="634"/>
      <c r="J197" s="500"/>
      <c r="K197" s="634"/>
      <c r="L197" s="500"/>
      <c r="M197" s="634"/>
      <c r="N197" s="500"/>
      <c r="O197" s="634"/>
      <c r="P197" s="500"/>
      <c r="Q197" s="634"/>
      <c r="R197" s="500"/>
      <c r="S197" s="634"/>
      <c r="T197" s="500"/>
      <c r="U197" s="654"/>
      <c r="V197" s="482"/>
      <c r="W197" s="482"/>
    </row>
    <row r="198" spans="4:35" ht="22.5">
      <c r="D198" s="624"/>
      <c r="E198" s="624"/>
      <c r="F198" s="370" t="s">
        <v>4</v>
      </c>
      <c r="G198" s="370" t="s">
        <v>41</v>
      </c>
      <c r="H198" s="370" t="s">
        <v>4</v>
      </c>
      <c r="I198" s="370" t="s">
        <v>41</v>
      </c>
      <c r="J198" s="370" t="s">
        <v>4</v>
      </c>
      <c r="K198" s="370" t="s">
        <v>41</v>
      </c>
      <c r="L198" s="370" t="s">
        <v>4</v>
      </c>
      <c r="M198" s="370" t="s">
        <v>41</v>
      </c>
      <c r="N198" s="370" t="s">
        <v>4</v>
      </c>
      <c r="O198" s="370" t="s">
        <v>41</v>
      </c>
      <c r="P198" s="370" t="s">
        <v>4</v>
      </c>
      <c r="Q198" s="370" t="s">
        <v>41</v>
      </c>
      <c r="R198" s="370" t="s">
        <v>4</v>
      </c>
      <c r="S198" s="370" t="s">
        <v>41</v>
      </c>
      <c r="T198" s="370" t="s">
        <v>4</v>
      </c>
      <c r="U198" s="371" t="s">
        <v>41</v>
      </c>
      <c r="V198" s="365" t="s">
        <v>4</v>
      </c>
      <c r="W198" s="365" t="s">
        <v>41</v>
      </c>
    </row>
    <row r="199" spans="4:35">
      <c r="D199" s="364">
        <v>82</v>
      </c>
      <c r="E199" s="370" t="s">
        <v>18</v>
      </c>
      <c r="F199" s="370">
        <v>0</v>
      </c>
      <c r="G199" s="370">
        <v>0</v>
      </c>
      <c r="H199" s="370">
        <v>1</v>
      </c>
      <c r="I199" s="370">
        <v>300</v>
      </c>
      <c r="J199" s="370">
        <v>0</v>
      </c>
      <c r="K199" s="370">
        <v>0</v>
      </c>
      <c r="L199" s="370">
        <v>0</v>
      </c>
      <c r="M199" s="370">
        <v>0</v>
      </c>
      <c r="N199" s="370">
        <v>4</v>
      </c>
      <c r="O199" s="370">
        <v>1900</v>
      </c>
      <c r="P199" s="370">
        <v>1</v>
      </c>
      <c r="Q199" s="370">
        <v>1500</v>
      </c>
      <c r="R199" s="370">
        <v>1</v>
      </c>
      <c r="S199" s="370">
        <v>50</v>
      </c>
      <c r="T199" s="370">
        <v>1</v>
      </c>
      <c r="U199" s="371">
        <v>800</v>
      </c>
      <c r="V199" s="364">
        <v>0</v>
      </c>
      <c r="W199" s="364">
        <v>0</v>
      </c>
      <c r="AH199" t="s">
        <v>296</v>
      </c>
      <c r="AI199" t="s">
        <v>8</v>
      </c>
    </row>
    <row r="200" spans="4:35">
      <c r="D200" s="364">
        <v>101</v>
      </c>
      <c r="E200" s="370" t="s">
        <v>38</v>
      </c>
      <c r="F200" s="370">
        <v>0</v>
      </c>
      <c r="G200" s="370">
        <v>0</v>
      </c>
      <c r="H200" s="370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5</v>
      </c>
      <c r="Q200" s="370">
        <v>1600</v>
      </c>
      <c r="R200" s="370">
        <v>0</v>
      </c>
      <c r="S200" s="370">
        <v>0</v>
      </c>
      <c r="T200" s="370">
        <v>0</v>
      </c>
      <c r="U200" s="371">
        <v>0</v>
      </c>
      <c r="V200" s="364">
        <v>0</v>
      </c>
      <c r="W200" s="364">
        <v>0</v>
      </c>
      <c r="AH200">
        <f>F216+H216+J216+L216+P216+N216+R216+T216+V216</f>
        <v>71</v>
      </c>
      <c r="AI200">
        <f>G216+I216+K216+M216+O216+Q216+S216+U216+W216</f>
        <v>64940</v>
      </c>
    </row>
    <row r="201" spans="4:35">
      <c r="D201" s="364">
        <v>81</v>
      </c>
      <c r="E201" s="370" t="s">
        <v>43</v>
      </c>
      <c r="F201" s="370">
        <v>0</v>
      </c>
      <c r="G201" s="370">
        <v>0</v>
      </c>
      <c r="H201" s="370">
        <v>2</v>
      </c>
      <c r="I201" s="370">
        <v>400</v>
      </c>
      <c r="J201" s="370">
        <v>0</v>
      </c>
      <c r="K201" s="370">
        <v>0</v>
      </c>
      <c r="L201" s="370">
        <v>0</v>
      </c>
      <c r="M201" s="370">
        <v>0</v>
      </c>
      <c r="N201" s="370">
        <v>2</v>
      </c>
      <c r="O201" s="370">
        <v>450</v>
      </c>
      <c r="P201" s="370">
        <v>6</v>
      </c>
      <c r="Q201" s="370">
        <v>3050</v>
      </c>
      <c r="R201" s="370">
        <v>0</v>
      </c>
      <c r="S201" s="370">
        <v>0</v>
      </c>
      <c r="T201" s="370">
        <v>0</v>
      </c>
      <c r="U201" s="371">
        <v>0</v>
      </c>
      <c r="V201" s="364">
        <v>0</v>
      </c>
      <c r="W201" s="364">
        <v>0</v>
      </c>
    </row>
    <row r="202" spans="4:35">
      <c r="D202" s="364">
        <v>102</v>
      </c>
      <c r="E202" s="370" t="s">
        <v>44</v>
      </c>
      <c r="F202" s="370">
        <v>0</v>
      </c>
      <c r="G202" s="370">
        <v>0</v>
      </c>
      <c r="H202" s="370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0">
        <v>0</v>
      </c>
      <c r="S202" s="370">
        <v>0</v>
      </c>
      <c r="T202" s="370">
        <v>0</v>
      </c>
      <c r="U202" s="371">
        <v>0</v>
      </c>
      <c r="V202" s="364">
        <v>0</v>
      </c>
      <c r="W202" s="364">
        <v>0</v>
      </c>
    </row>
    <row r="203" spans="4:35">
      <c r="D203" s="364">
        <v>79</v>
      </c>
      <c r="E203" s="370" t="s">
        <v>46</v>
      </c>
      <c r="F203" s="370">
        <v>1</v>
      </c>
      <c r="G203" s="370">
        <v>600</v>
      </c>
      <c r="H203" s="370">
        <v>0</v>
      </c>
      <c r="I203" s="370">
        <v>0</v>
      </c>
      <c r="J203" s="370">
        <v>0</v>
      </c>
      <c r="K203" s="370">
        <v>0</v>
      </c>
      <c r="L203" s="370">
        <v>1</v>
      </c>
      <c r="M203" s="370">
        <v>500</v>
      </c>
      <c r="N203" s="370">
        <v>2</v>
      </c>
      <c r="O203" s="370">
        <v>1300</v>
      </c>
      <c r="P203" s="370">
        <v>1</v>
      </c>
      <c r="Q203" s="370">
        <v>800</v>
      </c>
      <c r="R203" s="370">
        <v>0</v>
      </c>
      <c r="S203" s="370">
        <v>0</v>
      </c>
      <c r="T203" s="370">
        <v>0</v>
      </c>
      <c r="U203" s="371">
        <v>0</v>
      </c>
      <c r="V203" s="364">
        <v>0</v>
      </c>
      <c r="W203" s="364">
        <v>0</v>
      </c>
    </row>
    <row r="204" spans="4:35">
      <c r="D204" s="364">
        <v>125</v>
      </c>
      <c r="E204" s="370" t="s">
        <v>47</v>
      </c>
      <c r="F204" s="370">
        <v>0</v>
      </c>
      <c r="G204" s="370">
        <v>0</v>
      </c>
      <c r="H204" s="370">
        <v>4</v>
      </c>
      <c r="I204" s="370">
        <v>510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3</v>
      </c>
      <c r="Q204" s="370">
        <v>1100</v>
      </c>
      <c r="R204" s="370">
        <v>1</v>
      </c>
      <c r="S204" s="370">
        <v>50</v>
      </c>
      <c r="T204" s="370">
        <v>0</v>
      </c>
      <c r="U204" s="371">
        <v>0</v>
      </c>
      <c r="V204" s="364">
        <v>0</v>
      </c>
      <c r="W204" s="364">
        <v>0</v>
      </c>
    </row>
    <row r="205" spans="4:35">
      <c r="D205" s="364">
        <v>38</v>
      </c>
      <c r="E205" s="370" t="s">
        <v>49</v>
      </c>
      <c r="F205" s="370">
        <v>0</v>
      </c>
      <c r="G205" s="370">
        <v>0</v>
      </c>
      <c r="H205" s="370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2</v>
      </c>
      <c r="Q205" s="370">
        <v>0</v>
      </c>
      <c r="R205" s="370">
        <v>0</v>
      </c>
      <c r="S205" s="370">
        <v>0</v>
      </c>
      <c r="T205" s="370">
        <v>0</v>
      </c>
      <c r="U205" s="371">
        <v>0</v>
      </c>
      <c r="V205" s="364">
        <v>0</v>
      </c>
      <c r="W205" s="364">
        <v>0</v>
      </c>
      <c r="AD205" s="13">
        <f>AH200/D216</f>
        <v>5.0859598853868197E-2</v>
      </c>
    </row>
    <row r="206" spans="4:35">
      <c r="D206" s="364">
        <v>217</v>
      </c>
      <c r="E206" s="370" t="s">
        <v>67</v>
      </c>
      <c r="F206" s="370">
        <v>0</v>
      </c>
      <c r="G206" s="370">
        <v>0</v>
      </c>
      <c r="H206" s="370">
        <v>10</v>
      </c>
      <c r="I206" s="370">
        <v>1040</v>
      </c>
      <c r="J206" s="370">
        <v>0</v>
      </c>
      <c r="K206" s="370">
        <v>0</v>
      </c>
      <c r="L206" s="370">
        <v>0</v>
      </c>
      <c r="M206" s="370">
        <v>0</v>
      </c>
      <c r="N206" s="370">
        <v>0</v>
      </c>
      <c r="O206" s="370">
        <v>0</v>
      </c>
      <c r="P206" s="370">
        <v>0</v>
      </c>
      <c r="Q206" s="370">
        <v>0</v>
      </c>
      <c r="R206" s="370">
        <v>1</v>
      </c>
      <c r="S206" s="370">
        <v>50</v>
      </c>
      <c r="T206" s="370">
        <v>0</v>
      </c>
      <c r="U206" s="371">
        <v>0</v>
      </c>
      <c r="V206" s="364">
        <v>0</v>
      </c>
      <c r="W206" s="364">
        <v>0</v>
      </c>
    </row>
    <row r="207" spans="4:35">
      <c r="D207" s="364">
        <v>87</v>
      </c>
      <c r="E207" s="370" t="s">
        <v>68</v>
      </c>
      <c r="F207" s="370">
        <v>0</v>
      </c>
      <c r="G207" s="370">
        <v>0</v>
      </c>
      <c r="H207" s="370">
        <v>0</v>
      </c>
      <c r="I207" s="370">
        <v>0</v>
      </c>
      <c r="J207" s="370">
        <v>0</v>
      </c>
      <c r="K207" s="370">
        <v>0</v>
      </c>
      <c r="L207" s="370">
        <v>0</v>
      </c>
      <c r="M207" s="370">
        <v>0</v>
      </c>
      <c r="N207" s="370">
        <v>1</v>
      </c>
      <c r="O207" s="370">
        <v>100</v>
      </c>
      <c r="P207" s="370">
        <v>3</v>
      </c>
      <c r="Q207" s="370">
        <v>3650</v>
      </c>
      <c r="R207" s="370">
        <v>1</v>
      </c>
      <c r="S207" s="370">
        <v>120</v>
      </c>
      <c r="T207" s="370">
        <v>0</v>
      </c>
      <c r="U207" s="371">
        <v>0</v>
      </c>
      <c r="V207" s="364">
        <v>0</v>
      </c>
      <c r="W207" s="364">
        <v>0</v>
      </c>
    </row>
    <row r="208" spans="4:35">
      <c r="D208" s="364">
        <v>63</v>
      </c>
      <c r="E208" s="370" t="s">
        <v>69</v>
      </c>
      <c r="F208" s="370">
        <v>0</v>
      </c>
      <c r="G208" s="370">
        <v>0</v>
      </c>
      <c r="H208" s="370">
        <v>0</v>
      </c>
      <c r="I208" s="370">
        <v>0</v>
      </c>
      <c r="J208" s="370">
        <v>0</v>
      </c>
      <c r="K208" s="370">
        <v>0</v>
      </c>
      <c r="L208" s="370">
        <v>0</v>
      </c>
      <c r="M208" s="370">
        <v>0</v>
      </c>
      <c r="N208" s="370">
        <v>0</v>
      </c>
      <c r="O208" s="370">
        <v>0</v>
      </c>
      <c r="P208" s="370">
        <v>0</v>
      </c>
      <c r="Q208" s="370">
        <v>0</v>
      </c>
      <c r="R208" s="370">
        <v>0</v>
      </c>
      <c r="S208" s="370">
        <v>0</v>
      </c>
      <c r="T208" s="370">
        <v>0</v>
      </c>
      <c r="U208" s="371">
        <v>0</v>
      </c>
      <c r="V208" s="364">
        <v>0</v>
      </c>
      <c r="W208" s="364">
        <v>0</v>
      </c>
    </row>
    <row r="209" spans="4:23">
      <c r="D209" s="364">
        <v>33</v>
      </c>
      <c r="E209" s="370" t="s">
        <v>71</v>
      </c>
      <c r="F209" s="370">
        <v>0</v>
      </c>
      <c r="G209" s="370">
        <v>0</v>
      </c>
      <c r="H209" s="370">
        <v>0</v>
      </c>
      <c r="I209" s="370">
        <v>0</v>
      </c>
      <c r="J209" s="370">
        <v>0</v>
      </c>
      <c r="K209" s="370">
        <v>0</v>
      </c>
      <c r="L209" s="370">
        <v>0</v>
      </c>
      <c r="M209" s="370">
        <v>0</v>
      </c>
      <c r="N209" s="370">
        <v>0</v>
      </c>
      <c r="O209" s="370">
        <v>0</v>
      </c>
      <c r="P209" s="370">
        <v>0</v>
      </c>
      <c r="Q209" s="370">
        <v>0</v>
      </c>
      <c r="R209" s="370">
        <v>0</v>
      </c>
      <c r="S209" s="370">
        <v>0</v>
      </c>
      <c r="T209" s="370">
        <v>0</v>
      </c>
      <c r="U209" s="371">
        <v>0</v>
      </c>
      <c r="V209" s="364">
        <v>0</v>
      </c>
      <c r="W209" s="364">
        <v>0</v>
      </c>
    </row>
    <row r="210" spans="4:23">
      <c r="D210" s="364">
        <v>83</v>
      </c>
      <c r="E210" s="370" t="s">
        <v>72</v>
      </c>
      <c r="F210" s="370">
        <v>0</v>
      </c>
      <c r="G210" s="370">
        <v>0</v>
      </c>
      <c r="H210" s="370">
        <v>0</v>
      </c>
      <c r="I210" s="370">
        <v>0</v>
      </c>
      <c r="J210" s="370">
        <v>0</v>
      </c>
      <c r="K210" s="370">
        <v>0</v>
      </c>
      <c r="L210" s="370">
        <v>0</v>
      </c>
      <c r="M210" s="370">
        <v>0</v>
      </c>
      <c r="N210" s="370">
        <v>0</v>
      </c>
      <c r="O210" s="370">
        <v>0</v>
      </c>
      <c r="P210" s="370">
        <v>0</v>
      </c>
      <c r="Q210" s="370">
        <v>0</v>
      </c>
      <c r="R210" s="370">
        <v>1</v>
      </c>
      <c r="S210" s="370">
        <v>150</v>
      </c>
      <c r="T210" s="370">
        <v>0</v>
      </c>
      <c r="U210" s="371">
        <v>0</v>
      </c>
      <c r="V210" s="364">
        <v>0</v>
      </c>
      <c r="W210" s="364">
        <v>0</v>
      </c>
    </row>
    <row r="211" spans="4:23">
      <c r="D211" s="364">
        <v>49</v>
      </c>
      <c r="E211" s="370" t="s">
        <v>73</v>
      </c>
      <c r="F211" s="370">
        <v>0</v>
      </c>
      <c r="G211" s="370">
        <v>0</v>
      </c>
      <c r="H211" s="370">
        <v>0</v>
      </c>
      <c r="I211" s="370">
        <v>0</v>
      </c>
      <c r="J211" s="370">
        <v>0</v>
      </c>
      <c r="K211" s="370">
        <v>0</v>
      </c>
      <c r="L211" s="370">
        <v>0</v>
      </c>
      <c r="M211" s="370">
        <v>0</v>
      </c>
      <c r="N211" s="370">
        <v>0</v>
      </c>
      <c r="O211" s="370">
        <v>0</v>
      </c>
      <c r="P211" s="370">
        <v>0</v>
      </c>
      <c r="Q211" s="370">
        <v>0</v>
      </c>
      <c r="R211" s="370">
        <v>0</v>
      </c>
      <c r="S211" s="370">
        <v>0</v>
      </c>
      <c r="T211" s="370">
        <v>0</v>
      </c>
      <c r="U211" s="371">
        <v>0</v>
      </c>
      <c r="V211" s="364">
        <v>0</v>
      </c>
      <c r="W211" s="364">
        <v>0</v>
      </c>
    </row>
    <row r="212" spans="4:23">
      <c r="D212" s="364">
        <v>195</v>
      </c>
      <c r="E212" s="370" t="s">
        <v>75</v>
      </c>
      <c r="F212" s="370">
        <v>1</v>
      </c>
      <c r="G212" s="370">
        <v>800</v>
      </c>
      <c r="H212" s="370">
        <v>0</v>
      </c>
      <c r="I212" s="370">
        <v>0</v>
      </c>
      <c r="J212" s="370">
        <v>5</v>
      </c>
      <c r="K212" s="370">
        <v>27500</v>
      </c>
      <c r="L212" s="370">
        <v>0</v>
      </c>
      <c r="M212" s="370">
        <v>0</v>
      </c>
      <c r="N212" s="370">
        <v>1</v>
      </c>
      <c r="O212" s="370">
        <v>800</v>
      </c>
      <c r="P212" s="370">
        <v>6</v>
      </c>
      <c r="Q212" s="370">
        <v>12400</v>
      </c>
      <c r="R212" s="370">
        <v>1</v>
      </c>
      <c r="S212" s="370">
        <v>120</v>
      </c>
      <c r="T212" s="370">
        <v>0</v>
      </c>
      <c r="U212" s="371">
        <v>0</v>
      </c>
      <c r="V212" s="364">
        <v>1</v>
      </c>
      <c r="W212" s="364">
        <v>3000</v>
      </c>
    </row>
    <row r="213" spans="4:23">
      <c r="D213" s="364">
        <v>26</v>
      </c>
      <c r="E213" s="370" t="s">
        <v>80</v>
      </c>
      <c r="F213" s="370">
        <v>0</v>
      </c>
      <c r="G213" s="370">
        <v>0</v>
      </c>
      <c r="H213" s="370">
        <v>0</v>
      </c>
      <c r="I213" s="370">
        <v>0</v>
      </c>
      <c r="J213" s="370">
        <v>0</v>
      </c>
      <c r="K213" s="370">
        <v>0</v>
      </c>
      <c r="L213" s="370">
        <v>0</v>
      </c>
      <c r="M213" s="370">
        <v>0</v>
      </c>
      <c r="N213" s="370">
        <v>0</v>
      </c>
      <c r="O213" s="370">
        <v>0</v>
      </c>
      <c r="P213" s="370">
        <v>1</v>
      </c>
      <c r="Q213" s="370">
        <v>300</v>
      </c>
      <c r="R213" s="370">
        <v>0</v>
      </c>
      <c r="S213" s="370">
        <v>0</v>
      </c>
      <c r="T213" s="370">
        <v>0</v>
      </c>
      <c r="U213" s="371">
        <v>0</v>
      </c>
      <c r="V213" s="364">
        <v>0</v>
      </c>
      <c r="W213" s="364">
        <v>0</v>
      </c>
    </row>
    <row r="214" spans="4:23">
      <c r="D214" s="364">
        <v>21</v>
      </c>
      <c r="E214" s="370" t="s">
        <v>82</v>
      </c>
      <c r="F214" s="370">
        <v>0</v>
      </c>
      <c r="G214" s="370">
        <v>0</v>
      </c>
      <c r="H214" s="370">
        <v>0</v>
      </c>
      <c r="I214" s="370">
        <v>0</v>
      </c>
      <c r="J214" s="370">
        <v>0</v>
      </c>
      <c r="K214" s="370">
        <v>0</v>
      </c>
      <c r="L214" s="370">
        <v>0</v>
      </c>
      <c r="M214" s="370">
        <v>0</v>
      </c>
      <c r="N214" s="370">
        <v>0</v>
      </c>
      <c r="O214" s="370">
        <v>0</v>
      </c>
      <c r="P214" s="370">
        <v>0</v>
      </c>
      <c r="Q214" s="370">
        <v>0</v>
      </c>
      <c r="R214" s="370">
        <v>0</v>
      </c>
      <c r="S214" s="370">
        <v>0</v>
      </c>
      <c r="T214" s="370">
        <v>0</v>
      </c>
      <c r="U214" s="371">
        <v>0</v>
      </c>
      <c r="V214" s="364">
        <v>0</v>
      </c>
      <c r="W214" s="364">
        <v>0</v>
      </c>
    </row>
    <row r="215" spans="4:23">
      <c r="D215" s="364">
        <v>14</v>
      </c>
      <c r="E215" s="370" t="s">
        <v>85</v>
      </c>
      <c r="F215" s="370">
        <v>0</v>
      </c>
      <c r="G215" s="370">
        <v>0</v>
      </c>
      <c r="H215" s="370">
        <v>0</v>
      </c>
      <c r="I215" s="370">
        <v>0</v>
      </c>
      <c r="J215" s="370">
        <v>0</v>
      </c>
      <c r="K215" s="370">
        <v>0</v>
      </c>
      <c r="L215" s="370">
        <v>0</v>
      </c>
      <c r="M215" s="370">
        <v>0</v>
      </c>
      <c r="N215" s="370">
        <v>0</v>
      </c>
      <c r="O215" s="370">
        <v>0</v>
      </c>
      <c r="P215" s="370">
        <v>0</v>
      </c>
      <c r="Q215" s="370">
        <v>0</v>
      </c>
      <c r="R215" s="370">
        <v>0</v>
      </c>
      <c r="S215" s="370">
        <v>0</v>
      </c>
      <c r="T215" s="370">
        <v>0</v>
      </c>
      <c r="U215" s="371">
        <v>0</v>
      </c>
      <c r="V215" s="364">
        <v>0</v>
      </c>
      <c r="W215" s="364">
        <v>0</v>
      </c>
    </row>
    <row r="216" spans="4:23">
      <c r="D216" s="372">
        <f>SUM(D199:D215)</f>
        <v>1396</v>
      </c>
      <c r="E216" s="370" t="s">
        <v>87</v>
      </c>
      <c r="F216" s="370">
        <f t="shared" ref="F216:W216" si="7">SUM(F199:F215)</f>
        <v>2</v>
      </c>
      <c r="G216" s="370">
        <f t="shared" si="7"/>
        <v>1400</v>
      </c>
      <c r="H216" s="370">
        <f t="shared" si="7"/>
        <v>17</v>
      </c>
      <c r="I216" s="370">
        <f t="shared" si="7"/>
        <v>2250</v>
      </c>
      <c r="J216" s="370">
        <f t="shared" si="7"/>
        <v>5</v>
      </c>
      <c r="K216" s="370">
        <f t="shared" si="7"/>
        <v>27500</v>
      </c>
      <c r="L216" s="370">
        <f t="shared" si="7"/>
        <v>1</v>
      </c>
      <c r="M216" s="370">
        <f t="shared" si="7"/>
        <v>500</v>
      </c>
      <c r="N216" s="370">
        <f t="shared" si="7"/>
        <v>10</v>
      </c>
      <c r="O216" s="370">
        <f t="shared" si="7"/>
        <v>4550</v>
      </c>
      <c r="P216" s="370">
        <f t="shared" si="7"/>
        <v>28</v>
      </c>
      <c r="Q216" s="370">
        <f t="shared" si="7"/>
        <v>24400</v>
      </c>
      <c r="R216" s="370">
        <f t="shared" si="7"/>
        <v>6</v>
      </c>
      <c r="S216" s="370">
        <f t="shared" si="7"/>
        <v>540</v>
      </c>
      <c r="T216" s="370">
        <f t="shared" si="7"/>
        <v>1</v>
      </c>
      <c r="U216" s="371">
        <f t="shared" si="7"/>
        <v>800</v>
      </c>
      <c r="V216" s="364">
        <f t="shared" si="7"/>
        <v>1</v>
      </c>
      <c r="W216" s="364">
        <f t="shared" si="7"/>
        <v>3000</v>
      </c>
    </row>
    <row r="222" spans="4:23">
      <c r="D222" s="629" t="s">
        <v>0</v>
      </c>
      <c r="E222" s="628" t="s">
        <v>1</v>
      </c>
      <c r="F222" s="628" t="s">
        <v>300</v>
      </c>
      <c r="G222" s="628"/>
      <c r="H222" s="628"/>
      <c r="I222" s="628"/>
      <c r="J222" s="628"/>
      <c r="K222" s="628"/>
      <c r="L222" s="628"/>
      <c r="M222" s="628"/>
      <c r="N222" s="628"/>
      <c r="O222" s="628"/>
      <c r="P222" s="628"/>
      <c r="Q222" s="628"/>
      <c r="R222" s="628"/>
      <c r="S222" s="628"/>
      <c r="T222" s="628"/>
      <c r="U222" s="628"/>
      <c r="V222" s="628"/>
      <c r="W222" s="416"/>
    </row>
    <row r="223" spans="4:23" ht="15" customHeight="1">
      <c r="D223" s="630"/>
      <c r="E223" s="510"/>
      <c r="F223" s="637" t="s">
        <v>336</v>
      </c>
      <c r="G223" s="637"/>
      <c r="H223" s="628" t="s">
        <v>303</v>
      </c>
      <c r="I223" s="628"/>
      <c r="J223" s="628" t="s">
        <v>304</v>
      </c>
      <c r="K223" s="628"/>
      <c r="L223" s="628" t="s">
        <v>305</v>
      </c>
      <c r="M223" s="628"/>
      <c r="N223" s="628" t="s">
        <v>307</v>
      </c>
      <c r="O223" s="628"/>
      <c r="P223" s="628" t="s">
        <v>308</v>
      </c>
      <c r="Q223" s="628"/>
      <c r="R223" s="627" t="s">
        <v>309</v>
      </c>
      <c r="S223" s="628" t="s">
        <v>310</v>
      </c>
      <c r="T223" s="628"/>
      <c r="U223" s="628" t="s">
        <v>220</v>
      </c>
      <c r="V223" s="628"/>
    </row>
    <row r="224" spans="4:23">
      <c r="D224" s="630"/>
      <c r="E224" s="510"/>
      <c r="F224" s="637"/>
      <c r="G224" s="637"/>
      <c r="H224" s="628"/>
      <c r="I224" s="628"/>
      <c r="J224" s="628"/>
      <c r="K224" s="628"/>
      <c r="L224" s="628"/>
      <c r="M224" s="628"/>
      <c r="N224" s="628"/>
      <c r="O224" s="628"/>
      <c r="P224" s="628"/>
      <c r="Q224" s="628"/>
      <c r="R224" s="627"/>
      <c r="S224" s="628"/>
      <c r="T224" s="628"/>
      <c r="U224" s="628"/>
      <c r="V224" s="628"/>
    </row>
    <row r="225" spans="4:37">
      <c r="D225" s="631"/>
      <c r="E225" s="510"/>
      <c r="F225" s="414" t="s">
        <v>4</v>
      </c>
      <c r="G225" s="414" t="s">
        <v>41</v>
      </c>
      <c r="H225" s="408" t="s">
        <v>4</v>
      </c>
      <c r="I225" s="408" t="s">
        <v>41</v>
      </c>
      <c r="J225" s="408" t="s">
        <v>4</v>
      </c>
      <c r="K225" s="408" t="s">
        <v>41</v>
      </c>
      <c r="L225" s="408" t="s">
        <v>4</v>
      </c>
      <c r="M225" s="408" t="s">
        <v>41</v>
      </c>
      <c r="N225" s="408" t="s">
        <v>4</v>
      </c>
      <c r="O225" s="408" t="s">
        <v>41</v>
      </c>
      <c r="P225" s="408" t="s">
        <v>4</v>
      </c>
      <c r="Q225" s="408" t="s">
        <v>41</v>
      </c>
      <c r="R225" s="408" t="s">
        <v>4</v>
      </c>
      <c r="S225" s="408" t="s">
        <v>4</v>
      </c>
      <c r="T225" s="408" t="s">
        <v>41</v>
      </c>
      <c r="U225" s="408" t="s">
        <v>4</v>
      </c>
      <c r="V225" s="408" t="s">
        <v>41</v>
      </c>
    </row>
    <row r="226" spans="4:37">
      <c r="D226" s="307">
        <v>82</v>
      </c>
      <c r="E226" s="408" t="s">
        <v>18</v>
      </c>
      <c r="F226" s="414">
        <v>0</v>
      </c>
      <c r="G226" s="414">
        <v>0</v>
      </c>
      <c r="H226" s="408">
        <v>2</v>
      </c>
      <c r="I226" s="408">
        <v>700</v>
      </c>
      <c r="J226" s="408">
        <v>1</v>
      </c>
      <c r="K226" s="408">
        <v>100</v>
      </c>
      <c r="L226" s="408">
        <v>0</v>
      </c>
      <c r="M226" s="408">
        <v>0</v>
      </c>
      <c r="N226" s="408">
        <v>0</v>
      </c>
      <c r="O226" s="408">
        <v>0</v>
      </c>
      <c r="P226" s="408">
        <v>1</v>
      </c>
      <c r="Q226" s="408">
        <v>1800</v>
      </c>
      <c r="R226" s="408">
        <v>0</v>
      </c>
      <c r="S226" s="408">
        <v>0</v>
      </c>
      <c r="T226" s="408">
        <v>0</v>
      </c>
      <c r="U226" s="408">
        <v>0</v>
      </c>
      <c r="V226" s="408">
        <v>0</v>
      </c>
      <c r="AI226" t="s">
        <v>312</v>
      </c>
      <c r="AK226" t="s">
        <v>313</v>
      </c>
    </row>
    <row r="227" spans="4:37">
      <c r="D227" s="307">
        <v>101</v>
      </c>
      <c r="E227" s="408" t="s">
        <v>38</v>
      </c>
      <c r="F227" s="414">
        <v>1</v>
      </c>
      <c r="G227" s="414">
        <v>285</v>
      </c>
      <c r="H227" s="408">
        <v>1</v>
      </c>
      <c r="I227" s="408">
        <v>250</v>
      </c>
      <c r="J227" s="408">
        <v>0</v>
      </c>
      <c r="K227" s="408">
        <v>0</v>
      </c>
      <c r="L227" s="408">
        <v>0</v>
      </c>
      <c r="M227" s="408">
        <v>0</v>
      </c>
      <c r="N227" s="408">
        <v>1</v>
      </c>
      <c r="O227" s="408">
        <v>120</v>
      </c>
      <c r="P227" s="408">
        <v>0</v>
      </c>
      <c r="Q227" s="408">
        <v>0</v>
      </c>
      <c r="R227" s="408">
        <v>2</v>
      </c>
      <c r="S227" s="408">
        <v>0</v>
      </c>
      <c r="T227" s="408">
        <v>0</v>
      </c>
      <c r="U227" s="408">
        <v>1</v>
      </c>
      <c r="V227" s="408">
        <v>2500</v>
      </c>
      <c r="AI227" t="e">
        <f>SUM(#REF!+H243+J243+L243+N243+P243+R243+S243+U243)</f>
        <v>#REF!</v>
      </c>
      <c r="AK227">
        <f>SUM(I243+K243+M243+O243+Q243+T243+V243)</f>
        <v>19709</v>
      </c>
    </row>
    <row r="228" spans="4:37">
      <c r="D228" s="307">
        <v>81</v>
      </c>
      <c r="E228" s="408" t="s">
        <v>43</v>
      </c>
      <c r="F228" s="414">
        <v>0</v>
      </c>
      <c r="G228" s="414">
        <v>0</v>
      </c>
      <c r="H228" s="408">
        <v>3</v>
      </c>
      <c r="I228" s="408">
        <v>1125</v>
      </c>
      <c r="J228" s="408">
        <v>1</v>
      </c>
      <c r="K228" s="408">
        <v>200</v>
      </c>
      <c r="L228" s="408">
        <v>2</v>
      </c>
      <c r="M228" s="408">
        <v>1560</v>
      </c>
      <c r="N228" s="408">
        <v>1</v>
      </c>
      <c r="O228" s="408">
        <v>120</v>
      </c>
      <c r="P228" s="408">
        <v>0</v>
      </c>
      <c r="Q228" s="408">
        <v>0</v>
      </c>
      <c r="R228" s="408">
        <v>3</v>
      </c>
      <c r="S228" s="408">
        <v>0</v>
      </c>
      <c r="T228" s="408">
        <v>0</v>
      </c>
      <c r="U228" s="408">
        <v>0</v>
      </c>
      <c r="V228" s="408">
        <v>0</v>
      </c>
    </row>
    <row r="229" spans="4:37">
      <c r="D229" s="307">
        <v>102</v>
      </c>
      <c r="E229" s="408" t="s">
        <v>44</v>
      </c>
      <c r="F229" s="414">
        <v>0</v>
      </c>
      <c r="G229" s="414">
        <v>0</v>
      </c>
      <c r="H229" s="408">
        <v>0</v>
      </c>
      <c r="I229" s="408">
        <v>0</v>
      </c>
      <c r="J229" s="408">
        <v>2</v>
      </c>
      <c r="K229" s="408">
        <v>250</v>
      </c>
      <c r="L229" s="408">
        <v>0</v>
      </c>
      <c r="M229" s="408">
        <v>0</v>
      </c>
      <c r="N229" s="408">
        <v>0</v>
      </c>
      <c r="O229" s="408">
        <v>0</v>
      </c>
      <c r="P229" s="408">
        <v>1</v>
      </c>
      <c r="Q229" s="408">
        <v>0</v>
      </c>
      <c r="R229" s="408">
        <v>0</v>
      </c>
      <c r="S229" s="408">
        <v>0</v>
      </c>
      <c r="T229" s="408">
        <v>0</v>
      </c>
      <c r="U229" s="408">
        <v>0</v>
      </c>
      <c r="V229" s="408">
        <v>0</v>
      </c>
    </row>
    <row r="230" spans="4:37">
      <c r="D230" s="307">
        <v>79</v>
      </c>
      <c r="E230" s="408" t="s">
        <v>46</v>
      </c>
      <c r="F230" s="414">
        <v>0</v>
      </c>
      <c r="G230" s="414">
        <v>0</v>
      </c>
      <c r="H230" s="408">
        <v>1</v>
      </c>
      <c r="I230" s="408">
        <v>850</v>
      </c>
      <c r="J230" s="408">
        <v>1</v>
      </c>
      <c r="K230" s="408">
        <v>200</v>
      </c>
      <c r="L230" s="408">
        <v>0</v>
      </c>
      <c r="M230" s="408">
        <v>0</v>
      </c>
      <c r="N230" s="408">
        <v>0</v>
      </c>
      <c r="O230" s="408">
        <v>0</v>
      </c>
      <c r="P230" s="408">
        <v>2</v>
      </c>
      <c r="Q230" s="408">
        <v>0</v>
      </c>
      <c r="R230" s="408">
        <v>0</v>
      </c>
      <c r="S230" s="408">
        <v>0</v>
      </c>
      <c r="T230" s="408">
        <v>0</v>
      </c>
      <c r="U230" s="408">
        <v>0</v>
      </c>
      <c r="V230" s="408">
        <v>0</v>
      </c>
      <c r="AB230" s="13" t="e">
        <f>AI227/D243</f>
        <v>#REF!</v>
      </c>
      <c r="AI230" t="s">
        <v>317</v>
      </c>
    </row>
    <row r="231" spans="4:37">
      <c r="D231" s="307">
        <v>125</v>
      </c>
      <c r="E231" s="408" t="s">
        <v>47</v>
      </c>
      <c r="F231" s="414">
        <v>0</v>
      </c>
      <c r="G231" s="414">
        <v>0</v>
      </c>
      <c r="H231" s="408">
        <v>1</v>
      </c>
      <c r="I231" s="408">
        <v>400</v>
      </c>
      <c r="J231" s="408">
        <v>2</v>
      </c>
      <c r="K231" s="408">
        <v>200</v>
      </c>
      <c r="L231" s="408">
        <v>0</v>
      </c>
      <c r="M231" s="408">
        <v>0</v>
      </c>
      <c r="N231" s="408">
        <v>1</v>
      </c>
      <c r="O231" s="408">
        <v>500</v>
      </c>
      <c r="P231" s="408">
        <v>1</v>
      </c>
      <c r="Q231" s="408">
        <v>0</v>
      </c>
      <c r="R231" s="408">
        <v>0</v>
      </c>
      <c r="S231" s="408">
        <v>0</v>
      </c>
      <c r="T231" s="408">
        <v>0</v>
      </c>
      <c r="U231" s="408">
        <v>0</v>
      </c>
      <c r="V231" s="408">
        <v>0</v>
      </c>
      <c r="AI231">
        <f>T243/S243</f>
        <v>580.76923076923072</v>
      </c>
    </row>
    <row r="232" spans="4:37">
      <c r="D232" s="307">
        <v>38</v>
      </c>
      <c r="E232" s="408" t="s">
        <v>49</v>
      </c>
      <c r="F232" s="414">
        <v>0</v>
      </c>
      <c r="G232" s="414">
        <v>0</v>
      </c>
      <c r="H232" s="408">
        <v>1</v>
      </c>
      <c r="I232" s="408">
        <v>300</v>
      </c>
      <c r="J232" s="408">
        <v>0</v>
      </c>
      <c r="K232" s="408">
        <v>0</v>
      </c>
      <c r="L232" s="408">
        <v>0</v>
      </c>
      <c r="M232" s="408">
        <v>0</v>
      </c>
      <c r="N232" s="408">
        <v>0</v>
      </c>
      <c r="O232" s="408">
        <v>0</v>
      </c>
      <c r="P232" s="408">
        <v>0</v>
      </c>
      <c r="Q232" s="408">
        <v>0</v>
      </c>
      <c r="R232" s="408">
        <v>2</v>
      </c>
      <c r="S232" s="408">
        <v>0</v>
      </c>
      <c r="T232" s="408">
        <v>0</v>
      </c>
      <c r="U232" s="408">
        <v>0</v>
      </c>
      <c r="V232" s="408">
        <v>0</v>
      </c>
      <c r="AB232" s="48"/>
    </row>
    <row r="233" spans="4:37">
      <c r="D233" s="307">
        <v>217</v>
      </c>
      <c r="E233" s="408" t="s">
        <v>67</v>
      </c>
      <c r="F233" s="414">
        <v>0</v>
      </c>
      <c r="G233" s="414">
        <v>0</v>
      </c>
      <c r="H233" s="408">
        <v>1</v>
      </c>
      <c r="I233" s="408">
        <v>520</v>
      </c>
      <c r="J233" s="408">
        <v>1</v>
      </c>
      <c r="K233" s="408">
        <v>344</v>
      </c>
      <c r="L233" s="408">
        <v>0</v>
      </c>
      <c r="M233" s="408">
        <v>0</v>
      </c>
      <c r="N233" s="408">
        <v>1</v>
      </c>
      <c r="O233" s="408">
        <v>120</v>
      </c>
      <c r="P233" s="408">
        <v>0</v>
      </c>
      <c r="Q233" s="408">
        <v>0</v>
      </c>
      <c r="R233" s="408">
        <v>2</v>
      </c>
      <c r="S233" s="408">
        <v>0</v>
      </c>
      <c r="T233" s="408">
        <v>0</v>
      </c>
      <c r="U233" s="408">
        <v>0</v>
      </c>
      <c r="V233" s="408">
        <v>0</v>
      </c>
    </row>
    <row r="234" spans="4:37">
      <c r="D234" s="307">
        <v>87</v>
      </c>
      <c r="E234" s="408" t="s">
        <v>68</v>
      </c>
      <c r="F234" s="414">
        <v>0</v>
      </c>
      <c r="G234" s="414">
        <v>0</v>
      </c>
      <c r="H234" s="408">
        <v>0</v>
      </c>
      <c r="I234" s="408">
        <v>0</v>
      </c>
      <c r="J234" s="408">
        <v>0</v>
      </c>
      <c r="K234" s="408">
        <v>0</v>
      </c>
      <c r="L234" s="408">
        <v>0</v>
      </c>
      <c r="M234" s="408">
        <v>0</v>
      </c>
      <c r="N234" s="408">
        <v>0</v>
      </c>
      <c r="O234" s="408">
        <v>0</v>
      </c>
      <c r="P234" s="408">
        <v>0</v>
      </c>
      <c r="Q234" s="408">
        <v>0</v>
      </c>
      <c r="R234" s="408">
        <v>0</v>
      </c>
      <c r="S234" s="408">
        <v>3</v>
      </c>
      <c r="T234" s="408">
        <v>1600</v>
      </c>
      <c r="U234" s="408">
        <v>0</v>
      </c>
      <c r="V234" s="408">
        <v>0</v>
      </c>
    </row>
    <row r="235" spans="4:37">
      <c r="D235" s="307">
        <v>63</v>
      </c>
      <c r="E235" s="408" t="s">
        <v>69</v>
      </c>
      <c r="F235" s="414">
        <v>0</v>
      </c>
      <c r="G235" s="414">
        <v>0</v>
      </c>
      <c r="H235" s="408">
        <v>0</v>
      </c>
      <c r="I235" s="408">
        <v>0</v>
      </c>
      <c r="J235" s="408">
        <v>0</v>
      </c>
      <c r="K235" s="408">
        <v>0</v>
      </c>
      <c r="L235" s="408">
        <v>0</v>
      </c>
      <c r="M235" s="408">
        <v>0</v>
      </c>
      <c r="N235" s="408">
        <v>0</v>
      </c>
      <c r="O235" s="408">
        <v>0</v>
      </c>
      <c r="P235" s="408">
        <v>0</v>
      </c>
      <c r="Q235" s="408">
        <v>0</v>
      </c>
      <c r="R235" s="408">
        <v>0</v>
      </c>
      <c r="S235" s="408">
        <v>0</v>
      </c>
      <c r="T235" s="408">
        <v>0</v>
      </c>
      <c r="U235" s="408">
        <v>0</v>
      </c>
      <c r="V235" s="408">
        <v>0</v>
      </c>
    </row>
    <row r="236" spans="4:37">
      <c r="D236" s="307">
        <v>33</v>
      </c>
      <c r="E236" s="408" t="s">
        <v>71</v>
      </c>
      <c r="F236" s="417">
        <v>0</v>
      </c>
      <c r="G236" s="417">
        <v>0</v>
      </c>
      <c r="H236" s="408">
        <v>0</v>
      </c>
      <c r="I236" s="408">
        <v>0</v>
      </c>
      <c r="J236" s="408">
        <v>0</v>
      </c>
      <c r="K236" s="408">
        <v>0</v>
      </c>
      <c r="L236" s="408">
        <v>0</v>
      </c>
      <c r="M236" s="408">
        <v>0</v>
      </c>
      <c r="N236" s="408">
        <v>0</v>
      </c>
      <c r="O236" s="408">
        <v>0</v>
      </c>
      <c r="P236" s="408">
        <v>0</v>
      </c>
      <c r="Q236" s="408">
        <v>0</v>
      </c>
      <c r="R236" s="408">
        <v>0</v>
      </c>
      <c r="S236" s="408">
        <v>0</v>
      </c>
      <c r="T236" s="408">
        <v>0</v>
      </c>
      <c r="U236" s="408">
        <v>0</v>
      </c>
      <c r="V236" s="408">
        <v>0</v>
      </c>
    </row>
    <row r="237" spans="4:37">
      <c r="D237" s="307">
        <v>83</v>
      </c>
      <c r="E237" s="408" t="s">
        <v>72</v>
      </c>
      <c r="F237" s="417">
        <v>0</v>
      </c>
      <c r="G237" s="417">
        <v>0</v>
      </c>
      <c r="H237" s="408">
        <v>0</v>
      </c>
      <c r="I237" s="408">
        <v>0</v>
      </c>
      <c r="J237" s="408">
        <v>0</v>
      </c>
      <c r="K237" s="408">
        <v>0</v>
      </c>
      <c r="L237" s="408">
        <v>0</v>
      </c>
      <c r="M237" s="408">
        <v>0</v>
      </c>
      <c r="N237" s="408">
        <v>0</v>
      </c>
      <c r="O237" s="408">
        <v>0</v>
      </c>
      <c r="P237" s="408">
        <v>0</v>
      </c>
      <c r="Q237" s="408">
        <v>0</v>
      </c>
      <c r="R237" s="408">
        <v>0</v>
      </c>
      <c r="S237" s="408">
        <v>1</v>
      </c>
      <c r="T237" s="408">
        <v>500</v>
      </c>
      <c r="U237" s="408">
        <v>0</v>
      </c>
      <c r="V237" s="408">
        <v>0</v>
      </c>
    </row>
    <row r="238" spans="4:37">
      <c r="D238" s="307">
        <v>49</v>
      </c>
      <c r="E238" s="408" t="s">
        <v>73</v>
      </c>
      <c r="F238" s="417">
        <v>0</v>
      </c>
      <c r="G238" s="417">
        <v>0</v>
      </c>
      <c r="H238" s="408">
        <v>0</v>
      </c>
      <c r="I238" s="408">
        <v>0</v>
      </c>
      <c r="J238" s="408">
        <v>0</v>
      </c>
      <c r="K238" s="408">
        <v>0</v>
      </c>
      <c r="L238" s="408">
        <v>0</v>
      </c>
      <c r="M238" s="408">
        <v>0</v>
      </c>
      <c r="N238" s="408">
        <v>0</v>
      </c>
      <c r="O238" s="408">
        <v>0</v>
      </c>
      <c r="P238" s="408">
        <v>0</v>
      </c>
      <c r="Q238" s="408">
        <v>0</v>
      </c>
      <c r="R238" s="408">
        <v>0</v>
      </c>
      <c r="S238" s="408">
        <v>1</v>
      </c>
      <c r="T238" s="408">
        <v>200</v>
      </c>
      <c r="U238" s="408">
        <v>0</v>
      </c>
      <c r="V238" s="408">
        <v>0</v>
      </c>
    </row>
    <row r="239" spans="4:37">
      <c r="D239" s="307">
        <v>195</v>
      </c>
      <c r="E239" s="408" t="s">
        <v>75</v>
      </c>
      <c r="F239" s="417">
        <v>0</v>
      </c>
      <c r="G239" s="417">
        <v>0</v>
      </c>
      <c r="H239" s="408">
        <v>0</v>
      </c>
      <c r="I239" s="408">
        <v>0</v>
      </c>
      <c r="J239" s="408">
        <v>0</v>
      </c>
      <c r="K239" s="408">
        <v>0</v>
      </c>
      <c r="L239" s="408">
        <v>0</v>
      </c>
      <c r="M239" s="408">
        <v>0</v>
      </c>
      <c r="N239" s="408">
        <v>0</v>
      </c>
      <c r="O239" s="408">
        <v>0</v>
      </c>
      <c r="P239" s="408">
        <v>0</v>
      </c>
      <c r="Q239" s="408">
        <v>0</v>
      </c>
      <c r="R239" s="408">
        <v>0</v>
      </c>
      <c r="S239" s="408">
        <v>8</v>
      </c>
      <c r="T239" s="408">
        <v>5250</v>
      </c>
      <c r="U239" s="408">
        <v>0</v>
      </c>
      <c r="V239" s="408">
        <v>0</v>
      </c>
    </row>
    <row r="240" spans="4:37">
      <c r="D240" s="307">
        <v>26</v>
      </c>
      <c r="E240" s="408" t="s">
        <v>80</v>
      </c>
      <c r="F240" s="417">
        <v>0</v>
      </c>
      <c r="G240" s="417">
        <v>0</v>
      </c>
      <c r="H240" s="408">
        <v>0</v>
      </c>
      <c r="I240" s="408">
        <v>0</v>
      </c>
      <c r="J240" s="408">
        <v>0</v>
      </c>
      <c r="K240" s="408">
        <v>0</v>
      </c>
      <c r="L240" s="408">
        <v>0</v>
      </c>
      <c r="M240" s="408">
        <v>0</v>
      </c>
      <c r="N240" s="408">
        <v>0</v>
      </c>
      <c r="O240" s="408">
        <v>0</v>
      </c>
      <c r="P240" s="408">
        <v>0</v>
      </c>
      <c r="Q240" s="408">
        <v>0</v>
      </c>
      <c r="R240" s="408">
        <v>0</v>
      </c>
      <c r="S240" s="408">
        <v>0</v>
      </c>
      <c r="T240" s="408">
        <v>0</v>
      </c>
      <c r="U240" s="408">
        <v>0</v>
      </c>
      <c r="V240" s="408">
        <v>0</v>
      </c>
    </row>
    <row r="241" spans="4:38">
      <c r="D241" s="307">
        <v>21</v>
      </c>
      <c r="E241" s="408" t="s">
        <v>82</v>
      </c>
      <c r="F241" s="417">
        <v>0</v>
      </c>
      <c r="G241" s="417">
        <v>0</v>
      </c>
      <c r="H241" s="408">
        <v>0</v>
      </c>
      <c r="I241" s="408">
        <v>0</v>
      </c>
      <c r="J241" s="408">
        <v>0</v>
      </c>
      <c r="K241" s="408">
        <v>0</v>
      </c>
      <c r="L241" s="408">
        <v>0</v>
      </c>
      <c r="M241" s="408">
        <v>0</v>
      </c>
      <c r="N241" s="408">
        <v>0</v>
      </c>
      <c r="O241" s="408">
        <v>0</v>
      </c>
      <c r="P241" s="408">
        <v>0</v>
      </c>
      <c r="Q241" s="408">
        <v>0</v>
      </c>
      <c r="R241" s="408">
        <v>0</v>
      </c>
      <c r="S241" s="408">
        <v>0</v>
      </c>
      <c r="T241" s="408">
        <v>0</v>
      </c>
      <c r="U241" s="408">
        <v>0</v>
      </c>
      <c r="V241" s="408">
        <v>0</v>
      </c>
      <c r="AI241" t="s">
        <v>319</v>
      </c>
      <c r="AK241" t="s">
        <v>320</v>
      </c>
      <c r="AL241" t="s">
        <v>321</v>
      </c>
    </row>
    <row r="242" spans="4:38">
      <c r="D242" s="307">
        <v>14</v>
      </c>
      <c r="E242" s="408" t="s">
        <v>85</v>
      </c>
      <c r="F242" s="417">
        <v>0</v>
      </c>
      <c r="G242" s="417">
        <v>0</v>
      </c>
      <c r="H242" s="408">
        <v>0</v>
      </c>
      <c r="I242" s="408">
        <v>0</v>
      </c>
      <c r="J242" s="408">
        <v>0</v>
      </c>
      <c r="K242" s="408">
        <v>0</v>
      </c>
      <c r="L242" s="408">
        <v>0</v>
      </c>
      <c r="M242" s="408">
        <v>0</v>
      </c>
      <c r="N242" s="408">
        <v>0</v>
      </c>
      <c r="O242" s="408">
        <v>0</v>
      </c>
      <c r="P242" s="408">
        <v>0</v>
      </c>
      <c r="Q242" s="408">
        <v>0</v>
      </c>
      <c r="R242" s="408">
        <v>0</v>
      </c>
      <c r="S242" s="408">
        <v>0</v>
      </c>
      <c r="T242" s="408">
        <v>0</v>
      </c>
      <c r="U242" s="408">
        <v>0</v>
      </c>
      <c r="V242" s="408">
        <v>0</v>
      </c>
      <c r="AI242" t="e">
        <f>SUM(#REF!+H243+J243+L243+N243+P243+R243+S243+U243+F263+H263+J263+L263+N263+F243+P263+R263+T263+V263+X263+AB263+F278+H278+J278+L278+N278+P278+R278+T278+V278+X278+Z278+AB278+F293+I293+K293+M293+O293)</f>
        <v>#REF!</v>
      </c>
      <c r="AK242" t="e">
        <f>AI242-AI246</f>
        <v>#REF!</v>
      </c>
      <c r="AL242">
        <f>SUM(I243+K243+M243+O243+Q243+T243+V243+G263+I263+K263+M263+O263+G243+Q263+S263+U263+W263+Y263+G278+I278+M278+O278+Q278+S278+W278+Y278+AA278)</f>
        <v>63214.9</v>
      </c>
    </row>
    <row r="243" spans="4:38">
      <c r="D243" s="308">
        <f>SUM(D226:D242)</f>
        <v>1396</v>
      </c>
      <c r="E243" s="408" t="s">
        <v>87</v>
      </c>
      <c r="F243" s="414">
        <f t="shared" ref="F243:V243" si="8">SUM(F226:F242)</f>
        <v>1</v>
      </c>
      <c r="G243" s="414">
        <f t="shared" si="8"/>
        <v>285</v>
      </c>
      <c r="H243" s="418">
        <f t="shared" si="8"/>
        <v>10</v>
      </c>
      <c r="I243" s="418">
        <f t="shared" si="8"/>
        <v>4145</v>
      </c>
      <c r="J243" s="408">
        <f t="shared" si="8"/>
        <v>8</v>
      </c>
      <c r="K243" s="408">
        <f t="shared" si="8"/>
        <v>1294</v>
      </c>
      <c r="L243" s="408">
        <f t="shared" si="8"/>
        <v>2</v>
      </c>
      <c r="M243" s="408">
        <f t="shared" si="8"/>
        <v>1560</v>
      </c>
      <c r="N243" s="408">
        <f t="shared" si="8"/>
        <v>4</v>
      </c>
      <c r="O243" s="408">
        <f t="shared" si="8"/>
        <v>860</v>
      </c>
      <c r="P243" s="408">
        <f t="shared" si="8"/>
        <v>5</v>
      </c>
      <c r="Q243" s="408">
        <f t="shared" si="8"/>
        <v>1800</v>
      </c>
      <c r="R243" s="408">
        <f t="shared" si="8"/>
        <v>9</v>
      </c>
      <c r="S243" s="408">
        <f t="shared" si="8"/>
        <v>13</v>
      </c>
      <c r="T243" s="408">
        <f t="shared" si="8"/>
        <v>7550</v>
      </c>
      <c r="U243" s="408">
        <f t="shared" si="8"/>
        <v>1</v>
      </c>
      <c r="V243" s="408">
        <f t="shared" si="8"/>
        <v>2500</v>
      </c>
    </row>
    <row r="244" spans="4:38">
      <c r="H244" s="49">
        <v>11</v>
      </c>
      <c r="I244" s="49">
        <v>360</v>
      </c>
    </row>
    <row r="245" spans="4:38">
      <c r="AI245" t="s">
        <v>326</v>
      </c>
      <c r="AK245" t="s">
        <v>327</v>
      </c>
    </row>
    <row r="246" spans="4:38">
      <c r="AI246">
        <f>SUM(F293+I293+K293+M293+O293)</f>
        <v>348</v>
      </c>
      <c r="AK246">
        <f>SUM(G293+J293+L293+N293+P293)</f>
        <v>29132</v>
      </c>
    </row>
    <row r="249" spans="4:38" ht="15" customHeight="1">
      <c r="D249" s="629" t="s">
        <v>0</v>
      </c>
      <c r="E249" s="581" t="s">
        <v>1</v>
      </c>
      <c r="F249" s="628" t="s">
        <v>330</v>
      </c>
      <c r="G249" s="628"/>
      <c r="H249" s="628"/>
      <c r="I249" s="628"/>
      <c r="J249" s="628"/>
      <c r="K249" s="628"/>
      <c r="L249" s="628"/>
      <c r="M249" s="628"/>
      <c r="N249" s="628"/>
      <c r="O249" s="628"/>
      <c r="P249" s="628"/>
      <c r="Q249" s="628"/>
      <c r="R249" s="628"/>
      <c r="S249" s="628"/>
      <c r="T249" s="628"/>
      <c r="U249" s="628"/>
      <c r="V249" s="628"/>
      <c r="W249" s="628"/>
      <c r="X249" s="628"/>
      <c r="Y249" s="628"/>
      <c r="Z249" s="412"/>
      <c r="AA249" s="413"/>
      <c r="AB249" s="50"/>
      <c r="AC249" s="50"/>
    </row>
    <row r="250" spans="4:38" ht="15" customHeight="1">
      <c r="D250" s="630"/>
      <c r="E250" s="581"/>
      <c r="F250" s="637" t="s">
        <v>331</v>
      </c>
      <c r="G250" s="636"/>
      <c r="H250" s="635" t="s">
        <v>332</v>
      </c>
      <c r="I250" s="635"/>
      <c r="J250" s="635" t="s">
        <v>333</v>
      </c>
      <c r="K250" s="636"/>
      <c r="L250" s="637" t="s">
        <v>334</v>
      </c>
      <c r="M250" s="636"/>
      <c r="N250" s="637" t="s">
        <v>335</v>
      </c>
      <c r="O250" s="636"/>
      <c r="P250" s="637" t="s">
        <v>337</v>
      </c>
      <c r="Q250" s="637"/>
      <c r="R250" s="637" t="s">
        <v>338</v>
      </c>
      <c r="S250" s="637"/>
      <c r="T250" s="637" t="s">
        <v>339</v>
      </c>
      <c r="U250" s="637"/>
      <c r="V250" s="635" t="s">
        <v>340</v>
      </c>
      <c r="W250" s="635"/>
      <c r="X250" s="635" t="s">
        <v>341</v>
      </c>
      <c r="Y250" s="636"/>
      <c r="AB250" s="51"/>
      <c r="AC250" s="51"/>
      <c r="AD250" s="50"/>
      <c r="AE250" s="50"/>
      <c r="AF250" s="50"/>
      <c r="AG250" s="50"/>
      <c r="AH250" s="50"/>
      <c r="AI250" s="50"/>
    </row>
    <row r="251" spans="4:38" ht="15" customHeight="1">
      <c r="D251" s="630"/>
      <c r="E251" s="581"/>
      <c r="F251" s="636"/>
      <c r="G251" s="636"/>
      <c r="H251" s="635"/>
      <c r="I251" s="635"/>
      <c r="J251" s="636"/>
      <c r="K251" s="636"/>
      <c r="L251" s="636"/>
      <c r="M251" s="636"/>
      <c r="N251" s="636"/>
      <c r="O251" s="636"/>
      <c r="P251" s="637"/>
      <c r="Q251" s="637"/>
      <c r="R251" s="637"/>
      <c r="S251" s="637"/>
      <c r="T251" s="637"/>
      <c r="U251" s="637"/>
      <c r="V251" s="635"/>
      <c r="W251" s="635"/>
      <c r="X251" s="636"/>
      <c r="Y251" s="636"/>
      <c r="AB251" s="51"/>
      <c r="AC251" s="51"/>
      <c r="AD251" s="50"/>
      <c r="AE251" s="50"/>
      <c r="AF251" s="50"/>
      <c r="AG251" s="50"/>
      <c r="AH251" s="50"/>
      <c r="AI251" s="50"/>
    </row>
    <row r="252" spans="4:38">
      <c r="D252" s="631"/>
      <c r="E252" s="581"/>
      <c r="F252" s="414" t="s">
        <v>4</v>
      </c>
      <c r="G252" s="414" t="s">
        <v>41</v>
      </c>
      <c r="H252" s="414" t="s">
        <v>4</v>
      </c>
      <c r="I252" s="414" t="s">
        <v>41</v>
      </c>
      <c r="J252" s="415" t="s">
        <v>4</v>
      </c>
      <c r="K252" s="415" t="s">
        <v>41</v>
      </c>
      <c r="L252" s="414" t="s">
        <v>4</v>
      </c>
      <c r="M252" s="414" t="s">
        <v>41</v>
      </c>
      <c r="N252" s="414" t="s">
        <v>4</v>
      </c>
      <c r="O252" s="414" t="s">
        <v>41</v>
      </c>
      <c r="P252" s="414" t="s">
        <v>4</v>
      </c>
      <c r="Q252" s="414" t="s">
        <v>41</v>
      </c>
      <c r="R252" s="414" t="s">
        <v>4</v>
      </c>
      <c r="S252" s="414" t="s">
        <v>41</v>
      </c>
      <c r="T252" s="414" t="s">
        <v>4</v>
      </c>
      <c r="U252" s="414" t="s">
        <v>41</v>
      </c>
      <c r="V252" s="414" t="s">
        <v>4</v>
      </c>
      <c r="W252" s="414" t="s">
        <v>41</v>
      </c>
      <c r="X252" s="415" t="s">
        <v>4</v>
      </c>
      <c r="Y252" s="415" t="s">
        <v>41</v>
      </c>
      <c r="AB252" s="51"/>
      <c r="AC252" s="51"/>
      <c r="AD252" s="50"/>
      <c r="AE252" s="50"/>
      <c r="AF252" s="50"/>
      <c r="AG252" s="50"/>
      <c r="AH252" s="50"/>
      <c r="AI252" s="50"/>
    </row>
    <row r="253" spans="4:38">
      <c r="D253" s="307">
        <v>82</v>
      </c>
      <c r="E253" s="414" t="s">
        <v>18</v>
      </c>
      <c r="F253" s="414">
        <v>0</v>
      </c>
      <c r="G253" s="414">
        <v>0</v>
      </c>
      <c r="H253" s="414">
        <v>0</v>
      </c>
      <c r="I253" s="414">
        <v>0</v>
      </c>
      <c r="J253" s="414">
        <v>1</v>
      </c>
      <c r="K253" s="414">
        <v>200</v>
      </c>
      <c r="L253" s="414">
        <v>4</v>
      </c>
      <c r="M253" s="414">
        <v>650</v>
      </c>
      <c r="N253" s="414">
        <v>0</v>
      </c>
      <c r="O253" s="414">
        <v>0</v>
      </c>
      <c r="P253" s="414">
        <v>1</v>
      </c>
      <c r="Q253" s="414">
        <v>75</v>
      </c>
      <c r="R253" s="414">
        <v>0</v>
      </c>
      <c r="S253" s="414">
        <v>0</v>
      </c>
      <c r="T253" s="414">
        <v>0</v>
      </c>
      <c r="U253" s="414">
        <v>0</v>
      </c>
      <c r="V253" s="414">
        <v>1</v>
      </c>
      <c r="W253" s="414">
        <v>2400</v>
      </c>
      <c r="X253" s="414">
        <v>0</v>
      </c>
      <c r="Y253" s="414">
        <v>0</v>
      </c>
      <c r="AB253" s="52"/>
      <c r="AC253" s="52"/>
      <c r="AD253" s="50"/>
      <c r="AE253" s="50"/>
      <c r="AF253" s="50"/>
      <c r="AG253" s="50"/>
      <c r="AH253" s="50"/>
      <c r="AI253" s="50"/>
    </row>
    <row r="254" spans="4:38">
      <c r="D254" s="307">
        <v>101</v>
      </c>
      <c r="E254" s="414" t="s">
        <v>38</v>
      </c>
      <c r="F254" s="414">
        <v>0</v>
      </c>
      <c r="G254" s="414">
        <v>0</v>
      </c>
      <c r="H254" s="414">
        <v>0</v>
      </c>
      <c r="I254" s="414">
        <v>0</v>
      </c>
      <c r="J254" s="414">
        <v>0</v>
      </c>
      <c r="K254" s="414">
        <v>0</v>
      </c>
      <c r="L254" s="414">
        <v>2</v>
      </c>
      <c r="M254" s="414">
        <v>400</v>
      </c>
      <c r="N254" s="414">
        <v>0</v>
      </c>
      <c r="O254" s="414">
        <v>0</v>
      </c>
      <c r="P254" s="414">
        <v>0</v>
      </c>
      <c r="Q254" s="414">
        <v>0</v>
      </c>
      <c r="R254" s="414">
        <v>1</v>
      </c>
      <c r="S254" s="414">
        <v>100</v>
      </c>
      <c r="T254" s="414">
        <v>0</v>
      </c>
      <c r="U254" s="414">
        <v>0</v>
      </c>
      <c r="V254" s="414">
        <v>0</v>
      </c>
      <c r="W254" s="414">
        <v>0</v>
      </c>
      <c r="X254" s="414">
        <v>0</v>
      </c>
      <c r="Y254" s="414">
        <v>0</v>
      </c>
      <c r="AB254" s="52"/>
      <c r="AC254" s="52"/>
      <c r="AD254" s="50"/>
      <c r="AE254" s="50"/>
      <c r="AF254" s="50"/>
      <c r="AG254" s="50"/>
      <c r="AH254" s="50"/>
      <c r="AI254" s="50" t="s">
        <v>342</v>
      </c>
      <c r="AJ254" t="s">
        <v>343</v>
      </c>
    </row>
    <row r="255" spans="4:38">
      <c r="D255" s="307">
        <v>81</v>
      </c>
      <c r="E255" s="414" t="s">
        <v>43</v>
      </c>
      <c r="F255" s="414">
        <v>1</v>
      </c>
      <c r="G255" s="414">
        <v>100</v>
      </c>
      <c r="H255" s="414">
        <v>0</v>
      </c>
      <c r="I255" s="414">
        <v>0</v>
      </c>
      <c r="J255" s="414">
        <v>0</v>
      </c>
      <c r="K255" s="414">
        <v>0</v>
      </c>
      <c r="L255" s="414">
        <v>3</v>
      </c>
      <c r="M255" s="414">
        <v>3700</v>
      </c>
      <c r="N255" s="414">
        <v>0</v>
      </c>
      <c r="O255" s="414">
        <v>0</v>
      </c>
      <c r="P255" s="414">
        <v>1</v>
      </c>
      <c r="Q255" s="414">
        <v>100</v>
      </c>
      <c r="R255" s="414">
        <v>0</v>
      </c>
      <c r="S255" s="414">
        <v>0</v>
      </c>
      <c r="T255" s="414">
        <v>2</v>
      </c>
      <c r="U255" s="414">
        <v>320</v>
      </c>
      <c r="V255" s="414">
        <v>0</v>
      </c>
      <c r="W255" s="414">
        <v>0</v>
      </c>
      <c r="X255" s="414">
        <v>0</v>
      </c>
      <c r="Y255" s="414">
        <v>0</v>
      </c>
      <c r="AB255" s="52"/>
      <c r="AC255" s="52"/>
      <c r="AD255" s="50"/>
      <c r="AE255" s="50"/>
      <c r="AF255" s="50"/>
      <c r="AG255" s="50"/>
      <c r="AH255" s="50"/>
      <c r="AI255" s="50">
        <f>SUM(F263+H263+J263+L263+N263+F243+P263+R263+T263+V263+X263+AB263)</f>
        <v>43</v>
      </c>
      <c r="AJ255">
        <f>SUM(G263+I263+K263+M263+O263+G243+Q263+S263+U263+W263+Y263)</f>
        <v>15640</v>
      </c>
    </row>
    <row r="256" spans="4:38">
      <c r="D256" s="307">
        <v>102</v>
      </c>
      <c r="E256" s="414" t="s">
        <v>44</v>
      </c>
      <c r="F256" s="414">
        <v>0</v>
      </c>
      <c r="G256" s="414">
        <v>0</v>
      </c>
      <c r="H256" s="414">
        <v>0</v>
      </c>
      <c r="I256" s="414">
        <v>0</v>
      </c>
      <c r="J256" s="414">
        <v>0</v>
      </c>
      <c r="K256" s="414">
        <v>0</v>
      </c>
      <c r="L256" s="414">
        <v>0</v>
      </c>
      <c r="M256" s="414">
        <v>0</v>
      </c>
      <c r="N256" s="414">
        <v>0</v>
      </c>
      <c r="O256" s="414">
        <v>0</v>
      </c>
      <c r="P256" s="414">
        <v>0</v>
      </c>
      <c r="Q256" s="414">
        <v>0</v>
      </c>
      <c r="R256" s="414">
        <v>1</v>
      </c>
      <c r="S256" s="414">
        <v>0</v>
      </c>
      <c r="T256" s="414">
        <v>0</v>
      </c>
      <c r="U256" s="414">
        <v>0</v>
      </c>
      <c r="V256" s="414">
        <v>0</v>
      </c>
      <c r="W256" s="414">
        <v>0</v>
      </c>
      <c r="X256" s="414">
        <v>0</v>
      </c>
      <c r="Y256" s="414">
        <v>0</v>
      </c>
      <c r="AB256" s="52"/>
      <c r="AC256" s="52"/>
      <c r="AD256" s="50"/>
      <c r="AE256" s="50"/>
      <c r="AF256" s="50"/>
      <c r="AG256" s="50"/>
      <c r="AH256" s="50"/>
      <c r="AI256" s="50"/>
    </row>
    <row r="257" spans="4:35">
      <c r="D257" s="307">
        <v>79</v>
      </c>
      <c r="E257" s="414" t="s">
        <v>46</v>
      </c>
      <c r="F257" s="414">
        <v>0</v>
      </c>
      <c r="G257" s="414">
        <v>0</v>
      </c>
      <c r="H257" s="414">
        <v>0</v>
      </c>
      <c r="I257" s="414">
        <v>0</v>
      </c>
      <c r="J257" s="414">
        <v>0</v>
      </c>
      <c r="K257" s="414">
        <v>0</v>
      </c>
      <c r="L257" s="414">
        <v>4</v>
      </c>
      <c r="M257" s="414">
        <v>1350</v>
      </c>
      <c r="N257" s="414">
        <v>0</v>
      </c>
      <c r="O257" s="414">
        <v>0</v>
      </c>
      <c r="P257" s="414">
        <v>0</v>
      </c>
      <c r="Q257" s="414">
        <v>0</v>
      </c>
      <c r="R257" s="414">
        <v>0</v>
      </c>
      <c r="S257" s="414">
        <v>0</v>
      </c>
      <c r="T257" s="414">
        <v>0</v>
      </c>
      <c r="U257" s="414">
        <v>0</v>
      </c>
      <c r="V257" s="414">
        <v>0</v>
      </c>
      <c r="W257" s="414">
        <v>0</v>
      </c>
      <c r="X257" s="414">
        <v>0</v>
      </c>
      <c r="Y257" s="414">
        <v>0</v>
      </c>
      <c r="AB257" s="52"/>
      <c r="AC257" s="52"/>
      <c r="AD257" s="50"/>
      <c r="AE257" s="50"/>
      <c r="AF257" s="50"/>
      <c r="AG257" s="50"/>
      <c r="AH257" s="50"/>
      <c r="AI257" s="50"/>
    </row>
    <row r="258" spans="4:35">
      <c r="D258" s="307">
        <v>125</v>
      </c>
      <c r="E258" s="414" t="s">
        <v>47</v>
      </c>
      <c r="F258" s="414">
        <v>1</v>
      </c>
      <c r="G258" s="414">
        <v>100</v>
      </c>
      <c r="H258" s="414">
        <v>0</v>
      </c>
      <c r="I258" s="414">
        <v>0</v>
      </c>
      <c r="J258" s="414">
        <v>0</v>
      </c>
      <c r="K258" s="414">
        <v>0</v>
      </c>
      <c r="L258" s="414">
        <v>2</v>
      </c>
      <c r="M258" s="414">
        <v>1050</v>
      </c>
      <c r="N258" s="414">
        <v>0</v>
      </c>
      <c r="O258" s="414">
        <v>0</v>
      </c>
      <c r="P258" s="414">
        <v>1</v>
      </c>
      <c r="Q258" s="414">
        <v>100</v>
      </c>
      <c r="R258" s="414">
        <v>0</v>
      </c>
      <c r="S258" s="414">
        <v>0</v>
      </c>
      <c r="T258" s="414">
        <v>0</v>
      </c>
      <c r="U258" s="414">
        <v>0</v>
      </c>
      <c r="V258" s="414">
        <v>0</v>
      </c>
      <c r="W258" s="414">
        <v>0</v>
      </c>
      <c r="X258" s="414">
        <v>1</v>
      </c>
      <c r="Y258" s="414">
        <v>0</v>
      </c>
      <c r="AB258" s="52"/>
      <c r="AC258" s="52"/>
      <c r="AD258" s="50"/>
      <c r="AE258" s="50"/>
      <c r="AF258" s="50"/>
      <c r="AG258" s="50"/>
      <c r="AH258" s="50"/>
      <c r="AI258" s="50"/>
    </row>
    <row r="259" spans="4:35">
      <c r="D259" s="307">
        <v>38</v>
      </c>
      <c r="E259" s="414" t="s">
        <v>49</v>
      </c>
      <c r="F259" s="414">
        <v>0</v>
      </c>
      <c r="G259" s="414">
        <v>0</v>
      </c>
      <c r="H259" s="414">
        <v>0</v>
      </c>
      <c r="I259" s="414">
        <v>0</v>
      </c>
      <c r="J259" s="414">
        <v>0</v>
      </c>
      <c r="K259" s="414">
        <v>0</v>
      </c>
      <c r="L259" s="414">
        <v>1</v>
      </c>
      <c r="M259" s="414">
        <v>0</v>
      </c>
      <c r="N259" s="414">
        <v>1</v>
      </c>
      <c r="O259" s="414">
        <v>300</v>
      </c>
      <c r="P259" s="414">
        <v>0</v>
      </c>
      <c r="Q259" s="414">
        <v>0</v>
      </c>
      <c r="R259" s="414">
        <v>0</v>
      </c>
      <c r="S259" s="414">
        <v>0</v>
      </c>
      <c r="T259" s="414">
        <v>0</v>
      </c>
      <c r="U259" s="414">
        <v>0</v>
      </c>
      <c r="V259" s="414">
        <v>0</v>
      </c>
      <c r="W259" s="414">
        <v>0</v>
      </c>
      <c r="X259" s="414">
        <v>0</v>
      </c>
      <c r="Y259" s="414">
        <v>0</v>
      </c>
      <c r="AB259" s="52"/>
      <c r="AC259" s="52"/>
      <c r="AD259" s="50"/>
      <c r="AE259" s="50"/>
      <c r="AF259" s="50"/>
      <c r="AG259" s="50"/>
      <c r="AH259" s="50"/>
      <c r="AI259" s="53">
        <f>40/D293</f>
        <v>4.8192771084337352E-2</v>
      </c>
    </row>
    <row r="260" spans="4:35">
      <c r="D260" s="307">
        <v>217</v>
      </c>
      <c r="E260" s="414" t="s">
        <v>67</v>
      </c>
      <c r="F260" s="414">
        <v>8</v>
      </c>
      <c r="G260" s="414">
        <v>760</v>
      </c>
      <c r="H260" s="414">
        <v>0</v>
      </c>
      <c r="I260" s="414">
        <v>0</v>
      </c>
      <c r="J260" s="414">
        <v>0</v>
      </c>
      <c r="K260" s="414">
        <v>0</v>
      </c>
      <c r="L260" s="414">
        <v>1</v>
      </c>
      <c r="M260" s="414">
        <v>150</v>
      </c>
      <c r="N260" s="414">
        <v>0</v>
      </c>
      <c r="O260" s="414">
        <v>0</v>
      </c>
      <c r="P260" s="414">
        <v>0</v>
      </c>
      <c r="Q260" s="414">
        <v>0</v>
      </c>
      <c r="R260" s="414">
        <v>1</v>
      </c>
      <c r="S260" s="414">
        <v>0</v>
      </c>
      <c r="T260" s="414">
        <v>0</v>
      </c>
      <c r="U260" s="414">
        <v>0</v>
      </c>
      <c r="V260" s="414">
        <v>0</v>
      </c>
      <c r="W260" s="414">
        <v>0</v>
      </c>
      <c r="X260" s="414">
        <v>0</v>
      </c>
      <c r="Y260" s="414">
        <v>0</v>
      </c>
      <c r="AB260" s="52"/>
      <c r="AC260" s="52"/>
      <c r="AD260" s="50"/>
      <c r="AE260" s="50"/>
      <c r="AF260" s="50"/>
      <c r="AG260" s="50"/>
      <c r="AH260" s="50"/>
      <c r="AI260" s="50"/>
    </row>
    <row r="261" spans="4:35">
      <c r="D261" s="307">
        <v>195</v>
      </c>
      <c r="E261" s="414" t="s">
        <v>75</v>
      </c>
      <c r="F261" s="414">
        <v>0</v>
      </c>
      <c r="G261" s="414">
        <v>0</v>
      </c>
      <c r="H261" s="414">
        <v>2</v>
      </c>
      <c r="I261" s="414">
        <v>3000</v>
      </c>
      <c r="J261" s="414">
        <v>0</v>
      </c>
      <c r="K261" s="414">
        <v>0</v>
      </c>
      <c r="L261" s="414">
        <v>0</v>
      </c>
      <c r="M261" s="414">
        <v>0</v>
      </c>
      <c r="N261" s="414">
        <v>0</v>
      </c>
      <c r="O261" s="414">
        <v>0</v>
      </c>
      <c r="P261" s="414">
        <v>0</v>
      </c>
      <c r="Q261" s="414">
        <v>0</v>
      </c>
      <c r="R261" s="414">
        <v>0</v>
      </c>
      <c r="S261" s="414">
        <v>0</v>
      </c>
      <c r="T261" s="414">
        <v>0</v>
      </c>
      <c r="U261" s="414">
        <v>0</v>
      </c>
      <c r="V261" s="414">
        <v>0</v>
      </c>
      <c r="W261" s="414">
        <v>0</v>
      </c>
      <c r="X261" s="414">
        <v>0</v>
      </c>
      <c r="Y261" s="414">
        <v>0</v>
      </c>
      <c r="AB261" s="52"/>
      <c r="AC261" s="52"/>
      <c r="AD261" s="50"/>
      <c r="AE261" s="50"/>
      <c r="AF261" s="50"/>
      <c r="AG261" s="50"/>
      <c r="AH261" s="50"/>
      <c r="AI261" s="50"/>
    </row>
    <row r="262" spans="4:35">
      <c r="D262" s="324">
        <v>21</v>
      </c>
      <c r="E262" s="414" t="s">
        <v>82</v>
      </c>
      <c r="F262" s="414">
        <v>0</v>
      </c>
      <c r="G262" s="414">
        <v>0</v>
      </c>
      <c r="H262" s="414">
        <v>0</v>
      </c>
      <c r="I262" s="414">
        <v>0</v>
      </c>
      <c r="J262" s="414">
        <v>0</v>
      </c>
      <c r="K262" s="414">
        <v>0</v>
      </c>
      <c r="L262" s="414">
        <v>1</v>
      </c>
      <c r="M262" s="414">
        <v>500</v>
      </c>
      <c r="N262" s="414">
        <v>0</v>
      </c>
      <c r="O262" s="414">
        <v>0</v>
      </c>
      <c r="P262" s="414">
        <v>0</v>
      </c>
      <c r="Q262" s="414">
        <v>0</v>
      </c>
      <c r="R262" s="414">
        <v>0</v>
      </c>
      <c r="S262" s="414">
        <v>0</v>
      </c>
      <c r="T262" s="414">
        <v>0</v>
      </c>
      <c r="U262" s="414">
        <v>0</v>
      </c>
      <c r="V262" s="414">
        <v>0</v>
      </c>
      <c r="W262" s="414">
        <v>0</v>
      </c>
      <c r="X262" s="414">
        <v>0</v>
      </c>
      <c r="Y262" s="414">
        <v>0</v>
      </c>
      <c r="AB262" s="52"/>
      <c r="AC262" s="52"/>
      <c r="AD262" s="50"/>
      <c r="AE262" s="50"/>
      <c r="AF262" s="50"/>
      <c r="AG262" s="50"/>
      <c r="AH262" s="50"/>
      <c r="AI262" s="50"/>
    </row>
    <row r="263" spans="4:35">
      <c r="D263" s="324"/>
      <c r="E263" s="414" t="s">
        <v>87</v>
      </c>
      <c r="F263" s="414">
        <v>10</v>
      </c>
      <c r="G263" s="414">
        <v>960</v>
      </c>
      <c r="H263" s="414">
        <v>2</v>
      </c>
      <c r="I263" s="414">
        <v>3000</v>
      </c>
      <c r="J263" s="414">
        <v>1</v>
      </c>
      <c r="K263" s="414">
        <v>200</v>
      </c>
      <c r="L263" s="414">
        <v>18</v>
      </c>
      <c r="M263" s="414">
        <v>7800</v>
      </c>
      <c r="N263" s="414">
        <v>1</v>
      </c>
      <c r="O263" s="414">
        <v>300</v>
      </c>
      <c r="P263" s="414">
        <v>3</v>
      </c>
      <c r="Q263" s="414">
        <v>275</v>
      </c>
      <c r="R263" s="414">
        <v>3</v>
      </c>
      <c r="S263" s="414">
        <v>100</v>
      </c>
      <c r="T263" s="414">
        <v>2</v>
      </c>
      <c r="U263" s="414">
        <v>320</v>
      </c>
      <c r="V263" s="414">
        <v>1</v>
      </c>
      <c r="W263" s="414">
        <v>2400</v>
      </c>
      <c r="X263" s="414">
        <v>1</v>
      </c>
      <c r="Y263" s="414">
        <v>0</v>
      </c>
      <c r="AB263" s="52"/>
      <c r="AC263" s="52"/>
      <c r="AD263" s="50"/>
      <c r="AE263" s="50"/>
      <c r="AF263" s="50"/>
      <c r="AG263" s="50"/>
      <c r="AH263" s="50"/>
      <c r="AI263" s="50"/>
    </row>
    <row r="264" spans="4:35"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0"/>
      <c r="AE264" s="50"/>
      <c r="AF264" s="50"/>
      <c r="AG264" s="50"/>
      <c r="AH264" s="50"/>
      <c r="AI264" s="50"/>
    </row>
    <row r="265" spans="4:35"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0"/>
      <c r="AE265" s="50"/>
      <c r="AF265" s="50"/>
      <c r="AG265" s="50"/>
      <c r="AH265" s="50"/>
      <c r="AI265" s="50"/>
    </row>
    <row r="266" spans="4:35">
      <c r="D266" s="626" t="s">
        <v>0</v>
      </c>
      <c r="E266" s="322" t="s">
        <v>1</v>
      </c>
      <c r="F266" s="638" t="s">
        <v>346</v>
      </c>
      <c r="G266" s="456"/>
      <c r="H266" s="456"/>
      <c r="I266" s="456"/>
      <c r="J266" s="456"/>
      <c r="K266" s="456"/>
      <c r="L266" s="456"/>
      <c r="M266" s="456"/>
      <c r="N266" s="456"/>
      <c r="O266" s="456"/>
      <c r="P266" s="456"/>
      <c r="Q266" s="456"/>
      <c r="R266" s="456"/>
      <c r="S266" s="456"/>
      <c r="T266" s="456"/>
      <c r="U266" s="456"/>
      <c r="V266" s="456"/>
      <c r="W266" s="456"/>
      <c r="X266" s="456"/>
      <c r="Y266" s="456"/>
      <c r="Z266" s="456"/>
      <c r="AA266" s="456"/>
      <c r="AB266" s="456"/>
      <c r="AC266" s="477"/>
      <c r="AD266" s="50"/>
      <c r="AE266" s="50"/>
      <c r="AF266" s="50"/>
      <c r="AG266" s="50"/>
      <c r="AH266" s="50"/>
      <c r="AI266" s="50"/>
    </row>
    <row r="267" spans="4:35">
      <c r="D267" s="630"/>
      <c r="E267" s="640" t="s">
        <v>1</v>
      </c>
      <c r="F267" s="601" t="s">
        <v>350</v>
      </c>
      <c r="G267" s="596"/>
      <c r="H267" s="601" t="s">
        <v>351</v>
      </c>
      <c r="I267" s="596"/>
      <c r="J267" s="600" t="s">
        <v>352</v>
      </c>
      <c r="K267" s="596"/>
      <c r="L267" s="601" t="s">
        <v>353</v>
      </c>
      <c r="M267" s="596"/>
      <c r="N267" s="601" t="s">
        <v>354</v>
      </c>
      <c r="O267" s="596"/>
      <c r="P267" s="600" t="s">
        <v>355</v>
      </c>
      <c r="Q267" s="596"/>
      <c r="R267" s="600" t="s">
        <v>268</v>
      </c>
      <c r="S267" s="596"/>
      <c r="T267" s="601" t="s">
        <v>356</v>
      </c>
      <c r="U267" s="596"/>
      <c r="V267" s="600" t="s">
        <v>357</v>
      </c>
      <c r="W267" s="596"/>
      <c r="X267" s="601" t="s">
        <v>358</v>
      </c>
      <c r="Y267" s="596"/>
      <c r="Z267" s="601" t="s">
        <v>359</v>
      </c>
      <c r="AA267" s="596"/>
      <c r="AB267" s="600" t="s">
        <v>360</v>
      </c>
      <c r="AC267" s="612"/>
      <c r="AF267" s="50"/>
      <c r="AG267" s="50"/>
      <c r="AH267" s="50"/>
      <c r="AI267" s="50"/>
    </row>
    <row r="268" spans="4:35">
      <c r="D268" s="630"/>
      <c r="E268" s="641"/>
      <c r="F268" s="597"/>
      <c r="G268" s="598"/>
      <c r="H268" s="597"/>
      <c r="I268" s="598"/>
      <c r="J268" s="597"/>
      <c r="K268" s="598"/>
      <c r="L268" s="597"/>
      <c r="M268" s="598"/>
      <c r="N268" s="597"/>
      <c r="O268" s="598"/>
      <c r="P268" s="597"/>
      <c r="Q268" s="598"/>
      <c r="R268" s="597"/>
      <c r="S268" s="598"/>
      <c r="T268" s="597"/>
      <c r="U268" s="598"/>
      <c r="V268" s="597"/>
      <c r="W268" s="598"/>
      <c r="X268" s="597"/>
      <c r="Y268" s="598"/>
      <c r="Z268" s="597"/>
      <c r="AA268" s="598"/>
      <c r="AB268" s="597"/>
      <c r="AC268" s="613"/>
      <c r="AF268" s="50"/>
      <c r="AG268" s="50"/>
      <c r="AH268" s="50"/>
      <c r="AI268" s="50"/>
    </row>
    <row r="269" spans="4:35">
      <c r="D269" s="631"/>
      <c r="E269" s="642"/>
      <c r="F269" s="323" t="s">
        <v>4</v>
      </c>
      <c r="G269" s="323" t="s">
        <v>41</v>
      </c>
      <c r="H269" s="323" t="s">
        <v>4</v>
      </c>
      <c r="I269" s="323" t="s">
        <v>41</v>
      </c>
      <c r="J269" s="323" t="s">
        <v>4</v>
      </c>
      <c r="K269" s="323" t="s">
        <v>41</v>
      </c>
      <c r="L269" s="323" t="s">
        <v>4</v>
      </c>
      <c r="M269" s="323" t="s">
        <v>41</v>
      </c>
      <c r="N269" s="323" t="s">
        <v>4</v>
      </c>
      <c r="O269" s="323" t="s">
        <v>41</v>
      </c>
      <c r="P269" s="323" t="s">
        <v>4</v>
      </c>
      <c r="Q269" s="323" t="s">
        <v>41</v>
      </c>
      <c r="R269" s="323" t="s">
        <v>4</v>
      </c>
      <c r="S269" s="323" t="s">
        <v>41</v>
      </c>
      <c r="T269" s="323" t="s">
        <v>4</v>
      </c>
      <c r="U269" s="323" t="s">
        <v>41</v>
      </c>
      <c r="V269" s="323" t="s">
        <v>4</v>
      </c>
      <c r="W269" s="323" t="s">
        <v>41</v>
      </c>
      <c r="X269" s="323" t="s">
        <v>4</v>
      </c>
      <c r="Y269" s="323" t="s">
        <v>41</v>
      </c>
      <c r="Z269" s="323" t="s">
        <v>4</v>
      </c>
      <c r="AA269" s="323" t="s">
        <v>41</v>
      </c>
      <c r="AB269" s="323" t="s">
        <v>4</v>
      </c>
      <c r="AC269" s="326" t="s">
        <v>41</v>
      </c>
      <c r="AF269" s="50"/>
      <c r="AG269" s="50"/>
      <c r="AH269" s="50"/>
      <c r="AI269" s="50"/>
    </row>
    <row r="270" spans="4:35">
      <c r="D270" s="324">
        <v>82</v>
      </c>
      <c r="E270" s="325" t="s">
        <v>18</v>
      </c>
      <c r="F270" s="323">
        <v>0</v>
      </c>
      <c r="G270" s="323">
        <v>0</v>
      </c>
      <c r="H270" s="323">
        <v>0</v>
      </c>
      <c r="I270" s="323">
        <v>0</v>
      </c>
      <c r="J270" s="323">
        <v>0</v>
      </c>
      <c r="K270" s="323">
        <v>0</v>
      </c>
      <c r="L270" s="323">
        <v>0</v>
      </c>
      <c r="M270" s="323">
        <v>0</v>
      </c>
      <c r="N270" s="323">
        <v>0</v>
      </c>
      <c r="O270" s="323">
        <v>0</v>
      </c>
      <c r="P270" s="323">
        <v>1</v>
      </c>
      <c r="Q270" s="323">
        <v>150</v>
      </c>
      <c r="R270" s="323">
        <v>0</v>
      </c>
      <c r="S270" s="323">
        <v>0</v>
      </c>
      <c r="T270" s="323">
        <v>0</v>
      </c>
      <c r="U270" s="323">
        <v>0</v>
      </c>
      <c r="V270" s="323">
        <v>0</v>
      </c>
      <c r="W270" s="323">
        <v>0</v>
      </c>
      <c r="X270" s="323">
        <v>0</v>
      </c>
      <c r="Y270" s="323">
        <v>0</v>
      </c>
      <c r="Z270" s="323">
        <v>0</v>
      </c>
      <c r="AA270" s="323">
        <v>0</v>
      </c>
      <c r="AB270" s="323">
        <v>0</v>
      </c>
      <c r="AC270" s="326">
        <v>0</v>
      </c>
      <c r="AF270" s="50"/>
      <c r="AG270" s="50"/>
      <c r="AH270" s="50"/>
      <c r="AI270" s="50"/>
    </row>
    <row r="271" spans="4:35">
      <c r="D271" s="324">
        <v>101</v>
      </c>
      <c r="E271" s="325" t="s">
        <v>38</v>
      </c>
      <c r="F271" s="323">
        <v>0</v>
      </c>
      <c r="G271" s="323">
        <v>0</v>
      </c>
      <c r="H271" s="323">
        <v>1</v>
      </c>
      <c r="I271" s="323">
        <v>0</v>
      </c>
      <c r="J271" s="323">
        <v>0</v>
      </c>
      <c r="K271" s="323">
        <v>0</v>
      </c>
      <c r="L271" s="323">
        <v>0</v>
      </c>
      <c r="M271" s="323">
        <v>0</v>
      </c>
      <c r="N271" s="323">
        <v>0</v>
      </c>
      <c r="O271" s="323">
        <v>0</v>
      </c>
      <c r="P271" s="323">
        <v>0</v>
      </c>
      <c r="Q271" s="323">
        <v>0</v>
      </c>
      <c r="R271" s="323">
        <v>5</v>
      </c>
      <c r="S271" s="323">
        <v>3315.2</v>
      </c>
      <c r="T271" s="323">
        <v>0</v>
      </c>
      <c r="U271" s="323">
        <v>0</v>
      </c>
      <c r="V271" s="323">
        <v>3</v>
      </c>
      <c r="W271" s="323">
        <v>550</v>
      </c>
      <c r="X271" s="323">
        <v>0</v>
      </c>
      <c r="Y271" s="323">
        <v>0</v>
      </c>
      <c r="Z271" s="323">
        <v>3</v>
      </c>
      <c r="AA271" s="323">
        <v>0</v>
      </c>
      <c r="AB271" s="323">
        <v>0</v>
      </c>
      <c r="AC271" s="326">
        <v>0</v>
      </c>
      <c r="AF271" s="50"/>
      <c r="AG271" s="50"/>
      <c r="AH271" s="50"/>
      <c r="AI271" s="54">
        <f>AH278/D278</f>
        <v>8.3132530120481926E-2</v>
      </c>
    </row>
    <row r="272" spans="4:35">
      <c r="D272" s="324">
        <v>82</v>
      </c>
      <c r="E272" s="325" t="s">
        <v>43</v>
      </c>
      <c r="F272" s="323">
        <v>0</v>
      </c>
      <c r="G272" s="323">
        <v>0</v>
      </c>
      <c r="H272" s="323">
        <v>0</v>
      </c>
      <c r="I272" s="323">
        <v>0</v>
      </c>
      <c r="J272" s="323">
        <v>0</v>
      </c>
      <c r="K272" s="323">
        <v>0</v>
      </c>
      <c r="L272" s="323">
        <v>0</v>
      </c>
      <c r="M272" s="323">
        <v>0</v>
      </c>
      <c r="N272" s="323">
        <v>1</v>
      </c>
      <c r="O272" s="323">
        <v>300</v>
      </c>
      <c r="P272" s="323">
        <v>0</v>
      </c>
      <c r="Q272" s="323">
        <v>0</v>
      </c>
      <c r="R272" s="323">
        <v>8</v>
      </c>
      <c r="S272" s="323">
        <v>8440.2000000000007</v>
      </c>
      <c r="T272" s="323">
        <v>0</v>
      </c>
      <c r="U272" s="323">
        <v>0</v>
      </c>
      <c r="V272" s="323">
        <v>0</v>
      </c>
      <c r="W272" s="323">
        <v>0</v>
      </c>
      <c r="X272" s="323">
        <v>0</v>
      </c>
      <c r="Y272" s="323">
        <v>0</v>
      </c>
      <c r="Z272" s="323">
        <v>1</v>
      </c>
      <c r="AA272" s="323">
        <v>0</v>
      </c>
      <c r="AB272" s="323">
        <v>1</v>
      </c>
      <c r="AC272" s="326">
        <v>0</v>
      </c>
      <c r="AF272" s="50"/>
      <c r="AG272" s="50"/>
      <c r="AH272" s="50"/>
      <c r="AI272" s="50"/>
    </row>
    <row r="273" spans="4:35">
      <c r="D273" s="324">
        <v>102</v>
      </c>
      <c r="E273" s="325" t="s">
        <v>44</v>
      </c>
      <c r="F273" s="323">
        <v>2</v>
      </c>
      <c r="G273" s="323">
        <v>1080</v>
      </c>
      <c r="H273" s="323">
        <v>0</v>
      </c>
      <c r="I273" s="323">
        <v>0</v>
      </c>
      <c r="J273" s="323">
        <v>0</v>
      </c>
      <c r="K273" s="323">
        <v>0</v>
      </c>
      <c r="L273" s="323">
        <v>1</v>
      </c>
      <c r="M273" s="323">
        <v>1600</v>
      </c>
      <c r="N273" s="323">
        <v>0</v>
      </c>
      <c r="O273" s="323">
        <v>0</v>
      </c>
      <c r="P273" s="323">
        <v>0</v>
      </c>
      <c r="Q273" s="323">
        <v>0</v>
      </c>
      <c r="R273" s="323">
        <v>1</v>
      </c>
      <c r="S273" s="323">
        <v>2259</v>
      </c>
      <c r="T273" s="323">
        <v>0</v>
      </c>
      <c r="U273" s="323">
        <v>0</v>
      </c>
      <c r="V273" s="323">
        <v>1</v>
      </c>
      <c r="W273" s="323">
        <v>250</v>
      </c>
      <c r="X273" s="323">
        <v>0</v>
      </c>
      <c r="Y273" s="323">
        <v>0</v>
      </c>
      <c r="Z273" s="323">
        <v>0</v>
      </c>
      <c r="AA273" s="323">
        <v>0</v>
      </c>
      <c r="AB273" s="323">
        <v>0</v>
      </c>
      <c r="AC273" s="326">
        <v>0</v>
      </c>
      <c r="AF273" s="50"/>
      <c r="AG273" s="50"/>
      <c r="AH273" s="50"/>
      <c r="AI273" s="50"/>
    </row>
    <row r="274" spans="4:35">
      <c r="D274" s="324">
        <v>81</v>
      </c>
      <c r="E274" s="325" t="s">
        <v>46</v>
      </c>
      <c r="F274" s="323">
        <v>0</v>
      </c>
      <c r="G274" s="323">
        <v>0</v>
      </c>
      <c r="H274" s="323">
        <v>0</v>
      </c>
      <c r="I274" s="323">
        <v>0</v>
      </c>
      <c r="J274" s="323">
        <v>1</v>
      </c>
      <c r="K274" s="323">
        <v>0</v>
      </c>
      <c r="L274" s="323">
        <v>0</v>
      </c>
      <c r="M274" s="323">
        <v>0</v>
      </c>
      <c r="N274" s="323">
        <v>0</v>
      </c>
      <c r="O274" s="323">
        <v>0</v>
      </c>
      <c r="P274" s="323">
        <v>0</v>
      </c>
      <c r="Q274" s="323">
        <v>0</v>
      </c>
      <c r="R274" s="323">
        <v>4</v>
      </c>
      <c r="S274" s="323">
        <v>3233</v>
      </c>
      <c r="T274" s="323">
        <v>0</v>
      </c>
      <c r="U274" s="323">
        <v>0</v>
      </c>
      <c r="V274" s="323">
        <v>1</v>
      </c>
      <c r="W274" s="323">
        <v>200</v>
      </c>
      <c r="X274" s="323">
        <v>0</v>
      </c>
      <c r="Y274" s="323">
        <v>0</v>
      </c>
      <c r="Z274" s="323">
        <v>0</v>
      </c>
      <c r="AA274" s="323">
        <v>0</v>
      </c>
      <c r="AB274" s="323">
        <v>0</v>
      </c>
      <c r="AC274" s="326">
        <v>0</v>
      </c>
      <c r="AF274" s="50"/>
      <c r="AG274" s="50"/>
      <c r="AH274" s="50"/>
      <c r="AI274" s="50"/>
    </row>
    <row r="275" spans="4:35">
      <c r="D275" s="324">
        <v>125</v>
      </c>
      <c r="E275" s="325" t="s">
        <v>47</v>
      </c>
      <c r="F275" s="323">
        <v>0</v>
      </c>
      <c r="G275" s="323">
        <v>0</v>
      </c>
      <c r="H275" s="323">
        <v>1</v>
      </c>
      <c r="I275" s="323">
        <v>1000</v>
      </c>
      <c r="J275" s="323">
        <v>0</v>
      </c>
      <c r="K275" s="323">
        <v>0</v>
      </c>
      <c r="L275" s="323">
        <v>0</v>
      </c>
      <c r="M275" s="323">
        <v>0</v>
      </c>
      <c r="N275" s="323">
        <v>0</v>
      </c>
      <c r="O275" s="323">
        <v>0</v>
      </c>
      <c r="P275" s="323">
        <v>0</v>
      </c>
      <c r="Q275" s="323">
        <v>0</v>
      </c>
      <c r="R275" s="323">
        <v>0</v>
      </c>
      <c r="S275" s="323">
        <v>0</v>
      </c>
      <c r="T275" s="323">
        <v>0</v>
      </c>
      <c r="U275" s="323">
        <v>0</v>
      </c>
      <c r="V275" s="323">
        <v>0</v>
      </c>
      <c r="W275" s="323">
        <v>0</v>
      </c>
      <c r="X275" s="323">
        <v>3</v>
      </c>
      <c r="Y275" s="323">
        <v>600</v>
      </c>
      <c r="Z275" s="323">
        <v>0</v>
      </c>
      <c r="AA275" s="323">
        <v>0</v>
      </c>
      <c r="AB275" s="323">
        <v>0</v>
      </c>
      <c r="AC275" s="326">
        <v>0</v>
      </c>
      <c r="AF275" s="50"/>
      <c r="AG275" s="50"/>
      <c r="AH275" s="50"/>
      <c r="AI275" s="50"/>
    </row>
    <row r="276" spans="4:35">
      <c r="D276" s="324">
        <v>38</v>
      </c>
      <c r="E276" s="325" t="s">
        <v>49</v>
      </c>
      <c r="F276" s="323">
        <v>0</v>
      </c>
      <c r="G276" s="323">
        <v>0</v>
      </c>
      <c r="H276" s="323">
        <v>0</v>
      </c>
      <c r="I276" s="323">
        <v>0</v>
      </c>
      <c r="J276" s="323">
        <v>0</v>
      </c>
      <c r="K276" s="323">
        <v>0</v>
      </c>
      <c r="L276" s="323">
        <v>0</v>
      </c>
      <c r="M276" s="323">
        <v>0</v>
      </c>
      <c r="N276" s="323">
        <v>0</v>
      </c>
      <c r="O276" s="323">
        <v>0</v>
      </c>
      <c r="P276" s="323">
        <v>0</v>
      </c>
      <c r="Q276" s="323">
        <v>0</v>
      </c>
      <c r="R276" s="323">
        <v>0</v>
      </c>
      <c r="S276" s="323">
        <v>0</v>
      </c>
      <c r="T276" s="323">
        <v>1</v>
      </c>
      <c r="U276" s="323">
        <v>0</v>
      </c>
      <c r="V276" s="323">
        <v>0</v>
      </c>
      <c r="W276" s="323">
        <v>0</v>
      </c>
      <c r="X276" s="323">
        <v>0</v>
      </c>
      <c r="Y276" s="323">
        <v>0</v>
      </c>
      <c r="Z276" s="323">
        <v>0</v>
      </c>
      <c r="AA276" s="323">
        <v>0</v>
      </c>
      <c r="AB276" s="323">
        <v>0</v>
      </c>
      <c r="AC276" s="326">
        <v>0</v>
      </c>
      <c r="AF276" s="50"/>
      <c r="AG276" s="50"/>
      <c r="AH276" s="50"/>
      <c r="AI276" s="50"/>
    </row>
    <row r="277" spans="4:35">
      <c r="D277" s="324">
        <v>219</v>
      </c>
      <c r="E277" s="325" t="s">
        <v>67</v>
      </c>
      <c r="F277" s="323">
        <v>0</v>
      </c>
      <c r="G277" s="323">
        <v>0</v>
      </c>
      <c r="H277" s="323">
        <v>0</v>
      </c>
      <c r="I277" s="323">
        <v>0</v>
      </c>
      <c r="J277" s="323">
        <v>0</v>
      </c>
      <c r="K277" s="323">
        <v>0</v>
      </c>
      <c r="L277" s="323">
        <v>0</v>
      </c>
      <c r="M277" s="323">
        <v>0</v>
      </c>
      <c r="N277" s="323">
        <v>0</v>
      </c>
      <c r="O277" s="323">
        <v>0</v>
      </c>
      <c r="P277" s="323">
        <v>4</v>
      </c>
      <c r="Q277" s="323">
        <v>800</v>
      </c>
      <c r="R277" s="323">
        <v>2</v>
      </c>
      <c r="S277" s="323">
        <v>538.5</v>
      </c>
      <c r="T277" s="323">
        <v>0</v>
      </c>
      <c r="U277" s="323">
        <v>0</v>
      </c>
      <c r="V277" s="323">
        <v>9</v>
      </c>
      <c r="W277" s="323">
        <v>1350</v>
      </c>
      <c r="X277" s="323">
        <v>8</v>
      </c>
      <c r="Y277" s="323">
        <v>1400</v>
      </c>
      <c r="Z277" s="323">
        <v>5</v>
      </c>
      <c r="AA277" s="323">
        <v>800</v>
      </c>
      <c r="AB277" s="323">
        <v>0</v>
      </c>
      <c r="AC277" s="326">
        <v>0</v>
      </c>
      <c r="AF277" s="50"/>
      <c r="AG277" s="50"/>
      <c r="AH277" s="50"/>
      <c r="AI277" s="50"/>
    </row>
    <row r="278" spans="4:35">
      <c r="D278" s="324">
        <v>830</v>
      </c>
      <c r="E278" s="327" t="s">
        <v>87</v>
      </c>
      <c r="F278" s="328">
        <v>2</v>
      </c>
      <c r="G278" s="328">
        <v>1080</v>
      </c>
      <c r="H278" s="328">
        <v>2</v>
      </c>
      <c r="I278" s="328">
        <v>1000</v>
      </c>
      <c r="J278" s="328">
        <v>1</v>
      </c>
      <c r="K278" s="328">
        <v>0</v>
      </c>
      <c r="L278" s="328">
        <v>2</v>
      </c>
      <c r="M278" s="328">
        <v>1600</v>
      </c>
      <c r="N278" s="328">
        <v>1</v>
      </c>
      <c r="O278" s="328">
        <v>300</v>
      </c>
      <c r="P278" s="328">
        <v>5</v>
      </c>
      <c r="Q278" s="328">
        <v>950</v>
      </c>
      <c r="R278" s="328">
        <v>20</v>
      </c>
      <c r="S278" s="328">
        <v>17785.900000000001</v>
      </c>
      <c r="T278" s="328">
        <v>1</v>
      </c>
      <c r="U278" s="328">
        <v>0</v>
      </c>
      <c r="V278" s="328">
        <v>14</v>
      </c>
      <c r="W278" s="328">
        <v>2350</v>
      </c>
      <c r="X278" s="328">
        <v>11</v>
      </c>
      <c r="Y278" s="328">
        <v>2000</v>
      </c>
      <c r="Z278" s="328">
        <v>9</v>
      </c>
      <c r="AA278" s="328">
        <v>800</v>
      </c>
      <c r="AB278" s="328">
        <v>1</v>
      </c>
      <c r="AC278" s="329">
        <v>0</v>
      </c>
      <c r="AF278" s="50"/>
      <c r="AG278" s="50"/>
      <c r="AH278" s="50">
        <f>SUM(F278+H278+J278+L278+N278+P278+R278+T278+V278+X278+Z278+AB278)</f>
        <v>69</v>
      </c>
      <c r="AI278" s="50"/>
    </row>
    <row r="279" spans="4:35"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0"/>
      <c r="AE279" s="50"/>
      <c r="AF279" s="50"/>
      <c r="AG279" s="50"/>
      <c r="AH279" s="50"/>
      <c r="AI279" s="50"/>
    </row>
    <row r="280" spans="4:35"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0"/>
      <c r="AE280" s="50"/>
      <c r="AF280" s="50"/>
      <c r="AG280" s="50"/>
      <c r="AH280" s="50"/>
      <c r="AI280" s="50"/>
    </row>
    <row r="281" spans="4:35" ht="22.5" customHeight="1">
      <c r="D281" s="626" t="s">
        <v>0</v>
      </c>
      <c r="E281" s="621" t="s">
        <v>1</v>
      </c>
      <c r="F281" s="658" t="s">
        <v>363</v>
      </c>
      <c r="G281" s="567"/>
      <c r="H281" s="567"/>
      <c r="I281" s="567"/>
      <c r="J281" s="567"/>
      <c r="K281" s="567"/>
      <c r="L281" s="567"/>
      <c r="M281" s="567"/>
      <c r="N281" s="567"/>
      <c r="O281" s="567"/>
      <c r="P281" s="567"/>
      <c r="Q281" s="567"/>
      <c r="R281" s="50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0"/>
      <c r="AE281" s="50"/>
      <c r="AF281" s="50"/>
      <c r="AG281" s="50"/>
      <c r="AH281" s="50"/>
      <c r="AI281" s="50"/>
    </row>
    <row r="282" spans="4:35" ht="15.75" customHeight="1">
      <c r="D282" s="474"/>
      <c r="E282" s="474"/>
      <c r="F282" s="658" t="s">
        <v>23</v>
      </c>
      <c r="G282" s="567"/>
      <c r="H282" s="567"/>
      <c r="I282" s="567"/>
      <c r="J282" s="502"/>
      <c r="K282" s="657" t="s">
        <v>364</v>
      </c>
      <c r="L282" s="458"/>
      <c r="M282" s="657" t="s">
        <v>365</v>
      </c>
      <c r="N282" s="458"/>
      <c r="O282" s="657" t="s">
        <v>366</v>
      </c>
      <c r="P282" s="458"/>
      <c r="Q282" s="657" t="s">
        <v>368</v>
      </c>
      <c r="R282" s="458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0"/>
      <c r="AE282" s="50"/>
      <c r="AF282" s="50"/>
      <c r="AG282" s="50"/>
      <c r="AH282" s="50"/>
      <c r="AI282" s="50"/>
    </row>
    <row r="283" spans="4:35" ht="18" customHeight="1">
      <c r="D283" s="474"/>
      <c r="E283" s="474"/>
      <c r="F283" s="626" t="s">
        <v>369</v>
      </c>
      <c r="G283" s="626" t="s">
        <v>370</v>
      </c>
      <c r="H283" s="626" t="s">
        <v>371</v>
      </c>
      <c r="I283" s="626" t="s">
        <v>87</v>
      </c>
      <c r="J283" s="626" t="s">
        <v>42</v>
      </c>
      <c r="K283" s="463"/>
      <c r="L283" s="462"/>
      <c r="M283" s="463"/>
      <c r="N283" s="462"/>
      <c r="O283" s="463"/>
      <c r="P283" s="462"/>
      <c r="Q283" s="463"/>
      <c r="R283" s="46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0"/>
      <c r="AE283" s="50"/>
      <c r="AF283" s="50"/>
      <c r="AG283" s="50"/>
      <c r="AH283" s="50"/>
      <c r="AI283" s="50"/>
    </row>
    <row r="284" spans="4:35">
      <c r="D284" s="503"/>
      <c r="E284" s="503"/>
      <c r="F284" s="503"/>
      <c r="G284" s="503"/>
      <c r="H284" s="503"/>
      <c r="I284" s="503"/>
      <c r="J284" s="503"/>
      <c r="K284" s="10" t="s">
        <v>4</v>
      </c>
      <c r="L284" s="10" t="s">
        <v>41</v>
      </c>
      <c r="M284" s="10" t="s">
        <v>4</v>
      </c>
      <c r="N284" s="10" t="s">
        <v>41</v>
      </c>
      <c r="O284" s="10" t="s">
        <v>4</v>
      </c>
      <c r="P284" s="10" t="s">
        <v>41</v>
      </c>
      <c r="Q284" s="10" t="s">
        <v>4</v>
      </c>
      <c r="R284" s="10" t="s">
        <v>41</v>
      </c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0"/>
      <c r="AE284" s="50"/>
      <c r="AF284" s="50"/>
      <c r="AG284" s="50"/>
      <c r="AH284" s="50"/>
      <c r="AI284" s="50"/>
    </row>
    <row r="285" spans="4:35">
      <c r="D285" s="10">
        <v>82</v>
      </c>
      <c r="E285" s="10" t="s">
        <v>18</v>
      </c>
      <c r="F285" s="10">
        <v>9</v>
      </c>
      <c r="G285" s="10">
        <v>3</v>
      </c>
      <c r="H285" s="10">
        <v>9</v>
      </c>
      <c r="I285" s="10">
        <v>21</v>
      </c>
      <c r="J285" s="10">
        <v>2520</v>
      </c>
      <c r="K285" s="10">
        <v>1</v>
      </c>
      <c r="L285" s="10">
        <v>180</v>
      </c>
      <c r="M285" s="10">
        <v>2</v>
      </c>
      <c r="N285" s="10">
        <v>600</v>
      </c>
      <c r="O285" s="10">
        <v>1</v>
      </c>
      <c r="P285" s="10">
        <v>600</v>
      </c>
      <c r="Q285" s="10">
        <v>0</v>
      </c>
      <c r="R285" s="10">
        <v>0</v>
      </c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0"/>
      <c r="AE285" s="50"/>
      <c r="AF285" s="50"/>
      <c r="AG285" s="50"/>
      <c r="AH285" s="50"/>
      <c r="AI285" s="50"/>
    </row>
    <row r="286" spans="4:35">
      <c r="D286" s="10">
        <v>101</v>
      </c>
      <c r="E286" s="10" t="s">
        <v>38</v>
      </c>
      <c r="F286" s="10">
        <v>12</v>
      </c>
      <c r="G286" s="10">
        <v>5</v>
      </c>
      <c r="H286" s="10">
        <v>10</v>
      </c>
      <c r="I286" s="10">
        <v>27</v>
      </c>
      <c r="J286" s="10">
        <v>3240</v>
      </c>
      <c r="K286" s="10">
        <v>3</v>
      </c>
      <c r="L286" s="10">
        <v>540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0"/>
      <c r="AE286" s="50"/>
      <c r="AF286" s="50"/>
      <c r="AG286" s="50"/>
      <c r="AH286" s="50"/>
      <c r="AI286" s="50"/>
    </row>
    <row r="287" spans="4:35">
      <c r="D287" s="10">
        <v>82</v>
      </c>
      <c r="E287" s="10" t="s">
        <v>43</v>
      </c>
      <c r="F287" s="10">
        <v>10</v>
      </c>
      <c r="G287" s="10">
        <v>2</v>
      </c>
      <c r="H287" s="10">
        <v>4</v>
      </c>
      <c r="I287" s="10">
        <v>16</v>
      </c>
      <c r="J287" s="10">
        <v>1920</v>
      </c>
      <c r="K287" s="10">
        <v>3</v>
      </c>
      <c r="L287" s="10">
        <v>540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0"/>
      <c r="AE287" s="50"/>
      <c r="AF287" s="50"/>
      <c r="AG287" s="50"/>
      <c r="AH287" s="50"/>
      <c r="AI287" s="50"/>
    </row>
    <row r="288" spans="4:35">
      <c r="D288" s="10">
        <v>102</v>
      </c>
      <c r="E288" s="10" t="s">
        <v>44</v>
      </c>
      <c r="F288" s="10">
        <v>16</v>
      </c>
      <c r="G288" s="10">
        <v>3</v>
      </c>
      <c r="H288" s="10">
        <v>2</v>
      </c>
      <c r="I288" s="10">
        <v>21</v>
      </c>
      <c r="J288" s="10">
        <v>2520</v>
      </c>
      <c r="K288" s="10">
        <v>2</v>
      </c>
      <c r="L288" s="10">
        <v>360</v>
      </c>
      <c r="M288" s="10">
        <v>1</v>
      </c>
      <c r="N288" s="10">
        <v>300</v>
      </c>
      <c r="O288" s="10">
        <v>0</v>
      </c>
      <c r="P288" s="10">
        <v>0</v>
      </c>
      <c r="Q288" s="10">
        <v>1</v>
      </c>
      <c r="R288" s="10">
        <v>1200</v>
      </c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0"/>
      <c r="AE288" s="50"/>
      <c r="AF288" s="50"/>
      <c r="AG288" s="50"/>
      <c r="AH288" s="50"/>
      <c r="AI288" s="50"/>
    </row>
    <row r="289" spans="4:35">
      <c r="D289" s="10">
        <v>81</v>
      </c>
      <c r="E289" s="10" t="s">
        <v>46</v>
      </c>
      <c r="F289" s="10">
        <v>10</v>
      </c>
      <c r="G289" s="10">
        <v>5</v>
      </c>
      <c r="H289" s="10">
        <v>0</v>
      </c>
      <c r="I289" s="10">
        <v>15</v>
      </c>
      <c r="J289" s="10">
        <v>1800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52"/>
      <c r="T289" s="52"/>
      <c r="U289" s="52"/>
      <c r="V289" s="52"/>
      <c r="W289" s="52"/>
      <c r="X289" s="52"/>
      <c r="Y289" s="52"/>
      <c r="Z289" s="55">
        <f>X293/D293</f>
        <v>0.27228915662650605</v>
      </c>
      <c r="AA289" s="52"/>
      <c r="AB289" s="52"/>
      <c r="AC289" s="52"/>
      <c r="AD289" s="50"/>
      <c r="AE289" s="50"/>
      <c r="AF289" s="50"/>
      <c r="AG289" s="50"/>
      <c r="AH289" s="50"/>
      <c r="AI289" s="50"/>
    </row>
    <row r="290" spans="4:35">
      <c r="D290" s="10">
        <v>125</v>
      </c>
      <c r="E290" s="10" t="s">
        <v>47</v>
      </c>
      <c r="F290" s="10">
        <v>24</v>
      </c>
      <c r="G290" s="10">
        <v>5</v>
      </c>
      <c r="H290" s="10">
        <v>6</v>
      </c>
      <c r="I290" s="10">
        <v>35</v>
      </c>
      <c r="J290" s="10">
        <v>4200</v>
      </c>
      <c r="K290" s="10">
        <v>4</v>
      </c>
      <c r="L290" s="10">
        <v>720</v>
      </c>
      <c r="M290" s="10">
        <v>0</v>
      </c>
      <c r="N290" s="10">
        <v>0</v>
      </c>
      <c r="O290" s="10">
        <v>0</v>
      </c>
      <c r="P290" s="10">
        <v>0</v>
      </c>
      <c r="Q290" s="10">
        <v>1</v>
      </c>
      <c r="R290" s="10">
        <v>1200</v>
      </c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0"/>
      <c r="AE290" s="50"/>
      <c r="AF290" s="50"/>
      <c r="AG290" s="50"/>
      <c r="AH290" s="50"/>
      <c r="AI290" s="50"/>
    </row>
    <row r="291" spans="4:35">
      <c r="D291" s="10">
        <v>38</v>
      </c>
      <c r="E291" s="10" t="s">
        <v>49</v>
      </c>
      <c r="F291" s="10">
        <v>4</v>
      </c>
      <c r="G291" s="10">
        <v>2</v>
      </c>
      <c r="H291" s="10">
        <v>4</v>
      </c>
      <c r="I291" s="10">
        <v>10</v>
      </c>
      <c r="J291" s="10">
        <v>1200</v>
      </c>
      <c r="K291" s="10">
        <v>2</v>
      </c>
      <c r="L291" s="10">
        <v>300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0"/>
      <c r="AE291" s="50"/>
      <c r="AF291" s="50"/>
      <c r="AG291" s="50"/>
      <c r="AH291" s="50"/>
      <c r="AI291" s="50"/>
    </row>
    <row r="292" spans="4:35">
      <c r="D292" s="10">
        <v>219</v>
      </c>
      <c r="E292" s="10" t="s">
        <v>67</v>
      </c>
      <c r="F292" s="10">
        <v>39</v>
      </c>
      <c r="G292" s="10">
        <v>7</v>
      </c>
      <c r="H292" s="10">
        <v>10</v>
      </c>
      <c r="I292" s="10">
        <v>56</v>
      </c>
      <c r="J292" s="10">
        <v>6720</v>
      </c>
      <c r="K292" s="10">
        <v>3</v>
      </c>
      <c r="L292" s="10">
        <v>540</v>
      </c>
      <c r="M292" s="10">
        <v>1</v>
      </c>
      <c r="N292" s="10">
        <v>300</v>
      </c>
      <c r="O292" s="10">
        <v>0</v>
      </c>
      <c r="P292" s="10">
        <v>0</v>
      </c>
      <c r="Q292" s="10">
        <v>0</v>
      </c>
      <c r="R292" s="10">
        <v>0</v>
      </c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0"/>
      <c r="AE292" s="50"/>
      <c r="AF292" s="50"/>
      <c r="AG292" s="50"/>
      <c r="AH292" s="50"/>
      <c r="AI292" s="50"/>
    </row>
    <row r="293" spans="4:35">
      <c r="D293" s="10">
        <v>830</v>
      </c>
      <c r="E293" s="10" t="s">
        <v>87</v>
      </c>
      <c r="F293" s="10">
        <v>124</v>
      </c>
      <c r="G293" s="10">
        <v>32</v>
      </c>
      <c r="H293" s="10">
        <v>45</v>
      </c>
      <c r="I293" s="10">
        <v>201</v>
      </c>
      <c r="J293" s="10">
        <v>24120</v>
      </c>
      <c r="K293" s="10">
        <v>18</v>
      </c>
      <c r="L293" s="10">
        <v>3180</v>
      </c>
      <c r="M293" s="10">
        <v>4</v>
      </c>
      <c r="N293" s="10">
        <v>1200</v>
      </c>
      <c r="O293" s="10">
        <v>1</v>
      </c>
      <c r="P293" s="10">
        <v>600</v>
      </c>
      <c r="Q293" s="10">
        <v>2</v>
      </c>
      <c r="R293" s="10">
        <v>2400</v>
      </c>
      <c r="S293" s="52"/>
      <c r="T293" s="52"/>
      <c r="U293" s="52"/>
      <c r="V293" s="52"/>
      <c r="W293" s="52"/>
      <c r="X293" s="52">
        <f>SUM(I293+K293+M293+O293+Q293)</f>
        <v>226</v>
      </c>
      <c r="Y293" s="52"/>
      <c r="Z293" s="52"/>
      <c r="AA293" s="52"/>
      <c r="AB293" s="52"/>
      <c r="AC293" s="52"/>
      <c r="AD293" s="50"/>
      <c r="AE293" s="50"/>
      <c r="AF293" s="50"/>
      <c r="AG293" s="50"/>
      <c r="AH293" s="50"/>
      <c r="AI293" s="50"/>
    </row>
    <row r="294" spans="4:35"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</row>
    <row r="299" spans="4:35" ht="15" customHeight="1">
      <c r="D299" s="627" t="s">
        <v>0</v>
      </c>
      <c r="E299" s="628" t="s">
        <v>1</v>
      </c>
      <c r="F299" s="627" t="s">
        <v>375</v>
      </c>
      <c r="G299" s="627"/>
      <c r="H299" s="627"/>
      <c r="I299" s="627"/>
      <c r="J299" s="627"/>
      <c r="K299" s="627"/>
      <c r="L299" s="627"/>
      <c r="M299" s="627"/>
      <c r="N299" s="627"/>
      <c r="O299" s="627"/>
    </row>
    <row r="300" spans="4:35" ht="15" customHeight="1">
      <c r="D300" s="510"/>
      <c r="E300" s="510"/>
      <c r="F300" s="627" t="s">
        <v>376</v>
      </c>
      <c r="G300" s="627" t="s">
        <v>349</v>
      </c>
      <c r="H300" s="627" t="s">
        <v>377</v>
      </c>
      <c r="I300" s="659" t="s">
        <v>302</v>
      </c>
      <c r="J300" s="482" t="s">
        <v>2306</v>
      </c>
      <c r="K300" s="655" t="s">
        <v>379</v>
      </c>
      <c r="L300" s="655" t="s">
        <v>380</v>
      </c>
      <c r="M300" s="655" t="s">
        <v>381</v>
      </c>
      <c r="N300" s="655" t="s">
        <v>316</v>
      </c>
      <c r="O300" s="585" t="s">
        <v>2307</v>
      </c>
    </row>
    <row r="301" spans="4:35">
      <c r="D301" s="510"/>
      <c r="E301" s="510"/>
      <c r="F301" s="510"/>
      <c r="G301" s="510"/>
      <c r="H301" s="510"/>
      <c r="I301" s="660"/>
      <c r="J301" s="510"/>
      <c r="K301" s="656"/>
      <c r="L301" s="656"/>
      <c r="M301" s="656"/>
      <c r="N301" s="656"/>
      <c r="O301" s="656"/>
    </row>
    <row r="302" spans="4:35">
      <c r="D302" s="270">
        <v>82</v>
      </c>
      <c r="E302" s="408" t="s">
        <v>18</v>
      </c>
      <c r="F302" s="408">
        <v>0</v>
      </c>
      <c r="G302" s="408">
        <v>6</v>
      </c>
      <c r="H302" s="408">
        <v>1</v>
      </c>
      <c r="I302" s="408">
        <v>0</v>
      </c>
      <c r="J302" s="408">
        <v>0</v>
      </c>
      <c r="K302" s="408">
        <v>0</v>
      </c>
      <c r="L302" s="408">
        <v>0</v>
      </c>
      <c r="M302" s="408">
        <v>2</v>
      </c>
      <c r="N302" s="408">
        <v>0</v>
      </c>
      <c r="O302" s="408">
        <v>2</v>
      </c>
    </row>
    <row r="303" spans="4:35">
      <c r="D303" s="270">
        <v>101</v>
      </c>
      <c r="E303" s="408" t="s">
        <v>38</v>
      </c>
      <c r="F303" s="408">
        <v>0</v>
      </c>
      <c r="G303" s="408">
        <v>1</v>
      </c>
      <c r="H303" s="408">
        <v>0</v>
      </c>
      <c r="I303" s="408">
        <v>0</v>
      </c>
      <c r="J303" s="408">
        <v>0</v>
      </c>
      <c r="K303" s="408">
        <v>1</v>
      </c>
      <c r="L303" s="408">
        <v>0</v>
      </c>
      <c r="M303" s="408">
        <v>2</v>
      </c>
      <c r="N303" s="408">
        <v>7</v>
      </c>
      <c r="O303" s="408">
        <v>0</v>
      </c>
    </row>
    <row r="304" spans="4:35">
      <c r="D304" s="270">
        <v>81</v>
      </c>
      <c r="E304" s="408" t="s">
        <v>43</v>
      </c>
      <c r="F304" s="408">
        <v>0</v>
      </c>
      <c r="G304" s="408">
        <v>0</v>
      </c>
      <c r="H304" s="408">
        <v>0</v>
      </c>
      <c r="I304" s="408">
        <v>0</v>
      </c>
      <c r="J304" s="408">
        <v>1</v>
      </c>
      <c r="K304" s="408">
        <v>3</v>
      </c>
      <c r="L304" s="408">
        <v>1</v>
      </c>
      <c r="M304" s="408">
        <v>1</v>
      </c>
      <c r="N304" s="408">
        <v>1</v>
      </c>
      <c r="O304" s="408">
        <v>0</v>
      </c>
      <c r="S304">
        <f>SUM(N302:N309)</f>
        <v>26</v>
      </c>
      <c r="U304">
        <f>SUM(M302:M309)</f>
        <v>19</v>
      </c>
      <c r="V304" t="s">
        <v>383</v>
      </c>
    </row>
    <row r="305" spans="4:30">
      <c r="D305" s="270">
        <v>102</v>
      </c>
      <c r="E305" s="408" t="s">
        <v>44</v>
      </c>
      <c r="F305" s="408">
        <v>2</v>
      </c>
      <c r="G305" s="408">
        <v>0</v>
      </c>
      <c r="H305" s="408">
        <v>2</v>
      </c>
      <c r="I305" s="408">
        <v>0</v>
      </c>
      <c r="J305" s="408">
        <v>1</v>
      </c>
      <c r="K305" s="408">
        <v>0</v>
      </c>
      <c r="L305" s="408">
        <v>0</v>
      </c>
      <c r="M305" s="408">
        <v>0</v>
      </c>
      <c r="N305" s="408">
        <v>3</v>
      </c>
      <c r="O305" s="408">
        <v>0</v>
      </c>
    </row>
    <row r="306" spans="4:30">
      <c r="D306" s="270">
        <v>79</v>
      </c>
      <c r="E306" s="408" t="s">
        <v>46</v>
      </c>
      <c r="F306" s="408">
        <v>0</v>
      </c>
      <c r="G306" s="408">
        <v>0</v>
      </c>
      <c r="H306" s="408">
        <v>0</v>
      </c>
      <c r="I306" s="408">
        <v>3</v>
      </c>
      <c r="J306" s="408">
        <v>0</v>
      </c>
      <c r="K306" s="408">
        <v>0</v>
      </c>
      <c r="L306" s="408">
        <v>0</v>
      </c>
      <c r="M306" s="408">
        <v>2</v>
      </c>
      <c r="N306" s="408">
        <v>6</v>
      </c>
      <c r="O306" s="408">
        <v>0</v>
      </c>
    </row>
    <row r="307" spans="4:30">
      <c r="D307" s="270">
        <v>125</v>
      </c>
      <c r="E307" s="408" t="s">
        <v>47</v>
      </c>
      <c r="F307" s="408">
        <v>1</v>
      </c>
      <c r="G307" s="408">
        <v>0</v>
      </c>
      <c r="H307" s="408">
        <v>0</v>
      </c>
      <c r="I307" s="408">
        <v>0</v>
      </c>
      <c r="J307" s="408">
        <v>1</v>
      </c>
      <c r="K307" s="408">
        <v>0</v>
      </c>
      <c r="L307" s="408">
        <v>0</v>
      </c>
      <c r="M307" s="408">
        <v>4</v>
      </c>
      <c r="N307" s="408">
        <v>4</v>
      </c>
      <c r="O307" s="408">
        <v>0</v>
      </c>
    </row>
    <row r="308" spans="4:30">
      <c r="D308" s="270">
        <v>38</v>
      </c>
      <c r="E308" s="408" t="s">
        <v>49</v>
      </c>
      <c r="F308" s="408">
        <v>0</v>
      </c>
      <c r="G308" s="408">
        <v>0</v>
      </c>
      <c r="H308" s="408">
        <v>0</v>
      </c>
      <c r="I308" s="408">
        <v>0</v>
      </c>
      <c r="J308" s="408">
        <v>0</v>
      </c>
      <c r="K308" s="408">
        <v>0</v>
      </c>
      <c r="L308" s="408">
        <v>0</v>
      </c>
      <c r="M308" s="408">
        <v>2</v>
      </c>
      <c r="N308" s="408">
        <v>1</v>
      </c>
      <c r="O308" s="408">
        <v>0</v>
      </c>
    </row>
    <row r="309" spans="4:30">
      <c r="D309" s="270">
        <v>217</v>
      </c>
      <c r="E309" s="408" t="s">
        <v>67</v>
      </c>
      <c r="F309" s="408">
        <v>1</v>
      </c>
      <c r="G309" s="408">
        <v>1</v>
      </c>
      <c r="H309" s="408">
        <v>0</v>
      </c>
      <c r="I309" s="408">
        <v>0</v>
      </c>
      <c r="J309" s="408">
        <v>0</v>
      </c>
      <c r="K309" s="408">
        <v>0</v>
      </c>
      <c r="L309" s="408">
        <v>0</v>
      </c>
      <c r="M309" s="408">
        <v>6</v>
      </c>
      <c r="N309" s="408">
        <v>4</v>
      </c>
      <c r="O309" s="408">
        <v>3</v>
      </c>
      <c r="U309">
        <f>SUM(F319:O319)</f>
        <v>113</v>
      </c>
    </row>
    <row r="310" spans="4:30">
      <c r="D310" s="270">
        <v>87</v>
      </c>
      <c r="E310" s="408" t="s">
        <v>68</v>
      </c>
      <c r="F310" s="408">
        <v>0</v>
      </c>
      <c r="G310" s="408">
        <v>0</v>
      </c>
      <c r="H310" s="408">
        <v>1</v>
      </c>
      <c r="I310" s="408">
        <v>0</v>
      </c>
      <c r="J310" s="408">
        <v>1</v>
      </c>
      <c r="K310" s="408">
        <v>0</v>
      </c>
      <c r="L310" s="408">
        <v>1</v>
      </c>
      <c r="M310" s="408">
        <v>0</v>
      </c>
      <c r="N310" s="408">
        <v>3</v>
      </c>
      <c r="O310" s="408">
        <v>0</v>
      </c>
      <c r="U310" s="224">
        <f>113/1394</f>
        <v>8.1061692969870869E-2</v>
      </c>
    </row>
    <row r="311" spans="4:30">
      <c r="D311" s="270">
        <v>63</v>
      </c>
      <c r="E311" s="408" t="s">
        <v>69</v>
      </c>
      <c r="F311" s="408">
        <v>0</v>
      </c>
      <c r="G311" s="408">
        <v>0</v>
      </c>
      <c r="H311" s="408">
        <v>0</v>
      </c>
      <c r="I311" s="408">
        <v>0</v>
      </c>
      <c r="J311" s="408">
        <v>5</v>
      </c>
      <c r="K311" s="408">
        <v>0</v>
      </c>
      <c r="L311" s="408">
        <v>0</v>
      </c>
      <c r="M311" s="408">
        <v>0</v>
      </c>
      <c r="N311" s="408">
        <v>0</v>
      </c>
      <c r="O311" s="408">
        <v>1</v>
      </c>
    </row>
    <row r="312" spans="4:30">
      <c r="D312" s="270">
        <v>33</v>
      </c>
      <c r="E312" s="408" t="s">
        <v>71</v>
      </c>
      <c r="F312" s="408">
        <v>0</v>
      </c>
      <c r="G312" s="408">
        <v>0</v>
      </c>
      <c r="H312" s="408">
        <v>0</v>
      </c>
      <c r="I312" s="408">
        <v>0</v>
      </c>
      <c r="J312" s="408">
        <v>0</v>
      </c>
      <c r="K312" s="408">
        <v>0</v>
      </c>
      <c r="L312" s="408">
        <v>0</v>
      </c>
      <c r="M312" s="408">
        <v>0</v>
      </c>
      <c r="N312" s="408">
        <v>0</v>
      </c>
      <c r="O312" s="408">
        <v>0</v>
      </c>
    </row>
    <row r="313" spans="4:30">
      <c r="D313" s="270">
        <v>83</v>
      </c>
      <c r="E313" s="408" t="s">
        <v>72</v>
      </c>
      <c r="F313" s="408">
        <v>1</v>
      </c>
      <c r="G313" s="408">
        <v>0</v>
      </c>
      <c r="H313" s="408">
        <v>0</v>
      </c>
      <c r="I313" s="408">
        <v>0</v>
      </c>
      <c r="J313" s="408">
        <v>0</v>
      </c>
      <c r="K313" s="408">
        <v>1</v>
      </c>
      <c r="L313" s="408">
        <v>0</v>
      </c>
      <c r="M313" s="408">
        <v>0</v>
      </c>
      <c r="N313" s="408">
        <v>0</v>
      </c>
      <c r="O313" s="408">
        <v>2</v>
      </c>
      <c r="Z313">
        <f>12100/1672</f>
        <v>7.2368421052631575</v>
      </c>
    </row>
    <row r="314" spans="4:30">
      <c r="D314" s="270">
        <v>49</v>
      </c>
      <c r="E314" s="408" t="s">
        <v>73</v>
      </c>
      <c r="F314" s="408">
        <v>2</v>
      </c>
      <c r="G314" s="408">
        <v>0</v>
      </c>
      <c r="H314" s="408">
        <v>0</v>
      </c>
      <c r="I314" s="408">
        <v>0</v>
      </c>
      <c r="J314" s="408">
        <v>0</v>
      </c>
      <c r="K314" s="408">
        <v>0</v>
      </c>
      <c r="L314" s="408">
        <v>0</v>
      </c>
      <c r="M314" s="408">
        <v>0</v>
      </c>
      <c r="N314" s="408">
        <v>0</v>
      </c>
      <c r="O314" s="408">
        <v>0</v>
      </c>
    </row>
    <row r="315" spans="4:30">
      <c r="D315" s="270">
        <v>195</v>
      </c>
      <c r="E315" s="408" t="s">
        <v>75</v>
      </c>
      <c r="F315" s="408">
        <v>0</v>
      </c>
      <c r="G315" s="408">
        <v>2</v>
      </c>
      <c r="H315" s="408">
        <v>0</v>
      </c>
      <c r="I315" s="408">
        <v>0</v>
      </c>
      <c r="J315" s="408">
        <v>0</v>
      </c>
      <c r="K315" s="408">
        <v>9</v>
      </c>
      <c r="L315" s="408">
        <v>0</v>
      </c>
      <c r="M315" s="408">
        <v>1</v>
      </c>
      <c r="N315" s="408">
        <v>4</v>
      </c>
      <c r="O315" s="408">
        <v>0</v>
      </c>
      <c r="T315">
        <f>G319+H319+F319</f>
        <v>21</v>
      </c>
    </row>
    <row r="316" spans="4:30">
      <c r="D316" s="270">
        <v>26</v>
      </c>
      <c r="E316" s="408" t="s">
        <v>80</v>
      </c>
      <c r="F316" s="408">
        <v>0</v>
      </c>
      <c r="G316" s="408">
        <v>0</v>
      </c>
      <c r="H316" s="408">
        <v>0</v>
      </c>
      <c r="I316" s="408">
        <v>0</v>
      </c>
      <c r="J316" s="408">
        <v>3</v>
      </c>
      <c r="K316" s="408">
        <v>0</v>
      </c>
      <c r="L316" s="408">
        <v>0</v>
      </c>
      <c r="M316" s="408">
        <v>0</v>
      </c>
      <c r="N316" s="408">
        <v>0</v>
      </c>
      <c r="O316" s="408">
        <v>0</v>
      </c>
    </row>
    <row r="317" spans="4:30">
      <c r="D317" s="270">
        <v>21</v>
      </c>
      <c r="E317" s="408" t="s">
        <v>82</v>
      </c>
      <c r="F317" s="408">
        <v>0</v>
      </c>
      <c r="G317" s="408">
        <v>0</v>
      </c>
      <c r="H317" s="408">
        <v>0</v>
      </c>
      <c r="I317" s="409">
        <v>0</v>
      </c>
      <c r="J317" s="408">
        <v>0</v>
      </c>
      <c r="K317" s="408">
        <v>0</v>
      </c>
      <c r="L317" s="408">
        <v>0</v>
      </c>
      <c r="M317" s="408">
        <v>0</v>
      </c>
      <c r="N317" s="408">
        <v>0</v>
      </c>
      <c r="O317" s="408">
        <v>0</v>
      </c>
      <c r="AD317" s="13">
        <f>121/1672</f>
        <v>7.2368421052631582E-2</v>
      </c>
    </row>
    <row r="318" spans="4:30">
      <c r="D318" s="270">
        <v>14</v>
      </c>
      <c r="E318" s="408" t="s">
        <v>85</v>
      </c>
      <c r="F318" s="408">
        <v>0</v>
      </c>
      <c r="G318" s="408">
        <v>0</v>
      </c>
      <c r="H318" s="408">
        <v>0</v>
      </c>
      <c r="I318" s="408">
        <v>0</v>
      </c>
      <c r="J318" s="408">
        <v>0</v>
      </c>
      <c r="K318" s="408">
        <v>0</v>
      </c>
      <c r="L318" s="408">
        <v>0</v>
      </c>
      <c r="M318" s="408">
        <v>0</v>
      </c>
      <c r="N318" s="408">
        <v>0</v>
      </c>
      <c r="O318" s="408">
        <v>0</v>
      </c>
    </row>
    <row r="319" spans="4:30">
      <c r="D319" s="410">
        <f>SUM(D302:D318)</f>
        <v>1396</v>
      </c>
      <c r="E319" s="408" t="s">
        <v>87</v>
      </c>
      <c r="F319" s="408">
        <f t="shared" ref="F319:O319" si="9">SUM(F302:F318)</f>
        <v>7</v>
      </c>
      <c r="G319" s="408">
        <f t="shared" si="9"/>
        <v>10</v>
      </c>
      <c r="H319" s="408">
        <f t="shared" si="9"/>
        <v>4</v>
      </c>
      <c r="I319" s="408">
        <f t="shared" si="9"/>
        <v>3</v>
      </c>
      <c r="J319" s="408">
        <f t="shared" si="9"/>
        <v>12</v>
      </c>
      <c r="K319" s="408">
        <f t="shared" si="9"/>
        <v>14</v>
      </c>
      <c r="L319" s="408">
        <f t="shared" si="9"/>
        <v>2</v>
      </c>
      <c r="M319" s="408">
        <f t="shared" si="9"/>
        <v>20</v>
      </c>
      <c r="N319" s="408">
        <f t="shared" si="9"/>
        <v>33</v>
      </c>
      <c r="O319" s="408">
        <f t="shared" si="9"/>
        <v>8</v>
      </c>
    </row>
    <row r="323" spans="2:41">
      <c r="U323" s="10" t="s">
        <v>175</v>
      </c>
      <c r="V323" s="10">
        <v>31</v>
      </c>
    </row>
    <row r="324" spans="2:41" ht="14.25" customHeight="1">
      <c r="U324" s="10" t="s">
        <v>149</v>
      </c>
      <c r="V324" s="10">
        <v>0</v>
      </c>
    </row>
    <row r="325" spans="2:41" ht="30" customHeight="1">
      <c r="D325" s="626" t="s">
        <v>0</v>
      </c>
      <c r="E325" s="621" t="s">
        <v>1</v>
      </c>
      <c r="F325" s="658" t="s">
        <v>104</v>
      </c>
      <c r="G325" s="502"/>
      <c r="H325" s="626" t="s">
        <v>385</v>
      </c>
      <c r="U325" s="10" t="s">
        <v>386</v>
      </c>
      <c r="V325" s="10">
        <v>1</v>
      </c>
    </row>
    <row r="326" spans="2:41">
      <c r="D326" s="503"/>
      <c r="E326" s="503"/>
      <c r="F326" s="10" t="s">
        <v>146</v>
      </c>
      <c r="G326" s="10" t="s">
        <v>8</v>
      </c>
      <c r="H326" s="503"/>
      <c r="U326" s="10" t="s">
        <v>387</v>
      </c>
      <c r="V326" s="10">
        <v>1</v>
      </c>
      <c r="AI326" s="56" t="s">
        <v>388</v>
      </c>
    </row>
    <row r="327" spans="2:41">
      <c r="D327" s="270">
        <v>82</v>
      </c>
      <c r="E327" s="10" t="s">
        <v>18</v>
      </c>
      <c r="F327" s="10">
        <v>24</v>
      </c>
      <c r="G327" s="10">
        <v>3664</v>
      </c>
      <c r="H327" s="10">
        <v>75</v>
      </c>
      <c r="U327" s="10" t="s">
        <v>389</v>
      </c>
      <c r="V327" s="10">
        <v>33</v>
      </c>
    </row>
    <row r="328" spans="2:41">
      <c r="D328" s="270">
        <v>101</v>
      </c>
      <c r="E328" s="10" t="s">
        <v>38</v>
      </c>
      <c r="F328" s="10">
        <v>78</v>
      </c>
      <c r="G328" s="10">
        <v>5500</v>
      </c>
      <c r="H328" s="10">
        <v>81</v>
      </c>
      <c r="U328" s="10" t="s">
        <v>390</v>
      </c>
      <c r="V328" s="10">
        <v>4</v>
      </c>
      <c r="AI328" s="56" t="s">
        <v>391</v>
      </c>
      <c r="AL328" s="56" t="s">
        <v>392</v>
      </c>
    </row>
    <row r="329" spans="2:41">
      <c r="D329" s="270">
        <v>81</v>
      </c>
      <c r="E329" s="10" t="s">
        <v>43</v>
      </c>
      <c r="F329" s="10">
        <v>170</v>
      </c>
      <c r="G329" s="10">
        <v>14307.75</v>
      </c>
      <c r="H329" s="10">
        <v>52</v>
      </c>
      <c r="U329" s="10" t="s">
        <v>393</v>
      </c>
      <c r="V329" s="10">
        <v>1</v>
      </c>
      <c r="AN329">
        <f>AL330+AM330</f>
        <v>160596</v>
      </c>
    </row>
    <row r="330" spans="2:41">
      <c r="D330" s="270">
        <v>102</v>
      </c>
      <c r="E330" s="10" t="s">
        <v>44</v>
      </c>
      <c r="F330" s="10">
        <v>6</v>
      </c>
      <c r="G330" s="10">
        <v>337</v>
      </c>
      <c r="H330" s="10">
        <v>98</v>
      </c>
      <c r="L330">
        <f>SUM(F327:F334)</f>
        <v>549</v>
      </c>
      <c r="M330">
        <f>SUM(G327:G334)</f>
        <v>48605.75</v>
      </c>
      <c r="U330" s="10" t="s">
        <v>394</v>
      </c>
      <c r="V330" s="10">
        <v>3</v>
      </c>
      <c r="AI330" s="56" t="s">
        <v>395</v>
      </c>
      <c r="AK330" s="56">
        <v>1208</v>
      </c>
      <c r="AL330" s="56">
        <v>131265</v>
      </c>
      <c r="AM330" s="56">
        <v>29331</v>
      </c>
      <c r="AN330" s="56" t="s">
        <v>396</v>
      </c>
    </row>
    <row r="331" spans="2:41">
      <c r="B331">
        <f>SUM(D327:D334)</f>
        <v>825</v>
      </c>
      <c r="D331" s="270">
        <v>79</v>
      </c>
      <c r="E331" s="10" t="s">
        <v>46</v>
      </c>
      <c r="F331" s="10">
        <v>109</v>
      </c>
      <c r="G331" s="10">
        <v>12227</v>
      </c>
      <c r="H331" s="10">
        <v>60</v>
      </c>
      <c r="U331" s="10" t="s">
        <v>397</v>
      </c>
      <c r="V331" s="10">
        <v>3</v>
      </c>
      <c r="AK331" s="56" t="s">
        <v>398</v>
      </c>
      <c r="AL331" s="56" t="s">
        <v>399</v>
      </c>
      <c r="AM331" s="56" t="s">
        <v>400</v>
      </c>
    </row>
    <row r="332" spans="2:41">
      <c r="D332" s="270">
        <v>125</v>
      </c>
      <c r="E332" s="10" t="s">
        <v>47</v>
      </c>
      <c r="F332" s="10">
        <v>63</v>
      </c>
      <c r="G332" s="10">
        <v>4605</v>
      </c>
      <c r="H332" s="10">
        <v>106</v>
      </c>
      <c r="U332" s="10" t="s">
        <v>401</v>
      </c>
      <c r="V332" s="10">
        <v>6</v>
      </c>
    </row>
    <row r="333" spans="2:41">
      <c r="D333" s="270">
        <v>38</v>
      </c>
      <c r="E333" s="10" t="s">
        <v>49</v>
      </c>
      <c r="F333" s="10">
        <v>65</v>
      </c>
      <c r="G333" s="10">
        <v>4610</v>
      </c>
      <c r="H333" s="10">
        <v>32</v>
      </c>
      <c r="U333" s="10" t="s">
        <v>117</v>
      </c>
      <c r="V333" s="10">
        <v>1</v>
      </c>
      <c r="AI333" s="56" t="s">
        <v>402</v>
      </c>
      <c r="AK333" s="56" t="s">
        <v>404</v>
      </c>
    </row>
    <row r="334" spans="2:41">
      <c r="B334">
        <f>SUM(D335:D344)</f>
        <v>571</v>
      </c>
      <c r="D334" s="270">
        <v>217</v>
      </c>
      <c r="E334" s="10" t="s">
        <v>67</v>
      </c>
      <c r="F334" s="10">
        <v>34</v>
      </c>
      <c r="G334" s="10">
        <v>3355</v>
      </c>
      <c r="H334" s="10">
        <v>206</v>
      </c>
      <c r="U334" s="10" t="s">
        <v>405</v>
      </c>
      <c r="V334" s="10">
        <v>3</v>
      </c>
      <c r="AN334">
        <f>5*AL338</f>
        <v>15385</v>
      </c>
      <c r="AO334">
        <f>5*D345</f>
        <v>6980</v>
      </c>
    </row>
    <row r="335" spans="2:41">
      <c r="D335" s="270">
        <v>87</v>
      </c>
      <c r="E335" s="10" t="s">
        <v>68</v>
      </c>
      <c r="F335" s="10">
        <v>24</v>
      </c>
      <c r="G335" s="10">
        <v>2090</v>
      </c>
      <c r="H335" s="10">
        <v>72</v>
      </c>
      <c r="L335">
        <f>SUM(F335:F344)</f>
        <v>136</v>
      </c>
      <c r="M335">
        <f>SUM(G335:G344)</f>
        <v>14636</v>
      </c>
      <c r="U335" s="10" t="s">
        <v>407</v>
      </c>
      <c r="V335" s="10">
        <v>4</v>
      </c>
      <c r="AI335" s="56" t="s">
        <v>408</v>
      </c>
      <c r="AK335" s="593" t="s">
        <v>409</v>
      </c>
      <c r="AL335" s="433"/>
    </row>
    <row r="336" spans="2:41">
      <c r="D336" s="270">
        <v>63</v>
      </c>
      <c r="E336" s="10" t="s">
        <v>69</v>
      </c>
      <c r="F336" s="10">
        <v>6</v>
      </c>
      <c r="G336" s="10">
        <v>180</v>
      </c>
      <c r="H336" s="10">
        <v>59</v>
      </c>
      <c r="U336" s="10" t="s">
        <v>410</v>
      </c>
      <c r="V336" s="10">
        <v>3</v>
      </c>
      <c r="AK336" s="56" t="s">
        <v>411</v>
      </c>
      <c r="AL336" s="56" t="s">
        <v>4</v>
      </c>
    </row>
    <row r="337" spans="4:40">
      <c r="D337" s="270">
        <v>33</v>
      </c>
      <c r="E337" s="10" t="s">
        <v>71</v>
      </c>
      <c r="F337" s="10">
        <v>0</v>
      </c>
      <c r="G337" s="10">
        <v>0</v>
      </c>
      <c r="H337" s="10">
        <v>33</v>
      </c>
      <c r="U337" s="10" t="s">
        <v>412</v>
      </c>
      <c r="V337" s="10">
        <v>1</v>
      </c>
      <c r="AK337" s="56" t="s">
        <v>413</v>
      </c>
      <c r="AL337" s="56">
        <v>18</v>
      </c>
    </row>
    <row r="338" spans="4:40">
      <c r="D338" s="270">
        <v>83</v>
      </c>
      <c r="E338" s="10" t="s">
        <v>72</v>
      </c>
      <c r="F338" s="10">
        <v>1</v>
      </c>
      <c r="G338" s="10">
        <v>100</v>
      </c>
      <c r="H338" s="10">
        <v>82</v>
      </c>
      <c r="L338" t="s">
        <v>414</v>
      </c>
      <c r="M338" t="s">
        <v>208</v>
      </c>
      <c r="U338" s="10" t="s">
        <v>415</v>
      </c>
      <c r="V338" s="10">
        <v>1</v>
      </c>
      <c r="AK338" s="56" t="s">
        <v>2</v>
      </c>
      <c r="AL338" s="56">
        <v>3077</v>
      </c>
      <c r="AN338" s="56"/>
    </row>
    <row r="339" spans="4:40">
      <c r="D339" s="270">
        <v>49</v>
      </c>
      <c r="E339" s="10" t="s">
        <v>73</v>
      </c>
      <c r="F339" s="10">
        <v>12</v>
      </c>
      <c r="G339" s="10">
        <v>1020</v>
      </c>
      <c r="H339" s="10">
        <v>43</v>
      </c>
      <c r="K339" t="s">
        <v>418</v>
      </c>
      <c r="L339" s="13">
        <f>L330/F345</f>
        <v>0.7710674157303371</v>
      </c>
      <c r="M339" s="13">
        <f>M330/G345</f>
        <v>0.74776063721361352</v>
      </c>
      <c r="U339" s="10" t="s">
        <v>419</v>
      </c>
      <c r="V339" s="10">
        <v>2</v>
      </c>
      <c r="AK339" s="56" t="s">
        <v>104</v>
      </c>
      <c r="AL339" s="56">
        <v>1389</v>
      </c>
    </row>
    <row r="340" spans="4:40">
      <c r="D340" s="270">
        <v>195</v>
      </c>
      <c r="E340" s="10" t="s">
        <v>75</v>
      </c>
      <c r="F340" s="10">
        <v>86</v>
      </c>
      <c r="G340" s="10">
        <v>10366</v>
      </c>
      <c r="H340" s="10">
        <v>167</v>
      </c>
      <c r="K340" t="s">
        <v>420</v>
      </c>
      <c r="L340" s="13">
        <f>L335/F345</f>
        <v>0.19101123595505617</v>
      </c>
      <c r="M340" s="13">
        <f>M335/G345</f>
        <v>0.22516316868392006</v>
      </c>
      <c r="U340" s="10" t="s">
        <v>421</v>
      </c>
      <c r="V340" s="10">
        <v>2</v>
      </c>
      <c r="AK340" s="56" t="s">
        <v>422</v>
      </c>
      <c r="AL340" s="56">
        <v>50</v>
      </c>
    </row>
    <row r="341" spans="4:40">
      <c r="D341" s="270">
        <v>26</v>
      </c>
      <c r="E341" s="10" t="s">
        <v>80</v>
      </c>
      <c r="F341" s="10">
        <v>3</v>
      </c>
      <c r="G341" s="10">
        <v>300</v>
      </c>
      <c r="H341" s="10">
        <v>25</v>
      </c>
      <c r="U341" s="10" t="s">
        <v>423</v>
      </c>
      <c r="V341" s="10">
        <v>4</v>
      </c>
      <c r="AK341" s="56" t="s">
        <v>106</v>
      </c>
      <c r="AL341" s="56">
        <v>75</v>
      </c>
    </row>
    <row r="342" spans="4:40">
      <c r="D342" s="270"/>
      <c r="E342" s="10"/>
      <c r="F342" s="10"/>
      <c r="G342" s="10"/>
      <c r="H342" s="10"/>
      <c r="M342" t="s">
        <v>418</v>
      </c>
      <c r="N342" t="s">
        <v>420</v>
      </c>
      <c r="U342" s="10" t="s">
        <v>424</v>
      </c>
      <c r="V342" s="10">
        <v>2</v>
      </c>
      <c r="AK342" s="56" t="s">
        <v>103</v>
      </c>
      <c r="AL342" s="56">
        <v>4</v>
      </c>
    </row>
    <row r="343" spans="4:40">
      <c r="D343" s="270">
        <v>21</v>
      </c>
      <c r="E343" s="10" t="s">
        <v>82</v>
      </c>
      <c r="F343" s="10">
        <v>4</v>
      </c>
      <c r="G343" s="10">
        <v>580</v>
      </c>
      <c r="H343" s="10">
        <v>18</v>
      </c>
      <c r="M343">
        <f>SUM(H327:H334)</f>
        <v>710</v>
      </c>
      <c r="N343">
        <f>SUM(H335:H344)</f>
        <v>513</v>
      </c>
      <c r="U343" s="10" t="s">
        <v>425</v>
      </c>
      <c r="V343" s="10">
        <v>3</v>
      </c>
      <c r="AK343" s="56" t="s">
        <v>426</v>
      </c>
      <c r="AL343" s="56">
        <v>5</v>
      </c>
    </row>
    <row r="344" spans="4:40">
      <c r="D344" s="270">
        <v>14</v>
      </c>
      <c r="E344" s="10" t="s">
        <v>85</v>
      </c>
      <c r="F344" s="10">
        <v>0</v>
      </c>
      <c r="G344" s="10">
        <v>0</v>
      </c>
      <c r="H344" s="10">
        <v>14</v>
      </c>
      <c r="L344" s="48">
        <f>H345/D345</f>
        <v>1.0644699140401146</v>
      </c>
      <c r="M344" s="48">
        <f>M343/B331</f>
        <v>0.8606060606060606</v>
      </c>
      <c r="N344" s="48">
        <f>N343/B334</f>
        <v>0.89842381786339753</v>
      </c>
      <c r="U344" s="10" t="s">
        <v>427</v>
      </c>
      <c r="V344" s="10">
        <v>8</v>
      </c>
      <c r="AJ344" s="56" t="s">
        <v>428</v>
      </c>
      <c r="AK344" s="57" t="s">
        <v>429</v>
      </c>
      <c r="AL344" s="56">
        <v>52</v>
      </c>
    </row>
    <row r="345" spans="4:40">
      <c r="D345" s="304">
        <f>SUM(D327:D344)</f>
        <v>1396</v>
      </c>
      <c r="E345" s="10" t="s">
        <v>87</v>
      </c>
      <c r="F345" s="10">
        <v>712</v>
      </c>
      <c r="G345" s="10">
        <v>65001.75</v>
      </c>
      <c r="H345" s="10">
        <v>1486</v>
      </c>
      <c r="U345" s="10" t="s">
        <v>430</v>
      </c>
      <c r="V345" s="10">
        <v>8</v>
      </c>
      <c r="AK345" s="56" t="s">
        <v>431</v>
      </c>
      <c r="AL345" s="56">
        <v>26</v>
      </c>
    </row>
    <row r="346" spans="4:40">
      <c r="U346" s="10" t="s">
        <v>432</v>
      </c>
      <c r="V346" s="10">
        <v>2</v>
      </c>
      <c r="AH346" s="56" t="s">
        <v>433</v>
      </c>
      <c r="AK346" s="56" t="s">
        <v>434</v>
      </c>
      <c r="AL346" s="56">
        <v>47</v>
      </c>
    </row>
    <row r="347" spans="4:40">
      <c r="U347" s="10" t="s">
        <v>435</v>
      </c>
      <c r="V347" s="10">
        <v>1</v>
      </c>
      <c r="AH347" s="56" t="s">
        <v>436</v>
      </c>
      <c r="AK347" s="57" t="s">
        <v>437</v>
      </c>
      <c r="AL347" s="56">
        <v>18</v>
      </c>
    </row>
    <row r="348" spans="4:40">
      <c r="U348" s="10" t="s">
        <v>438</v>
      </c>
      <c r="V348" s="10">
        <v>3</v>
      </c>
      <c r="AC348">
        <f>SUM(V323:V356)</f>
        <v>163</v>
      </c>
      <c r="AI348" s="56" t="s">
        <v>439</v>
      </c>
      <c r="AK348" s="57" t="s">
        <v>440</v>
      </c>
      <c r="AL348" s="56">
        <v>10</v>
      </c>
    </row>
    <row r="349" spans="4:40">
      <c r="U349" s="10" t="s">
        <v>441</v>
      </c>
      <c r="V349" s="10">
        <v>3</v>
      </c>
      <c r="AH349" s="56" t="s">
        <v>442</v>
      </c>
      <c r="AK349" s="56" t="s">
        <v>443</v>
      </c>
      <c r="AL349" s="56">
        <v>7</v>
      </c>
    </row>
    <row r="350" spans="4:40">
      <c r="U350" s="10" t="s">
        <v>444</v>
      </c>
      <c r="V350" s="10">
        <v>11</v>
      </c>
      <c r="AK350" s="56" t="s">
        <v>445</v>
      </c>
      <c r="AL350" s="56">
        <v>1</v>
      </c>
    </row>
    <row r="351" spans="4:40">
      <c r="U351" s="10" t="s">
        <v>446</v>
      </c>
      <c r="V351" s="10">
        <v>11</v>
      </c>
      <c r="AK351" s="56" t="s">
        <v>447</v>
      </c>
      <c r="AL351" s="56">
        <v>1</v>
      </c>
    </row>
    <row r="352" spans="4:40">
      <c r="U352" s="10" t="s">
        <v>448</v>
      </c>
      <c r="V352" s="10">
        <v>1</v>
      </c>
      <c r="AK352" s="56" t="s">
        <v>449</v>
      </c>
      <c r="AL352" s="56">
        <v>1</v>
      </c>
    </row>
    <row r="353" spans="4:38">
      <c r="U353" s="10" t="s">
        <v>450</v>
      </c>
      <c r="V353" s="10">
        <v>2</v>
      </c>
      <c r="AK353" s="56" t="s">
        <v>451</v>
      </c>
      <c r="AL353" s="56">
        <v>14</v>
      </c>
    </row>
    <row r="354" spans="4:38">
      <c r="U354" s="10" t="s">
        <v>452</v>
      </c>
      <c r="V354" s="10">
        <v>1</v>
      </c>
      <c r="AH354" s="56" t="s">
        <v>453</v>
      </c>
      <c r="AI354" s="56" t="s">
        <v>454</v>
      </c>
      <c r="AJ354" s="56" t="s">
        <v>455</v>
      </c>
      <c r="AK354" s="57" t="s">
        <v>456</v>
      </c>
      <c r="AL354" s="56">
        <v>4</v>
      </c>
    </row>
    <row r="355" spans="4:38">
      <c r="U355" s="10" t="s">
        <v>457</v>
      </c>
      <c r="V355" s="10">
        <v>2</v>
      </c>
      <c r="AJ355" s="56" t="s">
        <v>458</v>
      </c>
      <c r="AK355" s="57" t="s">
        <v>459</v>
      </c>
      <c r="AL355" s="56">
        <v>19</v>
      </c>
    </row>
    <row r="356" spans="4:38">
      <c r="U356" s="10" t="s">
        <v>460</v>
      </c>
      <c r="V356" s="10">
        <v>1</v>
      </c>
      <c r="AK356" s="56" t="s">
        <v>461</v>
      </c>
      <c r="AL356" s="56">
        <v>1</v>
      </c>
    </row>
    <row r="357" spans="4:38">
      <c r="AK357" s="56" t="s">
        <v>462</v>
      </c>
      <c r="AL357" s="56">
        <v>1</v>
      </c>
    </row>
    <row r="358" spans="4:38">
      <c r="AK358" s="56" t="s">
        <v>463</v>
      </c>
      <c r="AL358" s="56">
        <v>1</v>
      </c>
    </row>
    <row r="359" spans="4:38">
      <c r="AK359" s="56" t="s">
        <v>464</v>
      </c>
      <c r="AL359" s="56">
        <v>1</v>
      </c>
    </row>
    <row r="360" spans="4:38">
      <c r="AK360" s="56" t="s">
        <v>465</v>
      </c>
      <c r="AL360" s="56">
        <v>2</v>
      </c>
    </row>
    <row r="361" spans="4:38" ht="15" customHeight="1">
      <c r="D361" s="58"/>
      <c r="AK361" s="56" t="s">
        <v>466</v>
      </c>
      <c r="AL361" s="56">
        <v>14</v>
      </c>
    </row>
    <row r="362" spans="4:38" ht="15" customHeight="1">
      <c r="D362" s="626" t="s">
        <v>0</v>
      </c>
      <c r="E362" s="621" t="s">
        <v>1</v>
      </c>
      <c r="F362" s="658" t="s">
        <v>102</v>
      </c>
      <c r="G362" s="502"/>
      <c r="H362" s="658" t="s">
        <v>103</v>
      </c>
      <c r="I362" s="502"/>
      <c r="J362" s="658" t="s">
        <v>106</v>
      </c>
      <c r="K362" s="502"/>
      <c r="L362" s="658" t="s">
        <v>113</v>
      </c>
      <c r="M362" s="502"/>
      <c r="N362" s="658" t="s">
        <v>115</v>
      </c>
      <c r="O362" s="502"/>
      <c r="P362" s="658" t="s">
        <v>116</v>
      </c>
      <c r="Q362" s="502"/>
      <c r="R362" s="658" t="s">
        <v>112</v>
      </c>
      <c r="S362" s="567"/>
      <c r="T362" s="567"/>
      <c r="U362" s="502"/>
      <c r="AI362" s="56" t="s">
        <v>469</v>
      </c>
      <c r="AK362" s="57" t="s">
        <v>470</v>
      </c>
      <c r="AL362" s="56">
        <v>10</v>
      </c>
    </row>
    <row r="363" spans="4:38">
      <c r="D363" s="503"/>
      <c r="E363" s="503"/>
      <c r="F363" s="10" t="s">
        <v>146</v>
      </c>
      <c r="G363" s="10" t="s">
        <v>8</v>
      </c>
      <c r="H363" s="10" t="s">
        <v>146</v>
      </c>
      <c r="I363" s="10" t="s">
        <v>8</v>
      </c>
      <c r="J363" s="10" t="s">
        <v>146</v>
      </c>
      <c r="K363" s="10" t="s">
        <v>8</v>
      </c>
      <c r="L363" s="10" t="s">
        <v>129</v>
      </c>
      <c r="M363" s="10" t="s">
        <v>41</v>
      </c>
      <c r="N363" s="10" t="s">
        <v>129</v>
      </c>
      <c r="O363" s="10" t="s">
        <v>8</v>
      </c>
      <c r="P363" s="10" t="s">
        <v>129</v>
      </c>
      <c r="Q363" s="10" t="s">
        <v>41</v>
      </c>
      <c r="R363" s="10" t="s">
        <v>156</v>
      </c>
      <c r="S363" s="10" t="s">
        <v>155</v>
      </c>
      <c r="T363" s="10" t="s">
        <v>9</v>
      </c>
      <c r="U363" s="10" t="s">
        <v>208</v>
      </c>
      <c r="AI363" s="56" t="s">
        <v>471</v>
      </c>
      <c r="AK363" s="57" t="s">
        <v>472</v>
      </c>
      <c r="AL363" s="56">
        <v>2</v>
      </c>
    </row>
    <row r="364" spans="4:38">
      <c r="D364" s="270">
        <v>82</v>
      </c>
      <c r="E364" s="10" t="s">
        <v>18</v>
      </c>
      <c r="F364" s="10">
        <v>4.7</v>
      </c>
      <c r="G364" s="10">
        <v>1650</v>
      </c>
      <c r="H364" s="10">
        <v>1</v>
      </c>
      <c r="I364" s="10">
        <v>1000</v>
      </c>
      <c r="J364" s="10">
        <v>0</v>
      </c>
      <c r="K364" s="10">
        <v>0</v>
      </c>
      <c r="L364" s="10">
        <v>2</v>
      </c>
      <c r="M364" s="10">
        <v>200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AK364" s="56" t="s">
        <v>473</v>
      </c>
      <c r="AL364" s="56">
        <v>3</v>
      </c>
    </row>
    <row r="365" spans="4:38">
      <c r="D365" s="270">
        <v>101</v>
      </c>
      <c r="E365" s="10" t="s">
        <v>38</v>
      </c>
      <c r="F365" s="10">
        <v>3.375</v>
      </c>
      <c r="G365" s="10">
        <v>2325</v>
      </c>
      <c r="H365" s="10">
        <v>1</v>
      </c>
      <c r="I365" s="10">
        <v>1000</v>
      </c>
      <c r="J365" s="10">
        <v>2.5</v>
      </c>
      <c r="K365" s="10">
        <v>875</v>
      </c>
      <c r="L365" s="10">
        <v>0</v>
      </c>
      <c r="M365" s="10">
        <v>0</v>
      </c>
      <c r="N365" s="10">
        <v>1</v>
      </c>
      <c r="O365" s="10">
        <v>250</v>
      </c>
      <c r="P365" s="10">
        <v>0</v>
      </c>
      <c r="Q365" s="10">
        <v>0</v>
      </c>
      <c r="R365" s="10">
        <v>1.5</v>
      </c>
      <c r="S365" s="10">
        <v>0</v>
      </c>
      <c r="T365" s="10">
        <v>0</v>
      </c>
      <c r="U365" s="10">
        <v>792.5</v>
      </c>
    </row>
    <row r="366" spans="4:38">
      <c r="D366" s="270">
        <v>81</v>
      </c>
      <c r="E366" s="10" t="s">
        <v>43</v>
      </c>
      <c r="F366" s="10">
        <v>8</v>
      </c>
      <c r="G366" s="10">
        <v>8395</v>
      </c>
      <c r="H366" s="10">
        <v>0</v>
      </c>
      <c r="I366" s="10">
        <v>0</v>
      </c>
      <c r="J366" s="10">
        <v>7.5</v>
      </c>
      <c r="K366" s="10">
        <v>6450</v>
      </c>
      <c r="L366" s="10">
        <v>2</v>
      </c>
      <c r="M366" s="10">
        <v>420</v>
      </c>
      <c r="N366" s="10">
        <v>1</v>
      </c>
      <c r="O366" s="10">
        <v>200</v>
      </c>
      <c r="P366" s="10">
        <v>0</v>
      </c>
      <c r="Q366" s="10">
        <v>0</v>
      </c>
      <c r="R366" s="10">
        <v>1.55</v>
      </c>
      <c r="S366" s="10">
        <v>12</v>
      </c>
      <c r="T366" s="10">
        <v>27</v>
      </c>
      <c r="U366" s="10">
        <v>789.68</v>
      </c>
    </row>
    <row r="367" spans="4:38">
      <c r="D367" s="270">
        <v>102</v>
      </c>
      <c r="E367" s="10" t="s">
        <v>44</v>
      </c>
      <c r="F367" s="10">
        <v>2</v>
      </c>
      <c r="G367" s="10">
        <v>100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</row>
    <row r="368" spans="4:38">
      <c r="D368" s="270">
        <v>79</v>
      </c>
      <c r="E368" s="10" t="s">
        <v>46</v>
      </c>
      <c r="F368" s="10">
        <v>5.8330000000000002</v>
      </c>
      <c r="G368" s="10">
        <v>3847</v>
      </c>
      <c r="H368" s="10">
        <v>3</v>
      </c>
      <c r="I368" s="10">
        <v>700</v>
      </c>
      <c r="J368" s="10">
        <v>2</v>
      </c>
      <c r="K368" s="10">
        <v>1250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0.5</v>
      </c>
      <c r="S368" s="10">
        <v>2</v>
      </c>
      <c r="T368" s="10">
        <v>0</v>
      </c>
      <c r="U368" s="10">
        <v>290</v>
      </c>
    </row>
    <row r="369" spans="4:21">
      <c r="D369" s="270">
        <v>125</v>
      </c>
      <c r="E369" s="10" t="s">
        <v>47</v>
      </c>
      <c r="F369" s="10">
        <v>6.25</v>
      </c>
      <c r="G369" s="10">
        <v>3800</v>
      </c>
      <c r="H369" s="10">
        <v>0</v>
      </c>
      <c r="I369" s="10">
        <v>0</v>
      </c>
      <c r="J369" s="10">
        <v>2.5</v>
      </c>
      <c r="K369" s="10">
        <v>730</v>
      </c>
      <c r="L369" s="10">
        <v>3</v>
      </c>
      <c r="M369" s="10">
        <v>60</v>
      </c>
      <c r="N369" s="10">
        <v>0</v>
      </c>
      <c r="O369" s="10">
        <v>0</v>
      </c>
      <c r="P369" s="10">
        <v>0</v>
      </c>
      <c r="Q369" s="10">
        <v>0</v>
      </c>
      <c r="R369" s="10">
        <v>1</v>
      </c>
      <c r="S369" s="10">
        <v>2</v>
      </c>
      <c r="T369" s="10">
        <v>0</v>
      </c>
      <c r="U369" s="10">
        <v>500</v>
      </c>
    </row>
    <row r="370" spans="4:21">
      <c r="D370" s="270">
        <v>38</v>
      </c>
      <c r="E370" s="10" t="s">
        <v>49</v>
      </c>
      <c r="F370" s="10">
        <v>0.5</v>
      </c>
      <c r="G370" s="10">
        <v>500</v>
      </c>
      <c r="H370" s="10">
        <v>0</v>
      </c>
      <c r="I370" s="10">
        <v>0</v>
      </c>
      <c r="J370" s="10">
        <v>0</v>
      </c>
      <c r="K370" s="10">
        <v>0</v>
      </c>
      <c r="L370" s="10">
        <v>2</v>
      </c>
      <c r="M370" s="10">
        <v>200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</row>
    <row r="371" spans="4:21">
      <c r="D371" s="270">
        <v>217</v>
      </c>
      <c r="E371" s="10" t="s">
        <v>67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1</v>
      </c>
      <c r="M371" s="10">
        <v>40</v>
      </c>
      <c r="N371" s="10">
        <v>2</v>
      </c>
      <c r="O371" s="10">
        <v>130</v>
      </c>
      <c r="P371" s="10">
        <v>1</v>
      </c>
      <c r="Q371" s="10">
        <v>360</v>
      </c>
      <c r="R371" s="10">
        <v>0</v>
      </c>
      <c r="S371" s="10">
        <v>0</v>
      </c>
      <c r="T371" s="10">
        <v>0</v>
      </c>
      <c r="U371" s="10">
        <v>0</v>
      </c>
    </row>
    <row r="372" spans="4:21">
      <c r="D372" s="270">
        <v>87</v>
      </c>
      <c r="E372" s="10" t="s">
        <v>68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2</v>
      </c>
      <c r="O372" s="10">
        <v>300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</row>
    <row r="373" spans="4:21">
      <c r="D373" s="270">
        <v>63</v>
      </c>
      <c r="E373" s="10" t="s">
        <v>69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</row>
    <row r="374" spans="4:21">
      <c r="D374" s="270">
        <v>33</v>
      </c>
      <c r="E374" s="10" t="s">
        <v>71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</row>
    <row r="375" spans="4:21">
      <c r="D375" s="270">
        <v>83</v>
      </c>
      <c r="E375" s="10" t="s">
        <v>72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</row>
    <row r="376" spans="4:21">
      <c r="D376" s="270">
        <v>49</v>
      </c>
      <c r="E376" s="10" t="s">
        <v>73</v>
      </c>
      <c r="F376" s="10">
        <v>1</v>
      </c>
      <c r="G376" s="10">
        <v>250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1</v>
      </c>
      <c r="O376" s="10">
        <v>200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</row>
    <row r="377" spans="4:21">
      <c r="D377" s="270">
        <v>195</v>
      </c>
      <c r="E377" s="10" t="s">
        <v>75</v>
      </c>
      <c r="F377" s="10">
        <v>4</v>
      </c>
      <c r="G377" s="10">
        <v>1260</v>
      </c>
      <c r="H377" s="10">
        <v>0</v>
      </c>
      <c r="I377" s="10">
        <v>0</v>
      </c>
      <c r="J377" s="10">
        <v>3</v>
      </c>
      <c r="K377" s="10">
        <v>150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</row>
    <row r="378" spans="4:21">
      <c r="D378" s="270">
        <v>26</v>
      </c>
      <c r="E378" s="10" t="s">
        <v>80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</row>
    <row r="379" spans="4:21">
      <c r="D379" s="27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</row>
    <row r="380" spans="4:21">
      <c r="D380" s="270">
        <v>21</v>
      </c>
      <c r="E380" s="10" t="s">
        <v>82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</row>
    <row r="381" spans="4:21">
      <c r="D381" s="270">
        <v>14</v>
      </c>
      <c r="E381" s="10" t="s">
        <v>85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</row>
    <row r="382" spans="4:21">
      <c r="D382" s="304">
        <f>SUM(D364:D381)</f>
        <v>1396</v>
      </c>
      <c r="E382" s="10" t="s">
        <v>87</v>
      </c>
      <c r="F382" s="10">
        <v>36.658000000000001</v>
      </c>
      <c r="G382" s="10">
        <v>23127</v>
      </c>
      <c r="H382" s="10">
        <v>5</v>
      </c>
      <c r="I382" s="10">
        <v>2700</v>
      </c>
      <c r="J382" s="10">
        <v>17.5</v>
      </c>
      <c r="K382" s="10">
        <v>9455</v>
      </c>
      <c r="L382" s="10">
        <v>10</v>
      </c>
      <c r="M382" s="10">
        <v>920</v>
      </c>
      <c r="N382" s="10">
        <v>8</v>
      </c>
      <c r="O382" s="10">
        <v>1230</v>
      </c>
      <c r="P382" s="10">
        <v>1</v>
      </c>
      <c r="Q382" s="10">
        <v>360</v>
      </c>
      <c r="R382" s="10">
        <v>4.55</v>
      </c>
      <c r="S382" s="10">
        <v>16</v>
      </c>
      <c r="T382" s="10">
        <v>27</v>
      </c>
      <c r="U382" s="10">
        <v>2372.1799999999998</v>
      </c>
    </row>
    <row r="387" spans="2:41" ht="15" customHeight="1">
      <c r="D387" s="627" t="s">
        <v>0</v>
      </c>
      <c r="E387" s="628" t="s">
        <v>1</v>
      </c>
      <c r="F387" s="628" t="s">
        <v>2</v>
      </c>
      <c r="G387" s="510"/>
      <c r="H387" s="510"/>
      <c r="I387" s="510"/>
      <c r="J387" s="510"/>
      <c r="K387" s="643" t="s">
        <v>3</v>
      </c>
      <c r="L387" s="510"/>
      <c r="M387" s="628" t="s">
        <v>104</v>
      </c>
      <c r="N387" s="628"/>
      <c r="O387" s="628"/>
    </row>
    <row r="388" spans="2:41">
      <c r="D388" s="510"/>
      <c r="E388" s="510"/>
      <c r="F388" s="628" t="s">
        <v>4</v>
      </c>
      <c r="G388" s="628" t="s">
        <v>5</v>
      </c>
      <c r="H388" s="628" t="s">
        <v>6</v>
      </c>
      <c r="I388" s="510"/>
      <c r="J388" s="510"/>
      <c r="K388" s="628" t="s">
        <v>9</v>
      </c>
      <c r="L388" s="628" t="s">
        <v>8</v>
      </c>
      <c r="M388" s="628" t="s">
        <v>146</v>
      </c>
      <c r="N388" s="628" t="s">
        <v>8</v>
      </c>
      <c r="O388" s="627" t="s">
        <v>385</v>
      </c>
    </row>
    <row r="389" spans="2:41" ht="37.5" customHeight="1">
      <c r="D389" s="510"/>
      <c r="E389" s="510"/>
      <c r="F389" s="510"/>
      <c r="G389" s="510"/>
      <c r="H389" s="234" t="s">
        <v>4</v>
      </c>
      <c r="I389" s="234" t="s">
        <v>5</v>
      </c>
      <c r="J389" s="235" t="s">
        <v>13</v>
      </c>
      <c r="K389" s="510"/>
      <c r="L389" s="510"/>
      <c r="M389" s="628"/>
      <c r="N389" s="628"/>
      <c r="O389" s="510"/>
    </row>
    <row r="390" spans="2:41">
      <c r="D390" s="270">
        <v>82</v>
      </c>
      <c r="E390" s="234" t="s">
        <v>18</v>
      </c>
      <c r="F390" s="234">
        <v>2</v>
      </c>
      <c r="G390" s="234">
        <v>420</v>
      </c>
      <c r="H390" s="234">
        <v>1</v>
      </c>
      <c r="I390" s="234">
        <v>120</v>
      </c>
      <c r="J390" s="234">
        <v>0</v>
      </c>
      <c r="K390" s="234">
        <v>0</v>
      </c>
      <c r="L390" s="234">
        <v>0</v>
      </c>
      <c r="M390" s="234">
        <v>24</v>
      </c>
      <c r="N390" s="234">
        <v>3664</v>
      </c>
      <c r="O390" s="234">
        <v>75</v>
      </c>
      <c r="P390" s="50"/>
      <c r="Q390" s="50"/>
      <c r="R390" s="50"/>
      <c r="S390" s="50"/>
      <c r="T390" s="50"/>
      <c r="U390" s="50"/>
      <c r="V390" s="50"/>
      <c r="W390" s="50"/>
      <c r="AI390" s="50">
        <f>SUM(F390:F397)</f>
        <v>97</v>
      </c>
      <c r="AJ390" s="50"/>
      <c r="AK390" s="50">
        <f>SUM(G390:G397)</f>
        <v>4016</v>
      </c>
      <c r="AL390" s="50"/>
      <c r="AM390" s="53">
        <f>AI390/F408</f>
        <v>0.44907407407407407</v>
      </c>
      <c r="AN390" s="50"/>
      <c r="AO390" s="53">
        <f>AK390/G408</f>
        <v>0.39648533912528383</v>
      </c>
    </row>
    <row r="391" spans="2:41">
      <c r="D391" s="270">
        <v>101</v>
      </c>
      <c r="E391" s="234" t="s">
        <v>38</v>
      </c>
      <c r="F391" s="234">
        <v>7</v>
      </c>
      <c r="G391" s="234">
        <v>330</v>
      </c>
      <c r="H391" s="234">
        <v>5</v>
      </c>
      <c r="I391" s="234">
        <v>250</v>
      </c>
      <c r="J391" s="234">
        <v>0</v>
      </c>
      <c r="K391" s="234">
        <v>54</v>
      </c>
      <c r="L391" s="234">
        <v>1632</v>
      </c>
      <c r="M391" s="234">
        <v>78</v>
      </c>
      <c r="N391" s="234">
        <v>5500</v>
      </c>
      <c r="O391" s="234">
        <v>81</v>
      </c>
      <c r="P391" s="50"/>
      <c r="Q391" s="50"/>
      <c r="R391" s="50"/>
      <c r="S391" s="50"/>
      <c r="T391" s="50"/>
      <c r="U391" s="50"/>
      <c r="V391" s="50"/>
      <c r="W391" s="50"/>
      <c r="AI391" s="50">
        <f>SUM(F398:F407)</f>
        <v>96</v>
      </c>
      <c r="AJ391" s="50"/>
      <c r="AK391" s="50">
        <f>SUM(G398:G407)</f>
        <v>4141</v>
      </c>
      <c r="AL391" s="50"/>
      <c r="AM391" s="53">
        <f>AI391/F408</f>
        <v>0.44444444444444442</v>
      </c>
      <c r="AN391" s="50"/>
      <c r="AO391" s="53">
        <f>AK391/G408</f>
        <v>0.40882614275841644</v>
      </c>
    </row>
    <row r="392" spans="2:41">
      <c r="D392" s="270">
        <v>81</v>
      </c>
      <c r="E392" s="234" t="s">
        <v>43</v>
      </c>
      <c r="F392" s="234">
        <v>10</v>
      </c>
      <c r="G392" s="234">
        <v>393</v>
      </c>
      <c r="H392" s="234">
        <v>0</v>
      </c>
      <c r="I392" s="234">
        <v>0</v>
      </c>
      <c r="J392" s="234">
        <v>0</v>
      </c>
      <c r="K392" s="234">
        <v>23</v>
      </c>
      <c r="L392" s="234">
        <v>1195</v>
      </c>
      <c r="M392" s="234">
        <v>170</v>
      </c>
      <c r="N392" s="234">
        <v>14307.75</v>
      </c>
      <c r="O392" s="234">
        <v>53</v>
      </c>
      <c r="P392" s="50"/>
      <c r="Q392" s="50"/>
      <c r="R392" s="50"/>
      <c r="S392" s="50"/>
      <c r="T392" s="50"/>
      <c r="U392" s="50"/>
      <c r="V392" s="50"/>
      <c r="W392" s="50"/>
      <c r="AI392" s="50">
        <f>SUM(F398:F399)</f>
        <v>31</v>
      </c>
      <c r="AJ392" s="50"/>
      <c r="AK392" s="50">
        <f>SUM(G398:G399)</f>
        <v>847</v>
      </c>
      <c r="AL392" s="50"/>
      <c r="AM392" s="53">
        <f>AI392/F408</f>
        <v>0.14351851851851852</v>
      </c>
      <c r="AN392" s="50"/>
      <c r="AO392" s="53">
        <f>AK392/G408</f>
        <v>8.3621285418106428E-2</v>
      </c>
    </row>
    <row r="393" spans="2:41">
      <c r="D393" s="270">
        <v>102</v>
      </c>
      <c r="E393" s="234" t="s">
        <v>44</v>
      </c>
      <c r="F393" s="234">
        <v>1</v>
      </c>
      <c r="G393" s="234">
        <v>15</v>
      </c>
      <c r="H393" s="234">
        <v>0</v>
      </c>
      <c r="I393" s="234">
        <v>0</v>
      </c>
      <c r="J393" s="234">
        <v>0</v>
      </c>
      <c r="K393" s="234">
        <v>5</v>
      </c>
      <c r="L393" s="234">
        <v>90</v>
      </c>
      <c r="M393" s="234">
        <v>6</v>
      </c>
      <c r="N393" s="234">
        <v>337</v>
      </c>
      <c r="O393" s="234">
        <v>98</v>
      </c>
      <c r="P393" s="50"/>
      <c r="Q393" s="50"/>
      <c r="R393" s="50"/>
      <c r="S393" s="50"/>
      <c r="T393" s="50"/>
      <c r="U393" s="50"/>
      <c r="V393" s="50"/>
      <c r="W393" s="50"/>
    </row>
    <row r="394" spans="2:41">
      <c r="D394" s="270">
        <v>79</v>
      </c>
      <c r="E394" s="234" t="s">
        <v>46</v>
      </c>
      <c r="F394" s="234">
        <v>23</v>
      </c>
      <c r="G394" s="234">
        <v>841</v>
      </c>
      <c r="H394" s="234">
        <v>17</v>
      </c>
      <c r="I394" s="234">
        <v>620</v>
      </c>
      <c r="J394" s="234">
        <v>4</v>
      </c>
      <c r="K394" s="234">
        <v>97</v>
      </c>
      <c r="L394" s="234">
        <v>1102</v>
      </c>
      <c r="M394" s="234">
        <v>109</v>
      </c>
      <c r="N394" s="234">
        <v>12227</v>
      </c>
      <c r="O394" s="234">
        <v>60</v>
      </c>
      <c r="V394" s="50"/>
      <c r="W394" s="50"/>
    </row>
    <row r="395" spans="2:41">
      <c r="D395" s="270">
        <v>125</v>
      </c>
      <c r="E395" s="234" t="s">
        <v>47</v>
      </c>
      <c r="F395" s="234">
        <v>29</v>
      </c>
      <c r="G395" s="234">
        <v>1133</v>
      </c>
      <c r="H395" s="234">
        <v>0</v>
      </c>
      <c r="I395" s="234">
        <v>600</v>
      </c>
      <c r="J395" s="234">
        <v>0</v>
      </c>
      <c r="K395" s="234">
        <v>21</v>
      </c>
      <c r="L395" s="234">
        <v>608.5</v>
      </c>
      <c r="M395" s="234">
        <v>63</v>
      </c>
      <c r="N395" s="234">
        <v>4605</v>
      </c>
      <c r="O395" s="234">
        <v>106</v>
      </c>
      <c r="V395" s="50"/>
      <c r="W395" s="50"/>
      <c r="AK395" s="142"/>
      <c r="AL395" s="142" t="s">
        <v>1987</v>
      </c>
      <c r="AM395" s="142"/>
      <c r="AN395" s="142"/>
    </row>
    <row r="396" spans="2:41">
      <c r="D396" s="270">
        <v>38</v>
      </c>
      <c r="E396" s="234" t="s">
        <v>49</v>
      </c>
      <c r="F396" s="234">
        <v>17</v>
      </c>
      <c r="G396" s="234">
        <v>480</v>
      </c>
      <c r="H396" s="234">
        <v>1</v>
      </c>
      <c r="I396" s="234">
        <v>60</v>
      </c>
      <c r="J396" s="234">
        <v>0</v>
      </c>
      <c r="K396" s="234">
        <v>11</v>
      </c>
      <c r="L396" s="234">
        <v>503</v>
      </c>
      <c r="M396" s="234">
        <v>65</v>
      </c>
      <c r="N396" s="234">
        <v>4610</v>
      </c>
      <c r="O396" s="234">
        <v>32</v>
      </c>
      <c r="V396" s="50"/>
      <c r="W396" s="50"/>
      <c r="AK396" s="142"/>
      <c r="AL396" s="142" t="s">
        <v>1988</v>
      </c>
      <c r="AM396" s="142" t="s">
        <v>1989</v>
      </c>
      <c r="AN396" s="142" t="s">
        <v>1990</v>
      </c>
    </row>
    <row r="397" spans="2:41">
      <c r="D397" s="270">
        <v>217</v>
      </c>
      <c r="E397" s="234" t="s">
        <v>67</v>
      </c>
      <c r="F397" s="234">
        <v>8</v>
      </c>
      <c r="G397" s="234">
        <v>404</v>
      </c>
      <c r="H397" s="234">
        <v>1</v>
      </c>
      <c r="I397" s="234">
        <v>200</v>
      </c>
      <c r="J397" s="234">
        <v>0</v>
      </c>
      <c r="K397" s="234">
        <v>50</v>
      </c>
      <c r="L397" s="234">
        <v>1015</v>
      </c>
      <c r="M397" s="234">
        <v>34</v>
      </c>
      <c r="N397" s="234">
        <v>3355</v>
      </c>
      <c r="O397" s="234">
        <v>206</v>
      </c>
      <c r="P397" s="50"/>
      <c r="Q397" s="50"/>
      <c r="R397" s="50"/>
      <c r="S397" s="50"/>
      <c r="T397" s="50"/>
      <c r="U397" s="50"/>
      <c r="V397" s="50"/>
      <c r="W397" s="50"/>
      <c r="AK397" s="142" t="e">
        <f>#REF!+#REF!+K433</f>
        <v>#REF!</v>
      </c>
      <c r="AL397" s="149" t="e">
        <f>#REF!/AK397</f>
        <v>#REF!</v>
      </c>
      <c r="AM397" s="149" t="e">
        <f>#REF!/AK397</f>
        <v>#REF!</v>
      </c>
      <c r="AN397" s="149" t="e">
        <f>K433/AK397</f>
        <v>#REF!</v>
      </c>
    </row>
    <row r="398" spans="2:41">
      <c r="B398">
        <f>SUM(D398:D399)</f>
        <v>150</v>
      </c>
      <c r="D398" s="270">
        <v>87</v>
      </c>
      <c r="E398" s="234" t="s">
        <v>68</v>
      </c>
      <c r="F398" s="234">
        <v>12</v>
      </c>
      <c r="G398" s="234">
        <v>395</v>
      </c>
      <c r="H398" s="234">
        <v>2</v>
      </c>
      <c r="I398" s="234">
        <v>0</v>
      </c>
      <c r="J398" s="234">
        <v>0</v>
      </c>
      <c r="K398" s="234">
        <v>0</v>
      </c>
      <c r="L398" s="234">
        <v>0</v>
      </c>
      <c r="M398" s="234">
        <v>24</v>
      </c>
      <c r="N398" s="234">
        <v>2090</v>
      </c>
      <c r="O398" s="234">
        <v>72</v>
      </c>
      <c r="P398" s="50"/>
      <c r="Q398" s="50"/>
      <c r="R398" s="50"/>
      <c r="S398" s="50"/>
      <c r="T398" s="50"/>
      <c r="U398" s="50"/>
      <c r="V398" s="50"/>
      <c r="W398" s="50"/>
      <c r="AK398" s="142" t="e">
        <f>AK397+F433</f>
        <v>#REF!</v>
      </c>
      <c r="AL398" s="142"/>
      <c r="AM398" s="142"/>
      <c r="AN398" s="149" t="e">
        <f>#REF!/K433</f>
        <v>#REF!</v>
      </c>
    </row>
    <row r="399" spans="2:41">
      <c r="D399" s="270">
        <v>63</v>
      </c>
      <c r="E399" s="234" t="s">
        <v>69</v>
      </c>
      <c r="F399" s="234">
        <v>19</v>
      </c>
      <c r="G399" s="234">
        <v>452</v>
      </c>
      <c r="H399" s="234">
        <v>0</v>
      </c>
      <c r="I399" s="234">
        <v>0</v>
      </c>
      <c r="J399" s="234">
        <v>0</v>
      </c>
      <c r="K399" s="234">
        <v>0</v>
      </c>
      <c r="L399" s="234">
        <v>0</v>
      </c>
      <c r="M399" s="234">
        <v>6</v>
      </c>
      <c r="N399" s="234">
        <v>180</v>
      </c>
      <c r="O399" s="234">
        <v>59</v>
      </c>
      <c r="P399" s="50"/>
      <c r="Q399" s="50"/>
      <c r="R399" s="50"/>
      <c r="S399" s="50"/>
      <c r="T399" s="50"/>
      <c r="U399" s="50"/>
      <c r="V399" s="50"/>
      <c r="W399" s="50"/>
      <c r="AJ399" s="142" t="s">
        <v>1991</v>
      </c>
      <c r="AK399" s="149" t="e">
        <f>F433/AK398</f>
        <v>#REF!</v>
      </c>
      <c r="AL399" s="142"/>
      <c r="AM399" s="142"/>
      <c r="AN399" s="142"/>
    </row>
    <row r="400" spans="2:41">
      <c r="B400" s="48">
        <f>B398/D408</f>
        <v>0.10744985673352435</v>
      </c>
      <c r="D400" s="270">
        <v>33</v>
      </c>
      <c r="E400" s="234" t="s">
        <v>71</v>
      </c>
      <c r="F400" s="234">
        <v>0</v>
      </c>
      <c r="G400" s="234">
        <v>0</v>
      </c>
      <c r="H400" s="234">
        <v>0</v>
      </c>
      <c r="I400" s="234">
        <v>0</v>
      </c>
      <c r="J400" s="234">
        <v>0</v>
      </c>
      <c r="K400" s="234">
        <v>0</v>
      </c>
      <c r="L400" s="234">
        <v>0</v>
      </c>
      <c r="M400" s="234">
        <v>0</v>
      </c>
      <c r="N400" s="234">
        <v>0</v>
      </c>
      <c r="O400" s="234">
        <v>33</v>
      </c>
      <c r="P400" s="50" t="s">
        <v>383</v>
      </c>
      <c r="Q400" s="50"/>
      <c r="R400" s="50"/>
      <c r="S400" s="50"/>
      <c r="T400" s="50"/>
      <c r="U400" s="50"/>
      <c r="V400" s="50"/>
      <c r="W400" s="50"/>
    </row>
    <row r="401" spans="1:61">
      <c r="D401" s="270">
        <v>83</v>
      </c>
      <c r="E401" s="234" t="s">
        <v>72</v>
      </c>
      <c r="F401" s="234">
        <v>0</v>
      </c>
      <c r="G401" s="234">
        <v>0</v>
      </c>
      <c r="H401" s="234">
        <v>0</v>
      </c>
      <c r="I401" s="234">
        <v>0</v>
      </c>
      <c r="J401" s="234">
        <v>0</v>
      </c>
      <c r="K401" s="234">
        <v>0</v>
      </c>
      <c r="L401" s="234">
        <v>0</v>
      </c>
      <c r="M401" s="234">
        <v>1</v>
      </c>
      <c r="N401" s="234">
        <v>100</v>
      </c>
      <c r="O401" s="234">
        <v>82</v>
      </c>
      <c r="P401" s="50"/>
      <c r="Q401" s="50"/>
      <c r="R401" s="50"/>
      <c r="S401" s="50"/>
      <c r="T401" s="50"/>
      <c r="U401" s="50"/>
      <c r="V401" s="50"/>
      <c r="W401" s="50"/>
    </row>
    <row r="402" spans="1:61">
      <c r="D402" s="270">
        <v>49</v>
      </c>
      <c r="E402" s="234" t="s">
        <v>73</v>
      </c>
      <c r="F402" s="234">
        <v>2</v>
      </c>
      <c r="G402" s="234">
        <v>70</v>
      </c>
      <c r="H402" s="234">
        <v>0</v>
      </c>
      <c r="I402" s="234">
        <v>0</v>
      </c>
      <c r="J402" s="234">
        <v>0</v>
      </c>
      <c r="K402" s="234">
        <v>0</v>
      </c>
      <c r="L402" s="234">
        <v>0</v>
      </c>
      <c r="M402" s="234">
        <v>12</v>
      </c>
      <c r="N402" s="234">
        <v>1020</v>
      </c>
      <c r="O402" s="234">
        <v>43</v>
      </c>
    </row>
    <row r="403" spans="1:61">
      <c r="D403" s="270">
        <v>195</v>
      </c>
      <c r="E403" s="234" t="s">
        <v>75</v>
      </c>
      <c r="F403" s="234">
        <v>57</v>
      </c>
      <c r="G403" s="234">
        <v>2969</v>
      </c>
      <c r="H403" s="234">
        <v>0</v>
      </c>
      <c r="I403" s="234">
        <v>0</v>
      </c>
      <c r="J403" s="234">
        <v>0</v>
      </c>
      <c r="K403" s="234">
        <v>0</v>
      </c>
      <c r="L403" s="234">
        <v>0</v>
      </c>
      <c r="M403" s="234">
        <v>86</v>
      </c>
      <c r="N403" s="234">
        <v>10366</v>
      </c>
      <c r="O403" s="234">
        <v>168</v>
      </c>
    </row>
    <row r="404" spans="1:61">
      <c r="D404" s="270">
        <v>26</v>
      </c>
      <c r="E404" s="234" t="s">
        <v>80</v>
      </c>
      <c r="F404" s="234">
        <v>3</v>
      </c>
      <c r="G404" s="234">
        <v>65</v>
      </c>
      <c r="H404" s="234">
        <v>0</v>
      </c>
      <c r="I404" s="234">
        <v>0</v>
      </c>
      <c r="J404" s="234">
        <v>0</v>
      </c>
      <c r="K404" s="234">
        <v>0</v>
      </c>
      <c r="L404" s="234">
        <v>0</v>
      </c>
      <c r="M404" s="234">
        <v>3</v>
      </c>
      <c r="N404" s="234">
        <v>300</v>
      </c>
      <c r="O404" s="234">
        <v>25</v>
      </c>
    </row>
    <row r="405" spans="1:61">
      <c r="D405" s="270"/>
      <c r="E405" s="234"/>
      <c r="F405" s="234"/>
      <c r="G405" s="234"/>
      <c r="H405" s="234"/>
      <c r="I405" s="234"/>
      <c r="J405" s="234"/>
      <c r="K405" s="234"/>
      <c r="L405" s="234"/>
      <c r="M405" s="234"/>
      <c r="N405" s="234"/>
      <c r="O405" s="234"/>
    </row>
    <row r="406" spans="1:61">
      <c r="D406" s="270">
        <v>21</v>
      </c>
      <c r="E406" s="234" t="s">
        <v>82</v>
      </c>
      <c r="F406" s="234">
        <v>3</v>
      </c>
      <c r="G406" s="234">
        <v>190</v>
      </c>
      <c r="H406" s="234">
        <v>0</v>
      </c>
      <c r="I406" s="234">
        <v>0</v>
      </c>
      <c r="J406" s="234">
        <v>0</v>
      </c>
      <c r="K406" s="234">
        <v>0</v>
      </c>
      <c r="L406" s="234">
        <v>0</v>
      </c>
      <c r="M406" s="234">
        <v>4</v>
      </c>
      <c r="N406" s="234">
        <v>580</v>
      </c>
      <c r="O406" s="234">
        <v>18</v>
      </c>
    </row>
    <row r="407" spans="1:61">
      <c r="D407" s="270">
        <v>14</v>
      </c>
      <c r="E407" s="234" t="s">
        <v>85</v>
      </c>
      <c r="F407" s="234">
        <v>0</v>
      </c>
      <c r="G407" s="234">
        <v>0</v>
      </c>
      <c r="H407" s="234">
        <v>0</v>
      </c>
      <c r="I407" s="234">
        <v>0</v>
      </c>
      <c r="J407" s="234">
        <v>0</v>
      </c>
      <c r="K407" s="234">
        <v>0</v>
      </c>
      <c r="L407" s="234">
        <v>0</v>
      </c>
      <c r="M407" s="234">
        <v>0</v>
      </c>
      <c r="N407" s="234">
        <v>0</v>
      </c>
      <c r="O407" s="234">
        <v>14</v>
      </c>
      <c r="AK407" s="482" t="s">
        <v>2007</v>
      </c>
      <c r="AL407" s="482" t="s">
        <v>2008</v>
      </c>
      <c r="AM407" s="482" t="s">
        <v>2009</v>
      </c>
    </row>
    <row r="408" spans="1:61">
      <c r="D408" s="304">
        <f>SUM(D390:D407)</f>
        <v>1396</v>
      </c>
      <c r="E408" s="234" t="s">
        <v>87</v>
      </c>
      <c r="F408" s="234">
        <v>216</v>
      </c>
      <c r="G408" s="234">
        <v>10129</v>
      </c>
      <c r="H408" s="234">
        <v>27</v>
      </c>
      <c r="I408" s="234">
        <v>1850</v>
      </c>
      <c r="J408" s="234">
        <v>4</v>
      </c>
      <c r="K408" s="234">
        <v>261</v>
      </c>
      <c r="L408" s="234">
        <v>6145.5</v>
      </c>
      <c r="M408" s="234">
        <v>712</v>
      </c>
      <c r="N408" s="234">
        <v>65001.75</v>
      </c>
      <c r="O408" s="234">
        <v>1488</v>
      </c>
      <c r="AK408" s="482"/>
      <c r="AL408" s="482"/>
      <c r="AM408" s="482"/>
    </row>
    <row r="409" spans="1:61" ht="15" customHeight="1">
      <c r="AK409" s="482"/>
      <c r="AL409" s="482"/>
      <c r="AM409" s="482"/>
    </row>
    <row r="410" spans="1:61" ht="15" customHeight="1">
      <c r="AP410" s="188"/>
      <c r="AQ410" s="188"/>
      <c r="AR410" s="188"/>
      <c r="AS410" s="188"/>
      <c r="AT410" s="188"/>
      <c r="AU410" s="188"/>
      <c r="AV410" s="188"/>
      <c r="AW410" s="188"/>
      <c r="AX410" s="188"/>
      <c r="AY410" s="188"/>
      <c r="AZ410" s="188"/>
      <c r="BA410" s="188"/>
      <c r="BB410" s="188"/>
      <c r="BC410" s="188"/>
      <c r="BD410" s="188"/>
      <c r="BE410" s="188"/>
      <c r="BF410" s="188"/>
      <c r="BG410" s="188"/>
    </row>
    <row r="411" spans="1:61" ht="15" customHeight="1">
      <c r="B411" s="185"/>
      <c r="C411" s="185"/>
      <c r="D411" s="185"/>
      <c r="E411" s="185"/>
      <c r="F411" s="185"/>
      <c r="G411" s="185"/>
      <c r="H411" s="185"/>
      <c r="I411" s="185"/>
      <c r="J411" s="185"/>
      <c r="K411" s="185"/>
      <c r="L411" s="185"/>
      <c r="M411" s="185"/>
      <c r="N411" s="185"/>
      <c r="O411" s="185"/>
      <c r="P411" s="185"/>
      <c r="Q411" s="185"/>
      <c r="R411" s="185"/>
      <c r="S411" s="185"/>
      <c r="T411" s="185"/>
      <c r="U411" s="185"/>
      <c r="V411" s="185"/>
      <c r="W411" s="185"/>
      <c r="X411" s="185"/>
      <c r="Y411" s="185"/>
      <c r="Z411" s="185"/>
      <c r="AA411" s="185"/>
      <c r="AB411" s="185"/>
      <c r="AC411" s="185"/>
      <c r="AD411" s="208"/>
      <c r="AE411" s="185"/>
      <c r="AF411" s="185"/>
      <c r="AP411" s="188"/>
      <c r="AQ411" s="188"/>
      <c r="AR411" s="188"/>
      <c r="AS411" s="188"/>
      <c r="AT411" s="188"/>
      <c r="AU411" s="188"/>
      <c r="AV411" s="188"/>
      <c r="AW411" s="188"/>
      <c r="AX411" s="188"/>
      <c r="AY411" s="188"/>
      <c r="AZ411" s="188"/>
      <c r="BA411" s="188"/>
      <c r="BB411" s="188"/>
      <c r="BC411" s="188"/>
      <c r="BD411" s="188"/>
      <c r="BE411" s="188"/>
      <c r="BF411" s="188"/>
      <c r="BG411" s="188"/>
    </row>
    <row r="412" spans="1:61" ht="15" customHeight="1">
      <c r="B412" s="185"/>
      <c r="C412" s="185"/>
      <c r="D412" s="185"/>
      <c r="E412" s="185"/>
      <c r="F412" s="185"/>
      <c r="G412" s="185"/>
      <c r="H412" s="185"/>
      <c r="I412" s="185"/>
      <c r="J412" s="185"/>
      <c r="K412" s="185"/>
      <c r="L412" s="185"/>
      <c r="M412" s="185"/>
      <c r="N412" s="185"/>
      <c r="O412" s="185"/>
      <c r="P412" s="185"/>
      <c r="Q412" s="185"/>
      <c r="R412" s="185"/>
      <c r="S412" s="185"/>
      <c r="T412" s="185"/>
      <c r="U412" s="185"/>
      <c r="V412" s="185"/>
      <c r="W412" s="185"/>
      <c r="X412" s="185"/>
      <c r="Y412" s="185"/>
      <c r="Z412" s="185"/>
      <c r="AA412" s="185"/>
      <c r="AB412" s="185"/>
      <c r="AC412" s="185"/>
      <c r="AD412" s="185"/>
      <c r="AE412" s="185"/>
      <c r="AF412" s="185"/>
      <c r="AI412" s="188"/>
      <c r="AJ412" s="188"/>
      <c r="AK412" s="188"/>
      <c r="AL412" s="188"/>
      <c r="AM412" s="188"/>
      <c r="AN412" s="188"/>
      <c r="AO412" s="188"/>
      <c r="AP412" s="188"/>
      <c r="AQ412" s="188"/>
      <c r="AR412" s="188"/>
      <c r="AS412" s="188"/>
      <c r="AT412" s="188"/>
      <c r="AU412" s="188"/>
      <c r="AV412" s="188"/>
      <c r="AW412" s="188"/>
      <c r="AX412" s="188"/>
      <c r="AY412" s="188"/>
      <c r="AZ412" s="188"/>
      <c r="BA412" s="188"/>
      <c r="BB412" s="188"/>
      <c r="BC412" s="188"/>
      <c r="BD412" s="188"/>
      <c r="BE412" s="188"/>
      <c r="BF412" s="188"/>
      <c r="BG412" s="188"/>
      <c r="BH412" s="188"/>
      <c r="BI412" s="188"/>
    </row>
    <row r="413" spans="1:61" ht="15" customHeight="1">
      <c r="B413" s="185"/>
      <c r="C413" s="185"/>
      <c r="D413" s="482" t="s">
        <v>0</v>
      </c>
      <c r="E413" s="661" t="s">
        <v>1</v>
      </c>
      <c r="F413" s="661" t="s">
        <v>1992</v>
      </c>
      <c r="G413" s="661"/>
      <c r="H413" s="661"/>
      <c r="I413" s="661"/>
      <c r="J413" s="663"/>
      <c r="K413" s="661" t="s">
        <v>1993</v>
      </c>
      <c r="L413" s="661"/>
      <c r="M413" s="661"/>
      <c r="N413" s="661"/>
      <c r="O413" s="664"/>
      <c r="P413" s="662" t="s">
        <v>1994</v>
      </c>
      <c r="Q413" s="662"/>
      <c r="R413" s="662"/>
      <c r="S413" s="662"/>
      <c r="T413" s="662"/>
      <c r="U413" s="380"/>
      <c r="V413" s="380"/>
      <c r="Z413" s="185"/>
      <c r="AA413" s="380"/>
      <c r="AB413" s="380"/>
      <c r="AC413" s="193"/>
      <c r="AD413" s="193"/>
      <c r="AE413" s="193"/>
      <c r="AF413" s="206"/>
      <c r="AG413" s="150"/>
      <c r="AH413" s="162"/>
      <c r="AI413" s="188"/>
      <c r="AJ413" s="190"/>
      <c r="AK413" s="190"/>
      <c r="AL413" s="190"/>
      <c r="AM413" s="190"/>
      <c r="AN413" s="190"/>
      <c r="AO413" s="190"/>
      <c r="AP413" s="190"/>
      <c r="AQ413" s="190"/>
      <c r="AR413" s="190"/>
      <c r="AS413" s="190"/>
      <c r="AT413" s="191"/>
      <c r="AU413" s="191"/>
      <c r="AV413" s="191"/>
      <c r="AW413" s="191"/>
      <c r="AX413" s="191"/>
      <c r="AY413" s="191"/>
      <c r="AZ413" s="188"/>
      <c r="BA413" s="190"/>
      <c r="BB413" s="190"/>
      <c r="BC413" s="190"/>
      <c r="BD413" s="190"/>
      <c r="BE413" s="190"/>
      <c r="BF413" s="190"/>
      <c r="BG413" s="190"/>
      <c r="BH413" s="190"/>
      <c r="BI413" s="188"/>
    </row>
    <row r="414" spans="1:61" ht="21.75" customHeight="1">
      <c r="B414" s="185"/>
      <c r="C414" s="185"/>
      <c r="D414" s="482"/>
      <c r="E414" s="661"/>
      <c r="F414" s="661" t="s">
        <v>2195</v>
      </c>
      <c r="G414" s="661" t="s">
        <v>8</v>
      </c>
      <c r="H414" s="661" t="s">
        <v>2013</v>
      </c>
      <c r="I414" s="661" t="s">
        <v>2014</v>
      </c>
      <c r="J414" s="663"/>
      <c r="K414" s="661" t="s">
        <v>2195</v>
      </c>
      <c r="L414" s="661" t="s">
        <v>8</v>
      </c>
      <c r="M414" s="679" t="s">
        <v>2013</v>
      </c>
      <c r="N414" s="661" t="s">
        <v>2014</v>
      </c>
      <c r="O414" s="664"/>
      <c r="P414" s="661" t="s">
        <v>2195</v>
      </c>
      <c r="Q414" s="662" t="s">
        <v>2012</v>
      </c>
      <c r="R414" s="661" t="s">
        <v>208</v>
      </c>
      <c r="S414" s="661" t="s">
        <v>2013</v>
      </c>
      <c r="T414" s="661" t="s">
        <v>2014</v>
      </c>
      <c r="Z414" s="185"/>
      <c r="AA414" s="594"/>
      <c r="AB414" s="594"/>
      <c r="AC414" s="193"/>
      <c r="AD414" s="193"/>
      <c r="AE414" s="193"/>
      <c r="AF414" s="206"/>
      <c r="AG414" s="150"/>
      <c r="AH414" s="162"/>
      <c r="AI414" s="188"/>
      <c r="AJ414" s="190"/>
      <c r="AK414" s="190"/>
      <c r="AL414" s="190"/>
      <c r="AM414" s="190"/>
      <c r="AN414" s="190"/>
      <c r="AO414" s="190"/>
      <c r="AP414" s="190"/>
      <c r="AQ414" s="190"/>
      <c r="AR414" s="190"/>
      <c r="AS414" s="190"/>
      <c r="AT414" s="190"/>
      <c r="AU414" s="190"/>
      <c r="AV414" s="215"/>
      <c r="AW414" s="190"/>
      <c r="AX414" s="190"/>
      <c r="AY414" s="190"/>
      <c r="AZ414" s="188"/>
      <c r="BA414" s="190"/>
      <c r="BB414" s="190"/>
      <c r="BC414" s="191"/>
      <c r="BD414" s="190"/>
      <c r="BE414" s="190"/>
      <c r="BF414" s="190"/>
      <c r="BG414" s="190"/>
      <c r="BH414" s="190"/>
      <c r="BI414" s="188"/>
    </row>
    <row r="415" spans="1:61" ht="24.75" customHeight="1">
      <c r="B415" s="185"/>
      <c r="C415" s="185"/>
      <c r="D415" s="482"/>
      <c r="E415" s="661"/>
      <c r="F415" s="661"/>
      <c r="G415" s="661"/>
      <c r="H415" s="661"/>
      <c r="I415" s="661"/>
      <c r="J415" s="663"/>
      <c r="K415" s="661"/>
      <c r="L415" s="661"/>
      <c r="M415" s="679"/>
      <c r="N415" s="661"/>
      <c r="O415" s="664"/>
      <c r="P415" s="661"/>
      <c r="Q415" s="662"/>
      <c r="R415" s="661"/>
      <c r="S415" s="661"/>
      <c r="T415" s="661"/>
      <c r="Z415" s="185"/>
      <c r="AA415" s="594"/>
      <c r="AB415" s="594"/>
      <c r="AC415" s="193"/>
      <c r="AD415" s="193"/>
      <c r="AE415" s="193"/>
      <c r="AF415" s="206"/>
      <c r="AG415" s="150"/>
      <c r="AH415" s="150"/>
      <c r="AI415" s="203"/>
      <c r="AJ415" s="190"/>
      <c r="AK415" s="190"/>
      <c r="AL415" s="190"/>
      <c r="AM415" s="190"/>
      <c r="AN415" s="190"/>
      <c r="AO415" s="190"/>
      <c r="AP415" s="190"/>
      <c r="AQ415" s="190"/>
      <c r="AR415" s="190"/>
      <c r="AS415" s="190"/>
      <c r="AT415" s="190"/>
      <c r="AU415" s="190"/>
      <c r="AV415" s="215"/>
      <c r="AW415" s="190"/>
      <c r="AX415" s="190"/>
      <c r="AY415" s="190"/>
      <c r="AZ415" s="188"/>
      <c r="BA415" s="190"/>
      <c r="BB415" s="190"/>
      <c r="BC415" s="191"/>
      <c r="BD415" s="190"/>
      <c r="BE415" s="190"/>
      <c r="BF415" s="190"/>
      <c r="BG415" s="190"/>
      <c r="BH415" s="190"/>
      <c r="BI415" s="188"/>
    </row>
    <row r="416" spans="1:61" ht="15" customHeight="1">
      <c r="A416" s="164"/>
      <c r="B416" s="209"/>
      <c r="C416" s="209"/>
      <c r="D416" s="270">
        <v>82</v>
      </c>
      <c r="E416" s="374" t="s">
        <v>18</v>
      </c>
      <c r="F416" s="374">
        <v>24</v>
      </c>
      <c r="G416" s="374">
        <v>1375</v>
      </c>
      <c r="H416" s="374">
        <v>3</v>
      </c>
      <c r="I416" s="330">
        <f t="shared" ref="I416:I433" si="10">H416/D416</f>
        <v>3.6585365853658534E-2</v>
      </c>
      <c r="J416" s="663"/>
      <c r="K416" s="374">
        <v>75.5</v>
      </c>
      <c r="L416" s="374">
        <v>1352</v>
      </c>
      <c r="M416" s="374">
        <v>9</v>
      </c>
      <c r="N416" s="331">
        <f t="shared" ref="N416:N433" si="11">M416/D416</f>
        <v>0.10975609756097561</v>
      </c>
      <c r="O416" s="664"/>
      <c r="P416" s="374">
        <v>0</v>
      </c>
      <c r="Q416" s="374">
        <v>0</v>
      </c>
      <c r="R416" s="374">
        <v>0</v>
      </c>
      <c r="S416" s="374">
        <v>0</v>
      </c>
      <c r="T416" s="330">
        <f t="shared" ref="T416:T433" si="12">S416/D416</f>
        <v>0</v>
      </c>
      <c r="Z416" s="185"/>
      <c r="AA416" s="381"/>
      <c r="AB416" s="382"/>
      <c r="AC416" s="186"/>
      <c r="AD416" s="187"/>
      <c r="AE416" s="186"/>
      <c r="AF416" s="206"/>
      <c r="AG416" s="150"/>
      <c r="AH416" s="163"/>
      <c r="AI416" s="204"/>
      <c r="AJ416" s="189"/>
      <c r="AK416" s="189"/>
      <c r="AL416" s="213"/>
      <c r="AM416" s="189"/>
      <c r="AN416" s="213"/>
      <c r="AO416" s="189"/>
      <c r="AP416" s="201"/>
      <c r="AQ416" s="202"/>
      <c r="AR416" s="214"/>
      <c r="AS416" s="190"/>
      <c r="AT416" s="213"/>
      <c r="AU416" s="213"/>
      <c r="AV416" s="189"/>
      <c r="AW416" s="205"/>
      <c r="AX416" s="202"/>
      <c r="AY416" s="202"/>
      <c r="AZ416" s="188"/>
      <c r="BA416" s="189"/>
      <c r="BB416" s="189"/>
      <c r="BC416" s="189"/>
      <c r="BD416" s="189"/>
      <c r="BE416" s="189"/>
      <c r="BF416" s="201"/>
      <c r="BG416" s="189"/>
      <c r="BH416" s="189"/>
      <c r="BI416" s="188"/>
    </row>
    <row r="417" spans="1:61" ht="15" customHeight="1">
      <c r="A417" s="164"/>
      <c r="B417" s="209"/>
      <c r="C417" s="209"/>
      <c r="D417" s="270">
        <v>101</v>
      </c>
      <c r="E417" s="374" t="s">
        <v>38</v>
      </c>
      <c r="F417" s="374">
        <v>265</v>
      </c>
      <c r="G417" s="374">
        <v>4199.5600000000004</v>
      </c>
      <c r="H417" s="374">
        <v>10</v>
      </c>
      <c r="I417" s="330">
        <f t="shared" si="10"/>
        <v>9.9009900990099015E-2</v>
      </c>
      <c r="J417" s="663"/>
      <c r="K417" s="374">
        <v>1527</v>
      </c>
      <c r="L417" s="374">
        <v>2845.75</v>
      </c>
      <c r="M417" s="374">
        <v>7</v>
      </c>
      <c r="N417" s="331">
        <f t="shared" si="11"/>
        <v>6.9306930693069313E-2</v>
      </c>
      <c r="O417" s="664"/>
      <c r="P417" s="374">
        <v>19</v>
      </c>
      <c r="Q417" s="374">
        <v>34.4</v>
      </c>
      <c r="R417" s="374">
        <v>280</v>
      </c>
      <c r="S417" s="374">
        <v>3</v>
      </c>
      <c r="T417" s="330">
        <f t="shared" si="12"/>
        <v>2.9702970297029702E-2</v>
      </c>
      <c r="Z417" s="185"/>
      <c r="AA417" s="378"/>
      <c r="AB417" s="379"/>
      <c r="AC417" s="186"/>
      <c r="AD417" s="187"/>
      <c r="AE417" s="186"/>
      <c r="AF417" s="206"/>
      <c r="AG417" s="150"/>
      <c r="AH417" s="163"/>
      <c r="AI417" s="204"/>
      <c r="AJ417" s="189"/>
      <c r="AK417" s="189"/>
      <c r="AL417" s="189"/>
      <c r="AM417" s="189"/>
      <c r="AN417" s="189"/>
      <c r="AO417" s="189"/>
      <c r="AP417" s="201"/>
      <c r="AQ417" s="202"/>
      <c r="AR417" s="214"/>
      <c r="AS417" s="190"/>
      <c r="AT417" s="189"/>
      <c r="AU417" s="189"/>
      <c r="AV417" s="189"/>
      <c r="AW417" s="205"/>
      <c r="AX417" s="202"/>
      <c r="AY417" s="202"/>
      <c r="AZ417" s="188"/>
      <c r="BA417" s="189"/>
      <c r="BB417" s="189"/>
      <c r="BC417" s="189"/>
      <c r="BD417" s="189"/>
      <c r="BE417" s="189"/>
      <c r="BF417" s="201"/>
      <c r="BG417" s="202"/>
      <c r="BH417" s="202"/>
      <c r="BI417" s="188"/>
    </row>
    <row r="418" spans="1:61" ht="15" customHeight="1">
      <c r="A418" s="164"/>
      <c r="B418" s="209"/>
      <c r="C418" s="209"/>
      <c r="D418" s="270">
        <v>81</v>
      </c>
      <c r="E418" s="374" t="s">
        <v>43</v>
      </c>
      <c r="F418" s="374">
        <v>80</v>
      </c>
      <c r="G418" s="374">
        <v>1431</v>
      </c>
      <c r="H418" s="374">
        <v>4</v>
      </c>
      <c r="I418" s="330">
        <f t="shared" si="10"/>
        <v>4.9382716049382713E-2</v>
      </c>
      <c r="J418" s="663"/>
      <c r="K418" s="374">
        <v>1085</v>
      </c>
      <c r="L418" s="374">
        <v>1933</v>
      </c>
      <c r="M418" s="374">
        <v>14</v>
      </c>
      <c r="N418" s="331">
        <f t="shared" si="11"/>
        <v>0.1728395061728395</v>
      </c>
      <c r="O418" s="664"/>
      <c r="P418" s="374">
        <v>56.5</v>
      </c>
      <c r="Q418" s="374">
        <v>121.4</v>
      </c>
      <c r="R418" s="374">
        <v>976</v>
      </c>
      <c r="S418" s="374">
        <v>4</v>
      </c>
      <c r="T418" s="330">
        <f t="shared" si="12"/>
        <v>4.9382716049382713E-2</v>
      </c>
      <c r="Z418" s="185"/>
      <c r="AA418" s="378"/>
      <c r="AB418" s="379"/>
      <c r="AC418" s="186"/>
      <c r="AD418" s="187"/>
      <c r="AE418" s="186"/>
      <c r="AF418" s="206"/>
      <c r="AG418" s="150"/>
      <c r="AH418" s="163"/>
      <c r="AI418" s="204"/>
      <c r="AJ418" s="189"/>
      <c r="AK418" s="189"/>
      <c r="AL418" s="189"/>
      <c r="AM418" s="189"/>
      <c r="AN418" s="189"/>
      <c r="AO418" s="189"/>
      <c r="AP418" s="201"/>
      <c r="AQ418" s="202"/>
      <c r="AR418" s="214"/>
      <c r="AS418" s="190"/>
      <c r="AT418" s="189"/>
      <c r="AU418" s="189"/>
      <c r="AV418" s="189"/>
      <c r="AW418" s="205"/>
      <c r="AX418" s="202"/>
      <c r="AY418" s="202"/>
      <c r="AZ418" s="188"/>
      <c r="BA418" s="189"/>
      <c r="BB418" s="189"/>
      <c r="BC418" s="189"/>
      <c r="BD418" s="189"/>
      <c r="BE418" s="189"/>
      <c r="BF418" s="201"/>
      <c r="BG418" s="202"/>
      <c r="BH418" s="202"/>
      <c r="BI418" s="188"/>
    </row>
    <row r="419" spans="1:61" ht="15" customHeight="1">
      <c r="A419" s="164"/>
      <c r="B419" s="209"/>
      <c r="C419" s="209"/>
      <c r="D419" s="270">
        <v>102</v>
      </c>
      <c r="E419" s="374" t="s">
        <v>44</v>
      </c>
      <c r="F419" s="374">
        <v>36</v>
      </c>
      <c r="G419" s="374">
        <v>789.5</v>
      </c>
      <c r="H419" s="374">
        <v>3</v>
      </c>
      <c r="I419" s="330">
        <f t="shared" si="10"/>
        <v>2.9411764705882353E-2</v>
      </c>
      <c r="J419" s="663"/>
      <c r="K419" s="374">
        <v>318</v>
      </c>
      <c r="L419" s="374">
        <v>655</v>
      </c>
      <c r="M419" s="374">
        <v>8</v>
      </c>
      <c r="N419" s="331">
        <f t="shared" si="11"/>
        <v>7.8431372549019607E-2</v>
      </c>
      <c r="O419" s="664"/>
      <c r="P419" s="374">
        <v>0</v>
      </c>
      <c r="Q419" s="374">
        <v>0</v>
      </c>
      <c r="R419" s="374">
        <v>0</v>
      </c>
      <c r="S419" s="374">
        <v>0</v>
      </c>
      <c r="T419" s="330">
        <f t="shared" si="12"/>
        <v>0</v>
      </c>
      <c r="X419">
        <f>F433+K433+P433</f>
        <v>10111.5</v>
      </c>
      <c r="Z419" s="185"/>
      <c r="AA419" s="381">
        <f>X419+705</f>
        <v>10816.5</v>
      </c>
      <c r="AB419" s="382"/>
      <c r="AC419" s="186"/>
      <c r="AD419" s="187"/>
      <c r="AE419" s="186"/>
      <c r="AF419" s="206"/>
      <c r="AG419" s="150"/>
      <c r="AH419" s="163"/>
      <c r="AI419" s="204"/>
      <c r="AJ419" s="189"/>
      <c r="AK419" s="189"/>
      <c r="AL419" s="189"/>
      <c r="AM419" s="189"/>
      <c r="AN419" s="189"/>
      <c r="AO419" s="189"/>
      <c r="AP419" s="201"/>
      <c r="AQ419" s="202"/>
      <c r="AR419" s="214"/>
      <c r="AS419" s="190"/>
      <c r="AT419" s="189"/>
      <c r="AU419" s="189"/>
      <c r="AV419" s="189"/>
      <c r="AW419" s="205"/>
      <c r="AX419" s="202"/>
      <c r="AY419" s="202"/>
      <c r="AZ419" s="188"/>
      <c r="BA419" s="189"/>
      <c r="BB419" s="189"/>
      <c r="BC419" s="189"/>
      <c r="BD419" s="189"/>
      <c r="BE419" s="189"/>
      <c r="BF419" s="201"/>
      <c r="BG419" s="189"/>
      <c r="BH419" s="189"/>
      <c r="BI419" s="188"/>
    </row>
    <row r="420" spans="1:61" ht="15" customHeight="1">
      <c r="A420" s="164"/>
      <c r="B420" s="209"/>
      <c r="C420" s="209"/>
      <c r="D420" s="270">
        <v>79</v>
      </c>
      <c r="E420" s="374" t="s">
        <v>46</v>
      </c>
      <c r="F420" s="374">
        <v>162</v>
      </c>
      <c r="G420" s="374">
        <v>2066</v>
      </c>
      <c r="H420" s="374">
        <v>4</v>
      </c>
      <c r="I420" s="330">
        <f t="shared" si="10"/>
        <v>5.0632911392405063E-2</v>
      </c>
      <c r="J420" s="663"/>
      <c r="K420" s="374">
        <v>2594</v>
      </c>
      <c r="L420" s="374">
        <v>6232</v>
      </c>
      <c r="M420" s="374">
        <v>13</v>
      </c>
      <c r="N420" s="331">
        <f t="shared" si="11"/>
        <v>0.16455696202531644</v>
      </c>
      <c r="O420" s="664"/>
      <c r="P420" s="374">
        <v>89</v>
      </c>
      <c r="Q420" s="374">
        <v>166</v>
      </c>
      <c r="R420" s="374">
        <v>1788</v>
      </c>
      <c r="S420" s="374">
        <v>4</v>
      </c>
      <c r="T420" s="330">
        <f t="shared" si="12"/>
        <v>5.0632911392405063E-2</v>
      </c>
      <c r="Z420" s="185"/>
      <c r="AA420" s="378"/>
      <c r="AB420" s="379"/>
      <c r="AC420" s="186"/>
      <c r="AD420" s="187"/>
      <c r="AE420" s="186"/>
      <c r="AF420" s="206"/>
      <c r="AG420" s="150"/>
      <c r="AH420" s="163"/>
      <c r="AI420" s="204"/>
      <c r="AJ420" s="189"/>
      <c r="AK420" s="189" t="s">
        <v>841</v>
      </c>
      <c r="AL420" s="189"/>
      <c r="AM420" s="189"/>
      <c r="AN420" s="189"/>
      <c r="AO420" s="189"/>
      <c r="AP420" s="201"/>
      <c r="AQ420" s="202"/>
      <c r="AR420" s="214"/>
      <c r="AS420" s="190"/>
      <c r="AT420" s="189"/>
      <c r="AU420" s="189"/>
      <c r="AV420" s="189"/>
      <c r="AW420" s="205"/>
      <c r="AX420" s="202"/>
      <c r="AY420" s="202"/>
      <c r="AZ420" s="188"/>
      <c r="BA420" s="189"/>
      <c r="BB420" s="189"/>
      <c r="BC420" s="189"/>
      <c r="BD420" s="189"/>
      <c r="BE420" s="189"/>
      <c r="BF420" s="201"/>
      <c r="BG420" s="202"/>
      <c r="BH420" s="202"/>
      <c r="BI420" s="188"/>
    </row>
    <row r="421" spans="1:61" ht="15" customHeight="1">
      <c r="A421" s="164"/>
      <c r="B421" s="209"/>
      <c r="C421" s="209"/>
      <c r="D421" s="270">
        <v>125</v>
      </c>
      <c r="E421" s="374" t="s">
        <v>47</v>
      </c>
      <c r="F421" s="374">
        <v>24</v>
      </c>
      <c r="G421" s="374">
        <v>445.5</v>
      </c>
      <c r="H421" s="374">
        <v>4</v>
      </c>
      <c r="I421" s="330">
        <f t="shared" si="10"/>
        <v>3.2000000000000001E-2</v>
      </c>
      <c r="J421" s="663"/>
      <c r="K421" s="374">
        <v>694</v>
      </c>
      <c r="L421" s="374">
        <v>1685</v>
      </c>
      <c r="M421" s="374">
        <v>11</v>
      </c>
      <c r="N421" s="331">
        <f t="shared" si="11"/>
        <v>8.7999999999999995E-2</v>
      </c>
      <c r="O421" s="664"/>
      <c r="P421" s="374">
        <v>44</v>
      </c>
      <c r="Q421" s="374">
        <v>105</v>
      </c>
      <c r="R421" s="374">
        <v>838.75</v>
      </c>
      <c r="S421" s="374">
        <v>6</v>
      </c>
      <c r="T421" s="330">
        <f t="shared" si="12"/>
        <v>4.8000000000000001E-2</v>
      </c>
      <c r="X421" s="224">
        <f>K433/X419</f>
        <v>0.74370765959551011</v>
      </c>
      <c r="Z421" s="185"/>
      <c r="AA421" s="378">
        <v>705</v>
      </c>
      <c r="AB421" s="379"/>
      <c r="AC421" s="186"/>
      <c r="AD421" s="187"/>
      <c r="AE421" s="186"/>
      <c r="AF421" s="206"/>
      <c r="AG421" s="150"/>
      <c r="AH421" s="163"/>
      <c r="AI421" s="204"/>
      <c r="AJ421" s="189"/>
      <c r="AK421" s="189"/>
      <c r="AL421" s="189"/>
      <c r="AM421" s="189"/>
      <c r="AN421" s="189"/>
      <c r="AO421" s="189"/>
      <c r="AP421" s="201"/>
      <c r="AQ421" s="202"/>
      <c r="AR421" s="214"/>
      <c r="AS421" s="190"/>
      <c r="AT421" s="189"/>
      <c r="AU421" s="189"/>
      <c r="AV421" s="189"/>
      <c r="AW421" s="205"/>
      <c r="AX421" s="202"/>
      <c r="AY421" s="202"/>
      <c r="AZ421" s="188"/>
      <c r="BA421" s="189"/>
      <c r="BB421" s="189"/>
      <c r="BC421" s="189"/>
      <c r="BD421" s="189"/>
      <c r="BE421" s="189"/>
      <c r="BF421" s="201"/>
      <c r="BG421" s="202"/>
      <c r="BH421" s="202"/>
      <c r="BI421" s="188"/>
    </row>
    <row r="422" spans="1:61" ht="15" customHeight="1">
      <c r="A422" s="164"/>
      <c r="B422" s="209"/>
      <c r="C422" s="209"/>
      <c r="D422" s="270">
        <v>38</v>
      </c>
      <c r="E422" s="374" t="s">
        <v>49</v>
      </c>
      <c r="F422" s="374">
        <v>96</v>
      </c>
      <c r="G422" s="374">
        <v>2162</v>
      </c>
      <c r="H422" s="374">
        <v>6</v>
      </c>
      <c r="I422" s="330">
        <f t="shared" si="10"/>
        <v>0.15789473684210525</v>
      </c>
      <c r="J422" s="663"/>
      <c r="K422" s="374">
        <v>255</v>
      </c>
      <c r="L422" s="374">
        <v>825</v>
      </c>
      <c r="M422" s="374">
        <v>7</v>
      </c>
      <c r="N422" s="331">
        <f t="shared" si="11"/>
        <v>0.18421052631578946</v>
      </c>
      <c r="O422" s="664"/>
      <c r="P422" s="374">
        <v>14.5</v>
      </c>
      <c r="Q422" s="374">
        <v>0</v>
      </c>
      <c r="R422" s="374">
        <v>390</v>
      </c>
      <c r="S422" s="374">
        <v>5</v>
      </c>
      <c r="T422" s="330">
        <f t="shared" si="12"/>
        <v>0.13157894736842105</v>
      </c>
      <c r="Z422" s="185"/>
      <c r="AA422" s="378"/>
      <c r="AB422" s="379"/>
      <c r="AC422" s="186"/>
      <c r="AD422" s="187"/>
      <c r="AE422" s="186"/>
      <c r="AF422" s="206"/>
      <c r="AG422" s="150"/>
      <c r="AH422" s="163"/>
      <c r="AI422" s="204"/>
      <c r="AJ422" s="189"/>
      <c r="AK422" s="189"/>
      <c r="AL422" s="189"/>
      <c r="AM422" s="189"/>
      <c r="AN422" s="189"/>
      <c r="AO422" s="189"/>
      <c r="AP422" s="201"/>
      <c r="AQ422" s="202"/>
      <c r="AR422" s="214"/>
      <c r="AS422" s="190"/>
      <c r="AT422" s="189"/>
      <c r="AU422" s="189"/>
      <c r="AV422" s="189"/>
      <c r="AW422" s="205"/>
      <c r="AX422" s="202"/>
      <c r="AY422" s="202"/>
      <c r="AZ422" s="188"/>
      <c r="BA422" s="189"/>
      <c r="BB422" s="189"/>
      <c r="BC422" s="189"/>
      <c r="BD422" s="189"/>
      <c r="BE422" s="189"/>
      <c r="BF422" s="201"/>
      <c r="BG422" s="202"/>
      <c r="BH422" s="202"/>
      <c r="BI422" s="188"/>
    </row>
    <row r="423" spans="1:61" ht="15" customHeight="1">
      <c r="A423" s="164"/>
      <c r="B423" s="209"/>
      <c r="C423" s="209"/>
      <c r="D423" s="270">
        <v>217</v>
      </c>
      <c r="E423" s="374" t="s">
        <v>67</v>
      </c>
      <c r="F423" s="374">
        <v>217</v>
      </c>
      <c r="G423" s="374">
        <v>3900.5</v>
      </c>
      <c r="H423" s="374">
        <v>12</v>
      </c>
      <c r="I423" s="330">
        <f t="shared" si="10"/>
        <v>5.5299539170506916E-2</v>
      </c>
      <c r="J423" s="663"/>
      <c r="K423" s="374">
        <v>227</v>
      </c>
      <c r="L423" s="374">
        <v>470</v>
      </c>
      <c r="M423" s="374">
        <v>9</v>
      </c>
      <c r="N423" s="331">
        <f t="shared" si="11"/>
        <v>4.1474654377880185E-2</v>
      </c>
      <c r="O423" s="664"/>
      <c r="P423" s="374">
        <v>211</v>
      </c>
      <c r="Q423" s="374">
        <v>373.25</v>
      </c>
      <c r="R423" s="374">
        <v>2780</v>
      </c>
      <c r="S423" s="374">
        <v>26</v>
      </c>
      <c r="T423" s="330">
        <f t="shared" si="12"/>
        <v>0.11981566820276497</v>
      </c>
      <c r="X423" s="224">
        <f>P433/X419</f>
        <v>8.9947089947089942E-2</v>
      </c>
      <c r="Z423" s="185"/>
      <c r="AA423" s="385">
        <f>AA421/AA419</f>
        <v>6.5178199972264594E-2</v>
      </c>
      <c r="AB423" s="379"/>
      <c r="AC423" s="186"/>
      <c r="AD423" s="187"/>
      <c r="AE423" s="186"/>
      <c r="AF423" s="206"/>
      <c r="AG423" s="150"/>
      <c r="AH423" s="163"/>
      <c r="AI423" s="204"/>
      <c r="AJ423" s="189"/>
      <c r="AK423" s="189"/>
      <c r="AL423" s="189"/>
      <c r="AM423" s="189"/>
      <c r="AN423" s="189"/>
      <c r="AO423" s="189"/>
      <c r="AP423" s="201"/>
      <c r="AQ423" s="202"/>
      <c r="AR423" s="214"/>
      <c r="AS423" s="190"/>
      <c r="AT423" s="189"/>
      <c r="AU423" s="189"/>
      <c r="AV423" s="189"/>
      <c r="AW423" s="205"/>
      <c r="AX423" s="202"/>
      <c r="AY423" s="202"/>
      <c r="AZ423" s="188"/>
      <c r="BA423" s="189"/>
      <c r="BB423" s="189"/>
      <c r="BC423" s="189"/>
      <c r="BD423" s="189"/>
      <c r="BE423" s="189"/>
      <c r="BF423" s="201"/>
      <c r="BG423" s="202"/>
      <c r="BH423" s="202"/>
      <c r="BI423" s="188"/>
    </row>
    <row r="424" spans="1:61" ht="15" customHeight="1">
      <c r="A424" s="164"/>
      <c r="B424" s="209"/>
      <c r="C424" s="209"/>
      <c r="D424" s="270">
        <v>87</v>
      </c>
      <c r="E424" s="374" t="s">
        <v>68</v>
      </c>
      <c r="F424" s="374">
        <v>29</v>
      </c>
      <c r="G424" s="374">
        <v>654.75</v>
      </c>
      <c r="H424" s="374">
        <v>7</v>
      </c>
      <c r="I424" s="330">
        <f t="shared" si="10"/>
        <v>8.0459770114942528E-2</v>
      </c>
      <c r="J424" s="663"/>
      <c r="K424" s="374">
        <v>33</v>
      </c>
      <c r="L424" s="374">
        <v>150</v>
      </c>
      <c r="M424" s="374">
        <v>5</v>
      </c>
      <c r="N424" s="331">
        <f t="shared" si="11"/>
        <v>5.7471264367816091E-2</v>
      </c>
      <c r="O424" s="664"/>
      <c r="P424" s="374">
        <v>118.5</v>
      </c>
      <c r="Q424" s="374">
        <v>481.15</v>
      </c>
      <c r="R424" s="374">
        <v>3849.2</v>
      </c>
      <c r="S424" s="374">
        <v>34</v>
      </c>
      <c r="T424" s="330">
        <f t="shared" si="12"/>
        <v>0.39080459770114945</v>
      </c>
      <c r="Z424" s="185"/>
      <c r="AA424" s="378"/>
      <c r="AB424" s="379"/>
      <c r="AC424" s="186"/>
      <c r="AD424" s="187"/>
      <c r="AE424" s="186"/>
      <c r="AF424" s="206"/>
      <c r="AG424" s="150"/>
      <c r="AH424" s="163"/>
      <c r="AI424" s="204"/>
      <c r="AJ424" s="189"/>
      <c r="AK424" s="189"/>
      <c r="AL424" s="189"/>
      <c r="AM424" s="189"/>
      <c r="AN424" s="189"/>
      <c r="AO424" s="189"/>
      <c r="AP424" s="201"/>
      <c r="AQ424" s="202"/>
      <c r="AR424" s="214"/>
      <c r="AS424" s="190"/>
      <c r="AT424" s="189"/>
      <c r="AU424" s="189"/>
      <c r="AV424" s="189"/>
      <c r="AW424" s="205"/>
      <c r="AX424" s="202"/>
      <c r="AY424" s="202"/>
      <c r="AZ424" s="188"/>
      <c r="BA424" s="189"/>
      <c r="BB424" s="189"/>
      <c r="BC424" s="189"/>
      <c r="BD424" s="213"/>
      <c r="BE424" s="189"/>
      <c r="BF424" s="201"/>
      <c r="BG424" s="202"/>
      <c r="BH424" s="202"/>
      <c r="BI424" s="188"/>
    </row>
    <row r="425" spans="1:61" ht="15" customHeight="1">
      <c r="A425" s="164"/>
      <c r="B425" s="209"/>
      <c r="C425" s="209"/>
      <c r="D425" s="270">
        <v>63</v>
      </c>
      <c r="E425" s="374" t="s">
        <v>69</v>
      </c>
      <c r="F425" s="374">
        <v>9.5</v>
      </c>
      <c r="G425" s="374">
        <v>168.75</v>
      </c>
      <c r="H425" s="374">
        <v>4</v>
      </c>
      <c r="I425" s="330">
        <f t="shared" si="10"/>
        <v>6.3492063492063489E-2</v>
      </c>
      <c r="J425" s="663"/>
      <c r="K425" s="374">
        <v>13</v>
      </c>
      <c r="L425" s="374">
        <v>390</v>
      </c>
      <c r="M425" s="374">
        <v>1</v>
      </c>
      <c r="N425" s="331">
        <f t="shared" si="11"/>
        <v>1.5873015873015872E-2</v>
      </c>
      <c r="O425" s="664"/>
      <c r="P425" s="374">
        <v>77</v>
      </c>
      <c r="Q425" s="374">
        <v>189</v>
      </c>
      <c r="R425" s="374">
        <v>1512</v>
      </c>
      <c r="S425" s="374">
        <v>34</v>
      </c>
      <c r="T425" s="330">
        <f t="shared" si="12"/>
        <v>0.53968253968253965</v>
      </c>
      <c r="X425" s="224">
        <f>F433/X419</f>
        <v>0.16634525045739998</v>
      </c>
      <c r="Z425" s="185"/>
      <c r="AA425" s="378"/>
      <c r="AB425" s="379"/>
      <c r="AC425" s="186"/>
      <c r="AD425" s="187"/>
      <c r="AE425" s="186"/>
      <c r="AF425" s="206"/>
      <c r="AG425" s="150"/>
      <c r="AH425" s="163"/>
      <c r="AI425" s="204"/>
      <c r="AJ425" s="189"/>
      <c r="AK425" s="189"/>
      <c r="AL425" s="189"/>
      <c r="AM425" s="189"/>
      <c r="AN425" s="189"/>
      <c r="AO425" s="189"/>
      <c r="AP425" s="201"/>
      <c r="AQ425" s="202"/>
      <c r="AR425" s="214"/>
      <c r="AS425" s="190"/>
      <c r="AT425" s="189"/>
      <c r="AU425" s="213"/>
      <c r="AV425" s="189"/>
      <c r="AW425" s="205"/>
      <c r="AX425" s="202"/>
      <c r="AY425" s="202"/>
      <c r="AZ425" s="188"/>
      <c r="BA425" s="189"/>
      <c r="BB425" s="189"/>
      <c r="BC425" s="189"/>
      <c r="BD425" s="189"/>
      <c r="BE425" s="189"/>
      <c r="BF425" s="201"/>
      <c r="BG425" s="202"/>
      <c r="BH425" s="202"/>
      <c r="BI425" s="188"/>
    </row>
    <row r="426" spans="1:61" ht="15" customHeight="1">
      <c r="A426" s="164"/>
      <c r="B426" s="209"/>
      <c r="C426" s="209"/>
      <c r="D426" s="270">
        <v>33</v>
      </c>
      <c r="E426" s="374" t="s">
        <v>71</v>
      </c>
      <c r="F426" s="374">
        <v>162</v>
      </c>
      <c r="G426" s="374">
        <v>6282</v>
      </c>
      <c r="H426" s="374">
        <v>21</v>
      </c>
      <c r="I426" s="330">
        <f t="shared" si="10"/>
        <v>0.63636363636363635</v>
      </c>
      <c r="J426" s="663"/>
      <c r="K426" s="374">
        <v>0</v>
      </c>
      <c r="L426" s="374">
        <v>0</v>
      </c>
      <c r="M426" s="374">
        <v>0</v>
      </c>
      <c r="N426" s="331">
        <f t="shared" si="11"/>
        <v>0</v>
      </c>
      <c r="O426" s="664"/>
      <c r="P426" s="374">
        <v>4</v>
      </c>
      <c r="Q426" s="374">
        <v>36</v>
      </c>
      <c r="R426" s="374">
        <v>36</v>
      </c>
      <c r="S426" s="374">
        <v>1</v>
      </c>
      <c r="T426" s="330">
        <f t="shared" si="12"/>
        <v>3.0303030303030304E-2</v>
      </c>
      <c r="Z426" s="185"/>
      <c r="AA426" s="378"/>
      <c r="AB426" s="379"/>
      <c r="AC426" s="186"/>
      <c r="AD426" s="187"/>
      <c r="AE426" s="186"/>
      <c r="AF426" s="206"/>
      <c r="AG426" s="150"/>
      <c r="AH426" s="163"/>
      <c r="AI426" s="204"/>
      <c r="AJ426" s="189"/>
      <c r="AK426" s="189"/>
      <c r="AL426" s="189"/>
      <c r="AM426" s="189"/>
      <c r="AN426" s="213"/>
      <c r="AO426" s="189"/>
      <c r="AP426" s="201"/>
      <c r="AQ426" s="202"/>
      <c r="AR426" s="214"/>
      <c r="AS426" s="190"/>
      <c r="AT426" s="189"/>
      <c r="AU426" s="189"/>
      <c r="AV426" s="189"/>
      <c r="AW426" s="205"/>
      <c r="AX426" s="202"/>
      <c r="AY426" s="202"/>
      <c r="AZ426" s="188"/>
      <c r="BA426" s="189"/>
      <c r="BB426" s="189"/>
      <c r="BC426" s="189"/>
      <c r="BD426" s="189"/>
      <c r="BE426" s="189"/>
      <c r="BF426" s="201"/>
      <c r="BG426" s="202"/>
      <c r="BH426" s="202"/>
      <c r="BI426" s="188"/>
    </row>
    <row r="427" spans="1:61" ht="15" customHeight="1">
      <c r="A427" s="164"/>
      <c r="B427" s="209"/>
      <c r="C427" s="209"/>
      <c r="D427" s="270">
        <v>83</v>
      </c>
      <c r="E427" s="374" t="s">
        <v>72</v>
      </c>
      <c r="F427" s="374">
        <v>259</v>
      </c>
      <c r="G427" s="374">
        <v>14669.5</v>
      </c>
      <c r="H427" s="374">
        <v>40</v>
      </c>
      <c r="I427" s="330">
        <f t="shared" si="10"/>
        <v>0.48192771084337349</v>
      </c>
      <c r="J427" s="663"/>
      <c r="K427" s="374">
        <v>0</v>
      </c>
      <c r="L427" s="374">
        <v>0</v>
      </c>
      <c r="M427" s="374">
        <v>0</v>
      </c>
      <c r="N427" s="331">
        <f t="shared" si="11"/>
        <v>0</v>
      </c>
      <c r="O427" s="664"/>
      <c r="P427" s="374">
        <v>0</v>
      </c>
      <c r="Q427" s="374">
        <v>0</v>
      </c>
      <c r="R427" s="374">
        <v>0</v>
      </c>
      <c r="S427" s="374">
        <v>0</v>
      </c>
      <c r="T427" s="330">
        <f t="shared" si="12"/>
        <v>0</v>
      </c>
      <c r="Z427" s="185"/>
      <c r="AA427" s="381"/>
      <c r="AB427" s="382"/>
      <c r="AC427" s="186"/>
      <c r="AD427" s="187"/>
      <c r="AE427" s="186"/>
      <c r="AF427" s="206"/>
      <c r="AG427" s="150"/>
      <c r="AH427" s="163"/>
      <c r="AI427" s="204"/>
      <c r="AJ427" s="189"/>
      <c r="AK427" s="189"/>
      <c r="AL427" s="189"/>
      <c r="AM427" s="189"/>
      <c r="AN427" s="213"/>
      <c r="AO427" s="189"/>
      <c r="AP427" s="201"/>
      <c r="AQ427" s="202"/>
      <c r="AR427" s="214"/>
      <c r="AS427" s="190"/>
      <c r="AT427" s="189"/>
      <c r="AU427" s="189"/>
      <c r="AV427" s="189"/>
      <c r="AW427" s="205"/>
      <c r="AX427" s="202"/>
      <c r="AY427" s="202"/>
      <c r="AZ427" s="188"/>
      <c r="BA427" s="189"/>
      <c r="BB427" s="189"/>
      <c r="BC427" s="189"/>
      <c r="BD427" s="189"/>
      <c r="BE427" s="189"/>
      <c r="BF427" s="201"/>
      <c r="BG427" s="189"/>
      <c r="BH427" s="189"/>
      <c r="BI427" s="188"/>
    </row>
    <row r="428" spans="1:61" ht="15" customHeight="1">
      <c r="A428" s="164"/>
      <c r="B428" s="209"/>
      <c r="C428" s="209"/>
      <c r="D428" s="270">
        <v>49</v>
      </c>
      <c r="E428" s="374" t="s">
        <v>73</v>
      </c>
      <c r="F428" s="374">
        <v>16</v>
      </c>
      <c r="G428" s="374">
        <v>733.5</v>
      </c>
      <c r="H428" s="374">
        <v>2</v>
      </c>
      <c r="I428" s="330">
        <f t="shared" si="10"/>
        <v>4.0816326530612242E-2</v>
      </c>
      <c r="J428" s="663"/>
      <c r="K428" s="374">
        <v>0</v>
      </c>
      <c r="L428" s="374">
        <v>0</v>
      </c>
      <c r="M428" s="374">
        <v>0</v>
      </c>
      <c r="N428" s="331">
        <f t="shared" si="11"/>
        <v>0</v>
      </c>
      <c r="O428" s="664"/>
      <c r="P428" s="374">
        <v>90</v>
      </c>
      <c r="Q428" s="374">
        <v>265</v>
      </c>
      <c r="R428" s="374">
        <v>2391</v>
      </c>
      <c r="S428" s="374">
        <v>37</v>
      </c>
      <c r="T428" s="330">
        <f t="shared" si="12"/>
        <v>0.75510204081632648</v>
      </c>
      <c r="Z428" s="185"/>
      <c r="AA428" s="378"/>
      <c r="AB428" s="379"/>
      <c r="AC428" s="186"/>
      <c r="AD428" s="187"/>
      <c r="AE428" s="186"/>
      <c r="AF428" s="206"/>
      <c r="AG428" s="150"/>
      <c r="AH428" s="163"/>
      <c r="AI428" s="204"/>
      <c r="AJ428" s="189"/>
      <c r="AK428" s="189"/>
      <c r="AL428" s="189"/>
      <c r="AM428" s="189"/>
      <c r="AN428" s="213"/>
      <c r="AO428" s="189"/>
      <c r="AP428" s="201"/>
      <c r="AQ428" s="202"/>
      <c r="AR428" s="214"/>
      <c r="AS428" s="190"/>
      <c r="AT428" s="189"/>
      <c r="AU428" s="189"/>
      <c r="AV428" s="189"/>
      <c r="AW428" s="205"/>
      <c r="AX428" s="202"/>
      <c r="AY428" s="202"/>
      <c r="AZ428" s="188"/>
      <c r="BA428" s="189"/>
      <c r="BB428" s="189"/>
      <c r="BC428" s="189"/>
      <c r="BD428" s="189"/>
      <c r="BE428" s="189"/>
      <c r="BF428" s="201"/>
      <c r="BG428" s="202"/>
      <c r="BH428" s="202"/>
      <c r="BI428" s="188"/>
    </row>
    <row r="429" spans="1:61" ht="15" customHeight="1">
      <c r="A429" s="164"/>
      <c r="B429" s="209"/>
      <c r="C429" s="209"/>
      <c r="D429" s="270">
        <v>195</v>
      </c>
      <c r="E429" s="374" t="s">
        <v>75</v>
      </c>
      <c r="F429" s="374">
        <v>264.5</v>
      </c>
      <c r="G429" s="374">
        <v>4692.25</v>
      </c>
      <c r="H429" s="374">
        <v>26</v>
      </c>
      <c r="I429" s="330">
        <f t="shared" si="10"/>
        <v>0.13333333333333333</v>
      </c>
      <c r="J429" s="663"/>
      <c r="K429" s="374">
        <v>692.5</v>
      </c>
      <c r="L429" s="374">
        <v>1051</v>
      </c>
      <c r="M429" s="374">
        <v>13</v>
      </c>
      <c r="N429" s="331">
        <f t="shared" si="11"/>
        <v>6.6666666666666666E-2</v>
      </c>
      <c r="O429" s="664"/>
      <c r="P429" s="374">
        <v>48</v>
      </c>
      <c r="Q429" s="374">
        <v>148</v>
      </c>
      <c r="R429" s="374">
        <v>1184</v>
      </c>
      <c r="S429" s="374">
        <v>19</v>
      </c>
      <c r="T429" s="330">
        <f t="shared" si="12"/>
        <v>9.7435897435897437E-2</v>
      </c>
      <c r="Z429" s="185"/>
      <c r="AA429" s="378"/>
      <c r="AB429" s="379"/>
      <c r="AC429" s="186"/>
      <c r="AD429" s="187"/>
      <c r="AE429" s="186"/>
      <c r="AF429" s="206"/>
      <c r="AG429" s="150"/>
      <c r="AH429" s="163"/>
      <c r="AI429" s="204"/>
      <c r="AJ429" s="189"/>
      <c r="AK429" s="189"/>
      <c r="AL429" s="189"/>
      <c r="AM429" s="189"/>
      <c r="AN429" s="189"/>
      <c r="AO429" s="189"/>
      <c r="AP429" s="201"/>
      <c r="AQ429" s="202"/>
      <c r="AR429" s="214"/>
      <c r="AS429" s="190"/>
      <c r="AT429" s="189"/>
      <c r="AU429" s="189"/>
      <c r="AV429" s="189"/>
      <c r="AW429" s="205"/>
      <c r="AX429" s="202"/>
      <c r="AY429" s="202"/>
      <c r="AZ429" s="188"/>
      <c r="BA429" s="189"/>
      <c r="BB429" s="189"/>
      <c r="BC429" s="189"/>
      <c r="BD429" s="189"/>
      <c r="BE429" s="189"/>
      <c r="BF429" s="201"/>
      <c r="BG429" s="202"/>
      <c r="BH429" s="202"/>
      <c r="BI429" s="188"/>
    </row>
    <row r="430" spans="1:61" ht="15" customHeight="1">
      <c r="A430" s="164"/>
      <c r="B430" s="209"/>
      <c r="C430" s="209"/>
      <c r="D430" s="270">
        <v>26</v>
      </c>
      <c r="E430" s="374" t="s">
        <v>80</v>
      </c>
      <c r="F430" s="374">
        <v>28</v>
      </c>
      <c r="G430" s="374">
        <v>0</v>
      </c>
      <c r="H430" s="374">
        <v>7</v>
      </c>
      <c r="I430" s="330">
        <f t="shared" si="10"/>
        <v>0.26923076923076922</v>
      </c>
      <c r="J430" s="663"/>
      <c r="K430" s="374">
        <v>0</v>
      </c>
      <c r="L430" s="374">
        <v>0</v>
      </c>
      <c r="M430" s="374">
        <v>0</v>
      </c>
      <c r="N430" s="331">
        <f t="shared" si="11"/>
        <v>0</v>
      </c>
      <c r="O430" s="664"/>
      <c r="P430" s="374">
        <v>80.5</v>
      </c>
      <c r="Q430" s="374">
        <v>289.75</v>
      </c>
      <c r="R430" s="374">
        <v>2321</v>
      </c>
      <c r="S430" s="374">
        <v>22</v>
      </c>
      <c r="T430" s="330">
        <f t="shared" si="12"/>
        <v>0.84615384615384615</v>
      </c>
      <c r="Z430" s="185"/>
      <c r="AA430" s="378"/>
      <c r="AB430" s="379"/>
      <c r="AC430" s="186"/>
      <c r="AD430" s="187"/>
      <c r="AE430" s="186"/>
      <c r="AF430" s="206"/>
      <c r="AG430" s="150"/>
      <c r="AH430" s="163"/>
      <c r="AI430" s="204"/>
      <c r="AJ430" s="189"/>
      <c r="AK430" s="189"/>
      <c r="AL430" s="189"/>
      <c r="AM430" s="189"/>
      <c r="AN430" s="189"/>
      <c r="AO430" s="189"/>
      <c r="AP430" s="201"/>
      <c r="AQ430" s="202"/>
      <c r="AR430" s="214"/>
      <c r="AS430" s="190"/>
      <c r="AT430" s="189"/>
      <c r="AU430" s="189"/>
      <c r="AV430" s="189"/>
      <c r="AW430" s="205"/>
      <c r="AX430" s="202"/>
      <c r="AY430" s="202"/>
      <c r="AZ430" s="188"/>
      <c r="BA430" s="189"/>
      <c r="BB430" s="189"/>
      <c r="BC430" s="189"/>
      <c r="BD430" s="189"/>
      <c r="BE430" s="189"/>
      <c r="BF430" s="201"/>
      <c r="BG430" s="202"/>
      <c r="BH430" s="202"/>
      <c r="BI430" s="188"/>
    </row>
    <row r="431" spans="1:61" ht="15" customHeight="1">
      <c r="A431" s="164"/>
      <c r="B431" s="209"/>
      <c r="C431" s="209"/>
      <c r="D431" s="270">
        <v>21</v>
      </c>
      <c r="E431" s="374" t="s">
        <v>82</v>
      </c>
      <c r="F431" s="374">
        <v>7</v>
      </c>
      <c r="G431" s="374">
        <v>191</v>
      </c>
      <c r="H431" s="374">
        <v>2</v>
      </c>
      <c r="I431" s="330">
        <f t="shared" si="10"/>
        <v>9.5238095238095233E-2</v>
      </c>
      <c r="J431" s="663"/>
      <c r="K431" s="374">
        <v>0</v>
      </c>
      <c r="L431" s="374">
        <v>0</v>
      </c>
      <c r="M431" s="374">
        <v>0</v>
      </c>
      <c r="N431" s="331">
        <f t="shared" si="11"/>
        <v>0</v>
      </c>
      <c r="O431" s="664"/>
      <c r="P431" s="374">
        <v>6.5</v>
      </c>
      <c r="Q431" s="374">
        <v>16.75</v>
      </c>
      <c r="R431" s="374">
        <v>134</v>
      </c>
      <c r="S431" s="374">
        <v>4</v>
      </c>
      <c r="T431" s="330">
        <f t="shared" si="12"/>
        <v>0.19047619047619047</v>
      </c>
      <c r="Z431" s="185"/>
      <c r="AA431" s="378"/>
      <c r="AB431" s="379"/>
      <c r="AC431" s="186"/>
      <c r="AD431" s="187"/>
      <c r="AE431" s="186"/>
      <c r="AF431" s="206"/>
      <c r="AG431" s="150"/>
      <c r="AH431" s="163"/>
      <c r="AI431" s="204"/>
      <c r="AJ431" s="189"/>
      <c r="AK431" s="189"/>
      <c r="AL431" s="189"/>
      <c r="AM431" s="189"/>
      <c r="AN431" s="213"/>
      <c r="AO431" s="189"/>
      <c r="AP431" s="201"/>
      <c r="AQ431" s="202"/>
      <c r="AR431" s="214"/>
      <c r="AS431" s="190"/>
      <c r="AT431" s="189"/>
      <c r="AU431" s="189"/>
      <c r="AV431" s="189"/>
      <c r="AW431" s="205"/>
      <c r="AX431" s="202"/>
      <c r="AY431" s="202"/>
      <c r="AZ431" s="188"/>
      <c r="BA431" s="189"/>
      <c r="BB431" s="189"/>
      <c r="BC431" s="189"/>
      <c r="BD431" s="189"/>
      <c r="BE431" s="189"/>
      <c r="BF431" s="201"/>
      <c r="BG431" s="202"/>
      <c r="BH431" s="202"/>
      <c r="BI431" s="188"/>
    </row>
    <row r="432" spans="1:61" ht="15" customHeight="1">
      <c r="A432" s="164"/>
      <c r="B432" s="209"/>
      <c r="C432" s="209"/>
      <c r="D432" s="270">
        <v>14</v>
      </c>
      <c r="E432" s="374" t="s">
        <v>85</v>
      </c>
      <c r="F432" s="374">
        <v>3</v>
      </c>
      <c r="G432" s="374">
        <v>45</v>
      </c>
      <c r="H432" s="374">
        <v>1</v>
      </c>
      <c r="I432" s="330">
        <f t="shared" si="10"/>
        <v>7.1428571428571425E-2</v>
      </c>
      <c r="J432" s="663"/>
      <c r="K432" s="374">
        <v>6</v>
      </c>
      <c r="L432" s="374">
        <v>15</v>
      </c>
      <c r="M432" s="374">
        <v>1</v>
      </c>
      <c r="N432" s="331">
        <f t="shared" si="11"/>
        <v>7.1428571428571425E-2</v>
      </c>
      <c r="O432" s="664"/>
      <c r="P432" s="374">
        <v>51</v>
      </c>
      <c r="Q432" s="374">
        <v>168.5</v>
      </c>
      <c r="R432" s="374">
        <v>950</v>
      </c>
      <c r="S432" s="374">
        <v>7</v>
      </c>
      <c r="T432" s="330">
        <f t="shared" si="12"/>
        <v>0.5</v>
      </c>
      <c r="Z432" s="185"/>
      <c r="AA432" s="378"/>
      <c r="AB432" s="379"/>
      <c r="AC432" s="186"/>
      <c r="AD432" s="187"/>
      <c r="AE432" s="186"/>
      <c r="AF432" s="206"/>
      <c r="AG432" s="150"/>
      <c r="AH432" s="163"/>
      <c r="AI432" s="204"/>
      <c r="AJ432" s="189"/>
      <c r="AK432" s="189"/>
      <c r="AL432" s="189"/>
      <c r="AM432" s="189"/>
      <c r="AN432" s="189"/>
      <c r="AO432" s="189"/>
      <c r="AP432" s="201"/>
      <c r="AQ432" s="202"/>
      <c r="AR432" s="214"/>
      <c r="AS432" s="190"/>
      <c r="AT432" s="189"/>
      <c r="AU432" s="189"/>
      <c r="AV432" s="189"/>
      <c r="AW432" s="205"/>
      <c r="AX432" s="202"/>
      <c r="AY432" s="202"/>
      <c r="AZ432" s="188"/>
      <c r="BA432" s="189"/>
      <c r="BB432" s="189"/>
      <c r="BC432" s="189"/>
      <c r="BD432" s="189"/>
      <c r="BE432" s="189"/>
      <c r="BF432" s="201"/>
      <c r="BG432" s="202"/>
      <c r="BH432" s="202"/>
      <c r="BI432" s="188"/>
    </row>
    <row r="433" spans="1:16384" ht="15" customHeight="1">
      <c r="A433" s="164"/>
      <c r="B433" s="209"/>
      <c r="C433" s="209"/>
      <c r="D433" s="375">
        <f>SUM(D416:D432)</f>
        <v>1396</v>
      </c>
      <c r="E433" s="374" t="s">
        <v>87</v>
      </c>
      <c r="F433" s="374">
        <f>SUM(F416:F432)</f>
        <v>1682</v>
      </c>
      <c r="G433" s="374">
        <f>SUM(G416:G432)</f>
        <v>43805.81</v>
      </c>
      <c r="H433" s="374">
        <f>SUM(H416:H432)</f>
        <v>156</v>
      </c>
      <c r="I433" s="330">
        <f t="shared" si="10"/>
        <v>0.11174785100286533</v>
      </c>
      <c r="J433" s="663"/>
      <c r="K433" s="374">
        <f>SUM(K416:K432)</f>
        <v>7520</v>
      </c>
      <c r="L433" s="374">
        <f>SUM(L416:L432)</f>
        <v>17603.75</v>
      </c>
      <c r="M433" s="374">
        <f>SUM(M416:M432)</f>
        <v>98</v>
      </c>
      <c r="N433" s="331">
        <f t="shared" si="11"/>
        <v>7.0200573065902577E-2</v>
      </c>
      <c r="O433" s="664"/>
      <c r="P433" s="374">
        <f>SUM(P416:P432)</f>
        <v>909.5</v>
      </c>
      <c r="Q433" s="374">
        <f>SUM(Q416:Q432)</f>
        <v>2394.1999999999998</v>
      </c>
      <c r="R433" s="374">
        <f>SUM(R416:R432)</f>
        <v>19429.95</v>
      </c>
      <c r="S433" s="374">
        <f>SUM(S416:S432)</f>
        <v>206</v>
      </c>
      <c r="T433" s="330">
        <f t="shared" si="12"/>
        <v>0.14756446991404013</v>
      </c>
      <c r="U433" s="185"/>
      <c r="V433" s="185"/>
      <c r="W433" s="185"/>
      <c r="X433" s="185"/>
      <c r="Y433" s="185"/>
      <c r="Z433" s="185"/>
      <c r="AA433" s="378"/>
      <c r="AB433" s="379"/>
      <c r="AC433" s="186"/>
      <c r="AD433" s="187"/>
      <c r="AE433" s="186"/>
      <c r="AF433" s="206"/>
      <c r="AG433" s="206"/>
      <c r="AH433" s="376"/>
      <c r="AI433" s="204"/>
      <c r="AJ433" s="189"/>
      <c r="AK433" s="189"/>
      <c r="AL433" s="189"/>
      <c r="AM433" s="189"/>
      <c r="AN433" s="189"/>
      <c r="AO433" s="189"/>
      <c r="AP433" s="201"/>
      <c r="AQ433" s="202"/>
      <c r="AR433" s="214"/>
      <c r="AS433" s="190"/>
      <c r="AT433" s="189"/>
      <c r="AU433" s="189"/>
      <c r="AV433" s="189"/>
      <c r="AW433" s="205"/>
      <c r="AX433" s="202"/>
      <c r="AY433" s="202"/>
      <c r="AZ433" s="188"/>
      <c r="BA433" s="189"/>
      <c r="BB433" s="189"/>
      <c r="BC433" s="189"/>
      <c r="BD433" s="189"/>
      <c r="BE433" s="189"/>
      <c r="BF433" s="201"/>
      <c r="BG433" s="202"/>
      <c r="BH433" s="202"/>
      <c r="BI433" s="188"/>
      <c r="BJ433" s="185"/>
      <c r="BK433" s="185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185"/>
      <c r="BZ433" s="185"/>
      <c r="CA433" s="185"/>
      <c r="CB433" s="185"/>
      <c r="CC433" s="185"/>
      <c r="CD433" s="185"/>
      <c r="CE433" s="185"/>
      <c r="CF433" s="185"/>
      <c r="CG433" s="185"/>
      <c r="CH433" s="185"/>
      <c r="CI433" s="185"/>
      <c r="CJ433" s="185"/>
      <c r="CK433" s="185"/>
      <c r="CL433" s="185"/>
      <c r="CM433" s="185"/>
      <c r="CN433" s="185"/>
      <c r="CO433" s="185"/>
      <c r="CP433" s="185"/>
      <c r="CQ433" s="185"/>
      <c r="CR433" s="185"/>
      <c r="CS433" s="185"/>
      <c r="CT433" s="185"/>
      <c r="CU433" s="185"/>
      <c r="CV433" s="185"/>
      <c r="CW433" s="185"/>
      <c r="CX433" s="185"/>
      <c r="CY433" s="185"/>
      <c r="CZ433" s="185"/>
      <c r="DA433" s="185"/>
      <c r="DB433" s="185"/>
      <c r="DC433" s="185"/>
      <c r="DD433" s="185"/>
      <c r="DE433" s="185"/>
      <c r="DF433" s="185"/>
      <c r="DG433" s="185"/>
      <c r="DH433" s="185"/>
      <c r="DI433" s="185"/>
      <c r="DJ433" s="185"/>
      <c r="DK433" s="185"/>
      <c r="DL433" s="185"/>
      <c r="DM433" s="185"/>
      <c r="DN433" s="185"/>
      <c r="DO433" s="185"/>
      <c r="DP433" s="185"/>
      <c r="DQ433" s="185"/>
      <c r="DR433" s="185"/>
      <c r="DS433" s="185"/>
      <c r="DT433" s="185"/>
      <c r="DU433" s="185"/>
      <c r="DV433" s="185"/>
      <c r="DW433" s="185"/>
      <c r="DX433" s="185"/>
      <c r="DY433" s="185"/>
      <c r="DZ433" s="185"/>
      <c r="EA433" s="185"/>
      <c r="EB433" s="185"/>
      <c r="EC433" s="185"/>
      <c r="ED433" s="185"/>
      <c r="EE433" s="185"/>
      <c r="EF433" s="185"/>
      <c r="EG433" s="185"/>
      <c r="EH433" s="185"/>
      <c r="EI433" s="185"/>
      <c r="EJ433" s="185"/>
      <c r="EK433" s="185"/>
      <c r="EL433" s="185"/>
      <c r="EM433" s="185"/>
      <c r="EN433" s="185"/>
      <c r="EO433" s="185"/>
      <c r="EP433" s="185"/>
      <c r="EQ433" s="185"/>
      <c r="ER433" s="185"/>
      <c r="ES433" s="185"/>
      <c r="ET433" s="185"/>
      <c r="EU433" s="185"/>
      <c r="EV433" s="185"/>
      <c r="EW433" s="185"/>
      <c r="EX433" s="185"/>
      <c r="EY433" s="185"/>
      <c r="EZ433" s="185"/>
      <c r="FA433" s="185"/>
      <c r="FB433" s="185"/>
      <c r="FC433" s="185"/>
      <c r="FD433" s="185"/>
      <c r="FE433" s="185"/>
      <c r="FF433" s="185"/>
      <c r="FG433" s="185"/>
      <c r="FH433" s="185"/>
      <c r="FI433" s="185"/>
      <c r="FJ433" s="185"/>
      <c r="FK433" s="185"/>
      <c r="FL433" s="185"/>
      <c r="FM433" s="185"/>
      <c r="FN433" s="185"/>
      <c r="FO433" s="185"/>
      <c r="FP433" s="185"/>
      <c r="FQ433" s="185"/>
      <c r="FR433" s="185"/>
      <c r="FS433" s="185"/>
      <c r="FT433" s="185"/>
      <c r="FU433" s="185"/>
      <c r="FV433" s="185"/>
      <c r="FW433" s="185"/>
      <c r="FX433" s="185"/>
      <c r="FY433" s="185"/>
      <c r="FZ433" s="185"/>
      <c r="GA433" s="185"/>
      <c r="GB433" s="185"/>
      <c r="GC433" s="185"/>
      <c r="GD433" s="185"/>
      <c r="GE433" s="185"/>
      <c r="GF433" s="185"/>
      <c r="GG433" s="185"/>
      <c r="GH433" s="185"/>
      <c r="GI433" s="185"/>
      <c r="GJ433" s="185"/>
      <c r="GK433" s="185"/>
      <c r="GL433" s="185"/>
      <c r="GM433" s="185"/>
      <c r="GN433" s="185"/>
      <c r="GO433" s="185"/>
      <c r="GP433" s="185"/>
      <c r="GQ433" s="185"/>
      <c r="GR433" s="185"/>
      <c r="GS433" s="185"/>
      <c r="GT433" s="185"/>
      <c r="GU433" s="185"/>
      <c r="GV433" s="185"/>
      <c r="GW433" s="185"/>
      <c r="GX433" s="185"/>
      <c r="GY433" s="185"/>
      <c r="GZ433" s="185"/>
      <c r="HA433" s="185"/>
      <c r="HB433" s="185"/>
      <c r="HC433" s="185"/>
      <c r="HD433" s="185"/>
      <c r="HE433" s="185"/>
      <c r="HF433" s="185"/>
      <c r="HG433" s="185"/>
      <c r="HH433" s="185"/>
      <c r="HI433" s="185"/>
      <c r="HJ433" s="185"/>
      <c r="HK433" s="185"/>
      <c r="HL433" s="185"/>
      <c r="HM433" s="185"/>
      <c r="HN433" s="185"/>
      <c r="HO433" s="185"/>
      <c r="HP433" s="185"/>
      <c r="HQ433" s="185"/>
      <c r="HR433" s="185"/>
      <c r="HS433" s="185"/>
      <c r="HT433" s="185"/>
      <c r="HU433" s="185"/>
      <c r="HV433" s="185"/>
      <c r="HW433" s="185"/>
      <c r="HX433" s="185"/>
      <c r="HY433" s="185"/>
      <c r="HZ433" s="185"/>
      <c r="IA433" s="185"/>
      <c r="IB433" s="185"/>
      <c r="IC433" s="185"/>
      <c r="ID433" s="185"/>
      <c r="IE433" s="185"/>
      <c r="IF433" s="185"/>
      <c r="IG433" s="185"/>
      <c r="IH433" s="185"/>
      <c r="II433" s="185"/>
      <c r="IJ433" s="185"/>
      <c r="IK433" s="185"/>
      <c r="IL433" s="185"/>
      <c r="IM433" s="185"/>
      <c r="IN433" s="185"/>
      <c r="IO433" s="185"/>
      <c r="IP433" s="185"/>
      <c r="IQ433" s="185"/>
      <c r="IR433" s="185"/>
      <c r="IS433" s="185"/>
      <c r="IT433" s="185"/>
      <c r="IU433" s="185"/>
      <c r="IV433" s="185"/>
      <c r="IW433" s="185"/>
      <c r="IX433" s="185"/>
      <c r="IY433" s="185"/>
      <c r="IZ433" s="185"/>
      <c r="JA433" s="185"/>
      <c r="JB433" s="185"/>
      <c r="JC433" s="185"/>
      <c r="JD433" s="185"/>
      <c r="JE433" s="185"/>
      <c r="JF433" s="185"/>
      <c r="JG433" s="185"/>
      <c r="JH433" s="185"/>
      <c r="JI433" s="185"/>
      <c r="JJ433" s="185"/>
      <c r="JK433" s="185"/>
      <c r="JL433" s="185"/>
      <c r="JM433" s="185"/>
      <c r="JN433" s="185"/>
      <c r="JO433" s="185"/>
      <c r="JP433" s="185"/>
      <c r="JQ433" s="185"/>
      <c r="JR433" s="185"/>
      <c r="JS433" s="185"/>
      <c r="JT433" s="185"/>
      <c r="JU433" s="185"/>
      <c r="JV433" s="185"/>
      <c r="JW433" s="185"/>
      <c r="JX433" s="185"/>
      <c r="JY433" s="185"/>
      <c r="JZ433" s="185"/>
      <c r="KA433" s="185"/>
      <c r="KB433" s="185"/>
      <c r="KC433" s="185"/>
      <c r="KD433" s="185"/>
      <c r="KE433" s="185"/>
      <c r="KF433" s="185"/>
      <c r="KG433" s="185"/>
      <c r="KH433" s="185"/>
      <c r="KI433" s="185"/>
      <c r="KJ433" s="185"/>
      <c r="KK433" s="185"/>
      <c r="KL433" s="185"/>
      <c r="KM433" s="185"/>
      <c r="KN433" s="185"/>
      <c r="KO433" s="185"/>
      <c r="KP433" s="185"/>
      <c r="KQ433" s="185"/>
      <c r="KR433" s="185"/>
      <c r="KS433" s="185"/>
      <c r="KT433" s="185"/>
      <c r="KU433" s="185"/>
      <c r="KV433" s="185"/>
      <c r="KW433" s="185"/>
      <c r="KX433" s="185"/>
      <c r="KY433" s="185"/>
      <c r="KZ433" s="185"/>
      <c r="LA433" s="185"/>
      <c r="LB433" s="185"/>
      <c r="LC433" s="185"/>
      <c r="LD433" s="185"/>
      <c r="LE433" s="185"/>
      <c r="LF433" s="185"/>
      <c r="LG433" s="185"/>
      <c r="LH433" s="185"/>
      <c r="LI433" s="185"/>
      <c r="LJ433" s="185"/>
      <c r="LK433" s="185"/>
      <c r="LL433" s="185"/>
      <c r="LM433" s="185"/>
      <c r="LN433" s="185"/>
      <c r="LO433" s="185"/>
      <c r="LP433" s="185"/>
      <c r="LQ433" s="185"/>
      <c r="LR433" s="185"/>
      <c r="LS433" s="185"/>
      <c r="LT433" s="185"/>
      <c r="LU433" s="185"/>
      <c r="LV433" s="185"/>
      <c r="LW433" s="185"/>
      <c r="LX433" s="185"/>
      <c r="LY433" s="185"/>
      <c r="LZ433" s="185"/>
      <c r="MA433" s="185"/>
      <c r="MB433" s="185"/>
      <c r="MC433" s="185"/>
      <c r="MD433" s="185"/>
      <c r="ME433" s="185"/>
      <c r="MF433" s="185"/>
      <c r="MG433" s="185"/>
      <c r="MH433" s="185"/>
      <c r="MI433" s="185"/>
      <c r="MJ433" s="185"/>
      <c r="MK433" s="185"/>
      <c r="ML433" s="185"/>
      <c r="MM433" s="185"/>
      <c r="MN433" s="185"/>
      <c r="MO433" s="185"/>
      <c r="MP433" s="185"/>
      <c r="MQ433" s="185"/>
      <c r="MR433" s="185"/>
      <c r="MS433" s="185"/>
      <c r="MT433" s="185"/>
      <c r="MU433" s="185"/>
      <c r="MV433" s="185"/>
      <c r="MW433" s="185"/>
      <c r="MX433" s="185"/>
      <c r="MY433" s="185"/>
      <c r="MZ433" s="185"/>
      <c r="NA433" s="185"/>
      <c r="NB433" s="185"/>
      <c r="NC433" s="185"/>
      <c r="ND433" s="185"/>
      <c r="NE433" s="185"/>
      <c r="NF433" s="185"/>
      <c r="NG433" s="185"/>
      <c r="NH433" s="185"/>
      <c r="NI433" s="185"/>
      <c r="NJ433" s="185"/>
      <c r="NK433" s="185"/>
      <c r="NL433" s="185"/>
      <c r="NM433" s="185"/>
      <c r="NN433" s="185"/>
      <c r="NO433" s="185"/>
      <c r="NP433" s="185"/>
      <c r="NQ433" s="185"/>
      <c r="NR433" s="185"/>
      <c r="NS433" s="185"/>
      <c r="NT433" s="185"/>
      <c r="NU433" s="185"/>
      <c r="NV433" s="185"/>
      <c r="NW433" s="185"/>
      <c r="NX433" s="185"/>
      <c r="NY433" s="185"/>
      <c r="NZ433" s="185"/>
      <c r="OA433" s="185"/>
      <c r="OB433" s="185"/>
      <c r="OC433" s="185"/>
      <c r="OD433" s="185"/>
      <c r="OE433" s="185"/>
      <c r="OF433" s="185"/>
      <c r="OG433" s="185"/>
      <c r="OH433" s="185"/>
      <c r="OI433" s="185"/>
      <c r="OJ433" s="185"/>
      <c r="OK433" s="185"/>
      <c r="OL433" s="185"/>
      <c r="OM433" s="185"/>
      <c r="ON433" s="185"/>
      <c r="OO433" s="185"/>
      <c r="OP433" s="185"/>
      <c r="OQ433" s="185"/>
      <c r="OR433" s="185"/>
      <c r="OS433" s="185"/>
      <c r="OT433" s="185"/>
      <c r="OU433" s="185"/>
      <c r="OV433" s="185"/>
      <c r="OW433" s="185"/>
      <c r="OX433" s="185"/>
      <c r="OY433" s="185"/>
      <c r="OZ433" s="185"/>
      <c r="PA433" s="185"/>
      <c r="PB433" s="185"/>
      <c r="PC433" s="185"/>
      <c r="PD433" s="185"/>
      <c r="PE433" s="185"/>
      <c r="PF433" s="185"/>
      <c r="PG433" s="185"/>
      <c r="PH433" s="185"/>
      <c r="PI433" s="185"/>
      <c r="PJ433" s="185"/>
      <c r="PK433" s="185"/>
      <c r="PL433" s="185"/>
      <c r="PM433" s="185"/>
      <c r="PN433" s="185"/>
      <c r="PO433" s="185"/>
      <c r="PP433" s="185"/>
      <c r="PQ433" s="185"/>
      <c r="PR433" s="185"/>
      <c r="PS433" s="185"/>
      <c r="PT433" s="185"/>
      <c r="PU433" s="185"/>
      <c r="PV433" s="185"/>
      <c r="PW433" s="185"/>
      <c r="PX433" s="185"/>
      <c r="PY433" s="185"/>
      <c r="PZ433" s="185"/>
      <c r="QA433" s="185"/>
      <c r="QB433" s="185"/>
      <c r="QC433" s="185"/>
      <c r="QD433" s="185"/>
      <c r="QE433" s="185"/>
      <c r="QF433" s="185"/>
      <c r="QG433" s="185"/>
      <c r="QH433" s="185"/>
      <c r="QI433" s="185"/>
      <c r="QJ433" s="185"/>
      <c r="QK433" s="185"/>
      <c r="QL433" s="185"/>
      <c r="QM433" s="185"/>
      <c r="QN433" s="185"/>
      <c r="QO433" s="185"/>
      <c r="QP433" s="185"/>
      <c r="QQ433" s="185"/>
      <c r="QR433" s="185"/>
      <c r="QS433" s="185"/>
      <c r="QT433" s="185"/>
      <c r="QU433" s="185"/>
      <c r="QV433" s="185"/>
      <c r="QW433" s="185"/>
      <c r="QX433" s="185"/>
      <c r="QY433" s="185"/>
      <c r="QZ433" s="185"/>
      <c r="RA433" s="185"/>
      <c r="RB433" s="185"/>
      <c r="RC433" s="185"/>
      <c r="RD433" s="185"/>
      <c r="RE433" s="185"/>
      <c r="RF433" s="185"/>
      <c r="RG433" s="185"/>
      <c r="RH433" s="185"/>
      <c r="RI433" s="185"/>
      <c r="RJ433" s="185"/>
      <c r="RK433" s="185"/>
      <c r="RL433" s="185"/>
      <c r="RM433" s="185"/>
      <c r="RN433" s="185"/>
      <c r="RO433" s="185"/>
      <c r="RP433" s="185"/>
      <c r="RQ433" s="185"/>
      <c r="RR433" s="185"/>
      <c r="RS433" s="185"/>
      <c r="RT433" s="185"/>
      <c r="RU433" s="185"/>
      <c r="RV433" s="185"/>
      <c r="RW433" s="185"/>
      <c r="RX433" s="185"/>
      <c r="RY433" s="185"/>
      <c r="RZ433" s="185"/>
      <c r="SA433" s="185"/>
      <c r="SB433" s="185"/>
      <c r="SC433" s="185"/>
      <c r="SD433" s="185"/>
      <c r="SE433" s="185"/>
      <c r="SF433" s="185"/>
      <c r="SG433" s="185"/>
      <c r="SH433" s="185"/>
      <c r="SI433" s="185"/>
      <c r="SJ433" s="185"/>
      <c r="SK433" s="185"/>
      <c r="SL433" s="185"/>
      <c r="SM433" s="185"/>
      <c r="SN433" s="185"/>
      <c r="SO433" s="185"/>
      <c r="SP433" s="185"/>
      <c r="SQ433" s="185"/>
      <c r="SR433" s="185"/>
      <c r="SS433" s="185"/>
      <c r="ST433" s="185"/>
      <c r="SU433" s="185"/>
      <c r="SV433" s="185"/>
      <c r="SW433" s="185"/>
      <c r="SX433" s="185"/>
      <c r="SY433" s="185"/>
      <c r="SZ433" s="185"/>
      <c r="TA433" s="185"/>
      <c r="TB433" s="185"/>
      <c r="TC433" s="185"/>
      <c r="TD433" s="185"/>
      <c r="TE433" s="185"/>
      <c r="TF433" s="185"/>
      <c r="TG433" s="185"/>
      <c r="TH433" s="185"/>
      <c r="TI433" s="185"/>
      <c r="TJ433" s="185"/>
      <c r="TK433" s="185"/>
      <c r="TL433" s="185"/>
      <c r="TM433" s="185"/>
      <c r="TN433" s="185"/>
      <c r="TO433" s="185"/>
      <c r="TP433" s="185"/>
      <c r="TQ433" s="185"/>
      <c r="TR433" s="185"/>
      <c r="TS433" s="185"/>
      <c r="TT433" s="185"/>
      <c r="TU433" s="185"/>
      <c r="TV433" s="185"/>
      <c r="TW433" s="185"/>
      <c r="TX433" s="185"/>
      <c r="TY433" s="185"/>
      <c r="TZ433" s="185"/>
      <c r="UA433" s="185"/>
      <c r="UB433" s="185"/>
      <c r="UC433" s="185"/>
      <c r="UD433" s="185"/>
      <c r="UE433" s="185"/>
      <c r="UF433" s="185"/>
      <c r="UG433" s="185"/>
      <c r="UH433" s="185"/>
      <c r="UI433" s="185"/>
      <c r="UJ433" s="185"/>
      <c r="UK433" s="185"/>
      <c r="UL433" s="185"/>
      <c r="UM433" s="185"/>
      <c r="UN433" s="185"/>
      <c r="UO433" s="185"/>
      <c r="UP433" s="185"/>
      <c r="UQ433" s="185"/>
      <c r="UR433" s="185"/>
      <c r="US433" s="185"/>
      <c r="UT433" s="185"/>
      <c r="UU433" s="185"/>
      <c r="UV433" s="185"/>
      <c r="UW433" s="185"/>
      <c r="UX433" s="185"/>
      <c r="UY433" s="185"/>
      <c r="UZ433" s="185"/>
      <c r="VA433" s="185"/>
      <c r="VB433" s="185"/>
      <c r="VC433" s="185"/>
      <c r="VD433" s="185"/>
      <c r="VE433" s="185"/>
      <c r="VF433" s="185"/>
      <c r="VG433" s="185"/>
      <c r="VH433" s="185"/>
      <c r="VI433" s="185"/>
      <c r="VJ433" s="185"/>
      <c r="VK433" s="185"/>
      <c r="VL433" s="185"/>
      <c r="VM433" s="185"/>
      <c r="VN433" s="185"/>
      <c r="VO433" s="185"/>
      <c r="VP433" s="185"/>
      <c r="VQ433" s="185"/>
      <c r="VR433" s="185"/>
      <c r="VS433" s="185"/>
      <c r="VT433" s="185"/>
      <c r="VU433" s="185"/>
      <c r="VV433" s="185"/>
      <c r="VW433" s="185"/>
      <c r="VX433" s="185"/>
      <c r="VY433" s="185"/>
      <c r="VZ433" s="185"/>
      <c r="WA433" s="185"/>
      <c r="WB433" s="185"/>
      <c r="WC433" s="185"/>
      <c r="WD433" s="185"/>
      <c r="WE433" s="185"/>
      <c r="WF433" s="185"/>
      <c r="WG433" s="185"/>
      <c r="WH433" s="185"/>
      <c r="WI433" s="185"/>
      <c r="WJ433" s="185"/>
      <c r="WK433" s="185"/>
      <c r="WL433" s="185"/>
      <c r="WM433" s="185"/>
      <c r="WN433" s="185"/>
      <c r="WO433" s="185"/>
      <c r="WP433" s="185"/>
      <c r="WQ433" s="185"/>
      <c r="WR433" s="185"/>
      <c r="WS433" s="185"/>
      <c r="WT433" s="185"/>
      <c r="WU433" s="185"/>
      <c r="WV433" s="185"/>
      <c r="WW433" s="185"/>
      <c r="WX433" s="185"/>
      <c r="WY433" s="185"/>
      <c r="WZ433" s="185"/>
      <c r="XA433" s="185"/>
      <c r="XB433" s="185"/>
      <c r="XC433" s="185"/>
      <c r="XD433" s="185"/>
      <c r="XE433" s="185"/>
      <c r="XF433" s="185"/>
      <c r="XG433" s="185"/>
      <c r="XH433" s="185"/>
      <c r="XI433" s="185"/>
      <c r="XJ433" s="185"/>
      <c r="XK433" s="185"/>
      <c r="XL433" s="185"/>
      <c r="XM433" s="185"/>
      <c r="XN433" s="185"/>
      <c r="XO433" s="185"/>
      <c r="XP433" s="185"/>
      <c r="XQ433" s="185"/>
      <c r="XR433" s="185"/>
      <c r="XS433" s="185"/>
      <c r="XT433" s="185"/>
      <c r="XU433" s="185"/>
      <c r="XV433" s="185"/>
      <c r="XW433" s="185"/>
      <c r="XX433" s="185"/>
      <c r="XY433" s="185"/>
      <c r="XZ433" s="185"/>
      <c r="YA433" s="185"/>
      <c r="YB433" s="185"/>
      <c r="YC433" s="185"/>
      <c r="YD433" s="185"/>
      <c r="YE433" s="185"/>
      <c r="YF433" s="185"/>
      <c r="YG433" s="185"/>
      <c r="YH433" s="185"/>
      <c r="YI433" s="185"/>
      <c r="YJ433" s="185"/>
      <c r="YK433" s="185"/>
      <c r="YL433" s="185"/>
      <c r="YM433" s="185"/>
      <c r="YN433" s="185"/>
      <c r="YO433" s="185"/>
      <c r="YP433" s="185"/>
      <c r="YQ433" s="185"/>
      <c r="YR433" s="185"/>
      <c r="YS433" s="185"/>
      <c r="YT433" s="185"/>
      <c r="YU433" s="185"/>
      <c r="YV433" s="185"/>
      <c r="YW433" s="185"/>
      <c r="YX433" s="185"/>
      <c r="YY433" s="185"/>
      <c r="YZ433" s="185"/>
      <c r="ZA433" s="185"/>
      <c r="ZB433" s="185"/>
      <c r="ZC433" s="185"/>
      <c r="ZD433" s="185"/>
      <c r="ZE433" s="185"/>
      <c r="ZF433" s="185"/>
      <c r="ZG433" s="185"/>
      <c r="ZH433" s="185"/>
      <c r="ZI433" s="185"/>
      <c r="ZJ433" s="185"/>
      <c r="ZK433" s="185"/>
      <c r="ZL433" s="185"/>
      <c r="ZM433" s="185"/>
      <c r="ZN433" s="185"/>
      <c r="ZO433" s="185"/>
      <c r="ZP433" s="185"/>
      <c r="ZQ433" s="185"/>
      <c r="ZR433" s="185"/>
      <c r="ZS433" s="185"/>
      <c r="ZT433" s="185"/>
      <c r="ZU433" s="185"/>
      <c r="ZV433" s="185"/>
      <c r="ZW433" s="185"/>
      <c r="ZX433" s="185"/>
      <c r="ZY433" s="185"/>
      <c r="ZZ433" s="185"/>
      <c r="AAA433" s="185"/>
      <c r="AAB433" s="185"/>
      <c r="AAC433" s="185"/>
      <c r="AAD433" s="185"/>
      <c r="AAE433" s="185"/>
      <c r="AAF433" s="185"/>
      <c r="AAG433" s="185"/>
      <c r="AAH433" s="185"/>
      <c r="AAI433" s="185"/>
      <c r="AAJ433" s="185"/>
      <c r="AAK433" s="185"/>
      <c r="AAL433" s="185"/>
      <c r="AAM433" s="185"/>
      <c r="AAN433" s="185"/>
      <c r="AAO433" s="185"/>
      <c r="AAP433" s="185"/>
      <c r="AAQ433" s="185"/>
      <c r="AAR433" s="185"/>
      <c r="AAS433" s="185"/>
      <c r="AAT433" s="185"/>
      <c r="AAU433" s="185"/>
      <c r="AAV433" s="185"/>
      <c r="AAW433" s="185"/>
      <c r="AAX433" s="185"/>
      <c r="AAY433" s="185"/>
      <c r="AAZ433" s="185"/>
      <c r="ABA433" s="185"/>
      <c r="ABB433" s="185"/>
      <c r="ABC433" s="185"/>
      <c r="ABD433" s="185"/>
      <c r="ABE433" s="185"/>
      <c r="ABF433" s="185"/>
      <c r="ABG433" s="185"/>
      <c r="ABH433" s="185"/>
      <c r="ABI433" s="185"/>
      <c r="ABJ433" s="185"/>
      <c r="ABK433" s="185"/>
      <c r="ABL433" s="185"/>
      <c r="ABM433" s="185"/>
      <c r="ABN433" s="185"/>
      <c r="ABO433" s="185"/>
      <c r="ABP433" s="185"/>
      <c r="ABQ433" s="185"/>
      <c r="ABR433" s="185"/>
      <c r="ABS433" s="185"/>
      <c r="ABT433" s="185"/>
      <c r="ABU433" s="185"/>
      <c r="ABV433" s="185"/>
      <c r="ABW433" s="185"/>
      <c r="ABX433" s="185"/>
      <c r="ABY433" s="185"/>
      <c r="ABZ433" s="185"/>
      <c r="ACA433" s="185"/>
      <c r="ACB433" s="185"/>
      <c r="ACC433" s="185"/>
      <c r="ACD433" s="185"/>
      <c r="ACE433" s="185"/>
      <c r="ACF433" s="185"/>
      <c r="ACG433" s="185"/>
      <c r="ACH433" s="185"/>
      <c r="ACI433" s="185"/>
      <c r="ACJ433" s="185"/>
      <c r="ACK433" s="185"/>
      <c r="ACL433" s="185"/>
      <c r="ACM433" s="185"/>
      <c r="ACN433" s="185"/>
      <c r="ACO433" s="185"/>
      <c r="ACP433" s="185"/>
      <c r="ACQ433" s="185"/>
      <c r="ACR433" s="185"/>
      <c r="ACS433" s="185"/>
      <c r="ACT433" s="185"/>
      <c r="ACU433" s="185"/>
      <c r="ACV433" s="185"/>
      <c r="ACW433" s="185"/>
      <c r="ACX433" s="185"/>
      <c r="ACY433" s="185"/>
      <c r="ACZ433" s="185"/>
      <c r="ADA433" s="185"/>
      <c r="ADB433" s="185"/>
      <c r="ADC433" s="185"/>
      <c r="ADD433" s="185"/>
      <c r="ADE433" s="185"/>
      <c r="ADF433" s="185"/>
      <c r="ADG433" s="185"/>
      <c r="ADH433" s="185"/>
      <c r="ADI433" s="185"/>
      <c r="ADJ433" s="185"/>
      <c r="ADK433" s="185"/>
      <c r="ADL433" s="185"/>
      <c r="ADM433" s="185"/>
      <c r="ADN433" s="185"/>
      <c r="ADO433" s="185"/>
      <c r="ADP433" s="185"/>
      <c r="ADQ433" s="185"/>
      <c r="ADR433" s="185"/>
      <c r="ADS433" s="185"/>
      <c r="ADT433" s="185"/>
      <c r="ADU433" s="185"/>
      <c r="ADV433" s="185"/>
      <c r="ADW433" s="185"/>
      <c r="ADX433" s="185"/>
      <c r="ADY433" s="185"/>
      <c r="ADZ433" s="185"/>
      <c r="AEA433" s="185"/>
      <c r="AEB433" s="185"/>
      <c r="AEC433" s="185"/>
      <c r="AED433" s="185"/>
      <c r="AEE433" s="185"/>
      <c r="AEF433" s="185"/>
      <c r="AEG433" s="185"/>
      <c r="AEH433" s="185"/>
      <c r="AEI433" s="185"/>
      <c r="AEJ433" s="185"/>
      <c r="AEK433" s="185"/>
      <c r="AEL433" s="185"/>
      <c r="AEM433" s="185"/>
      <c r="AEN433" s="185"/>
      <c r="AEO433" s="185"/>
      <c r="AEP433" s="185"/>
      <c r="AEQ433" s="185"/>
      <c r="AER433" s="185"/>
      <c r="AES433" s="185"/>
      <c r="AET433" s="185"/>
      <c r="AEU433" s="185"/>
      <c r="AEV433" s="185"/>
      <c r="AEW433" s="185"/>
      <c r="AEX433" s="185"/>
      <c r="AEY433" s="185"/>
      <c r="AEZ433" s="185"/>
      <c r="AFA433" s="185"/>
      <c r="AFB433" s="185"/>
      <c r="AFC433" s="185"/>
      <c r="AFD433" s="185"/>
      <c r="AFE433" s="185"/>
      <c r="AFF433" s="185"/>
      <c r="AFG433" s="185"/>
      <c r="AFH433" s="185"/>
      <c r="AFI433" s="185"/>
      <c r="AFJ433" s="185"/>
      <c r="AFK433" s="185"/>
      <c r="AFL433" s="185"/>
      <c r="AFM433" s="185"/>
      <c r="AFN433" s="185"/>
      <c r="AFO433" s="185"/>
      <c r="AFP433" s="185"/>
      <c r="AFQ433" s="185"/>
      <c r="AFR433" s="185"/>
      <c r="AFS433" s="185"/>
      <c r="AFT433" s="185"/>
      <c r="AFU433" s="185"/>
      <c r="AFV433" s="185"/>
      <c r="AFW433" s="185"/>
      <c r="AFX433" s="185"/>
      <c r="AFY433" s="185"/>
      <c r="AFZ433" s="185"/>
      <c r="AGA433" s="185"/>
      <c r="AGB433" s="185"/>
      <c r="AGC433" s="185"/>
      <c r="AGD433" s="185"/>
      <c r="AGE433" s="185"/>
      <c r="AGF433" s="185"/>
      <c r="AGG433" s="185"/>
      <c r="AGH433" s="185"/>
      <c r="AGI433" s="185"/>
      <c r="AGJ433" s="185"/>
      <c r="AGK433" s="185"/>
      <c r="AGL433" s="185"/>
      <c r="AGM433" s="185"/>
      <c r="AGN433" s="185"/>
      <c r="AGO433" s="185"/>
      <c r="AGP433" s="185"/>
      <c r="AGQ433" s="185"/>
      <c r="AGR433" s="185"/>
      <c r="AGS433" s="185"/>
      <c r="AGT433" s="185"/>
      <c r="AGU433" s="185"/>
      <c r="AGV433" s="185"/>
      <c r="AGW433" s="185"/>
      <c r="AGX433" s="185"/>
      <c r="AGY433" s="185"/>
      <c r="AGZ433" s="185"/>
      <c r="AHA433" s="185"/>
      <c r="AHB433" s="185"/>
      <c r="AHC433" s="185"/>
      <c r="AHD433" s="185"/>
      <c r="AHE433" s="185"/>
      <c r="AHF433" s="185"/>
      <c r="AHG433" s="185"/>
      <c r="AHH433" s="185"/>
      <c r="AHI433" s="185"/>
      <c r="AHJ433" s="185"/>
      <c r="AHK433" s="185"/>
      <c r="AHL433" s="185"/>
      <c r="AHM433" s="185"/>
      <c r="AHN433" s="185"/>
      <c r="AHO433" s="185"/>
      <c r="AHP433" s="185"/>
      <c r="AHQ433" s="185"/>
      <c r="AHR433" s="185"/>
      <c r="AHS433" s="185"/>
      <c r="AHT433" s="185"/>
      <c r="AHU433" s="185"/>
      <c r="AHV433" s="185"/>
      <c r="AHW433" s="185"/>
      <c r="AHX433" s="185"/>
      <c r="AHY433" s="185"/>
      <c r="AHZ433" s="185"/>
      <c r="AIA433" s="185"/>
      <c r="AIB433" s="185"/>
      <c r="AIC433" s="185"/>
      <c r="AID433" s="185"/>
      <c r="AIE433" s="185"/>
      <c r="AIF433" s="185"/>
      <c r="AIG433" s="185"/>
      <c r="AIH433" s="185"/>
      <c r="AII433" s="185"/>
      <c r="AIJ433" s="185"/>
      <c r="AIK433" s="185"/>
      <c r="AIL433" s="185"/>
      <c r="AIM433" s="185"/>
      <c r="AIN433" s="185"/>
      <c r="AIO433" s="185"/>
      <c r="AIP433" s="185"/>
      <c r="AIQ433" s="185"/>
      <c r="AIR433" s="185"/>
      <c r="AIS433" s="185"/>
      <c r="AIT433" s="185"/>
      <c r="AIU433" s="185"/>
      <c r="AIV433" s="185"/>
      <c r="AIW433" s="185"/>
      <c r="AIX433" s="185"/>
      <c r="AIY433" s="185"/>
      <c r="AIZ433" s="185"/>
      <c r="AJA433" s="185"/>
      <c r="AJB433" s="185"/>
      <c r="AJC433" s="185"/>
      <c r="AJD433" s="185"/>
      <c r="AJE433" s="185"/>
      <c r="AJF433" s="185"/>
      <c r="AJG433" s="185"/>
      <c r="AJH433" s="185"/>
      <c r="AJI433" s="185"/>
      <c r="AJJ433" s="185"/>
      <c r="AJK433" s="185"/>
      <c r="AJL433" s="185"/>
      <c r="AJM433" s="185"/>
      <c r="AJN433" s="185"/>
      <c r="AJO433" s="185"/>
      <c r="AJP433" s="185"/>
      <c r="AJQ433" s="185"/>
      <c r="AJR433" s="185"/>
      <c r="AJS433" s="185"/>
      <c r="AJT433" s="185"/>
      <c r="AJU433" s="185"/>
      <c r="AJV433" s="185"/>
      <c r="AJW433" s="185"/>
      <c r="AJX433" s="185"/>
      <c r="AJY433" s="185"/>
      <c r="AJZ433" s="185"/>
      <c r="AKA433" s="185"/>
      <c r="AKB433" s="185"/>
      <c r="AKC433" s="185"/>
      <c r="AKD433" s="185"/>
      <c r="AKE433" s="185"/>
      <c r="AKF433" s="185"/>
      <c r="AKG433" s="185"/>
      <c r="AKH433" s="185"/>
      <c r="AKI433" s="185"/>
      <c r="AKJ433" s="185"/>
      <c r="AKK433" s="185"/>
      <c r="AKL433" s="185"/>
      <c r="AKM433" s="185"/>
      <c r="AKN433" s="185"/>
      <c r="AKO433" s="185"/>
      <c r="AKP433" s="185"/>
      <c r="AKQ433" s="185"/>
      <c r="AKR433" s="185"/>
      <c r="AKS433" s="185"/>
      <c r="AKT433" s="185"/>
      <c r="AKU433" s="185"/>
      <c r="AKV433" s="185"/>
      <c r="AKW433" s="185"/>
      <c r="AKX433" s="185"/>
      <c r="AKY433" s="185"/>
      <c r="AKZ433" s="185"/>
      <c r="ALA433" s="185"/>
      <c r="ALB433" s="185"/>
      <c r="ALC433" s="185"/>
      <c r="ALD433" s="185"/>
      <c r="ALE433" s="185"/>
      <c r="ALF433" s="185"/>
      <c r="ALG433" s="185"/>
      <c r="ALH433" s="185"/>
      <c r="ALI433" s="185"/>
      <c r="ALJ433" s="185"/>
      <c r="ALK433" s="185"/>
      <c r="ALL433" s="185"/>
      <c r="ALM433" s="185"/>
      <c r="ALN433" s="185"/>
      <c r="ALO433" s="185"/>
      <c r="ALP433" s="185"/>
      <c r="ALQ433" s="185"/>
      <c r="ALR433" s="185"/>
      <c r="ALS433" s="185"/>
      <c r="ALT433" s="185"/>
      <c r="ALU433" s="185"/>
      <c r="ALV433" s="185"/>
      <c r="ALW433" s="185"/>
      <c r="ALX433" s="185"/>
      <c r="ALY433" s="185"/>
      <c r="ALZ433" s="185"/>
      <c r="AMA433" s="185"/>
      <c r="AMB433" s="185"/>
      <c r="AMC433" s="185"/>
      <c r="AMD433" s="185"/>
      <c r="AME433" s="185"/>
      <c r="AMF433" s="185"/>
      <c r="AMG433" s="185"/>
      <c r="AMH433" s="185"/>
      <c r="AMI433" s="185"/>
      <c r="AMJ433" s="185"/>
      <c r="AMK433" s="185"/>
      <c r="AML433" s="185"/>
      <c r="AMM433" s="185"/>
      <c r="AMN433" s="185"/>
      <c r="AMO433" s="185"/>
      <c r="AMP433" s="185"/>
      <c r="AMQ433" s="185"/>
      <c r="AMR433" s="185"/>
      <c r="AMS433" s="185"/>
      <c r="AMT433" s="185"/>
      <c r="AMU433" s="185"/>
      <c r="AMV433" s="185"/>
      <c r="AMW433" s="185"/>
      <c r="AMX433" s="185"/>
      <c r="AMY433" s="185"/>
      <c r="AMZ433" s="185"/>
      <c r="ANA433" s="185"/>
      <c r="ANB433" s="185"/>
      <c r="ANC433" s="185"/>
      <c r="AND433" s="185"/>
      <c r="ANE433" s="185"/>
      <c r="ANF433" s="185"/>
      <c r="ANG433" s="185"/>
      <c r="ANH433" s="185"/>
      <c r="ANI433" s="185"/>
      <c r="ANJ433" s="185"/>
      <c r="ANK433" s="185"/>
      <c r="ANL433" s="185"/>
      <c r="ANM433" s="185"/>
      <c r="ANN433" s="185"/>
      <c r="ANO433" s="185"/>
      <c r="ANP433" s="185"/>
      <c r="ANQ433" s="185"/>
      <c r="ANR433" s="185"/>
      <c r="ANS433" s="185"/>
      <c r="ANT433" s="185"/>
      <c r="ANU433" s="185"/>
      <c r="ANV433" s="185"/>
      <c r="ANW433" s="185"/>
      <c r="ANX433" s="185"/>
      <c r="ANY433" s="185"/>
      <c r="ANZ433" s="185"/>
      <c r="AOA433" s="185"/>
      <c r="AOB433" s="185"/>
      <c r="AOC433" s="185"/>
      <c r="AOD433" s="185"/>
      <c r="AOE433" s="185"/>
      <c r="AOF433" s="185"/>
      <c r="AOG433" s="185"/>
      <c r="AOH433" s="185"/>
      <c r="AOI433" s="185"/>
      <c r="AOJ433" s="185"/>
      <c r="AOK433" s="185"/>
      <c r="AOL433" s="185"/>
      <c r="AOM433" s="185"/>
      <c r="AON433" s="185"/>
      <c r="AOO433" s="185"/>
      <c r="AOP433" s="185"/>
      <c r="AOQ433" s="185"/>
      <c r="AOR433" s="185"/>
      <c r="AOS433" s="185"/>
      <c r="AOT433" s="185"/>
      <c r="AOU433" s="185"/>
      <c r="AOV433" s="185"/>
      <c r="AOW433" s="185"/>
      <c r="AOX433" s="185"/>
      <c r="AOY433" s="185"/>
      <c r="AOZ433" s="185"/>
      <c r="APA433" s="185"/>
      <c r="APB433" s="185"/>
      <c r="APC433" s="185"/>
      <c r="APD433" s="185"/>
      <c r="APE433" s="185"/>
      <c r="APF433" s="185"/>
      <c r="APG433" s="185"/>
      <c r="APH433" s="185"/>
      <c r="API433" s="185"/>
      <c r="APJ433" s="185"/>
      <c r="APK433" s="185"/>
      <c r="APL433" s="185"/>
      <c r="APM433" s="185"/>
      <c r="APN433" s="185"/>
      <c r="APO433" s="185"/>
      <c r="APP433" s="185"/>
      <c r="APQ433" s="185"/>
      <c r="APR433" s="185"/>
      <c r="APS433" s="185"/>
      <c r="APT433" s="185"/>
      <c r="APU433" s="185"/>
      <c r="APV433" s="185"/>
      <c r="APW433" s="185"/>
      <c r="APX433" s="185"/>
      <c r="APY433" s="185"/>
      <c r="APZ433" s="185"/>
      <c r="AQA433" s="185"/>
      <c r="AQB433" s="185"/>
      <c r="AQC433" s="185"/>
      <c r="AQD433" s="185"/>
      <c r="AQE433" s="185"/>
      <c r="AQF433" s="185"/>
      <c r="AQG433" s="185"/>
      <c r="AQH433" s="185"/>
      <c r="AQI433" s="185"/>
      <c r="AQJ433" s="185"/>
      <c r="AQK433" s="185"/>
      <c r="AQL433" s="185"/>
      <c r="AQM433" s="185"/>
      <c r="AQN433" s="185"/>
      <c r="AQO433" s="185"/>
      <c r="AQP433" s="185"/>
      <c r="AQQ433" s="185"/>
      <c r="AQR433" s="185"/>
      <c r="AQS433" s="185"/>
      <c r="AQT433" s="185"/>
      <c r="AQU433" s="185"/>
      <c r="AQV433" s="185"/>
      <c r="AQW433" s="185"/>
      <c r="AQX433" s="185"/>
      <c r="AQY433" s="185"/>
      <c r="AQZ433" s="185"/>
      <c r="ARA433" s="185"/>
      <c r="ARB433" s="185"/>
      <c r="ARC433" s="185"/>
      <c r="ARD433" s="185"/>
      <c r="ARE433" s="185"/>
      <c r="ARF433" s="185"/>
      <c r="ARG433" s="185"/>
      <c r="ARH433" s="185"/>
      <c r="ARI433" s="185"/>
      <c r="ARJ433" s="185"/>
      <c r="ARK433" s="185"/>
      <c r="ARL433" s="185"/>
      <c r="ARM433" s="185"/>
      <c r="ARN433" s="185"/>
      <c r="ARO433" s="185"/>
      <c r="ARP433" s="185"/>
      <c r="ARQ433" s="185"/>
      <c r="ARR433" s="185"/>
      <c r="ARS433" s="185"/>
      <c r="ART433" s="185"/>
      <c r="ARU433" s="185"/>
      <c r="ARV433" s="185"/>
      <c r="ARW433" s="185"/>
      <c r="ARX433" s="185"/>
      <c r="ARY433" s="185"/>
      <c r="ARZ433" s="185"/>
      <c r="ASA433" s="185"/>
      <c r="ASB433" s="185"/>
      <c r="ASC433" s="185"/>
      <c r="ASD433" s="185"/>
      <c r="ASE433" s="185"/>
      <c r="ASF433" s="185"/>
      <c r="ASG433" s="185"/>
      <c r="ASH433" s="185"/>
      <c r="ASI433" s="185"/>
      <c r="ASJ433" s="185"/>
      <c r="ASK433" s="185"/>
      <c r="ASL433" s="185"/>
      <c r="ASM433" s="185"/>
      <c r="ASN433" s="185"/>
      <c r="ASO433" s="185"/>
      <c r="ASP433" s="185"/>
      <c r="ASQ433" s="185"/>
      <c r="ASR433" s="185"/>
      <c r="ASS433" s="185"/>
      <c r="AST433" s="185"/>
      <c r="ASU433" s="185"/>
      <c r="ASV433" s="185"/>
      <c r="ASW433" s="185"/>
      <c r="ASX433" s="185"/>
      <c r="ASY433" s="185"/>
      <c r="ASZ433" s="185"/>
      <c r="ATA433" s="185"/>
      <c r="ATB433" s="185"/>
      <c r="ATC433" s="185"/>
      <c r="ATD433" s="185"/>
      <c r="ATE433" s="185"/>
      <c r="ATF433" s="185"/>
      <c r="ATG433" s="185"/>
      <c r="ATH433" s="185"/>
      <c r="ATI433" s="185"/>
      <c r="ATJ433" s="185"/>
      <c r="ATK433" s="185"/>
      <c r="ATL433" s="185"/>
      <c r="ATM433" s="185"/>
      <c r="ATN433" s="185"/>
      <c r="ATO433" s="185"/>
      <c r="ATP433" s="185"/>
      <c r="ATQ433" s="185"/>
      <c r="ATR433" s="185"/>
      <c r="ATS433" s="185"/>
      <c r="ATT433" s="185"/>
      <c r="ATU433" s="185"/>
      <c r="ATV433" s="185"/>
      <c r="ATW433" s="185"/>
      <c r="ATX433" s="185"/>
      <c r="ATY433" s="185"/>
      <c r="ATZ433" s="185"/>
      <c r="AUA433" s="185"/>
      <c r="AUB433" s="185"/>
      <c r="AUC433" s="185"/>
      <c r="AUD433" s="185"/>
      <c r="AUE433" s="185"/>
      <c r="AUF433" s="185"/>
      <c r="AUG433" s="185"/>
      <c r="AUH433" s="185"/>
      <c r="AUI433" s="185"/>
      <c r="AUJ433" s="185"/>
      <c r="AUK433" s="185"/>
      <c r="AUL433" s="185"/>
      <c r="AUM433" s="185"/>
      <c r="AUN433" s="185"/>
      <c r="AUO433" s="185"/>
      <c r="AUP433" s="185"/>
      <c r="AUQ433" s="185"/>
      <c r="AUR433" s="185"/>
      <c r="AUS433" s="185"/>
      <c r="AUT433" s="185"/>
      <c r="AUU433" s="185"/>
      <c r="AUV433" s="185"/>
      <c r="AUW433" s="185"/>
      <c r="AUX433" s="185"/>
      <c r="AUY433" s="185"/>
      <c r="AUZ433" s="185"/>
      <c r="AVA433" s="185"/>
      <c r="AVB433" s="185"/>
      <c r="AVC433" s="185"/>
      <c r="AVD433" s="185"/>
      <c r="AVE433" s="185"/>
      <c r="AVF433" s="185"/>
      <c r="AVG433" s="185"/>
      <c r="AVH433" s="185"/>
      <c r="AVI433" s="185"/>
      <c r="AVJ433" s="185"/>
      <c r="AVK433" s="185"/>
      <c r="AVL433" s="185"/>
      <c r="AVM433" s="185"/>
      <c r="AVN433" s="185"/>
      <c r="AVO433" s="185"/>
      <c r="AVP433" s="185"/>
      <c r="AVQ433" s="185"/>
      <c r="AVR433" s="185"/>
      <c r="AVS433" s="185"/>
      <c r="AVT433" s="185"/>
      <c r="AVU433" s="185"/>
      <c r="AVV433" s="185"/>
      <c r="AVW433" s="185"/>
      <c r="AVX433" s="185"/>
      <c r="AVY433" s="185"/>
      <c r="AVZ433" s="185"/>
      <c r="AWA433" s="185"/>
      <c r="AWB433" s="185"/>
      <c r="AWC433" s="185"/>
      <c r="AWD433" s="185"/>
      <c r="AWE433" s="185"/>
      <c r="AWF433" s="185"/>
      <c r="AWG433" s="185"/>
      <c r="AWH433" s="185"/>
      <c r="AWI433" s="185"/>
      <c r="AWJ433" s="185"/>
      <c r="AWK433" s="185"/>
      <c r="AWL433" s="185"/>
      <c r="AWM433" s="185"/>
      <c r="AWN433" s="185"/>
      <c r="AWO433" s="185"/>
      <c r="AWP433" s="185"/>
      <c r="AWQ433" s="185"/>
      <c r="AWR433" s="185"/>
      <c r="AWS433" s="185"/>
      <c r="AWT433" s="185"/>
      <c r="AWU433" s="185"/>
      <c r="AWV433" s="185"/>
      <c r="AWW433" s="185"/>
      <c r="AWX433" s="185"/>
      <c r="AWY433" s="185"/>
      <c r="AWZ433" s="185"/>
      <c r="AXA433" s="185"/>
      <c r="AXB433" s="185"/>
      <c r="AXC433" s="185"/>
      <c r="AXD433" s="185"/>
      <c r="AXE433" s="185"/>
      <c r="AXF433" s="185"/>
      <c r="AXG433" s="185"/>
      <c r="AXH433" s="185"/>
      <c r="AXI433" s="185"/>
      <c r="AXJ433" s="185"/>
      <c r="AXK433" s="185"/>
      <c r="AXL433" s="185"/>
      <c r="AXM433" s="185"/>
      <c r="AXN433" s="185"/>
      <c r="AXO433" s="185"/>
      <c r="AXP433" s="185"/>
      <c r="AXQ433" s="185"/>
      <c r="AXR433" s="185"/>
      <c r="AXS433" s="185"/>
      <c r="AXT433" s="185"/>
      <c r="AXU433" s="185"/>
      <c r="AXV433" s="185"/>
      <c r="AXW433" s="185"/>
      <c r="AXX433" s="185"/>
      <c r="AXY433" s="185"/>
      <c r="AXZ433" s="185"/>
      <c r="AYA433" s="185"/>
      <c r="AYB433" s="185"/>
      <c r="AYC433" s="185"/>
      <c r="AYD433" s="185"/>
      <c r="AYE433" s="185"/>
      <c r="AYF433" s="185"/>
      <c r="AYG433" s="185"/>
      <c r="AYH433" s="185"/>
      <c r="AYI433" s="185"/>
      <c r="AYJ433" s="185"/>
      <c r="AYK433" s="185"/>
      <c r="AYL433" s="185"/>
      <c r="AYM433" s="185"/>
      <c r="AYN433" s="185"/>
      <c r="AYO433" s="185"/>
      <c r="AYP433" s="185"/>
      <c r="AYQ433" s="185"/>
      <c r="AYR433" s="185"/>
      <c r="AYS433" s="185"/>
      <c r="AYT433" s="185"/>
      <c r="AYU433" s="185"/>
      <c r="AYV433" s="185"/>
      <c r="AYW433" s="185"/>
      <c r="AYX433" s="185"/>
      <c r="AYY433" s="185"/>
      <c r="AYZ433" s="185"/>
      <c r="AZA433" s="185"/>
      <c r="AZB433" s="185"/>
      <c r="AZC433" s="185"/>
      <c r="AZD433" s="185"/>
      <c r="AZE433" s="185"/>
      <c r="AZF433" s="185"/>
      <c r="AZG433" s="185"/>
      <c r="AZH433" s="185"/>
      <c r="AZI433" s="185"/>
      <c r="AZJ433" s="185"/>
      <c r="AZK433" s="185"/>
      <c r="AZL433" s="185"/>
      <c r="AZM433" s="185"/>
      <c r="AZN433" s="185"/>
      <c r="AZO433" s="185"/>
      <c r="AZP433" s="185"/>
      <c r="AZQ433" s="185"/>
      <c r="AZR433" s="185"/>
      <c r="AZS433" s="185"/>
      <c r="AZT433" s="185"/>
      <c r="AZU433" s="185"/>
      <c r="AZV433" s="185"/>
      <c r="AZW433" s="185"/>
      <c r="AZX433" s="185"/>
      <c r="AZY433" s="185"/>
      <c r="AZZ433" s="185"/>
      <c r="BAA433" s="185"/>
      <c r="BAB433" s="185"/>
      <c r="BAC433" s="185"/>
      <c r="BAD433" s="185"/>
      <c r="BAE433" s="185"/>
      <c r="BAF433" s="185"/>
      <c r="BAG433" s="185"/>
      <c r="BAH433" s="185"/>
      <c r="BAI433" s="185"/>
      <c r="BAJ433" s="185"/>
      <c r="BAK433" s="185"/>
      <c r="BAL433" s="185"/>
      <c r="BAM433" s="185"/>
      <c r="BAN433" s="185"/>
      <c r="BAO433" s="185"/>
      <c r="BAP433" s="185"/>
      <c r="BAQ433" s="185"/>
      <c r="BAR433" s="185"/>
      <c r="BAS433" s="185"/>
      <c r="BAT433" s="185"/>
      <c r="BAU433" s="185"/>
      <c r="BAV433" s="185"/>
      <c r="BAW433" s="185"/>
      <c r="BAX433" s="185"/>
      <c r="BAY433" s="185"/>
      <c r="BAZ433" s="185"/>
      <c r="BBA433" s="185"/>
      <c r="BBB433" s="185"/>
      <c r="BBC433" s="185"/>
      <c r="BBD433" s="185"/>
      <c r="BBE433" s="185"/>
      <c r="BBF433" s="185"/>
      <c r="BBG433" s="185"/>
      <c r="BBH433" s="185"/>
      <c r="BBI433" s="185"/>
      <c r="BBJ433" s="185"/>
      <c r="BBK433" s="185"/>
      <c r="BBL433" s="185"/>
      <c r="BBM433" s="185"/>
      <c r="BBN433" s="185"/>
      <c r="BBO433" s="185"/>
      <c r="BBP433" s="185"/>
      <c r="BBQ433" s="185"/>
      <c r="BBR433" s="185"/>
      <c r="BBS433" s="185"/>
      <c r="BBT433" s="185"/>
      <c r="BBU433" s="185"/>
      <c r="BBV433" s="185"/>
      <c r="BBW433" s="185"/>
      <c r="BBX433" s="185"/>
      <c r="BBY433" s="185"/>
      <c r="BBZ433" s="185"/>
      <c r="BCA433" s="185"/>
      <c r="BCB433" s="185"/>
      <c r="BCC433" s="185"/>
      <c r="BCD433" s="185"/>
      <c r="BCE433" s="185"/>
      <c r="BCF433" s="185"/>
      <c r="BCG433" s="185"/>
      <c r="BCH433" s="185"/>
      <c r="BCI433" s="185"/>
      <c r="BCJ433" s="185"/>
      <c r="BCK433" s="185"/>
      <c r="BCL433" s="185"/>
      <c r="BCM433" s="185"/>
      <c r="BCN433" s="185"/>
      <c r="BCO433" s="185"/>
      <c r="BCP433" s="185"/>
      <c r="BCQ433" s="185"/>
      <c r="BCR433" s="185"/>
      <c r="BCS433" s="185"/>
      <c r="BCT433" s="185"/>
      <c r="BCU433" s="185"/>
      <c r="BCV433" s="185"/>
      <c r="BCW433" s="185"/>
      <c r="BCX433" s="185"/>
      <c r="BCY433" s="185"/>
      <c r="BCZ433" s="185"/>
      <c r="BDA433" s="185"/>
      <c r="BDB433" s="185"/>
      <c r="BDC433" s="185"/>
      <c r="BDD433" s="185"/>
      <c r="BDE433" s="185"/>
      <c r="BDF433" s="185"/>
      <c r="BDG433" s="185"/>
      <c r="BDH433" s="185"/>
      <c r="BDI433" s="185"/>
      <c r="BDJ433" s="185"/>
      <c r="BDK433" s="185"/>
      <c r="BDL433" s="185"/>
      <c r="BDM433" s="185"/>
      <c r="BDN433" s="185"/>
      <c r="BDO433" s="185"/>
      <c r="BDP433" s="185"/>
      <c r="BDQ433" s="185"/>
      <c r="BDR433" s="185"/>
      <c r="BDS433" s="185"/>
      <c r="BDT433" s="185"/>
      <c r="BDU433" s="185"/>
      <c r="BDV433" s="185"/>
      <c r="BDW433" s="185"/>
      <c r="BDX433" s="185"/>
      <c r="BDY433" s="185"/>
      <c r="BDZ433" s="185"/>
      <c r="BEA433" s="185"/>
      <c r="BEB433" s="185"/>
      <c r="BEC433" s="185"/>
      <c r="BED433" s="185"/>
      <c r="BEE433" s="185"/>
      <c r="BEF433" s="185"/>
      <c r="BEG433" s="185"/>
      <c r="BEH433" s="185"/>
      <c r="BEI433" s="185"/>
      <c r="BEJ433" s="185"/>
      <c r="BEK433" s="185"/>
      <c r="BEL433" s="185"/>
      <c r="BEM433" s="185"/>
      <c r="BEN433" s="185"/>
      <c r="BEO433" s="185"/>
      <c r="BEP433" s="185"/>
      <c r="BEQ433" s="185"/>
      <c r="BER433" s="185"/>
      <c r="BES433" s="185"/>
      <c r="BET433" s="185"/>
      <c r="BEU433" s="185"/>
      <c r="BEV433" s="185"/>
      <c r="BEW433" s="185"/>
      <c r="BEX433" s="185"/>
      <c r="BEY433" s="185"/>
      <c r="BEZ433" s="185"/>
      <c r="BFA433" s="185"/>
      <c r="BFB433" s="185"/>
      <c r="BFC433" s="185"/>
      <c r="BFD433" s="185"/>
      <c r="BFE433" s="185"/>
      <c r="BFF433" s="185"/>
      <c r="BFG433" s="185"/>
      <c r="BFH433" s="185"/>
      <c r="BFI433" s="185"/>
      <c r="BFJ433" s="185"/>
      <c r="BFK433" s="185"/>
      <c r="BFL433" s="185"/>
      <c r="BFM433" s="185"/>
      <c r="BFN433" s="185"/>
      <c r="BFO433" s="185"/>
      <c r="BFP433" s="185"/>
      <c r="BFQ433" s="185"/>
      <c r="BFR433" s="185"/>
      <c r="BFS433" s="185"/>
      <c r="BFT433" s="185"/>
      <c r="BFU433" s="185"/>
      <c r="BFV433" s="185"/>
      <c r="BFW433" s="185"/>
      <c r="BFX433" s="185"/>
      <c r="BFY433" s="185"/>
      <c r="BFZ433" s="185"/>
      <c r="BGA433" s="185"/>
      <c r="BGB433" s="185"/>
      <c r="BGC433" s="185"/>
      <c r="BGD433" s="185"/>
      <c r="BGE433" s="185"/>
      <c r="BGF433" s="185"/>
      <c r="BGG433" s="185"/>
      <c r="BGH433" s="185"/>
      <c r="BGI433" s="185"/>
      <c r="BGJ433" s="185"/>
      <c r="BGK433" s="185"/>
      <c r="BGL433" s="185"/>
      <c r="BGM433" s="185"/>
      <c r="BGN433" s="185"/>
      <c r="BGO433" s="185"/>
      <c r="BGP433" s="185"/>
      <c r="BGQ433" s="185"/>
      <c r="BGR433" s="185"/>
      <c r="BGS433" s="185"/>
      <c r="BGT433" s="185"/>
      <c r="BGU433" s="185"/>
      <c r="BGV433" s="185"/>
      <c r="BGW433" s="185"/>
      <c r="BGX433" s="185"/>
      <c r="BGY433" s="185"/>
      <c r="BGZ433" s="185"/>
      <c r="BHA433" s="185"/>
      <c r="BHB433" s="185"/>
      <c r="BHC433" s="185"/>
      <c r="BHD433" s="185"/>
      <c r="BHE433" s="185"/>
      <c r="BHF433" s="185"/>
      <c r="BHG433" s="185"/>
      <c r="BHH433" s="185"/>
      <c r="BHI433" s="185"/>
      <c r="BHJ433" s="185"/>
      <c r="BHK433" s="185"/>
      <c r="BHL433" s="185"/>
      <c r="BHM433" s="185"/>
      <c r="BHN433" s="185"/>
      <c r="BHO433" s="185"/>
      <c r="BHP433" s="185"/>
      <c r="BHQ433" s="185"/>
      <c r="BHR433" s="185"/>
      <c r="BHS433" s="185"/>
      <c r="BHT433" s="185"/>
      <c r="BHU433" s="185"/>
      <c r="BHV433" s="185"/>
      <c r="BHW433" s="185"/>
      <c r="BHX433" s="185"/>
      <c r="BHY433" s="185"/>
      <c r="BHZ433" s="185"/>
      <c r="BIA433" s="185"/>
      <c r="BIB433" s="185"/>
      <c r="BIC433" s="185"/>
      <c r="BID433" s="185"/>
      <c r="BIE433" s="185"/>
      <c r="BIF433" s="185"/>
      <c r="BIG433" s="185"/>
      <c r="BIH433" s="185"/>
      <c r="BII433" s="185"/>
      <c r="BIJ433" s="185"/>
      <c r="BIK433" s="185"/>
      <c r="BIL433" s="185"/>
      <c r="BIM433" s="185"/>
      <c r="BIN433" s="185"/>
      <c r="BIO433" s="185"/>
      <c r="BIP433" s="185"/>
      <c r="BIQ433" s="185"/>
      <c r="BIR433" s="185"/>
      <c r="BIS433" s="185"/>
      <c r="BIT433" s="185"/>
      <c r="BIU433" s="185"/>
      <c r="BIV433" s="185"/>
      <c r="BIW433" s="185"/>
      <c r="BIX433" s="185"/>
      <c r="BIY433" s="185"/>
      <c r="BIZ433" s="185"/>
      <c r="BJA433" s="185"/>
      <c r="BJB433" s="185"/>
      <c r="BJC433" s="185"/>
      <c r="BJD433" s="185"/>
      <c r="BJE433" s="185"/>
      <c r="BJF433" s="185"/>
      <c r="BJG433" s="185"/>
      <c r="BJH433" s="185"/>
      <c r="BJI433" s="185"/>
      <c r="BJJ433" s="185"/>
      <c r="BJK433" s="185"/>
      <c r="BJL433" s="185"/>
      <c r="BJM433" s="185"/>
      <c r="BJN433" s="185"/>
      <c r="BJO433" s="185"/>
      <c r="BJP433" s="185"/>
      <c r="BJQ433" s="185"/>
      <c r="BJR433" s="185"/>
      <c r="BJS433" s="185"/>
      <c r="BJT433" s="185"/>
      <c r="BJU433" s="185"/>
      <c r="BJV433" s="185"/>
      <c r="BJW433" s="185"/>
      <c r="BJX433" s="185"/>
      <c r="BJY433" s="185"/>
      <c r="BJZ433" s="185"/>
      <c r="BKA433" s="185"/>
      <c r="BKB433" s="185"/>
      <c r="BKC433" s="185"/>
      <c r="BKD433" s="185"/>
      <c r="BKE433" s="185"/>
      <c r="BKF433" s="185"/>
      <c r="BKG433" s="185"/>
      <c r="BKH433" s="185"/>
      <c r="BKI433" s="185"/>
      <c r="BKJ433" s="185"/>
      <c r="BKK433" s="185"/>
      <c r="BKL433" s="185"/>
      <c r="BKM433" s="185"/>
      <c r="BKN433" s="185"/>
      <c r="BKO433" s="185"/>
      <c r="BKP433" s="185"/>
      <c r="BKQ433" s="185"/>
      <c r="BKR433" s="185"/>
      <c r="BKS433" s="185"/>
      <c r="BKT433" s="185"/>
      <c r="BKU433" s="185"/>
      <c r="BKV433" s="185"/>
      <c r="BKW433" s="185"/>
      <c r="BKX433" s="185"/>
      <c r="BKY433" s="185"/>
      <c r="BKZ433" s="185"/>
      <c r="BLA433" s="185"/>
      <c r="BLB433" s="185"/>
      <c r="BLC433" s="185"/>
      <c r="BLD433" s="185"/>
      <c r="BLE433" s="185"/>
      <c r="BLF433" s="185"/>
      <c r="BLG433" s="185"/>
      <c r="BLH433" s="185"/>
      <c r="BLI433" s="185"/>
      <c r="BLJ433" s="185"/>
      <c r="BLK433" s="185"/>
      <c r="BLL433" s="185"/>
      <c r="BLM433" s="185"/>
      <c r="BLN433" s="185"/>
      <c r="BLO433" s="185"/>
      <c r="BLP433" s="185"/>
      <c r="BLQ433" s="185"/>
      <c r="BLR433" s="185"/>
      <c r="BLS433" s="185"/>
      <c r="BLT433" s="185"/>
      <c r="BLU433" s="185"/>
      <c r="BLV433" s="185"/>
      <c r="BLW433" s="185"/>
      <c r="BLX433" s="185"/>
      <c r="BLY433" s="185"/>
      <c r="BLZ433" s="185"/>
      <c r="BMA433" s="185"/>
      <c r="BMB433" s="185"/>
      <c r="BMC433" s="185"/>
      <c r="BMD433" s="185"/>
      <c r="BME433" s="185"/>
      <c r="BMF433" s="185"/>
      <c r="BMG433" s="185"/>
      <c r="BMH433" s="185"/>
      <c r="BMI433" s="185"/>
      <c r="BMJ433" s="185"/>
      <c r="BMK433" s="185"/>
      <c r="BML433" s="185"/>
      <c r="BMM433" s="185"/>
      <c r="BMN433" s="185"/>
      <c r="BMO433" s="185"/>
      <c r="BMP433" s="185"/>
      <c r="BMQ433" s="185"/>
      <c r="BMR433" s="185"/>
      <c r="BMS433" s="185"/>
      <c r="BMT433" s="185"/>
      <c r="BMU433" s="185"/>
      <c r="BMV433" s="185"/>
      <c r="BMW433" s="185"/>
      <c r="BMX433" s="185"/>
      <c r="BMY433" s="185"/>
      <c r="BMZ433" s="185"/>
      <c r="BNA433" s="185"/>
      <c r="BNB433" s="185"/>
      <c r="BNC433" s="185"/>
      <c r="BND433" s="185"/>
      <c r="BNE433" s="185"/>
      <c r="BNF433" s="185"/>
      <c r="BNG433" s="185"/>
      <c r="BNH433" s="185"/>
      <c r="BNI433" s="185"/>
      <c r="BNJ433" s="185"/>
      <c r="BNK433" s="185"/>
      <c r="BNL433" s="185"/>
      <c r="BNM433" s="185"/>
      <c r="BNN433" s="185"/>
      <c r="BNO433" s="185"/>
      <c r="BNP433" s="185"/>
      <c r="BNQ433" s="185"/>
      <c r="BNR433" s="185"/>
      <c r="BNS433" s="185"/>
      <c r="BNT433" s="185"/>
      <c r="BNU433" s="185"/>
      <c r="BNV433" s="185"/>
      <c r="BNW433" s="185"/>
      <c r="BNX433" s="185"/>
      <c r="BNY433" s="185"/>
      <c r="BNZ433" s="185"/>
      <c r="BOA433" s="185"/>
      <c r="BOB433" s="185"/>
      <c r="BOC433" s="185"/>
      <c r="BOD433" s="185"/>
      <c r="BOE433" s="185"/>
      <c r="BOF433" s="185"/>
      <c r="BOG433" s="185"/>
      <c r="BOH433" s="185"/>
      <c r="BOI433" s="185"/>
      <c r="BOJ433" s="185"/>
      <c r="BOK433" s="185"/>
      <c r="BOL433" s="185"/>
      <c r="BOM433" s="185"/>
      <c r="BON433" s="185"/>
      <c r="BOO433" s="185"/>
      <c r="BOP433" s="185"/>
      <c r="BOQ433" s="185"/>
      <c r="BOR433" s="185"/>
      <c r="BOS433" s="185"/>
      <c r="BOT433" s="185"/>
      <c r="BOU433" s="185"/>
      <c r="BOV433" s="185"/>
      <c r="BOW433" s="185"/>
      <c r="BOX433" s="185"/>
      <c r="BOY433" s="185"/>
      <c r="BOZ433" s="185"/>
      <c r="BPA433" s="185"/>
      <c r="BPB433" s="185"/>
      <c r="BPC433" s="185"/>
      <c r="BPD433" s="185"/>
      <c r="BPE433" s="185"/>
      <c r="BPF433" s="185"/>
      <c r="BPG433" s="185"/>
      <c r="BPH433" s="185"/>
      <c r="BPI433" s="185"/>
      <c r="BPJ433" s="185"/>
      <c r="BPK433" s="185"/>
      <c r="BPL433" s="185"/>
      <c r="BPM433" s="185"/>
      <c r="BPN433" s="185"/>
      <c r="BPO433" s="185"/>
      <c r="BPP433" s="185"/>
      <c r="BPQ433" s="185"/>
      <c r="BPR433" s="185"/>
      <c r="BPS433" s="185"/>
      <c r="BPT433" s="185"/>
      <c r="BPU433" s="185"/>
      <c r="BPV433" s="185"/>
      <c r="BPW433" s="185"/>
      <c r="BPX433" s="185"/>
      <c r="BPY433" s="185"/>
      <c r="BPZ433" s="185"/>
      <c r="BQA433" s="185"/>
      <c r="BQB433" s="185"/>
      <c r="BQC433" s="185"/>
      <c r="BQD433" s="185"/>
      <c r="BQE433" s="185"/>
      <c r="BQF433" s="185"/>
      <c r="BQG433" s="185"/>
      <c r="BQH433" s="185"/>
      <c r="BQI433" s="185"/>
      <c r="BQJ433" s="185"/>
      <c r="BQK433" s="185"/>
      <c r="BQL433" s="185"/>
      <c r="BQM433" s="185"/>
      <c r="BQN433" s="185"/>
      <c r="BQO433" s="185"/>
      <c r="BQP433" s="185"/>
      <c r="BQQ433" s="185"/>
      <c r="BQR433" s="185"/>
      <c r="BQS433" s="185"/>
      <c r="BQT433" s="185"/>
      <c r="BQU433" s="185"/>
      <c r="BQV433" s="185"/>
      <c r="BQW433" s="185"/>
      <c r="BQX433" s="185"/>
      <c r="BQY433" s="185"/>
      <c r="BQZ433" s="185"/>
      <c r="BRA433" s="185"/>
      <c r="BRB433" s="185"/>
      <c r="BRC433" s="185"/>
      <c r="BRD433" s="185"/>
      <c r="BRE433" s="185"/>
      <c r="BRF433" s="185"/>
      <c r="BRG433" s="185"/>
      <c r="BRH433" s="185"/>
      <c r="BRI433" s="185"/>
      <c r="BRJ433" s="185"/>
      <c r="BRK433" s="185"/>
      <c r="BRL433" s="185"/>
      <c r="BRM433" s="185"/>
      <c r="BRN433" s="185"/>
      <c r="BRO433" s="185"/>
      <c r="BRP433" s="185"/>
      <c r="BRQ433" s="185"/>
      <c r="BRR433" s="185"/>
      <c r="BRS433" s="185"/>
      <c r="BRT433" s="185"/>
      <c r="BRU433" s="185"/>
      <c r="BRV433" s="185"/>
      <c r="BRW433" s="185"/>
      <c r="BRX433" s="185"/>
      <c r="BRY433" s="185"/>
      <c r="BRZ433" s="185"/>
      <c r="BSA433" s="185"/>
      <c r="BSB433" s="185"/>
      <c r="BSC433" s="185"/>
      <c r="BSD433" s="185"/>
      <c r="BSE433" s="185"/>
      <c r="BSF433" s="185"/>
      <c r="BSG433" s="185"/>
      <c r="BSH433" s="185"/>
      <c r="BSI433" s="185"/>
      <c r="BSJ433" s="185"/>
      <c r="BSK433" s="185"/>
      <c r="BSL433" s="185"/>
      <c r="BSM433" s="185"/>
      <c r="BSN433" s="185"/>
      <c r="BSO433" s="185"/>
      <c r="BSP433" s="185"/>
      <c r="BSQ433" s="185"/>
      <c r="BSR433" s="185"/>
      <c r="BSS433" s="185"/>
      <c r="BST433" s="185"/>
      <c r="BSU433" s="185"/>
      <c r="BSV433" s="185"/>
      <c r="BSW433" s="185"/>
      <c r="BSX433" s="185"/>
      <c r="BSY433" s="185"/>
      <c r="BSZ433" s="185"/>
      <c r="BTA433" s="185"/>
      <c r="BTB433" s="185"/>
      <c r="BTC433" s="185"/>
      <c r="BTD433" s="185"/>
      <c r="BTE433" s="185"/>
      <c r="BTF433" s="185"/>
      <c r="BTG433" s="185"/>
      <c r="BTH433" s="185"/>
      <c r="BTI433" s="185"/>
      <c r="BTJ433" s="185"/>
      <c r="BTK433" s="185"/>
      <c r="BTL433" s="185"/>
      <c r="BTM433" s="185"/>
      <c r="BTN433" s="185"/>
      <c r="BTO433" s="185"/>
      <c r="BTP433" s="185"/>
      <c r="BTQ433" s="185"/>
      <c r="BTR433" s="185"/>
      <c r="BTS433" s="185"/>
      <c r="BTT433" s="185"/>
      <c r="BTU433" s="185"/>
      <c r="BTV433" s="185"/>
      <c r="BTW433" s="185"/>
      <c r="BTX433" s="185"/>
      <c r="BTY433" s="185"/>
      <c r="BTZ433" s="185"/>
      <c r="BUA433" s="185"/>
      <c r="BUB433" s="185"/>
      <c r="BUC433" s="185"/>
      <c r="BUD433" s="185"/>
      <c r="BUE433" s="185"/>
      <c r="BUF433" s="185"/>
      <c r="BUG433" s="185"/>
      <c r="BUH433" s="185"/>
      <c r="BUI433" s="185"/>
      <c r="BUJ433" s="185"/>
      <c r="BUK433" s="185"/>
      <c r="BUL433" s="185"/>
      <c r="BUM433" s="185"/>
      <c r="BUN433" s="185"/>
      <c r="BUO433" s="185"/>
      <c r="BUP433" s="185"/>
      <c r="BUQ433" s="185"/>
      <c r="BUR433" s="185"/>
      <c r="BUS433" s="185"/>
      <c r="BUT433" s="185"/>
      <c r="BUU433" s="185"/>
      <c r="BUV433" s="185"/>
      <c r="BUW433" s="185"/>
      <c r="BUX433" s="185"/>
      <c r="BUY433" s="185"/>
      <c r="BUZ433" s="185"/>
      <c r="BVA433" s="185"/>
      <c r="BVB433" s="185"/>
      <c r="BVC433" s="185"/>
      <c r="BVD433" s="185"/>
      <c r="BVE433" s="185"/>
      <c r="BVF433" s="185"/>
      <c r="BVG433" s="185"/>
      <c r="BVH433" s="185"/>
      <c r="BVI433" s="185"/>
      <c r="BVJ433" s="185"/>
      <c r="BVK433" s="185"/>
      <c r="BVL433" s="185"/>
      <c r="BVM433" s="185"/>
      <c r="BVN433" s="185"/>
      <c r="BVO433" s="185"/>
      <c r="BVP433" s="185"/>
      <c r="BVQ433" s="185"/>
      <c r="BVR433" s="185"/>
      <c r="BVS433" s="185"/>
      <c r="BVT433" s="185"/>
      <c r="BVU433" s="185"/>
      <c r="BVV433" s="185"/>
      <c r="BVW433" s="185"/>
      <c r="BVX433" s="185"/>
      <c r="BVY433" s="185"/>
      <c r="BVZ433" s="185"/>
      <c r="BWA433" s="185"/>
      <c r="BWB433" s="185"/>
      <c r="BWC433" s="185"/>
      <c r="BWD433" s="185"/>
      <c r="BWE433" s="185"/>
      <c r="BWF433" s="185"/>
      <c r="BWG433" s="185"/>
      <c r="BWH433" s="185"/>
      <c r="BWI433" s="185"/>
      <c r="BWJ433" s="185"/>
      <c r="BWK433" s="185"/>
      <c r="BWL433" s="185"/>
      <c r="BWM433" s="185"/>
      <c r="BWN433" s="185"/>
      <c r="BWO433" s="185"/>
      <c r="BWP433" s="185"/>
      <c r="BWQ433" s="185"/>
      <c r="BWR433" s="185"/>
      <c r="BWS433" s="185"/>
      <c r="BWT433" s="185"/>
      <c r="BWU433" s="185"/>
      <c r="BWV433" s="185"/>
      <c r="BWW433" s="185"/>
      <c r="BWX433" s="185"/>
      <c r="BWY433" s="185"/>
      <c r="BWZ433" s="185"/>
      <c r="BXA433" s="185"/>
      <c r="BXB433" s="185"/>
      <c r="BXC433" s="185"/>
      <c r="BXD433" s="185"/>
      <c r="BXE433" s="185"/>
      <c r="BXF433" s="185"/>
      <c r="BXG433" s="185"/>
      <c r="BXH433" s="185"/>
      <c r="BXI433" s="185"/>
      <c r="BXJ433" s="185"/>
      <c r="BXK433" s="185"/>
      <c r="BXL433" s="185"/>
      <c r="BXM433" s="185"/>
      <c r="BXN433" s="185"/>
      <c r="BXO433" s="185"/>
      <c r="BXP433" s="185"/>
      <c r="BXQ433" s="185"/>
      <c r="BXR433" s="185"/>
      <c r="BXS433" s="185"/>
      <c r="BXT433" s="185"/>
      <c r="BXU433" s="185"/>
      <c r="BXV433" s="185"/>
      <c r="BXW433" s="185"/>
      <c r="BXX433" s="185"/>
      <c r="BXY433" s="185"/>
      <c r="BXZ433" s="185"/>
      <c r="BYA433" s="185"/>
      <c r="BYB433" s="185"/>
      <c r="BYC433" s="185"/>
      <c r="BYD433" s="185"/>
      <c r="BYE433" s="185"/>
      <c r="BYF433" s="185"/>
      <c r="BYG433" s="185"/>
      <c r="BYH433" s="185"/>
      <c r="BYI433" s="185"/>
      <c r="BYJ433" s="185"/>
      <c r="BYK433" s="185"/>
      <c r="BYL433" s="185"/>
      <c r="BYM433" s="185"/>
      <c r="BYN433" s="185"/>
      <c r="BYO433" s="185"/>
      <c r="BYP433" s="185"/>
      <c r="BYQ433" s="185"/>
      <c r="BYR433" s="185"/>
      <c r="BYS433" s="185"/>
      <c r="BYT433" s="185"/>
      <c r="BYU433" s="185"/>
      <c r="BYV433" s="185"/>
      <c r="BYW433" s="185"/>
      <c r="BYX433" s="185"/>
      <c r="BYY433" s="185"/>
      <c r="BYZ433" s="185"/>
      <c r="BZA433" s="185"/>
      <c r="BZB433" s="185"/>
      <c r="BZC433" s="185"/>
      <c r="BZD433" s="185"/>
      <c r="BZE433" s="185"/>
      <c r="BZF433" s="185"/>
      <c r="BZG433" s="185"/>
      <c r="BZH433" s="185"/>
      <c r="BZI433" s="185"/>
      <c r="BZJ433" s="185"/>
      <c r="BZK433" s="185"/>
      <c r="BZL433" s="185"/>
      <c r="BZM433" s="185"/>
      <c r="BZN433" s="185"/>
      <c r="BZO433" s="185"/>
      <c r="BZP433" s="185"/>
      <c r="BZQ433" s="185"/>
      <c r="BZR433" s="185"/>
      <c r="BZS433" s="185"/>
      <c r="BZT433" s="185"/>
      <c r="BZU433" s="185"/>
      <c r="BZV433" s="185"/>
      <c r="BZW433" s="185"/>
      <c r="BZX433" s="185"/>
      <c r="BZY433" s="185"/>
      <c r="BZZ433" s="185"/>
      <c r="CAA433" s="185"/>
      <c r="CAB433" s="185"/>
      <c r="CAC433" s="185"/>
      <c r="CAD433" s="185"/>
      <c r="CAE433" s="185"/>
      <c r="CAF433" s="185"/>
      <c r="CAG433" s="185"/>
      <c r="CAH433" s="185"/>
      <c r="CAI433" s="185"/>
      <c r="CAJ433" s="185"/>
      <c r="CAK433" s="185"/>
      <c r="CAL433" s="185"/>
      <c r="CAM433" s="185"/>
      <c r="CAN433" s="185"/>
      <c r="CAO433" s="185"/>
      <c r="CAP433" s="185"/>
      <c r="CAQ433" s="185"/>
      <c r="CAR433" s="185"/>
      <c r="CAS433" s="185"/>
      <c r="CAT433" s="185"/>
      <c r="CAU433" s="185"/>
      <c r="CAV433" s="185"/>
      <c r="CAW433" s="185"/>
      <c r="CAX433" s="185"/>
      <c r="CAY433" s="185"/>
      <c r="CAZ433" s="185"/>
      <c r="CBA433" s="185"/>
      <c r="CBB433" s="185"/>
      <c r="CBC433" s="185"/>
      <c r="CBD433" s="185"/>
      <c r="CBE433" s="185"/>
      <c r="CBF433" s="185"/>
      <c r="CBG433" s="185"/>
      <c r="CBH433" s="185"/>
      <c r="CBI433" s="185"/>
      <c r="CBJ433" s="185"/>
      <c r="CBK433" s="185"/>
      <c r="CBL433" s="185"/>
      <c r="CBM433" s="185"/>
      <c r="CBN433" s="185"/>
      <c r="CBO433" s="185"/>
      <c r="CBP433" s="185"/>
      <c r="CBQ433" s="185"/>
      <c r="CBR433" s="185"/>
      <c r="CBS433" s="185"/>
      <c r="CBT433" s="185"/>
      <c r="CBU433" s="185"/>
      <c r="CBV433" s="185"/>
      <c r="CBW433" s="185"/>
      <c r="CBX433" s="185"/>
      <c r="CBY433" s="185"/>
      <c r="CBZ433" s="185"/>
      <c r="CCA433" s="185"/>
      <c r="CCB433" s="185"/>
      <c r="CCC433" s="185"/>
      <c r="CCD433" s="185"/>
      <c r="CCE433" s="185"/>
      <c r="CCF433" s="185"/>
      <c r="CCG433" s="185"/>
      <c r="CCH433" s="185"/>
      <c r="CCI433" s="185"/>
      <c r="CCJ433" s="185"/>
      <c r="CCK433" s="185"/>
      <c r="CCL433" s="185"/>
      <c r="CCM433" s="185"/>
      <c r="CCN433" s="185"/>
      <c r="CCO433" s="185"/>
      <c r="CCP433" s="185"/>
      <c r="CCQ433" s="185"/>
      <c r="CCR433" s="185"/>
      <c r="CCS433" s="185"/>
      <c r="CCT433" s="185"/>
      <c r="CCU433" s="185"/>
      <c r="CCV433" s="185"/>
      <c r="CCW433" s="185"/>
      <c r="CCX433" s="185"/>
      <c r="CCY433" s="185"/>
      <c r="CCZ433" s="185"/>
      <c r="CDA433" s="185"/>
      <c r="CDB433" s="185"/>
      <c r="CDC433" s="185"/>
      <c r="CDD433" s="185"/>
      <c r="CDE433" s="185"/>
      <c r="CDF433" s="185"/>
      <c r="CDG433" s="185"/>
      <c r="CDH433" s="185"/>
      <c r="CDI433" s="185"/>
      <c r="CDJ433" s="185"/>
      <c r="CDK433" s="185"/>
      <c r="CDL433" s="185"/>
      <c r="CDM433" s="185"/>
      <c r="CDN433" s="185"/>
      <c r="CDO433" s="185"/>
      <c r="CDP433" s="185"/>
      <c r="CDQ433" s="185"/>
      <c r="CDR433" s="185"/>
      <c r="CDS433" s="185"/>
      <c r="CDT433" s="185"/>
      <c r="CDU433" s="185"/>
      <c r="CDV433" s="185"/>
      <c r="CDW433" s="185"/>
      <c r="CDX433" s="185"/>
      <c r="CDY433" s="185"/>
      <c r="CDZ433" s="185"/>
      <c r="CEA433" s="185"/>
      <c r="CEB433" s="185"/>
      <c r="CEC433" s="185"/>
      <c r="CED433" s="185"/>
      <c r="CEE433" s="185"/>
      <c r="CEF433" s="185"/>
      <c r="CEG433" s="185"/>
      <c r="CEH433" s="185"/>
      <c r="CEI433" s="185"/>
      <c r="CEJ433" s="185"/>
      <c r="CEK433" s="185"/>
      <c r="CEL433" s="185"/>
      <c r="CEM433" s="185"/>
      <c r="CEN433" s="185"/>
      <c r="CEO433" s="185"/>
      <c r="CEP433" s="185"/>
      <c r="CEQ433" s="185"/>
      <c r="CER433" s="185"/>
      <c r="CES433" s="185"/>
      <c r="CET433" s="185"/>
      <c r="CEU433" s="185"/>
      <c r="CEV433" s="185"/>
      <c r="CEW433" s="185"/>
      <c r="CEX433" s="185"/>
      <c r="CEY433" s="185"/>
      <c r="CEZ433" s="185"/>
      <c r="CFA433" s="185"/>
      <c r="CFB433" s="185"/>
      <c r="CFC433" s="185"/>
      <c r="CFD433" s="185"/>
      <c r="CFE433" s="185"/>
      <c r="CFF433" s="185"/>
      <c r="CFG433" s="185"/>
      <c r="CFH433" s="185"/>
      <c r="CFI433" s="185"/>
      <c r="CFJ433" s="185"/>
      <c r="CFK433" s="185"/>
      <c r="CFL433" s="185"/>
      <c r="CFM433" s="185"/>
      <c r="CFN433" s="185"/>
      <c r="CFO433" s="185"/>
      <c r="CFP433" s="185"/>
      <c r="CFQ433" s="185"/>
      <c r="CFR433" s="185"/>
      <c r="CFS433" s="185"/>
      <c r="CFT433" s="185"/>
      <c r="CFU433" s="185"/>
      <c r="CFV433" s="185"/>
      <c r="CFW433" s="185"/>
      <c r="CFX433" s="185"/>
      <c r="CFY433" s="185"/>
      <c r="CFZ433" s="185"/>
      <c r="CGA433" s="185"/>
      <c r="CGB433" s="185"/>
      <c r="CGC433" s="185"/>
      <c r="CGD433" s="185"/>
      <c r="CGE433" s="185"/>
      <c r="CGF433" s="185"/>
      <c r="CGG433" s="185"/>
      <c r="CGH433" s="185"/>
      <c r="CGI433" s="185"/>
      <c r="CGJ433" s="185"/>
      <c r="CGK433" s="185"/>
      <c r="CGL433" s="185"/>
      <c r="CGM433" s="185"/>
      <c r="CGN433" s="185"/>
      <c r="CGO433" s="185"/>
      <c r="CGP433" s="185"/>
      <c r="CGQ433" s="185"/>
      <c r="CGR433" s="185"/>
      <c r="CGS433" s="185"/>
      <c r="CGT433" s="185"/>
      <c r="CGU433" s="185"/>
      <c r="CGV433" s="185"/>
      <c r="CGW433" s="185"/>
      <c r="CGX433" s="185"/>
      <c r="CGY433" s="185"/>
      <c r="CGZ433" s="185"/>
      <c r="CHA433" s="185"/>
      <c r="CHB433" s="185"/>
      <c r="CHC433" s="185"/>
      <c r="CHD433" s="185"/>
      <c r="CHE433" s="185"/>
      <c r="CHF433" s="185"/>
      <c r="CHG433" s="185"/>
      <c r="CHH433" s="185"/>
      <c r="CHI433" s="185"/>
      <c r="CHJ433" s="185"/>
      <c r="CHK433" s="185"/>
      <c r="CHL433" s="185"/>
      <c r="CHM433" s="185"/>
      <c r="CHN433" s="185"/>
      <c r="CHO433" s="185"/>
      <c r="CHP433" s="185"/>
      <c r="CHQ433" s="185"/>
      <c r="CHR433" s="185"/>
      <c r="CHS433" s="185"/>
      <c r="CHT433" s="185"/>
      <c r="CHU433" s="185"/>
      <c r="CHV433" s="185"/>
      <c r="CHW433" s="185"/>
      <c r="CHX433" s="185"/>
      <c r="CHY433" s="185"/>
      <c r="CHZ433" s="185"/>
      <c r="CIA433" s="185"/>
      <c r="CIB433" s="185"/>
      <c r="CIC433" s="185"/>
      <c r="CID433" s="185"/>
      <c r="CIE433" s="185"/>
      <c r="CIF433" s="185"/>
      <c r="CIG433" s="185"/>
      <c r="CIH433" s="185"/>
      <c r="CII433" s="185"/>
      <c r="CIJ433" s="185"/>
      <c r="CIK433" s="185"/>
      <c r="CIL433" s="185"/>
      <c r="CIM433" s="185"/>
      <c r="CIN433" s="185"/>
      <c r="CIO433" s="185"/>
      <c r="CIP433" s="185"/>
      <c r="CIQ433" s="185"/>
      <c r="CIR433" s="185"/>
      <c r="CIS433" s="185"/>
      <c r="CIT433" s="185"/>
      <c r="CIU433" s="185"/>
      <c r="CIV433" s="185"/>
      <c r="CIW433" s="185"/>
      <c r="CIX433" s="185"/>
      <c r="CIY433" s="185"/>
      <c r="CIZ433" s="185"/>
      <c r="CJA433" s="185"/>
      <c r="CJB433" s="185"/>
      <c r="CJC433" s="185"/>
      <c r="CJD433" s="185"/>
      <c r="CJE433" s="185"/>
      <c r="CJF433" s="185"/>
      <c r="CJG433" s="185"/>
      <c r="CJH433" s="185"/>
      <c r="CJI433" s="185"/>
      <c r="CJJ433" s="185"/>
      <c r="CJK433" s="185"/>
      <c r="CJL433" s="185"/>
      <c r="CJM433" s="185"/>
      <c r="CJN433" s="185"/>
      <c r="CJO433" s="185"/>
      <c r="CJP433" s="185"/>
      <c r="CJQ433" s="185"/>
      <c r="CJR433" s="185"/>
      <c r="CJS433" s="185"/>
      <c r="CJT433" s="185"/>
      <c r="CJU433" s="185"/>
      <c r="CJV433" s="185"/>
      <c r="CJW433" s="185"/>
      <c r="CJX433" s="185"/>
      <c r="CJY433" s="185"/>
      <c r="CJZ433" s="185"/>
      <c r="CKA433" s="185"/>
      <c r="CKB433" s="185"/>
      <c r="CKC433" s="185"/>
      <c r="CKD433" s="185"/>
      <c r="CKE433" s="185"/>
      <c r="CKF433" s="185"/>
      <c r="CKG433" s="185"/>
      <c r="CKH433" s="185"/>
      <c r="CKI433" s="185"/>
      <c r="CKJ433" s="185"/>
      <c r="CKK433" s="185"/>
      <c r="CKL433" s="185"/>
      <c r="CKM433" s="185"/>
      <c r="CKN433" s="185"/>
      <c r="CKO433" s="185"/>
      <c r="CKP433" s="185"/>
      <c r="CKQ433" s="185"/>
      <c r="CKR433" s="185"/>
      <c r="CKS433" s="185"/>
      <c r="CKT433" s="185"/>
      <c r="CKU433" s="185"/>
      <c r="CKV433" s="185"/>
      <c r="CKW433" s="185"/>
      <c r="CKX433" s="185"/>
      <c r="CKY433" s="185"/>
      <c r="CKZ433" s="185"/>
      <c r="CLA433" s="185"/>
      <c r="CLB433" s="185"/>
      <c r="CLC433" s="185"/>
      <c r="CLD433" s="185"/>
      <c r="CLE433" s="185"/>
      <c r="CLF433" s="185"/>
      <c r="CLG433" s="185"/>
      <c r="CLH433" s="185"/>
      <c r="CLI433" s="185"/>
      <c r="CLJ433" s="185"/>
      <c r="CLK433" s="185"/>
      <c r="CLL433" s="185"/>
      <c r="CLM433" s="185"/>
      <c r="CLN433" s="185"/>
      <c r="CLO433" s="185"/>
      <c r="CLP433" s="185"/>
      <c r="CLQ433" s="185"/>
      <c r="CLR433" s="185"/>
      <c r="CLS433" s="185"/>
      <c r="CLT433" s="185"/>
      <c r="CLU433" s="185"/>
      <c r="CLV433" s="185"/>
      <c r="CLW433" s="185"/>
      <c r="CLX433" s="185"/>
      <c r="CLY433" s="185"/>
      <c r="CLZ433" s="185"/>
      <c r="CMA433" s="185"/>
      <c r="CMB433" s="185"/>
      <c r="CMC433" s="185"/>
      <c r="CMD433" s="185"/>
      <c r="CME433" s="185"/>
      <c r="CMF433" s="185"/>
      <c r="CMG433" s="185"/>
      <c r="CMH433" s="185"/>
      <c r="CMI433" s="185"/>
      <c r="CMJ433" s="185"/>
      <c r="CMK433" s="185"/>
      <c r="CML433" s="185"/>
      <c r="CMM433" s="185"/>
      <c r="CMN433" s="185"/>
      <c r="CMO433" s="185"/>
      <c r="CMP433" s="185"/>
      <c r="CMQ433" s="185"/>
      <c r="CMR433" s="185"/>
      <c r="CMS433" s="185"/>
      <c r="CMT433" s="185"/>
      <c r="CMU433" s="185"/>
      <c r="CMV433" s="185"/>
      <c r="CMW433" s="185"/>
      <c r="CMX433" s="185"/>
      <c r="CMY433" s="185"/>
      <c r="CMZ433" s="185"/>
      <c r="CNA433" s="185"/>
      <c r="CNB433" s="185"/>
      <c r="CNC433" s="185"/>
      <c r="CND433" s="185"/>
      <c r="CNE433" s="185"/>
      <c r="CNF433" s="185"/>
      <c r="CNG433" s="185"/>
      <c r="CNH433" s="185"/>
      <c r="CNI433" s="185"/>
      <c r="CNJ433" s="185"/>
      <c r="CNK433" s="185"/>
      <c r="CNL433" s="185"/>
      <c r="CNM433" s="185"/>
      <c r="CNN433" s="185"/>
      <c r="CNO433" s="185"/>
      <c r="CNP433" s="185"/>
      <c r="CNQ433" s="185"/>
      <c r="CNR433" s="185"/>
      <c r="CNS433" s="185"/>
      <c r="CNT433" s="185"/>
      <c r="CNU433" s="185"/>
      <c r="CNV433" s="185"/>
      <c r="CNW433" s="185"/>
      <c r="CNX433" s="185"/>
      <c r="CNY433" s="185"/>
      <c r="CNZ433" s="185"/>
      <c r="COA433" s="185"/>
      <c r="COB433" s="185"/>
      <c r="COC433" s="185"/>
      <c r="COD433" s="185"/>
      <c r="COE433" s="185"/>
      <c r="COF433" s="185"/>
      <c r="COG433" s="185"/>
      <c r="COH433" s="185"/>
      <c r="COI433" s="185"/>
      <c r="COJ433" s="185"/>
      <c r="COK433" s="185"/>
      <c r="COL433" s="185"/>
      <c r="COM433" s="185"/>
      <c r="CON433" s="185"/>
      <c r="COO433" s="185"/>
      <c r="COP433" s="185"/>
      <c r="COQ433" s="185"/>
      <c r="COR433" s="185"/>
      <c r="COS433" s="185"/>
      <c r="COT433" s="185"/>
      <c r="COU433" s="185"/>
      <c r="COV433" s="185"/>
      <c r="COW433" s="185"/>
      <c r="COX433" s="185"/>
      <c r="COY433" s="185"/>
      <c r="COZ433" s="185"/>
      <c r="CPA433" s="185"/>
      <c r="CPB433" s="185"/>
      <c r="CPC433" s="185"/>
      <c r="CPD433" s="185"/>
      <c r="CPE433" s="185"/>
      <c r="CPF433" s="185"/>
      <c r="CPG433" s="185"/>
      <c r="CPH433" s="185"/>
      <c r="CPI433" s="185"/>
      <c r="CPJ433" s="185"/>
      <c r="CPK433" s="185"/>
      <c r="CPL433" s="185"/>
      <c r="CPM433" s="185"/>
      <c r="CPN433" s="185"/>
      <c r="CPO433" s="185"/>
      <c r="CPP433" s="185"/>
      <c r="CPQ433" s="185"/>
      <c r="CPR433" s="185"/>
      <c r="CPS433" s="185"/>
      <c r="CPT433" s="185"/>
      <c r="CPU433" s="185"/>
      <c r="CPV433" s="185"/>
      <c r="CPW433" s="185"/>
      <c r="CPX433" s="185"/>
      <c r="CPY433" s="185"/>
      <c r="CPZ433" s="185"/>
      <c r="CQA433" s="185"/>
      <c r="CQB433" s="185"/>
      <c r="CQC433" s="185"/>
      <c r="CQD433" s="185"/>
      <c r="CQE433" s="185"/>
      <c r="CQF433" s="185"/>
      <c r="CQG433" s="185"/>
      <c r="CQH433" s="185"/>
      <c r="CQI433" s="185"/>
      <c r="CQJ433" s="185"/>
      <c r="CQK433" s="185"/>
      <c r="CQL433" s="185"/>
      <c r="CQM433" s="185"/>
      <c r="CQN433" s="185"/>
      <c r="CQO433" s="185"/>
      <c r="CQP433" s="185"/>
      <c r="CQQ433" s="185"/>
      <c r="CQR433" s="185"/>
      <c r="CQS433" s="185"/>
      <c r="CQT433" s="185"/>
      <c r="CQU433" s="185"/>
      <c r="CQV433" s="185"/>
      <c r="CQW433" s="185"/>
      <c r="CQX433" s="185"/>
      <c r="CQY433" s="185"/>
      <c r="CQZ433" s="185"/>
      <c r="CRA433" s="185"/>
      <c r="CRB433" s="185"/>
      <c r="CRC433" s="185"/>
      <c r="CRD433" s="185"/>
      <c r="CRE433" s="185"/>
      <c r="CRF433" s="185"/>
      <c r="CRG433" s="185"/>
      <c r="CRH433" s="185"/>
      <c r="CRI433" s="185"/>
      <c r="CRJ433" s="185"/>
      <c r="CRK433" s="185"/>
      <c r="CRL433" s="185"/>
      <c r="CRM433" s="185"/>
      <c r="CRN433" s="185"/>
      <c r="CRO433" s="185"/>
      <c r="CRP433" s="185"/>
      <c r="CRQ433" s="185"/>
      <c r="CRR433" s="185"/>
      <c r="CRS433" s="185"/>
      <c r="CRT433" s="185"/>
      <c r="CRU433" s="185"/>
      <c r="CRV433" s="185"/>
      <c r="CRW433" s="185"/>
      <c r="CRX433" s="185"/>
      <c r="CRY433" s="185"/>
      <c r="CRZ433" s="185"/>
      <c r="CSA433" s="185"/>
      <c r="CSB433" s="185"/>
      <c r="CSC433" s="185"/>
      <c r="CSD433" s="185"/>
      <c r="CSE433" s="185"/>
      <c r="CSF433" s="185"/>
      <c r="CSG433" s="185"/>
      <c r="CSH433" s="185"/>
      <c r="CSI433" s="185"/>
      <c r="CSJ433" s="185"/>
      <c r="CSK433" s="185"/>
      <c r="CSL433" s="185"/>
      <c r="CSM433" s="185"/>
      <c r="CSN433" s="185"/>
      <c r="CSO433" s="185"/>
      <c r="CSP433" s="185"/>
      <c r="CSQ433" s="185"/>
      <c r="CSR433" s="185"/>
      <c r="CSS433" s="185"/>
      <c r="CST433" s="185"/>
      <c r="CSU433" s="185"/>
      <c r="CSV433" s="185"/>
      <c r="CSW433" s="185"/>
      <c r="CSX433" s="185"/>
      <c r="CSY433" s="185"/>
      <c r="CSZ433" s="185"/>
      <c r="CTA433" s="185"/>
      <c r="CTB433" s="185"/>
      <c r="CTC433" s="185"/>
      <c r="CTD433" s="185"/>
      <c r="CTE433" s="185"/>
      <c r="CTF433" s="185"/>
      <c r="CTG433" s="185"/>
      <c r="CTH433" s="185"/>
      <c r="CTI433" s="185"/>
      <c r="CTJ433" s="185"/>
      <c r="CTK433" s="185"/>
      <c r="CTL433" s="185"/>
      <c r="CTM433" s="185"/>
      <c r="CTN433" s="185"/>
      <c r="CTO433" s="185"/>
      <c r="CTP433" s="185"/>
      <c r="CTQ433" s="185"/>
      <c r="CTR433" s="185"/>
      <c r="CTS433" s="185"/>
      <c r="CTT433" s="185"/>
      <c r="CTU433" s="185"/>
      <c r="CTV433" s="185"/>
      <c r="CTW433" s="185"/>
      <c r="CTX433" s="185"/>
      <c r="CTY433" s="185"/>
      <c r="CTZ433" s="185"/>
      <c r="CUA433" s="185"/>
      <c r="CUB433" s="185"/>
      <c r="CUC433" s="185"/>
      <c r="CUD433" s="185"/>
      <c r="CUE433" s="185"/>
      <c r="CUF433" s="185"/>
      <c r="CUG433" s="185"/>
      <c r="CUH433" s="185"/>
      <c r="CUI433" s="185"/>
      <c r="CUJ433" s="185"/>
      <c r="CUK433" s="185"/>
      <c r="CUL433" s="185"/>
      <c r="CUM433" s="185"/>
      <c r="CUN433" s="185"/>
      <c r="CUO433" s="185"/>
      <c r="CUP433" s="185"/>
      <c r="CUQ433" s="185"/>
      <c r="CUR433" s="185"/>
      <c r="CUS433" s="185"/>
      <c r="CUT433" s="185"/>
      <c r="CUU433" s="185"/>
      <c r="CUV433" s="185"/>
      <c r="CUW433" s="185"/>
      <c r="CUX433" s="185"/>
      <c r="CUY433" s="185"/>
      <c r="CUZ433" s="185"/>
      <c r="CVA433" s="185"/>
      <c r="CVB433" s="185"/>
      <c r="CVC433" s="185"/>
      <c r="CVD433" s="185"/>
      <c r="CVE433" s="185"/>
      <c r="CVF433" s="185"/>
      <c r="CVG433" s="185"/>
      <c r="CVH433" s="185"/>
      <c r="CVI433" s="185"/>
      <c r="CVJ433" s="185"/>
      <c r="CVK433" s="185"/>
      <c r="CVL433" s="185"/>
      <c r="CVM433" s="185"/>
      <c r="CVN433" s="185"/>
      <c r="CVO433" s="185"/>
      <c r="CVP433" s="185"/>
      <c r="CVQ433" s="185"/>
      <c r="CVR433" s="185"/>
      <c r="CVS433" s="185"/>
      <c r="CVT433" s="185"/>
      <c r="CVU433" s="185"/>
      <c r="CVV433" s="185"/>
      <c r="CVW433" s="185"/>
      <c r="CVX433" s="185"/>
      <c r="CVY433" s="185"/>
      <c r="CVZ433" s="185"/>
      <c r="CWA433" s="185"/>
      <c r="CWB433" s="185"/>
      <c r="CWC433" s="185"/>
      <c r="CWD433" s="185"/>
      <c r="CWE433" s="185"/>
      <c r="CWF433" s="185"/>
      <c r="CWG433" s="185"/>
      <c r="CWH433" s="185"/>
      <c r="CWI433" s="185"/>
      <c r="CWJ433" s="185"/>
      <c r="CWK433" s="185"/>
      <c r="CWL433" s="185"/>
      <c r="CWM433" s="185"/>
      <c r="CWN433" s="185"/>
      <c r="CWO433" s="185"/>
      <c r="CWP433" s="185"/>
      <c r="CWQ433" s="185"/>
      <c r="CWR433" s="185"/>
      <c r="CWS433" s="185"/>
      <c r="CWT433" s="185"/>
      <c r="CWU433" s="185"/>
      <c r="CWV433" s="185"/>
      <c r="CWW433" s="185"/>
      <c r="CWX433" s="185"/>
      <c r="CWY433" s="185"/>
      <c r="CWZ433" s="185"/>
      <c r="CXA433" s="185"/>
      <c r="CXB433" s="185"/>
      <c r="CXC433" s="185"/>
      <c r="CXD433" s="185"/>
      <c r="CXE433" s="185"/>
      <c r="CXF433" s="185"/>
      <c r="CXG433" s="185"/>
      <c r="CXH433" s="185"/>
      <c r="CXI433" s="185"/>
      <c r="CXJ433" s="185"/>
      <c r="CXK433" s="185"/>
      <c r="CXL433" s="185"/>
      <c r="CXM433" s="185"/>
      <c r="CXN433" s="185"/>
      <c r="CXO433" s="185"/>
      <c r="CXP433" s="185"/>
      <c r="CXQ433" s="185"/>
      <c r="CXR433" s="185"/>
      <c r="CXS433" s="185"/>
      <c r="CXT433" s="185"/>
      <c r="CXU433" s="185"/>
      <c r="CXV433" s="185"/>
      <c r="CXW433" s="185"/>
      <c r="CXX433" s="185"/>
      <c r="CXY433" s="185"/>
      <c r="CXZ433" s="185"/>
      <c r="CYA433" s="185"/>
      <c r="CYB433" s="185"/>
      <c r="CYC433" s="185"/>
      <c r="CYD433" s="185"/>
      <c r="CYE433" s="185"/>
      <c r="CYF433" s="185"/>
      <c r="CYG433" s="185"/>
      <c r="CYH433" s="185"/>
      <c r="CYI433" s="185"/>
      <c r="CYJ433" s="185"/>
      <c r="CYK433" s="185"/>
      <c r="CYL433" s="185"/>
      <c r="CYM433" s="185"/>
      <c r="CYN433" s="185"/>
      <c r="CYO433" s="185"/>
      <c r="CYP433" s="185"/>
      <c r="CYQ433" s="185"/>
      <c r="CYR433" s="185"/>
      <c r="CYS433" s="185"/>
      <c r="CYT433" s="185"/>
      <c r="CYU433" s="185"/>
      <c r="CYV433" s="185"/>
      <c r="CYW433" s="185"/>
      <c r="CYX433" s="185"/>
      <c r="CYY433" s="185"/>
      <c r="CYZ433" s="185"/>
      <c r="CZA433" s="185"/>
      <c r="CZB433" s="185"/>
      <c r="CZC433" s="185"/>
      <c r="CZD433" s="185"/>
      <c r="CZE433" s="185"/>
      <c r="CZF433" s="185"/>
      <c r="CZG433" s="185"/>
      <c r="CZH433" s="185"/>
      <c r="CZI433" s="185"/>
      <c r="CZJ433" s="185"/>
      <c r="CZK433" s="185"/>
      <c r="CZL433" s="185"/>
      <c r="CZM433" s="185"/>
      <c r="CZN433" s="185"/>
      <c r="CZO433" s="185"/>
      <c r="CZP433" s="185"/>
      <c r="CZQ433" s="185"/>
      <c r="CZR433" s="185"/>
      <c r="CZS433" s="185"/>
      <c r="CZT433" s="185"/>
      <c r="CZU433" s="185"/>
      <c r="CZV433" s="185"/>
      <c r="CZW433" s="185"/>
      <c r="CZX433" s="185"/>
      <c r="CZY433" s="185"/>
      <c r="CZZ433" s="185"/>
      <c r="DAA433" s="185"/>
      <c r="DAB433" s="185"/>
      <c r="DAC433" s="185"/>
      <c r="DAD433" s="185"/>
      <c r="DAE433" s="185"/>
      <c r="DAF433" s="185"/>
      <c r="DAG433" s="185"/>
      <c r="DAH433" s="185"/>
      <c r="DAI433" s="185"/>
      <c r="DAJ433" s="185"/>
      <c r="DAK433" s="185"/>
      <c r="DAL433" s="185"/>
      <c r="DAM433" s="185"/>
      <c r="DAN433" s="185"/>
      <c r="DAO433" s="185"/>
      <c r="DAP433" s="185"/>
      <c r="DAQ433" s="185"/>
      <c r="DAR433" s="185"/>
      <c r="DAS433" s="185"/>
      <c r="DAT433" s="185"/>
      <c r="DAU433" s="185"/>
      <c r="DAV433" s="185"/>
      <c r="DAW433" s="185"/>
      <c r="DAX433" s="185"/>
      <c r="DAY433" s="185"/>
      <c r="DAZ433" s="185"/>
      <c r="DBA433" s="185"/>
      <c r="DBB433" s="185"/>
      <c r="DBC433" s="185"/>
      <c r="DBD433" s="185"/>
      <c r="DBE433" s="185"/>
      <c r="DBF433" s="185"/>
      <c r="DBG433" s="185"/>
      <c r="DBH433" s="185"/>
      <c r="DBI433" s="185"/>
      <c r="DBJ433" s="185"/>
      <c r="DBK433" s="185"/>
      <c r="DBL433" s="185"/>
      <c r="DBM433" s="185"/>
      <c r="DBN433" s="185"/>
      <c r="DBO433" s="185"/>
      <c r="DBP433" s="185"/>
      <c r="DBQ433" s="185"/>
      <c r="DBR433" s="185"/>
      <c r="DBS433" s="185"/>
      <c r="DBT433" s="185"/>
      <c r="DBU433" s="185"/>
      <c r="DBV433" s="185"/>
      <c r="DBW433" s="185"/>
      <c r="DBX433" s="185"/>
      <c r="DBY433" s="185"/>
      <c r="DBZ433" s="185"/>
      <c r="DCA433" s="185"/>
      <c r="DCB433" s="185"/>
      <c r="DCC433" s="185"/>
      <c r="DCD433" s="185"/>
      <c r="DCE433" s="185"/>
      <c r="DCF433" s="185"/>
      <c r="DCG433" s="185"/>
      <c r="DCH433" s="185"/>
      <c r="DCI433" s="185"/>
      <c r="DCJ433" s="185"/>
      <c r="DCK433" s="185"/>
      <c r="DCL433" s="185"/>
      <c r="DCM433" s="185"/>
      <c r="DCN433" s="185"/>
      <c r="DCO433" s="185"/>
      <c r="DCP433" s="185"/>
      <c r="DCQ433" s="185"/>
      <c r="DCR433" s="185"/>
      <c r="DCS433" s="185"/>
      <c r="DCT433" s="185"/>
      <c r="DCU433" s="185"/>
      <c r="DCV433" s="185"/>
      <c r="DCW433" s="185"/>
      <c r="DCX433" s="185"/>
      <c r="DCY433" s="185"/>
      <c r="DCZ433" s="185"/>
      <c r="DDA433" s="185"/>
      <c r="DDB433" s="185"/>
      <c r="DDC433" s="185"/>
      <c r="DDD433" s="185"/>
      <c r="DDE433" s="185"/>
      <c r="DDF433" s="185"/>
      <c r="DDG433" s="185"/>
      <c r="DDH433" s="185"/>
      <c r="DDI433" s="185"/>
      <c r="DDJ433" s="185"/>
      <c r="DDK433" s="185"/>
      <c r="DDL433" s="185"/>
      <c r="DDM433" s="185"/>
      <c r="DDN433" s="185"/>
      <c r="DDO433" s="185"/>
      <c r="DDP433" s="185"/>
      <c r="DDQ433" s="185"/>
      <c r="DDR433" s="185"/>
      <c r="DDS433" s="185"/>
      <c r="DDT433" s="185"/>
      <c r="DDU433" s="185"/>
      <c r="DDV433" s="185"/>
      <c r="DDW433" s="185"/>
      <c r="DDX433" s="185"/>
      <c r="DDY433" s="185"/>
      <c r="DDZ433" s="185"/>
      <c r="DEA433" s="185"/>
      <c r="DEB433" s="185"/>
      <c r="DEC433" s="185"/>
      <c r="DED433" s="185"/>
      <c r="DEE433" s="185"/>
      <c r="DEF433" s="185"/>
      <c r="DEG433" s="185"/>
      <c r="DEH433" s="185"/>
      <c r="DEI433" s="185"/>
      <c r="DEJ433" s="185"/>
      <c r="DEK433" s="185"/>
      <c r="DEL433" s="185"/>
      <c r="DEM433" s="185"/>
      <c r="DEN433" s="185"/>
      <c r="DEO433" s="185"/>
      <c r="DEP433" s="185"/>
      <c r="DEQ433" s="185"/>
      <c r="DER433" s="185"/>
      <c r="DES433" s="185"/>
      <c r="DET433" s="185"/>
      <c r="DEU433" s="185"/>
      <c r="DEV433" s="185"/>
      <c r="DEW433" s="185"/>
      <c r="DEX433" s="185"/>
      <c r="DEY433" s="185"/>
      <c r="DEZ433" s="185"/>
      <c r="DFA433" s="185"/>
      <c r="DFB433" s="185"/>
      <c r="DFC433" s="185"/>
      <c r="DFD433" s="185"/>
      <c r="DFE433" s="185"/>
      <c r="DFF433" s="185"/>
      <c r="DFG433" s="185"/>
      <c r="DFH433" s="185"/>
      <c r="DFI433" s="185"/>
      <c r="DFJ433" s="185"/>
      <c r="DFK433" s="185"/>
      <c r="DFL433" s="185"/>
      <c r="DFM433" s="185"/>
      <c r="DFN433" s="185"/>
      <c r="DFO433" s="185"/>
      <c r="DFP433" s="185"/>
      <c r="DFQ433" s="185"/>
      <c r="DFR433" s="185"/>
      <c r="DFS433" s="185"/>
      <c r="DFT433" s="185"/>
      <c r="DFU433" s="185"/>
      <c r="DFV433" s="185"/>
      <c r="DFW433" s="185"/>
      <c r="DFX433" s="185"/>
      <c r="DFY433" s="185"/>
      <c r="DFZ433" s="185"/>
      <c r="DGA433" s="185"/>
      <c r="DGB433" s="185"/>
      <c r="DGC433" s="185"/>
      <c r="DGD433" s="185"/>
      <c r="DGE433" s="185"/>
      <c r="DGF433" s="185"/>
      <c r="DGG433" s="185"/>
      <c r="DGH433" s="185"/>
      <c r="DGI433" s="185"/>
      <c r="DGJ433" s="185"/>
      <c r="DGK433" s="185"/>
      <c r="DGL433" s="185"/>
      <c r="DGM433" s="185"/>
      <c r="DGN433" s="185"/>
      <c r="DGO433" s="185"/>
      <c r="DGP433" s="185"/>
      <c r="DGQ433" s="185"/>
      <c r="DGR433" s="185"/>
      <c r="DGS433" s="185"/>
      <c r="DGT433" s="185"/>
      <c r="DGU433" s="185"/>
      <c r="DGV433" s="185"/>
      <c r="DGW433" s="185"/>
      <c r="DGX433" s="185"/>
      <c r="DGY433" s="185"/>
      <c r="DGZ433" s="185"/>
      <c r="DHA433" s="185"/>
      <c r="DHB433" s="185"/>
      <c r="DHC433" s="185"/>
      <c r="DHD433" s="185"/>
      <c r="DHE433" s="185"/>
      <c r="DHF433" s="185"/>
      <c r="DHG433" s="185"/>
      <c r="DHH433" s="185"/>
      <c r="DHI433" s="185"/>
      <c r="DHJ433" s="185"/>
      <c r="DHK433" s="185"/>
      <c r="DHL433" s="185"/>
      <c r="DHM433" s="185"/>
      <c r="DHN433" s="185"/>
      <c r="DHO433" s="185"/>
      <c r="DHP433" s="185"/>
      <c r="DHQ433" s="185"/>
      <c r="DHR433" s="185"/>
      <c r="DHS433" s="185"/>
      <c r="DHT433" s="185"/>
      <c r="DHU433" s="185"/>
      <c r="DHV433" s="185"/>
      <c r="DHW433" s="185"/>
      <c r="DHX433" s="185"/>
      <c r="DHY433" s="185"/>
      <c r="DHZ433" s="185"/>
      <c r="DIA433" s="185"/>
      <c r="DIB433" s="185"/>
      <c r="DIC433" s="185"/>
      <c r="DID433" s="185"/>
      <c r="DIE433" s="185"/>
      <c r="DIF433" s="185"/>
      <c r="DIG433" s="185"/>
      <c r="DIH433" s="185"/>
      <c r="DII433" s="185"/>
      <c r="DIJ433" s="185"/>
      <c r="DIK433" s="185"/>
      <c r="DIL433" s="185"/>
      <c r="DIM433" s="185"/>
      <c r="DIN433" s="185"/>
      <c r="DIO433" s="185"/>
      <c r="DIP433" s="185"/>
      <c r="DIQ433" s="185"/>
      <c r="DIR433" s="185"/>
      <c r="DIS433" s="185"/>
      <c r="DIT433" s="185"/>
      <c r="DIU433" s="185"/>
      <c r="DIV433" s="185"/>
      <c r="DIW433" s="185"/>
      <c r="DIX433" s="185"/>
      <c r="DIY433" s="185"/>
      <c r="DIZ433" s="185"/>
      <c r="DJA433" s="185"/>
      <c r="DJB433" s="185"/>
      <c r="DJC433" s="185"/>
      <c r="DJD433" s="185"/>
      <c r="DJE433" s="185"/>
      <c r="DJF433" s="185"/>
      <c r="DJG433" s="185"/>
      <c r="DJH433" s="185"/>
      <c r="DJI433" s="185"/>
      <c r="DJJ433" s="185"/>
      <c r="DJK433" s="185"/>
      <c r="DJL433" s="185"/>
      <c r="DJM433" s="185"/>
      <c r="DJN433" s="185"/>
      <c r="DJO433" s="185"/>
      <c r="DJP433" s="185"/>
      <c r="DJQ433" s="185"/>
      <c r="DJR433" s="185"/>
      <c r="DJS433" s="185"/>
      <c r="DJT433" s="185"/>
      <c r="DJU433" s="185"/>
      <c r="DJV433" s="185"/>
      <c r="DJW433" s="185"/>
      <c r="DJX433" s="185"/>
      <c r="DJY433" s="185"/>
      <c r="DJZ433" s="185"/>
      <c r="DKA433" s="185"/>
      <c r="DKB433" s="185"/>
      <c r="DKC433" s="185"/>
      <c r="DKD433" s="185"/>
      <c r="DKE433" s="185"/>
      <c r="DKF433" s="185"/>
      <c r="DKG433" s="185"/>
      <c r="DKH433" s="185"/>
      <c r="DKI433" s="185"/>
      <c r="DKJ433" s="185"/>
      <c r="DKK433" s="185"/>
      <c r="DKL433" s="185"/>
      <c r="DKM433" s="185"/>
      <c r="DKN433" s="185"/>
      <c r="DKO433" s="185"/>
      <c r="DKP433" s="185"/>
      <c r="DKQ433" s="185"/>
      <c r="DKR433" s="185"/>
      <c r="DKS433" s="185"/>
      <c r="DKT433" s="185"/>
      <c r="DKU433" s="185"/>
      <c r="DKV433" s="185"/>
      <c r="DKW433" s="185"/>
      <c r="DKX433" s="185"/>
      <c r="DKY433" s="185"/>
      <c r="DKZ433" s="185"/>
      <c r="DLA433" s="185"/>
      <c r="DLB433" s="185"/>
      <c r="DLC433" s="185"/>
      <c r="DLD433" s="185"/>
      <c r="DLE433" s="185"/>
      <c r="DLF433" s="185"/>
      <c r="DLG433" s="185"/>
      <c r="DLH433" s="185"/>
      <c r="DLI433" s="185"/>
      <c r="DLJ433" s="185"/>
      <c r="DLK433" s="185"/>
      <c r="DLL433" s="185"/>
      <c r="DLM433" s="185"/>
      <c r="DLN433" s="185"/>
      <c r="DLO433" s="185"/>
      <c r="DLP433" s="185"/>
      <c r="DLQ433" s="185"/>
      <c r="DLR433" s="185"/>
      <c r="DLS433" s="185"/>
      <c r="DLT433" s="185"/>
      <c r="DLU433" s="185"/>
      <c r="DLV433" s="185"/>
      <c r="DLW433" s="185"/>
      <c r="DLX433" s="185"/>
      <c r="DLY433" s="185"/>
      <c r="DLZ433" s="185"/>
      <c r="DMA433" s="185"/>
      <c r="DMB433" s="185"/>
      <c r="DMC433" s="185"/>
      <c r="DMD433" s="185"/>
      <c r="DME433" s="185"/>
      <c r="DMF433" s="185"/>
      <c r="DMG433" s="185"/>
      <c r="DMH433" s="185"/>
      <c r="DMI433" s="185"/>
      <c r="DMJ433" s="185"/>
      <c r="DMK433" s="185"/>
      <c r="DML433" s="185"/>
      <c r="DMM433" s="185"/>
      <c r="DMN433" s="185"/>
      <c r="DMO433" s="185"/>
      <c r="DMP433" s="185"/>
      <c r="DMQ433" s="185"/>
      <c r="DMR433" s="185"/>
      <c r="DMS433" s="185"/>
      <c r="DMT433" s="185"/>
      <c r="DMU433" s="185"/>
      <c r="DMV433" s="185"/>
      <c r="DMW433" s="185"/>
      <c r="DMX433" s="185"/>
      <c r="DMY433" s="185"/>
      <c r="DMZ433" s="185"/>
      <c r="DNA433" s="185"/>
      <c r="DNB433" s="185"/>
      <c r="DNC433" s="185"/>
      <c r="DND433" s="185"/>
      <c r="DNE433" s="185"/>
      <c r="DNF433" s="185"/>
      <c r="DNG433" s="185"/>
      <c r="DNH433" s="185"/>
      <c r="DNI433" s="185"/>
      <c r="DNJ433" s="185"/>
      <c r="DNK433" s="185"/>
      <c r="DNL433" s="185"/>
      <c r="DNM433" s="185"/>
      <c r="DNN433" s="185"/>
      <c r="DNO433" s="185"/>
      <c r="DNP433" s="185"/>
      <c r="DNQ433" s="185"/>
      <c r="DNR433" s="185"/>
      <c r="DNS433" s="185"/>
      <c r="DNT433" s="185"/>
      <c r="DNU433" s="185"/>
      <c r="DNV433" s="185"/>
      <c r="DNW433" s="185"/>
      <c r="DNX433" s="185"/>
      <c r="DNY433" s="185"/>
      <c r="DNZ433" s="185"/>
      <c r="DOA433" s="185"/>
      <c r="DOB433" s="185"/>
      <c r="DOC433" s="185"/>
      <c r="DOD433" s="185"/>
      <c r="DOE433" s="185"/>
      <c r="DOF433" s="185"/>
      <c r="DOG433" s="185"/>
      <c r="DOH433" s="185"/>
      <c r="DOI433" s="185"/>
      <c r="DOJ433" s="185"/>
      <c r="DOK433" s="185"/>
      <c r="DOL433" s="185"/>
      <c r="DOM433" s="185"/>
      <c r="DON433" s="185"/>
      <c r="DOO433" s="185"/>
      <c r="DOP433" s="185"/>
      <c r="DOQ433" s="185"/>
      <c r="DOR433" s="185"/>
      <c r="DOS433" s="185"/>
      <c r="DOT433" s="185"/>
      <c r="DOU433" s="185"/>
      <c r="DOV433" s="185"/>
      <c r="DOW433" s="185"/>
      <c r="DOX433" s="185"/>
      <c r="DOY433" s="185"/>
      <c r="DOZ433" s="185"/>
      <c r="DPA433" s="185"/>
      <c r="DPB433" s="185"/>
      <c r="DPC433" s="185"/>
      <c r="DPD433" s="185"/>
      <c r="DPE433" s="185"/>
      <c r="DPF433" s="185"/>
      <c r="DPG433" s="185"/>
      <c r="DPH433" s="185"/>
      <c r="DPI433" s="185"/>
      <c r="DPJ433" s="185"/>
      <c r="DPK433" s="185"/>
      <c r="DPL433" s="185"/>
      <c r="DPM433" s="185"/>
      <c r="DPN433" s="185"/>
      <c r="DPO433" s="185"/>
      <c r="DPP433" s="185"/>
      <c r="DPQ433" s="185"/>
      <c r="DPR433" s="185"/>
      <c r="DPS433" s="185"/>
      <c r="DPT433" s="185"/>
      <c r="DPU433" s="185"/>
      <c r="DPV433" s="185"/>
      <c r="DPW433" s="185"/>
      <c r="DPX433" s="185"/>
      <c r="DPY433" s="185"/>
      <c r="DPZ433" s="185"/>
      <c r="DQA433" s="185"/>
      <c r="DQB433" s="185"/>
      <c r="DQC433" s="185"/>
      <c r="DQD433" s="185"/>
      <c r="DQE433" s="185"/>
      <c r="DQF433" s="185"/>
      <c r="DQG433" s="185"/>
      <c r="DQH433" s="185"/>
      <c r="DQI433" s="185"/>
      <c r="DQJ433" s="185"/>
      <c r="DQK433" s="185"/>
      <c r="DQL433" s="185"/>
      <c r="DQM433" s="185"/>
      <c r="DQN433" s="185"/>
      <c r="DQO433" s="185"/>
      <c r="DQP433" s="185"/>
      <c r="DQQ433" s="185"/>
      <c r="DQR433" s="185"/>
      <c r="DQS433" s="185"/>
      <c r="DQT433" s="185"/>
      <c r="DQU433" s="185"/>
      <c r="DQV433" s="185"/>
      <c r="DQW433" s="185"/>
      <c r="DQX433" s="185"/>
      <c r="DQY433" s="185"/>
      <c r="DQZ433" s="185"/>
      <c r="DRA433" s="185"/>
      <c r="DRB433" s="185"/>
      <c r="DRC433" s="185"/>
      <c r="DRD433" s="185"/>
      <c r="DRE433" s="185"/>
      <c r="DRF433" s="185"/>
      <c r="DRG433" s="185"/>
      <c r="DRH433" s="185"/>
      <c r="DRI433" s="185"/>
      <c r="DRJ433" s="185"/>
      <c r="DRK433" s="185"/>
      <c r="DRL433" s="185"/>
      <c r="DRM433" s="185"/>
      <c r="DRN433" s="185"/>
      <c r="DRO433" s="185"/>
      <c r="DRP433" s="185"/>
      <c r="DRQ433" s="185"/>
      <c r="DRR433" s="185"/>
      <c r="DRS433" s="185"/>
      <c r="DRT433" s="185"/>
      <c r="DRU433" s="185"/>
      <c r="DRV433" s="185"/>
      <c r="DRW433" s="185"/>
      <c r="DRX433" s="185"/>
      <c r="DRY433" s="185"/>
      <c r="DRZ433" s="185"/>
      <c r="DSA433" s="185"/>
      <c r="DSB433" s="185"/>
      <c r="DSC433" s="185"/>
      <c r="DSD433" s="185"/>
      <c r="DSE433" s="185"/>
      <c r="DSF433" s="185"/>
      <c r="DSG433" s="185"/>
      <c r="DSH433" s="185"/>
      <c r="DSI433" s="185"/>
      <c r="DSJ433" s="185"/>
      <c r="DSK433" s="185"/>
      <c r="DSL433" s="185"/>
      <c r="DSM433" s="185"/>
      <c r="DSN433" s="185"/>
      <c r="DSO433" s="185"/>
      <c r="DSP433" s="185"/>
      <c r="DSQ433" s="185"/>
      <c r="DSR433" s="185"/>
      <c r="DSS433" s="185"/>
      <c r="DST433" s="185"/>
      <c r="DSU433" s="185"/>
      <c r="DSV433" s="185"/>
      <c r="DSW433" s="185"/>
      <c r="DSX433" s="185"/>
      <c r="DSY433" s="185"/>
      <c r="DSZ433" s="185"/>
      <c r="DTA433" s="185"/>
      <c r="DTB433" s="185"/>
      <c r="DTC433" s="185"/>
      <c r="DTD433" s="185"/>
      <c r="DTE433" s="185"/>
      <c r="DTF433" s="185"/>
      <c r="DTG433" s="185"/>
      <c r="DTH433" s="185"/>
      <c r="DTI433" s="185"/>
      <c r="DTJ433" s="185"/>
      <c r="DTK433" s="185"/>
      <c r="DTL433" s="185"/>
      <c r="DTM433" s="185"/>
      <c r="DTN433" s="185"/>
      <c r="DTO433" s="185"/>
      <c r="DTP433" s="185"/>
      <c r="DTQ433" s="185"/>
      <c r="DTR433" s="185"/>
      <c r="DTS433" s="185"/>
      <c r="DTT433" s="185"/>
      <c r="DTU433" s="185"/>
      <c r="DTV433" s="185"/>
      <c r="DTW433" s="185"/>
      <c r="DTX433" s="185"/>
      <c r="DTY433" s="185"/>
      <c r="DTZ433" s="185"/>
      <c r="DUA433" s="185"/>
      <c r="DUB433" s="185"/>
      <c r="DUC433" s="185"/>
      <c r="DUD433" s="185"/>
      <c r="DUE433" s="185"/>
      <c r="DUF433" s="185"/>
      <c r="DUG433" s="185"/>
      <c r="DUH433" s="185"/>
      <c r="DUI433" s="185"/>
      <c r="DUJ433" s="185"/>
      <c r="DUK433" s="185"/>
      <c r="DUL433" s="185"/>
      <c r="DUM433" s="185"/>
      <c r="DUN433" s="185"/>
      <c r="DUO433" s="185"/>
      <c r="DUP433" s="185"/>
      <c r="DUQ433" s="185"/>
      <c r="DUR433" s="185"/>
      <c r="DUS433" s="185"/>
      <c r="DUT433" s="185"/>
      <c r="DUU433" s="185"/>
      <c r="DUV433" s="185"/>
      <c r="DUW433" s="185"/>
      <c r="DUX433" s="185"/>
      <c r="DUY433" s="185"/>
      <c r="DUZ433" s="185"/>
      <c r="DVA433" s="185"/>
      <c r="DVB433" s="185"/>
      <c r="DVC433" s="185"/>
      <c r="DVD433" s="185"/>
      <c r="DVE433" s="185"/>
      <c r="DVF433" s="185"/>
      <c r="DVG433" s="185"/>
      <c r="DVH433" s="185"/>
      <c r="DVI433" s="185"/>
      <c r="DVJ433" s="185"/>
      <c r="DVK433" s="185"/>
      <c r="DVL433" s="185"/>
      <c r="DVM433" s="185"/>
      <c r="DVN433" s="185"/>
      <c r="DVO433" s="185"/>
      <c r="DVP433" s="185"/>
      <c r="DVQ433" s="185"/>
      <c r="DVR433" s="185"/>
      <c r="DVS433" s="185"/>
      <c r="DVT433" s="185"/>
      <c r="DVU433" s="185"/>
      <c r="DVV433" s="185"/>
      <c r="DVW433" s="185"/>
      <c r="DVX433" s="185"/>
      <c r="DVY433" s="185"/>
      <c r="DVZ433" s="185"/>
      <c r="DWA433" s="185"/>
      <c r="DWB433" s="185"/>
      <c r="DWC433" s="185"/>
      <c r="DWD433" s="185"/>
      <c r="DWE433" s="185"/>
      <c r="DWF433" s="185"/>
      <c r="DWG433" s="185"/>
      <c r="DWH433" s="185"/>
      <c r="DWI433" s="185"/>
      <c r="DWJ433" s="185"/>
      <c r="DWK433" s="185"/>
      <c r="DWL433" s="185"/>
      <c r="DWM433" s="185"/>
      <c r="DWN433" s="185"/>
      <c r="DWO433" s="185"/>
      <c r="DWP433" s="185"/>
      <c r="DWQ433" s="185"/>
      <c r="DWR433" s="185"/>
      <c r="DWS433" s="185"/>
      <c r="DWT433" s="185"/>
      <c r="DWU433" s="185"/>
      <c r="DWV433" s="185"/>
      <c r="DWW433" s="185"/>
      <c r="DWX433" s="185"/>
      <c r="DWY433" s="185"/>
      <c r="DWZ433" s="185"/>
      <c r="DXA433" s="185"/>
      <c r="DXB433" s="185"/>
      <c r="DXC433" s="185"/>
      <c r="DXD433" s="185"/>
      <c r="DXE433" s="185"/>
      <c r="DXF433" s="185"/>
      <c r="DXG433" s="185"/>
      <c r="DXH433" s="185"/>
      <c r="DXI433" s="185"/>
      <c r="DXJ433" s="185"/>
      <c r="DXK433" s="185"/>
      <c r="DXL433" s="185"/>
      <c r="DXM433" s="185"/>
      <c r="DXN433" s="185"/>
      <c r="DXO433" s="185"/>
      <c r="DXP433" s="185"/>
      <c r="DXQ433" s="185"/>
      <c r="DXR433" s="185"/>
      <c r="DXS433" s="185"/>
      <c r="DXT433" s="185"/>
      <c r="DXU433" s="185"/>
      <c r="DXV433" s="185"/>
      <c r="DXW433" s="185"/>
      <c r="DXX433" s="185"/>
      <c r="DXY433" s="185"/>
      <c r="DXZ433" s="185"/>
      <c r="DYA433" s="185"/>
      <c r="DYB433" s="185"/>
      <c r="DYC433" s="185"/>
      <c r="DYD433" s="185"/>
      <c r="DYE433" s="185"/>
      <c r="DYF433" s="185"/>
      <c r="DYG433" s="185"/>
      <c r="DYH433" s="185"/>
      <c r="DYI433" s="185"/>
      <c r="DYJ433" s="185"/>
      <c r="DYK433" s="185"/>
      <c r="DYL433" s="185"/>
      <c r="DYM433" s="185"/>
      <c r="DYN433" s="185"/>
      <c r="DYO433" s="185"/>
      <c r="DYP433" s="185"/>
      <c r="DYQ433" s="185"/>
      <c r="DYR433" s="185"/>
      <c r="DYS433" s="185"/>
      <c r="DYT433" s="185"/>
      <c r="DYU433" s="185"/>
      <c r="DYV433" s="185"/>
      <c r="DYW433" s="185"/>
      <c r="DYX433" s="185"/>
      <c r="DYY433" s="185"/>
      <c r="DYZ433" s="185"/>
      <c r="DZA433" s="185"/>
      <c r="DZB433" s="185"/>
      <c r="DZC433" s="185"/>
      <c r="DZD433" s="185"/>
      <c r="DZE433" s="185"/>
      <c r="DZF433" s="185"/>
      <c r="DZG433" s="185"/>
      <c r="DZH433" s="185"/>
      <c r="DZI433" s="185"/>
      <c r="DZJ433" s="185"/>
      <c r="DZK433" s="185"/>
      <c r="DZL433" s="185"/>
      <c r="DZM433" s="185"/>
      <c r="DZN433" s="185"/>
      <c r="DZO433" s="185"/>
      <c r="DZP433" s="185"/>
      <c r="DZQ433" s="185"/>
      <c r="DZR433" s="185"/>
      <c r="DZS433" s="185"/>
      <c r="DZT433" s="185"/>
      <c r="DZU433" s="185"/>
      <c r="DZV433" s="185"/>
      <c r="DZW433" s="185"/>
      <c r="DZX433" s="185"/>
      <c r="DZY433" s="185"/>
      <c r="DZZ433" s="185"/>
      <c r="EAA433" s="185"/>
      <c r="EAB433" s="185"/>
      <c r="EAC433" s="185"/>
      <c r="EAD433" s="185"/>
      <c r="EAE433" s="185"/>
      <c r="EAF433" s="185"/>
      <c r="EAG433" s="185"/>
      <c r="EAH433" s="185"/>
      <c r="EAI433" s="185"/>
      <c r="EAJ433" s="185"/>
      <c r="EAK433" s="185"/>
      <c r="EAL433" s="185"/>
      <c r="EAM433" s="185"/>
      <c r="EAN433" s="185"/>
      <c r="EAO433" s="185"/>
      <c r="EAP433" s="185"/>
      <c r="EAQ433" s="185"/>
      <c r="EAR433" s="185"/>
      <c r="EAS433" s="185"/>
      <c r="EAT433" s="185"/>
      <c r="EAU433" s="185"/>
      <c r="EAV433" s="185"/>
      <c r="EAW433" s="185"/>
      <c r="EAX433" s="185"/>
      <c r="EAY433" s="185"/>
      <c r="EAZ433" s="185"/>
      <c r="EBA433" s="185"/>
      <c r="EBB433" s="185"/>
      <c r="EBC433" s="185"/>
      <c r="EBD433" s="185"/>
      <c r="EBE433" s="185"/>
      <c r="EBF433" s="185"/>
      <c r="EBG433" s="185"/>
      <c r="EBH433" s="185"/>
      <c r="EBI433" s="185"/>
      <c r="EBJ433" s="185"/>
      <c r="EBK433" s="185"/>
      <c r="EBL433" s="185"/>
      <c r="EBM433" s="185"/>
      <c r="EBN433" s="185"/>
      <c r="EBO433" s="185"/>
      <c r="EBP433" s="185"/>
      <c r="EBQ433" s="185"/>
      <c r="EBR433" s="185"/>
      <c r="EBS433" s="185"/>
      <c r="EBT433" s="185"/>
      <c r="EBU433" s="185"/>
      <c r="EBV433" s="185"/>
      <c r="EBW433" s="185"/>
      <c r="EBX433" s="185"/>
      <c r="EBY433" s="185"/>
      <c r="EBZ433" s="185"/>
      <c r="ECA433" s="185"/>
      <c r="ECB433" s="185"/>
      <c r="ECC433" s="185"/>
      <c r="ECD433" s="185"/>
      <c r="ECE433" s="185"/>
      <c r="ECF433" s="185"/>
      <c r="ECG433" s="185"/>
      <c r="ECH433" s="185"/>
      <c r="ECI433" s="185"/>
      <c r="ECJ433" s="185"/>
      <c r="ECK433" s="185"/>
      <c r="ECL433" s="185"/>
      <c r="ECM433" s="185"/>
      <c r="ECN433" s="185"/>
      <c r="ECO433" s="185"/>
      <c r="ECP433" s="185"/>
      <c r="ECQ433" s="185"/>
      <c r="ECR433" s="185"/>
      <c r="ECS433" s="185"/>
      <c r="ECT433" s="185"/>
      <c r="ECU433" s="185"/>
      <c r="ECV433" s="185"/>
      <c r="ECW433" s="185"/>
      <c r="ECX433" s="185"/>
      <c r="ECY433" s="185"/>
      <c r="ECZ433" s="185"/>
      <c r="EDA433" s="185"/>
      <c r="EDB433" s="185"/>
      <c r="EDC433" s="185"/>
      <c r="EDD433" s="185"/>
      <c r="EDE433" s="185"/>
      <c r="EDF433" s="185"/>
      <c r="EDG433" s="185"/>
      <c r="EDH433" s="185"/>
      <c r="EDI433" s="185"/>
      <c r="EDJ433" s="185"/>
      <c r="EDK433" s="185"/>
      <c r="EDL433" s="185"/>
      <c r="EDM433" s="185"/>
      <c r="EDN433" s="185"/>
      <c r="EDO433" s="185"/>
      <c r="EDP433" s="185"/>
      <c r="EDQ433" s="185"/>
      <c r="EDR433" s="185"/>
      <c r="EDS433" s="185"/>
      <c r="EDT433" s="185"/>
      <c r="EDU433" s="185"/>
      <c r="EDV433" s="185"/>
      <c r="EDW433" s="185"/>
      <c r="EDX433" s="185"/>
      <c r="EDY433" s="185"/>
      <c r="EDZ433" s="185"/>
      <c r="EEA433" s="185"/>
      <c r="EEB433" s="185"/>
      <c r="EEC433" s="185"/>
      <c r="EED433" s="185"/>
      <c r="EEE433" s="185"/>
      <c r="EEF433" s="185"/>
      <c r="EEG433" s="185"/>
      <c r="EEH433" s="185"/>
      <c r="EEI433" s="185"/>
      <c r="EEJ433" s="185"/>
      <c r="EEK433" s="185"/>
      <c r="EEL433" s="185"/>
      <c r="EEM433" s="185"/>
      <c r="EEN433" s="185"/>
      <c r="EEO433" s="185"/>
      <c r="EEP433" s="185"/>
      <c r="EEQ433" s="185"/>
      <c r="EER433" s="185"/>
      <c r="EES433" s="185"/>
      <c r="EET433" s="185"/>
      <c r="EEU433" s="185"/>
      <c r="EEV433" s="185"/>
      <c r="EEW433" s="185"/>
      <c r="EEX433" s="185"/>
      <c r="EEY433" s="185"/>
      <c r="EEZ433" s="185"/>
      <c r="EFA433" s="185"/>
      <c r="EFB433" s="185"/>
      <c r="EFC433" s="185"/>
      <c r="EFD433" s="185"/>
      <c r="EFE433" s="185"/>
      <c r="EFF433" s="185"/>
      <c r="EFG433" s="185"/>
      <c r="EFH433" s="185"/>
      <c r="EFI433" s="185"/>
      <c r="EFJ433" s="185"/>
      <c r="EFK433" s="185"/>
      <c r="EFL433" s="185"/>
      <c r="EFM433" s="185"/>
      <c r="EFN433" s="185"/>
      <c r="EFO433" s="185"/>
      <c r="EFP433" s="185"/>
      <c r="EFQ433" s="185"/>
      <c r="EFR433" s="185"/>
      <c r="EFS433" s="185"/>
      <c r="EFT433" s="185"/>
      <c r="EFU433" s="185"/>
      <c r="EFV433" s="185"/>
      <c r="EFW433" s="185"/>
      <c r="EFX433" s="185"/>
      <c r="EFY433" s="185"/>
      <c r="EFZ433" s="185"/>
      <c r="EGA433" s="185"/>
      <c r="EGB433" s="185"/>
      <c r="EGC433" s="185"/>
      <c r="EGD433" s="185"/>
      <c r="EGE433" s="185"/>
      <c r="EGF433" s="185"/>
      <c r="EGG433" s="185"/>
      <c r="EGH433" s="185"/>
      <c r="EGI433" s="185"/>
      <c r="EGJ433" s="185"/>
      <c r="EGK433" s="185"/>
      <c r="EGL433" s="185"/>
      <c r="EGM433" s="185"/>
      <c r="EGN433" s="185"/>
      <c r="EGO433" s="185"/>
      <c r="EGP433" s="185"/>
      <c r="EGQ433" s="185"/>
      <c r="EGR433" s="185"/>
      <c r="EGS433" s="185"/>
      <c r="EGT433" s="185"/>
      <c r="EGU433" s="185"/>
      <c r="EGV433" s="185"/>
      <c r="EGW433" s="185"/>
      <c r="EGX433" s="185"/>
      <c r="EGY433" s="185"/>
      <c r="EGZ433" s="185"/>
      <c r="EHA433" s="185"/>
      <c r="EHB433" s="185"/>
      <c r="EHC433" s="185"/>
      <c r="EHD433" s="185"/>
      <c r="EHE433" s="185"/>
      <c r="EHF433" s="185"/>
      <c r="EHG433" s="185"/>
      <c r="EHH433" s="185"/>
      <c r="EHI433" s="185"/>
      <c r="EHJ433" s="185"/>
      <c r="EHK433" s="185"/>
      <c r="EHL433" s="185"/>
      <c r="EHM433" s="185"/>
      <c r="EHN433" s="185"/>
      <c r="EHO433" s="185"/>
      <c r="EHP433" s="185"/>
      <c r="EHQ433" s="185"/>
      <c r="EHR433" s="185"/>
      <c r="EHS433" s="185"/>
      <c r="EHT433" s="185"/>
      <c r="EHU433" s="185"/>
      <c r="EHV433" s="185"/>
      <c r="EHW433" s="185"/>
      <c r="EHX433" s="185"/>
      <c r="EHY433" s="185"/>
      <c r="EHZ433" s="185"/>
      <c r="EIA433" s="185"/>
      <c r="EIB433" s="185"/>
      <c r="EIC433" s="185"/>
      <c r="EID433" s="185"/>
      <c r="EIE433" s="185"/>
      <c r="EIF433" s="185"/>
      <c r="EIG433" s="185"/>
      <c r="EIH433" s="185"/>
      <c r="EII433" s="185"/>
      <c r="EIJ433" s="185"/>
      <c r="EIK433" s="185"/>
      <c r="EIL433" s="185"/>
      <c r="EIM433" s="185"/>
      <c r="EIN433" s="185"/>
      <c r="EIO433" s="185"/>
      <c r="EIP433" s="185"/>
      <c r="EIQ433" s="185"/>
      <c r="EIR433" s="185"/>
      <c r="EIS433" s="185"/>
      <c r="EIT433" s="185"/>
      <c r="EIU433" s="185"/>
      <c r="EIV433" s="185"/>
      <c r="EIW433" s="185"/>
      <c r="EIX433" s="185"/>
      <c r="EIY433" s="185"/>
      <c r="EIZ433" s="185"/>
      <c r="EJA433" s="185"/>
      <c r="EJB433" s="185"/>
      <c r="EJC433" s="185"/>
      <c r="EJD433" s="185"/>
      <c r="EJE433" s="185"/>
      <c r="EJF433" s="185"/>
      <c r="EJG433" s="185"/>
      <c r="EJH433" s="185"/>
      <c r="EJI433" s="185"/>
      <c r="EJJ433" s="185"/>
      <c r="EJK433" s="185"/>
      <c r="EJL433" s="185"/>
      <c r="EJM433" s="185"/>
      <c r="EJN433" s="185"/>
      <c r="EJO433" s="185"/>
      <c r="EJP433" s="185"/>
      <c r="EJQ433" s="185"/>
      <c r="EJR433" s="185"/>
      <c r="EJS433" s="185"/>
      <c r="EJT433" s="185"/>
      <c r="EJU433" s="185"/>
      <c r="EJV433" s="185"/>
      <c r="EJW433" s="185"/>
      <c r="EJX433" s="185"/>
      <c r="EJY433" s="185"/>
      <c r="EJZ433" s="185"/>
      <c r="EKA433" s="185"/>
      <c r="EKB433" s="185"/>
      <c r="EKC433" s="185"/>
      <c r="EKD433" s="185"/>
      <c r="EKE433" s="185"/>
      <c r="EKF433" s="185"/>
      <c r="EKG433" s="185"/>
      <c r="EKH433" s="185"/>
      <c r="EKI433" s="185"/>
      <c r="EKJ433" s="185"/>
      <c r="EKK433" s="185"/>
      <c r="EKL433" s="185"/>
      <c r="EKM433" s="185"/>
      <c r="EKN433" s="185"/>
      <c r="EKO433" s="185"/>
      <c r="EKP433" s="185"/>
      <c r="EKQ433" s="185"/>
      <c r="EKR433" s="185"/>
      <c r="EKS433" s="185"/>
      <c r="EKT433" s="185"/>
      <c r="EKU433" s="185"/>
      <c r="EKV433" s="185"/>
      <c r="EKW433" s="185"/>
      <c r="EKX433" s="185"/>
      <c r="EKY433" s="185"/>
      <c r="EKZ433" s="185"/>
      <c r="ELA433" s="185"/>
      <c r="ELB433" s="185"/>
      <c r="ELC433" s="185"/>
      <c r="ELD433" s="185"/>
      <c r="ELE433" s="185"/>
      <c r="ELF433" s="185"/>
      <c r="ELG433" s="185"/>
      <c r="ELH433" s="185"/>
      <c r="ELI433" s="185"/>
      <c r="ELJ433" s="185"/>
      <c r="ELK433" s="185"/>
      <c r="ELL433" s="185"/>
      <c r="ELM433" s="185"/>
      <c r="ELN433" s="185"/>
      <c r="ELO433" s="185"/>
      <c r="ELP433" s="185"/>
      <c r="ELQ433" s="185"/>
      <c r="ELR433" s="185"/>
      <c r="ELS433" s="185"/>
      <c r="ELT433" s="185"/>
      <c r="ELU433" s="185"/>
      <c r="ELV433" s="185"/>
      <c r="ELW433" s="185"/>
      <c r="ELX433" s="185"/>
      <c r="ELY433" s="185"/>
      <c r="ELZ433" s="185"/>
      <c r="EMA433" s="185"/>
      <c r="EMB433" s="185"/>
      <c r="EMC433" s="185"/>
      <c r="EMD433" s="185"/>
      <c r="EME433" s="185"/>
      <c r="EMF433" s="185"/>
      <c r="EMG433" s="185"/>
      <c r="EMH433" s="185"/>
      <c r="EMI433" s="185"/>
      <c r="EMJ433" s="185"/>
      <c r="EMK433" s="185"/>
      <c r="EML433" s="185"/>
      <c r="EMM433" s="185"/>
      <c r="EMN433" s="185"/>
      <c r="EMO433" s="185"/>
      <c r="EMP433" s="185"/>
      <c r="EMQ433" s="185"/>
      <c r="EMR433" s="185"/>
      <c r="EMS433" s="185"/>
      <c r="EMT433" s="185"/>
      <c r="EMU433" s="185"/>
      <c r="EMV433" s="185"/>
      <c r="EMW433" s="185"/>
      <c r="EMX433" s="185"/>
      <c r="EMY433" s="185"/>
      <c r="EMZ433" s="185"/>
      <c r="ENA433" s="185"/>
      <c r="ENB433" s="185"/>
      <c r="ENC433" s="185"/>
      <c r="END433" s="185"/>
      <c r="ENE433" s="185"/>
      <c r="ENF433" s="185"/>
      <c r="ENG433" s="185"/>
      <c r="ENH433" s="185"/>
      <c r="ENI433" s="185"/>
      <c r="ENJ433" s="185"/>
      <c r="ENK433" s="185"/>
      <c r="ENL433" s="185"/>
      <c r="ENM433" s="185"/>
      <c r="ENN433" s="185"/>
      <c r="ENO433" s="185"/>
      <c r="ENP433" s="185"/>
      <c r="ENQ433" s="185"/>
      <c r="ENR433" s="185"/>
      <c r="ENS433" s="185"/>
      <c r="ENT433" s="185"/>
      <c r="ENU433" s="185"/>
      <c r="ENV433" s="185"/>
      <c r="ENW433" s="185"/>
      <c r="ENX433" s="185"/>
      <c r="ENY433" s="185"/>
      <c r="ENZ433" s="185"/>
      <c r="EOA433" s="185"/>
      <c r="EOB433" s="185"/>
      <c r="EOC433" s="185"/>
      <c r="EOD433" s="185"/>
      <c r="EOE433" s="185"/>
      <c r="EOF433" s="185"/>
      <c r="EOG433" s="185"/>
      <c r="EOH433" s="185"/>
      <c r="EOI433" s="185"/>
      <c r="EOJ433" s="185"/>
      <c r="EOK433" s="185"/>
      <c r="EOL433" s="185"/>
      <c r="EOM433" s="185"/>
      <c r="EON433" s="185"/>
      <c r="EOO433" s="185"/>
      <c r="EOP433" s="185"/>
      <c r="EOQ433" s="185"/>
      <c r="EOR433" s="185"/>
      <c r="EOS433" s="185"/>
      <c r="EOT433" s="185"/>
      <c r="EOU433" s="185"/>
      <c r="EOV433" s="185"/>
      <c r="EOW433" s="185"/>
      <c r="EOX433" s="185"/>
      <c r="EOY433" s="185"/>
      <c r="EOZ433" s="185"/>
      <c r="EPA433" s="185"/>
      <c r="EPB433" s="185"/>
      <c r="EPC433" s="185"/>
      <c r="EPD433" s="185"/>
      <c r="EPE433" s="185"/>
      <c r="EPF433" s="185"/>
      <c r="EPG433" s="185"/>
      <c r="EPH433" s="185"/>
      <c r="EPI433" s="185"/>
      <c r="EPJ433" s="185"/>
      <c r="EPK433" s="185"/>
      <c r="EPL433" s="185"/>
      <c r="EPM433" s="185"/>
      <c r="EPN433" s="185"/>
      <c r="EPO433" s="185"/>
      <c r="EPP433" s="185"/>
      <c r="EPQ433" s="185"/>
      <c r="EPR433" s="185"/>
      <c r="EPS433" s="185"/>
      <c r="EPT433" s="185"/>
      <c r="EPU433" s="185"/>
      <c r="EPV433" s="185"/>
      <c r="EPW433" s="185"/>
      <c r="EPX433" s="185"/>
      <c r="EPY433" s="185"/>
      <c r="EPZ433" s="185"/>
      <c r="EQA433" s="185"/>
      <c r="EQB433" s="185"/>
      <c r="EQC433" s="185"/>
      <c r="EQD433" s="185"/>
      <c r="EQE433" s="185"/>
      <c r="EQF433" s="185"/>
      <c r="EQG433" s="185"/>
      <c r="EQH433" s="185"/>
      <c r="EQI433" s="185"/>
      <c r="EQJ433" s="185"/>
      <c r="EQK433" s="185"/>
      <c r="EQL433" s="185"/>
      <c r="EQM433" s="185"/>
      <c r="EQN433" s="185"/>
      <c r="EQO433" s="185"/>
      <c r="EQP433" s="185"/>
      <c r="EQQ433" s="185"/>
      <c r="EQR433" s="185"/>
      <c r="EQS433" s="185"/>
      <c r="EQT433" s="185"/>
      <c r="EQU433" s="185"/>
      <c r="EQV433" s="185"/>
      <c r="EQW433" s="185"/>
      <c r="EQX433" s="185"/>
      <c r="EQY433" s="185"/>
      <c r="EQZ433" s="185"/>
      <c r="ERA433" s="185"/>
      <c r="ERB433" s="185"/>
      <c r="ERC433" s="185"/>
      <c r="ERD433" s="185"/>
      <c r="ERE433" s="185"/>
      <c r="ERF433" s="185"/>
      <c r="ERG433" s="185"/>
      <c r="ERH433" s="185"/>
      <c r="ERI433" s="185"/>
      <c r="ERJ433" s="185"/>
      <c r="ERK433" s="185"/>
      <c r="ERL433" s="185"/>
      <c r="ERM433" s="185"/>
      <c r="ERN433" s="185"/>
      <c r="ERO433" s="185"/>
      <c r="ERP433" s="185"/>
      <c r="ERQ433" s="185"/>
      <c r="ERR433" s="185"/>
      <c r="ERS433" s="185"/>
      <c r="ERT433" s="185"/>
      <c r="ERU433" s="185"/>
      <c r="ERV433" s="185"/>
      <c r="ERW433" s="185"/>
      <c r="ERX433" s="185"/>
      <c r="ERY433" s="185"/>
      <c r="ERZ433" s="185"/>
      <c r="ESA433" s="185"/>
      <c r="ESB433" s="185"/>
      <c r="ESC433" s="185"/>
      <c r="ESD433" s="185"/>
      <c r="ESE433" s="185"/>
      <c r="ESF433" s="185"/>
      <c r="ESG433" s="185"/>
      <c r="ESH433" s="185"/>
      <c r="ESI433" s="185"/>
      <c r="ESJ433" s="185"/>
      <c r="ESK433" s="185"/>
      <c r="ESL433" s="185"/>
      <c r="ESM433" s="185"/>
      <c r="ESN433" s="185"/>
      <c r="ESO433" s="185"/>
      <c r="ESP433" s="185"/>
      <c r="ESQ433" s="185"/>
      <c r="ESR433" s="185"/>
      <c r="ESS433" s="185"/>
      <c r="EST433" s="185"/>
      <c r="ESU433" s="185"/>
      <c r="ESV433" s="185"/>
      <c r="ESW433" s="185"/>
      <c r="ESX433" s="185"/>
      <c r="ESY433" s="185"/>
      <c r="ESZ433" s="185"/>
      <c r="ETA433" s="185"/>
      <c r="ETB433" s="185"/>
      <c r="ETC433" s="185"/>
      <c r="ETD433" s="185"/>
      <c r="ETE433" s="185"/>
      <c r="ETF433" s="185"/>
      <c r="ETG433" s="185"/>
      <c r="ETH433" s="185"/>
      <c r="ETI433" s="185"/>
      <c r="ETJ433" s="185"/>
      <c r="ETK433" s="185"/>
      <c r="ETL433" s="185"/>
      <c r="ETM433" s="185"/>
      <c r="ETN433" s="185"/>
      <c r="ETO433" s="185"/>
      <c r="ETP433" s="185"/>
      <c r="ETQ433" s="185"/>
      <c r="ETR433" s="185"/>
      <c r="ETS433" s="185"/>
      <c r="ETT433" s="185"/>
      <c r="ETU433" s="185"/>
      <c r="ETV433" s="185"/>
      <c r="ETW433" s="185"/>
      <c r="ETX433" s="185"/>
      <c r="ETY433" s="185"/>
      <c r="ETZ433" s="185"/>
      <c r="EUA433" s="185"/>
      <c r="EUB433" s="185"/>
      <c r="EUC433" s="185"/>
      <c r="EUD433" s="185"/>
      <c r="EUE433" s="185"/>
      <c r="EUF433" s="185"/>
      <c r="EUG433" s="185"/>
      <c r="EUH433" s="185"/>
      <c r="EUI433" s="185"/>
      <c r="EUJ433" s="185"/>
      <c r="EUK433" s="185"/>
      <c r="EUL433" s="185"/>
      <c r="EUM433" s="185"/>
      <c r="EUN433" s="185"/>
      <c r="EUO433" s="185"/>
      <c r="EUP433" s="185"/>
      <c r="EUQ433" s="185"/>
      <c r="EUR433" s="185"/>
      <c r="EUS433" s="185"/>
      <c r="EUT433" s="185"/>
      <c r="EUU433" s="185"/>
      <c r="EUV433" s="185"/>
      <c r="EUW433" s="185"/>
      <c r="EUX433" s="185"/>
      <c r="EUY433" s="185"/>
      <c r="EUZ433" s="185"/>
      <c r="EVA433" s="185"/>
      <c r="EVB433" s="185"/>
      <c r="EVC433" s="185"/>
      <c r="EVD433" s="185"/>
      <c r="EVE433" s="185"/>
      <c r="EVF433" s="185"/>
      <c r="EVG433" s="185"/>
      <c r="EVH433" s="185"/>
      <c r="EVI433" s="185"/>
      <c r="EVJ433" s="185"/>
      <c r="EVK433" s="185"/>
      <c r="EVL433" s="185"/>
      <c r="EVM433" s="185"/>
      <c r="EVN433" s="185"/>
      <c r="EVO433" s="185"/>
      <c r="EVP433" s="185"/>
      <c r="EVQ433" s="185"/>
      <c r="EVR433" s="185"/>
      <c r="EVS433" s="185"/>
      <c r="EVT433" s="185"/>
      <c r="EVU433" s="185"/>
      <c r="EVV433" s="185"/>
      <c r="EVW433" s="185"/>
      <c r="EVX433" s="185"/>
      <c r="EVY433" s="185"/>
      <c r="EVZ433" s="185"/>
      <c r="EWA433" s="185"/>
      <c r="EWB433" s="185"/>
      <c r="EWC433" s="185"/>
      <c r="EWD433" s="185"/>
      <c r="EWE433" s="185"/>
      <c r="EWF433" s="185"/>
      <c r="EWG433" s="185"/>
      <c r="EWH433" s="185"/>
      <c r="EWI433" s="185"/>
      <c r="EWJ433" s="185"/>
      <c r="EWK433" s="185"/>
      <c r="EWL433" s="185"/>
      <c r="EWM433" s="185"/>
      <c r="EWN433" s="185"/>
      <c r="EWO433" s="185"/>
      <c r="EWP433" s="185"/>
      <c r="EWQ433" s="185"/>
      <c r="EWR433" s="185"/>
      <c r="EWS433" s="185"/>
      <c r="EWT433" s="185"/>
      <c r="EWU433" s="185"/>
      <c r="EWV433" s="185"/>
      <c r="EWW433" s="185"/>
      <c r="EWX433" s="185"/>
      <c r="EWY433" s="185"/>
      <c r="EWZ433" s="185"/>
      <c r="EXA433" s="185"/>
      <c r="EXB433" s="185"/>
      <c r="EXC433" s="185"/>
      <c r="EXD433" s="185"/>
      <c r="EXE433" s="185"/>
      <c r="EXF433" s="185"/>
      <c r="EXG433" s="185"/>
      <c r="EXH433" s="185"/>
      <c r="EXI433" s="185"/>
      <c r="EXJ433" s="185"/>
      <c r="EXK433" s="185"/>
      <c r="EXL433" s="185"/>
      <c r="EXM433" s="185"/>
      <c r="EXN433" s="185"/>
      <c r="EXO433" s="185"/>
      <c r="EXP433" s="185"/>
      <c r="EXQ433" s="185"/>
      <c r="EXR433" s="185"/>
      <c r="EXS433" s="185"/>
      <c r="EXT433" s="185"/>
      <c r="EXU433" s="185"/>
      <c r="EXV433" s="185"/>
      <c r="EXW433" s="185"/>
      <c r="EXX433" s="185"/>
      <c r="EXY433" s="185"/>
      <c r="EXZ433" s="185"/>
      <c r="EYA433" s="185"/>
      <c r="EYB433" s="185"/>
      <c r="EYC433" s="185"/>
      <c r="EYD433" s="185"/>
      <c r="EYE433" s="185"/>
      <c r="EYF433" s="185"/>
      <c r="EYG433" s="185"/>
      <c r="EYH433" s="185"/>
      <c r="EYI433" s="185"/>
      <c r="EYJ433" s="185"/>
      <c r="EYK433" s="185"/>
      <c r="EYL433" s="185"/>
      <c r="EYM433" s="185"/>
      <c r="EYN433" s="185"/>
      <c r="EYO433" s="185"/>
      <c r="EYP433" s="185"/>
      <c r="EYQ433" s="185"/>
      <c r="EYR433" s="185"/>
      <c r="EYS433" s="185"/>
      <c r="EYT433" s="185"/>
      <c r="EYU433" s="185"/>
      <c r="EYV433" s="185"/>
      <c r="EYW433" s="185"/>
      <c r="EYX433" s="185"/>
      <c r="EYY433" s="185"/>
      <c r="EYZ433" s="185"/>
      <c r="EZA433" s="185"/>
      <c r="EZB433" s="185"/>
      <c r="EZC433" s="185"/>
      <c r="EZD433" s="185"/>
      <c r="EZE433" s="185"/>
      <c r="EZF433" s="185"/>
      <c r="EZG433" s="185"/>
      <c r="EZH433" s="185"/>
      <c r="EZI433" s="185"/>
      <c r="EZJ433" s="185"/>
      <c r="EZK433" s="185"/>
      <c r="EZL433" s="185"/>
      <c r="EZM433" s="185"/>
      <c r="EZN433" s="185"/>
      <c r="EZO433" s="185"/>
      <c r="EZP433" s="185"/>
      <c r="EZQ433" s="185"/>
      <c r="EZR433" s="185"/>
      <c r="EZS433" s="185"/>
      <c r="EZT433" s="185"/>
      <c r="EZU433" s="185"/>
      <c r="EZV433" s="185"/>
      <c r="EZW433" s="185"/>
      <c r="EZX433" s="185"/>
      <c r="EZY433" s="185"/>
      <c r="EZZ433" s="185"/>
      <c r="FAA433" s="185"/>
      <c r="FAB433" s="185"/>
      <c r="FAC433" s="185"/>
      <c r="FAD433" s="185"/>
      <c r="FAE433" s="185"/>
      <c r="FAF433" s="185"/>
      <c r="FAG433" s="185"/>
      <c r="FAH433" s="185"/>
      <c r="FAI433" s="185"/>
      <c r="FAJ433" s="185"/>
      <c r="FAK433" s="185"/>
      <c r="FAL433" s="185"/>
      <c r="FAM433" s="185"/>
      <c r="FAN433" s="185"/>
      <c r="FAO433" s="185"/>
      <c r="FAP433" s="185"/>
      <c r="FAQ433" s="185"/>
      <c r="FAR433" s="185"/>
      <c r="FAS433" s="185"/>
      <c r="FAT433" s="185"/>
      <c r="FAU433" s="185"/>
      <c r="FAV433" s="185"/>
      <c r="FAW433" s="185"/>
      <c r="FAX433" s="185"/>
      <c r="FAY433" s="185"/>
      <c r="FAZ433" s="185"/>
      <c r="FBA433" s="185"/>
      <c r="FBB433" s="185"/>
      <c r="FBC433" s="185"/>
      <c r="FBD433" s="185"/>
      <c r="FBE433" s="185"/>
      <c r="FBF433" s="185"/>
      <c r="FBG433" s="185"/>
      <c r="FBH433" s="185"/>
      <c r="FBI433" s="185"/>
      <c r="FBJ433" s="185"/>
      <c r="FBK433" s="185"/>
      <c r="FBL433" s="185"/>
      <c r="FBM433" s="185"/>
      <c r="FBN433" s="185"/>
      <c r="FBO433" s="185"/>
      <c r="FBP433" s="185"/>
      <c r="FBQ433" s="185"/>
      <c r="FBR433" s="185"/>
      <c r="FBS433" s="185"/>
      <c r="FBT433" s="185"/>
      <c r="FBU433" s="185"/>
      <c r="FBV433" s="185"/>
      <c r="FBW433" s="185"/>
      <c r="FBX433" s="185"/>
      <c r="FBY433" s="185"/>
      <c r="FBZ433" s="185"/>
      <c r="FCA433" s="185"/>
      <c r="FCB433" s="185"/>
      <c r="FCC433" s="185"/>
      <c r="FCD433" s="185"/>
      <c r="FCE433" s="185"/>
      <c r="FCF433" s="185"/>
      <c r="FCG433" s="185"/>
      <c r="FCH433" s="185"/>
      <c r="FCI433" s="185"/>
      <c r="FCJ433" s="185"/>
      <c r="FCK433" s="185"/>
      <c r="FCL433" s="185"/>
      <c r="FCM433" s="185"/>
      <c r="FCN433" s="185"/>
      <c r="FCO433" s="185"/>
      <c r="FCP433" s="185"/>
      <c r="FCQ433" s="185"/>
      <c r="FCR433" s="185"/>
      <c r="FCS433" s="185"/>
      <c r="FCT433" s="185"/>
      <c r="FCU433" s="185"/>
      <c r="FCV433" s="185"/>
      <c r="FCW433" s="185"/>
      <c r="FCX433" s="185"/>
      <c r="FCY433" s="185"/>
      <c r="FCZ433" s="185"/>
      <c r="FDA433" s="185"/>
      <c r="FDB433" s="185"/>
      <c r="FDC433" s="185"/>
      <c r="FDD433" s="185"/>
      <c r="FDE433" s="185"/>
      <c r="FDF433" s="185"/>
      <c r="FDG433" s="185"/>
      <c r="FDH433" s="185"/>
      <c r="FDI433" s="185"/>
      <c r="FDJ433" s="185"/>
      <c r="FDK433" s="185"/>
      <c r="FDL433" s="185"/>
      <c r="FDM433" s="185"/>
      <c r="FDN433" s="185"/>
      <c r="FDO433" s="185"/>
      <c r="FDP433" s="185"/>
      <c r="FDQ433" s="185"/>
      <c r="FDR433" s="185"/>
      <c r="FDS433" s="185"/>
      <c r="FDT433" s="185"/>
      <c r="FDU433" s="185"/>
      <c r="FDV433" s="185"/>
      <c r="FDW433" s="185"/>
      <c r="FDX433" s="185"/>
      <c r="FDY433" s="185"/>
      <c r="FDZ433" s="185"/>
      <c r="FEA433" s="185"/>
      <c r="FEB433" s="185"/>
      <c r="FEC433" s="185"/>
      <c r="FED433" s="185"/>
      <c r="FEE433" s="185"/>
      <c r="FEF433" s="185"/>
      <c r="FEG433" s="185"/>
      <c r="FEH433" s="185"/>
      <c r="FEI433" s="185"/>
      <c r="FEJ433" s="185"/>
      <c r="FEK433" s="185"/>
      <c r="FEL433" s="185"/>
      <c r="FEM433" s="185"/>
      <c r="FEN433" s="185"/>
      <c r="FEO433" s="185"/>
      <c r="FEP433" s="185"/>
      <c r="FEQ433" s="185"/>
      <c r="FER433" s="185"/>
      <c r="FES433" s="185"/>
      <c r="FET433" s="185"/>
      <c r="FEU433" s="185"/>
      <c r="FEV433" s="185"/>
      <c r="FEW433" s="185"/>
      <c r="FEX433" s="185"/>
      <c r="FEY433" s="185"/>
      <c r="FEZ433" s="185"/>
      <c r="FFA433" s="185"/>
      <c r="FFB433" s="185"/>
      <c r="FFC433" s="185"/>
      <c r="FFD433" s="185"/>
      <c r="FFE433" s="185"/>
      <c r="FFF433" s="185"/>
      <c r="FFG433" s="185"/>
      <c r="FFH433" s="185"/>
      <c r="FFI433" s="185"/>
      <c r="FFJ433" s="185"/>
      <c r="FFK433" s="185"/>
      <c r="FFL433" s="185"/>
      <c r="FFM433" s="185"/>
      <c r="FFN433" s="185"/>
      <c r="FFO433" s="185"/>
      <c r="FFP433" s="185"/>
      <c r="FFQ433" s="185"/>
      <c r="FFR433" s="185"/>
      <c r="FFS433" s="185"/>
      <c r="FFT433" s="185"/>
      <c r="FFU433" s="185"/>
      <c r="FFV433" s="185"/>
      <c r="FFW433" s="185"/>
      <c r="FFX433" s="185"/>
      <c r="FFY433" s="185"/>
      <c r="FFZ433" s="185"/>
      <c r="FGA433" s="185"/>
      <c r="FGB433" s="185"/>
      <c r="FGC433" s="185"/>
      <c r="FGD433" s="185"/>
      <c r="FGE433" s="185"/>
      <c r="FGF433" s="185"/>
      <c r="FGG433" s="185"/>
      <c r="FGH433" s="185"/>
      <c r="FGI433" s="185"/>
      <c r="FGJ433" s="185"/>
      <c r="FGK433" s="185"/>
      <c r="FGL433" s="185"/>
      <c r="FGM433" s="185"/>
      <c r="FGN433" s="185"/>
      <c r="FGO433" s="185"/>
      <c r="FGP433" s="185"/>
      <c r="FGQ433" s="185"/>
      <c r="FGR433" s="185"/>
      <c r="FGS433" s="185"/>
      <c r="FGT433" s="185"/>
      <c r="FGU433" s="185"/>
      <c r="FGV433" s="185"/>
      <c r="FGW433" s="185"/>
      <c r="FGX433" s="185"/>
      <c r="FGY433" s="185"/>
      <c r="FGZ433" s="185"/>
      <c r="FHA433" s="185"/>
      <c r="FHB433" s="185"/>
      <c r="FHC433" s="185"/>
      <c r="FHD433" s="185"/>
      <c r="FHE433" s="185"/>
      <c r="FHF433" s="185"/>
      <c r="FHG433" s="185"/>
      <c r="FHH433" s="185"/>
      <c r="FHI433" s="185"/>
      <c r="FHJ433" s="185"/>
      <c r="FHK433" s="185"/>
      <c r="FHL433" s="185"/>
      <c r="FHM433" s="185"/>
      <c r="FHN433" s="185"/>
      <c r="FHO433" s="185"/>
      <c r="FHP433" s="185"/>
      <c r="FHQ433" s="185"/>
      <c r="FHR433" s="185"/>
      <c r="FHS433" s="185"/>
      <c r="FHT433" s="185"/>
      <c r="FHU433" s="185"/>
      <c r="FHV433" s="185"/>
      <c r="FHW433" s="185"/>
      <c r="FHX433" s="185"/>
      <c r="FHY433" s="185"/>
      <c r="FHZ433" s="185"/>
      <c r="FIA433" s="185"/>
      <c r="FIB433" s="185"/>
      <c r="FIC433" s="185"/>
      <c r="FID433" s="185"/>
      <c r="FIE433" s="185"/>
      <c r="FIF433" s="185"/>
      <c r="FIG433" s="185"/>
      <c r="FIH433" s="185"/>
      <c r="FII433" s="185"/>
      <c r="FIJ433" s="185"/>
      <c r="FIK433" s="185"/>
      <c r="FIL433" s="185"/>
      <c r="FIM433" s="185"/>
      <c r="FIN433" s="185"/>
      <c r="FIO433" s="185"/>
      <c r="FIP433" s="185"/>
      <c r="FIQ433" s="185"/>
      <c r="FIR433" s="185"/>
      <c r="FIS433" s="185"/>
      <c r="FIT433" s="185"/>
      <c r="FIU433" s="185"/>
      <c r="FIV433" s="185"/>
      <c r="FIW433" s="185"/>
      <c r="FIX433" s="185"/>
      <c r="FIY433" s="185"/>
      <c r="FIZ433" s="185"/>
      <c r="FJA433" s="185"/>
      <c r="FJB433" s="185"/>
      <c r="FJC433" s="185"/>
      <c r="FJD433" s="185"/>
      <c r="FJE433" s="185"/>
      <c r="FJF433" s="185"/>
      <c r="FJG433" s="185"/>
      <c r="FJH433" s="185"/>
      <c r="FJI433" s="185"/>
      <c r="FJJ433" s="185"/>
      <c r="FJK433" s="185"/>
      <c r="FJL433" s="185"/>
      <c r="FJM433" s="185"/>
      <c r="FJN433" s="185"/>
      <c r="FJO433" s="185"/>
      <c r="FJP433" s="185"/>
      <c r="FJQ433" s="185"/>
      <c r="FJR433" s="185"/>
      <c r="FJS433" s="185"/>
      <c r="FJT433" s="185"/>
      <c r="FJU433" s="185"/>
      <c r="FJV433" s="185"/>
      <c r="FJW433" s="185"/>
      <c r="FJX433" s="185"/>
      <c r="FJY433" s="185"/>
      <c r="FJZ433" s="185"/>
      <c r="FKA433" s="185"/>
      <c r="FKB433" s="185"/>
      <c r="FKC433" s="185"/>
      <c r="FKD433" s="185"/>
      <c r="FKE433" s="185"/>
      <c r="FKF433" s="185"/>
      <c r="FKG433" s="185"/>
      <c r="FKH433" s="185"/>
      <c r="FKI433" s="185"/>
      <c r="FKJ433" s="185"/>
      <c r="FKK433" s="185"/>
      <c r="FKL433" s="185"/>
      <c r="FKM433" s="185"/>
      <c r="FKN433" s="185"/>
      <c r="FKO433" s="185"/>
      <c r="FKP433" s="185"/>
      <c r="FKQ433" s="185"/>
      <c r="FKR433" s="185"/>
      <c r="FKS433" s="185"/>
      <c r="FKT433" s="185"/>
      <c r="FKU433" s="185"/>
      <c r="FKV433" s="185"/>
      <c r="FKW433" s="185"/>
      <c r="FKX433" s="185"/>
      <c r="FKY433" s="185"/>
      <c r="FKZ433" s="185"/>
      <c r="FLA433" s="185"/>
      <c r="FLB433" s="185"/>
      <c r="FLC433" s="185"/>
      <c r="FLD433" s="185"/>
      <c r="FLE433" s="185"/>
      <c r="FLF433" s="185"/>
      <c r="FLG433" s="185"/>
      <c r="FLH433" s="185"/>
      <c r="FLI433" s="185"/>
      <c r="FLJ433" s="185"/>
      <c r="FLK433" s="185"/>
      <c r="FLL433" s="185"/>
      <c r="FLM433" s="185"/>
      <c r="FLN433" s="185"/>
      <c r="FLO433" s="185"/>
      <c r="FLP433" s="185"/>
      <c r="FLQ433" s="185"/>
      <c r="FLR433" s="185"/>
      <c r="FLS433" s="185"/>
      <c r="FLT433" s="185"/>
      <c r="FLU433" s="185"/>
      <c r="FLV433" s="185"/>
      <c r="FLW433" s="185"/>
      <c r="FLX433" s="185"/>
      <c r="FLY433" s="185"/>
      <c r="FLZ433" s="185"/>
      <c r="FMA433" s="185"/>
      <c r="FMB433" s="185"/>
      <c r="FMC433" s="185"/>
      <c r="FMD433" s="185"/>
      <c r="FME433" s="185"/>
      <c r="FMF433" s="185"/>
      <c r="FMG433" s="185"/>
      <c r="FMH433" s="185"/>
      <c r="FMI433" s="185"/>
      <c r="FMJ433" s="185"/>
      <c r="FMK433" s="185"/>
      <c r="FML433" s="185"/>
      <c r="FMM433" s="185"/>
      <c r="FMN433" s="185"/>
      <c r="FMO433" s="185"/>
      <c r="FMP433" s="185"/>
      <c r="FMQ433" s="185"/>
      <c r="FMR433" s="185"/>
      <c r="FMS433" s="185"/>
      <c r="FMT433" s="185"/>
      <c r="FMU433" s="185"/>
      <c r="FMV433" s="185"/>
      <c r="FMW433" s="185"/>
      <c r="FMX433" s="185"/>
      <c r="FMY433" s="185"/>
      <c r="FMZ433" s="185"/>
      <c r="FNA433" s="185"/>
      <c r="FNB433" s="185"/>
      <c r="FNC433" s="185"/>
      <c r="FND433" s="185"/>
      <c r="FNE433" s="185"/>
      <c r="FNF433" s="185"/>
      <c r="FNG433" s="185"/>
      <c r="FNH433" s="185"/>
      <c r="FNI433" s="185"/>
      <c r="FNJ433" s="185"/>
      <c r="FNK433" s="185"/>
      <c r="FNL433" s="185"/>
      <c r="FNM433" s="185"/>
      <c r="FNN433" s="185"/>
      <c r="FNO433" s="185"/>
      <c r="FNP433" s="185"/>
      <c r="FNQ433" s="185"/>
      <c r="FNR433" s="185"/>
      <c r="FNS433" s="185"/>
      <c r="FNT433" s="185"/>
      <c r="FNU433" s="185"/>
      <c r="FNV433" s="185"/>
      <c r="FNW433" s="185"/>
      <c r="FNX433" s="185"/>
      <c r="FNY433" s="185"/>
      <c r="FNZ433" s="185"/>
      <c r="FOA433" s="185"/>
      <c r="FOB433" s="185"/>
      <c r="FOC433" s="185"/>
      <c r="FOD433" s="185"/>
      <c r="FOE433" s="185"/>
      <c r="FOF433" s="185"/>
      <c r="FOG433" s="185"/>
      <c r="FOH433" s="185"/>
      <c r="FOI433" s="185"/>
      <c r="FOJ433" s="185"/>
      <c r="FOK433" s="185"/>
      <c r="FOL433" s="185"/>
      <c r="FOM433" s="185"/>
      <c r="FON433" s="185"/>
      <c r="FOO433" s="185"/>
      <c r="FOP433" s="185"/>
      <c r="FOQ433" s="185"/>
      <c r="FOR433" s="185"/>
      <c r="FOS433" s="185"/>
      <c r="FOT433" s="185"/>
      <c r="FOU433" s="185"/>
      <c r="FOV433" s="185"/>
      <c r="FOW433" s="185"/>
      <c r="FOX433" s="185"/>
      <c r="FOY433" s="185"/>
      <c r="FOZ433" s="185"/>
      <c r="FPA433" s="185"/>
      <c r="FPB433" s="185"/>
      <c r="FPC433" s="185"/>
      <c r="FPD433" s="185"/>
      <c r="FPE433" s="185"/>
      <c r="FPF433" s="185"/>
      <c r="FPG433" s="185"/>
      <c r="FPH433" s="185"/>
      <c r="FPI433" s="185"/>
      <c r="FPJ433" s="185"/>
      <c r="FPK433" s="185"/>
      <c r="FPL433" s="185"/>
      <c r="FPM433" s="185"/>
      <c r="FPN433" s="185"/>
      <c r="FPO433" s="185"/>
      <c r="FPP433" s="185"/>
      <c r="FPQ433" s="185"/>
      <c r="FPR433" s="185"/>
      <c r="FPS433" s="185"/>
      <c r="FPT433" s="185"/>
      <c r="FPU433" s="185"/>
      <c r="FPV433" s="185"/>
      <c r="FPW433" s="185"/>
      <c r="FPX433" s="185"/>
      <c r="FPY433" s="185"/>
      <c r="FPZ433" s="185"/>
      <c r="FQA433" s="185"/>
      <c r="FQB433" s="185"/>
      <c r="FQC433" s="185"/>
      <c r="FQD433" s="185"/>
      <c r="FQE433" s="185"/>
      <c r="FQF433" s="185"/>
      <c r="FQG433" s="185"/>
      <c r="FQH433" s="185"/>
      <c r="FQI433" s="185"/>
      <c r="FQJ433" s="185"/>
      <c r="FQK433" s="185"/>
      <c r="FQL433" s="185"/>
      <c r="FQM433" s="185"/>
      <c r="FQN433" s="185"/>
      <c r="FQO433" s="185"/>
      <c r="FQP433" s="185"/>
      <c r="FQQ433" s="185"/>
      <c r="FQR433" s="185"/>
      <c r="FQS433" s="185"/>
      <c r="FQT433" s="185"/>
      <c r="FQU433" s="185"/>
      <c r="FQV433" s="185"/>
      <c r="FQW433" s="185"/>
      <c r="FQX433" s="185"/>
      <c r="FQY433" s="185"/>
      <c r="FQZ433" s="185"/>
      <c r="FRA433" s="185"/>
      <c r="FRB433" s="185"/>
      <c r="FRC433" s="185"/>
      <c r="FRD433" s="185"/>
      <c r="FRE433" s="185"/>
      <c r="FRF433" s="185"/>
      <c r="FRG433" s="185"/>
      <c r="FRH433" s="185"/>
      <c r="FRI433" s="185"/>
      <c r="FRJ433" s="185"/>
      <c r="FRK433" s="185"/>
      <c r="FRL433" s="185"/>
      <c r="FRM433" s="185"/>
      <c r="FRN433" s="185"/>
      <c r="FRO433" s="185"/>
      <c r="FRP433" s="185"/>
      <c r="FRQ433" s="185"/>
      <c r="FRR433" s="185"/>
      <c r="FRS433" s="185"/>
      <c r="FRT433" s="185"/>
      <c r="FRU433" s="185"/>
      <c r="FRV433" s="185"/>
      <c r="FRW433" s="185"/>
      <c r="FRX433" s="185"/>
      <c r="FRY433" s="185"/>
      <c r="FRZ433" s="185"/>
      <c r="FSA433" s="185"/>
      <c r="FSB433" s="185"/>
      <c r="FSC433" s="185"/>
      <c r="FSD433" s="185"/>
      <c r="FSE433" s="185"/>
      <c r="FSF433" s="185"/>
      <c r="FSG433" s="185"/>
      <c r="FSH433" s="185"/>
      <c r="FSI433" s="185"/>
      <c r="FSJ433" s="185"/>
      <c r="FSK433" s="185"/>
      <c r="FSL433" s="185"/>
      <c r="FSM433" s="185"/>
      <c r="FSN433" s="185"/>
      <c r="FSO433" s="185"/>
      <c r="FSP433" s="185"/>
      <c r="FSQ433" s="185"/>
      <c r="FSR433" s="185"/>
      <c r="FSS433" s="185"/>
      <c r="FST433" s="185"/>
      <c r="FSU433" s="185"/>
      <c r="FSV433" s="185"/>
      <c r="FSW433" s="185"/>
      <c r="FSX433" s="185"/>
      <c r="FSY433" s="185"/>
      <c r="FSZ433" s="185"/>
      <c r="FTA433" s="185"/>
      <c r="FTB433" s="185"/>
      <c r="FTC433" s="185"/>
      <c r="FTD433" s="185"/>
      <c r="FTE433" s="185"/>
      <c r="FTF433" s="185"/>
      <c r="FTG433" s="185"/>
      <c r="FTH433" s="185"/>
      <c r="FTI433" s="185"/>
      <c r="FTJ433" s="185"/>
      <c r="FTK433" s="185"/>
      <c r="FTL433" s="185"/>
      <c r="FTM433" s="185"/>
      <c r="FTN433" s="185"/>
      <c r="FTO433" s="185"/>
      <c r="FTP433" s="185"/>
      <c r="FTQ433" s="185"/>
      <c r="FTR433" s="185"/>
      <c r="FTS433" s="185"/>
      <c r="FTT433" s="185"/>
      <c r="FTU433" s="185"/>
      <c r="FTV433" s="185"/>
      <c r="FTW433" s="185"/>
      <c r="FTX433" s="185"/>
      <c r="FTY433" s="185"/>
      <c r="FTZ433" s="185"/>
      <c r="FUA433" s="185"/>
      <c r="FUB433" s="185"/>
      <c r="FUC433" s="185"/>
      <c r="FUD433" s="185"/>
      <c r="FUE433" s="185"/>
      <c r="FUF433" s="185"/>
      <c r="FUG433" s="185"/>
      <c r="FUH433" s="185"/>
      <c r="FUI433" s="185"/>
      <c r="FUJ433" s="185"/>
      <c r="FUK433" s="185"/>
      <c r="FUL433" s="185"/>
      <c r="FUM433" s="185"/>
      <c r="FUN433" s="185"/>
      <c r="FUO433" s="185"/>
      <c r="FUP433" s="185"/>
      <c r="FUQ433" s="185"/>
      <c r="FUR433" s="185"/>
      <c r="FUS433" s="185"/>
      <c r="FUT433" s="185"/>
      <c r="FUU433" s="185"/>
      <c r="FUV433" s="185"/>
      <c r="FUW433" s="185"/>
      <c r="FUX433" s="185"/>
      <c r="FUY433" s="185"/>
      <c r="FUZ433" s="185"/>
      <c r="FVA433" s="185"/>
      <c r="FVB433" s="185"/>
      <c r="FVC433" s="185"/>
      <c r="FVD433" s="185"/>
      <c r="FVE433" s="185"/>
      <c r="FVF433" s="185"/>
      <c r="FVG433" s="185"/>
      <c r="FVH433" s="185"/>
      <c r="FVI433" s="185"/>
      <c r="FVJ433" s="185"/>
      <c r="FVK433" s="185"/>
      <c r="FVL433" s="185"/>
      <c r="FVM433" s="185"/>
      <c r="FVN433" s="185"/>
      <c r="FVO433" s="185"/>
      <c r="FVP433" s="185"/>
      <c r="FVQ433" s="185"/>
      <c r="FVR433" s="185"/>
      <c r="FVS433" s="185"/>
      <c r="FVT433" s="185"/>
      <c r="FVU433" s="185"/>
      <c r="FVV433" s="185"/>
      <c r="FVW433" s="185"/>
      <c r="FVX433" s="185"/>
      <c r="FVY433" s="185"/>
      <c r="FVZ433" s="185"/>
      <c r="FWA433" s="185"/>
      <c r="FWB433" s="185"/>
      <c r="FWC433" s="185"/>
      <c r="FWD433" s="185"/>
      <c r="FWE433" s="185"/>
      <c r="FWF433" s="185"/>
      <c r="FWG433" s="185"/>
      <c r="FWH433" s="185"/>
      <c r="FWI433" s="185"/>
      <c r="FWJ433" s="185"/>
      <c r="FWK433" s="185"/>
      <c r="FWL433" s="185"/>
      <c r="FWM433" s="185"/>
      <c r="FWN433" s="185"/>
      <c r="FWO433" s="185"/>
      <c r="FWP433" s="185"/>
      <c r="FWQ433" s="185"/>
      <c r="FWR433" s="185"/>
      <c r="FWS433" s="185"/>
      <c r="FWT433" s="185"/>
      <c r="FWU433" s="185"/>
      <c r="FWV433" s="185"/>
      <c r="FWW433" s="185"/>
      <c r="FWX433" s="185"/>
      <c r="FWY433" s="185"/>
      <c r="FWZ433" s="185"/>
      <c r="FXA433" s="185"/>
      <c r="FXB433" s="185"/>
      <c r="FXC433" s="185"/>
      <c r="FXD433" s="185"/>
      <c r="FXE433" s="185"/>
      <c r="FXF433" s="185"/>
      <c r="FXG433" s="185"/>
      <c r="FXH433" s="185"/>
      <c r="FXI433" s="185"/>
      <c r="FXJ433" s="185"/>
      <c r="FXK433" s="185"/>
      <c r="FXL433" s="185"/>
      <c r="FXM433" s="185"/>
      <c r="FXN433" s="185"/>
      <c r="FXO433" s="185"/>
      <c r="FXP433" s="185"/>
      <c r="FXQ433" s="185"/>
      <c r="FXR433" s="185"/>
      <c r="FXS433" s="185"/>
      <c r="FXT433" s="185"/>
      <c r="FXU433" s="185"/>
      <c r="FXV433" s="185"/>
      <c r="FXW433" s="185"/>
      <c r="FXX433" s="185"/>
      <c r="FXY433" s="185"/>
      <c r="FXZ433" s="185"/>
      <c r="FYA433" s="185"/>
      <c r="FYB433" s="185"/>
      <c r="FYC433" s="185"/>
      <c r="FYD433" s="185"/>
      <c r="FYE433" s="185"/>
      <c r="FYF433" s="185"/>
      <c r="FYG433" s="185"/>
      <c r="FYH433" s="185"/>
      <c r="FYI433" s="185"/>
      <c r="FYJ433" s="185"/>
      <c r="FYK433" s="185"/>
      <c r="FYL433" s="185"/>
      <c r="FYM433" s="185"/>
      <c r="FYN433" s="185"/>
      <c r="FYO433" s="185"/>
      <c r="FYP433" s="185"/>
      <c r="FYQ433" s="185"/>
      <c r="FYR433" s="185"/>
      <c r="FYS433" s="185"/>
      <c r="FYT433" s="185"/>
      <c r="FYU433" s="185"/>
      <c r="FYV433" s="185"/>
      <c r="FYW433" s="185"/>
      <c r="FYX433" s="185"/>
      <c r="FYY433" s="185"/>
      <c r="FYZ433" s="185"/>
      <c r="FZA433" s="185"/>
      <c r="FZB433" s="185"/>
      <c r="FZC433" s="185"/>
      <c r="FZD433" s="185"/>
      <c r="FZE433" s="185"/>
      <c r="FZF433" s="185"/>
      <c r="FZG433" s="185"/>
      <c r="FZH433" s="185"/>
      <c r="FZI433" s="185"/>
      <c r="FZJ433" s="185"/>
      <c r="FZK433" s="185"/>
      <c r="FZL433" s="185"/>
      <c r="FZM433" s="185"/>
      <c r="FZN433" s="185"/>
      <c r="FZO433" s="185"/>
      <c r="FZP433" s="185"/>
      <c r="FZQ433" s="185"/>
      <c r="FZR433" s="185"/>
      <c r="FZS433" s="185"/>
      <c r="FZT433" s="185"/>
      <c r="FZU433" s="185"/>
      <c r="FZV433" s="185"/>
      <c r="FZW433" s="185"/>
      <c r="FZX433" s="185"/>
      <c r="FZY433" s="185"/>
      <c r="FZZ433" s="185"/>
      <c r="GAA433" s="185"/>
      <c r="GAB433" s="185"/>
      <c r="GAC433" s="185"/>
      <c r="GAD433" s="185"/>
      <c r="GAE433" s="185"/>
      <c r="GAF433" s="185"/>
      <c r="GAG433" s="185"/>
      <c r="GAH433" s="185"/>
      <c r="GAI433" s="185"/>
      <c r="GAJ433" s="185"/>
      <c r="GAK433" s="185"/>
      <c r="GAL433" s="185"/>
      <c r="GAM433" s="185"/>
      <c r="GAN433" s="185"/>
      <c r="GAO433" s="185"/>
      <c r="GAP433" s="185"/>
      <c r="GAQ433" s="185"/>
      <c r="GAR433" s="185"/>
      <c r="GAS433" s="185"/>
      <c r="GAT433" s="185"/>
      <c r="GAU433" s="185"/>
      <c r="GAV433" s="185"/>
      <c r="GAW433" s="185"/>
      <c r="GAX433" s="185"/>
      <c r="GAY433" s="185"/>
      <c r="GAZ433" s="185"/>
      <c r="GBA433" s="185"/>
      <c r="GBB433" s="185"/>
      <c r="GBC433" s="185"/>
      <c r="GBD433" s="185"/>
      <c r="GBE433" s="185"/>
      <c r="GBF433" s="185"/>
      <c r="GBG433" s="185"/>
      <c r="GBH433" s="185"/>
      <c r="GBI433" s="185"/>
      <c r="GBJ433" s="185"/>
      <c r="GBK433" s="185"/>
      <c r="GBL433" s="185"/>
      <c r="GBM433" s="185"/>
      <c r="GBN433" s="185"/>
      <c r="GBO433" s="185"/>
      <c r="GBP433" s="185"/>
      <c r="GBQ433" s="185"/>
      <c r="GBR433" s="185"/>
      <c r="GBS433" s="185"/>
      <c r="GBT433" s="185"/>
      <c r="GBU433" s="185"/>
      <c r="GBV433" s="185"/>
      <c r="GBW433" s="185"/>
      <c r="GBX433" s="185"/>
      <c r="GBY433" s="185"/>
      <c r="GBZ433" s="185"/>
      <c r="GCA433" s="185"/>
      <c r="GCB433" s="185"/>
      <c r="GCC433" s="185"/>
      <c r="GCD433" s="185"/>
      <c r="GCE433" s="185"/>
      <c r="GCF433" s="185"/>
      <c r="GCG433" s="185"/>
      <c r="GCH433" s="185"/>
      <c r="GCI433" s="185"/>
      <c r="GCJ433" s="185"/>
      <c r="GCK433" s="185"/>
      <c r="GCL433" s="185"/>
      <c r="GCM433" s="185"/>
      <c r="GCN433" s="185"/>
      <c r="GCO433" s="185"/>
      <c r="GCP433" s="185"/>
      <c r="GCQ433" s="185"/>
      <c r="GCR433" s="185"/>
      <c r="GCS433" s="185"/>
      <c r="GCT433" s="185"/>
      <c r="GCU433" s="185"/>
      <c r="GCV433" s="185"/>
      <c r="GCW433" s="185"/>
      <c r="GCX433" s="185"/>
      <c r="GCY433" s="185"/>
      <c r="GCZ433" s="185"/>
      <c r="GDA433" s="185"/>
      <c r="GDB433" s="185"/>
      <c r="GDC433" s="185"/>
      <c r="GDD433" s="185"/>
      <c r="GDE433" s="185"/>
      <c r="GDF433" s="185"/>
      <c r="GDG433" s="185"/>
      <c r="GDH433" s="185"/>
      <c r="GDI433" s="185"/>
      <c r="GDJ433" s="185"/>
      <c r="GDK433" s="185"/>
      <c r="GDL433" s="185"/>
      <c r="GDM433" s="185"/>
      <c r="GDN433" s="185"/>
      <c r="GDO433" s="185"/>
      <c r="GDP433" s="185"/>
      <c r="GDQ433" s="185"/>
      <c r="GDR433" s="185"/>
      <c r="GDS433" s="185"/>
      <c r="GDT433" s="185"/>
      <c r="GDU433" s="185"/>
      <c r="GDV433" s="185"/>
      <c r="GDW433" s="185"/>
      <c r="GDX433" s="185"/>
      <c r="GDY433" s="185"/>
      <c r="GDZ433" s="185"/>
      <c r="GEA433" s="185"/>
      <c r="GEB433" s="185"/>
      <c r="GEC433" s="185"/>
      <c r="GED433" s="185"/>
      <c r="GEE433" s="185"/>
      <c r="GEF433" s="185"/>
      <c r="GEG433" s="185"/>
      <c r="GEH433" s="185"/>
      <c r="GEI433" s="185"/>
      <c r="GEJ433" s="185"/>
      <c r="GEK433" s="185"/>
      <c r="GEL433" s="185"/>
      <c r="GEM433" s="185"/>
      <c r="GEN433" s="185"/>
      <c r="GEO433" s="185"/>
      <c r="GEP433" s="185"/>
      <c r="GEQ433" s="185"/>
      <c r="GER433" s="185"/>
      <c r="GES433" s="185"/>
      <c r="GET433" s="185"/>
      <c r="GEU433" s="185"/>
      <c r="GEV433" s="185"/>
      <c r="GEW433" s="185"/>
      <c r="GEX433" s="185"/>
      <c r="GEY433" s="185"/>
      <c r="GEZ433" s="185"/>
      <c r="GFA433" s="185"/>
      <c r="GFB433" s="185"/>
      <c r="GFC433" s="185"/>
      <c r="GFD433" s="185"/>
      <c r="GFE433" s="185"/>
      <c r="GFF433" s="185"/>
      <c r="GFG433" s="185"/>
      <c r="GFH433" s="185"/>
      <c r="GFI433" s="185"/>
      <c r="GFJ433" s="185"/>
      <c r="GFK433" s="185"/>
      <c r="GFL433" s="185"/>
      <c r="GFM433" s="185"/>
      <c r="GFN433" s="185"/>
      <c r="GFO433" s="185"/>
      <c r="GFP433" s="185"/>
      <c r="GFQ433" s="185"/>
      <c r="GFR433" s="185"/>
      <c r="GFS433" s="185"/>
      <c r="GFT433" s="185"/>
      <c r="GFU433" s="185"/>
      <c r="GFV433" s="185"/>
      <c r="GFW433" s="185"/>
      <c r="GFX433" s="185"/>
      <c r="GFY433" s="185"/>
      <c r="GFZ433" s="185"/>
      <c r="GGA433" s="185"/>
      <c r="GGB433" s="185"/>
      <c r="GGC433" s="185"/>
      <c r="GGD433" s="185"/>
      <c r="GGE433" s="185"/>
      <c r="GGF433" s="185"/>
      <c r="GGG433" s="185"/>
      <c r="GGH433" s="185"/>
      <c r="GGI433" s="185"/>
      <c r="GGJ433" s="185"/>
      <c r="GGK433" s="185"/>
      <c r="GGL433" s="185"/>
      <c r="GGM433" s="185"/>
      <c r="GGN433" s="185"/>
      <c r="GGO433" s="185"/>
      <c r="GGP433" s="185"/>
      <c r="GGQ433" s="185"/>
      <c r="GGR433" s="185"/>
      <c r="GGS433" s="185"/>
      <c r="GGT433" s="185"/>
      <c r="GGU433" s="185"/>
      <c r="GGV433" s="185"/>
      <c r="GGW433" s="185"/>
      <c r="GGX433" s="185"/>
      <c r="GGY433" s="185"/>
      <c r="GGZ433" s="185"/>
      <c r="GHA433" s="185"/>
      <c r="GHB433" s="185"/>
      <c r="GHC433" s="185"/>
      <c r="GHD433" s="185"/>
      <c r="GHE433" s="185"/>
      <c r="GHF433" s="185"/>
      <c r="GHG433" s="185"/>
      <c r="GHH433" s="185"/>
      <c r="GHI433" s="185"/>
      <c r="GHJ433" s="185"/>
      <c r="GHK433" s="185"/>
      <c r="GHL433" s="185"/>
      <c r="GHM433" s="185"/>
      <c r="GHN433" s="185"/>
      <c r="GHO433" s="185"/>
      <c r="GHP433" s="185"/>
      <c r="GHQ433" s="185"/>
      <c r="GHR433" s="185"/>
      <c r="GHS433" s="185"/>
      <c r="GHT433" s="185"/>
      <c r="GHU433" s="185"/>
      <c r="GHV433" s="185"/>
      <c r="GHW433" s="185"/>
      <c r="GHX433" s="185"/>
      <c r="GHY433" s="185"/>
      <c r="GHZ433" s="185"/>
      <c r="GIA433" s="185"/>
      <c r="GIB433" s="185"/>
      <c r="GIC433" s="185"/>
      <c r="GID433" s="185"/>
      <c r="GIE433" s="185"/>
      <c r="GIF433" s="185"/>
      <c r="GIG433" s="185"/>
      <c r="GIH433" s="185"/>
      <c r="GII433" s="185"/>
      <c r="GIJ433" s="185"/>
      <c r="GIK433" s="185"/>
      <c r="GIL433" s="185"/>
      <c r="GIM433" s="185"/>
      <c r="GIN433" s="185"/>
      <c r="GIO433" s="185"/>
      <c r="GIP433" s="185"/>
      <c r="GIQ433" s="185"/>
      <c r="GIR433" s="185"/>
      <c r="GIS433" s="185"/>
      <c r="GIT433" s="185"/>
      <c r="GIU433" s="185"/>
      <c r="GIV433" s="185"/>
      <c r="GIW433" s="185"/>
      <c r="GIX433" s="185"/>
      <c r="GIY433" s="185"/>
      <c r="GIZ433" s="185"/>
      <c r="GJA433" s="185"/>
      <c r="GJB433" s="185"/>
      <c r="GJC433" s="185"/>
      <c r="GJD433" s="185"/>
      <c r="GJE433" s="185"/>
      <c r="GJF433" s="185"/>
      <c r="GJG433" s="185"/>
      <c r="GJH433" s="185"/>
      <c r="GJI433" s="185"/>
      <c r="GJJ433" s="185"/>
      <c r="GJK433" s="185"/>
      <c r="GJL433" s="185"/>
      <c r="GJM433" s="185"/>
      <c r="GJN433" s="185"/>
      <c r="GJO433" s="185"/>
      <c r="GJP433" s="185"/>
      <c r="GJQ433" s="185"/>
      <c r="GJR433" s="185"/>
      <c r="GJS433" s="185"/>
      <c r="GJT433" s="185"/>
      <c r="GJU433" s="185"/>
      <c r="GJV433" s="185"/>
      <c r="GJW433" s="185"/>
      <c r="GJX433" s="185"/>
      <c r="GJY433" s="185"/>
      <c r="GJZ433" s="185"/>
      <c r="GKA433" s="185"/>
      <c r="GKB433" s="185"/>
      <c r="GKC433" s="185"/>
      <c r="GKD433" s="185"/>
      <c r="GKE433" s="185"/>
      <c r="GKF433" s="185"/>
      <c r="GKG433" s="185"/>
      <c r="GKH433" s="185"/>
      <c r="GKI433" s="185"/>
      <c r="GKJ433" s="185"/>
      <c r="GKK433" s="185"/>
      <c r="GKL433" s="185"/>
      <c r="GKM433" s="185"/>
      <c r="GKN433" s="185"/>
      <c r="GKO433" s="185"/>
      <c r="GKP433" s="185"/>
      <c r="GKQ433" s="185"/>
      <c r="GKR433" s="185"/>
      <c r="GKS433" s="185"/>
      <c r="GKT433" s="185"/>
      <c r="GKU433" s="185"/>
      <c r="GKV433" s="185"/>
      <c r="GKW433" s="185"/>
      <c r="GKX433" s="185"/>
      <c r="GKY433" s="185"/>
      <c r="GKZ433" s="185"/>
      <c r="GLA433" s="185"/>
      <c r="GLB433" s="185"/>
      <c r="GLC433" s="185"/>
      <c r="GLD433" s="185"/>
      <c r="GLE433" s="185"/>
      <c r="GLF433" s="185"/>
      <c r="GLG433" s="185"/>
      <c r="GLH433" s="185"/>
      <c r="GLI433" s="185"/>
      <c r="GLJ433" s="185"/>
      <c r="GLK433" s="185"/>
      <c r="GLL433" s="185"/>
      <c r="GLM433" s="185"/>
      <c r="GLN433" s="185"/>
      <c r="GLO433" s="185"/>
      <c r="GLP433" s="185"/>
      <c r="GLQ433" s="185"/>
      <c r="GLR433" s="185"/>
      <c r="GLS433" s="185"/>
      <c r="GLT433" s="185"/>
      <c r="GLU433" s="185"/>
      <c r="GLV433" s="185"/>
      <c r="GLW433" s="185"/>
      <c r="GLX433" s="185"/>
      <c r="GLY433" s="185"/>
      <c r="GLZ433" s="185"/>
      <c r="GMA433" s="185"/>
      <c r="GMB433" s="185"/>
      <c r="GMC433" s="185"/>
      <c r="GMD433" s="185"/>
      <c r="GME433" s="185"/>
      <c r="GMF433" s="185"/>
      <c r="GMG433" s="185"/>
      <c r="GMH433" s="185"/>
      <c r="GMI433" s="185"/>
      <c r="GMJ433" s="185"/>
      <c r="GMK433" s="185"/>
      <c r="GML433" s="185"/>
      <c r="GMM433" s="185"/>
      <c r="GMN433" s="185"/>
      <c r="GMO433" s="185"/>
      <c r="GMP433" s="185"/>
      <c r="GMQ433" s="185"/>
      <c r="GMR433" s="185"/>
      <c r="GMS433" s="185"/>
      <c r="GMT433" s="185"/>
      <c r="GMU433" s="185"/>
      <c r="GMV433" s="185"/>
      <c r="GMW433" s="185"/>
      <c r="GMX433" s="185"/>
      <c r="GMY433" s="185"/>
      <c r="GMZ433" s="185"/>
      <c r="GNA433" s="185"/>
      <c r="GNB433" s="185"/>
      <c r="GNC433" s="185"/>
      <c r="GND433" s="185"/>
      <c r="GNE433" s="185"/>
      <c r="GNF433" s="185"/>
      <c r="GNG433" s="185"/>
      <c r="GNH433" s="185"/>
      <c r="GNI433" s="185"/>
      <c r="GNJ433" s="185"/>
      <c r="GNK433" s="185"/>
      <c r="GNL433" s="185"/>
      <c r="GNM433" s="185"/>
      <c r="GNN433" s="185"/>
      <c r="GNO433" s="185"/>
      <c r="GNP433" s="185"/>
      <c r="GNQ433" s="185"/>
      <c r="GNR433" s="185"/>
      <c r="GNS433" s="185"/>
      <c r="GNT433" s="185"/>
      <c r="GNU433" s="185"/>
      <c r="GNV433" s="185"/>
      <c r="GNW433" s="185"/>
      <c r="GNX433" s="185"/>
      <c r="GNY433" s="185"/>
      <c r="GNZ433" s="185"/>
      <c r="GOA433" s="185"/>
      <c r="GOB433" s="185"/>
      <c r="GOC433" s="185"/>
      <c r="GOD433" s="185"/>
      <c r="GOE433" s="185"/>
      <c r="GOF433" s="185"/>
      <c r="GOG433" s="185"/>
      <c r="GOH433" s="185"/>
      <c r="GOI433" s="185"/>
      <c r="GOJ433" s="185"/>
      <c r="GOK433" s="185"/>
      <c r="GOL433" s="185"/>
      <c r="GOM433" s="185"/>
      <c r="GON433" s="185"/>
      <c r="GOO433" s="185"/>
      <c r="GOP433" s="185"/>
      <c r="GOQ433" s="185"/>
      <c r="GOR433" s="185"/>
      <c r="GOS433" s="185"/>
      <c r="GOT433" s="185"/>
      <c r="GOU433" s="185"/>
      <c r="GOV433" s="185"/>
      <c r="GOW433" s="185"/>
      <c r="GOX433" s="185"/>
      <c r="GOY433" s="185"/>
      <c r="GOZ433" s="185"/>
      <c r="GPA433" s="185"/>
      <c r="GPB433" s="185"/>
      <c r="GPC433" s="185"/>
      <c r="GPD433" s="185"/>
      <c r="GPE433" s="185"/>
      <c r="GPF433" s="185"/>
      <c r="GPG433" s="185"/>
      <c r="GPH433" s="185"/>
      <c r="GPI433" s="185"/>
      <c r="GPJ433" s="185"/>
      <c r="GPK433" s="185"/>
      <c r="GPL433" s="185"/>
      <c r="GPM433" s="185"/>
      <c r="GPN433" s="185"/>
      <c r="GPO433" s="185"/>
      <c r="GPP433" s="185"/>
      <c r="GPQ433" s="185"/>
      <c r="GPR433" s="185"/>
      <c r="GPS433" s="185"/>
      <c r="GPT433" s="185"/>
      <c r="GPU433" s="185"/>
      <c r="GPV433" s="185"/>
      <c r="GPW433" s="185"/>
      <c r="GPX433" s="185"/>
      <c r="GPY433" s="185"/>
      <c r="GPZ433" s="185"/>
      <c r="GQA433" s="185"/>
      <c r="GQB433" s="185"/>
      <c r="GQC433" s="185"/>
      <c r="GQD433" s="185"/>
      <c r="GQE433" s="185"/>
      <c r="GQF433" s="185"/>
      <c r="GQG433" s="185"/>
      <c r="GQH433" s="185"/>
      <c r="GQI433" s="185"/>
      <c r="GQJ433" s="185"/>
      <c r="GQK433" s="185"/>
      <c r="GQL433" s="185"/>
      <c r="GQM433" s="185"/>
      <c r="GQN433" s="185"/>
      <c r="GQO433" s="185"/>
      <c r="GQP433" s="185"/>
      <c r="GQQ433" s="185"/>
      <c r="GQR433" s="185"/>
      <c r="GQS433" s="185"/>
      <c r="GQT433" s="185"/>
      <c r="GQU433" s="185"/>
      <c r="GQV433" s="185"/>
      <c r="GQW433" s="185"/>
      <c r="GQX433" s="185"/>
      <c r="GQY433" s="185"/>
      <c r="GQZ433" s="185"/>
      <c r="GRA433" s="185"/>
      <c r="GRB433" s="185"/>
      <c r="GRC433" s="185"/>
      <c r="GRD433" s="185"/>
      <c r="GRE433" s="185"/>
      <c r="GRF433" s="185"/>
      <c r="GRG433" s="185"/>
      <c r="GRH433" s="185"/>
      <c r="GRI433" s="185"/>
      <c r="GRJ433" s="185"/>
      <c r="GRK433" s="185"/>
      <c r="GRL433" s="185"/>
      <c r="GRM433" s="185"/>
      <c r="GRN433" s="185"/>
      <c r="GRO433" s="185"/>
      <c r="GRP433" s="185"/>
      <c r="GRQ433" s="185"/>
      <c r="GRR433" s="185"/>
      <c r="GRS433" s="185"/>
      <c r="GRT433" s="185"/>
      <c r="GRU433" s="185"/>
      <c r="GRV433" s="185"/>
      <c r="GRW433" s="185"/>
      <c r="GRX433" s="185"/>
      <c r="GRY433" s="185"/>
      <c r="GRZ433" s="185"/>
      <c r="GSA433" s="185"/>
      <c r="GSB433" s="185"/>
      <c r="GSC433" s="185"/>
      <c r="GSD433" s="185"/>
      <c r="GSE433" s="185"/>
      <c r="GSF433" s="185"/>
      <c r="GSG433" s="185"/>
      <c r="GSH433" s="185"/>
      <c r="GSI433" s="185"/>
      <c r="GSJ433" s="185"/>
      <c r="GSK433" s="185"/>
      <c r="GSL433" s="185"/>
      <c r="GSM433" s="185"/>
      <c r="GSN433" s="185"/>
      <c r="GSO433" s="185"/>
      <c r="GSP433" s="185"/>
      <c r="GSQ433" s="185"/>
      <c r="GSR433" s="185"/>
      <c r="GSS433" s="185"/>
      <c r="GST433" s="185"/>
      <c r="GSU433" s="185"/>
      <c r="GSV433" s="185"/>
      <c r="GSW433" s="185"/>
      <c r="GSX433" s="185"/>
      <c r="GSY433" s="185"/>
      <c r="GSZ433" s="185"/>
      <c r="GTA433" s="185"/>
      <c r="GTB433" s="185"/>
      <c r="GTC433" s="185"/>
      <c r="GTD433" s="185"/>
      <c r="GTE433" s="185"/>
      <c r="GTF433" s="185"/>
      <c r="GTG433" s="185"/>
      <c r="GTH433" s="185"/>
      <c r="GTI433" s="185"/>
      <c r="GTJ433" s="185"/>
      <c r="GTK433" s="185"/>
      <c r="GTL433" s="185"/>
      <c r="GTM433" s="185"/>
      <c r="GTN433" s="185"/>
      <c r="GTO433" s="185"/>
      <c r="GTP433" s="185"/>
      <c r="GTQ433" s="185"/>
      <c r="GTR433" s="185"/>
      <c r="GTS433" s="185"/>
      <c r="GTT433" s="185"/>
      <c r="GTU433" s="185"/>
      <c r="GTV433" s="185"/>
      <c r="GTW433" s="185"/>
      <c r="GTX433" s="185"/>
      <c r="GTY433" s="185"/>
      <c r="GTZ433" s="185"/>
      <c r="GUA433" s="185"/>
      <c r="GUB433" s="185"/>
      <c r="GUC433" s="185"/>
      <c r="GUD433" s="185"/>
      <c r="GUE433" s="185"/>
      <c r="GUF433" s="185"/>
      <c r="GUG433" s="185"/>
      <c r="GUH433" s="185"/>
      <c r="GUI433" s="185"/>
      <c r="GUJ433" s="185"/>
      <c r="GUK433" s="185"/>
      <c r="GUL433" s="185"/>
      <c r="GUM433" s="185"/>
      <c r="GUN433" s="185"/>
      <c r="GUO433" s="185"/>
      <c r="GUP433" s="185"/>
      <c r="GUQ433" s="185"/>
      <c r="GUR433" s="185"/>
      <c r="GUS433" s="185"/>
      <c r="GUT433" s="185"/>
      <c r="GUU433" s="185"/>
      <c r="GUV433" s="185"/>
      <c r="GUW433" s="185"/>
      <c r="GUX433" s="185"/>
      <c r="GUY433" s="185"/>
      <c r="GUZ433" s="185"/>
      <c r="GVA433" s="185"/>
      <c r="GVB433" s="185"/>
      <c r="GVC433" s="185"/>
      <c r="GVD433" s="185"/>
      <c r="GVE433" s="185"/>
      <c r="GVF433" s="185"/>
      <c r="GVG433" s="185"/>
      <c r="GVH433" s="185"/>
      <c r="GVI433" s="185"/>
      <c r="GVJ433" s="185"/>
      <c r="GVK433" s="185"/>
      <c r="GVL433" s="185"/>
      <c r="GVM433" s="185"/>
      <c r="GVN433" s="185"/>
      <c r="GVO433" s="185"/>
      <c r="GVP433" s="185"/>
      <c r="GVQ433" s="185"/>
      <c r="GVR433" s="185"/>
      <c r="GVS433" s="185"/>
      <c r="GVT433" s="185"/>
      <c r="GVU433" s="185"/>
      <c r="GVV433" s="185"/>
      <c r="GVW433" s="185"/>
      <c r="GVX433" s="185"/>
      <c r="GVY433" s="185"/>
      <c r="GVZ433" s="185"/>
      <c r="GWA433" s="185"/>
      <c r="GWB433" s="185"/>
      <c r="GWC433" s="185"/>
      <c r="GWD433" s="185"/>
      <c r="GWE433" s="185"/>
      <c r="GWF433" s="185"/>
      <c r="GWG433" s="185"/>
      <c r="GWH433" s="185"/>
      <c r="GWI433" s="185"/>
      <c r="GWJ433" s="185"/>
      <c r="GWK433" s="185"/>
      <c r="GWL433" s="185"/>
      <c r="GWM433" s="185"/>
      <c r="GWN433" s="185"/>
      <c r="GWO433" s="185"/>
      <c r="GWP433" s="185"/>
      <c r="GWQ433" s="185"/>
      <c r="GWR433" s="185"/>
      <c r="GWS433" s="185"/>
      <c r="GWT433" s="185"/>
      <c r="GWU433" s="185"/>
      <c r="GWV433" s="185"/>
      <c r="GWW433" s="185"/>
      <c r="GWX433" s="185"/>
      <c r="GWY433" s="185"/>
      <c r="GWZ433" s="185"/>
      <c r="GXA433" s="185"/>
      <c r="GXB433" s="185"/>
      <c r="GXC433" s="185"/>
      <c r="GXD433" s="185"/>
      <c r="GXE433" s="185"/>
      <c r="GXF433" s="185"/>
      <c r="GXG433" s="185"/>
      <c r="GXH433" s="185"/>
      <c r="GXI433" s="185"/>
      <c r="GXJ433" s="185"/>
      <c r="GXK433" s="185"/>
      <c r="GXL433" s="185"/>
      <c r="GXM433" s="185"/>
      <c r="GXN433" s="185"/>
      <c r="GXO433" s="185"/>
      <c r="GXP433" s="185"/>
      <c r="GXQ433" s="185"/>
      <c r="GXR433" s="185"/>
      <c r="GXS433" s="185"/>
      <c r="GXT433" s="185"/>
      <c r="GXU433" s="185"/>
      <c r="GXV433" s="185"/>
      <c r="GXW433" s="185"/>
      <c r="GXX433" s="185"/>
      <c r="GXY433" s="185"/>
      <c r="GXZ433" s="185"/>
      <c r="GYA433" s="185"/>
      <c r="GYB433" s="185"/>
      <c r="GYC433" s="185"/>
      <c r="GYD433" s="185"/>
      <c r="GYE433" s="185"/>
      <c r="GYF433" s="185"/>
      <c r="GYG433" s="185"/>
      <c r="GYH433" s="185"/>
      <c r="GYI433" s="185"/>
      <c r="GYJ433" s="185"/>
      <c r="GYK433" s="185"/>
      <c r="GYL433" s="185"/>
      <c r="GYM433" s="185"/>
      <c r="GYN433" s="185"/>
      <c r="GYO433" s="185"/>
      <c r="GYP433" s="185"/>
      <c r="GYQ433" s="185"/>
      <c r="GYR433" s="185"/>
      <c r="GYS433" s="185"/>
      <c r="GYT433" s="185"/>
      <c r="GYU433" s="185"/>
      <c r="GYV433" s="185"/>
      <c r="GYW433" s="185"/>
      <c r="GYX433" s="185"/>
      <c r="GYY433" s="185"/>
      <c r="GYZ433" s="185"/>
      <c r="GZA433" s="185"/>
      <c r="GZB433" s="185"/>
      <c r="GZC433" s="185"/>
      <c r="GZD433" s="185"/>
      <c r="GZE433" s="185"/>
      <c r="GZF433" s="185"/>
      <c r="GZG433" s="185"/>
      <c r="GZH433" s="185"/>
      <c r="GZI433" s="185"/>
      <c r="GZJ433" s="185"/>
      <c r="GZK433" s="185"/>
      <c r="GZL433" s="185"/>
      <c r="GZM433" s="185"/>
      <c r="GZN433" s="185"/>
      <c r="GZO433" s="185"/>
      <c r="GZP433" s="185"/>
      <c r="GZQ433" s="185"/>
      <c r="GZR433" s="185"/>
      <c r="GZS433" s="185"/>
      <c r="GZT433" s="185"/>
      <c r="GZU433" s="185"/>
      <c r="GZV433" s="185"/>
      <c r="GZW433" s="185"/>
      <c r="GZX433" s="185"/>
      <c r="GZY433" s="185"/>
      <c r="GZZ433" s="185"/>
      <c r="HAA433" s="185"/>
      <c r="HAB433" s="185"/>
      <c r="HAC433" s="185"/>
      <c r="HAD433" s="185"/>
      <c r="HAE433" s="185"/>
      <c r="HAF433" s="185"/>
      <c r="HAG433" s="185"/>
      <c r="HAH433" s="185"/>
      <c r="HAI433" s="185"/>
      <c r="HAJ433" s="185"/>
      <c r="HAK433" s="185"/>
      <c r="HAL433" s="185"/>
      <c r="HAM433" s="185"/>
      <c r="HAN433" s="185"/>
      <c r="HAO433" s="185"/>
      <c r="HAP433" s="185"/>
      <c r="HAQ433" s="185"/>
      <c r="HAR433" s="185"/>
      <c r="HAS433" s="185"/>
      <c r="HAT433" s="185"/>
      <c r="HAU433" s="185"/>
      <c r="HAV433" s="185"/>
      <c r="HAW433" s="185"/>
      <c r="HAX433" s="185"/>
      <c r="HAY433" s="185"/>
      <c r="HAZ433" s="185"/>
      <c r="HBA433" s="185"/>
      <c r="HBB433" s="185"/>
      <c r="HBC433" s="185"/>
      <c r="HBD433" s="185"/>
      <c r="HBE433" s="185"/>
      <c r="HBF433" s="185"/>
      <c r="HBG433" s="185"/>
      <c r="HBH433" s="185"/>
      <c r="HBI433" s="185"/>
      <c r="HBJ433" s="185"/>
      <c r="HBK433" s="185"/>
      <c r="HBL433" s="185"/>
      <c r="HBM433" s="185"/>
      <c r="HBN433" s="185"/>
      <c r="HBO433" s="185"/>
      <c r="HBP433" s="185"/>
      <c r="HBQ433" s="185"/>
      <c r="HBR433" s="185"/>
      <c r="HBS433" s="185"/>
      <c r="HBT433" s="185"/>
      <c r="HBU433" s="185"/>
      <c r="HBV433" s="185"/>
      <c r="HBW433" s="185"/>
      <c r="HBX433" s="185"/>
      <c r="HBY433" s="185"/>
      <c r="HBZ433" s="185"/>
      <c r="HCA433" s="185"/>
      <c r="HCB433" s="185"/>
      <c r="HCC433" s="185"/>
      <c r="HCD433" s="185"/>
      <c r="HCE433" s="185"/>
      <c r="HCF433" s="185"/>
      <c r="HCG433" s="185"/>
      <c r="HCH433" s="185"/>
      <c r="HCI433" s="185"/>
      <c r="HCJ433" s="185"/>
      <c r="HCK433" s="185"/>
      <c r="HCL433" s="185"/>
      <c r="HCM433" s="185"/>
      <c r="HCN433" s="185"/>
      <c r="HCO433" s="185"/>
      <c r="HCP433" s="185"/>
      <c r="HCQ433" s="185"/>
      <c r="HCR433" s="185"/>
      <c r="HCS433" s="185"/>
      <c r="HCT433" s="185"/>
      <c r="HCU433" s="185"/>
      <c r="HCV433" s="185"/>
      <c r="HCW433" s="185"/>
      <c r="HCX433" s="185"/>
      <c r="HCY433" s="185"/>
      <c r="HCZ433" s="185"/>
      <c r="HDA433" s="185"/>
      <c r="HDB433" s="185"/>
      <c r="HDC433" s="185"/>
      <c r="HDD433" s="185"/>
      <c r="HDE433" s="185"/>
      <c r="HDF433" s="185"/>
      <c r="HDG433" s="185"/>
      <c r="HDH433" s="185"/>
      <c r="HDI433" s="185"/>
      <c r="HDJ433" s="185"/>
      <c r="HDK433" s="185"/>
      <c r="HDL433" s="185"/>
      <c r="HDM433" s="185"/>
      <c r="HDN433" s="185"/>
      <c r="HDO433" s="185"/>
      <c r="HDP433" s="185"/>
      <c r="HDQ433" s="185"/>
      <c r="HDR433" s="185"/>
      <c r="HDS433" s="185"/>
      <c r="HDT433" s="185"/>
      <c r="HDU433" s="185"/>
      <c r="HDV433" s="185"/>
      <c r="HDW433" s="185"/>
      <c r="HDX433" s="185"/>
      <c r="HDY433" s="185"/>
      <c r="HDZ433" s="185"/>
      <c r="HEA433" s="185"/>
      <c r="HEB433" s="185"/>
      <c r="HEC433" s="185"/>
      <c r="HED433" s="185"/>
      <c r="HEE433" s="185"/>
      <c r="HEF433" s="185"/>
      <c r="HEG433" s="185"/>
      <c r="HEH433" s="185"/>
      <c r="HEI433" s="185"/>
      <c r="HEJ433" s="185"/>
      <c r="HEK433" s="185"/>
      <c r="HEL433" s="185"/>
      <c r="HEM433" s="185"/>
      <c r="HEN433" s="185"/>
      <c r="HEO433" s="185"/>
      <c r="HEP433" s="185"/>
      <c r="HEQ433" s="185"/>
      <c r="HER433" s="185"/>
      <c r="HES433" s="185"/>
      <c r="HET433" s="185"/>
      <c r="HEU433" s="185"/>
      <c r="HEV433" s="185"/>
      <c r="HEW433" s="185"/>
      <c r="HEX433" s="185"/>
      <c r="HEY433" s="185"/>
      <c r="HEZ433" s="185"/>
      <c r="HFA433" s="185"/>
      <c r="HFB433" s="185"/>
      <c r="HFC433" s="185"/>
      <c r="HFD433" s="185"/>
      <c r="HFE433" s="185"/>
      <c r="HFF433" s="185"/>
      <c r="HFG433" s="185"/>
      <c r="HFH433" s="185"/>
      <c r="HFI433" s="185"/>
      <c r="HFJ433" s="185"/>
      <c r="HFK433" s="185"/>
      <c r="HFL433" s="185"/>
      <c r="HFM433" s="185"/>
      <c r="HFN433" s="185"/>
      <c r="HFO433" s="185"/>
      <c r="HFP433" s="185"/>
      <c r="HFQ433" s="185"/>
      <c r="HFR433" s="185"/>
      <c r="HFS433" s="185"/>
      <c r="HFT433" s="185"/>
      <c r="HFU433" s="185"/>
      <c r="HFV433" s="185"/>
      <c r="HFW433" s="185"/>
      <c r="HFX433" s="185"/>
      <c r="HFY433" s="185"/>
      <c r="HFZ433" s="185"/>
      <c r="HGA433" s="185"/>
      <c r="HGB433" s="185"/>
      <c r="HGC433" s="185"/>
      <c r="HGD433" s="185"/>
      <c r="HGE433" s="185"/>
      <c r="HGF433" s="185"/>
      <c r="HGG433" s="185"/>
      <c r="HGH433" s="185"/>
      <c r="HGI433" s="185"/>
      <c r="HGJ433" s="185"/>
      <c r="HGK433" s="185"/>
      <c r="HGL433" s="185"/>
      <c r="HGM433" s="185"/>
      <c r="HGN433" s="185"/>
      <c r="HGO433" s="185"/>
      <c r="HGP433" s="185"/>
      <c r="HGQ433" s="185"/>
      <c r="HGR433" s="185"/>
      <c r="HGS433" s="185"/>
      <c r="HGT433" s="185"/>
      <c r="HGU433" s="185"/>
      <c r="HGV433" s="185"/>
      <c r="HGW433" s="185"/>
      <c r="HGX433" s="185"/>
      <c r="HGY433" s="185"/>
      <c r="HGZ433" s="185"/>
      <c r="HHA433" s="185"/>
      <c r="HHB433" s="185"/>
      <c r="HHC433" s="185"/>
      <c r="HHD433" s="185"/>
      <c r="HHE433" s="185"/>
      <c r="HHF433" s="185"/>
      <c r="HHG433" s="185"/>
      <c r="HHH433" s="185"/>
      <c r="HHI433" s="185"/>
      <c r="HHJ433" s="185"/>
      <c r="HHK433" s="185"/>
      <c r="HHL433" s="185"/>
      <c r="HHM433" s="185"/>
      <c r="HHN433" s="185"/>
      <c r="HHO433" s="185"/>
      <c r="HHP433" s="185"/>
      <c r="HHQ433" s="185"/>
      <c r="HHR433" s="185"/>
      <c r="HHS433" s="185"/>
      <c r="HHT433" s="185"/>
      <c r="HHU433" s="185"/>
      <c r="HHV433" s="185"/>
      <c r="HHW433" s="185"/>
      <c r="HHX433" s="185"/>
      <c r="HHY433" s="185"/>
      <c r="HHZ433" s="185"/>
      <c r="HIA433" s="185"/>
      <c r="HIB433" s="185"/>
      <c r="HIC433" s="185"/>
      <c r="HID433" s="185"/>
      <c r="HIE433" s="185"/>
      <c r="HIF433" s="185"/>
      <c r="HIG433" s="185"/>
      <c r="HIH433" s="185"/>
      <c r="HII433" s="185"/>
      <c r="HIJ433" s="185"/>
      <c r="HIK433" s="185"/>
      <c r="HIL433" s="185"/>
      <c r="HIM433" s="185"/>
      <c r="HIN433" s="185"/>
      <c r="HIO433" s="185"/>
      <c r="HIP433" s="185"/>
      <c r="HIQ433" s="185"/>
      <c r="HIR433" s="185"/>
      <c r="HIS433" s="185"/>
      <c r="HIT433" s="185"/>
      <c r="HIU433" s="185"/>
      <c r="HIV433" s="185"/>
      <c r="HIW433" s="185"/>
      <c r="HIX433" s="185"/>
      <c r="HIY433" s="185"/>
      <c r="HIZ433" s="185"/>
      <c r="HJA433" s="185"/>
      <c r="HJB433" s="185"/>
      <c r="HJC433" s="185"/>
      <c r="HJD433" s="185"/>
      <c r="HJE433" s="185"/>
      <c r="HJF433" s="185"/>
      <c r="HJG433" s="185"/>
      <c r="HJH433" s="185"/>
      <c r="HJI433" s="185"/>
      <c r="HJJ433" s="185"/>
      <c r="HJK433" s="185"/>
      <c r="HJL433" s="185"/>
      <c r="HJM433" s="185"/>
      <c r="HJN433" s="185"/>
      <c r="HJO433" s="185"/>
      <c r="HJP433" s="185"/>
      <c r="HJQ433" s="185"/>
      <c r="HJR433" s="185"/>
      <c r="HJS433" s="185"/>
      <c r="HJT433" s="185"/>
      <c r="HJU433" s="185"/>
      <c r="HJV433" s="185"/>
      <c r="HJW433" s="185"/>
      <c r="HJX433" s="185"/>
      <c r="HJY433" s="185"/>
      <c r="HJZ433" s="185"/>
      <c r="HKA433" s="185"/>
      <c r="HKB433" s="185"/>
      <c r="HKC433" s="185"/>
      <c r="HKD433" s="185"/>
      <c r="HKE433" s="185"/>
      <c r="HKF433" s="185"/>
      <c r="HKG433" s="185"/>
      <c r="HKH433" s="185"/>
      <c r="HKI433" s="185"/>
      <c r="HKJ433" s="185"/>
      <c r="HKK433" s="185"/>
      <c r="HKL433" s="185"/>
      <c r="HKM433" s="185"/>
      <c r="HKN433" s="185"/>
      <c r="HKO433" s="185"/>
      <c r="HKP433" s="185"/>
      <c r="HKQ433" s="185"/>
      <c r="HKR433" s="185"/>
      <c r="HKS433" s="185"/>
      <c r="HKT433" s="185"/>
      <c r="HKU433" s="185"/>
      <c r="HKV433" s="185"/>
      <c r="HKW433" s="185"/>
      <c r="HKX433" s="185"/>
      <c r="HKY433" s="185"/>
      <c r="HKZ433" s="185"/>
      <c r="HLA433" s="185"/>
      <c r="HLB433" s="185"/>
      <c r="HLC433" s="185"/>
      <c r="HLD433" s="185"/>
      <c r="HLE433" s="185"/>
      <c r="HLF433" s="185"/>
      <c r="HLG433" s="185"/>
      <c r="HLH433" s="185"/>
      <c r="HLI433" s="185"/>
      <c r="HLJ433" s="185"/>
      <c r="HLK433" s="185"/>
      <c r="HLL433" s="185"/>
      <c r="HLM433" s="185"/>
      <c r="HLN433" s="185"/>
      <c r="HLO433" s="185"/>
      <c r="HLP433" s="185"/>
      <c r="HLQ433" s="185"/>
      <c r="HLR433" s="185"/>
      <c r="HLS433" s="185"/>
      <c r="HLT433" s="185"/>
      <c r="HLU433" s="185"/>
      <c r="HLV433" s="185"/>
      <c r="HLW433" s="185"/>
      <c r="HLX433" s="185"/>
      <c r="HLY433" s="185"/>
      <c r="HLZ433" s="185"/>
      <c r="HMA433" s="185"/>
      <c r="HMB433" s="185"/>
      <c r="HMC433" s="185"/>
      <c r="HMD433" s="185"/>
      <c r="HME433" s="185"/>
      <c r="HMF433" s="185"/>
      <c r="HMG433" s="185"/>
      <c r="HMH433" s="185"/>
      <c r="HMI433" s="185"/>
      <c r="HMJ433" s="185"/>
      <c r="HMK433" s="185"/>
      <c r="HML433" s="185"/>
      <c r="HMM433" s="185"/>
      <c r="HMN433" s="185"/>
      <c r="HMO433" s="185"/>
      <c r="HMP433" s="185"/>
      <c r="HMQ433" s="185"/>
      <c r="HMR433" s="185"/>
      <c r="HMS433" s="185"/>
      <c r="HMT433" s="185"/>
      <c r="HMU433" s="185"/>
      <c r="HMV433" s="185"/>
      <c r="HMW433" s="185"/>
      <c r="HMX433" s="185"/>
      <c r="HMY433" s="185"/>
      <c r="HMZ433" s="185"/>
      <c r="HNA433" s="185"/>
      <c r="HNB433" s="185"/>
      <c r="HNC433" s="185"/>
      <c r="HND433" s="185"/>
      <c r="HNE433" s="185"/>
      <c r="HNF433" s="185"/>
      <c r="HNG433" s="185"/>
      <c r="HNH433" s="185"/>
      <c r="HNI433" s="185"/>
      <c r="HNJ433" s="185"/>
      <c r="HNK433" s="185"/>
      <c r="HNL433" s="185"/>
      <c r="HNM433" s="185"/>
      <c r="HNN433" s="185"/>
      <c r="HNO433" s="185"/>
      <c r="HNP433" s="185"/>
      <c r="HNQ433" s="185"/>
      <c r="HNR433" s="185"/>
      <c r="HNS433" s="185"/>
      <c r="HNT433" s="185"/>
      <c r="HNU433" s="185"/>
      <c r="HNV433" s="185"/>
      <c r="HNW433" s="185"/>
      <c r="HNX433" s="185"/>
      <c r="HNY433" s="185"/>
      <c r="HNZ433" s="185"/>
      <c r="HOA433" s="185"/>
      <c r="HOB433" s="185"/>
      <c r="HOC433" s="185"/>
      <c r="HOD433" s="185"/>
      <c r="HOE433" s="185"/>
      <c r="HOF433" s="185"/>
      <c r="HOG433" s="185"/>
      <c r="HOH433" s="185"/>
      <c r="HOI433" s="185"/>
      <c r="HOJ433" s="185"/>
      <c r="HOK433" s="185"/>
      <c r="HOL433" s="185"/>
      <c r="HOM433" s="185"/>
      <c r="HON433" s="185"/>
      <c r="HOO433" s="185"/>
      <c r="HOP433" s="185"/>
      <c r="HOQ433" s="185"/>
      <c r="HOR433" s="185"/>
      <c r="HOS433" s="185"/>
      <c r="HOT433" s="185"/>
      <c r="HOU433" s="185"/>
      <c r="HOV433" s="185"/>
      <c r="HOW433" s="185"/>
      <c r="HOX433" s="185"/>
      <c r="HOY433" s="185"/>
      <c r="HOZ433" s="185"/>
      <c r="HPA433" s="185"/>
      <c r="HPB433" s="185"/>
      <c r="HPC433" s="185"/>
      <c r="HPD433" s="185"/>
      <c r="HPE433" s="185"/>
      <c r="HPF433" s="185"/>
      <c r="HPG433" s="185"/>
      <c r="HPH433" s="185"/>
      <c r="HPI433" s="185"/>
      <c r="HPJ433" s="185"/>
      <c r="HPK433" s="185"/>
      <c r="HPL433" s="185"/>
      <c r="HPM433" s="185"/>
      <c r="HPN433" s="185"/>
      <c r="HPO433" s="185"/>
      <c r="HPP433" s="185"/>
      <c r="HPQ433" s="185"/>
      <c r="HPR433" s="185"/>
      <c r="HPS433" s="185"/>
      <c r="HPT433" s="185"/>
      <c r="HPU433" s="185"/>
      <c r="HPV433" s="185"/>
      <c r="HPW433" s="185"/>
      <c r="HPX433" s="185"/>
      <c r="HPY433" s="185"/>
      <c r="HPZ433" s="185"/>
      <c r="HQA433" s="185"/>
      <c r="HQB433" s="185"/>
      <c r="HQC433" s="185"/>
      <c r="HQD433" s="185"/>
      <c r="HQE433" s="185"/>
      <c r="HQF433" s="185"/>
      <c r="HQG433" s="185"/>
      <c r="HQH433" s="185"/>
      <c r="HQI433" s="185"/>
      <c r="HQJ433" s="185"/>
      <c r="HQK433" s="185"/>
      <c r="HQL433" s="185"/>
      <c r="HQM433" s="185"/>
      <c r="HQN433" s="185"/>
      <c r="HQO433" s="185"/>
      <c r="HQP433" s="185"/>
      <c r="HQQ433" s="185"/>
      <c r="HQR433" s="185"/>
      <c r="HQS433" s="185"/>
      <c r="HQT433" s="185"/>
      <c r="HQU433" s="185"/>
      <c r="HQV433" s="185"/>
      <c r="HQW433" s="185"/>
      <c r="HQX433" s="185"/>
      <c r="HQY433" s="185"/>
      <c r="HQZ433" s="185"/>
      <c r="HRA433" s="185"/>
      <c r="HRB433" s="185"/>
      <c r="HRC433" s="185"/>
      <c r="HRD433" s="185"/>
      <c r="HRE433" s="185"/>
      <c r="HRF433" s="185"/>
      <c r="HRG433" s="185"/>
      <c r="HRH433" s="185"/>
      <c r="HRI433" s="185"/>
      <c r="HRJ433" s="185"/>
      <c r="HRK433" s="185"/>
      <c r="HRL433" s="185"/>
      <c r="HRM433" s="185"/>
      <c r="HRN433" s="185"/>
      <c r="HRO433" s="185"/>
      <c r="HRP433" s="185"/>
      <c r="HRQ433" s="185"/>
      <c r="HRR433" s="185"/>
      <c r="HRS433" s="185"/>
      <c r="HRT433" s="185"/>
      <c r="HRU433" s="185"/>
      <c r="HRV433" s="185"/>
      <c r="HRW433" s="185"/>
      <c r="HRX433" s="185"/>
      <c r="HRY433" s="185"/>
      <c r="HRZ433" s="185"/>
      <c r="HSA433" s="185"/>
      <c r="HSB433" s="185"/>
      <c r="HSC433" s="185"/>
      <c r="HSD433" s="185"/>
      <c r="HSE433" s="185"/>
      <c r="HSF433" s="185"/>
      <c r="HSG433" s="185"/>
      <c r="HSH433" s="185"/>
      <c r="HSI433" s="185"/>
      <c r="HSJ433" s="185"/>
      <c r="HSK433" s="185"/>
      <c r="HSL433" s="185"/>
      <c r="HSM433" s="185"/>
      <c r="HSN433" s="185"/>
      <c r="HSO433" s="185"/>
      <c r="HSP433" s="185"/>
      <c r="HSQ433" s="185"/>
      <c r="HSR433" s="185"/>
      <c r="HSS433" s="185"/>
      <c r="HST433" s="185"/>
      <c r="HSU433" s="185"/>
      <c r="HSV433" s="185"/>
      <c r="HSW433" s="185"/>
      <c r="HSX433" s="185"/>
      <c r="HSY433" s="185"/>
      <c r="HSZ433" s="185"/>
      <c r="HTA433" s="185"/>
      <c r="HTB433" s="185"/>
      <c r="HTC433" s="185"/>
      <c r="HTD433" s="185"/>
      <c r="HTE433" s="185"/>
      <c r="HTF433" s="185"/>
      <c r="HTG433" s="185"/>
      <c r="HTH433" s="185"/>
      <c r="HTI433" s="185"/>
      <c r="HTJ433" s="185"/>
      <c r="HTK433" s="185"/>
      <c r="HTL433" s="185"/>
      <c r="HTM433" s="185"/>
      <c r="HTN433" s="185"/>
      <c r="HTO433" s="185"/>
      <c r="HTP433" s="185"/>
      <c r="HTQ433" s="185"/>
      <c r="HTR433" s="185"/>
      <c r="HTS433" s="185"/>
      <c r="HTT433" s="185"/>
      <c r="HTU433" s="185"/>
      <c r="HTV433" s="185"/>
      <c r="HTW433" s="185"/>
      <c r="HTX433" s="185"/>
      <c r="HTY433" s="185"/>
      <c r="HTZ433" s="185"/>
      <c r="HUA433" s="185"/>
      <c r="HUB433" s="185"/>
      <c r="HUC433" s="185"/>
      <c r="HUD433" s="185"/>
      <c r="HUE433" s="185"/>
      <c r="HUF433" s="185"/>
      <c r="HUG433" s="185"/>
      <c r="HUH433" s="185"/>
      <c r="HUI433" s="185"/>
      <c r="HUJ433" s="185"/>
      <c r="HUK433" s="185"/>
      <c r="HUL433" s="185"/>
      <c r="HUM433" s="185"/>
      <c r="HUN433" s="185"/>
      <c r="HUO433" s="185"/>
      <c r="HUP433" s="185"/>
      <c r="HUQ433" s="185"/>
      <c r="HUR433" s="185"/>
      <c r="HUS433" s="185"/>
      <c r="HUT433" s="185"/>
      <c r="HUU433" s="185"/>
      <c r="HUV433" s="185"/>
      <c r="HUW433" s="185"/>
      <c r="HUX433" s="185"/>
      <c r="HUY433" s="185"/>
      <c r="HUZ433" s="185"/>
      <c r="HVA433" s="185"/>
      <c r="HVB433" s="185"/>
      <c r="HVC433" s="185"/>
      <c r="HVD433" s="185"/>
      <c r="HVE433" s="185"/>
      <c r="HVF433" s="185"/>
      <c r="HVG433" s="185"/>
      <c r="HVH433" s="185"/>
      <c r="HVI433" s="185"/>
      <c r="HVJ433" s="185"/>
      <c r="HVK433" s="185"/>
      <c r="HVL433" s="185"/>
      <c r="HVM433" s="185"/>
      <c r="HVN433" s="185"/>
      <c r="HVO433" s="185"/>
      <c r="HVP433" s="185"/>
      <c r="HVQ433" s="185"/>
      <c r="HVR433" s="185"/>
      <c r="HVS433" s="185"/>
      <c r="HVT433" s="185"/>
      <c r="HVU433" s="185"/>
      <c r="HVV433" s="185"/>
      <c r="HVW433" s="185"/>
      <c r="HVX433" s="185"/>
      <c r="HVY433" s="185"/>
      <c r="HVZ433" s="185"/>
      <c r="HWA433" s="185"/>
      <c r="HWB433" s="185"/>
      <c r="HWC433" s="185"/>
      <c r="HWD433" s="185"/>
      <c r="HWE433" s="185"/>
      <c r="HWF433" s="185"/>
      <c r="HWG433" s="185"/>
      <c r="HWH433" s="185"/>
      <c r="HWI433" s="185"/>
      <c r="HWJ433" s="185"/>
      <c r="HWK433" s="185"/>
      <c r="HWL433" s="185"/>
      <c r="HWM433" s="185"/>
      <c r="HWN433" s="185"/>
      <c r="HWO433" s="185"/>
      <c r="HWP433" s="185"/>
      <c r="HWQ433" s="185"/>
      <c r="HWR433" s="185"/>
      <c r="HWS433" s="185"/>
      <c r="HWT433" s="185"/>
      <c r="HWU433" s="185"/>
      <c r="HWV433" s="185"/>
      <c r="HWW433" s="185"/>
      <c r="HWX433" s="185"/>
      <c r="HWY433" s="185"/>
      <c r="HWZ433" s="185"/>
      <c r="HXA433" s="185"/>
      <c r="HXB433" s="185"/>
      <c r="HXC433" s="185"/>
      <c r="HXD433" s="185"/>
      <c r="HXE433" s="185"/>
      <c r="HXF433" s="185"/>
      <c r="HXG433" s="185"/>
      <c r="HXH433" s="185"/>
      <c r="HXI433" s="185"/>
      <c r="HXJ433" s="185"/>
      <c r="HXK433" s="185"/>
      <c r="HXL433" s="185"/>
      <c r="HXM433" s="185"/>
      <c r="HXN433" s="185"/>
      <c r="HXO433" s="185"/>
      <c r="HXP433" s="185"/>
      <c r="HXQ433" s="185"/>
      <c r="HXR433" s="185"/>
      <c r="HXS433" s="185"/>
      <c r="HXT433" s="185"/>
      <c r="HXU433" s="185"/>
      <c r="HXV433" s="185"/>
      <c r="HXW433" s="185"/>
      <c r="HXX433" s="185"/>
      <c r="HXY433" s="185"/>
      <c r="HXZ433" s="185"/>
      <c r="HYA433" s="185"/>
      <c r="HYB433" s="185"/>
      <c r="HYC433" s="185"/>
      <c r="HYD433" s="185"/>
      <c r="HYE433" s="185"/>
      <c r="HYF433" s="185"/>
      <c r="HYG433" s="185"/>
      <c r="HYH433" s="185"/>
      <c r="HYI433" s="185"/>
      <c r="HYJ433" s="185"/>
      <c r="HYK433" s="185"/>
      <c r="HYL433" s="185"/>
      <c r="HYM433" s="185"/>
      <c r="HYN433" s="185"/>
      <c r="HYO433" s="185"/>
      <c r="HYP433" s="185"/>
      <c r="HYQ433" s="185"/>
      <c r="HYR433" s="185"/>
      <c r="HYS433" s="185"/>
      <c r="HYT433" s="185"/>
      <c r="HYU433" s="185"/>
      <c r="HYV433" s="185"/>
      <c r="HYW433" s="185"/>
      <c r="HYX433" s="185"/>
      <c r="HYY433" s="185"/>
      <c r="HYZ433" s="185"/>
      <c r="HZA433" s="185"/>
      <c r="HZB433" s="185"/>
      <c r="HZC433" s="185"/>
      <c r="HZD433" s="185"/>
      <c r="HZE433" s="185"/>
      <c r="HZF433" s="185"/>
      <c r="HZG433" s="185"/>
      <c r="HZH433" s="185"/>
      <c r="HZI433" s="185"/>
      <c r="HZJ433" s="185"/>
      <c r="HZK433" s="185"/>
      <c r="HZL433" s="185"/>
      <c r="HZM433" s="185"/>
      <c r="HZN433" s="185"/>
      <c r="HZO433" s="185"/>
      <c r="HZP433" s="185"/>
      <c r="HZQ433" s="185"/>
      <c r="HZR433" s="185"/>
      <c r="HZS433" s="185"/>
      <c r="HZT433" s="185"/>
      <c r="HZU433" s="185"/>
      <c r="HZV433" s="185"/>
      <c r="HZW433" s="185"/>
      <c r="HZX433" s="185"/>
      <c r="HZY433" s="185"/>
      <c r="HZZ433" s="185"/>
      <c r="IAA433" s="185"/>
      <c r="IAB433" s="185"/>
      <c r="IAC433" s="185"/>
      <c r="IAD433" s="185"/>
      <c r="IAE433" s="185"/>
      <c r="IAF433" s="185"/>
      <c r="IAG433" s="185"/>
      <c r="IAH433" s="185"/>
      <c r="IAI433" s="185"/>
      <c r="IAJ433" s="185"/>
      <c r="IAK433" s="185"/>
      <c r="IAL433" s="185"/>
      <c r="IAM433" s="185"/>
      <c r="IAN433" s="185"/>
      <c r="IAO433" s="185"/>
      <c r="IAP433" s="185"/>
      <c r="IAQ433" s="185"/>
      <c r="IAR433" s="185"/>
      <c r="IAS433" s="185"/>
      <c r="IAT433" s="185"/>
      <c r="IAU433" s="185"/>
      <c r="IAV433" s="185"/>
      <c r="IAW433" s="185"/>
      <c r="IAX433" s="185"/>
      <c r="IAY433" s="185"/>
      <c r="IAZ433" s="185"/>
      <c r="IBA433" s="185"/>
      <c r="IBB433" s="185"/>
      <c r="IBC433" s="185"/>
      <c r="IBD433" s="185"/>
      <c r="IBE433" s="185"/>
      <c r="IBF433" s="185"/>
      <c r="IBG433" s="185"/>
      <c r="IBH433" s="185"/>
      <c r="IBI433" s="185"/>
      <c r="IBJ433" s="185"/>
      <c r="IBK433" s="185"/>
      <c r="IBL433" s="185"/>
      <c r="IBM433" s="185"/>
      <c r="IBN433" s="185"/>
      <c r="IBO433" s="185"/>
      <c r="IBP433" s="185"/>
      <c r="IBQ433" s="185"/>
      <c r="IBR433" s="185"/>
      <c r="IBS433" s="185"/>
      <c r="IBT433" s="185"/>
      <c r="IBU433" s="185"/>
      <c r="IBV433" s="185"/>
      <c r="IBW433" s="185"/>
      <c r="IBX433" s="185"/>
      <c r="IBY433" s="185"/>
      <c r="IBZ433" s="185"/>
      <c r="ICA433" s="185"/>
      <c r="ICB433" s="185"/>
      <c r="ICC433" s="185"/>
      <c r="ICD433" s="185"/>
      <c r="ICE433" s="185"/>
      <c r="ICF433" s="185"/>
      <c r="ICG433" s="185"/>
      <c r="ICH433" s="185"/>
      <c r="ICI433" s="185"/>
      <c r="ICJ433" s="185"/>
      <c r="ICK433" s="185"/>
      <c r="ICL433" s="185"/>
      <c r="ICM433" s="185"/>
      <c r="ICN433" s="185"/>
      <c r="ICO433" s="185"/>
      <c r="ICP433" s="185"/>
      <c r="ICQ433" s="185"/>
      <c r="ICR433" s="185"/>
      <c r="ICS433" s="185"/>
      <c r="ICT433" s="185"/>
      <c r="ICU433" s="185"/>
      <c r="ICV433" s="185"/>
      <c r="ICW433" s="185"/>
      <c r="ICX433" s="185"/>
      <c r="ICY433" s="185"/>
      <c r="ICZ433" s="185"/>
      <c r="IDA433" s="185"/>
      <c r="IDB433" s="185"/>
      <c r="IDC433" s="185"/>
      <c r="IDD433" s="185"/>
      <c r="IDE433" s="185"/>
      <c r="IDF433" s="185"/>
      <c r="IDG433" s="185"/>
      <c r="IDH433" s="185"/>
      <c r="IDI433" s="185"/>
      <c r="IDJ433" s="185"/>
      <c r="IDK433" s="185"/>
      <c r="IDL433" s="185"/>
      <c r="IDM433" s="185"/>
      <c r="IDN433" s="185"/>
      <c r="IDO433" s="185"/>
      <c r="IDP433" s="185"/>
      <c r="IDQ433" s="185"/>
      <c r="IDR433" s="185"/>
      <c r="IDS433" s="185"/>
      <c r="IDT433" s="185"/>
      <c r="IDU433" s="185"/>
      <c r="IDV433" s="185"/>
      <c r="IDW433" s="185"/>
      <c r="IDX433" s="185"/>
      <c r="IDY433" s="185"/>
      <c r="IDZ433" s="185"/>
      <c r="IEA433" s="185"/>
      <c r="IEB433" s="185"/>
      <c r="IEC433" s="185"/>
      <c r="IED433" s="185"/>
      <c r="IEE433" s="185"/>
      <c r="IEF433" s="185"/>
      <c r="IEG433" s="185"/>
      <c r="IEH433" s="185"/>
      <c r="IEI433" s="185"/>
      <c r="IEJ433" s="185"/>
      <c r="IEK433" s="185"/>
      <c r="IEL433" s="185"/>
      <c r="IEM433" s="185"/>
      <c r="IEN433" s="185"/>
      <c r="IEO433" s="185"/>
      <c r="IEP433" s="185"/>
      <c r="IEQ433" s="185"/>
      <c r="IER433" s="185"/>
      <c r="IES433" s="185"/>
      <c r="IET433" s="185"/>
      <c r="IEU433" s="185"/>
      <c r="IEV433" s="185"/>
      <c r="IEW433" s="185"/>
      <c r="IEX433" s="185"/>
      <c r="IEY433" s="185"/>
      <c r="IEZ433" s="185"/>
      <c r="IFA433" s="185"/>
      <c r="IFB433" s="185"/>
      <c r="IFC433" s="185"/>
      <c r="IFD433" s="185"/>
      <c r="IFE433" s="185"/>
      <c r="IFF433" s="185"/>
      <c r="IFG433" s="185"/>
      <c r="IFH433" s="185"/>
      <c r="IFI433" s="185"/>
      <c r="IFJ433" s="185"/>
      <c r="IFK433" s="185"/>
      <c r="IFL433" s="185"/>
      <c r="IFM433" s="185"/>
      <c r="IFN433" s="185"/>
      <c r="IFO433" s="185"/>
      <c r="IFP433" s="185"/>
      <c r="IFQ433" s="185"/>
      <c r="IFR433" s="185"/>
      <c r="IFS433" s="185"/>
      <c r="IFT433" s="185"/>
      <c r="IFU433" s="185"/>
      <c r="IFV433" s="185"/>
      <c r="IFW433" s="185"/>
      <c r="IFX433" s="185"/>
      <c r="IFY433" s="185"/>
      <c r="IFZ433" s="185"/>
      <c r="IGA433" s="185"/>
      <c r="IGB433" s="185"/>
      <c r="IGC433" s="185"/>
      <c r="IGD433" s="185"/>
      <c r="IGE433" s="185"/>
      <c r="IGF433" s="185"/>
      <c r="IGG433" s="185"/>
      <c r="IGH433" s="185"/>
      <c r="IGI433" s="185"/>
      <c r="IGJ433" s="185"/>
      <c r="IGK433" s="185"/>
      <c r="IGL433" s="185"/>
      <c r="IGM433" s="185"/>
      <c r="IGN433" s="185"/>
      <c r="IGO433" s="185"/>
      <c r="IGP433" s="185"/>
      <c r="IGQ433" s="185"/>
      <c r="IGR433" s="185"/>
      <c r="IGS433" s="185"/>
      <c r="IGT433" s="185"/>
      <c r="IGU433" s="185"/>
      <c r="IGV433" s="185"/>
      <c r="IGW433" s="185"/>
      <c r="IGX433" s="185"/>
      <c r="IGY433" s="185"/>
      <c r="IGZ433" s="185"/>
      <c r="IHA433" s="185"/>
      <c r="IHB433" s="185"/>
      <c r="IHC433" s="185"/>
      <c r="IHD433" s="185"/>
      <c r="IHE433" s="185"/>
      <c r="IHF433" s="185"/>
      <c r="IHG433" s="185"/>
      <c r="IHH433" s="185"/>
      <c r="IHI433" s="185"/>
      <c r="IHJ433" s="185"/>
      <c r="IHK433" s="185"/>
      <c r="IHL433" s="185"/>
      <c r="IHM433" s="185"/>
      <c r="IHN433" s="185"/>
      <c r="IHO433" s="185"/>
      <c r="IHP433" s="185"/>
      <c r="IHQ433" s="185"/>
      <c r="IHR433" s="185"/>
      <c r="IHS433" s="185"/>
      <c r="IHT433" s="185"/>
      <c r="IHU433" s="185"/>
      <c r="IHV433" s="185"/>
      <c r="IHW433" s="185"/>
      <c r="IHX433" s="185"/>
      <c r="IHY433" s="185"/>
      <c r="IHZ433" s="185"/>
      <c r="IIA433" s="185"/>
      <c r="IIB433" s="185"/>
      <c r="IIC433" s="185"/>
      <c r="IID433" s="185"/>
      <c r="IIE433" s="185"/>
      <c r="IIF433" s="185"/>
      <c r="IIG433" s="185"/>
      <c r="IIH433" s="185"/>
      <c r="III433" s="185"/>
      <c r="IIJ433" s="185"/>
      <c r="IIK433" s="185"/>
      <c r="IIL433" s="185"/>
      <c r="IIM433" s="185"/>
      <c r="IIN433" s="185"/>
      <c r="IIO433" s="185"/>
      <c r="IIP433" s="185"/>
      <c r="IIQ433" s="185"/>
      <c r="IIR433" s="185"/>
      <c r="IIS433" s="185"/>
      <c r="IIT433" s="185"/>
      <c r="IIU433" s="185"/>
      <c r="IIV433" s="185"/>
      <c r="IIW433" s="185"/>
      <c r="IIX433" s="185"/>
      <c r="IIY433" s="185"/>
      <c r="IIZ433" s="185"/>
      <c r="IJA433" s="185"/>
      <c r="IJB433" s="185"/>
      <c r="IJC433" s="185"/>
      <c r="IJD433" s="185"/>
      <c r="IJE433" s="185"/>
      <c r="IJF433" s="185"/>
      <c r="IJG433" s="185"/>
      <c r="IJH433" s="185"/>
      <c r="IJI433" s="185"/>
      <c r="IJJ433" s="185"/>
      <c r="IJK433" s="185"/>
      <c r="IJL433" s="185"/>
      <c r="IJM433" s="185"/>
      <c r="IJN433" s="185"/>
      <c r="IJO433" s="185"/>
      <c r="IJP433" s="185"/>
      <c r="IJQ433" s="185"/>
      <c r="IJR433" s="185"/>
      <c r="IJS433" s="185"/>
      <c r="IJT433" s="185"/>
      <c r="IJU433" s="185"/>
      <c r="IJV433" s="185"/>
      <c r="IJW433" s="185"/>
      <c r="IJX433" s="185"/>
      <c r="IJY433" s="185"/>
      <c r="IJZ433" s="185"/>
      <c r="IKA433" s="185"/>
      <c r="IKB433" s="185"/>
      <c r="IKC433" s="185"/>
      <c r="IKD433" s="185"/>
      <c r="IKE433" s="185"/>
      <c r="IKF433" s="185"/>
      <c r="IKG433" s="185"/>
      <c r="IKH433" s="185"/>
      <c r="IKI433" s="185"/>
      <c r="IKJ433" s="185"/>
      <c r="IKK433" s="185"/>
      <c r="IKL433" s="185"/>
      <c r="IKM433" s="185"/>
      <c r="IKN433" s="185"/>
      <c r="IKO433" s="185"/>
      <c r="IKP433" s="185"/>
      <c r="IKQ433" s="185"/>
      <c r="IKR433" s="185"/>
      <c r="IKS433" s="185"/>
      <c r="IKT433" s="185"/>
      <c r="IKU433" s="185"/>
      <c r="IKV433" s="185"/>
      <c r="IKW433" s="185"/>
      <c r="IKX433" s="185"/>
      <c r="IKY433" s="185"/>
      <c r="IKZ433" s="185"/>
      <c r="ILA433" s="185"/>
      <c r="ILB433" s="185"/>
      <c r="ILC433" s="185"/>
      <c r="ILD433" s="185"/>
      <c r="ILE433" s="185"/>
      <c r="ILF433" s="185"/>
      <c r="ILG433" s="185"/>
      <c r="ILH433" s="185"/>
      <c r="ILI433" s="185"/>
      <c r="ILJ433" s="185"/>
      <c r="ILK433" s="185"/>
      <c r="ILL433" s="185"/>
      <c r="ILM433" s="185"/>
      <c r="ILN433" s="185"/>
      <c r="ILO433" s="185"/>
      <c r="ILP433" s="185"/>
      <c r="ILQ433" s="185"/>
      <c r="ILR433" s="185"/>
      <c r="ILS433" s="185"/>
      <c r="ILT433" s="185"/>
      <c r="ILU433" s="185"/>
      <c r="ILV433" s="185"/>
      <c r="ILW433" s="185"/>
      <c r="ILX433" s="185"/>
      <c r="ILY433" s="185"/>
      <c r="ILZ433" s="185"/>
      <c r="IMA433" s="185"/>
      <c r="IMB433" s="185"/>
      <c r="IMC433" s="185"/>
      <c r="IMD433" s="185"/>
      <c r="IME433" s="185"/>
      <c r="IMF433" s="185"/>
      <c r="IMG433" s="185"/>
      <c r="IMH433" s="185"/>
      <c r="IMI433" s="185"/>
      <c r="IMJ433" s="185"/>
      <c r="IMK433" s="185"/>
      <c r="IML433" s="185"/>
      <c r="IMM433" s="185"/>
      <c r="IMN433" s="185"/>
      <c r="IMO433" s="185"/>
      <c r="IMP433" s="185"/>
      <c r="IMQ433" s="185"/>
      <c r="IMR433" s="185"/>
      <c r="IMS433" s="185"/>
      <c r="IMT433" s="185"/>
      <c r="IMU433" s="185"/>
      <c r="IMV433" s="185"/>
      <c r="IMW433" s="185"/>
      <c r="IMX433" s="185"/>
      <c r="IMY433" s="185"/>
      <c r="IMZ433" s="185"/>
      <c r="INA433" s="185"/>
      <c r="INB433" s="185"/>
      <c r="INC433" s="185"/>
      <c r="IND433" s="185"/>
      <c r="INE433" s="185"/>
      <c r="INF433" s="185"/>
      <c r="ING433" s="185"/>
      <c r="INH433" s="185"/>
      <c r="INI433" s="185"/>
      <c r="INJ433" s="185"/>
      <c r="INK433" s="185"/>
      <c r="INL433" s="185"/>
      <c r="INM433" s="185"/>
      <c r="INN433" s="185"/>
      <c r="INO433" s="185"/>
      <c r="INP433" s="185"/>
      <c r="INQ433" s="185"/>
      <c r="INR433" s="185"/>
      <c r="INS433" s="185"/>
      <c r="INT433" s="185"/>
      <c r="INU433" s="185"/>
      <c r="INV433" s="185"/>
      <c r="INW433" s="185"/>
      <c r="INX433" s="185"/>
      <c r="INY433" s="185"/>
      <c r="INZ433" s="185"/>
      <c r="IOA433" s="185"/>
      <c r="IOB433" s="185"/>
      <c r="IOC433" s="185"/>
      <c r="IOD433" s="185"/>
      <c r="IOE433" s="185"/>
      <c r="IOF433" s="185"/>
      <c r="IOG433" s="185"/>
      <c r="IOH433" s="185"/>
      <c r="IOI433" s="185"/>
      <c r="IOJ433" s="185"/>
      <c r="IOK433" s="185"/>
      <c r="IOL433" s="185"/>
      <c r="IOM433" s="185"/>
      <c r="ION433" s="185"/>
      <c r="IOO433" s="185"/>
      <c r="IOP433" s="185"/>
      <c r="IOQ433" s="185"/>
      <c r="IOR433" s="185"/>
      <c r="IOS433" s="185"/>
      <c r="IOT433" s="185"/>
      <c r="IOU433" s="185"/>
      <c r="IOV433" s="185"/>
      <c r="IOW433" s="185"/>
      <c r="IOX433" s="185"/>
      <c r="IOY433" s="185"/>
      <c r="IOZ433" s="185"/>
      <c r="IPA433" s="185"/>
      <c r="IPB433" s="185"/>
      <c r="IPC433" s="185"/>
      <c r="IPD433" s="185"/>
      <c r="IPE433" s="185"/>
      <c r="IPF433" s="185"/>
      <c r="IPG433" s="185"/>
      <c r="IPH433" s="185"/>
      <c r="IPI433" s="185"/>
      <c r="IPJ433" s="185"/>
      <c r="IPK433" s="185"/>
      <c r="IPL433" s="185"/>
      <c r="IPM433" s="185"/>
      <c r="IPN433" s="185"/>
      <c r="IPO433" s="185"/>
      <c r="IPP433" s="185"/>
      <c r="IPQ433" s="185"/>
      <c r="IPR433" s="185"/>
      <c r="IPS433" s="185"/>
      <c r="IPT433" s="185"/>
      <c r="IPU433" s="185"/>
      <c r="IPV433" s="185"/>
      <c r="IPW433" s="185"/>
      <c r="IPX433" s="185"/>
      <c r="IPY433" s="185"/>
      <c r="IPZ433" s="185"/>
      <c r="IQA433" s="185"/>
      <c r="IQB433" s="185"/>
      <c r="IQC433" s="185"/>
      <c r="IQD433" s="185"/>
      <c r="IQE433" s="185"/>
      <c r="IQF433" s="185"/>
      <c r="IQG433" s="185"/>
      <c r="IQH433" s="185"/>
      <c r="IQI433" s="185"/>
      <c r="IQJ433" s="185"/>
      <c r="IQK433" s="185"/>
      <c r="IQL433" s="185"/>
      <c r="IQM433" s="185"/>
      <c r="IQN433" s="185"/>
      <c r="IQO433" s="185"/>
      <c r="IQP433" s="185"/>
      <c r="IQQ433" s="185"/>
      <c r="IQR433" s="185"/>
      <c r="IQS433" s="185"/>
      <c r="IQT433" s="185"/>
      <c r="IQU433" s="185"/>
      <c r="IQV433" s="185"/>
      <c r="IQW433" s="185"/>
      <c r="IQX433" s="185"/>
      <c r="IQY433" s="185"/>
      <c r="IQZ433" s="185"/>
      <c r="IRA433" s="185"/>
      <c r="IRB433" s="185"/>
      <c r="IRC433" s="185"/>
      <c r="IRD433" s="185"/>
      <c r="IRE433" s="185"/>
      <c r="IRF433" s="185"/>
      <c r="IRG433" s="185"/>
      <c r="IRH433" s="185"/>
      <c r="IRI433" s="185"/>
      <c r="IRJ433" s="185"/>
      <c r="IRK433" s="185"/>
      <c r="IRL433" s="185"/>
      <c r="IRM433" s="185"/>
      <c r="IRN433" s="185"/>
      <c r="IRO433" s="185"/>
      <c r="IRP433" s="185"/>
      <c r="IRQ433" s="185"/>
      <c r="IRR433" s="185"/>
      <c r="IRS433" s="185"/>
      <c r="IRT433" s="185"/>
      <c r="IRU433" s="185"/>
      <c r="IRV433" s="185"/>
      <c r="IRW433" s="185"/>
      <c r="IRX433" s="185"/>
      <c r="IRY433" s="185"/>
      <c r="IRZ433" s="185"/>
      <c r="ISA433" s="185"/>
      <c r="ISB433" s="185"/>
      <c r="ISC433" s="185"/>
      <c r="ISD433" s="185"/>
      <c r="ISE433" s="185"/>
      <c r="ISF433" s="185"/>
      <c r="ISG433" s="185"/>
      <c r="ISH433" s="185"/>
      <c r="ISI433" s="185"/>
      <c r="ISJ433" s="185"/>
      <c r="ISK433" s="185"/>
      <c r="ISL433" s="185"/>
      <c r="ISM433" s="185"/>
      <c r="ISN433" s="185"/>
      <c r="ISO433" s="185"/>
      <c r="ISP433" s="185"/>
      <c r="ISQ433" s="185"/>
      <c r="ISR433" s="185"/>
      <c r="ISS433" s="185"/>
      <c r="IST433" s="185"/>
      <c r="ISU433" s="185"/>
      <c r="ISV433" s="185"/>
      <c r="ISW433" s="185"/>
      <c r="ISX433" s="185"/>
      <c r="ISY433" s="185"/>
      <c r="ISZ433" s="185"/>
      <c r="ITA433" s="185"/>
      <c r="ITB433" s="185"/>
      <c r="ITC433" s="185"/>
      <c r="ITD433" s="185"/>
      <c r="ITE433" s="185"/>
      <c r="ITF433" s="185"/>
      <c r="ITG433" s="185"/>
      <c r="ITH433" s="185"/>
      <c r="ITI433" s="185"/>
      <c r="ITJ433" s="185"/>
      <c r="ITK433" s="185"/>
      <c r="ITL433" s="185"/>
      <c r="ITM433" s="185"/>
      <c r="ITN433" s="185"/>
      <c r="ITO433" s="185"/>
      <c r="ITP433" s="185"/>
      <c r="ITQ433" s="185"/>
      <c r="ITR433" s="185"/>
      <c r="ITS433" s="185"/>
      <c r="ITT433" s="185"/>
      <c r="ITU433" s="185"/>
      <c r="ITV433" s="185"/>
      <c r="ITW433" s="185"/>
      <c r="ITX433" s="185"/>
      <c r="ITY433" s="185"/>
      <c r="ITZ433" s="185"/>
      <c r="IUA433" s="185"/>
      <c r="IUB433" s="185"/>
      <c r="IUC433" s="185"/>
      <c r="IUD433" s="185"/>
      <c r="IUE433" s="185"/>
      <c r="IUF433" s="185"/>
      <c r="IUG433" s="185"/>
      <c r="IUH433" s="185"/>
      <c r="IUI433" s="185"/>
      <c r="IUJ433" s="185"/>
      <c r="IUK433" s="185"/>
      <c r="IUL433" s="185"/>
      <c r="IUM433" s="185"/>
      <c r="IUN433" s="185"/>
      <c r="IUO433" s="185"/>
      <c r="IUP433" s="185"/>
      <c r="IUQ433" s="185"/>
      <c r="IUR433" s="185"/>
      <c r="IUS433" s="185"/>
      <c r="IUT433" s="185"/>
      <c r="IUU433" s="185"/>
      <c r="IUV433" s="185"/>
      <c r="IUW433" s="185"/>
      <c r="IUX433" s="185"/>
      <c r="IUY433" s="185"/>
      <c r="IUZ433" s="185"/>
      <c r="IVA433" s="185"/>
      <c r="IVB433" s="185"/>
      <c r="IVC433" s="185"/>
      <c r="IVD433" s="185"/>
      <c r="IVE433" s="185"/>
      <c r="IVF433" s="185"/>
      <c r="IVG433" s="185"/>
      <c r="IVH433" s="185"/>
      <c r="IVI433" s="185"/>
      <c r="IVJ433" s="185"/>
      <c r="IVK433" s="185"/>
      <c r="IVL433" s="185"/>
      <c r="IVM433" s="185"/>
      <c r="IVN433" s="185"/>
      <c r="IVO433" s="185"/>
      <c r="IVP433" s="185"/>
      <c r="IVQ433" s="185"/>
      <c r="IVR433" s="185"/>
      <c r="IVS433" s="185"/>
      <c r="IVT433" s="185"/>
      <c r="IVU433" s="185"/>
      <c r="IVV433" s="185"/>
      <c r="IVW433" s="185"/>
      <c r="IVX433" s="185"/>
      <c r="IVY433" s="185"/>
      <c r="IVZ433" s="185"/>
      <c r="IWA433" s="185"/>
      <c r="IWB433" s="185"/>
      <c r="IWC433" s="185"/>
      <c r="IWD433" s="185"/>
      <c r="IWE433" s="185"/>
      <c r="IWF433" s="185"/>
      <c r="IWG433" s="185"/>
      <c r="IWH433" s="185"/>
      <c r="IWI433" s="185"/>
      <c r="IWJ433" s="185"/>
      <c r="IWK433" s="185"/>
      <c r="IWL433" s="185"/>
      <c r="IWM433" s="185"/>
      <c r="IWN433" s="185"/>
      <c r="IWO433" s="185"/>
      <c r="IWP433" s="185"/>
      <c r="IWQ433" s="185"/>
      <c r="IWR433" s="185"/>
      <c r="IWS433" s="185"/>
      <c r="IWT433" s="185"/>
      <c r="IWU433" s="185"/>
      <c r="IWV433" s="185"/>
      <c r="IWW433" s="185"/>
      <c r="IWX433" s="185"/>
      <c r="IWY433" s="185"/>
      <c r="IWZ433" s="185"/>
      <c r="IXA433" s="185"/>
      <c r="IXB433" s="185"/>
      <c r="IXC433" s="185"/>
      <c r="IXD433" s="185"/>
      <c r="IXE433" s="185"/>
      <c r="IXF433" s="185"/>
      <c r="IXG433" s="185"/>
      <c r="IXH433" s="185"/>
      <c r="IXI433" s="185"/>
      <c r="IXJ433" s="185"/>
      <c r="IXK433" s="185"/>
      <c r="IXL433" s="185"/>
      <c r="IXM433" s="185"/>
      <c r="IXN433" s="185"/>
      <c r="IXO433" s="185"/>
      <c r="IXP433" s="185"/>
      <c r="IXQ433" s="185"/>
      <c r="IXR433" s="185"/>
      <c r="IXS433" s="185"/>
      <c r="IXT433" s="185"/>
      <c r="IXU433" s="185"/>
      <c r="IXV433" s="185"/>
      <c r="IXW433" s="185"/>
      <c r="IXX433" s="185"/>
      <c r="IXY433" s="185"/>
      <c r="IXZ433" s="185"/>
      <c r="IYA433" s="185"/>
      <c r="IYB433" s="185"/>
      <c r="IYC433" s="185"/>
      <c r="IYD433" s="185"/>
      <c r="IYE433" s="185"/>
      <c r="IYF433" s="185"/>
      <c r="IYG433" s="185"/>
      <c r="IYH433" s="185"/>
      <c r="IYI433" s="185"/>
      <c r="IYJ433" s="185"/>
      <c r="IYK433" s="185"/>
      <c r="IYL433" s="185"/>
      <c r="IYM433" s="185"/>
      <c r="IYN433" s="185"/>
      <c r="IYO433" s="185"/>
      <c r="IYP433" s="185"/>
      <c r="IYQ433" s="185"/>
      <c r="IYR433" s="185"/>
      <c r="IYS433" s="185"/>
      <c r="IYT433" s="185"/>
      <c r="IYU433" s="185"/>
      <c r="IYV433" s="185"/>
      <c r="IYW433" s="185"/>
      <c r="IYX433" s="185"/>
      <c r="IYY433" s="185"/>
      <c r="IYZ433" s="185"/>
      <c r="IZA433" s="185"/>
      <c r="IZB433" s="185"/>
      <c r="IZC433" s="185"/>
      <c r="IZD433" s="185"/>
      <c r="IZE433" s="185"/>
      <c r="IZF433" s="185"/>
      <c r="IZG433" s="185"/>
      <c r="IZH433" s="185"/>
      <c r="IZI433" s="185"/>
      <c r="IZJ433" s="185"/>
      <c r="IZK433" s="185"/>
      <c r="IZL433" s="185"/>
      <c r="IZM433" s="185"/>
      <c r="IZN433" s="185"/>
      <c r="IZO433" s="185"/>
      <c r="IZP433" s="185"/>
      <c r="IZQ433" s="185"/>
      <c r="IZR433" s="185"/>
      <c r="IZS433" s="185"/>
      <c r="IZT433" s="185"/>
      <c r="IZU433" s="185"/>
      <c r="IZV433" s="185"/>
      <c r="IZW433" s="185"/>
      <c r="IZX433" s="185"/>
      <c r="IZY433" s="185"/>
      <c r="IZZ433" s="185"/>
      <c r="JAA433" s="185"/>
      <c r="JAB433" s="185"/>
      <c r="JAC433" s="185"/>
      <c r="JAD433" s="185"/>
      <c r="JAE433" s="185"/>
      <c r="JAF433" s="185"/>
      <c r="JAG433" s="185"/>
      <c r="JAH433" s="185"/>
      <c r="JAI433" s="185"/>
      <c r="JAJ433" s="185"/>
      <c r="JAK433" s="185"/>
      <c r="JAL433" s="185"/>
      <c r="JAM433" s="185"/>
      <c r="JAN433" s="185"/>
      <c r="JAO433" s="185"/>
      <c r="JAP433" s="185"/>
      <c r="JAQ433" s="185"/>
      <c r="JAR433" s="185"/>
      <c r="JAS433" s="185"/>
      <c r="JAT433" s="185"/>
      <c r="JAU433" s="185"/>
      <c r="JAV433" s="185"/>
      <c r="JAW433" s="185"/>
      <c r="JAX433" s="185"/>
      <c r="JAY433" s="185"/>
      <c r="JAZ433" s="185"/>
      <c r="JBA433" s="185"/>
      <c r="JBB433" s="185"/>
      <c r="JBC433" s="185"/>
      <c r="JBD433" s="185"/>
      <c r="JBE433" s="185"/>
      <c r="JBF433" s="185"/>
      <c r="JBG433" s="185"/>
      <c r="JBH433" s="185"/>
      <c r="JBI433" s="185"/>
      <c r="JBJ433" s="185"/>
      <c r="JBK433" s="185"/>
      <c r="JBL433" s="185"/>
      <c r="JBM433" s="185"/>
      <c r="JBN433" s="185"/>
      <c r="JBO433" s="185"/>
      <c r="JBP433" s="185"/>
      <c r="JBQ433" s="185"/>
      <c r="JBR433" s="185"/>
      <c r="JBS433" s="185"/>
      <c r="JBT433" s="185"/>
      <c r="JBU433" s="185"/>
      <c r="JBV433" s="185"/>
      <c r="JBW433" s="185"/>
      <c r="JBX433" s="185"/>
      <c r="JBY433" s="185"/>
      <c r="JBZ433" s="185"/>
      <c r="JCA433" s="185"/>
      <c r="JCB433" s="185"/>
      <c r="JCC433" s="185"/>
      <c r="JCD433" s="185"/>
      <c r="JCE433" s="185"/>
      <c r="JCF433" s="185"/>
      <c r="JCG433" s="185"/>
      <c r="JCH433" s="185"/>
      <c r="JCI433" s="185"/>
      <c r="JCJ433" s="185"/>
      <c r="JCK433" s="185"/>
      <c r="JCL433" s="185"/>
      <c r="JCM433" s="185"/>
      <c r="JCN433" s="185"/>
      <c r="JCO433" s="185"/>
      <c r="JCP433" s="185"/>
      <c r="JCQ433" s="185"/>
      <c r="JCR433" s="185"/>
      <c r="JCS433" s="185"/>
      <c r="JCT433" s="185"/>
      <c r="JCU433" s="185"/>
      <c r="JCV433" s="185"/>
      <c r="JCW433" s="185"/>
      <c r="JCX433" s="185"/>
      <c r="JCY433" s="185"/>
      <c r="JCZ433" s="185"/>
      <c r="JDA433" s="185"/>
      <c r="JDB433" s="185"/>
      <c r="JDC433" s="185"/>
      <c r="JDD433" s="185"/>
      <c r="JDE433" s="185"/>
      <c r="JDF433" s="185"/>
      <c r="JDG433" s="185"/>
      <c r="JDH433" s="185"/>
      <c r="JDI433" s="185"/>
      <c r="JDJ433" s="185"/>
      <c r="JDK433" s="185"/>
      <c r="JDL433" s="185"/>
      <c r="JDM433" s="185"/>
      <c r="JDN433" s="185"/>
      <c r="JDO433" s="185"/>
      <c r="JDP433" s="185"/>
      <c r="JDQ433" s="185"/>
      <c r="JDR433" s="185"/>
      <c r="JDS433" s="185"/>
      <c r="JDT433" s="185"/>
      <c r="JDU433" s="185"/>
      <c r="JDV433" s="185"/>
      <c r="JDW433" s="185"/>
      <c r="JDX433" s="185"/>
      <c r="JDY433" s="185"/>
      <c r="JDZ433" s="185"/>
      <c r="JEA433" s="185"/>
      <c r="JEB433" s="185"/>
      <c r="JEC433" s="185"/>
      <c r="JED433" s="185"/>
      <c r="JEE433" s="185"/>
      <c r="JEF433" s="185"/>
      <c r="JEG433" s="185"/>
      <c r="JEH433" s="185"/>
      <c r="JEI433" s="185"/>
      <c r="JEJ433" s="185"/>
      <c r="JEK433" s="185"/>
      <c r="JEL433" s="185"/>
      <c r="JEM433" s="185"/>
      <c r="JEN433" s="185"/>
      <c r="JEO433" s="185"/>
      <c r="JEP433" s="185"/>
      <c r="JEQ433" s="185"/>
      <c r="JER433" s="185"/>
      <c r="JES433" s="185"/>
      <c r="JET433" s="185"/>
      <c r="JEU433" s="185"/>
      <c r="JEV433" s="185"/>
      <c r="JEW433" s="185"/>
      <c r="JEX433" s="185"/>
      <c r="JEY433" s="185"/>
      <c r="JEZ433" s="185"/>
      <c r="JFA433" s="185"/>
      <c r="JFB433" s="185"/>
      <c r="JFC433" s="185"/>
      <c r="JFD433" s="185"/>
      <c r="JFE433" s="185"/>
      <c r="JFF433" s="185"/>
      <c r="JFG433" s="185"/>
      <c r="JFH433" s="185"/>
      <c r="JFI433" s="185"/>
      <c r="JFJ433" s="185"/>
      <c r="JFK433" s="185"/>
      <c r="JFL433" s="185"/>
      <c r="JFM433" s="185"/>
      <c r="JFN433" s="185"/>
      <c r="JFO433" s="185"/>
      <c r="JFP433" s="185"/>
      <c r="JFQ433" s="185"/>
      <c r="JFR433" s="185"/>
      <c r="JFS433" s="185"/>
      <c r="JFT433" s="185"/>
      <c r="JFU433" s="185"/>
      <c r="JFV433" s="185"/>
      <c r="JFW433" s="185"/>
      <c r="JFX433" s="185"/>
      <c r="JFY433" s="185"/>
      <c r="JFZ433" s="185"/>
      <c r="JGA433" s="185"/>
      <c r="JGB433" s="185"/>
      <c r="JGC433" s="185"/>
      <c r="JGD433" s="185"/>
      <c r="JGE433" s="185"/>
      <c r="JGF433" s="185"/>
      <c r="JGG433" s="185"/>
      <c r="JGH433" s="185"/>
      <c r="JGI433" s="185"/>
      <c r="JGJ433" s="185"/>
      <c r="JGK433" s="185"/>
      <c r="JGL433" s="185"/>
      <c r="JGM433" s="185"/>
      <c r="JGN433" s="185"/>
      <c r="JGO433" s="185"/>
      <c r="JGP433" s="185"/>
      <c r="JGQ433" s="185"/>
      <c r="JGR433" s="185"/>
      <c r="JGS433" s="185"/>
      <c r="JGT433" s="185"/>
      <c r="JGU433" s="185"/>
      <c r="JGV433" s="185"/>
      <c r="JGW433" s="185"/>
      <c r="JGX433" s="185"/>
      <c r="JGY433" s="185"/>
      <c r="JGZ433" s="185"/>
      <c r="JHA433" s="185"/>
      <c r="JHB433" s="185"/>
      <c r="JHC433" s="185"/>
      <c r="JHD433" s="185"/>
      <c r="JHE433" s="185"/>
      <c r="JHF433" s="185"/>
      <c r="JHG433" s="185"/>
      <c r="JHH433" s="185"/>
      <c r="JHI433" s="185"/>
      <c r="JHJ433" s="185"/>
      <c r="JHK433" s="185"/>
      <c r="JHL433" s="185"/>
      <c r="JHM433" s="185"/>
      <c r="JHN433" s="185"/>
      <c r="JHO433" s="185"/>
      <c r="JHP433" s="185"/>
      <c r="JHQ433" s="185"/>
      <c r="JHR433" s="185"/>
      <c r="JHS433" s="185"/>
      <c r="JHT433" s="185"/>
      <c r="JHU433" s="185"/>
      <c r="JHV433" s="185"/>
      <c r="JHW433" s="185"/>
      <c r="JHX433" s="185"/>
      <c r="JHY433" s="185"/>
      <c r="JHZ433" s="185"/>
      <c r="JIA433" s="185"/>
      <c r="JIB433" s="185"/>
      <c r="JIC433" s="185"/>
      <c r="JID433" s="185"/>
      <c r="JIE433" s="185"/>
      <c r="JIF433" s="185"/>
      <c r="JIG433" s="185"/>
      <c r="JIH433" s="185"/>
      <c r="JII433" s="185"/>
      <c r="JIJ433" s="185"/>
      <c r="JIK433" s="185"/>
      <c r="JIL433" s="185"/>
      <c r="JIM433" s="185"/>
      <c r="JIN433" s="185"/>
      <c r="JIO433" s="185"/>
      <c r="JIP433" s="185"/>
      <c r="JIQ433" s="185"/>
      <c r="JIR433" s="185"/>
      <c r="JIS433" s="185"/>
      <c r="JIT433" s="185"/>
      <c r="JIU433" s="185"/>
      <c r="JIV433" s="185"/>
      <c r="JIW433" s="185"/>
      <c r="JIX433" s="185"/>
      <c r="JIY433" s="185"/>
      <c r="JIZ433" s="185"/>
      <c r="JJA433" s="185"/>
      <c r="JJB433" s="185"/>
      <c r="JJC433" s="185"/>
      <c r="JJD433" s="185"/>
      <c r="JJE433" s="185"/>
      <c r="JJF433" s="185"/>
      <c r="JJG433" s="185"/>
      <c r="JJH433" s="185"/>
      <c r="JJI433" s="185"/>
      <c r="JJJ433" s="185"/>
      <c r="JJK433" s="185"/>
      <c r="JJL433" s="185"/>
      <c r="JJM433" s="185"/>
      <c r="JJN433" s="185"/>
      <c r="JJO433" s="185"/>
      <c r="JJP433" s="185"/>
      <c r="JJQ433" s="185"/>
      <c r="JJR433" s="185"/>
      <c r="JJS433" s="185"/>
      <c r="JJT433" s="185"/>
      <c r="JJU433" s="185"/>
      <c r="JJV433" s="185"/>
      <c r="JJW433" s="185"/>
      <c r="JJX433" s="185"/>
      <c r="JJY433" s="185"/>
      <c r="JJZ433" s="185"/>
      <c r="JKA433" s="185"/>
      <c r="JKB433" s="185"/>
      <c r="JKC433" s="185"/>
      <c r="JKD433" s="185"/>
      <c r="JKE433" s="185"/>
      <c r="JKF433" s="185"/>
      <c r="JKG433" s="185"/>
      <c r="JKH433" s="185"/>
      <c r="JKI433" s="185"/>
      <c r="JKJ433" s="185"/>
      <c r="JKK433" s="185"/>
      <c r="JKL433" s="185"/>
      <c r="JKM433" s="185"/>
      <c r="JKN433" s="185"/>
      <c r="JKO433" s="185"/>
      <c r="JKP433" s="185"/>
      <c r="JKQ433" s="185"/>
      <c r="JKR433" s="185"/>
      <c r="JKS433" s="185"/>
      <c r="JKT433" s="185"/>
      <c r="JKU433" s="185"/>
      <c r="JKV433" s="185"/>
      <c r="JKW433" s="185"/>
      <c r="JKX433" s="185"/>
      <c r="JKY433" s="185"/>
      <c r="JKZ433" s="185"/>
      <c r="JLA433" s="185"/>
      <c r="JLB433" s="185"/>
      <c r="JLC433" s="185"/>
      <c r="JLD433" s="185"/>
      <c r="JLE433" s="185"/>
      <c r="JLF433" s="185"/>
      <c r="JLG433" s="185"/>
      <c r="JLH433" s="185"/>
      <c r="JLI433" s="185"/>
      <c r="JLJ433" s="185"/>
      <c r="JLK433" s="185"/>
      <c r="JLL433" s="185"/>
      <c r="JLM433" s="185"/>
      <c r="JLN433" s="185"/>
      <c r="JLO433" s="185"/>
      <c r="JLP433" s="185"/>
      <c r="JLQ433" s="185"/>
      <c r="JLR433" s="185"/>
      <c r="JLS433" s="185"/>
      <c r="JLT433" s="185"/>
      <c r="JLU433" s="185"/>
      <c r="JLV433" s="185"/>
      <c r="JLW433" s="185"/>
      <c r="JLX433" s="185"/>
      <c r="JLY433" s="185"/>
      <c r="JLZ433" s="185"/>
      <c r="JMA433" s="185"/>
      <c r="JMB433" s="185"/>
      <c r="JMC433" s="185"/>
      <c r="JMD433" s="185"/>
      <c r="JME433" s="185"/>
      <c r="JMF433" s="185"/>
      <c r="JMG433" s="185"/>
      <c r="JMH433" s="185"/>
      <c r="JMI433" s="185"/>
      <c r="JMJ433" s="185"/>
      <c r="JMK433" s="185"/>
      <c r="JML433" s="185"/>
      <c r="JMM433" s="185"/>
      <c r="JMN433" s="185"/>
      <c r="JMO433" s="185"/>
      <c r="JMP433" s="185"/>
      <c r="JMQ433" s="185"/>
      <c r="JMR433" s="185"/>
      <c r="JMS433" s="185"/>
      <c r="JMT433" s="185"/>
      <c r="JMU433" s="185"/>
      <c r="JMV433" s="185"/>
      <c r="JMW433" s="185"/>
      <c r="JMX433" s="185"/>
      <c r="JMY433" s="185"/>
      <c r="JMZ433" s="185"/>
      <c r="JNA433" s="185"/>
      <c r="JNB433" s="185"/>
      <c r="JNC433" s="185"/>
      <c r="JND433" s="185"/>
      <c r="JNE433" s="185"/>
      <c r="JNF433" s="185"/>
      <c r="JNG433" s="185"/>
      <c r="JNH433" s="185"/>
      <c r="JNI433" s="185"/>
      <c r="JNJ433" s="185"/>
      <c r="JNK433" s="185"/>
      <c r="JNL433" s="185"/>
      <c r="JNM433" s="185"/>
      <c r="JNN433" s="185"/>
      <c r="JNO433" s="185"/>
      <c r="JNP433" s="185"/>
      <c r="JNQ433" s="185"/>
      <c r="JNR433" s="185"/>
      <c r="JNS433" s="185"/>
      <c r="JNT433" s="185"/>
      <c r="JNU433" s="185"/>
      <c r="JNV433" s="185"/>
      <c r="JNW433" s="185"/>
      <c r="JNX433" s="185"/>
      <c r="JNY433" s="185"/>
      <c r="JNZ433" s="185"/>
      <c r="JOA433" s="185"/>
      <c r="JOB433" s="185"/>
      <c r="JOC433" s="185"/>
      <c r="JOD433" s="185"/>
      <c r="JOE433" s="185"/>
      <c r="JOF433" s="185"/>
      <c r="JOG433" s="185"/>
      <c r="JOH433" s="185"/>
      <c r="JOI433" s="185"/>
      <c r="JOJ433" s="185"/>
      <c r="JOK433" s="185"/>
      <c r="JOL433" s="185"/>
      <c r="JOM433" s="185"/>
      <c r="JON433" s="185"/>
      <c r="JOO433" s="185"/>
      <c r="JOP433" s="185"/>
      <c r="JOQ433" s="185"/>
      <c r="JOR433" s="185"/>
      <c r="JOS433" s="185"/>
      <c r="JOT433" s="185"/>
      <c r="JOU433" s="185"/>
      <c r="JOV433" s="185"/>
      <c r="JOW433" s="185"/>
      <c r="JOX433" s="185"/>
      <c r="JOY433" s="185"/>
      <c r="JOZ433" s="185"/>
      <c r="JPA433" s="185"/>
      <c r="JPB433" s="185"/>
      <c r="JPC433" s="185"/>
      <c r="JPD433" s="185"/>
      <c r="JPE433" s="185"/>
      <c r="JPF433" s="185"/>
      <c r="JPG433" s="185"/>
      <c r="JPH433" s="185"/>
      <c r="JPI433" s="185"/>
      <c r="JPJ433" s="185"/>
      <c r="JPK433" s="185"/>
      <c r="JPL433" s="185"/>
      <c r="JPM433" s="185"/>
      <c r="JPN433" s="185"/>
      <c r="JPO433" s="185"/>
      <c r="JPP433" s="185"/>
      <c r="JPQ433" s="185"/>
      <c r="JPR433" s="185"/>
      <c r="JPS433" s="185"/>
      <c r="JPT433" s="185"/>
      <c r="JPU433" s="185"/>
      <c r="JPV433" s="185"/>
      <c r="JPW433" s="185"/>
      <c r="JPX433" s="185"/>
      <c r="JPY433" s="185"/>
      <c r="JPZ433" s="185"/>
      <c r="JQA433" s="185"/>
      <c r="JQB433" s="185"/>
      <c r="JQC433" s="185"/>
      <c r="JQD433" s="185"/>
      <c r="JQE433" s="185"/>
      <c r="JQF433" s="185"/>
      <c r="JQG433" s="185"/>
      <c r="JQH433" s="185"/>
      <c r="JQI433" s="185"/>
      <c r="JQJ433" s="185"/>
      <c r="JQK433" s="185"/>
      <c r="JQL433" s="185"/>
      <c r="JQM433" s="185"/>
      <c r="JQN433" s="185"/>
      <c r="JQO433" s="185"/>
      <c r="JQP433" s="185"/>
      <c r="JQQ433" s="185"/>
      <c r="JQR433" s="185"/>
      <c r="JQS433" s="185"/>
      <c r="JQT433" s="185"/>
      <c r="JQU433" s="185"/>
      <c r="JQV433" s="185"/>
      <c r="JQW433" s="185"/>
      <c r="JQX433" s="185"/>
      <c r="JQY433" s="185"/>
      <c r="JQZ433" s="185"/>
      <c r="JRA433" s="185"/>
      <c r="JRB433" s="185"/>
      <c r="JRC433" s="185"/>
      <c r="JRD433" s="185"/>
      <c r="JRE433" s="185"/>
      <c r="JRF433" s="185"/>
      <c r="JRG433" s="185"/>
      <c r="JRH433" s="185"/>
      <c r="JRI433" s="185"/>
      <c r="JRJ433" s="185"/>
      <c r="JRK433" s="185"/>
      <c r="JRL433" s="185"/>
      <c r="JRM433" s="185"/>
      <c r="JRN433" s="185"/>
      <c r="JRO433" s="185"/>
      <c r="JRP433" s="185"/>
      <c r="JRQ433" s="185"/>
      <c r="JRR433" s="185"/>
      <c r="JRS433" s="185"/>
      <c r="JRT433" s="185"/>
      <c r="JRU433" s="185"/>
      <c r="JRV433" s="185"/>
      <c r="JRW433" s="185"/>
      <c r="JRX433" s="185"/>
      <c r="JRY433" s="185"/>
      <c r="JRZ433" s="185"/>
      <c r="JSA433" s="185"/>
      <c r="JSB433" s="185"/>
      <c r="JSC433" s="185"/>
      <c r="JSD433" s="185"/>
      <c r="JSE433" s="185"/>
      <c r="JSF433" s="185"/>
      <c r="JSG433" s="185"/>
      <c r="JSH433" s="185"/>
      <c r="JSI433" s="185"/>
      <c r="JSJ433" s="185"/>
      <c r="JSK433" s="185"/>
      <c r="JSL433" s="185"/>
      <c r="JSM433" s="185"/>
      <c r="JSN433" s="185"/>
      <c r="JSO433" s="185"/>
      <c r="JSP433" s="185"/>
      <c r="JSQ433" s="185"/>
      <c r="JSR433" s="185"/>
      <c r="JSS433" s="185"/>
      <c r="JST433" s="185"/>
      <c r="JSU433" s="185"/>
      <c r="JSV433" s="185"/>
      <c r="JSW433" s="185"/>
      <c r="JSX433" s="185"/>
      <c r="JSY433" s="185"/>
      <c r="JSZ433" s="185"/>
      <c r="JTA433" s="185"/>
      <c r="JTB433" s="185"/>
      <c r="JTC433" s="185"/>
      <c r="JTD433" s="185"/>
      <c r="JTE433" s="185"/>
      <c r="JTF433" s="185"/>
      <c r="JTG433" s="185"/>
      <c r="JTH433" s="185"/>
      <c r="JTI433" s="185"/>
      <c r="JTJ433" s="185"/>
      <c r="JTK433" s="185"/>
      <c r="JTL433" s="185"/>
      <c r="JTM433" s="185"/>
      <c r="JTN433" s="185"/>
      <c r="JTO433" s="185"/>
      <c r="JTP433" s="185"/>
      <c r="JTQ433" s="185"/>
      <c r="JTR433" s="185"/>
      <c r="JTS433" s="185"/>
      <c r="JTT433" s="185"/>
      <c r="JTU433" s="185"/>
      <c r="JTV433" s="185"/>
      <c r="JTW433" s="185"/>
      <c r="JTX433" s="185"/>
      <c r="JTY433" s="185"/>
      <c r="JTZ433" s="185"/>
      <c r="JUA433" s="185"/>
      <c r="JUB433" s="185"/>
      <c r="JUC433" s="185"/>
      <c r="JUD433" s="185"/>
      <c r="JUE433" s="185"/>
      <c r="JUF433" s="185"/>
      <c r="JUG433" s="185"/>
      <c r="JUH433" s="185"/>
      <c r="JUI433" s="185"/>
      <c r="JUJ433" s="185"/>
      <c r="JUK433" s="185"/>
      <c r="JUL433" s="185"/>
      <c r="JUM433" s="185"/>
      <c r="JUN433" s="185"/>
      <c r="JUO433" s="185"/>
      <c r="JUP433" s="185"/>
      <c r="JUQ433" s="185"/>
      <c r="JUR433" s="185"/>
      <c r="JUS433" s="185"/>
      <c r="JUT433" s="185"/>
      <c r="JUU433" s="185"/>
      <c r="JUV433" s="185"/>
      <c r="JUW433" s="185"/>
      <c r="JUX433" s="185"/>
      <c r="JUY433" s="185"/>
      <c r="JUZ433" s="185"/>
      <c r="JVA433" s="185"/>
      <c r="JVB433" s="185"/>
      <c r="JVC433" s="185"/>
      <c r="JVD433" s="185"/>
      <c r="JVE433" s="185"/>
      <c r="JVF433" s="185"/>
      <c r="JVG433" s="185"/>
      <c r="JVH433" s="185"/>
      <c r="JVI433" s="185"/>
      <c r="JVJ433" s="185"/>
      <c r="JVK433" s="185"/>
      <c r="JVL433" s="185"/>
      <c r="JVM433" s="185"/>
      <c r="JVN433" s="185"/>
      <c r="JVO433" s="185"/>
      <c r="JVP433" s="185"/>
      <c r="JVQ433" s="185"/>
      <c r="JVR433" s="185"/>
      <c r="JVS433" s="185"/>
      <c r="JVT433" s="185"/>
      <c r="JVU433" s="185"/>
      <c r="JVV433" s="185"/>
      <c r="JVW433" s="185"/>
      <c r="JVX433" s="185"/>
      <c r="JVY433" s="185"/>
      <c r="JVZ433" s="185"/>
      <c r="JWA433" s="185"/>
      <c r="JWB433" s="185"/>
      <c r="JWC433" s="185"/>
      <c r="JWD433" s="185"/>
      <c r="JWE433" s="185"/>
      <c r="JWF433" s="185"/>
      <c r="JWG433" s="185"/>
      <c r="JWH433" s="185"/>
      <c r="JWI433" s="185"/>
      <c r="JWJ433" s="185"/>
      <c r="JWK433" s="185"/>
      <c r="JWL433" s="185"/>
      <c r="JWM433" s="185"/>
      <c r="JWN433" s="185"/>
      <c r="JWO433" s="185"/>
      <c r="JWP433" s="185"/>
      <c r="JWQ433" s="185"/>
      <c r="JWR433" s="185"/>
      <c r="JWS433" s="185"/>
      <c r="JWT433" s="185"/>
      <c r="JWU433" s="185"/>
      <c r="JWV433" s="185"/>
      <c r="JWW433" s="185"/>
      <c r="JWX433" s="185"/>
      <c r="JWY433" s="185"/>
      <c r="JWZ433" s="185"/>
      <c r="JXA433" s="185"/>
      <c r="JXB433" s="185"/>
      <c r="JXC433" s="185"/>
      <c r="JXD433" s="185"/>
      <c r="JXE433" s="185"/>
      <c r="JXF433" s="185"/>
      <c r="JXG433" s="185"/>
      <c r="JXH433" s="185"/>
      <c r="JXI433" s="185"/>
      <c r="JXJ433" s="185"/>
      <c r="JXK433" s="185"/>
      <c r="JXL433" s="185"/>
      <c r="JXM433" s="185"/>
      <c r="JXN433" s="185"/>
      <c r="JXO433" s="185"/>
      <c r="JXP433" s="185"/>
      <c r="JXQ433" s="185"/>
      <c r="JXR433" s="185"/>
      <c r="JXS433" s="185"/>
      <c r="JXT433" s="185"/>
      <c r="JXU433" s="185"/>
      <c r="JXV433" s="185"/>
      <c r="JXW433" s="185"/>
      <c r="JXX433" s="185"/>
      <c r="JXY433" s="185"/>
      <c r="JXZ433" s="185"/>
      <c r="JYA433" s="185"/>
      <c r="JYB433" s="185"/>
      <c r="JYC433" s="185"/>
      <c r="JYD433" s="185"/>
      <c r="JYE433" s="185"/>
      <c r="JYF433" s="185"/>
      <c r="JYG433" s="185"/>
      <c r="JYH433" s="185"/>
      <c r="JYI433" s="185"/>
      <c r="JYJ433" s="185"/>
      <c r="JYK433" s="185"/>
      <c r="JYL433" s="185"/>
      <c r="JYM433" s="185"/>
      <c r="JYN433" s="185"/>
      <c r="JYO433" s="185"/>
      <c r="JYP433" s="185"/>
      <c r="JYQ433" s="185"/>
      <c r="JYR433" s="185"/>
      <c r="JYS433" s="185"/>
      <c r="JYT433" s="185"/>
      <c r="JYU433" s="185"/>
      <c r="JYV433" s="185"/>
      <c r="JYW433" s="185"/>
      <c r="JYX433" s="185"/>
      <c r="JYY433" s="185"/>
      <c r="JYZ433" s="185"/>
      <c r="JZA433" s="185"/>
      <c r="JZB433" s="185"/>
      <c r="JZC433" s="185"/>
      <c r="JZD433" s="185"/>
      <c r="JZE433" s="185"/>
      <c r="JZF433" s="185"/>
      <c r="JZG433" s="185"/>
      <c r="JZH433" s="185"/>
      <c r="JZI433" s="185"/>
      <c r="JZJ433" s="185"/>
      <c r="JZK433" s="185"/>
      <c r="JZL433" s="185"/>
      <c r="JZM433" s="185"/>
      <c r="JZN433" s="185"/>
      <c r="JZO433" s="185"/>
      <c r="JZP433" s="185"/>
      <c r="JZQ433" s="185"/>
      <c r="JZR433" s="185"/>
      <c r="JZS433" s="185"/>
      <c r="JZT433" s="185"/>
      <c r="JZU433" s="185"/>
      <c r="JZV433" s="185"/>
      <c r="JZW433" s="185"/>
      <c r="JZX433" s="185"/>
      <c r="JZY433" s="185"/>
      <c r="JZZ433" s="185"/>
      <c r="KAA433" s="185"/>
      <c r="KAB433" s="185"/>
      <c r="KAC433" s="185"/>
      <c r="KAD433" s="185"/>
      <c r="KAE433" s="185"/>
      <c r="KAF433" s="185"/>
      <c r="KAG433" s="185"/>
      <c r="KAH433" s="185"/>
      <c r="KAI433" s="185"/>
      <c r="KAJ433" s="185"/>
      <c r="KAK433" s="185"/>
      <c r="KAL433" s="185"/>
      <c r="KAM433" s="185"/>
      <c r="KAN433" s="185"/>
      <c r="KAO433" s="185"/>
      <c r="KAP433" s="185"/>
      <c r="KAQ433" s="185"/>
      <c r="KAR433" s="185"/>
      <c r="KAS433" s="185"/>
      <c r="KAT433" s="185"/>
      <c r="KAU433" s="185"/>
      <c r="KAV433" s="185"/>
      <c r="KAW433" s="185"/>
      <c r="KAX433" s="185"/>
      <c r="KAY433" s="185"/>
      <c r="KAZ433" s="185"/>
      <c r="KBA433" s="185"/>
      <c r="KBB433" s="185"/>
      <c r="KBC433" s="185"/>
      <c r="KBD433" s="185"/>
      <c r="KBE433" s="185"/>
      <c r="KBF433" s="185"/>
      <c r="KBG433" s="185"/>
      <c r="KBH433" s="185"/>
      <c r="KBI433" s="185"/>
      <c r="KBJ433" s="185"/>
      <c r="KBK433" s="185"/>
      <c r="KBL433" s="185"/>
      <c r="KBM433" s="185"/>
      <c r="KBN433" s="185"/>
      <c r="KBO433" s="185"/>
      <c r="KBP433" s="185"/>
      <c r="KBQ433" s="185"/>
      <c r="KBR433" s="185"/>
      <c r="KBS433" s="185"/>
      <c r="KBT433" s="185"/>
      <c r="KBU433" s="185"/>
      <c r="KBV433" s="185"/>
      <c r="KBW433" s="185"/>
      <c r="KBX433" s="185"/>
      <c r="KBY433" s="185"/>
      <c r="KBZ433" s="185"/>
      <c r="KCA433" s="185"/>
      <c r="KCB433" s="185"/>
      <c r="KCC433" s="185"/>
      <c r="KCD433" s="185"/>
      <c r="KCE433" s="185"/>
      <c r="KCF433" s="185"/>
      <c r="KCG433" s="185"/>
      <c r="KCH433" s="185"/>
      <c r="KCI433" s="185"/>
      <c r="KCJ433" s="185"/>
      <c r="KCK433" s="185"/>
      <c r="KCL433" s="185"/>
      <c r="KCM433" s="185"/>
      <c r="KCN433" s="185"/>
      <c r="KCO433" s="185"/>
      <c r="KCP433" s="185"/>
      <c r="KCQ433" s="185"/>
      <c r="KCR433" s="185"/>
      <c r="KCS433" s="185"/>
      <c r="KCT433" s="185"/>
      <c r="KCU433" s="185"/>
      <c r="KCV433" s="185"/>
      <c r="KCW433" s="185"/>
      <c r="KCX433" s="185"/>
      <c r="KCY433" s="185"/>
      <c r="KCZ433" s="185"/>
      <c r="KDA433" s="185"/>
      <c r="KDB433" s="185"/>
      <c r="KDC433" s="185"/>
      <c r="KDD433" s="185"/>
      <c r="KDE433" s="185"/>
      <c r="KDF433" s="185"/>
      <c r="KDG433" s="185"/>
      <c r="KDH433" s="185"/>
      <c r="KDI433" s="185"/>
      <c r="KDJ433" s="185"/>
      <c r="KDK433" s="185"/>
      <c r="KDL433" s="185"/>
      <c r="KDM433" s="185"/>
      <c r="KDN433" s="185"/>
      <c r="KDO433" s="185"/>
      <c r="KDP433" s="185"/>
      <c r="KDQ433" s="185"/>
      <c r="KDR433" s="185"/>
      <c r="KDS433" s="185"/>
      <c r="KDT433" s="185"/>
      <c r="KDU433" s="185"/>
      <c r="KDV433" s="185"/>
      <c r="KDW433" s="185"/>
      <c r="KDX433" s="185"/>
      <c r="KDY433" s="185"/>
      <c r="KDZ433" s="185"/>
      <c r="KEA433" s="185"/>
      <c r="KEB433" s="185"/>
      <c r="KEC433" s="185"/>
      <c r="KED433" s="185"/>
      <c r="KEE433" s="185"/>
      <c r="KEF433" s="185"/>
      <c r="KEG433" s="185"/>
      <c r="KEH433" s="185"/>
      <c r="KEI433" s="185"/>
      <c r="KEJ433" s="185"/>
      <c r="KEK433" s="185"/>
      <c r="KEL433" s="185"/>
      <c r="KEM433" s="185"/>
      <c r="KEN433" s="185"/>
      <c r="KEO433" s="185"/>
      <c r="KEP433" s="185"/>
      <c r="KEQ433" s="185"/>
      <c r="KER433" s="185"/>
      <c r="KES433" s="185"/>
      <c r="KET433" s="185"/>
      <c r="KEU433" s="185"/>
      <c r="KEV433" s="185"/>
      <c r="KEW433" s="185"/>
      <c r="KEX433" s="185"/>
      <c r="KEY433" s="185"/>
      <c r="KEZ433" s="185"/>
      <c r="KFA433" s="185"/>
      <c r="KFB433" s="185"/>
      <c r="KFC433" s="185"/>
      <c r="KFD433" s="185"/>
      <c r="KFE433" s="185"/>
      <c r="KFF433" s="185"/>
      <c r="KFG433" s="185"/>
      <c r="KFH433" s="185"/>
      <c r="KFI433" s="185"/>
      <c r="KFJ433" s="185"/>
      <c r="KFK433" s="185"/>
      <c r="KFL433" s="185"/>
      <c r="KFM433" s="185"/>
      <c r="KFN433" s="185"/>
      <c r="KFO433" s="185"/>
      <c r="KFP433" s="185"/>
      <c r="KFQ433" s="185"/>
      <c r="KFR433" s="185"/>
      <c r="KFS433" s="185"/>
      <c r="KFT433" s="185"/>
      <c r="KFU433" s="185"/>
      <c r="KFV433" s="185"/>
      <c r="KFW433" s="185"/>
      <c r="KFX433" s="185"/>
      <c r="KFY433" s="185"/>
      <c r="KFZ433" s="185"/>
      <c r="KGA433" s="185"/>
      <c r="KGB433" s="185"/>
      <c r="KGC433" s="185"/>
      <c r="KGD433" s="185"/>
      <c r="KGE433" s="185"/>
      <c r="KGF433" s="185"/>
      <c r="KGG433" s="185"/>
      <c r="KGH433" s="185"/>
      <c r="KGI433" s="185"/>
      <c r="KGJ433" s="185"/>
      <c r="KGK433" s="185"/>
      <c r="KGL433" s="185"/>
      <c r="KGM433" s="185"/>
      <c r="KGN433" s="185"/>
      <c r="KGO433" s="185"/>
      <c r="KGP433" s="185"/>
      <c r="KGQ433" s="185"/>
      <c r="KGR433" s="185"/>
      <c r="KGS433" s="185"/>
      <c r="KGT433" s="185"/>
      <c r="KGU433" s="185"/>
      <c r="KGV433" s="185"/>
      <c r="KGW433" s="185"/>
      <c r="KGX433" s="185"/>
      <c r="KGY433" s="185"/>
      <c r="KGZ433" s="185"/>
      <c r="KHA433" s="185"/>
      <c r="KHB433" s="185"/>
      <c r="KHC433" s="185"/>
      <c r="KHD433" s="185"/>
      <c r="KHE433" s="185"/>
      <c r="KHF433" s="185"/>
      <c r="KHG433" s="185"/>
      <c r="KHH433" s="185"/>
      <c r="KHI433" s="185"/>
      <c r="KHJ433" s="185"/>
      <c r="KHK433" s="185"/>
      <c r="KHL433" s="185"/>
      <c r="KHM433" s="185"/>
      <c r="KHN433" s="185"/>
      <c r="KHO433" s="185"/>
      <c r="KHP433" s="185"/>
      <c r="KHQ433" s="185"/>
      <c r="KHR433" s="185"/>
      <c r="KHS433" s="185"/>
      <c r="KHT433" s="185"/>
      <c r="KHU433" s="185"/>
      <c r="KHV433" s="185"/>
      <c r="KHW433" s="185"/>
      <c r="KHX433" s="185"/>
      <c r="KHY433" s="185"/>
      <c r="KHZ433" s="185"/>
      <c r="KIA433" s="185"/>
      <c r="KIB433" s="185"/>
      <c r="KIC433" s="185"/>
      <c r="KID433" s="185"/>
      <c r="KIE433" s="185"/>
      <c r="KIF433" s="185"/>
      <c r="KIG433" s="185"/>
      <c r="KIH433" s="185"/>
      <c r="KII433" s="185"/>
      <c r="KIJ433" s="185"/>
      <c r="KIK433" s="185"/>
      <c r="KIL433" s="185"/>
      <c r="KIM433" s="185"/>
      <c r="KIN433" s="185"/>
      <c r="KIO433" s="185"/>
      <c r="KIP433" s="185"/>
      <c r="KIQ433" s="185"/>
      <c r="KIR433" s="185"/>
      <c r="KIS433" s="185"/>
      <c r="KIT433" s="185"/>
      <c r="KIU433" s="185"/>
      <c r="KIV433" s="185"/>
      <c r="KIW433" s="185"/>
      <c r="KIX433" s="185"/>
      <c r="KIY433" s="185"/>
      <c r="KIZ433" s="185"/>
      <c r="KJA433" s="185"/>
      <c r="KJB433" s="185"/>
      <c r="KJC433" s="185"/>
      <c r="KJD433" s="185"/>
      <c r="KJE433" s="185"/>
      <c r="KJF433" s="185"/>
      <c r="KJG433" s="185"/>
      <c r="KJH433" s="185"/>
      <c r="KJI433" s="185"/>
      <c r="KJJ433" s="185"/>
      <c r="KJK433" s="185"/>
      <c r="KJL433" s="185"/>
      <c r="KJM433" s="185"/>
      <c r="KJN433" s="185"/>
      <c r="KJO433" s="185"/>
      <c r="KJP433" s="185"/>
      <c r="KJQ433" s="185"/>
      <c r="KJR433" s="185"/>
      <c r="KJS433" s="185"/>
      <c r="KJT433" s="185"/>
      <c r="KJU433" s="185"/>
      <c r="KJV433" s="185"/>
      <c r="KJW433" s="185"/>
      <c r="KJX433" s="185"/>
      <c r="KJY433" s="185"/>
      <c r="KJZ433" s="185"/>
      <c r="KKA433" s="185"/>
      <c r="KKB433" s="185"/>
      <c r="KKC433" s="185"/>
      <c r="KKD433" s="185"/>
      <c r="KKE433" s="185"/>
      <c r="KKF433" s="185"/>
      <c r="KKG433" s="185"/>
      <c r="KKH433" s="185"/>
      <c r="KKI433" s="185"/>
      <c r="KKJ433" s="185"/>
      <c r="KKK433" s="185"/>
      <c r="KKL433" s="185"/>
      <c r="KKM433" s="185"/>
      <c r="KKN433" s="185"/>
      <c r="KKO433" s="185"/>
      <c r="KKP433" s="185"/>
      <c r="KKQ433" s="185"/>
      <c r="KKR433" s="185"/>
      <c r="KKS433" s="185"/>
      <c r="KKT433" s="185"/>
      <c r="KKU433" s="185"/>
      <c r="KKV433" s="185"/>
      <c r="KKW433" s="185"/>
      <c r="KKX433" s="185"/>
      <c r="KKY433" s="185"/>
      <c r="KKZ433" s="185"/>
      <c r="KLA433" s="185"/>
      <c r="KLB433" s="185"/>
      <c r="KLC433" s="185"/>
      <c r="KLD433" s="185"/>
      <c r="KLE433" s="185"/>
      <c r="KLF433" s="185"/>
      <c r="KLG433" s="185"/>
      <c r="KLH433" s="185"/>
      <c r="KLI433" s="185"/>
      <c r="KLJ433" s="185"/>
      <c r="KLK433" s="185"/>
      <c r="KLL433" s="185"/>
      <c r="KLM433" s="185"/>
      <c r="KLN433" s="185"/>
      <c r="KLO433" s="185"/>
      <c r="KLP433" s="185"/>
      <c r="KLQ433" s="185"/>
      <c r="KLR433" s="185"/>
      <c r="KLS433" s="185"/>
      <c r="KLT433" s="185"/>
      <c r="KLU433" s="185"/>
      <c r="KLV433" s="185"/>
      <c r="KLW433" s="185"/>
      <c r="KLX433" s="185"/>
      <c r="KLY433" s="185"/>
      <c r="KLZ433" s="185"/>
      <c r="KMA433" s="185"/>
      <c r="KMB433" s="185"/>
      <c r="KMC433" s="185"/>
      <c r="KMD433" s="185"/>
      <c r="KME433" s="185"/>
      <c r="KMF433" s="185"/>
      <c r="KMG433" s="185"/>
      <c r="KMH433" s="185"/>
      <c r="KMI433" s="185"/>
      <c r="KMJ433" s="185"/>
      <c r="KMK433" s="185"/>
      <c r="KML433" s="185"/>
      <c r="KMM433" s="185"/>
      <c r="KMN433" s="185"/>
      <c r="KMO433" s="185"/>
      <c r="KMP433" s="185"/>
      <c r="KMQ433" s="185"/>
      <c r="KMR433" s="185"/>
      <c r="KMS433" s="185"/>
      <c r="KMT433" s="185"/>
      <c r="KMU433" s="185"/>
      <c r="KMV433" s="185"/>
      <c r="KMW433" s="185"/>
      <c r="KMX433" s="185"/>
      <c r="KMY433" s="185"/>
      <c r="KMZ433" s="185"/>
      <c r="KNA433" s="185"/>
      <c r="KNB433" s="185"/>
      <c r="KNC433" s="185"/>
      <c r="KND433" s="185"/>
      <c r="KNE433" s="185"/>
      <c r="KNF433" s="185"/>
      <c r="KNG433" s="185"/>
      <c r="KNH433" s="185"/>
      <c r="KNI433" s="185"/>
      <c r="KNJ433" s="185"/>
      <c r="KNK433" s="185"/>
      <c r="KNL433" s="185"/>
      <c r="KNM433" s="185"/>
      <c r="KNN433" s="185"/>
      <c r="KNO433" s="185"/>
      <c r="KNP433" s="185"/>
      <c r="KNQ433" s="185"/>
      <c r="KNR433" s="185"/>
      <c r="KNS433" s="185"/>
      <c r="KNT433" s="185"/>
      <c r="KNU433" s="185"/>
      <c r="KNV433" s="185"/>
      <c r="KNW433" s="185"/>
      <c r="KNX433" s="185"/>
      <c r="KNY433" s="185"/>
      <c r="KNZ433" s="185"/>
      <c r="KOA433" s="185"/>
      <c r="KOB433" s="185"/>
      <c r="KOC433" s="185"/>
      <c r="KOD433" s="185"/>
      <c r="KOE433" s="185"/>
      <c r="KOF433" s="185"/>
      <c r="KOG433" s="185"/>
      <c r="KOH433" s="185"/>
      <c r="KOI433" s="185"/>
      <c r="KOJ433" s="185"/>
      <c r="KOK433" s="185"/>
      <c r="KOL433" s="185"/>
      <c r="KOM433" s="185"/>
      <c r="KON433" s="185"/>
      <c r="KOO433" s="185"/>
      <c r="KOP433" s="185"/>
      <c r="KOQ433" s="185"/>
      <c r="KOR433" s="185"/>
      <c r="KOS433" s="185"/>
      <c r="KOT433" s="185"/>
      <c r="KOU433" s="185"/>
      <c r="KOV433" s="185"/>
      <c r="KOW433" s="185"/>
      <c r="KOX433" s="185"/>
      <c r="KOY433" s="185"/>
      <c r="KOZ433" s="185"/>
      <c r="KPA433" s="185"/>
      <c r="KPB433" s="185"/>
      <c r="KPC433" s="185"/>
      <c r="KPD433" s="185"/>
      <c r="KPE433" s="185"/>
      <c r="KPF433" s="185"/>
      <c r="KPG433" s="185"/>
      <c r="KPH433" s="185"/>
      <c r="KPI433" s="185"/>
      <c r="KPJ433" s="185"/>
      <c r="KPK433" s="185"/>
      <c r="KPL433" s="185"/>
      <c r="KPM433" s="185"/>
      <c r="KPN433" s="185"/>
      <c r="KPO433" s="185"/>
      <c r="KPP433" s="185"/>
      <c r="KPQ433" s="185"/>
      <c r="KPR433" s="185"/>
      <c r="KPS433" s="185"/>
      <c r="KPT433" s="185"/>
      <c r="KPU433" s="185"/>
      <c r="KPV433" s="185"/>
      <c r="KPW433" s="185"/>
      <c r="KPX433" s="185"/>
      <c r="KPY433" s="185"/>
      <c r="KPZ433" s="185"/>
      <c r="KQA433" s="185"/>
      <c r="KQB433" s="185"/>
      <c r="KQC433" s="185"/>
      <c r="KQD433" s="185"/>
      <c r="KQE433" s="185"/>
      <c r="KQF433" s="185"/>
      <c r="KQG433" s="185"/>
      <c r="KQH433" s="185"/>
      <c r="KQI433" s="185"/>
      <c r="KQJ433" s="185"/>
      <c r="KQK433" s="185"/>
      <c r="KQL433" s="185"/>
      <c r="KQM433" s="185"/>
      <c r="KQN433" s="185"/>
      <c r="KQO433" s="185"/>
      <c r="KQP433" s="185"/>
      <c r="KQQ433" s="185"/>
      <c r="KQR433" s="185"/>
      <c r="KQS433" s="185"/>
      <c r="KQT433" s="185"/>
      <c r="KQU433" s="185"/>
      <c r="KQV433" s="185"/>
      <c r="KQW433" s="185"/>
      <c r="KQX433" s="185"/>
      <c r="KQY433" s="185"/>
      <c r="KQZ433" s="185"/>
      <c r="KRA433" s="185"/>
      <c r="KRB433" s="185"/>
      <c r="KRC433" s="185"/>
      <c r="KRD433" s="185"/>
      <c r="KRE433" s="185"/>
      <c r="KRF433" s="185"/>
      <c r="KRG433" s="185"/>
      <c r="KRH433" s="185"/>
      <c r="KRI433" s="185"/>
      <c r="KRJ433" s="185"/>
      <c r="KRK433" s="185"/>
      <c r="KRL433" s="185"/>
      <c r="KRM433" s="185"/>
      <c r="KRN433" s="185"/>
      <c r="KRO433" s="185"/>
      <c r="KRP433" s="185"/>
      <c r="KRQ433" s="185"/>
      <c r="KRR433" s="185"/>
      <c r="KRS433" s="185"/>
      <c r="KRT433" s="185"/>
      <c r="KRU433" s="185"/>
      <c r="KRV433" s="185"/>
      <c r="KRW433" s="185"/>
      <c r="KRX433" s="185"/>
      <c r="KRY433" s="185"/>
      <c r="KRZ433" s="185"/>
      <c r="KSA433" s="185"/>
      <c r="KSB433" s="185"/>
      <c r="KSC433" s="185"/>
      <c r="KSD433" s="185"/>
      <c r="KSE433" s="185"/>
      <c r="KSF433" s="185"/>
      <c r="KSG433" s="185"/>
      <c r="KSH433" s="185"/>
      <c r="KSI433" s="185"/>
      <c r="KSJ433" s="185"/>
      <c r="KSK433" s="185"/>
      <c r="KSL433" s="185"/>
      <c r="KSM433" s="185"/>
      <c r="KSN433" s="185"/>
      <c r="KSO433" s="185"/>
      <c r="KSP433" s="185"/>
      <c r="KSQ433" s="185"/>
      <c r="KSR433" s="185"/>
      <c r="KSS433" s="185"/>
      <c r="KST433" s="185"/>
      <c r="KSU433" s="185"/>
      <c r="KSV433" s="185"/>
      <c r="KSW433" s="185"/>
      <c r="KSX433" s="185"/>
      <c r="KSY433" s="185"/>
      <c r="KSZ433" s="185"/>
      <c r="KTA433" s="185"/>
      <c r="KTB433" s="185"/>
      <c r="KTC433" s="185"/>
      <c r="KTD433" s="185"/>
      <c r="KTE433" s="185"/>
      <c r="KTF433" s="185"/>
      <c r="KTG433" s="185"/>
      <c r="KTH433" s="185"/>
      <c r="KTI433" s="185"/>
      <c r="KTJ433" s="185"/>
      <c r="KTK433" s="185"/>
      <c r="KTL433" s="185"/>
      <c r="KTM433" s="185"/>
      <c r="KTN433" s="185"/>
      <c r="KTO433" s="185"/>
      <c r="KTP433" s="185"/>
      <c r="KTQ433" s="185"/>
      <c r="KTR433" s="185"/>
      <c r="KTS433" s="185"/>
      <c r="KTT433" s="185"/>
      <c r="KTU433" s="185"/>
      <c r="KTV433" s="185"/>
      <c r="KTW433" s="185"/>
      <c r="KTX433" s="185"/>
      <c r="KTY433" s="185"/>
      <c r="KTZ433" s="185"/>
      <c r="KUA433" s="185"/>
      <c r="KUB433" s="185"/>
      <c r="KUC433" s="185"/>
      <c r="KUD433" s="185"/>
      <c r="KUE433" s="185"/>
      <c r="KUF433" s="185"/>
      <c r="KUG433" s="185"/>
      <c r="KUH433" s="185"/>
      <c r="KUI433" s="185"/>
      <c r="KUJ433" s="185"/>
      <c r="KUK433" s="185"/>
      <c r="KUL433" s="185"/>
      <c r="KUM433" s="185"/>
      <c r="KUN433" s="185"/>
      <c r="KUO433" s="185"/>
      <c r="KUP433" s="185"/>
      <c r="KUQ433" s="185"/>
      <c r="KUR433" s="185"/>
      <c r="KUS433" s="185"/>
      <c r="KUT433" s="185"/>
      <c r="KUU433" s="185"/>
      <c r="KUV433" s="185"/>
      <c r="KUW433" s="185"/>
      <c r="KUX433" s="185"/>
      <c r="KUY433" s="185"/>
      <c r="KUZ433" s="185"/>
      <c r="KVA433" s="185"/>
      <c r="KVB433" s="185"/>
      <c r="KVC433" s="185"/>
      <c r="KVD433" s="185"/>
      <c r="KVE433" s="185"/>
      <c r="KVF433" s="185"/>
      <c r="KVG433" s="185"/>
      <c r="KVH433" s="185"/>
      <c r="KVI433" s="185"/>
      <c r="KVJ433" s="185"/>
      <c r="KVK433" s="185"/>
      <c r="KVL433" s="185"/>
      <c r="KVM433" s="185"/>
      <c r="KVN433" s="185"/>
      <c r="KVO433" s="185"/>
      <c r="KVP433" s="185"/>
      <c r="KVQ433" s="185"/>
      <c r="KVR433" s="185"/>
      <c r="KVS433" s="185"/>
      <c r="KVT433" s="185"/>
      <c r="KVU433" s="185"/>
      <c r="KVV433" s="185"/>
      <c r="KVW433" s="185"/>
      <c r="KVX433" s="185"/>
      <c r="KVY433" s="185"/>
      <c r="KVZ433" s="185"/>
      <c r="KWA433" s="185"/>
      <c r="KWB433" s="185"/>
      <c r="KWC433" s="185"/>
      <c r="KWD433" s="185"/>
      <c r="KWE433" s="185"/>
      <c r="KWF433" s="185"/>
      <c r="KWG433" s="185"/>
      <c r="KWH433" s="185"/>
      <c r="KWI433" s="185"/>
      <c r="KWJ433" s="185"/>
      <c r="KWK433" s="185"/>
      <c r="KWL433" s="185"/>
      <c r="KWM433" s="185"/>
      <c r="KWN433" s="185"/>
      <c r="KWO433" s="185"/>
      <c r="KWP433" s="185"/>
      <c r="KWQ433" s="185"/>
      <c r="KWR433" s="185"/>
      <c r="KWS433" s="185"/>
      <c r="KWT433" s="185"/>
      <c r="KWU433" s="185"/>
      <c r="KWV433" s="185"/>
      <c r="KWW433" s="185"/>
      <c r="KWX433" s="185"/>
      <c r="KWY433" s="185"/>
      <c r="KWZ433" s="185"/>
      <c r="KXA433" s="185"/>
      <c r="KXB433" s="185"/>
      <c r="KXC433" s="185"/>
      <c r="KXD433" s="185"/>
      <c r="KXE433" s="185"/>
      <c r="KXF433" s="185"/>
      <c r="KXG433" s="185"/>
      <c r="KXH433" s="185"/>
      <c r="KXI433" s="185"/>
      <c r="KXJ433" s="185"/>
      <c r="KXK433" s="185"/>
      <c r="KXL433" s="185"/>
      <c r="KXM433" s="185"/>
      <c r="KXN433" s="185"/>
      <c r="KXO433" s="185"/>
      <c r="KXP433" s="185"/>
      <c r="KXQ433" s="185"/>
      <c r="KXR433" s="185"/>
      <c r="KXS433" s="185"/>
      <c r="KXT433" s="185"/>
      <c r="KXU433" s="185"/>
      <c r="KXV433" s="185"/>
      <c r="KXW433" s="185"/>
      <c r="KXX433" s="185"/>
      <c r="KXY433" s="185"/>
      <c r="KXZ433" s="185"/>
      <c r="KYA433" s="185"/>
      <c r="KYB433" s="185"/>
      <c r="KYC433" s="185"/>
      <c r="KYD433" s="185"/>
      <c r="KYE433" s="185"/>
      <c r="KYF433" s="185"/>
      <c r="KYG433" s="185"/>
      <c r="KYH433" s="185"/>
      <c r="KYI433" s="185"/>
      <c r="KYJ433" s="185"/>
      <c r="KYK433" s="185"/>
      <c r="KYL433" s="185"/>
      <c r="KYM433" s="185"/>
      <c r="KYN433" s="185"/>
      <c r="KYO433" s="185"/>
      <c r="KYP433" s="185"/>
      <c r="KYQ433" s="185"/>
      <c r="KYR433" s="185"/>
      <c r="KYS433" s="185"/>
      <c r="KYT433" s="185"/>
      <c r="KYU433" s="185"/>
      <c r="KYV433" s="185"/>
      <c r="KYW433" s="185"/>
      <c r="KYX433" s="185"/>
      <c r="KYY433" s="185"/>
      <c r="KYZ433" s="185"/>
      <c r="KZA433" s="185"/>
      <c r="KZB433" s="185"/>
      <c r="KZC433" s="185"/>
      <c r="KZD433" s="185"/>
      <c r="KZE433" s="185"/>
      <c r="KZF433" s="185"/>
      <c r="KZG433" s="185"/>
      <c r="KZH433" s="185"/>
      <c r="KZI433" s="185"/>
      <c r="KZJ433" s="185"/>
      <c r="KZK433" s="185"/>
      <c r="KZL433" s="185"/>
      <c r="KZM433" s="185"/>
      <c r="KZN433" s="185"/>
      <c r="KZO433" s="185"/>
      <c r="KZP433" s="185"/>
      <c r="KZQ433" s="185"/>
      <c r="KZR433" s="185"/>
      <c r="KZS433" s="185"/>
      <c r="KZT433" s="185"/>
      <c r="KZU433" s="185"/>
      <c r="KZV433" s="185"/>
      <c r="KZW433" s="185"/>
      <c r="KZX433" s="185"/>
      <c r="KZY433" s="185"/>
      <c r="KZZ433" s="185"/>
      <c r="LAA433" s="185"/>
      <c r="LAB433" s="185"/>
      <c r="LAC433" s="185"/>
      <c r="LAD433" s="185"/>
      <c r="LAE433" s="185"/>
      <c r="LAF433" s="185"/>
      <c r="LAG433" s="185"/>
      <c r="LAH433" s="185"/>
      <c r="LAI433" s="185"/>
      <c r="LAJ433" s="185"/>
      <c r="LAK433" s="185"/>
      <c r="LAL433" s="185"/>
      <c r="LAM433" s="185"/>
      <c r="LAN433" s="185"/>
      <c r="LAO433" s="185"/>
      <c r="LAP433" s="185"/>
      <c r="LAQ433" s="185"/>
      <c r="LAR433" s="185"/>
      <c r="LAS433" s="185"/>
      <c r="LAT433" s="185"/>
      <c r="LAU433" s="185"/>
      <c r="LAV433" s="185"/>
      <c r="LAW433" s="185"/>
      <c r="LAX433" s="185"/>
      <c r="LAY433" s="185"/>
      <c r="LAZ433" s="185"/>
      <c r="LBA433" s="185"/>
      <c r="LBB433" s="185"/>
      <c r="LBC433" s="185"/>
      <c r="LBD433" s="185"/>
      <c r="LBE433" s="185"/>
      <c r="LBF433" s="185"/>
      <c r="LBG433" s="185"/>
      <c r="LBH433" s="185"/>
      <c r="LBI433" s="185"/>
      <c r="LBJ433" s="185"/>
      <c r="LBK433" s="185"/>
      <c r="LBL433" s="185"/>
      <c r="LBM433" s="185"/>
      <c r="LBN433" s="185"/>
      <c r="LBO433" s="185"/>
      <c r="LBP433" s="185"/>
      <c r="LBQ433" s="185"/>
      <c r="LBR433" s="185"/>
      <c r="LBS433" s="185"/>
      <c r="LBT433" s="185"/>
      <c r="LBU433" s="185"/>
      <c r="LBV433" s="185"/>
      <c r="LBW433" s="185"/>
      <c r="LBX433" s="185"/>
      <c r="LBY433" s="185"/>
      <c r="LBZ433" s="185"/>
      <c r="LCA433" s="185"/>
      <c r="LCB433" s="185"/>
      <c r="LCC433" s="185"/>
      <c r="LCD433" s="185"/>
      <c r="LCE433" s="185"/>
      <c r="LCF433" s="185"/>
      <c r="LCG433" s="185"/>
      <c r="LCH433" s="185"/>
      <c r="LCI433" s="185"/>
      <c r="LCJ433" s="185"/>
      <c r="LCK433" s="185"/>
      <c r="LCL433" s="185"/>
      <c r="LCM433" s="185"/>
      <c r="LCN433" s="185"/>
      <c r="LCO433" s="185"/>
      <c r="LCP433" s="185"/>
      <c r="LCQ433" s="185"/>
      <c r="LCR433" s="185"/>
      <c r="LCS433" s="185"/>
      <c r="LCT433" s="185"/>
      <c r="LCU433" s="185"/>
      <c r="LCV433" s="185"/>
      <c r="LCW433" s="185"/>
      <c r="LCX433" s="185"/>
      <c r="LCY433" s="185"/>
      <c r="LCZ433" s="185"/>
      <c r="LDA433" s="185"/>
      <c r="LDB433" s="185"/>
      <c r="LDC433" s="185"/>
      <c r="LDD433" s="185"/>
      <c r="LDE433" s="185"/>
      <c r="LDF433" s="185"/>
      <c r="LDG433" s="185"/>
      <c r="LDH433" s="185"/>
      <c r="LDI433" s="185"/>
      <c r="LDJ433" s="185"/>
      <c r="LDK433" s="185"/>
      <c r="LDL433" s="185"/>
      <c r="LDM433" s="185"/>
      <c r="LDN433" s="185"/>
      <c r="LDO433" s="185"/>
      <c r="LDP433" s="185"/>
      <c r="LDQ433" s="185"/>
      <c r="LDR433" s="185"/>
      <c r="LDS433" s="185"/>
      <c r="LDT433" s="185"/>
      <c r="LDU433" s="185"/>
      <c r="LDV433" s="185"/>
      <c r="LDW433" s="185"/>
      <c r="LDX433" s="185"/>
      <c r="LDY433" s="185"/>
      <c r="LDZ433" s="185"/>
      <c r="LEA433" s="185"/>
      <c r="LEB433" s="185"/>
      <c r="LEC433" s="185"/>
      <c r="LED433" s="185"/>
      <c r="LEE433" s="185"/>
      <c r="LEF433" s="185"/>
      <c r="LEG433" s="185"/>
      <c r="LEH433" s="185"/>
      <c r="LEI433" s="185"/>
      <c r="LEJ433" s="185"/>
      <c r="LEK433" s="185"/>
      <c r="LEL433" s="185"/>
      <c r="LEM433" s="185"/>
      <c r="LEN433" s="185"/>
      <c r="LEO433" s="185"/>
      <c r="LEP433" s="185"/>
      <c r="LEQ433" s="185"/>
      <c r="LER433" s="185"/>
      <c r="LES433" s="185"/>
      <c r="LET433" s="185"/>
      <c r="LEU433" s="185"/>
      <c r="LEV433" s="185"/>
      <c r="LEW433" s="185"/>
      <c r="LEX433" s="185"/>
      <c r="LEY433" s="185"/>
      <c r="LEZ433" s="185"/>
      <c r="LFA433" s="185"/>
      <c r="LFB433" s="185"/>
      <c r="LFC433" s="185"/>
      <c r="LFD433" s="185"/>
      <c r="LFE433" s="185"/>
      <c r="LFF433" s="185"/>
      <c r="LFG433" s="185"/>
      <c r="LFH433" s="185"/>
      <c r="LFI433" s="185"/>
      <c r="LFJ433" s="185"/>
      <c r="LFK433" s="185"/>
      <c r="LFL433" s="185"/>
      <c r="LFM433" s="185"/>
      <c r="LFN433" s="185"/>
      <c r="LFO433" s="185"/>
      <c r="LFP433" s="185"/>
      <c r="LFQ433" s="185"/>
      <c r="LFR433" s="185"/>
      <c r="LFS433" s="185"/>
      <c r="LFT433" s="185"/>
      <c r="LFU433" s="185"/>
      <c r="LFV433" s="185"/>
      <c r="LFW433" s="185"/>
      <c r="LFX433" s="185"/>
      <c r="LFY433" s="185"/>
      <c r="LFZ433" s="185"/>
      <c r="LGA433" s="185"/>
      <c r="LGB433" s="185"/>
      <c r="LGC433" s="185"/>
      <c r="LGD433" s="185"/>
      <c r="LGE433" s="185"/>
      <c r="LGF433" s="185"/>
      <c r="LGG433" s="185"/>
      <c r="LGH433" s="185"/>
      <c r="LGI433" s="185"/>
      <c r="LGJ433" s="185"/>
      <c r="LGK433" s="185"/>
      <c r="LGL433" s="185"/>
      <c r="LGM433" s="185"/>
      <c r="LGN433" s="185"/>
      <c r="LGO433" s="185"/>
      <c r="LGP433" s="185"/>
      <c r="LGQ433" s="185"/>
      <c r="LGR433" s="185"/>
      <c r="LGS433" s="185"/>
      <c r="LGT433" s="185"/>
      <c r="LGU433" s="185"/>
      <c r="LGV433" s="185"/>
      <c r="LGW433" s="185"/>
      <c r="LGX433" s="185"/>
      <c r="LGY433" s="185"/>
      <c r="LGZ433" s="185"/>
      <c r="LHA433" s="185"/>
      <c r="LHB433" s="185"/>
      <c r="LHC433" s="185"/>
      <c r="LHD433" s="185"/>
      <c r="LHE433" s="185"/>
      <c r="LHF433" s="185"/>
      <c r="LHG433" s="185"/>
      <c r="LHH433" s="185"/>
      <c r="LHI433" s="185"/>
      <c r="LHJ433" s="185"/>
      <c r="LHK433" s="185"/>
      <c r="LHL433" s="185"/>
      <c r="LHM433" s="185"/>
      <c r="LHN433" s="185"/>
      <c r="LHO433" s="185"/>
      <c r="LHP433" s="185"/>
      <c r="LHQ433" s="185"/>
      <c r="LHR433" s="185"/>
      <c r="LHS433" s="185"/>
      <c r="LHT433" s="185"/>
      <c r="LHU433" s="185"/>
      <c r="LHV433" s="185"/>
      <c r="LHW433" s="185"/>
      <c r="LHX433" s="185"/>
      <c r="LHY433" s="185"/>
      <c r="LHZ433" s="185"/>
      <c r="LIA433" s="185"/>
      <c r="LIB433" s="185"/>
      <c r="LIC433" s="185"/>
      <c r="LID433" s="185"/>
      <c r="LIE433" s="185"/>
      <c r="LIF433" s="185"/>
      <c r="LIG433" s="185"/>
      <c r="LIH433" s="185"/>
      <c r="LII433" s="185"/>
      <c r="LIJ433" s="185"/>
      <c r="LIK433" s="185"/>
      <c r="LIL433" s="185"/>
      <c r="LIM433" s="185"/>
      <c r="LIN433" s="185"/>
      <c r="LIO433" s="185"/>
      <c r="LIP433" s="185"/>
      <c r="LIQ433" s="185"/>
      <c r="LIR433" s="185"/>
      <c r="LIS433" s="185"/>
      <c r="LIT433" s="185"/>
      <c r="LIU433" s="185"/>
      <c r="LIV433" s="185"/>
      <c r="LIW433" s="185"/>
      <c r="LIX433" s="185"/>
      <c r="LIY433" s="185"/>
      <c r="LIZ433" s="185"/>
      <c r="LJA433" s="185"/>
      <c r="LJB433" s="185"/>
      <c r="LJC433" s="185"/>
      <c r="LJD433" s="185"/>
      <c r="LJE433" s="185"/>
      <c r="LJF433" s="185"/>
      <c r="LJG433" s="185"/>
      <c r="LJH433" s="185"/>
      <c r="LJI433" s="185"/>
      <c r="LJJ433" s="185"/>
      <c r="LJK433" s="185"/>
      <c r="LJL433" s="185"/>
      <c r="LJM433" s="185"/>
      <c r="LJN433" s="185"/>
      <c r="LJO433" s="185"/>
      <c r="LJP433" s="185"/>
      <c r="LJQ433" s="185"/>
      <c r="LJR433" s="185"/>
      <c r="LJS433" s="185"/>
      <c r="LJT433" s="185"/>
      <c r="LJU433" s="185"/>
      <c r="LJV433" s="185"/>
      <c r="LJW433" s="185"/>
      <c r="LJX433" s="185"/>
      <c r="LJY433" s="185"/>
      <c r="LJZ433" s="185"/>
      <c r="LKA433" s="185"/>
      <c r="LKB433" s="185"/>
      <c r="LKC433" s="185"/>
      <c r="LKD433" s="185"/>
      <c r="LKE433" s="185"/>
      <c r="LKF433" s="185"/>
      <c r="LKG433" s="185"/>
      <c r="LKH433" s="185"/>
      <c r="LKI433" s="185"/>
      <c r="LKJ433" s="185"/>
      <c r="LKK433" s="185"/>
      <c r="LKL433" s="185"/>
      <c r="LKM433" s="185"/>
      <c r="LKN433" s="185"/>
      <c r="LKO433" s="185"/>
      <c r="LKP433" s="185"/>
      <c r="LKQ433" s="185"/>
      <c r="LKR433" s="185"/>
      <c r="LKS433" s="185"/>
      <c r="LKT433" s="185"/>
      <c r="LKU433" s="185"/>
      <c r="LKV433" s="185"/>
      <c r="LKW433" s="185"/>
      <c r="LKX433" s="185"/>
      <c r="LKY433" s="185"/>
      <c r="LKZ433" s="185"/>
      <c r="LLA433" s="185"/>
      <c r="LLB433" s="185"/>
      <c r="LLC433" s="185"/>
      <c r="LLD433" s="185"/>
      <c r="LLE433" s="185"/>
      <c r="LLF433" s="185"/>
      <c r="LLG433" s="185"/>
      <c r="LLH433" s="185"/>
      <c r="LLI433" s="185"/>
      <c r="LLJ433" s="185"/>
      <c r="LLK433" s="185"/>
      <c r="LLL433" s="185"/>
      <c r="LLM433" s="185"/>
      <c r="LLN433" s="185"/>
      <c r="LLO433" s="185"/>
      <c r="LLP433" s="185"/>
      <c r="LLQ433" s="185"/>
      <c r="LLR433" s="185"/>
      <c r="LLS433" s="185"/>
      <c r="LLT433" s="185"/>
      <c r="LLU433" s="185"/>
      <c r="LLV433" s="185"/>
      <c r="LLW433" s="185"/>
      <c r="LLX433" s="185"/>
      <c r="LLY433" s="185"/>
      <c r="LLZ433" s="185"/>
      <c r="LMA433" s="185"/>
      <c r="LMB433" s="185"/>
      <c r="LMC433" s="185"/>
      <c r="LMD433" s="185"/>
      <c r="LME433" s="185"/>
      <c r="LMF433" s="185"/>
      <c r="LMG433" s="185"/>
      <c r="LMH433" s="185"/>
      <c r="LMI433" s="185"/>
      <c r="LMJ433" s="185"/>
      <c r="LMK433" s="185"/>
      <c r="LML433" s="185"/>
      <c r="LMM433" s="185"/>
      <c r="LMN433" s="185"/>
      <c r="LMO433" s="185"/>
      <c r="LMP433" s="185"/>
      <c r="LMQ433" s="185"/>
      <c r="LMR433" s="185"/>
      <c r="LMS433" s="185"/>
      <c r="LMT433" s="185"/>
      <c r="LMU433" s="185"/>
      <c r="LMV433" s="185"/>
      <c r="LMW433" s="185"/>
      <c r="LMX433" s="185"/>
      <c r="LMY433" s="185"/>
      <c r="LMZ433" s="185"/>
      <c r="LNA433" s="185"/>
      <c r="LNB433" s="185"/>
      <c r="LNC433" s="185"/>
      <c r="LND433" s="185"/>
      <c r="LNE433" s="185"/>
      <c r="LNF433" s="185"/>
      <c r="LNG433" s="185"/>
      <c r="LNH433" s="185"/>
      <c r="LNI433" s="185"/>
      <c r="LNJ433" s="185"/>
      <c r="LNK433" s="185"/>
      <c r="LNL433" s="185"/>
      <c r="LNM433" s="185"/>
      <c r="LNN433" s="185"/>
      <c r="LNO433" s="185"/>
      <c r="LNP433" s="185"/>
      <c r="LNQ433" s="185"/>
      <c r="LNR433" s="185"/>
      <c r="LNS433" s="185"/>
      <c r="LNT433" s="185"/>
      <c r="LNU433" s="185"/>
      <c r="LNV433" s="185"/>
      <c r="LNW433" s="185"/>
      <c r="LNX433" s="185"/>
      <c r="LNY433" s="185"/>
      <c r="LNZ433" s="185"/>
      <c r="LOA433" s="185"/>
      <c r="LOB433" s="185"/>
      <c r="LOC433" s="185"/>
      <c r="LOD433" s="185"/>
      <c r="LOE433" s="185"/>
      <c r="LOF433" s="185"/>
      <c r="LOG433" s="185"/>
      <c r="LOH433" s="185"/>
      <c r="LOI433" s="185"/>
      <c r="LOJ433" s="185"/>
      <c r="LOK433" s="185"/>
      <c r="LOL433" s="185"/>
      <c r="LOM433" s="185"/>
      <c r="LON433" s="185"/>
      <c r="LOO433" s="185"/>
      <c r="LOP433" s="185"/>
      <c r="LOQ433" s="185"/>
      <c r="LOR433" s="185"/>
      <c r="LOS433" s="185"/>
      <c r="LOT433" s="185"/>
      <c r="LOU433" s="185"/>
      <c r="LOV433" s="185"/>
      <c r="LOW433" s="185"/>
      <c r="LOX433" s="185"/>
      <c r="LOY433" s="185"/>
      <c r="LOZ433" s="185"/>
      <c r="LPA433" s="185"/>
      <c r="LPB433" s="185"/>
      <c r="LPC433" s="185"/>
      <c r="LPD433" s="185"/>
      <c r="LPE433" s="185"/>
      <c r="LPF433" s="185"/>
      <c r="LPG433" s="185"/>
      <c r="LPH433" s="185"/>
      <c r="LPI433" s="185"/>
      <c r="LPJ433" s="185"/>
      <c r="LPK433" s="185"/>
      <c r="LPL433" s="185"/>
      <c r="LPM433" s="185"/>
      <c r="LPN433" s="185"/>
      <c r="LPO433" s="185"/>
      <c r="LPP433" s="185"/>
      <c r="LPQ433" s="185"/>
      <c r="LPR433" s="185"/>
      <c r="LPS433" s="185"/>
      <c r="LPT433" s="185"/>
      <c r="LPU433" s="185"/>
      <c r="LPV433" s="185"/>
      <c r="LPW433" s="185"/>
      <c r="LPX433" s="185"/>
      <c r="LPY433" s="185"/>
      <c r="LPZ433" s="185"/>
      <c r="LQA433" s="185"/>
      <c r="LQB433" s="185"/>
      <c r="LQC433" s="185"/>
      <c r="LQD433" s="185"/>
      <c r="LQE433" s="185"/>
      <c r="LQF433" s="185"/>
      <c r="LQG433" s="185"/>
      <c r="LQH433" s="185"/>
      <c r="LQI433" s="185"/>
      <c r="LQJ433" s="185"/>
      <c r="LQK433" s="185"/>
      <c r="LQL433" s="185"/>
      <c r="LQM433" s="185"/>
      <c r="LQN433" s="185"/>
      <c r="LQO433" s="185"/>
      <c r="LQP433" s="185"/>
      <c r="LQQ433" s="185"/>
      <c r="LQR433" s="185"/>
      <c r="LQS433" s="185"/>
      <c r="LQT433" s="185"/>
      <c r="LQU433" s="185"/>
      <c r="LQV433" s="185"/>
      <c r="LQW433" s="185"/>
      <c r="LQX433" s="185"/>
      <c r="LQY433" s="185"/>
      <c r="LQZ433" s="185"/>
      <c r="LRA433" s="185"/>
      <c r="LRB433" s="185"/>
      <c r="LRC433" s="185"/>
      <c r="LRD433" s="185"/>
      <c r="LRE433" s="185"/>
      <c r="LRF433" s="185"/>
      <c r="LRG433" s="185"/>
      <c r="LRH433" s="185"/>
      <c r="LRI433" s="185"/>
      <c r="LRJ433" s="185"/>
      <c r="LRK433" s="185"/>
      <c r="LRL433" s="185"/>
      <c r="LRM433" s="185"/>
      <c r="LRN433" s="185"/>
      <c r="LRO433" s="185"/>
      <c r="LRP433" s="185"/>
      <c r="LRQ433" s="185"/>
      <c r="LRR433" s="185"/>
      <c r="LRS433" s="185"/>
      <c r="LRT433" s="185"/>
      <c r="LRU433" s="185"/>
      <c r="LRV433" s="185"/>
      <c r="LRW433" s="185"/>
      <c r="LRX433" s="185"/>
      <c r="LRY433" s="185"/>
      <c r="LRZ433" s="185"/>
      <c r="LSA433" s="185"/>
      <c r="LSB433" s="185"/>
      <c r="LSC433" s="185"/>
      <c r="LSD433" s="185"/>
      <c r="LSE433" s="185"/>
      <c r="LSF433" s="185"/>
      <c r="LSG433" s="185"/>
      <c r="LSH433" s="185"/>
      <c r="LSI433" s="185"/>
      <c r="LSJ433" s="185"/>
      <c r="LSK433" s="185"/>
      <c r="LSL433" s="185"/>
      <c r="LSM433" s="185"/>
      <c r="LSN433" s="185"/>
      <c r="LSO433" s="185"/>
      <c r="LSP433" s="185"/>
      <c r="LSQ433" s="185"/>
      <c r="LSR433" s="185"/>
      <c r="LSS433" s="185"/>
      <c r="LST433" s="185"/>
      <c r="LSU433" s="185"/>
      <c r="LSV433" s="185"/>
      <c r="LSW433" s="185"/>
      <c r="LSX433" s="185"/>
      <c r="LSY433" s="185"/>
      <c r="LSZ433" s="185"/>
      <c r="LTA433" s="185"/>
      <c r="LTB433" s="185"/>
      <c r="LTC433" s="185"/>
      <c r="LTD433" s="185"/>
      <c r="LTE433" s="185"/>
      <c r="LTF433" s="185"/>
      <c r="LTG433" s="185"/>
      <c r="LTH433" s="185"/>
      <c r="LTI433" s="185"/>
      <c r="LTJ433" s="185"/>
      <c r="LTK433" s="185"/>
      <c r="LTL433" s="185"/>
      <c r="LTM433" s="185"/>
      <c r="LTN433" s="185"/>
      <c r="LTO433" s="185"/>
      <c r="LTP433" s="185"/>
      <c r="LTQ433" s="185"/>
      <c r="LTR433" s="185"/>
      <c r="LTS433" s="185"/>
      <c r="LTT433" s="185"/>
      <c r="LTU433" s="185"/>
      <c r="LTV433" s="185"/>
      <c r="LTW433" s="185"/>
      <c r="LTX433" s="185"/>
      <c r="LTY433" s="185"/>
      <c r="LTZ433" s="185"/>
      <c r="LUA433" s="185"/>
      <c r="LUB433" s="185"/>
      <c r="LUC433" s="185"/>
      <c r="LUD433" s="185"/>
      <c r="LUE433" s="185"/>
      <c r="LUF433" s="185"/>
      <c r="LUG433" s="185"/>
      <c r="LUH433" s="185"/>
      <c r="LUI433" s="185"/>
      <c r="LUJ433" s="185"/>
      <c r="LUK433" s="185"/>
      <c r="LUL433" s="185"/>
      <c r="LUM433" s="185"/>
      <c r="LUN433" s="185"/>
      <c r="LUO433" s="185"/>
      <c r="LUP433" s="185"/>
      <c r="LUQ433" s="185"/>
      <c r="LUR433" s="185"/>
      <c r="LUS433" s="185"/>
      <c r="LUT433" s="185"/>
      <c r="LUU433" s="185"/>
      <c r="LUV433" s="185"/>
      <c r="LUW433" s="185"/>
      <c r="LUX433" s="185"/>
      <c r="LUY433" s="185"/>
      <c r="LUZ433" s="185"/>
      <c r="LVA433" s="185"/>
      <c r="LVB433" s="185"/>
      <c r="LVC433" s="185"/>
      <c r="LVD433" s="185"/>
      <c r="LVE433" s="185"/>
      <c r="LVF433" s="185"/>
      <c r="LVG433" s="185"/>
      <c r="LVH433" s="185"/>
      <c r="LVI433" s="185"/>
      <c r="LVJ433" s="185"/>
      <c r="LVK433" s="185"/>
      <c r="LVL433" s="185"/>
      <c r="LVM433" s="185"/>
      <c r="LVN433" s="185"/>
      <c r="LVO433" s="185"/>
      <c r="LVP433" s="185"/>
      <c r="LVQ433" s="185"/>
      <c r="LVR433" s="185"/>
      <c r="LVS433" s="185"/>
      <c r="LVT433" s="185"/>
      <c r="LVU433" s="185"/>
      <c r="LVV433" s="185"/>
      <c r="LVW433" s="185"/>
      <c r="LVX433" s="185"/>
      <c r="LVY433" s="185"/>
      <c r="LVZ433" s="185"/>
      <c r="LWA433" s="185"/>
      <c r="LWB433" s="185"/>
      <c r="LWC433" s="185"/>
      <c r="LWD433" s="185"/>
      <c r="LWE433" s="185"/>
      <c r="LWF433" s="185"/>
      <c r="LWG433" s="185"/>
      <c r="LWH433" s="185"/>
      <c r="LWI433" s="185"/>
      <c r="LWJ433" s="185"/>
      <c r="LWK433" s="185"/>
      <c r="LWL433" s="185"/>
      <c r="LWM433" s="185"/>
      <c r="LWN433" s="185"/>
      <c r="LWO433" s="185"/>
      <c r="LWP433" s="185"/>
      <c r="LWQ433" s="185"/>
      <c r="LWR433" s="185"/>
      <c r="LWS433" s="185"/>
      <c r="LWT433" s="185"/>
      <c r="LWU433" s="185"/>
      <c r="LWV433" s="185"/>
      <c r="LWW433" s="185"/>
      <c r="LWX433" s="185"/>
      <c r="LWY433" s="185"/>
      <c r="LWZ433" s="185"/>
      <c r="LXA433" s="185"/>
      <c r="LXB433" s="185"/>
      <c r="LXC433" s="185"/>
      <c r="LXD433" s="185"/>
      <c r="LXE433" s="185"/>
      <c r="LXF433" s="185"/>
      <c r="LXG433" s="185"/>
      <c r="LXH433" s="185"/>
      <c r="LXI433" s="185"/>
      <c r="LXJ433" s="185"/>
      <c r="LXK433" s="185"/>
      <c r="LXL433" s="185"/>
      <c r="LXM433" s="185"/>
      <c r="LXN433" s="185"/>
      <c r="LXO433" s="185"/>
      <c r="LXP433" s="185"/>
      <c r="LXQ433" s="185"/>
      <c r="LXR433" s="185"/>
      <c r="LXS433" s="185"/>
      <c r="LXT433" s="185"/>
      <c r="LXU433" s="185"/>
      <c r="LXV433" s="185"/>
      <c r="LXW433" s="185"/>
      <c r="LXX433" s="185"/>
      <c r="LXY433" s="185"/>
      <c r="LXZ433" s="185"/>
      <c r="LYA433" s="185"/>
      <c r="LYB433" s="185"/>
      <c r="LYC433" s="185"/>
      <c r="LYD433" s="185"/>
      <c r="LYE433" s="185"/>
      <c r="LYF433" s="185"/>
      <c r="LYG433" s="185"/>
      <c r="LYH433" s="185"/>
      <c r="LYI433" s="185"/>
      <c r="LYJ433" s="185"/>
      <c r="LYK433" s="185"/>
      <c r="LYL433" s="185"/>
      <c r="LYM433" s="185"/>
      <c r="LYN433" s="185"/>
      <c r="LYO433" s="185"/>
      <c r="LYP433" s="185"/>
      <c r="LYQ433" s="185"/>
      <c r="LYR433" s="185"/>
      <c r="LYS433" s="185"/>
      <c r="LYT433" s="185"/>
      <c r="LYU433" s="185"/>
      <c r="LYV433" s="185"/>
      <c r="LYW433" s="185"/>
      <c r="LYX433" s="185"/>
      <c r="LYY433" s="185"/>
      <c r="LYZ433" s="185"/>
      <c r="LZA433" s="185"/>
      <c r="LZB433" s="185"/>
      <c r="LZC433" s="185"/>
      <c r="LZD433" s="185"/>
      <c r="LZE433" s="185"/>
      <c r="LZF433" s="185"/>
      <c r="LZG433" s="185"/>
      <c r="LZH433" s="185"/>
      <c r="LZI433" s="185"/>
      <c r="LZJ433" s="185"/>
      <c r="LZK433" s="185"/>
      <c r="LZL433" s="185"/>
      <c r="LZM433" s="185"/>
      <c r="LZN433" s="185"/>
      <c r="LZO433" s="185"/>
      <c r="LZP433" s="185"/>
      <c r="LZQ433" s="185"/>
      <c r="LZR433" s="185"/>
      <c r="LZS433" s="185"/>
      <c r="LZT433" s="185"/>
      <c r="LZU433" s="185"/>
      <c r="LZV433" s="185"/>
      <c r="LZW433" s="185"/>
      <c r="LZX433" s="185"/>
      <c r="LZY433" s="185"/>
      <c r="LZZ433" s="185"/>
      <c r="MAA433" s="185"/>
      <c r="MAB433" s="185"/>
      <c r="MAC433" s="185"/>
      <c r="MAD433" s="185"/>
      <c r="MAE433" s="185"/>
      <c r="MAF433" s="185"/>
      <c r="MAG433" s="185"/>
      <c r="MAH433" s="185"/>
      <c r="MAI433" s="185"/>
      <c r="MAJ433" s="185"/>
      <c r="MAK433" s="185"/>
      <c r="MAL433" s="185"/>
      <c r="MAM433" s="185"/>
      <c r="MAN433" s="185"/>
      <c r="MAO433" s="185"/>
      <c r="MAP433" s="185"/>
      <c r="MAQ433" s="185"/>
      <c r="MAR433" s="185"/>
      <c r="MAS433" s="185"/>
      <c r="MAT433" s="185"/>
      <c r="MAU433" s="185"/>
      <c r="MAV433" s="185"/>
      <c r="MAW433" s="185"/>
      <c r="MAX433" s="185"/>
      <c r="MAY433" s="185"/>
      <c r="MAZ433" s="185"/>
      <c r="MBA433" s="185"/>
      <c r="MBB433" s="185"/>
      <c r="MBC433" s="185"/>
      <c r="MBD433" s="185"/>
      <c r="MBE433" s="185"/>
      <c r="MBF433" s="185"/>
      <c r="MBG433" s="185"/>
      <c r="MBH433" s="185"/>
      <c r="MBI433" s="185"/>
      <c r="MBJ433" s="185"/>
      <c r="MBK433" s="185"/>
      <c r="MBL433" s="185"/>
      <c r="MBM433" s="185"/>
      <c r="MBN433" s="185"/>
      <c r="MBO433" s="185"/>
      <c r="MBP433" s="185"/>
      <c r="MBQ433" s="185"/>
      <c r="MBR433" s="185"/>
      <c r="MBS433" s="185"/>
      <c r="MBT433" s="185"/>
      <c r="MBU433" s="185"/>
      <c r="MBV433" s="185"/>
      <c r="MBW433" s="185"/>
      <c r="MBX433" s="185"/>
      <c r="MBY433" s="185"/>
      <c r="MBZ433" s="185"/>
      <c r="MCA433" s="185"/>
      <c r="MCB433" s="185"/>
      <c r="MCC433" s="185"/>
      <c r="MCD433" s="185"/>
      <c r="MCE433" s="185"/>
      <c r="MCF433" s="185"/>
      <c r="MCG433" s="185"/>
      <c r="MCH433" s="185"/>
      <c r="MCI433" s="185"/>
      <c r="MCJ433" s="185"/>
      <c r="MCK433" s="185"/>
      <c r="MCL433" s="185"/>
      <c r="MCM433" s="185"/>
      <c r="MCN433" s="185"/>
      <c r="MCO433" s="185"/>
      <c r="MCP433" s="185"/>
      <c r="MCQ433" s="185"/>
      <c r="MCR433" s="185"/>
      <c r="MCS433" s="185"/>
      <c r="MCT433" s="185"/>
      <c r="MCU433" s="185"/>
      <c r="MCV433" s="185"/>
      <c r="MCW433" s="185"/>
      <c r="MCX433" s="185"/>
      <c r="MCY433" s="185"/>
      <c r="MCZ433" s="185"/>
      <c r="MDA433" s="185"/>
      <c r="MDB433" s="185"/>
      <c r="MDC433" s="185"/>
      <c r="MDD433" s="185"/>
      <c r="MDE433" s="185"/>
      <c r="MDF433" s="185"/>
      <c r="MDG433" s="185"/>
      <c r="MDH433" s="185"/>
      <c r="MDI433" s="185"/>
      <c r="MDJ433" s="185"/>
      <c r="MDK433" s="185"/>
      <c r="MDL433" s="185"/>
      <c r="MDM433" s="185"/>
      <c r="MDN433" s="185"/>
      <c r="MDO433" s="185"/>
      <c r="MDP433" s="185"/>
      <c r="MDQ433" s="185"/>
      <c r="MDR433" s="185"/>
      <c r="MDS433" s="185"/>
      <c r="MDT433" s="185"/>
      <c r="MDU433" s="185"/>
      <c r="MDV433" s="185"/>
      <c r="MDW433" s="185"/>
      <c r="MDX433" s="185"/>
      <c r="MDY433" s="185"/>
      <c r="MDZ433" s="185"/>
      <c r="MEA433" s="185"/>
      <c r="MEB433" s="185"/>
      <c r="MEC433" s="185"/>
      <c r="MED433" s="185"/>
      <c r="MEE433" s="185"/>
      <c r="MEF433" s="185"/>
      <c r="MEG433" s="185"/>
      <c r="MEH433" s="185"/>
      <c r="MEI433" s="185"/>
      <c r="MEJ433" s="185"/>
      <c r="MEK433" s="185"/>
      <c r="MEL433" s="185"/>
      <c r="MEM433" s="185"/>
      <c r="MEN433" s="185"/>
      <c r="MEO433" s="185"/>
      <c r="MEP433" s="185"/>
      <c r="MEQ433" s="185"/>
      <c r="MER433" s="185"/>
      <c r="MES433" s="185"/>
      <c r="MET433" s="185"/>
      <c r="MEU433" s="185"/>
      <c r="MEV433" s="185"/>
      <c r="MEW433" s="185"/>
      <c r="MEX433" s="185"/>
      <c r="MEY433" s="185"/>
      <c r="MEZ433" s="185"/>
      <c r="MFA433" s="185"/>
      <c r="MFB433" s="185"/>
      <c r="MFC433" s="185"/>
      <c r="MFD433" s="185"/>
      <c r="MFE433" s="185"/>
      <c r="MFF433" s="185"/>
      <c r="MFG433" s="185"/>
      <c r="MFH433" s="185"/>
      <c r="MFI433" s="185"/>
      <c r="MFJ433" s="185"/>
      <c r="MFK433" s="185"/>
      <c r="MFL433" s="185"/>
      <c r="MFM433" s="185"/>
      <c r="MFN433" s="185"/>
      <c r="MFO433" s="185"/>
      <c r="MFP433" s="185"/>
      <c r="MFQ433" s="185"/>
      <c r="MFR433" s="185"/>
      <c r="MFS433" s="185"/>
      <c r="MFT433" s="185"/>
      <c r="MFU433" s="185"/>
      <c r="MFV433" s="185"/>
      <c r="MFW433" s="185"/>
      <c r="MFX433" s="185"/>
      <c r="MFY433" s="185"/>
      <c r="MFZ433" s="185"/>
      <c r="MGA433" s="185"/>
      <c r="MGB433" s="185"/>
      <c r="MGC433" s="185"/>
      <c r="MGD433" s="185"/>
      <c r="MGE433" s="185"/>
      <c r="MGF433" s="185"/>
      <c r="MGG433" s="185"/>
      <c r="MGH433" s="185"/>
      <c r="MGI433" s="185"/>
      <c r="MGJ433" s="185"/>
      <c r="MGK433" s="185"/>
      <c r="MGL433" s="185"/>
      <c r="MGM433" s="185"/>
      <c r="MGN433" s="185"/>
      <c r="MGO433" s="185"/>
      <c r="MGP433" s="185"/>
      <c r="MGQ433" s="185"/>
      <c r="MGR433" s="185"/>
      <c r="MGS433" s="185"/>
      <c r="MGT433" s="185"/>
      <c r="MGU433" s="185"/>
      <c r="MGV433" s="185"/>
      <c r="MGW433" s="185"/>
      <c r="MGX433" s="185"/>
      <c r="MGY433" s="185"/>
      <c r="MGZ433" s="185"/>
      <c r="MHA433" s="185"/>
      <c r="MHB433" s="185"/>
      <c r="MHC433" s="185"/>
      <c r="MHD433" s="185"/>
      <c r="MHE433" s="185"/>
      <c r="MHF433" s="185"/>
      <c r="MHG433" s="185"/>
      <c r="MHH433" s="185"/>
      <c r="MHI433" s="185"/>
      <c r="MHJ433" s="185"/>
      <c r="MHK433" s="185"/>
      <c r="MHL433" s="185"/>
      <c r="MHM433" s="185"/>
      <c r="MHN433" s="185"/>
      <c r="MHO433" s="185"/>
      <c r="MHP433" s="185"/>
      <c r="MHQ433" s="185"/>
      <c r="MHR433" s="185"/>
      <c r="MHS433" s="185"/>
      <c r="MHT433" s="185"/>
      <c r="MHU433" s="185"/>
      <c r="MHV433" s="185"/>
      <c r="MHW433" s="185"/>
      <c r="MHX433" s="185"/>
      <c r="MHY433" s="185"/>
      <c r="MHZ433" s="185"/>
      <c r="MIA433" s="185"/>
      <c r="MIB433" s="185"/>
      <c r="MIC433" s="185"/>
      <c r="MID433" s="185"/>
      <c r="MIE433" s="185"/>
      <c r="MIF433" s="185"/>
      <c r="MIG433" s="185"/>
      <c r="MIH433" s="185"/>
      <c r="MII433" s="185"/>
      <c r="MIJ433" s="185"/>
      <c r="MIK433" s="185"/>
      <c r="MIL433" s="185"/>
      <c r="MIM433" s="185"/>
      <c r="MIN433" s="185"/>
      <c r="MIO433" s="185"/>
      <c r="MIP433" s="185"/>
      <c r="MIQ433" s="185"/>
      <c r="MIR433" s="185"/>
      <c r="MIS433" s="185"/>
      <c r="MIT433" s="185"/>
      <c r="MIU433" s="185"/>
      <c r="MIV433" s="185"/>
      <c r="MIW433" s="185"/>
      <c r="MIX433" s="185"/>
      <c r="MIY433" s="185"/>
      <c r="MIZ433" s="185"/>
      <c r="MJA433" s="185"/>
      <c r="MJB433" s="185"/>
      <c r="MJC433" s="185"/>
      <c r="MJD433" s="185"/>
      <c r="MJE433" s="185"/>
      <c r="MJF433" s="185"/>
      <c r="MJG433" s="185"/>
      <c r="MJH433" s="185"/>
      <c r="MJI433" s="185"/>
      <c r="MJJ433" s="185"/>
      <c r="MJK433" s="185"/>
      <c r="MJL433" s="185"/>
      <c r="MJM433" s="185"/>
      <c r="MJN433" s="185"/>
      <c r="MJO433" s="185"/>
      <c r="MJP433" s="185"/>
      <c r="MJQ433" s="185"/>
      <c r="MJR433" s="185"/>
      <c r="MJS433" s="185"/>
      <c r="MJT433" s="185"/>
      <c r="MJU433" s="185"/>
      <c r="MJV433" s="185"/>
      <c r="MJW433" s="185"/>
      <c r="MJX433" s="185"/>
      <c r="MJY433" s="185"/>
      <c r="MJZ433" s="185"/>
      <c r="MKA433" s="185"/>
      <c r="MKB433" s="185"/>
      <c r="MKC433" s="185"/>
      <c r="MKD433" s="185"/>
      <c r="MKE433" s="185"/>
      <c r="MKF433" s="185"/>
      <c r="MKG433" s="185"/>
      <c r="MKH433" s="185"/>
      <c r="MKI433" s="185"/>
      <c r="MKJ433" s="185"/>
      <c r="MKK433" s="185"/>
      <c r="MKL433" s="185"/>
      <c r="MKM433" s="185"/>
      <c r="MKN433" s="185"/>
      <c r="MKO433" s="185"/>
      <c r="MKP433" s="185"/>
      <c r="MKQ433" s="185"/>
      <c r="MKR433" s="185"/>
      <c r="MKS433" s="185"/>
      <c r="MKT433" s="185"/>
      <c r="MKU433" s="185"/>
      <c r="MKV433" s="185"/>
      <c r="MKW433" s="185"/>
      <c r="MKX433" s="185"/>
      <c r="MKY433" s="185"/>
      <c r="MKZ433" s="185"/>
      <c r="MLA433" s="185"/>
      <c r="MLB433" s="185"/>
      <c r="MLC433" s="185"/>
      <c r="MLD433" s="185"/>
      <c r="MLE433" s="185"/>
      <c r="MLF433" s="185"/>
      <c r="MLG433" s="185"/>
      <c r="MLH433" s="185"/>
      <c r="MLI433" s="185"/>
      <c r="MLJ433" s="185"/>
      <c r="MLK433" s="185"/>
      <c r="MLL433" s="185"/>
      <c r="MLM433" s="185"/>
      <c r="MLN433" s="185"/>
      <c r="MLO433" s="185"/>
      <c r="MLP433" s="185"/>
      <c r="MLQ433" s="185"/>
      <c r="MLR433" s="185"/>
      <c r="MLS433" s="185"/>
      <c r="MLT433" s="185"/>
      <c r="MLU433" s="185"/>
      <c r="MLV433" s="185"/>
      <c r="MLW433" s="185"/>
      <c r="MLX433" s="185"/>
      <c r="MLY433" s="185"/>
      <c r="MLZ433" s="185"/>
      <c r="MMA433" s="185"/>
      <c r="MMB433" s="185"/>
      <c r="MMC433" s="185"/>
      <c r="MMD433" s="185"/>
      <c r="MME433" s="185"/>
      <c r="MMF433" s="185"/>
      <c r="MMG433" s="185"/>
      <c r="MMH433" s="185"/>
      <c r="MMI433" s="185"/>
      <c r="MMJ433" s="185"/>
      <c r="MMK433" s="185"/>
      <c r="MML433" s="185"/>
      <c r="MMM433" s="185"/>
      <c r="MMN433" s="185"/>
      <c r="MMO433" s="185"/>
      <c r="MMP433" s="185"/>
      <c r="MMQ433" s="185"/>
      <c r="MMR433" s="185"/>
      <c r="MMS433" s="185"/>
      <c r="MMT433" s="185"/>
      <c r="MMU433" s="185"/>
      <c r="MMV433" s="185"/>
      <c r="MMW433" s="185"/>
      <c r="MMX433" s="185"/>
      <c r="MMY433" s="185"/>
      <c r="MMZ433" s="185"/>
      <c r="MNA433" s="185"/>
      <c r="MNB433" s="185"/>
      <c r="MNC433" s="185"/>
      <c r="MND433" s="185"/>
      <c r="MNE433" s="185"/>
      <c r="MNF433" s="185"/>
      <c r="MNG433" s="185"/>
      <c r="MNH433" s="185"/>
      <c r="MNI433" s="185"/>
      <c r="MNJ433" s="185"/>
      <c r="MNK433" s="185"/>
      <c r="MNL433" s="185"/>
      <c r="MNM433" s="185"/>
      <c r="MNN433" s="185"/>
      <c r="MNO433" s="185"/>
      <c r="MNP433" s="185"/>
      <c r="MNQ433" s="185"/>
      <c r="MNR433" s="185"/>
      <c r="MNS433" s="185"/>
      <c r="MNT433" s="185"/>
      <c r="MNU433" s="185"/>
      <c r="MNV433" s="185"/>
      <c r="MNW433" s="185"/>
      <c r="MNX433" s="185"/>
      <c r="MNY433" s="185"/>
      <c r="MNZ433" s="185"/>
      <c r="MOA433" s="185"/>
      <c r="MOB433" s="185"/>
      <c r="MOC433" s="185"/>
      <c r="MOD433" s="185"/>
      <c r="MOE433" s="185"/>
      <c r="MOF433" s="185"/>
      <c r="MOG433" s="185"/>
      <c r="MOH433" s="185"/>
      <c r="MOI433" s="185"/>
      <c r="MOJ433" s="185"/>
      <c r="MOK433" s="185"/>
      <c r="MOL433" s="185"/>
      <c r="MOM433" s="185"/>
      <c r="MON433" s="185"/>
      <c r="MOO433" s="185"/>
      <c r="MOP433" s="185"/>
      <c r="MOQ433" s="185"/>
      <c r="MOR433" s="185"/>
      <c r="MOS433" s="185"/>
      <c r="MOT433" s="185"/>
      <c r="MOU433" s="185"/>
      <c r="MOV433" s="185"/>
      <c r="MOW433" s="185"/>
      <c r="MOX433" s="185"/>
      <c r="MOY433" s="185"/>
      <c r="MOZ433" s="185"/>
      <c r="MPA433" s="185"/>
      <c r="MPB433" s="185"/>
      <c r="MPC433" s="185"/>
      <c r="MPD433" s="185"/>
      <c r="MPE433" s="185"/>
      <c r="MPF433" s="185"/>
      <c r="MPG433" s="185"/>
      <c r="MPH433" s="185"/>
      <c r="MPI433" s="185"/>
      <c r="MPJ433" s="185"/>
      <c r="MPK433" s="185"/>
      <c r="MPL433" s="185"/>
      <c r="MPM433" s="185"/>
      <c r="MPN433" s="185"/>
      <c r="MPO433" s="185"/>
      <c r="MPP433" s="185"/>
      <c r="MPQ433" s="185"/>
      <c r="MPR433" s="185"/>
      <c r="MPS433" s="185"/>
      <c r="MPT433" s="185"/>
      <c r="MPU433" s="185"/>
      <c r="MPV433" s="185"/>
      <c r="MPW433" s="185"/>
      <c r="MPX433" s="185"/>
      <c r="MPY433" s="185"/>
      <c r="MPZ433" s="185"/>
      <c r="MQA433" s="185"/>
      <c r="MQB433" s="185"/>
      <c r="MQC433" s="185"/>
      <c r="MQD433" s="185"/>
      <c r="MQE433" s="185"/>
      <c r="MQF433" s="185"/>
      <c r="MQG433" s="185"/>
      <c r="MQH433" s="185"/>
      <c r="MQI433" s="185"/>
      <c r="MQJ433" s="185"/>
      <c r="MQK433" s="185"/>
      <c r="MQL433" s="185"/>
      <c r="MQM433" s="185"/>
      <c r="MQN433" s="185"/>
      <c r="MQO433" s="185"/>
      <c r="MQP433" s="185"/>
      <c r="MQQ433" s="185"/>
      <c r="MQR433" s="185"/>
      <c r="MQS433" s="185"/>
      <c r="MQT433" s="185"/>
      <c r="MQU433" s="185"/>
      <c r="MQV433" s="185"/>
      <c r="MQW433" s="185"/>
      <c r="MQX433" s="185"/>
      <c r="MQY433" s="185"/>
      <c r="MQZ433" s="185"/>
      <c r="MRA433" s="185"/>
      <c r="MRB433" s="185"/>
      <c r="MRC433" s="185"/>
      <c r="MRD433" s="185"/>
      <c r="MRE433" s="185"/>
      <c r="MRF433" s="185"/>
      <c r="MRG433" s="185"/>
      <c r="MRH433" s="185"/>
      <c r="MRI433" s="185"/>
      <c r="MRJ433" s="185"/>
      <c r="MRK433" s="185"/>
      <c r="MRL433" s="185"/>
      <c r="MRM433" s="185"/>
      <c r="MRN433" s="185"/>
      <c r="MRO433" s="185"/>
      <c r="MRP433" s="185"/>
      <c r="MRQ433" s="185"/>
      <c r="MRR433" s="185"/>
      <c r="MRS433" s="185"/>
      <c r="MRT433" s="185"/>
      <c r="MRU433" s="185"/>
      <c r="MRV433" s="185"/>
      <c r="MRW433" s="185"/>
      <c r="MRX433" s="185"/>
      <c r="MRY433" s="185"/>
      <c r="MRZ433" s="185"/>
      <c r="MSA433" s="185"/>
      <c r="MSB433" s="185"/>
      <c r="MSC433" s="185"/>
      <c r="MSD433" s="185"/>
      <c r="MSE433" s="185"/>
      <c r="MSF433" s="185"/>
      <c r="MSG433" s="185"/>
      <c r="MSH433" s="185"/>
      <c r="MSI433" s="185"/>
      <c r="MSJ433" s="185"/>
      <c r="MSK433" s="185"/>
      <c r="MSL433" s="185"/>
      <c r="MSM433" s="185"/>
      <c r="MSN433" s="185"/>
      <c r="MSO433" s="185"/>
      <c r="MSP433" s="185"/>
      <c r="MSQ433" s="185"/>
      <c r="MSR433" s="185"/>
      <c r="MSS433" s="185"/>
      <c r="MST433" s="185"/>
      <c r="MSU433" s="185"/>
      <c r="MSV433" s="185"/>
      <c r="MSW433" s="185"/>
      <c r="MSX433" s="185"/>
      <c r="MSY433" s="185"/>
      <c r="MSZ433" s="185"/>
      <c r="MTA433" s="185"/>
      <c r="MTB433" s="185"/>
      <c r="MTC433" s="185"/>
      <c r="MTD433" s="185"/>
      <c r="MTE433" s="185"/>
      <c r="MTF433" s="185"/>
      <c r="MTG433" s="185"/>
      <c r="MTH433" s="185"/>
      <c r="MTI433" s="185"/>
      <c r="MTJ433" s="185"/>
      <c r="MTK433" s="185"/>
      <c r="MTL433" s="185"/>
      <c r="MTM433" s="185"/>
      <c r="MTN433" s="185"/>
      <c r="MTO433" s="185"/>
      <c r="MTP433" s="185"/>
      <c r="MTQ433" s="185"/>
      <c r="MTR433" s="185"/>
      <c r="MTS433" s="185"/>
      <c r="MTT433" s="185"/>
      <c r="MTU433" s="185"/>
      <c r="MTV433" s="185"/>
      <c r="MTW433" s="185"/>
      <c r="MTX433" s="185"/>
      <c r="MTY433" s="185"/>
      <c r="MTZ433" s="185"/>
      <c r="MUA433" s="185"/>
      <c r="MUB433" s="185"/>
      <c r="MUC433" s="185"/>
      <c r="MUD433" s="185"/>
      <c r="MUE433" s="185"/>
      <c r="MUF433" s="185"/>
      <c r="MUG433" s="185"/>
      <c r="MUH433" s="185"/>
      <c r="MUI433" s="185"/>
      <c r="MUJ433" s="185"/>
      <c r="MUK433" s="185"/>
      <c r="MUL433" s="185"/>
      <c r="MUM433" s="185"/>
      <c r="MUN433" s="185"/>
      <c r="MUO433" s="185"/>
      <c r="MUP433" s="185"/>
      <c r="MUQ433" s="185"/>
      <c r="MUR433" s="185"/>
      <c r="MUS433" s="185"/>
      <c r="MUT433" s="185"/>
      <c r="MUU433" s="185"/>
      <c r="MUV433" s="185"/>
      <c r="MUW433" s="185"/>
      <c r="MUX433" s="185"/>
      <c r="MUY433" s="185"/>
      <c r="MUZ433" s="185"/>
      <c r="MVA433" s="185"/>
      <c r="MVB433" s="185"/>
      <c r="MVC433" s="185"/>
      <c r="MVD433" s="185"/>
      <c r="MVE433" s="185"/>
      <c r="MVF433" s="185"/>
      <c r="MVG433" s="185"/>
      <c r="MVH433" s="185"/>
      <c r="MVI433" s="185"/>
      <c r="MVJ433" s="185"/>
      <c r="MVK433" s="185"/>
      <c r="MVL433" s="185"/>
      <c r="MVM433" s="185"/>
      <c r="MVN433" s="185"/>
      <c r="MVO433" s="185"/>
      <c r="MVP433" s="185"/>
      <c r="MVQ433" s="185"/>
      <c r="MVR433" s="185"/>
      <c r="MVS433" s="185"/>
      <c r="MVT433" s="185"/>
      <c r="MVU433" s="185"/>
      <c r="MVV433" s="185"/>
      <c r="MVW433" s="185"/>
      <c r="MVX433" s="185"/>
      <c r="MVY433" s="185"/>
      <c r="MVZ433" s="185"/>
      <c r="MWA433" s="185"/>
      <c r="MWB433" s="185"/>
      <c r="MWC433" s="185"/>
      <c r="MWD433" s="185"/>
      <c r="MWE433" s="185"/>
      <c r="MWF433" s="185"/>
      <c r="MWG433" s="185"/>
      <c r="MWH433" s="185"/>
      <c r="MWI433" s="185"/>
      <c r="MWJ433" s="185"/>
      <c r="MWK433" s="185"/>
      <c r="MWL433" s="185"/>
      <c r="MWM433" s="185"/>
      <c r="MWN433" s="185"/>
      <c r="MWO433" s="185"/>
      <c r="MWP433" s="185"/>
      <c r="MWQ433" s="185"/>
      <c r="MWR433" s="185"/>
      <c r="MWS433" s="185"/>
      <c r="MWT433" s="185"/>
      <c r="MWU433" s="185"/>
      <c r="MWV433" s="185"/>
      <c r="MWW433" s="185"/>
      <c r="MWX433" s="185"/>
      <c r="MWY433" s="185"/>
      <c r="MWZ433" s="185"/>
      <c r="MXA433" s="185"/>
      <c r="MXB433" s="185"/>
      <c r="MXC433" s="185"/>
      <c r="MXD433" s="185"/>
      <c r="MXE433" s="185"/>
      <c r="MXF433" s="185"/>
      <c r="MXG433" s="185"/>
      <c r="MXH433" s="185"/>
      <c r="MXI433" s="185"/>
      <c r="MXJ433" s="185"/>
      <c r="MXK433" s="185"/>
      <c r="MXL433" s="185"/>
      <c r="MXM433" s="185"/>
      <c r="MXN433" s="185"/>
      <c r="MXO433" s="185"/>
      <c r="MXP433" s="185"/>
      <c r="MXQ433" s="185"/>
      <c r="MXR433" s="185"/>
      <c r="MXS433" s="185"/>
      <c r="MXT433" s="185"/>
      <c r="MXU433" s="185"/>
      <c r="MXV433" s="185"/>
      <c r="MXW433" s="185"/>
      <c r="MXX433" s="185"/>
      <c r="MXY433" s="185"/>
      <c r="MXZ433" s="185"/>
      <c r="MYA433" s="185"/>
      <c r="MYB433" s="185"/>
      <c r="MYC433" s="185"/>
      <c r="MYD433" s="185"/>
      <c r="MYE433" s="185"/>
      <c r="MYF433" s="185"/>
      <c r="MYG433" s="185"/>
      <c r="MYH433" s="185"/>
      <c r="MYI433" s="185"/>
      <c r="MYJ433" s="185"/>
      <c r="MYK433" s="185"/>
      <c r="MYL433" s="185"/>
      <c r="MYM433" s="185"/>
      <c r="MYN433" s="185"/>
      <c r="MYO433" s="185"/>
      <c r="MYP433" s="185"/>
      <c r="MYQ433" s="185"/>
      <c r="MYR433" s="185"/>
      <c r="MYS433" s="185"/>
      <c r="MYT433" s="185"/>
      <c r="MYU433" s="185"/>
      <c r="MYV433" s="185"/>
      <c r="MYW433" s="185"/>
      <c r="MYX433" s="185"/>
      <c r="MYY433" s="185"/>
      <c r="MYZ433" s="185"/>
      <c r="MZA433" s="185"/>
      <c r="MZB433" s="185"/>
      <c r="MZC433" s="185"/>
      <c r="MZD433" s="185"/>
      <c r="MZE433" s="185"/>
      <c r="MZF433" s="185"/>
      <c r="MZG433" s="185"/>
      <c r="MZH433" s="185"/>
      <c r="MZI433" s="185"/>
      <c r="MZJ433" s="185"/>
      <c r="MZK433" s="185"/>
      <c r="MZL433" s="185"/>
      <c r="MZM433" s="185"/>
      <c r="MZN433" s="185"/>
      <c r="MZO433" s="185"/>
      <c r="MZP433" s="185"/>
      <c r="MZQ433" s="185"/>
      <c r="MZR433" s="185"/>
      <c r="MZS433" s="185"/>
      <c r="MZT433" s="185"/>
      <c r="MZU433" s="185"/>
      <c r="MZV433" s="185"/>
      <c r="MZW433" s="185"/>
      <c r="MZX433" s="185"/>
      <c r="MZY433" s="185"/>
      <c r="MZZ433" s="185"/>
      <c r="NAA433" s="185"/>
      <c r="NAB433" s="185"/>
      <c r="NAC433" s="185"/>
      <c r="NAD433" s="185"/>
      <c r="NAE433" s="185"/>
      <c r="NAF433" s="185"/>
      <c r="NAG433" s="185"/>
      <c r="NAH433" s="185"/>
      <c r="NAI433" s="185"/>
      <c r="NAJ433" s="185"/>
      <c r="NAK433" s="185"/>
      <c r="NAL433" s="185"/>
      <c r="NAM433" s="185"/>
      <c r="NAN433" s="185"/>
      <c r="NAO433" s="185"/>
      <c r="NAP433" s="185"/>
      <c r="NAQ433" s="185"/>
      <c r="NAR433" s="185"/>
      <c r="NAS433" s="185"/>
      <c r="NAT433" s="185"/>
      <c r="NAU433" s="185"/>
      <c r="NAV433" s="185"/>
      <c r="NAW433" s="185"/>
      <c r="NAX433" s="185"/>
      <c r="NAY433" s="185"/>
      <c r="NAZ433" s="185"/>
      <c r="NBA433" s="185"/>
      <c r="NBB433" s="185"/>
      <c r="NBC433" s="185"/>
      <c r="NBD433" s="185"/>
      <c r="NBE433" s="185"/>
      <c r="NBF433" s="185"/>
      <c r="NBG433" s="185"/>
      <c r="NBH433" s="185"/>
      <c r="NBI433" s="185"/>
      <c r="NBJ433" s="185"/>
      <c r="NBK433" s="185"/>
      <c r="NBL433" s="185"/>
      <c r="NBM433" s="185"/>
      <c r="NBN433" s="185"/>
      <c r="NBO433" s="185"/>
      <c r="NBP433" s="185"/>
      <c r="NBQ433" s="185"/>
      <c r="NBR433" s="185"/>
      <c r="NBS433" s="185"/>
      <c r="NBT433" s="185"/>
      <c r="NBU433" s="185"/>
      <c r="NBV433" s="185"/>
      <c r="NBW433" s="185"/>
      <c r="NBX433" s="185"/>
      <c r="NBY433" s="185"/>
      <c r="NBZ433" s="185"/>
      <c r="NCA433" s="185"/>
      <c r="NCB433" s="185"/>
      <c r="NCC433" s="185"/>
      <c r="NCD433" s="185"/>
      <c r="NCE433" s="185"/>
      <c r="NCF433" s="185"/>
      <c r="NCG433" s="185"/>
      <c r="NCH433" s="185"/>
      <c r="NCI433" s="185"/>
      <c r="NCJ433" s="185"/>
      <c r="NCK433" s="185"/>
      <c r="NCL433" s="185"/>
      <c r="NCM433" s="185"/>
      <c r="NCN433" s="185"/>
      <c r="NCO433" s="185"/>
      <c r="NCP433" s="185"/>
      <c r="NCQ433" s="185"/>
      <c r="NCR433" s="185"/>
      <c r="NCS433" s="185"/>
      <c r="NCT433" s="185"/>
      <c r="NCU433" s="185"/>
      <c r="NCV433" s="185"/>
      <c r="NCW433" s="185"/>
      <c r="NCX433" s="185"/>
      <c r="NCY433" s="185"/>
      <c r="NCZ433" s="185"/>
      <c r="NDA433" s="185"/>
      <c r="NDB433" s="185"/>
      <c r="NDC433" s="185"/>
      <c r="NDD433" s="185"/>
      <c r="NDE433" s="185"/>
      <c r="NDF433" s="185"/>
      <c r="NDG433" s="185"/>
      <c r="NDH433" s="185"/>
      <c r="NDI433" s="185"/>
      <c r="NDJ433" s="185"/>
      <c r="NDK433" s="185"/>
      <c r="NDL433" s="185"/>
      <c r="NDM433" s="185"/>
      <c r="NDN433" s="185"/>
      <c r="NDO433" s="185"/>
      <c r="NDP433" s="185"/>
      <c r="NDQ433" s="185"/>
      <c r="NDR433" s="185"/>
      <c r="NDS433" s="185"/>
      <c r="NDT433" s="185"/>
      <c r="NDU433" s="185"/>
      <c r="NDV433" s="185"/>
      <c r="NDW433" s="185"/>
      <c r="NDX433" s="185"/>
      <c r="NDY433" s="185"/>
      <c r="NDZ433" s="185"/>
      <c r="NEA433" s="185"/>
      <c r="NEB433" s="185"/>
      <c r="NEC433" s="185"/>
      <c r="NED433" s="185"/>
      <c r="NEE433" s="185"/>
      <c r="NEF433" s="185"/>
      <c r="NEG433" s="185"/>
      <c r="NEH433" s="185"/>
      <c r="NEI433" s="185"/>
      <c r="NEJ433" s="185"/>
      <c r="NEK433" s="185"/>
      <c r="NEL433" s="185"/>
      <c r="NEM433" s="185"/>
      <c r="NEN433" s="185"/>
      <c r="NEO433" s="185"/>
      <c r="NEP433" s="185"/>
      <c r="NEQ433" s="185"/>
      <c r="NER433" s="185"/>
      <c r="NES433" s="185"/>
      <c r="NET433" s="185"/>
      <c r="NEU433" s="185"/>
      <c r="NEV433" s="185"/>
      <c r="NEW433" s="185"/>
      <c r="NEX433" s="185"/>
      <c r="NEY433" s="185"/>
      <c r="NEZ433" s="185"/>
      <c r="NFA433" s="185"/>
      <c r="NFB433" s="185"/>
      <c r="NFC433" s="185"/>
      <c r="NFD433" s="185"/>
      <c r="NFE433" s="185"/>
      <c r="NFF433" s="185"/>
      <c r="NFG433" s="185"/>
      <c r="NFH433" s="185"/>
      <c r="NFI433" s="185"/>
      <c r="NFJ433" s="185"/>
      <c r="NFK433" s="185"/>
      <c r="NFL433" s="185"/>
      <c r="NFM433" s="185"/>
      <c r="NFN433" s="185"/>
      <c r="NFO433" s="185"/>
      <c r="NFP433" s="185"/>
      <c r="NFQ433" s="185"/>
      <c r="NFR433" s="185"/>
      <c r="NFS433" s="185"/>
      <c r="NFT433" s="185"/>
      <c r="NFU433" s="185"/>
      <c r="NFV433" s="185"/>
      <c r="NFW433" s="185"/>
      <c r="NFX433" s="185"/>
      <c r="NFY433" s="185"/>
      <c r="NFZ433" s="185"/>
      <c r="NGA433" s="185"/>
      <c r="NGB433" s="185"/>
      <c r="NGC433" s="185"/>
      <c r="NGD433" s="185"/>
      <c r="NGE433" s="185"/>
      <c r="NGF433" s="185"/>
      <c r="NGG433" s="185"/>
      <c r="NGH433" s="185"/>
      <c r="NGI433" s="185"/>
      <c r="NGJ433" s="185"/>
      <c r="NGK433" s="185"/>
      <c r="NGL433" s="185"/>
      <c r="NGM433" s="185"/>
      <c r="NGN433" s="185"/>
      <c r="NGO433" s="185"/>
      <c r="NGP433" s="185"/>
      <c r="NGQ433" s="185"/>
      <c r="NGR433" s="185"/>
      <c r="NGS433" s="185"/>
      <c r="NGT433" s="185"/>
      <c r="NGU433" s="185"/>
      <c r="NGV433" s="185"/>
      <c r="NGW433" s="185"/>
      <c r="NGX433" s="185"/>
      <c r="NGY433" s="185"/>
      <c r="NGZ433" s="185"/>
      <c r="NHA433" s="185"/>
      <c r="NHB433" s="185"/>
      <c r="NHC433" s="185"/>
      <c r="NHD433" s="185"/>
      <c r="NHE433" s="185"/>
      <c r="NHF433" s="185"/>
      <c r="NHG433" s="185"/>
      <c r="NHH433" s="185"/>
      <c r="NHI433" s="185"/>
      <c r="NHJ433" s="185"/>
      <c r="NHK433" s="185"/>
      <c r="NHL433" s="185"/>
      <c r="NHM433" s="185"/>
      <c r="NHN433" s="185"/>
      <c r="NHO433" s="185"/>
      <c r="NHP433" s="185"/>
      <c r="NHQ433" s="185"/>
      <c r="NHR433" s="185"/>
      <c r="NHS433" s="185"/>
      <c r="NHT433" s="185"/>
      <c r="NHU433" s="185"/>
      <c r="NHV433" s="185"/>
      <c r="NHW433" s="185"/>
      <c r="NHX433" s="185"/>
      <c r="NHY433" s="185"/>
      <c r="NHZ433" s="185"/>
      <c r="NIA433" s="185"/>
      <c r="NIB433" s="185"/>
      <c r="NIC433" s="185"/>
      <c r="NID433" s="185"/>
      <c r="NIE433" s="185"/>
      <c r="NIF433" s="185"/>
      <c r="NIG433" s="185"/>
      <c r="NIH433" s="185"/>
      <c r="NII433" s="185"/>
      <c r="NIJ433" s="185"/>
      <c r="NIK433" s="185"/>
      <c r="NIL433" s="185"/>
      <c r="NIM433" s="185"/>
      <c r="NIN433" s="185"/>
      <c r="NIO433" s="185"/>
      <c r="NIP433" s="185"/>
      <c r="NIQ433" s="185"/>
      <c r="NIR433" s="185"/>
      <c r="NIS433" s="185"/>
      <c r="NIT433" s="185"/>
      <c r="NIU433" s="185"/>
      <c r="NIV433" s="185"/>
      <c r="NIW433" s="185"/>
      <c r="NIX433" s="185"/>
      <c r="NIY433" s="185"/>
      <c r="NIZ433" s="185"/>
      <c r="NJA433" s="185"/>
      <c r="NJB433" s="185"/>
      <c r="NJC433" s="185"/>
      <c r="NJD433" s="185"/>
      <c r="NJE433" s="185"/>
      <c r="NJF433" s="185"/>
      <c r="NJG433" s="185"/>
      <c r="NJH433" s="185"/>
      <c r="NJI433" s="185"/>
      <c r="NJJ433" s="185"/>
      <c r="NJK433" s="185"/>
      <c r="NJL433" s="185"/>
      <c r="NJM433" s="185"/>
      <c r="NJN433" s="185"/>
      <c r="NJO433" s="185"/>
      <c r="NJP433" s="185"/>
      <c r="NJQ433" s="185"/>
      <c r="NJR433" s="185"/>
      <c r="NJS433" s="185"/>
      <c r="NJT433" s="185"/>
      <c r="NJU433" s="185"/>
      <c r="NJV433" s="185"/>
      <c r="NJW433" s="185"/>
      <c r="NJX433" s="185"/>
      <c r="NJY433" s="185"/>
      <c r="NJZ433" s="185"/>
      <c r="NKA433" s="185"/>
      <c r="NKB433" s="185"/>
      <c r="NKC433" s="185"/>
      <c r="NKD433" s="185"/>
      <c r="NKE433" s="185"/>
      <c r="NKF433" s="185"/>
      <c r="NKG433" s="185"/>
      <c r="NKH433" s="185"/>
      <c r="NKI433" s="185"/>
      <c r="NKJ433" s="185"/>
      <c r="NKK433" s="185"/>
      <c r="NKL433" s="185"/>
      <c r="NKM433" s="185"/>
      <c r="NKN433" s="185"/>
      <c r="NKO433" s="185"/>
      <c r="NKP433" s="185"/>
      <c r="NKQ433" s="185"/>
      <c r="NKR433" s="185"/>
      <c r="NKS433" s="185"/>
      <c r="NKT433" s="185"/>
      <c r="NKU433" s="185"/>
      <c r="NKV433" s="185"/>
      <c r="NKW433" s="185"/>
      <c r="NKX433" s="185"/>
      <c r="NKY433" s="185"/>
      <c r="NKZ433" s="185"/>
      <c r="NLA433" s="185"/>
      <c r="NLB433" s="185"/>
      <c r="NLC433" s="185"/>
      <c r="NLD433" s="185"/>
      <c r="NLE433" s="185"/>
      <c r="NLF433" s="185"/>
      <c r="NLG433" s="185"/>
      <c r="NLH433" s="185"/>
      <c r="NLI433" s="185"/>
      <c r="NLJ433" s="185"/>
      <c r="NLK433" s="185"/>
      <c r="NLL433" s="185"/>
      <c r="NLM433" s="185"/>
      <c r="NLN433" s="185"/>
      <c r="NLO433" s="185"/>
      <c r="NLP433" s="185"/>
      <c r="NLQ433" s="185"/>
      <c r="NLR433" s="185"/>
      <c r="NLS433" s="185"/>
      <c r="NLT433" s="185"/>
      <c r="NLU433" s="185"/>
      <c r="NLV433" s="185"/>
      <c r="NLW433" s="185"/>
      <c r="NLX433" s="185"/>
      <c r="NLY433" s="185"/>
      <c r="NLZ433" s="185"/>
      <c r="NMA433" s="185"/>
      <c r="NMB433" s="185"/>
      <c r="NMC433" s="185"/>
      <c r="NMD433" s="185"/>
      <c r="NME433" s="185"/>
      <c r="NMF433" s="185"/>
      <c r="NMG433" s="185"/>
      <c r="NMH433" s="185"/>
      <c r="NMI433" s="185"/>
      <c r="NMJ433" s="185"/>
      <c r="NMK433" s="185"/>
      <c r="NML433" s="185"/>
      <c r="NMM433" s="185"/>
      <c r="NMN433" s="185"/>
      <c r="NMO433" s="185"/>
      <c r="NMP433" s="185"/>
      <c r="NMQ433" s="185"/>
      <c r="NMR433" s="185"/>
      <c r="NMS433" s="185"/>
      <c r="NMT433" s="185"/>
      <c r="NMU433" s="185"/>
      <c r="NMV433" s="185"/>
      <c r="NMW433" s="185"/>
      <c r="NMX433" s="185"/>
      <c r="NMY433" s="185"/>
      <c r="NMZ433" s="185"/>
      <c r="NNA433" s="185"/>
      <c r="NNB433" s="185"/>
      <c r="NNC433" s="185"/>
      <c r="NND433" s="185"/>
      <c r="NNE433" s="185"/>
      <c r="NNF433" s="185"/>
      <c r="NNG433" s="185"/>
      <c r="NNH433" s="185"/>
      <c r="NNI433" s="185"/>
      <c r="NNJ433" s="185"/>
      <c r="NNK433" s="185"/>
      <c r="NNL433" s="185"/>
      <c r="NNM433" s="185"/>
      <c r="NNN433" s="185"/>
      <c r="NNO433" s="185"/>
      <c r="NNP433" s="185"/>
      <c r="NNQ433" s="185"/>
      <c r="NNR433" s="185"/>
      <c r="NNS433" s="185"/>
      <c r="NNT433" s="185"/>
      <c r="NNU433" s="185"/>
      <c r="NNV433" s="185"/>
      <c r="NNW433" s="185"/>
      <c r="NNX433" s="185"/>
      <c r="NNY433" s="185"/>
      <c r="NNZ433" s="185"/>
      <c r="NOA433" s="185"/>
      <c r="NOB433" s="185"/>
      <c r="NOC433" s="185"/>
      <c r="NOD433" s="185"/>
      <c r="NOE433" s="185"/>
      <c r="NOF433" s="185"/>
      <c r="NOG433" s="185"/>
      <c r="NOH433" s="185"/>
      <c r="NOI433" s="185"/>
      <c r="NOJ433" s="185"/>
      <c r="NOK433" s="185"/>
      <c r="NOL433" s="185"/>
      <c r="NOM433" s="185"/>
      <c r="NON433" s="185"/>
      <c r="NOO433" s="185"/>
      <c r="NOP433" s="185"/>
      <c r="NOQ433" s="185"/>
      <c r="NOR433" s="185"/>
      <c r="NOS433" s="185"/>
      <c r="NOT433" s="185"/>
      <c r="NOU433" s="185"/>
      <c r="NOV433" s="185"/>
      <c r="NOW433" s="185"/>
      <c r="NOX433" s="185"/>
      <c r="NOY433" s="185"/>
      <c r="NOZ433" s="185"/>
      <c r="NPA433" s="185"/>
      <c r="NPB433" s="185"/>
      <c r="NPC433" s="185"/>
      <c r="NPD433" s="185"/>
      <c r="NPE433" s="185"/>
      <c r="NPF433" s="185"/>
      <c r="NPG433" s="185"/>
      <c r="NPH433" s="185"/>
      <c r="NPI433" s="185"/>
      <c r="NPJ433" s="185"/>
      <c r="NPK433" s="185"/>
      <c r="NPL433" s="185"/>
      <c r="NPM433" s="185"/>
      <c r="NPN433" s="185"/>
      <c r="NPO433" s="185"/>
      <c r="NPP433" s="185"/>
      <c r="NPQ433" s="185"/>
      <c r="NPR433" s="185"/>
      <c r="NPS433" s="185"/>
      <c r="NPT433" s="185"/>
      <c r="NPU433" s="185"/>
      <c r="NPV433" s="185"/>
      <c r="NPW433" s="185"/>
      <c r="NPX433" s="185"/>
      <c r="NPY433" s="185"/>
      <c r="NPZ433" s="185"/>
      <c r="NQA433" s="185"/>
      <c r="NQB433" s="185"/>
      <c r="NQC433" s="185"/>
      <c r="NQD433" s="185"/>
      <c r="NQE433" s="185"/>
      <c r="NQF433" s="185"/>
      <c r="NQG433" s="185"/>
      <c r="NQH433" s="185"/>
      <c r="NQI433" s="185"/>
      <c r="NQJ433" s="185"/>
      <c r="NQK433" s="185"/>
      <c r="NQL433" s="185"/>
      <c r="NQM433" s="185"/>
      <c r="NQN433" s="185"/>
      <c r="NQO433" s="185"/>
      <c r="NQP433" s="185"/>
      <c r="NQQ433" s="185"/>
      <c r="NQR433" s="185"/>
      <c r="NQS433" s="185"/>
      <c r="NQT433" s="185"/>
      <c r="NQU433" s="185"/>
      <c r="NQV433" s="185"/>
      <c r="NQW433" s="185"/>
      <c r="NQX433" s="185"/>
      <c r="NQY433" s="185"/>
      <c r="NQZ433" s="185"/>
      <c r="NRA433" s="185"/>
      <c r="NRB433" s="185"/>
      <c r="NRC433" s="185"/>
      <c r="NRD433" s="185"/>
      <c r="NRE433" s="185"/>
      <c r="NRF433" s="185"/>
      <c r="NRG433" s="185"/>
      <c r="NRH433" s="185"/>
      <c r="NRI433" s="185"/>
      <c r="NRJ433" s="185"/>
      <c r="NRK433" s="185"/>
      <c r="NRL433" s="185"/>
      <c r="NRM433" s="185"/>
      <c r="NRN433" s="185"/>
      <c r="NRO433" s="185"/>
      <c r="NRP433" s="185"/>
      <c r="NRQ433" s="185"/>
      <c r="NRR433" s="185"/>
      <c r="NRS433" s="185"/>
      <c r="NRT433" s="185"/>
      <c r="NRU433" s="185"/>
      <c r="NRV433" s="185"/>
      <c r="NRW433" s="185"/>
      <c r="NRX433" s="185"/>
      <c r="NRY433" s="185"/>
      <c r="NRZ433" s="185"/>
      <c r="NSA433" s="185"/>
      <c r="NSB433" s="185"/>
      <c r="NSC433" s="185"/>
      <c r="NSD433" s="185"/>
      <c r="NSE433" s="185"/>
      <c r="NSF433" s="185"/>
      <c r="NSG433" s="185"/>
      <c r="NSH433" s="185"/>
      <c r="NSI433" s="185"/>
      <c r="NSJ433" s="185"/>
      <c r="NSK433" s="185"/>
      <c r="NSL433" s="185"/>
      <c r="NSM433" s="185"/>
      <c r="NSN433" s="185"/>
      <c r="NSO433" s="185"/>
      <c r="NSP433" s="185"/>
      <c r="NSQ433" s="185"/>
      <c r="NSR433" s="185"/>
      <c r="NSS433" s="185"/>
      <c r="NST433" s="185"/>
      <c r="NSU433" s="185"/>
      <c r="NSV433" s="185"/>
      <c r="NSW433" s="185"/>
      <c r="NSX433" s="185"/>
      <c r="NSY433" s="185"/>
      <c r="NSZ433" s="185"/>
      <c r="NTA433" s="185"/>
      <c r="NTB433" s="185"/>
      <c r="NTC433" s="185"/>
      <c r="NTD433" s="185"/>
      <c r="NTE433" s="185"/>
      <c r="NTF433" s="185"/>
      <c r="NTG433" s="185"/>
      <c r="NTH433" s="185"/>
      <c r="NTI433" s="185"/>
      <c r="NTJ433" s="185"/>
      <c r="NTK433" s="185"/>
      <c r="NTL433" s="185"/>
      <c r="NTM433" s="185"/>
      <c r="NTN433" s="185"/>
      <c r="NTO433" s="185"/>
      <c r="NTP433" s="185"/>
      <c r="NTQ433" s="185"/>
      <c r="NTR433" s="185"/>
      <c r="NTS433" s="185"/>
      <c r="NTT433" s="185"/>
      <c r="NTU433" s="185"/>
      <c r="NTV433" s="185"/>
      <c r="NTW433" s="185"/>
      <c r="NTX433" s="185"/>
      <c r="NTY433" s="185"/>
      <c r="NTZ433" s="185"/>
      <c r="NUA433" s="185"/>
      <c r="NUB433" s="185"/>
      <c r="NUC433" s="185"/>
      <c r="NUD433" s="185"/>
      <c r="NUE433" s="185"/>
      <c r="NUF433" s="185"/>
      <c r="NUG433" s="185"/>
      <c r="NUH433" s="185"/>
      <c r="NUI433" s="185"/>
      <c r="NUJ433" s="185"/>
      <c r="NUK433" s="185"/>
      <c r="NUL433" s="185"/>
      <c r="NUM433" s="185"/>
      <c r="NUN433" s="185"/>
      <c r="NUO433" s="185"/>
      <c r="NUP433" s="185"/>
      <c r="NUQ433" s="185"/>
      <c r="NUR433" s="185"/>
      <c r="NUS433" s="185"/>
      <c r="NUT433" s="185"/>
      <c r="NUU433" s="185"/>
      <c r="NUV433" s="185"/>
      <c r="NUW433" s="185"/>
      <c r="NUX433" s="185"/>
      <c r="NUY433" s="185"/>
      <c r="NUZ433" s="185"/>
      <c r="NVA433" s="185"/>
      <c r="NVB433" s="185"/>
      <c r="NVC433" s="185"/>
      <c r="NVD433" s="185"/>
      <c r="NVE433" s="185"/>
      <c r="NVF433" s="185"/>
      <c r="NVG433" s="185"/>
      <c r="NVH433" s="185"/>
      <c r="NVI433" s="185"/>
      <c r="NVJ433" s="185"/>
      <c r="NVK433" s="185"/>
      <c r="NVL433" s="185"/>
      <c r="NVM433" s="185"/>
      <c r="NVN433" s="185"/>
      <c r="NVO433" s="185"/>
      <c r="NVP433" s="185"/>
      <c r="NVQ433" s="185"/>
      <c r="NVR433" s="185"/>
      <c r="NVS433" s="185"/>
      <c r="NVT433" s="185"/>
      <c r="NVU433" s="185"/>
      <c r="NVV433" s="185"/>
      <c r="NVW433" s="185"/>
      <c r="NVX433" s="185"/>
      <c r="NVY433" s="185"/>
      <c r="NVZ433" s="185"/>
      <c r="NWA433" s="185"/>
      <c r="NWB433" s="185"/>
      <c r="NWC433" s="185"/>
      <c r="NWD433" s="185"/>
      <c r="NWE433" s="185"/>
      <c r="NWF433" s="185"/>
      <c r="NWG433" s="185"/>
      <c r="NWH433" s="185"/>
      <c r="NWI433" s="185"/>
      <c r="NWJ433" s="185"/>
      <c r="NWK433" s="185"/>
      <c r="NWL433" s="185"/>
      <c r="NWM433" s="185"/>
      <c r="NWN433" s="185"/>
      <c r="NWO433" s="185"/>
      <c r="NWP433" s="185"/>
      <c r="NWQ433" s="185"/>
      <c r="NWR433" s="185"/>
      <c r="NWS433" s="185"/>
      <c r="NWT433" s="185"/>
      <c r="NWU433" s="185"/>
      <c r="NWV433" s="185"/>
      <c r="NWW433" s="185"/>
      <c r="NWX433" s="185"/>
      <c r="NWY433" s="185"/>
      <c r="NWZ433" s="185"/>
      <c r="NXA433" s="185"/>
      <c r="NXB433" s="185"/>
      <c r="NXC433" s="185"/>
      <c r="NXD433" s="185"/>
      <c r="NXE433" s="185"/>
      <c r="NXF433" s="185"/>
      <c r="NXG433" s="185"/>
      <c r="NXH433" s="185"/>
      <c r="NXI433" s="185"/>
      <c r="NXJ433" s="185"/>
      <c r="NXK433" s="185"/>
      <c r="NXL433" s="185"/>
      <c r="NXM433" s="185"/>
      <c r="NXN433" s="185"/>
      <c r="NXO433" s="185"/>
      <c r="NXP433" s="185"/>
      <c r="NXQ433" s="185"/>
      <c r="NXR433" s="185"/>
      <c r="NXS433" s="185"/>
      <c r="NXT433" s="185"/>
      <c r="NXU433" s="185"/>
      <c r="NXV433" s="185"/>
      <c r="NXW433" s="185"/>
      <c r="NXX433" s="185"/>
      <c r="NXY433" s="185"/>
      <c r="NXZ433" s="185"/>
      <c r="NYA433" s="185"/>
      <c r="NYB433" s="185"/>
      <c r="NYC433" s="185"/>
      <c r="NYD433" s="185"/>
      <c r="NYE433" s="185"/>
      <c r="NYF433" s="185"/>
      <c r="NYG433" s="185"/>
      <c r="NYH433" s="185"/>
      <c r="NYI433" s="185"/>
      <c r="NYJ433" s="185"/>
      <c r="NYK433" s="185"/>
      <c r="NYL433" s="185"/>
      <c r="NYM433" s="185"/>
      <c r="NYN433" s="185"/>
      <c r="NYO433" s="185"/>
      <c r="NYP433" s="185"/>
      <c r="NYQ433" s="185"/>
      <c r="NYR433" s="185"/>
      <c r="NYS433" s="185"/>
      <c r="NYT433" s="185"/>
      <c r="NYU433" s="185"/>
      <c r="NYV433" s="185"/>
      <c r="NYW433" s="185"/>
      <c r="NYX433" s="185"/>
      <c r="NYY433" s="185"/>
      <c r="NYZ433" s="185"/>
      <c r="NZA433" s="185"/>
      <c r="NZB433" s="185"/>
      <c r="NZC433" s="185"/>
      <c r="NZD433" s="185"/>
      <c r="NZE433" s="185"/>
      <c r="NZF433" s="185"/>
      <c r="NZG433" s="185"/>
      <c r="NZH433" s="185"/>
      <c r="NZI433" s="185"/>
      <c r="NZJ433" s="185"/>
      <c r="NZK433" s="185"/>
      <c r="NZL433" s="185"/>
      <c r="NZM433" s="185"/>
      <c r="NZN433" s="185"/>
      <c r="NZO433" s="185"/>
      <c r="NZP433" s="185"/>
      <c r="NZQ433" s="185"/>
      <c r="NZR433" s="185"/>
      <c r="NZS433" s="185"/>
      <c r="NZT433" s="185"/>
      <c r="NZU433" s="185"/>
      <c r="NZV433" s="185"/>
      <c r="NZW433" s="185"/>
      <c r="NZX433" s="185"/>
      <c r="NZY433" s="185"/>
      <c r="NZZ433" s="185"/>
      <c r="OAA433" s="185"/>
      <c r="OAB433" s="185"/>
      <c r="OAC433" s="185"/>
      <c r="OAD433" s="185"/>
      <c r="OAE433" s="185"/>
      <c r="OAF433" s="185"/>
      <c r="OAG433" s="185"/>
      <c r="OAH433" s="185"/>
      <c r="OAI433" s="185"/>
      <c r="OAJ433" s="185"/>
      <c r="OAK433" s="185"/>
      <c r="OAL433" s="185"/>
      <c r="OAM433" s="185"/>
      <c r="OAN433" s="185"/>
      <c r="OAO433" s="185"/>
      <c r="OAP433" s="185"/>
      <c r="OAQ433" s="185"/>
      <c r="OAR433" s="185"/>
      <c r="OAS433" s="185"/>
      <c r="OAT433" s="185"/>
      <c r="OAU433" s="185"/>
      <c r="OAV433" s="185"/>
      <c r="OAW433" s="185"/>
      <c r="OAX433" s="185"/>
      <c r="OAY433" s="185"/>
      <c r="OAZ433" s="185"/>
      <c r="OBA433" s="185"/>
      <c r="OBB433" s="185"/>
      <c r="OBC433" s="185"/>
      <c r="OBD433" s="185"/>
      <c r="OBE433" s="185"/>
      <c r="OBF433" s="185"/>
      <c r="OBG433" s="185"/>
      <c r="OBH433" s="185"/>
      <c r="OBI433" s="185"/>
      <c r="OBJ433" s="185"/>
      <c r="OBK433" s="185"/>
      <c r="OBL433" s="185"/>
      <c r="OBM433" s="185"/>
      <c r="OBN433" s="185"/>
      <c r="OBO433" s="185"/>
      <c r="OBP433" s="185"/>
      <c r="OBQ433" s="185"/>
      <c r="OBR433" s="185"/>
      <c r="OBS433" s="185"/>
      <c r="OBT433" s="185"/>
      <c r="OBU433" s="185"/>
      <c r="OBV433" s="185"/>
      <c r="OBW433" s="185"/>
      <c r="OBX433" s="185"/>
      <c r="OBY433" s="185"/>
      <c r="OBZ433" s="185"/>
      <c r="OCA433" s="185"/>
      <c r="OCB433" s="185"/>
      <c r="OCC433" s="185"/>
      <c r="OCD433" s="185"/>
      <c r="OCE433" s="185"/>
      <c r="OCF433" s="185"/>
      <c r="OCG433" s="185"/>
      <c r="OCH433" s="185"/>
      <c r="OCI433" s="185"/>
      <c r="OCJ433" s="185"/>
      <c r="OCK433" s="185"/>
      <c r="OCL433" s="185"/>
      <c r="OCM433" s="185"/>
      <c r="OCN433" s="185"/>
      <c r="OCO433" s="185"/>
      <c r="OCP433" s="185"/>
      <c r="OCQ433" s="185"/>
      <c r="OCR433" s="185"/>
      <c r="OCS433" s="185"/>
      <c r="OCT433" s="185"/>
      <c r="OCU433" s="185"/>
      <c r="OCV433" s="185"/>
      <c r="OCW433" s="185"/>
      <c r="OCX433" s="185"/>
      <c r="OCY433" s="185"/>
      <c r="OCZ433" s="185"/>
      <c r="ODA433" s="185"/>
      <c r="ODB433" s="185"/>
      <c r="ODC433" s="185"/>
      <c r="ODD433" s="185"/>
      <c r="ODE433" s="185"/>
      <c r="ODF433" s="185"/>
      <c r="ODG433" s="185"/>
      <c r="ODH433" s="185"/>
      <c r="ODI433" s="185"/>
      <c r="ODJ433" s="185"/>
      <c r="ODK433" s="185"/>
      <c r="ODL433" s="185"/>
      <c r="ODM433" s="185"/>
      <c r="ODN433" s="185"/>
      <c r="ODO433" s="185"/>
      <c r="ODP433" s="185"/>
      <c r="ODQ433" s="185"/>
      <c r="ODR433" s="185"/>
      <c r="ODS433" s="185"/>
      <c r="ODT433" s="185"/>
      <c r="ODU433" s="185"/>
      <c r="ODV433" s="185"/>
      <c r="ODW433" s="185"/>
      <c r="ODX433" s="185"/>
      <c r="ODY433" s="185"/>
      <c r="ODZ433" s="185"/>
      <c r="OEA433" s="185"/>
      <c r="OEB433" s="185"/>
      <c r="OEC433" s="185"/>
      <c r="OED433" s="185"/>
      <c r="OEE433" s="185"/>
      <c r="OEF433" s="185"/>
      <c r="OEG433" s="185"/>
      <c r="OEH433" s="185"/>
      <c r="OEI433" s="185"/>
      <c r="OEJ433" s="185"/>
      <c r="OEK433" s="185"/>
      <c r="OEL433" s="185"/>
      <c r="OEM433" s="185"/>
      <c r="OEN433" s="185"/>
      <c r="OEO433" s="185"/>
      <c r="OEP433" s="185"/>
      <c r="OEQ433" s="185"/>
      <c r="OER433" s="185"/>
      <c r="OES433" s="185"/>
      <c r="OET433" s="185"/>
      <c r="OEU433" s="185"/>
      <c r="OEV433" s="185"/>
      <c r="OEW433" s="185"/>
      <c r="OEX433" s="185"/>
      <c r="OEY433" s="185"/>
      <c r="OEZ433" s="185"/>
      <c r="OFA433" s="185"/>
      <c r="OFB433" s="185"/>
      <c r="OFC433" s="185"/>
      <c r="OFD433" s="185"/>
      <c r="OFE433" s="185"/>
      <c r="OFF433" s="185"/>
      <c r="OFG433" s="185"/>
      <c r="OFH433" s="185"/>
      <c r="OFI433" s="185"/>
      <c r="OFJ433" s="185"/>
      <c r="OFK433" s="185"/>
      <c r="OFL433" s="185"/>
      <c r="OFM433" s="185"/>
      <c r="OFN433" s="185"/>
      <c r="OFO433" s="185"/>
      <c r="OFP433" s="185"/>
      <c r="OFQ433" s="185"/>
      <c r="OFR433" s="185"/>
      <c r="OFS433" s="185"/>
      <c r="OFT433" s="185"/>
      <c r="OFU433" s="185"/>
      <c r="OFV433" s="185"/>
      <c r="OFW433" s="185"/>
      <c r="OFX433" s="185"/>
      <c r="OFY433" s="185"/>
      <c r="OFZ433" s="185"/>
      <c r="OGA433" s="185"/>
      <c r="OGB433" s="185"/>
      <c r="OGC433" s="185"/>
      <c r="OGD433" s="185"/>
      <c r="OGE433" s="185"/>
      <c r="OGF433" s="185"/>
      <c r="OGG433" s="185"/>
      <c r="OGH433" s="185"/>
      <c r="OGI433" s="185"/>
      <c r="OGJ433" s="185"/>
      <c r="OGK433" s="185"/>
      <c r="OGL433" s="185"/>
      <c r="OGM433" s="185"/>
      <c r="OGN433" s="185"/>
      <c r="OGO433" s="185"/>
      <c r="OGP433" s="185"/>
      <c r="OGQ433" s="185"/>
      <c r="OGR433" s="185"/>
      <c r="OGS433" s="185"/>
      <c r="OGT433" s="185"/>
      <c r="OGU433" s="185"/>
      <c r="OGV433" s="185"/>
      <c r="OGW433" s="185"/>
      <c r="OGX433" s="185"/>
      <c r="OGY433" s="185"/>
      <c r="OGZ433" s="185"/>
      <c r="OHA433" s="185"/>
      <c r="OHB433" s="185"/>
      <c r="OHC433" s="185"/>
      <c r="OHD433" s="185"/>
      <c r="OHE433" s="185"/>
      <c r="OHF433" s="185"/>
      <c r="OHG433" s="185"/>
      <c r="OHH433" s="185"/>
      <c r="OHI433" s="185"/>
      <c r="OHJ433" s="185"/>
      <c r="OHK433" s="185"/>
      <c r="OHL433" s="185"/>
      <c r="OHM433" s="185"/>
      <c r="OHN433" s="185"/>
      <c r="OHO433" s="185"/>
      <c r="OHP433" s="185"/>
      <c r="OHQ433" s="185"/>
      <c r="OHR433" s="185"/>
      <c r="OHS433" s="185"/>
      <c r="OHT433" s="185"/>
      <c r="OHU433" s="185"/>
      <c r="OHV433" s="185"/>
      <c r="OHW433" s="185"/>
      <c r="OHX433" s="185"/>
      <c r="OHY433" s="185"/>
      <c r="OHZ433" s="185"/>
      <c r="OIA433" s="185"/>
      <c r="OIB433" s="185"/>
      <c r="OIC433" s="185"/>
      <c r="OID433" s="185"/>
      <c r="OIE433" s="185"/>
      <c r="OIF433" s="185"/>
      <c r="OIG433" s="185"/>
      <c r="OIH433" s="185"/>
      <c r="OII433" s="185"/>
      <c r="OIJ433" s="185"/>
      <c r="OIK433" s="185"/>
      <c r="OIL433" s="185"/>
      <c r="OIM433" s="185"/>
      <c r="OIN433" s="185"/>
      <c r="OIO433" s="185"/>
      <c r="OIP433" s="185"/>
      <c r="OIQ433" s="185"/>
      <c r="OIR433" s="185"/>
      <c r="OIS433" s="185"/>
      <c r="OIT433" s="185"/>
      <c r="OIU433" s="185"/>
      <c r="OIV433" s="185"/>
      <c r="OIW433" s="185"/>
      <c r="OIX433" s="185"/>
      <c r="OIY433" s="185"/>
      <c r="OIZ433" s="185"/>
      <c r="OJA433" s="185"/>
      <c r="OJB433" s="185"/>
      <c r="OJC433" s="185"/>
      <c r="OJD433" s="185"/>
      <c r="OJE433" s="185"/>
      <c r="OJF433" s="185"/>
      <c r="OJG433" s="185"/>
      <c r="OJH433" s="185"/>
      <c r="OJI433" s="185"/>
      <c r="OJJ433" s="185"/>
      <c r="OJK433" s="185"/>
      <c r="OJL433" s="185"/>
      <c r="OJM433" s="185"/>
      <c r="OJN433" s="185"/>
      <c r="OJO433" s="185"/>
      <c r="OJP433" s="185"/>
      <c r="OJQ433" s="185"/>
      <c r="OJR433" s="185"/>
      <c r="OJS433" s="185"/>
      <c r="OJT433" s="185"/>
      <c r="OJU433" s="185"/>
      <c r="OJV433" s="185"/>
      <c r="OJW433" s="185"/>
      <c r="OJX433" s="185"/>
      <c r="OJY433" s="185"/>
      <c r="OJZ433" s="185"/>
      <c r="OKA433" s="185"/>
      <c r="OKB433" s="185"/>
      <c r="OKC433" s="185"/>
      <c r="OKD433" s="185"/>
      <c r="OKE433" s="185"/>
      <c r="OKF433" s="185"/>
      <c r="OKG433" s="185"/>
      <c r="OKH433" s="185"/>
      <c r="OKI433" s="185"/>
      <c r="OKJ433" s="185"/>
      <c r="OKK433" s="185"/>
      <c r="OKL433" s="185"/>
      <c r="OKM433" s="185"/>
      <c r="OKN433" s="185"/>
      <c r="OKO433" s="185"/>
      <c r="OKP433" s="185"/>
      <c r="OKQ433" s="185"/>
      <c r="OKR433" s="185"/>
      <c r="OKS433" s="185"/>
      <c r="OKT433" s="185"/>
      <c r="OKU433" s="185"/>
      <c r="OKV433" s="185"/>
      <c r="OKW433" s="185"/>
      <c r="OKX433" s="185"/>
      <c r="OKY433" s="185"/>
      <c r="OKZ433" s="185"/>
      <c r="OLA433" s="185"/>
      <c r="OLB433" s="185"/>
      <c r="OLC433" s="185"/>
      <c r="OLD433" s="185"/>
      <c r="OLE433" s="185"/>
      <c r="OLF433" s="185"/>
      <c r="OLG433" s="185"/>
      <c r="OLH433" s="185"/>
      <c r="OLI433" s="185"/>
      <c r="OLJ433" s="185"/>
      <c r="OLK433" s="185"/>
      <c r="OLL433" s="185"/>
      <c r="OLM433" s="185"/>
      <c r="OLN433" s="185"/>
      <c r="OLO433" s="185"/>
      <c r="OLP433" s="185"/>
      <c r="OLQ433" s="185"/>
      <c r="OLR433" s="185"/>
      <c r="OLS433" s="185"/>
      <c r="OLT433" s="185"/>
      <c r="OLU433" s="185"/>
      <c r="OLV433" s="185"/>
      <c r="OLW433" s="185"/>
      <c r="OLX433" s="185"/>
      <c r="OLY433" s="185"/>
      <c r="OLZ433" s="185"/>
      <c r="OMA433" s="185"/>
      <c r="OMB433" s="185"/>
      <c r="OMC433" s="185"/>
      <c r="OMD433" s="185"/>
      <c r="OME433" s="185"/>
      <c r="OMF433" s="185"/>
      <c r="OMG433" s="185"/>
      <c r="OMH433" s="185"/>
      <c r="OMI433" s="185"/>
      <c r="OMJ433" s="185"/>
      <c r="OMK433" s="185"/>
      <c r="OML433" s="185"/>
      <c r="OMM433" s="185"/>
      <c r="OMN433" s="185"/>
      <c r="OMO433" s="185"/>
      <c r="OMP433" s="185"/>
      <c r="OMQ433" s="185"/>
      <c r="OMR433" s="185"/>
      <c r="OMS433" s="185"/>
      <c r="OMT433" s="185"/>
      <c r="OMU433" s="185"/>
      <c r="OMV433" s="185"/>
      <c r="OMW433" s="185"/>
      <c r="OMX433" s="185"/>
      <c r="OMY433" s="185"/>
      <c r="OMZ433" s="185"/>
      <c r="ONA433" s="185"/>
      <c r="ONB433" s="185"/>
      <c r="ONC433" s="185"/>
      <c r="OND433" s="185"/>
      <c r="ONE433" s="185"/>
      <c r="ONF433" s="185"/>
      <c r="ONG433" s="185"/>
      <c r="ONH433" s="185"/>
      <c r="ONI433" s="185"/>
      <c r="ONJ433" s="185"/>
      <c r="ONK433" s="185"/>
      <c r="ONL433" s="185"/>
      <c r="ONM433" s="185"/>
      <c r="ONN433" s="185"/>
      <c r="ONO433" s="185"/>
      <c r="ONP433" s="185"/>
      <c r="ONQ433" s="185"/>
      <c r="ONR433" s="185"/>
      <c r="ONS433" s="185"/>
      <c r="ONT433" s="185"/>
      <c r="ONU433" s="185"/>
      <c r="ONV433" s="185"/>
      <c r="ONW433" s="185"/>
      <c r="ONX433" s="185"/>
      <c r="ONY433" s="185"/>
      <c r="ONZ433" s="185"/>
      <c r="OOA433" s="185"/>
      <c r="OOB433" s="185"/>
      <c r="OOC433" s="185"/>
      <c r="OOD433" s="185"/>
      <c r="OOE433" s="185"/>
      <c r="OOF433" s="185"/>
      <c r="OOG433" s="185"/>
      <c r="OOH433" s="185"/>
      <c r="OOI433" s="185"/>
      <c r="OOJ433" s="185"/>
      <c r="OOK433" s="185"/>
      <c r="OOL433" s="185"/>
      <c r="OOM433" s="185"/>
      <c r="OON433" s="185"/>
      <c r="OOO433" s="185"/>
      <c r="OOP433" s="185"/>
      <c r="OOQ433" s="185"/>
      <c r="OOR433" s="185"/>
      <c r="OOS433" s="185"/>
      <c r="OOT433" s="185"/>
      <c r="OOU433" s="185"/>
      <c r="OOV433" s="185"/>
      <c r="OOW433" s="185"/>
      <c r="OOX433" s="185"/>
      <c r="OOY433" s="185"/>
      <c r="OOZ433" s="185"/>
      <c r="OPA433" s="185"/>
      <c r="OPB433" s="185"/>
      <c r="OPC433" s="185"/>
      <c r="OPD433" s="185"/>
      <c r="OPE433" s="185"/>
      <c r="OPF433" s="185"/>
      <c r="OPG433" s="185"/>
      <c r="OPH433" s="185"/>
      <c r="OPI433" s="185"/>
      <c r="OPJ433" s="185"/>
      <c r="OPK433" s="185"/>
      <c r="OPL433" s="185"/>
      <c r="OPM433" s="185"/>
      <c r="OPN433" s="185"/>
      <c r="OPO433" s="185"/>
      <c r="OPP433" s="185"/>
      <c r="OPQ433" s="185"/>
      <c r="OPR433" s="185"/>
      <c r="OPS433" s="185"/>
      <c r="OPT433" s="185"/>
      <c r="OPU433" s="185"/>
      <c r="OPV433" s="185"/>
      <c r="OPW433" s="185"/>
      <c r="OPX433" s="185"/>
      <c r="OPY433" s="185"/>
      <c r="OPZ433" s="185"/>
      <c r="OQA433" s="185"/>
      <c r="OQB433" s="185"/>
      <c r="OQC433" s="185"/>
      <c r="OQD433" s="185"/>
      <c r="OQE433" s="185"/>
      <c r="OQF433" s="185"/>
      <c r="OQG433" s="185"/>
      <c r="OQH433" s="185"/>
      <c r="OQI433" s="185"/>
      <c r="OQJ433" s="185"/>
      <c r="OQK433" s="185"/>
      <c r="OQL433" s="185"/>
      <c r="OQM433" s="185"/>
      <c r="OQN433" s="185"/>
      <c r="OQO433" s="185"/>
      <c r="OQP433" s="185"/>
      <c r="OQQ433" s="185"/>
      <c r="OQR433" s="185"/>
      <c r="OQS433" s="185"/>
      <c r="OQT433" s="185"/>
      <c r="OQU433" s="185"/>
      <c r="OQV433" s="185"/>
      <c r="OQW433" s="185"/>
      <c r="OQX433" s="185"/>
      <c r="OQY433" s="185"/>
      <c r="OQZ433" s="185"/>
      <c r="ORA433" s="185"/>
      <c r="ORB433" s="185"/>
      <c r="ORC433" s="185"/>
      <c r="ORD433" s="185"/>
      <c r="ORE433" s="185"/>
      <c r="ORF433" s="185"/>
      <c r="ORG433" s="185"/>
      <c r="ORH433" s="185"/>
      <c r="ORI433" s="185"/>
      <c r="ORJ433" s="185"/>
      <c r="ORK433" s="185"/>
      <c r="ORL433" s="185"/>
      <c r="ORM433" s="185"/>
      <c r="ORN433" s="185"/>
      <c r="ORO433" s="185"/>
      <c r="ORP433" s="185"/>
      <c r="ORQ433" s="185"/>
      <c r="ORR433" s="185"/>
      <c r="ORS433" s="185"/>
      <c r="ORT433" s="185"/>
      <c r="ORU433" s="185"/>
      <c r="ORV433" s="185"/>
      <c r="ORW433" s="185"/>
      <c r="ORX433" s="185"/>
      <c r="ORY433" s="185"/>
      <c r="ORZ433" s="185"/>
      <c r="OSA433" s="185"/>
      <c r="OSB433" s="185"/>
      <c r="OSC433" s="185"/>
      <c r="OSD433" s="185"/>
      <c r="OSE433" s="185"/>
      <c r="OSF433" s="185"/>
      <c r="OSG433" s="185"/>
      <c r="OSH433" s="185"/>
      <c r="OSI433" s="185"/>
      <c r="OSJ433" s="185"/>
      <c r="OSK433" s="185"/>
      <c r="OSL433" s="185"/>
      <c r="OSM433" s="185"/>
      <c r="OSN433" s="185"/>
      <c r="OSO433" s="185"/>
      <c r="OSP433" s="185"/>
      <c r="OSQ433" s="185"/>
      <c r="OSR433" s="185"/>
      <c r="OSS433" s="185"/>
      <c r="OST433" s="185"/>
      <c r="OSU433" s="185"/>
      <c r="OSV433" s="185"/>
      <c r="OSW433" s="185"/>
      <c r="OSX433" s="185"/>
      <c r="OSY433" s="185"/>
      <c r="OSZ433" s="185"/>
      <c r="OTA433" s="185"/>
      <c r="OTB433" s="185"/>
      <c r="OTC433" s="185"/>
      <c r="OTD433" s="185"/>
      <c r="OTE433" s="185"/>
      <c r="OTF433" s="185"/>
      <c r="OTG433" s="185"/>
      <c r="OTH433" s="185"/>
      <c r="OTI433" s="185"/>
      <c r="OTJ433" s="185"/>
      <c r="OTK433" s="185"/>
      <c r="OTL433" s="185"/>
      <c r="OTM433" s="185"/>
      <c r="OTN433" s="185"/>
      <c r="OTO433" s="185"/>
      <c r="OTP433" s="185"/>
      <c r="OTQ433" s="185"/>
      <c r="OTR433" s="185"/>
      <c r="OTS433" s="185"/>
      <c r="OTT433" s="185"/>
      <c r="OTU433" s="185"/>
      <c r="OTV433" s="185"/>
      <c r="OTW433" s="185"/>
      <c r="OTX433" s="185"/>
      <c r="OTY433" s="185"/>
      <c r="OTZ433" s="185"/>
      <c r="OUA433" s="185"/>
      <c r="OUB433" s="185"/>
      <c r="OUC433" s="185"/>
      <c r="OUD433" s="185"/>
      <c r="OUE433" s="185"/>
      <c r="OUF433" s="185"/>
      <c r="OUG433" s="185"/>
      <c r="OUH433" s="185"/>
      <c r="OUI433" s="185"/>
      <c r="OUJ433" s="185"/>
      <c r="OUK433" s="185"/>
      <c r="OUL433" s="185"/>
      <c r="OUM433" s="185"/>
      <c r="OUN433" s="185"/>
      <c r="OUO433" s="185"/>
      <c r="OUP433" s="185"/>
      <c r="OUQ433" s="185"/>
      <c r="OUR433" s="185"/>
      <c r="OUS433" s="185"/>
      <c r="OUT433" s="185"/>
      <c r="OUU433" s="185"/>
      <c r="OUV433" s="185"/>
      <c r="OUW433" s="185"/>
      <c r="OUX433" s="185"/>
      <c r="OUY433" s="185"/>
      <c r="OUZ433" s="185"/>
      <c r="OVA433" s="185"/>
      <c r="OVB433" s="185"/>
      <c r="OVC433" s="185"/>
      <c r="OVD433" s="185"/>
      <c r="OVE433" s="185"/>
      <c r="OVF433" s="185"/>
      <c r="OVG433" s="185"/>
      <c r="OVH433" s="185"/>
      <c r="OVI433" s="185"/>
      <c r="OVJ433" s="185"/>
      <c r="OVK433" s="185"/>
      <c r="OVL433" s="185"/>
      <c r="OVM433" s="185"/>
      <c r="OVN433" s="185"/>
      <c r="OVO433" s="185"/>
      <c r="OVP433" s="185"/>
      <c r="OVQ433" s="185"/>
      <c r="OVR433" s="185"/>
      <c r="OVS433" s="185"/>
      <c r="OVT433" s="185"/>
      <c r="OVU433" s="185"/>
      <c r="OVV433" s="185"/>
      <c r="OVW433" s="185"/>
      <c r="OVX433" s="185"/>
      <c r="OVY433" s="185"/>
      <c r="OVZ433" s="185"/>
      <c r="OWA433" s="185"/>
      <c r="OWB433" s="185"/>
      <c r="OWC433" s="185"/>
      <c r="OWD433" s="185"/>
      <c r="OWE433" s="185"/>
      <c r="OWF433" s="185"/>
      <c r="OWG433" s="185"/>
      <c r="OWH433" s="185"/>
      <c r="OWI433" s="185"/>
      <c r="OWJ433" s="185"/>
      <c r="OWK433" s="185"/>
      <c r="OWL433" s="185"/>
      <c r="OWM433" s="185"/>
      <c r="OWN433" s="185"/>
      <c r="OWO433" s="185"/>
      <c r="OWP433" s="185"/>
      <c r="OWQ433" s="185"/>
      <c r="OWR433" s="185"/>
      <c r="OWS433" s="185"/>
      <c r="OWT433" s="185"/>
      <c r="OWU433" s="185"/>
      <c r="OWV433" s="185"/>
      <c r="OWW433" s="185"/>
      <c r="OWX433" s="185"/>
      <c r="OWY433" s="185"/>
      <c r="OWZ433" s="185"/>
      <c r="OXA433" s="185"/>
      <c r="OXB433" s="185"/>
      <c r="OXC433" s="185"/>
      <c r="OXD433" s="185"/>
      <c r="OXE433" s="185"/>
      <c r="OXF433" s="185"/>
      <c r="OXG433" s="185"/>
      <c r="OXH433" s="185"/>
      <c r="OXI433" s="185"/>
      <c r="OXJ433" s="185"/>
      <c r="OXK433" s="185"/>
      <c r="OXL433" s="185"/>
      <c r="OXM433" s="185"/>
      <c r="OXN433" s="185"/>
      <c r="OXO433" s="185"/>
      <c r="OXP433" s="185"/>
      <c r="OXQ433" s="185"/>
      <c r="OXR433" s="185"/>
      <c r="OXS433" s="185"/>
      <c r="OXT433" s="185"/>
      <c r="OXU433" s="185"/>
      <c r="OXV433" s="185"/>
      <c r="OXW433" s="185"/>
      <c r="OXX433" s="185"/>
      <c r="OXY433" s="185"/>
      <c r="OXZ433" s="185"/>
      <c r="OYA433" s="185"/>
      <c r="OYB433" s="185"/>
      <c r="OYC433" s="185"/>
      <c r="OYD433" s="185"/>
      <c r="OYE433" s="185"/>
      <c r="OYF433" s="185"/>
      <c r="OYG433" s="185"/>
      <c r="OYH433" s="185"/>
      <c r="OYI433" s="185"/>
      <c r="OYJ433" s="185"/>
      <c r="OYK433" s="185"/>
      <c r="OYL433" s="185"/>
      <c r="OYM433" s="185"/>
      <c r="OYN433" s="185"/>
      <c r="OYO433" s="185"/>
      <c r="OYP433" s="185"/>
      <c r="OYQ433" s="185"/>
      <c r="OYR433" s="185"/>
      <c r="OYS433" s="185"/>
      <c r="OYT433" s="185"/>
      <c r="OYU433" s="185"/>
      <c r="OYV433" s="185"/>
      <c r="OYW433" s="185"/>
      <c r="OYX433" s="185"/>
      <c r="OYY433" s="185"/>
      <c r="OYZ433" s="185"/>
      <c r="OZA433" s="185"/>
      <c r="OZB433" s="185"/>
      <c r="OZC433" s="185"/>
      <c r="OZD433" s="185"/>
      <c r="OZE433" s="185"/>
      <c r="OZF433" s="185"/>
      <c r="OZG433" s="185"/>
      <c r="OZH433" s="185"/>
      <c r="OZI433" s="185"/>
      <c r="OZJ433" s="185"/>
      <c r="OZK433" s="185"/>
      <c r="OZL433" s="185"/>
      <c r="OZM433" s="185"/>
      <c r="OZN433" s="185"/>
      <c r="OZO433" s="185"/>
      <c r="OZP433" s="185"/>
      <c r="OZQ433" s="185"/>
      <c r="OZR433" s="185"/>
      <c r="OZS433" s="185"/>
      <c r="OZT433" s="185"/>
      <c r="OZU433" s="185"/>
      <c r="OZV433" s="185"/>
      <c r="OZW433" s="185"/>
      <c r="OZX433" s="185"/>
      <c r="OZY433" s="185"/>
      <c r="OZZ433" s="185"/>
      <c r="PAA433" s="185"/>
      <c r="PAB433" s="185"/>
      <c r="PAC433" s="185"/>
      <c r="PAD433" s="185"/>
      <c r="PAE433" s="185"/>
      <c r="PAF433" s="185"/>
      <c r="PAG433" s="185"/>
      <c r="PAH433" s="185"/>
      <c r="PAI433" s="185"/>
      <c r="PAJ433" s="185"/>
      <c r="PAK433" s="185"/>
      <c r="PAL433" s="185"/>
      <c r="PAM433" s="185"/>
      <c r="PAN433" s="185"/>
      <c r="PAO433" s="185"/>
      <c r="PAP433" s="185"/>
      <c r="PAQ433" s="185"/>
      <c r="PAR433" s="185"/>
      <c r="PAS433" s="185"/>
      <c r="PAT433" s="185"/>
      <c r="PAU433" s="185"/>
      <c r="PAV433" s="185"/>
      <c r="PAW433" s="185"/>
      <c r="PAX433" s="185"/>
      <c r="PAY433" s="185"/>
      <c r="PAZ433" s="185"/>
      <c r="PBA433" s="185"/>
      <c r="PBB433" s="185"/>
      <c r="PBC433" s="185"/>
      <c r="PBD433" s="185"/>
      <c r="PBE433" s="185"/>
      <c r="PBF433" s="185"/>
      <c r="PBG433" s="185"/>
      <c r="PBH433" s="185"/>
      <c r="PBI433" s="185"/>
      <c r="PBJ433" s="185"/>
      <c r="PBK433" s="185"/>
      <c r="PBL433" s="185"/>
      <c r="PBM433" s="185"/>
      <c r="PBN433" s="185"/>
      <c r="PBO433" s="185"/>
      <c r="PBP433" s="185"/>
      <c r="PBQ433" s="185"/>
      <c r="PBR433" s="185"/>
      <c r="PBS433" s="185"/>
      <c r="PBT433" s="185"/>
      <c r="PBU433" s="185"/>
      <c r="PBV433" s="185"/>
      <c r="PBW433" s="185"/>
      <c r="PBX433" s="185"/>
      <c r="PBY433" s="185"/>
      <c r="PBZ433" s="185"/>
      <c r="PCA433" s="185"/>
      <c r="PCB433" s="185"/>
      <c r="PCC433" s="185"/>
      <c r="PCD433" s="185"/>
      <c r="PCE433" s="185"/>
      <c r="PCF433" s="185"/>
      <c r="PCG433" s="185"/>
      <c r="PCH433" s="185"/>
      <c r="PCI433" s="185"/>
      <c r="PCJ433" s="185"/>
      <c r="PCK433" s="185"/>
      <c r="PCL433" s="185"/>
      <c r="PCM433" s="185"/>
      <c r="PCN433" s="185"/>
      <c r="PCO433" s="185"/>
      <c r="PCP433" s="185"/>
      <c r="PCQ433" s="185"/>
      <c r="PCR433" s="185"/>
      <c r="PCS433" s="185"/>
      <c r="PCT433" s="185"/>
      <c r="PCU433" s="185"/>
      <c r="PCV433" s="185"/>
      <c r="PCW433" s="185"/>
      <c r="PCX433" s="185"/>
      <c r="PCY433" s="185"/>
      <c r="PCZ433" s="185"/>
      <c r="PDA433" s="185"/>
      <c r="PDB433" s="185"/>
      <c r="PDC433" s="185"/>
      <c r="PDD433" s="185"/>
      <c r="PDE433" s="185"/>
      <c r="PDF433" s="185"/>
      <c r="PDG433" s="185"/>
      <c r="PDH433" s="185"/>
      <c r="PDI433" s="185"/>
      <c r="PDJ433" s="185"/>
      <c r="PDK433" s="185"/>
      <c r="PDL433" s="185"/>
      <c r="PDM433" s="185"/>
      <c r="PDN433" s="185"/>
      <c r="PDO433" s="185"/>
      <c r="PDP433" s="185"/>
      <c r="PDQ433" s="185"/>
      <c r="PDR433" s="185"/>
      <c r="PDS433" s="185"/>
      <c r="PDT433" s="185"/>
      <c r="PDU433" s="185"/>
      <c r="PDV433" s="185"/>
      <c r="PDW433" s="185"/>
      <c r="PDX433" s="185"/>
      <c r="PDY433" s="185"/>
      <c r="PDZ433" s="185"/>
      <c r="PEA433" s="185"/>
      <c r="PEB433" s="185"/>
      <c r="PEC433" s="185"/>
      <c r="PED433" s="185"/>
      <c r="PEE433" s="185"/>
      <c r="PEF433" s="185"/>
      <c r="PEG433" s="185"/>
      <c r="PEH433" s="185"/>
      <c r="PEI433" s="185"/>
      <c r="PEJ433" s="185"/>
      <c r="PEK433" s="185"/>
      <c r="PEL433" s="185"/>
      <c r="PEM433" s="185"/>
      <c r="PEN433" s="185"/>
      <c r="PEO433" s="185"/>
      <c r="PEP433" s="185"/>
      <c r="PEQ433" s="185"/>
      <c r="PER433" s="185"/>
      <c r="PES433" s="185"/>
      <c r="PET433" s="185"/>
      <c r="PEU433" s="185"/>
      <c r="PEV433" s="185"/>
      <c r="PEW433" s="185"/>
      <c r="PEX433" s="185"/>
      <c r="PEY433" s="185"/>
      <c r="PEZ433" s="185"/>
      <c r="PFA433" s="185"/>
      <c r="PFB433" s="185"/>
      <c r="PFC433" s="185"/>
      <c r="PFD433" s="185"/>
      <c r="PFE433" s="185"/>
      <c r="PFF433" s="185"/>
      <c r="PFG433" s="185"/>
      <c r="PFH433" s="185"/>
      <c r="PFI433" s="185"/>
      <c r="PFJ433" s="185"/>
      <c r="PFK433" s="185"/>
      <c r="PFL433" s="185"/>
      <c r="PFM433" s="185"/>
      <c r="PFN433" s="185"/>
      <c r="PFO433" s="185"/>
      <c r="PFP433" s="185"/>
      <c r="PFQ433" s="185"/>
      <c r="PFR433" s="185"/>
      <c r="PFS433" s="185"/>
      <c r="PFT433" s="185"/>
      <c r="PFU433" s="185"/>
      <c r="PFV433" s="185"/>
      <c r="PFW433" s="185"/>
      <c r="PFX433" s="185"/>
      <c r="PFY433" s="185"/>
      <c r="PFZ433" s="185"/>
      <c r="PGA433" s="185"/>
      <c r="PGB433" s="185"/>
      <c r="PGC433" s="185"/>
      <c r="PGD433" s="185"/>
      <c r="PGE433" s="185"/>
      <c r="PGF433" s="185"/>
      <c r="PGG433" s="185"/>
      <c r="PGH433" s="185"/>
      <c r="PGI433" s="185"/>
      <c r="PGJ433" s="185"/>
      <c r="PGK433" s="185"/>
      <c r="PGL433" s="185"/>
      <c r="PGM433" s="185"/>
      <c r="PGN433" s="185"/>
      <c r="PGO433" s="185"/>
      <c r="PGP433" s="185"/>
      <c r="PGQ433" s="185"/>
      <c r="PGR433" s="185"/>
      <c r="PGS433" s="185"/>
      <c r="PGT433" s="185"/>
      <c r="PGU433" s="185"/>
      <c r="PGV433" s="185"/>
      <c r="PGW433" s="185"/>
      <c r="PGX433" s="185"/>
      <c r="PGY433" s="185"/>
      <c r="PGZ433" s="185"/>
      <c r="PHA433" s="185"/>
      <c r="PHB433" s="185"/>
      <c r="PHC433" s="185"/>
      <c r="PHD433" s="185"/>
      <c r="PHE433" s="185"/>
      <c r="PHF433" s="185"/>
      <c r="PHG433" s="185"/>
      <c r="PHH433" s="185"/>
      <c r="PHI433" s="185"/>
      <c r="PHJ433" s="185"/>
      <c r="PHK433" s="185"/>
      <c r="PHL433" s="185"/>
      <c r="PHM433" s="185"/>
      <c r="PHN433" s="185"/>
      <c r="PHO433" s="185"/>
      <c r="PHP433" s="185"/>
      <c r="PHQ433" s="185"/>
      <c r="PHR433" s="185"/>
      <c r="PHS433" s="185"/>
      <c r="PHT433" s="185"/>
      <c r="PHU433" s="185"/>
      <c r="PHV433" s="185"/>
      <c r="PHW433" s="185"/>
      <c r="PHX433" s="185"/>
      <c r="PHY433" s="185"/>
      <c r="PHZ433" s="185"/>
      <c r="PIA433" s="185"/>
      <c r="PIB433" s="185"/>
      <c r="PIC433" s="185"/>
      <c r="PID433" s="185"/>
      <c r="PIE433" s="185"/>
      <c r="PIF433" s="185"/>
      <c r="PIG433" s="185"/>
      <c r="PIH433" s="185"/>
      <c r="PII433" s="185"/>
      <c r="PIJ433" s="185"/>
      <c r="PIK433" s="185"/>
      <c r="PIL433" s="185"/>
      <c r="PIM433" s="185"/>
      <c r="PIN433" s="185"/>
      <c r="PIO433" s="185"/>
      <c r="PIP433" s="185"/>
      <c r="PIQ433" s="185"/>
      <c r="PIR433" s="185"/>
      <c r="PIS433" s="185"/>
      <c r="PIT433" s="185"/>
      <c r="PIU433" s="185"/>
      <c r="PIV433" s="185"/>
      <c r="PIW433" s="185"/>
      <c r="PIX433" s="185"/>
      <c r="PIY433" s="185"/>
      <c r="PIZ433" s="185"/>
      <c r="PJA433" s="185"/>
      <c r="PJB433" s="185"/>
      <c r="PJC433" s="185"/>
      <c r="PJD433" s="185"/>
      <c r="PJE433" s="185"/>
      <c r="PJF433" s="185"/>
      <c r="PJG433" s="185"/>
      <c r="PJH433" s="185"/>
      <c r="PJI433" s="185"/>
      <c r="PJJ433" s="185"/>
      <c r="PJK433" s="185"/>
      <c r="PJL433" s="185"/>
      <c r="PJM433" s="185"/>
      <c r="PJN433" s="185"/>
      <c r="PJO433" s="185"/>
      <c r="PJP433" s="185"/>
      <c r="PJQ433" s="185"/>
      <c r="PJR433" s="185"/>
      <c r="PJS433" s="185"/>
      <c r="PJT433" s="185"/>
      <c r="PJU433" s="185"/>
      <c r="PJV433" s="185"/>
      <c r="PJW433" s="185"/>
      <c r="PJX433" s="185"/>
      <c r="PJY433" s="185"/>
      <c r="PJZ433" s="185"/>
      <c r="PKA433" s="185"/>
      <c r="PKB433" s="185"/>
      <c r="PKC433" s="185"/>
      <c r="PKD433" s="185"/>
      <c r="PKE433" s="185"/>
      <c r="PKF433" s="185"/>
      <c r="PKG433" s="185"/>
      <c r="PKH433" s="185"/>
      <c r="PKI433" s="185"/>
      <c r="PKJ433" s="185"/>
      <c r="PKK433" s="185"/>
      <c r="PKL433" s="185"/>
      <c r="PKM433" s="185"/>
      <c r="PKN433" s="185"/>
      <c r="PKO433" s="185"/>
      <c r="PKP433" s="185"/>
      <c r="PKQ433" s="185"/>
      <c r="PKR433" s="185"/>
      <c r="PKS433" s="185"/>
      <c r="PKT433" s="185"/>
      <c r="PKU433" s="185"/>
      <c r="PKV433" s="185"/>
      <c r="PKW433" s="185"/>
      <c r="PKX433" s="185"/>
      <c r="PKY433" s="185"/>
      <c r="PKZ433" s="185"/>
      <c r="PLA433" s="185"/>
      <c r="PLB433" s="185"/>
      <c r="PLC433" s="185"/>
      <c r="PLD433" s="185"/>
      <c r="PLE433" s="185"/>
      <c r="PLF433" s="185"/>
      <c r="PLG433" s="185"/>
      <c r="PLH433" s="185"/>
      <c r="PLI433" s="185"/>
      <c r="PLJ433" s="185"/>
      <c r="PLK433" s="185"/>
      <c r="PLL433" s="185"/>
      <c r="PLM433" s="185"/>
      <c r="PLN433" s="185"/>
      <c r="PLO433" s="185"/>
      <c r="PLP433" s="185"/>
      <c r="PLQ433" s="185"/>
      <c r="PLR433" s="185"/>
      <c r="PLS433" s="185"/>
      <c r="PLT433" s="185"/>
      <c r="PLU433" s="185"/>
      <c r="PLV433" s="185"/>
      <c r="PLW433" s="185"/>
      <c r="PLX433" s="185"/>
      <c r="PLY433" s="185"/>
      <c r="PLZ433" s="185"/>
      <c r="PMA433" s="185"/>
      <c r="PMB433" s="185"/>
      <c r="PMC433" s="185"/>
      <c r="PMD433" s="185"/>
      <c r="PME433" s="185"/>
      <c r="PMF433" s="185"/>
      <c r="PMG433" s="185"/>
      <c r="PMH433" s="185"/>
      <c r="PMI433" s="185"/>
      <c r="PMJ433" s="185"/>
      <c r="PMK433" s="185"/>
      <c r="PML433" s="185"/>
      <c r="PMM433" s="185"/>
      <c r="PMN433" s="185"/>
      <c r="PMO433" s="185"/>
      <c r="PMP433" s="185"/>
      <c r="PMQ433" s="185"/>
      <c r="PMR433" s="185"/>
      <c r="PMS433" s="185"/>
      <c r="PMT433" s="185"/>
      <c r="PMU433" s="185"/>
      <c r="PMV433" s="185"/>
      <c r="PMW433" s="185"/>
      <c r="PMX433" s="185"/>
      <c r="PMY433" s="185"/>
      <c r="PMZ433" s="185"/>
      <c r="PNA433" s="185"/>
      <c r="PNB433" s="185"/>
      <c r="PNC433" s="185"/>
      <c r="PND433" s="185"/>
      <c r="PNE433" s="185"/>
      <c r="PNF433" s="185"/>
      <c r="PNG433" s="185"/>
      <c r="PNH433" s="185"/>
      <c r="PNI433" s="185"/>
      <c r="PNJ433" s="185"/>
      <c r="PNK433" s="185"/>
      <c r="PNL433" s="185"/>
      <c r="PNM433" s="185"/>
      <c r="PNN433" s="185"/>
      <c r="PNO433" s="185"/>
      <c r="PNP433" s="185"/>
      <c r="PNQ433" s="185"/>
      <c r="PNR433" s="185"/>
      <c r="PNS433" s="185"/>
      <c r="PNT433" s="185"/>
      <c r="PNU433" s="185"/>
      <c r="PNV433" s="185"/>
      <c r="PNW433" s="185"/>
      <c r="PNX433" s="185"/>
      <c r="PNY433" s="185"/>
      <c r="PNZ433" s="185"/>
      <c r="POA433" s="185"/>
      <c r="POB433" s="185"/>
      <c r="POC433" s="185"/>
      <c r="POD433" s="185"/>
      <c r="POE433" s="185"/>
      <c r="POF433" s="185"/>
      <c r="POG433" s="185"/>
      <c r="POH433" s="185"/>
      <c r="POI433" s="185"/>
      <c r="POJ433" s="185"/>
      <c r="POK433" s="185"/>
      <c r="POL433" s="185"/>
      <c r="POM433" s="185"/>
      <c r="PON433" s="185"/>
      <c r="POO433" s="185"/>
      <c r="POP433" s="185"/>
      <c r="POQ433" s="185"/>
      <c r="POR433" s="185"/>
      <c r="POS433" s="185"/>
      <c r="POT433" s="185"/>
      <c r="POU433" s="185"/>
      <c r="POV433" s="185"/>
      <c r="POW433" s="185"/>
      <c r="POX433" s="185"/>
      <c r="POY433" s="185"/>
      <c r="POZ433" s="185"/>
      <c r="PPA433" s="185"/>
      <c r="PPB433" s="185"/>
      <c r="PPC433" s="185"/>
      <c r="PPD433" s="185"/>
      <c r="PPE433" s="185"/>
      <c r="PPF433" s="185"/>
      <c r="PPG433" s="185"/>
      <c r="PPH433" s="185"/>
      <c r="PPI433" s="185"/>
      <c r="PPJ433" s="185"/>
      <c r="PPK433" s="185"/>
      <c r="PPL433" s="185"/>
      <c r="PPM433" s="185"/>
      <c r="PPN433" s="185"/>
      <c r="PPO433" s="185"/>
      <c r="PPP433" s="185"/>
      <c r="PPQ433" s="185"/>
      <c r="PPR433" s="185"/>
      <c r="PPS433" s="185"/>
      <c r="PPT433" s="185"/>
      <c r="PPU433" s="185"/>
      <c r="PPV433" s="185"/>
      <c r="PPW433" s="185"/>
      <c r="PPX433" s="185"/>
      <c r="PPY433" s="185"/>
      <c r="PPZ433" s="185"/>
      <c r="PQA433" s="185"/>
      <c r="PQB433" s="185"/>
      <c r="PQC433" s="185"/>
      <c r="PQD433" s="185"/>
      <c r="PQE433" s="185"/>
      <c r="PQF433" s="185"/>
      <c r="PQG433" s="185"/>
      <c r="PQH433" s="185"/>
      <c r="PQI433" s="185"/>
      <c r="PQJ433" s="185"/>
      <c r="PQK433" s="185"/>
      <c r="PQL433" s="185"/>
      <c r="PQM433" s="185"/>
      <c r="PQN433" s="185"/>
      <c r="PQO433" s="185"/>
      <c r="PQP433" s="185"/>
      <c r="PQQ433" s="185"/>
      <c r="PQR433" s="185"/>
      <c r="PQS433" s="185"/>
      <c r="PQT433" s="185"/>
      <c r="PQU433" s="185"/>
      <c r="PQV433" s="185"/>
      <c r="PQW433" s="185"/>
      <c r="PQX433" s="185"/>
      <c r="PQY433" s="185"/>
      <c r="PQZ433" s="185"/>
      <c r="PRA433" s="185"/>
      <c r="PRB433" s="185"/>
      <c r="PRC433" s="185"/>
      <c r="PRD433" s="185"/>
      <c r="PRE433" s="185"/>
      <c r="PRF433" s="185"/>
      <c r="PRG433" s="185"/>
      <c r="PRH433" s="185"/>
      <c r="PRI433" s="185"/>
      <c r="PRJ433" s="185"/>
      <c r="PRK433" s="185"/>
      <c r="PRL433" s="185"/>
      <c r="PRM433" s="185"/>
      <c r="PRN433" s="185"/>
      <c r="PRO433" s="185"/>
      <c r="PRP433" s="185"/>
      <c r="PRQ433" s="185"/>
      <c r="PRR433" s="185"/>
      <c r="PRS433" s="185"/>
      <c r="PRT433" s="185"/>
      <c r="PRU433" s="185"/>
      <c r="PRV433" s="185"/>
      <c r="PRW433" s="185"/>
      <c r="PRX433" s="185"/>
      <c r="PRY433" s="185"/>
      <c r="PRZ433" s="185"/>
      <c r="PSA433" s="185"/>
      <c r="PSB433" s="185"/>
      <c r="PSC433" s="185"/>
      <c r="PSD433" s="185"/>
      <c r="PSE433" s="185"/>
      <c r="PSF433" s="185"/>
      <c r="PSG433" s="185"/>
      <c r="PSH433" s="185"/>
      <c r="PSI433" s="185"/>
      <c r="PSJ433" s="185"/>
      <c r="PSK433" s="185"/>
      <c r="PSL433" s="185"/>
      <c r="PSM433" s="185"/>
      <c r="PSN433" s="185"/>
      <c r="PSO433" s="185"/>
      <c r="PSP433" s="185"/>
      <c r="PSQ433" s="185"/>
      <c r="PSR433" s="185"/>
      <c r="PSS433" s="185"/>
      <c r="PST433" s="185"/>
      <c r="PSU433" s="185"/>
      <c r="PSV433" s="185"/>
      <c r="PSW433" s="185"/>
      <c r="PSX433" s="185"/>
      <c r="PSY433" s="185"/>
      <c r="PSZ433" s="185"/>
      <c r="PTA433" s="185"/>
      <c r="PTB433" s="185"/>
      <c r="PTC433" s="185"/>
      <c r="PTD433" s="185"/>
      <c r="PTE433" s="185"/>
      <c r="PTF433" s="185"/>
      <c r="PTG433" s="185"/>
      <c r="PTH433" s="185"/>
      <c r="PTI433" s="185"/>
      <c r="PTJ433" s="185"/>
      <c r="PTK433" s="185"/>
      <c r="PTL433" s="185"/>
      <c r="PTM433" s="185"/>
      <c r="PTN433" s="185"/>
      <c r="PTO433" s="185"/>
      <c r="PTP433" s="185"/>
      <c r="PTQ433" s="185"/>
      <c r="PTR433" s="185"/>
      <c r="PTS433" s="185"/>
      <c r="PTT433" s="185"/>
      <c r="PTU433" s="185"/>
      <c r="PTV433" s="185"/>
      <c r="PTW433" s="185"/>
      <c r="PTX433" s="185"/>
      <c r="PTY433" s="185"/>
      <c r="PTZ433" s="185"/>
      <c r="PUA433" s="185"/>
      <c r="PUB433" s="185"/>
      <c r="PUC433" s="185"/>
      <c r="PUD433" s="185"/>
      <c r="PUE433" s="185"/>
      <c r="PUF433" s="185"/>
      <c r="PUG433" s="185"/>
      <c r="PUH433" s="185"/>
      <c r="PUI433" s="185"/>
      <c r="PUJ433" s="185"/>
      <c r="PUK433" s="185"/>
      <c r="PUL433" s="185"/>
      <c r="PUM433" s="185"/>
      <c r="PUN433" s="185"/>
      <c r="PUO433" s="185"/>
      <c r="PUP433" s="185"/>
      <c r="PUQ433" s="185"/>
      <c r="PUR433" s="185"/>
      <c r="PUS433" s="185"/>
      <c r="PUT433" s="185"/>
      <c r="PUU433" s="185"/>
      <c r="PUV433" s="185"/>
      <c r="PUW433" s="185"/>
      <c r="PUX433" s="185"/>
      <c r="PUY433" s="185"/>
      <c r="PUZ433" s="185"/>
      <c r="PVA433" s="185"/>
      <c r="PVB433" s="185"/>
      <c r="PVC433" s="185"/>
      <c r="PVD433" s="185"/>
      <c r="PVE433" s="185"/>
      <c r="PVF433" s="185"/>
      <c r="PVG433" s="185"/>
      <c r="PVH433" s="185"/>
      <c r="PVI433" s="185"/>
      <c r="PVJ433" s="185"/>
      <c r="PVK433" s="185"/>
      <c r="PVL433" s="185"/>
      <c r="PVM433" s="185"/>
      <c r="PVN433" s="185"/>
      <c r="PVO433" s="185"/>
      <c r="PVP433" s="185"/>
      <c r="PVQ433" s="185"/>
      <c r="PVR433" s="185"/>
      <c r="PVS433" s="185"/>
      <c r="PVT433" s="185"/>
      <c r="PVU433" s="185"/>
      <c r="PVV433" s="185"/>
      <c r="PVW433" s="185"/>
      <c r="PVX433" s="185"/>
      <c r="PVY433" s="185"/>
      <c r="PVZ433" s="185"/>
      <c r="PWA433" s="185"/>
      <c r="PWB433" s="185"/>
      <c r="PWC433" s="185"/>
      <c r="PWD433" s="185"/>
      <c r="PWE433" s="185"/>
      <c r="PWF433" s="185"/>
      <c r="PWG433" s="185"/>
      <c r="PWH433" s="185"/>
      <c r="PWI433" s="185"/>
      <c r="PWJ433" s="185"/>
      <c r="PWK433" s="185"/>
      <c r="PWL433" s="185"/>
      <c r="PWM433" s="185"/>
      <c r="PWN433" s="185"/>
      <c r="PWO433" s="185"/>
      <c r="PWP433" s="185"/>
      <c r="PWQ433" s="185"/>
      <c r="PWR433" s="185"/>
      <c r="PWS433" s="185"/>
      <c r="PWT433" s="185"/>
      <c r="PWU433" s="185"/>
      <c r="PWV433" s="185"/>
      <c r="PWW433" s="185"/>
      <c r="PWX433" s="185"/>
      <c r="PWY433" s="185"/>
      <c r="PWZ433" s="185"/>
      <c r="PXA433" s="185"/>
      <c r="PXB433" s="185"/>
      <c r="PXC433" s="185"/>
      <c r="PXD433" s="185"/>
      <c r="PXE433" s="185"/>
      <c r="PXF433" s="185"/>
      <c r="PXG433" s="185"/>
      <c r="PXH433" s="185"/>
      <c r="PXI433" s="185"/>
      <c r="PXJ433" s="185"/>
      <c r="PXK433" s="185"/>
      <c r="PXL433" s="185"/>
      <c r="PXM433" s="185"/>
      <c r="PXN433" s="185"/>
      <c r="PXO433" s="185"/>
      <c r="PXP433" s="185"/>
      <c r="PXQ433" s="185"/>
      <c r="PXR433" s="185"/>
      <c r="PXS433" s="185"/>
      <c r="PXT433" s="185"/>
      <c r="PXU433" s="185"/>
      <c r="PXV433" s="185"/>
      <c r="PXW433" s="185"/>
      <c r="PXX433" s="185"/>
      <c r="PXY433" s="185"/>
      <c r="PXZ433" s="185"/>
      <c r="PYA433" s="185"/>
      <c r="PYB433" s="185"/>
      <c r="PYC433" s="185"/>
      <c r="PYD433" s="185"/>
      <c r="PYE433" s="185"/>
      <c r="PYF433" s="185"/>
      <c r="PYG433" s="185"/>
      <c r="PYH433" s="185"/>
      <c r="PYI433" s="185"/>
      <c r="PYJ433" s="185"/>
      <c r="PYK433" s="185"/>
      <c r="PYL433" s="185"/>
      <c r="PYM433" s="185"/>
      <c r="PYN433" s="185"/>
      <c r="PYO433" s="185"/>
      <c r="PYP433" s="185"/>
      <c r="PYQ433" s="185"/>
      <c r="PYR433" s="185"/>
      <c r="PYS433" s="185"/>
      <c r="PYT433" s="185"/>
      <c r="PYU433" s="185"/>
      <c r="PYV433" s="185"/>
      <c r="PYW433" s="185"/>
      <c r="PYX433" s="185"/>
      <c r="PYY433" s="185"/>
      <c r="PYZ433" s="185"/>
      <c r="PZA433" s="185"/>
      <c r="PZB433" s="185"/>
      <c r="PZC433" s="185"/>
      <c r="PZD433" s="185"/>
      <c r="PZE433" s="185"/>
      <c r="PZF433" s="185"/>
      <c r="PZG433" s="185"/>
      <c r="PZH433" s="185"/>
      <c r="PZI433" s="185"/>
      <c r="PZJ433" s="185"/>
      <c r="PZK433" s="185"/>
      <c r="PZL433" s="185"/>
      <c r="PZM433" s="185"/>
      <c r="PZN433" s="185"/>
      <c r="PZO433" s="185"/>
      <c r="PZP433" s="185"/>
      <c r="PZQ433" s="185"/>
      <c r="PZR433" s="185"/>
      <c r="PZS433" s="185"/>
      <c r="PZT433" s="185"/>
      <c r="PZU433" s="185"/>
      <c r="PZV433" s="185"/>
      <c r="PZW433" s="185"/>
      <c r="PZX433" s="185"/>
      <c r="PZY433" s="185"/>
      <c r="PZZ433" s="185"/>
      <c r="QAA433" s="185"/>
      <c r="QAB433" s="185"/>
      <c r="QAC433" s="185"/>
      <c r="QAD433" s="185"/>
      <c r="QAE433" s="185"/>
      <c r="QAF433" s="185"/>
      <c r="QAG433" s="185"/>
      <c r="QAH433" s="185"/>
      <c r="QAI433" s="185"/>
      <c r="QAJ433" s="185"/>
      <c r="QAK433" s="185"/>
      <c r="QAL433" s="185"/>
      <c r="QAM433" s="185"/>
      <c r="QAN433" s="185"/>
      <c r="QAO433" s="185"/>
      <c r="QAP433" s="185"/>
      <c r="QAQ433" s="185"/>
      <c r="QAR433" s="185"/>
      <c r="QAS433" s="185"/>
      <c r="QAT433" s="185"/>
      <c r="QAU433" s="185"/>
      <c r="QAV433" s="185"/>
      <c r="QAW433" s="185"/>
      <c r="QAX433" s="185"/>
      <c r="QAY433" s="185"/>
      <c r="QAZ433" s="185"/>
      <c r="QBA433" s="185"/>
      <c r="QBB433" s="185"/>
      <c r="QBC433" s="185"/>
      <c r="QBD433" s="185"/>
      <c r="QBE433" s="185"/>
      <c r="QBF433" s="185"/>
      <c r="QBG433" s="185"/>
      <c r="QBH433" s="185"/>
      <c r="QBI433" s="185"/>
      <c r="QBJ433" s="185"/>
      <c r="QBK433" s="185"/>
      <c r="QBL433" s="185"/>
      <c r="QBM433" s="185"/>
      <c r="QBN433" s="185"/>
      <c r="QBO433" s="185"/>
      <c r="QBP433" s="185"/>
      <c r="QBQ433" s="185"/>
      <c r="QBR433" s="185"/>
      <c r="QBS433" s="185"/>
      <c r="QBT433" s="185"/>
      <c r="QBU433" s="185"/>
      <c r="QBV433" s="185"/>
      <c r="QBW433" s="185"/>
      <c r="QBX433" s="185"/>
      <c r="QBY433" s="185"/>
      <c r="QBZ433" s="185"/>
      <c r="QCA433" s="185"/>
      <c r="QCB433" s="185"/>
      <c r="QCC433" s="185"/>
      <c r="QCD433" s="185"/>
      <c r="QCE433" s="185"/>
      <c r="QCF433" s="185"/>
      <c r="QCG433" s="185"/>
      <c r="QCH433" s="185"/>
      <c r="QCI433" s="185"/>
      <c r="QCJ433" s="185"/>
      <c r="QCK433" s="185"/>
      <c r="QCL433" s="185"/>
      <c r="QCM433" s="185"/>
      <c r="QCN433" s="185"/>
      <c r="QCO433" s="185"/>
      <c r="QCP433" s="185"/>
      <c r="QCQ433" s="185"/>
      <c r="QCR433" s="185"/>
      <c r="QCS433" s="185"/>
      <c r="QCT433" s="185"/>
      <c r="QCU433" s="185"/>
      <c r="QCV433" s="185"/>
      <c r="QCW433" s="185"/>
      <c r="QCX433" s="185"/>
      <c r="QCY433" s="185"/>
      <c r="QCZ433" s="185"/>
      <c r="QDA433" s="185"/>
      <c r="QDB433" s="185"/>
      <c r="QDC433" s="185"/>
      <c r="QDD433" s="185"/>
      <c r="QDE433" s="185"/>
      <c r="QDF433" s="185"/>
      <c r="QDG433" s="185"/>
      <c r="QDH433" s="185"/>
      <c r="QDI433" s="185"/>
      <c r="QDJ433" s="185"/>
      <c r="QDK433" s="185"/>
      <c r="QDL433" s="185"/>
      <c r="QDM433" s="185"/>
      <c r="QDN433" s="185"/>
      <c r="QDO433" s="185"/>
      <c r="QDP433" s="185"/>
      <c r="QDQ433" s="185"/>
      <c r="QDR433" s="185"/>
      <c r="QDS433" s="185"/>
      <c r="QDT433" s="185"/>
      <c r="QDU433" s="185"/>
      <c r="QDV433" s="185"/>
      <c r="QDW433" s="185"/>
      <c r="QDX433" s="185"/>
      <c r="QDY433" s="185"/>
      <c r="QDZ433" s="185"/>
      <c r="QEA433" s="185"/>
      <c r="QEB433" s="185"/>
      <c r="QEC433" s="185"/>
      <c r="QED433" s="185"/>
      <c r="QEE433" s="185"/>
      <c r="QEF433" s="185"/>
      <c r="QEG433" s="185"/>
      <c r="QEH433" s="185"/>
      <c r="QEI433" s="185"/>
      <c r="QEJ433" s="185"/>
      <c r="QEK433" s="185"/>
      <c r="QEL433" s="185"/>
      <c r="QEM433" s="185"/>
      <c r="QEN433" s="185"/>
      <c r="QEO433" s="185"/>
      <c r="QEP433" s="185"/>
      <c r="QEQ433" s="185"/>
      <c r="QER433" s="185"/>
      <c r="QES433" s="185"/>
      <c r="QET433" s="185"/>
      <c r="QEU433" s="185"/>
      <c r="QEV433" s="185"/>
      <c r="QEW433" s="185"/>
      <c r="QEX433" s="185"/>
      <c r="QEY433" s="185"/>
      <c r="QEZ433" s="185"/>
      <c r="QFA433" s="185"/>
      <c r="QFB433" s="185"/>
      <c r="QFC433" s="185"/>
      <c r="QFD433" s="185"/>
      <c r="QFE433" s="185"/>
      <c r="QFF433" s="185"/>
      <c r="QFG433" s="185"/>
      <c r="QFH433" s="185"/>
      <c r="QFI433" s="185"/>
      <c r="QFJ433" s="185"/>
      <c r="QFK433" s="185"/>
      <c r="QFL433" s="185"/>
      <c r="QFM433" s="185"/>
      <c r="QFN433" s="185"/>
      <c r="QFO433" s="185"/>
      <c r="QFP433" s="185"/>
      <c r="QFQ433" s="185"/>
      <c r="QFR433" s="185"/>
      <c r="QFS433" s="185"/>
      <c r="QFT433" s="185"/>
      <c r="QFU433" s="185"/>
      <c r="QFV433" s="185"/>
      <c r="QFW433" s="185"/>
      <c r="QFX433" s="185"/>
      <c r="QFY433" s="185"/>
      <c r="QFZ433" s="185"/>
      <c r="QGA433" s="185"/>
      <c r="QGB433" s="185"/>
      <c r="QGC433" s="185"/>
      <c r="QGD433" s="185"/>
      <c r="QGE433" s="185"/>
      <c r="QGF433" s="185"/>
      <c r="QGG433" s="185"/>
      <c r="QGH433" s="185"/>
      <c r="QGI433" s="185"/>
      <c r="QGJ433" s="185"/>
      <c r="QGK433" s="185"/>
      <c r="QGL433" s="185"/>
      <c r="QGM433" s="185"/>
      <c r="QGN433" s="185"/>
      <c r="QGO433" s="185"/>
      <c r="QGP433" s="185"/>
      <c r="QGQ433" s="185"/>
      <c r="QGR433" s="185"/>
      <c r="QGS433" s="185"/>
      <c r="QGT433" s="185"/>
      <c r="QGU433" s="185"/>
      <c r="QGV433" s="185"/>
      <c r="QGW433" s="185"/>
      <c r="QGX433" s="185"/>
      <c r="QGY433" s="185"/>
      <c r="QGZ433" s="185"/>
      <c r="QHA433" s="185"/>
      <c r="QHB433" s="185"/>
      <c r="QHC433" s="185"/>
      <c r="QHD433" s="185"/>
      <c r="QHE433" s="185"/>
      <c r="QHF433" s="185"/>
      <c r="QHG433" s="185"/>
      <c r="QHH433" s="185"/>
      <c r="QHI433" s="185"/>
      <c r="QHJ433" s="185"/>
      <c r="QHK433" s="185"/>
      <c r="QHL433" s="185"/>
      <c r="QHM433" s="185"/>
      <c r="QHN433" s="185"/>
      <c r="QHO433" s="185"/>
      <c r="QHP433" s="185"/>
      <c r="QHQ433" s="185"/>
      <c r="QHR433" s="185"/>
      <c r="QHS433" s="185"/>
      <c r="QHT433" s="185"/>
      <c r="QHU433" s="185"/>
      <c r="QHV433" s="185"/>
      <c r="QHW433" s="185"/>
      <c r="QHX433" s="185"/>
      <c r="QHY433" s="185"/>
      <c r="QHZ433" s="185"/>
      <c r="QIA433" s="185"/>
      <c r="QIB433" s="185"/>
      <c r="QIC433" s="185"/>
      <c r="QID433" s="185"/>
      <c r="QIE433" s="185"/>
      <c r="QIF433" s="185"/>
      <c r="QIG433" s="185"/>
      <c r="QIH433" s="185"/>
      <c r="QII433" s="185"/>
      <c r="QIJ433" s="185"/>
      <c r="QIK433" s="185"/>
      <c r="QIL433" s="185"/>
      <c r="QIM433" s="185"/>
      <c r="QIN433" s="185"/>
      <c r="QIO433" s="185"/>
      <c r="QIP433" s="185"/>
      <c r="QIQ433" s="185"/>
      <c r="QIR433" s="185"/>
      <c r="QIS433" s="185"/>
      <c r="QIT433" s="185"/>
      <c r="QIU433" s="185"/>
      <c r="QIV433" s="185"/>
      <c r="QIW433" s="185"/>
      <c r="QIX433" s="185"/>
      <c r="QIY433" s="185"/>
      <c r="QIZ433" s="185"/>
      <c r="QJA433" s="185"/>
      <c r="QJB433" s="185"/>
      <c r="QJC433" s="185"/>
      <c r="QJD433" s="185"/>
      <c r="QJE433" s="185"/>
      <c r="QJF433" s="185"/>
      <c r="QJG433" s="185"/>
      <c r="QJH433" s="185"/>
      <c r="QJI433" s="185"/>
      <c r="QJJ433" s="185"/>
      <c r="QJK433" s="185"/>
      <c r="QJL433" s="185"/>
      <c r="QJM433" s="185"/>
      <c r="QJN433" s="185"/>
      <c r="QJO433" s="185"/>
      <c r="QJP433" s="185"/>
      <c r="QJQ433" s="185"/>
      <c r="QJR433" s="185"/>
      <c r="QJS433" s="185"/>
      <c r="QJT433" s="185"/>
      <c r="QJU433" s="185"/>
      <c r="QJV433" s="185"/>
      <c r="QJW433" s="185"/>
      <c r="QJX433" s="185"/>
      <c r="QJY433" s="185"/>
      <c r="QJZ433" s="185"/>
      <c r="QKA433" s="185"/>
      <c r="QKB433" s="185"/>
      <c r="QKC433" s="185"/>
      <c r="QKD433" s="185"/>
      <c r="QKE433" s="185"/>
      <c r="QKF433" s="185"/>
      <c r="QKG433" s="185"/>
      <c r="QKH433" s="185"/>
      <c r="QKI433" s="185"/>
      <c r="QKJ433" s="185"/>
      <c r="QKK433" s="185"/>
      <c r="QKL433" s="185"/>
      <c r="QKM433" s="185"/>
      <c r="QKN433" s="185"/>
      <c r="QKO433" s="185"/>
      <c r="QKP433" s="185"/>
      <c r="QKQ433" s="185"/>
      <c r="QKR433" s="185"/>
      <c r="QKS433" s="185"/>
      <c r="QKT433" s="185"/>
      <c r="QKU433" s="185"/>
      <c r="QKV433" s="185"/>
      <c r="QKW433" s="185"/>
      <c r="QKX433" s="185"/>
      <c r="QKY433" s="185"/>
      <c r="QKZ433" s="185"/>
      <c r="QLA433" s="185"/>
      <c r="QLB433" s="185"/>
      <c r="QLC433" s="185"/>
      <c r="QLD433" s="185"/>
      <c r="QLE433" s="185"/>
      <c r="QLF433" s="185"/>
      <c r="QLG433" s="185"/>
      <c r="QLH433" s="185"/>
      <c r="QLI433" s="185"/>
      <c r="QLJ433" s="185"/>
      <c r="QLK433" s="185"/>
      <c r="QLL433" s="185"/>
      <c r="QLM433" s="185"/>
      <c r="QLN433" s="185"/>
      <c r="QLO433" s="185"/>
      <c r="QLP433" s="185"/>
      <c r="QLQ433" s="185"/>
      <c r="QLR433" s="185"/>
      <c r="QLS433" s="185"/>
      <c r="QLT433" s="185"/>
      <c r="QLU433" s="185"/>
      <c r="QLV433" s="185"/>
      <c r="QLW433" s="185"/>
      <c r="QLX433" s="185"/>
      <c r="QLY433" s="185"/>
      <c r="QLZ433" s="185"/>
      <c r="QMA433" s="185"/>
      <c r="QMB433" s="185"/>
      <c r="QMC433" s="185"/>
      <c r="QMD433" s="185"/>
      <c r="QME433" s="185"/>
      <c r="QMF433" s="185"/>
      <c r="QMG433" s="185"/>
      <c r="QMH433" s="185"/>
      <c r="QMI433" s="185"/>
      <c r="QMJ433" s="185"/>
      <c r="QMK433" s="185"/>
      <c r="QML433" s="185"/>
      <c r="QMM433" s="185"/>
      <c r="QMN433" s="185"/>
      <c r="QMO433" s="185"/>
      <c r="QMP433" s="185"/>
      <c r="QMQ433" s="185"/>
      <c r="QMR433" s="185"/>
      <c r="QMS433" s="185"/>
      <c r="QMT433" s="185"/>
      <c r="QMU433" s="185"/>
      <c r="QMV433" s="185"/>
      <c r="QMW433" s="185"/>
      <c r="QMX433" s="185"/>
      <c r="QMY433" s="185"/>
      <c r="QMZ433" s="185"/>
      <c r="QNA433" s="185"/>
      <c r="QNB433" s="185"/>
      <c r="QNC433" s="185"/>
      <c r="QND433" s="185"/>
      <c r="QNE433" s="185"/>
      <c r="QNF433" s="185"/>
      <c r="QNG433" s="185"/>
      <c r="QNH433" s="185"/>
      <c r="QNI433" s="185"/>
      <c r="QNJ433" s="185"/>
      <c r="QNK433" s="185"/>
      <c r="QNL433" s="185"/>
      <c r="QNM433" s="185"/>
      <c r="QNN433" s="185"/>
      <c r="QNO433" s="185"/>
      <c r="QNP433" s="185"/>
      <c r="QNQ433" s="185"/>
      <c r="QNR433" s="185"/>
      <c r="QNS433" s="185"/>
      <c r="QNT433" s="185"/>
      <c r="QNU433" s="185"/>
      <c r="QNV433" s="185"/>
      <c r="QNW433" s="185"/>
      <c r="QNX433" s="185"/>
      <c r="QNY433" s="185"/>
      <c r="QNZ433" s="185"/>
      <c r="QOA433" s="185"/>
      <c r="QOB433" s="185"/>
      <c r="QOC433" s="185"/>
      <c r="QOD433" s="185"/>
      <c r="QOE433" s="185"/>
      <c r="QOF433" s="185"/>
      <c r="QOG433" s="185"/>
      <c r="QOH433" s="185"/>
      <c r="QOI433" s="185"/>
      <c r="QOJ433" s="185"/>
      <c r="QOK433" s="185"/>
      <c r="QOL433" s="185"/>
      <c r="QOM433" s="185"/>
      <c r="QON433" s="185"/>
      <c r="QOO433" s="185"/>
      <c r="QOP433" s="185"/>
      <c r="QOQ433" s="185"/>
      <c r="QOR433" s="185"/>
      <c r="QOS433" s="185"/>
      <c r="QOT433" s="185"/>
      <c r="QOU433" s="185"/>
      <c r="QOV433" s="185"/>
      <c r="QOW433" s="185"/>
      <c r="QOX433" s="185"/>
      <c r="QOY433" s="185"/>
      <c r="QOZ433" s="185"/>
      <c r="QPA433" s="185"/>
      <c r="QPB433" s="185"/>
      <c r="QPC433" s="185"/>
      <c r="QPD433" s="185"/>
      <c r="QPE433" s="185"/>
      <c r="QPF433" s="185"/>
      <c r="QPG433" s="185"/>
      <c r="QPH433" s="185"/>
      <c r="QPI433" s="185"/>
      <c r="QPJ433" s="185"/>
      <c r="QPK433" s="185"/>
      <c r="QPL433" s="185"/>
      <c r="QPM433" s="185"/>
      <c r="QPN433" s="185"/>
      <c r="QPO433" s="185"/>
      <c r="QPP433" s="185"/>
      <c r="QPQ433" s="185"/>
      <c r="QPR433" s="185"/>
      <c r="QPS433" s="185"/>
      <c r="QPT433" s="185"/>
      <c r="QPU433" s="185"/>
      <c r="QPV433" s="185"/>
      <c r="QPW433" s="185"/>
      <c r="QPX433" s="185"/>
      <c r="QPY433" s="185"/>
      <c r="QPZ433" s="185"/>
      <c r="QQA433" s="185"/>
      <c r="QQB433" s="185"/>
      <c r="QQC433" s="185"/>
      <c r="QQD433" s="185"/>
      <c r="QQE433" s="185"/>
      <c r="QQF433" s="185"/>
      <c r="QQG433" s="185"/>
      <c r="QQH433" s="185"/>
      <c r="QQI433" s="185"/>
      <c r="QQJ433" s="185"/>
      <c r="QQK433" s="185"/>
      <c r="QQL433" s="185"/>
      <c r="QQM433" s="185"/>
      <c r="QQN433" s="185"/>
      <c r="QQO433" s="185"/>
      <c r="QQP433" s="185"/>
      <c r="QQQ433" s="185"/>
      <c r="QQR433" s="185"/>
      <c r="QQS433" s="185"/>
      <c r="QQT433" s="185"/>
      <c r="QQU433" s="185"/>
      <c r="QQV433" s="185"/>
      <c r="QQW433" s="185"/>
      <c r="QQX433" s="185"/>
      <c r="QQY433" s="185"/>
      <c r="QQZ433" s="185"/>
      <c r="QRA433" s="185"/>
      <c r="QRB433" s="185"/>
      <c r="QRC433" s="185"/>
      <c r="QRD433" s="185"/>
      <c r="QRE433" s="185"/>
      <c r="QRF433" s="185"/>
      <c r="QRG433" s="185"/>
      <c r="QRH433" s="185"/>
      <c r="QRI433" s="185"/>
      <c r="QRJ433" s="185"/>
      <c r="QRK433" s="185"/>
      <c r="QRL433" s="185"/>
      <c r="QRM433" s="185"/>
      <c r="QRN433" s="185"/>
      <c r="QRO433" s="185"/>
      <c r="QRP433" s="185"/>
      <c r="QRQ433" s="185"/>
      <c r="QRR433" s="185"/>
      <c r="QRS433" s="185"/>
      <c r="QRT433" s="185"/>
      <c r="QRU433" s="185"/>
      <c r="QRV433" s="185"/>
      <c r="QRW433" s="185"/>
      <c r="QRX433" s="185"/>
      <c r="QRY433" s="185"/>
      <c r="QRZ433" s="185"/>
      <c r="QSA433" s="185"/>
      <c r="QSB433" s="185"/>
      <c r="QSC433" s="185"/>
      <c r="QSD433" s="185"/>
      <c r="QSE433" s="185"/>
      <c r="QSF433" s="185"/>
      <c r="QSG433" s="185"/>
      <c r="QSH433" s="185"/>
      <c r="QSI433" s="185"/>
      <c r="QSJ433" s="185"/>
      <c r="QSK433" s="185"/>
      <c r="QSL433" s="185"/>
      <c r="QSM433" s="185"/>
      <c r="QSN433" s="185"/>
      <c r="QSO433" s="185"/>
      <c r="QSP433" s="185"/>
      <c r="QSQ433" s="185"/>
      <c r="QSR433" s="185"/>
      <c r="QSS433" s="185"/>
      <c r="QST433" s="185"/>
      <c r="QSU433" s="185"/>
      <c r="QSV433" s="185"/>
      <c r="QSW433" s="185"/>
      <c r="QSX433" s="185"/>
      <c r="QSY433" s="185"/>
      <c r="QSZ433" s="185"/>
      <c r="QTA433" s="185"/>
      <c r="QTB433" s="185"/>
      <c r="QTC433" s="185"/>
      <c r="QTD433" s="185"/>
      <c r="QTE433" s="185"/>
      <c r="QTF433" s="185"/>
      <c r="QTG433" s="185"/>
      <c r="QTH433" s="185"/>
      <c r="QTI433" s="185"/>
      <c r="QTJ433" s="185"/>
      <c r="QTK433" s="185"/>
      <c r="QTL433" s="185"/>
      <c r="QTM433" s="185"/>
      <c r="QTN433" s="185"/>
      <c r="QTO433" s="185"/>
      <c r="QTP433" s="185"/>
      <c r="QTQ433" s="185"/>
      <c r="QTR433" s="185"/>
      <c r="QTS433" s="185"/>
      <c r="QTT433" s="185"/>
      <c r="QTU433" s="185"/>
      <c r="QTV433" s="185"/>
      <c r="QTW433" s="185"/>
      <c r="QTX433" s="185"/>
      <c r="QTY433" s="185"/>
      <c r="QTZ433" s="185"/>
      <c r="QUA433" s="185"/>
      <c r="QUB433" s="185"/>
      <c r="QUC433" s="185"/>
      <c r="QUD433" s="185"/>
      <c r="QUE433" s="185"/>
      <c r="QUF433" s="185"/>
      <c r="QUG433" s="185"/>
      <c r="QUH433" s="185"/>
      <c r="QUI433" s="185"/>
      <c r="QUJ433" s="185"/>
      <c r="QUK433" s="185"/>
      <c r="QUL433" s="185"/>
      <c r="QUM433" s="185"/>
      <c r="QUN433" s="185"/>
      <c r="QUO433" s="185"/>
      <c r="QUP433" s="185"/>
      <c r="QUQ433" s="185"/>
      <c r="QUR433" s="185"/>
      <c r="QUS433" s="185"/>
      <c r="QUT433" s="185"/>
      <c r="QUU433" s="185"/>
      <c r="QUV433" s="185"/>
      <c r="QUW433" s="185"/>
      <c r="QUX433" s="185"/>
      <c r="QUY433" s="185"/>
      <c r="QUZ433" s="185"/>
      <c r="QVA433" s="185"/>
      <c r="QVB433" s="185"/>
      <c r="QVC433" s="185"/>
      <c r="QVD433" s="185"/>
      <c r="QVE433" s="185"/>
      <c r="QVF433" s="185"/>
      <c r="QVG433" s="185"/>
      <c r="QVH433" s="185"/>
      <c r="QVI433" s="185"/>
      <c r="QVJ433" s="185"/>
      <c r="QVK433" s="185"/>
      <c r="QVL433" s="185"/>
      <c r="QVM433" s="185"/>
      <c r="QVN433" s="185"/>
      <c r="QVO433" s="185"/>
      <c r="QVP433" s="185"/>
      <c r="QVQ433" s="185"/>
      <c r="QVR433" s="185"/>
      <c r="QVS433" s="185"/>
      <c r="QVT433" s="185"/>
      <c r="QVU433" s="185"/>
      <c r="QVV433" s="185"/>
      <c r="QVW433" s="185"/>
      <c r="QVX433" s="185"/>
      <c r="QVY433" s="185"/>
      <c r="QVZ433" s="185"/>
      <c r="QWA433" s="185"/>
      <c r="QWB433" s="185"/>
      <c r="QWC433" s="185"/>
      <c r="QWD433" s="185"/>
      <c r="QWE433" s="185"/>
      <c r="QWF433" s="185"/>
      <c r="QWG433" s="185"/>
      <c r="QWH433" s="185"/>
      <c r="QWI433" s="185"/>
      <c r="QWJ433" s="185"/>
      <c r="QWK433" s="185"/>
      <c r="QWL433" s="185"/>
      <c r="QWM433" s="185"/>
      <c r="QWN433" s="185"/>
      <c r="QWO433" s="185"/>
      <c r="QWP433" s="185"/>
      <c r="QWQ433" s="185"/>
      <c r="QWR433" s="185"/>
      <c r="QWS433" s="185"/>
      <c r="QWT433" s="185"/>
      <c r="QWU433" s="185"/>
      <c r="QWV433" s="185"/>
      <c r="QWW433" s="185"/>
      <c r="QWX433" s="185"/>
      <c r="QWY433" s="185"/>
      <c r="QWZ433" s="185"/>
      <c r="QXA433" s="185"/>
      <c r="QXB433" s="185"/>
      <c r="QXC433" s="185"/>
      <c r="QXD433" s="185"/>
      <c r="QXE433" s="185"/>
      <c r="QXF433" s="185"/>
      <c r="QXG433" s="185"/>
      <c r="QXH433" s="185"/>
      <c r="QXI433" s="185"/>
      <c r="QXJ433" s="185"/>
      <c r="QXK433" s="185"/>
      <c r="QXL433" s="185"/>
      <c r="QXM433" s="185"/>
      <c r="QXN433" s="185"/>
      <c r="QXO433" s="185"/>
      <c r="QXP433" s="185"/>
      <c r="QXQ433" s="185"/>
      <c r="QXR433" s="185"/>
      <c r="QXS433" s="185"/>
      <c r="QXT433" s="185"/>
      <c r="QXU433" s="185"/>
      <c r="QXV433" s="185"/>
      <c r="QXW433" s="185"/>
      <c r="QXX433" s="185"/>
      <c r="QXY433" s="185"/>
      <c r="QXZ433" s="185"/>
      <c r="QYA433" s="185"/>
      <c r="QYB433" s="185"/>
      <c r="QYC433" s="185"/>
      <c r="QYD433" s="185"/>
      <c r="QYE433" s="185"/>
      <c r="QYF433" s="185"/>
      <c r="QYG433" s="185"/>
      <c r="QYH433" s="185"/>
      <c r="QYI433" s="185"/>
      <c r="QYJ433" s="185"/>
      <c r="QYK433" s="185"/>
      <c r="QYL433" s="185"/>
      <c r="QYM433" s="185"/>
      <c r="QYN433" s="185"/>
      <c r="QYO433" s="185"/>
      <c r="QYP433" s="185"/>
      <c r="QYQ433" s="185"/>
      <c r="QYR433" s="185"/>
      <c r="QYS433" s="185"/>
      <c r="QYT433" s="185"/>
      <c r="QYU433" s="185"/>
      <c r="QYV433" s="185"/>
      <c r="QYW433" s="185"/>
      <c r="QYX433" s="185"/>
      <c r="QYY433" s="185"/>
      <c r="QYZ433" s="185"/>
      <c r="QZA433" s="185"/>
      <c r="QZB433" s="185"/>
      <c r="QZC433" s="185"/>
      <c r="QZD433" s="185"/>
      <c r="QZE433" s="185"/>
      <c r="QZF433" s="185"/>
      <c r="QZG433" s="185"/>
      <c r="QZH433" s="185"/>
      <c r="QZI433" s="185"/>
      <c r="QZJ433" s="185"/>
      <c r="QZK433" s="185"/>
      <c r="QZL433" s="185"/>
      <c r="QZM433" s="185"/>
      <c r="QZN433" s="185"/>
      <c r="QZO433" s="185"/>
      <c r="QZP433" s="185"/>
      <c r="QZQ433" s="185"/>
      <c r="QZR433" s="185"/>
      <c r="QZS433" s="185"/>
      <c r="QZT433" s="185"/>
      <c r="QZU433" s="185"/>
      <c r="QZV433" s="185"/>
      <c r="QZW433" s="185"/>
      <c r="QZX433" s="185"/>
      <c r="QZY433" s="185"/>
      <c r="QZZ433" s="185"/>
      <c r="RAA433" s="185"/>
      <c r="RAB433" s="185"/>
      <c r="RAC433" s="185"/>
      <c r="RAD433" s="185"/>
      <c r="RAE433" s="185"/>
      <c r="RAF433" s="185"/>
      <c r="RAG433" s="185"/>
      <c r="RAH433" s="185"/>
      <c r="RAI433" s="185"/>
      <c r="RAJ433" s="185"/>
      <c r="RAK433" s="185"/>
      <c r="RAL433" s="185"/>
      <c r="RAM433" s="185"/>
      <c r="RAN433" s="185"/>
      <c r="RAO433" s="185"/>
      <c r="RAP433" s="185"/>
      <c r="RAQ433" s="185"/>
      <c r="RAR433" s="185"/>
      <c r="RAS433" s="185"/>
      <c r="RAT433" s="185"/>
      <c r="RAU433" s="185"/>
      <c r="RAV433" s="185"/>
      <c r="RAW433" s="185"/>
      <c r="RAX433" s="185"/>
      <c r="RAY433" s="185"/>
      <c r="RAZ433" s="185"/>
      <c r="RBA433" s="185"/>
      <c r="RBB433" s="185"/>
      <c r="RBC433" s="185"/>
      <c r="RBD433" s="185"/>
      <c r="RBE433" s="185"/>
      <c r="RBF433" s="185"/>
      <c r="RBG433" s="185"/>
      <c r="RBH433" s="185"/>
      <c r="RBI433" s="185"/>
      <c r="RBJ433" s="185"/>
      <c r="RBK433" s="185"/>
      <c r="RBL433" s="185"/>
      <c r="RBM433" s="185"/>
      <c r="RBN433" s="185"/>
      <c r="RBO433" s="185"/>
      <c r="RBP433" s="185"/>
      <c r="RBQ433" s="185"/>
      <c r="RBR433" s="185"/>
      <c r="RBS433" s="185"/>
      <c r="RBT433" s="185"/>
      <c r="RBU433" s="185"/>
      <c r="RBV433" s="185"/>
      <c r="RBW433" s="185"/>
      <c r="RBX433" s="185"/>
      <c r="RBY433" s="185"/>
      <c r="RBZ433" s="185"/>
      <c r="RCA433" s="185"/>
      <c r="RCB433" s="185"/>
      <c r="RCC433" s="185"/>
      <c r="RCD433" s="185"/>
      <c r="RCE433" s="185"/>
      <c r="RCF433" s="185"/>
      <c r="RCG433" s="185"/>
      <c r="RCH433" s="185"/>
      <c r="RCI433" s="185"/>
      <c r="RCJ433" s="185"/>
      <c r="RCK433" s="185"/>
      <c r="RCL433" s="185"/>
      <c r="RCM433" s="185"/>
      <c r="RCN433" s="185"/>
      <c r="RCO433" s="185"/>
      <c r="RCP433" s="185"/>
      <c r="RCQ433" s="185"/>
      <c r="RCR433" s="185"/>
      <c r="RCS433" s="185"/>
      <c r="RCT433" s="185"/>
      <c r="RCU433" s="185"/>
      <c r="RCV433" s="185"/>
      <c r="RCW433" s="185"/>
      <c r="RCX433" s="185"/>
      <c r="RCY433" s="185"/>
      <c r="RCZ433" s="185"/>
      <c r="RDA433" s="185"/>
      <c r="RDB433" s="185"/>
      <c r="RDC433" s="185"/>
      <c r="RDD433" s="185"/>
      <c r="RDE433" s="185"/>
      <c r="RDF433" s="185"/>
      <c r="RDG433" s="185"/>
      <c r="RDH433" s="185"/>
      <c r="RDI433" s="185"/>
      <c r="RDJ433" s="185"/>
      <c r="RDK433" s="185"/>
      <c r="RDL433" s="185"/>
      <c r="RDM433" s="185"/>
      <c r="RDN433" s="185"/>
      <c r="RDO433" s="185"/>
      <c r="RDP433" s="185"/>
      <c r="RDQ433" s="185"/>
      <c r="RDR433" s="185"/>
      <c r="RDS433" s="185"/>
      <c r="RDT433" s="185"/>
      <c r="RDU433" s="185"/>
      <c r="RDV433" s="185"/>
      <c r="RDW433" s="185"/>
      <c r="RDX433" s="185"/>
      <c r="RDY433" s="185"/>
      <c r="RDZ433" s="185"/>
      <c r="REA433" s="185"/>
      <c r="REB433" s="185"/>
      <c r="REC433" s="185"/>
      <c r="RED433" s="185"/>
      <c r="REE433" s="185"/>
      <c r="REF433" s="185"/>
      <c r="REG433" s="185"/>
      <c r="REH433" s="185"/>
      <c r="REI433" s="185"/>
      <c r="REJ433" s="185"/>
      <c r="REK433" s="185"/>
      <c r="REL433" s="185"/>
      <c r="REM433" s="185"/>
      <c r="REN433" s="185"/>
      <c r="REO433" s="185"/>
      <c r="REP433" s="185"/>
      <c r="REQ433" s="185"/>
      <c r="RER433" s="185"/>
      <c r="RES433" s="185"/>
      <c r="RET433" s="185"/>
      <c r="REU433" s="185"/>
      <c r="REV433" s="185"/>
      <c r="REW433" s="185"/>
      <c r="REX433" s="185"/>
      <c r="REY433" s="185"/>
      <c r="REZ433" s="185"/>
      <c r="RFA433" s="185"/>
      <c r="RFB433" s="185"/>
      <c r="RFC433" s="185"/>
      <c r="RFD433" s="185"/>
      <c r="RFE433" s="185"/>
      <c r="RFF433" s="185"/>
      <c r="RFG433" s="185"/>
      <c r="RFH433" s="185"/>
      <c r="RFI433" s="185"/>
      <c r="RFJ433" s="185"/>
      <c r="RFK433" s="185"/>
      <c r="RFL433" s="185"/>
      <c r="RFM433" s="185"/>
      <c r="RFN433" s="185"/>
      <c r="RFO433" s="185"/>
      <c r="RFP433" s="185"/>
      <c r="RFQ433" s="185"/>
      <c r="RFR433" s="185"/>
      <c r="RFS433" s="185"/>
      <c r="RFT433" s="185"/>
      <c r="RFU433" s="185"/>
      <c r="RFV433" s="185"/>
      <c r="RFW433" s="185"/>
      <c r="RFX433" s="185"/>
      <c r="RFY433" s="185"/>
      <c r="RFZ433" s="185"/>
      <c r="RGA433" s="185"/>
      <c r="RGB433" s="185"/>
      <c r="RGC433" s="185"/>
      <c r="RGD433" s="185"/>
      <c r="RGE433" s="185"/>
      <c r="RGF433" s="185"/>
      <c r="RGG433" s="185"/>
      <c r="RGH433" s="185"/>
      <c r="RGI433" s="185"/>
      <c r="RGJ433" s="185"/>
      <c r="RGK433" s="185"/>
      <c r="RGL433" s="185"/>
      <c r="RGM433" s="185"/>
      <c r="RGN433" s="185"/>
      <c r="RGO433" s="185"/>
      <c r="RGP433" s="185"/>
      <c r="RGQ433" s="185"/>
      <c r="RGR433" s="185"/>
      <c r="RGS433" s="185"/>
      <c r="RGT433" s="185"/>
      <c r="RGU433" s="185"/>
      <c r="RGV433" s="185"/>
      <c r="RGW433" s="185"/>
      <c r="RGX433" s="185"/>
      <c r="RGY433" s="185"/>
      <c r="RGZ433" s="185"/>
      <c r="RHA433" s="185"/>
      <c r="RHB433" s="185"/>
      <c r="RHC433" s="185"/>
      <c r="RHD433" s="185"/>
      <c r="RHE433" s="185"/>
      <c r="RHF433" s="185"/>
      <c r="RHG433" s="185"/>
      <c r="RHH433" s="185"/>
      <c r="RHI433" s="185"/>
      <c r="RHJ433" s="185"/>
      <c r="RHK433" s="185"/>
      <c r="RHL433" s="185"/>
      <c r="RHM433" s="185"/>
      <c r="RHN433" s="185"/>
      <c r="RHO433" s="185"/>
      <c r="RHP433" s="185"/>
      <c r="RHQ433" s="185"/>
      <c r="RHR433" s="185"/>
      <c r="RHS433" s="185"/>
      <c r="RHT433" s="185"/>
      <c r="RHU433" s="185"/>
      <c r="RHV433" s="185"/>
      <c r="RHW433" s="185"/>
      <c r="RHX433" s="185"/>
      <c r="RHY433" s="185"/>
      <c r="RHZ433" s="185"/>
      <c r="RIA433" s="185"/>
      <c r="RIB433" s="185"/>
      <c r="RIC433" s="185"/>
      <c r="RID433" s="185"/>
      <c r="RIE433" s="185"/>
      <c r="RIF433" s="185"/>
      <c r="RIG433" s="185"/>
      <c r="RIH433" s="185"/>
      <c r="RII433" s="185"/>
      <c r="RIJ433" s="185"/>
      <c r="RIK433" s="185"/>
      <c r="RIL433" s="185"/>
      <c r="RIM433" s="185"/>
      <c r="RIN433" s="185"/>
      <c r="RIO433" s="185"/>
      <c r="RIP433" s="185"/>
      <c r="RIQ433" s="185"/>
      <c r="RIR433" s="185"/>
      <c r="RIS433" s="185"/>
      <c r="RIT433" s="185"/>
      <c r="RIU433" s="185"/>
      <c r="RIV433" s="185"/>
      <c r="RIW433" s="185"/>
      <c r="RIX433" s="185"/>
      <c r="RIY433" s="185"/>
      <c r="RIZ433" s="185"/>
      <c r="RJA433" s="185"/>
      <c r="RJB433" s="185"/>
      <c r="RJC433" s="185"/>
      <c r="RJD433" s="185"/>
      <c r="RJE433" s="185"/>
      <c r="RJF433" s="185"/>
      <c r="RJG433" s="185"/>
      <c r="RJH433" s="185"/>
      <c r="RJI433" s="185"/>
      <c r="RJJ433" s="185"/>
      <c r="RJK433" s="185"/>
      <c r="RJL433" s="185"/>
      <c r="RJM433" s="185"/>
      <c r="RJN433" s="185"/>
      <c r="RJO433" s="185"/>
      <c r="RJP433" s="185"/>
      <c r="RJQ433" s="185"/>
      <c r="RJR433" s="185"/>
      <c r="RJS433" s="185"/>
      <c r="RJT433" s="185"/>
      <c r="RJU433" s="185"/>
      <c r="RJV433" s="185"/>
      <c r="RJW433" s="185"/>
      <c r="RJX433" s="185"/>
      <c r="RJY433" s="185"/>
      <c r="RJZ433" s="185"/>
      <c r="RKA433" s="185"/>
      <c r="RKB433" s="185"/>
      <c r="RKC433" s="185"/>
      <c r="RKD433" s="185"/>
      <c r="RKE433" s="185"/>
      <c r="RKF433" s="185"/>
      <c r="RKG433" s="185"/>
      <c r="RKH433" s="185"/>
      <c r="RKI433" s="185"/>
      <c r="RKJ433" s="185"/>
      <c r="RKK433" s="185"/>
      <c r="RKL433" s="185"/>
      <c r="RKM433" s="185"/>
      <c r="RKN433" s="185"/>
      <c r="RKO433" s="185"/>
      <c r="RKP433" s="185"/>
      <c r="RKQ433" s="185"/>
      <c r="RKR433" s="185"/>
      <c r="RKS433" s="185"/>
      <c r="RKT433" s="185"/>
      <c r="RKU433" s="185"/>
      <c r="RKV433" s="185"/>
      <c r="RKW433" s="185"/>
      <c r="RKX433" s="185"/>
      <c r="RKY433" s="185"/>
      <c r="RKZ433" s="185"/>
      <c r="RLA433" s="185"/>
      <c r="RLB433" s="185"/>
      <c r="RLC433" s="185"/>
      <c r="RLD433" s="185"/>
      <c r="RLE433" s="185"/>
      <c r="RLF433" s="185"/>
      <c r="RLG433" s="185"/>
      <c r="RLH433" s="185"/>
      <c r="RLI433" s="185"/>
      <c r="RLJ433" s="185"/>
      <c r="RLK433" s="185"/>
      <c r="RLL433" s="185"/>
      <c r="RLM433" s="185"/>
      <c r="RLN433" s="185"/>
      <c r="RLO433" s="185"/>
      <c r="RLP433" s="185"/>
      <c r="RLQ433" s="185"/>
      <c r="RLR433" s="185"/>
      <c r="RLS433" s="185"/>
      <c r="RLT433" s="185"/>
      <c r="RLU433" s="185"/>
      <c r="RLV433" s="185"/>
      <c r="RLW433" s="185"/>
      <c r="RLX433" s="185"/>
      <c r="RLY433" s="185"/>
      <c r="RLZ433" s="185"/>
      <c r="RMA433" s="185"/>
      <c r="RMB433" s="185"/>
      <c r="RMC433" s="185"/>
      <c r="RMD433" s="185"/>
      <c r="RME433" s="185"/>
      <c r="RMF433" s="185"/>
      <c r="RMG433" s="185"/>
      <c r="RMH433" s="185"/>
      <c r="RMI433" s="185"/>
      <c r="RMJ433" s="185"/>
      <c r="RMK433" s="185"/>
      <c r="RML433" s="185"/>
      <c r="RMM433" s="185"/>
      <c r="RMN433" s="185"/>
      <c r="RMO433" s="185"/>
      <c r="RMP433" s="185"/>
      <c r="RMQ433" s="185"/>
      <c r="RMR433" s="185"/>
      <c r="RMS433" s="185"/>
      <c r="RMT433" s="185"/>
      <c r="RMU433" s="185"/>
      <c r="RMV433" s="185"/>
      <c r="RMW433" s="185"/>
      <c r="RMX433" s="185"/>
      <c r="RMY433" s="185"/>
      <c r="RMZ433" s="185"/>
      <c r="RNA433" s="185"/>
      <c r="RNB433" s="185"/>
      <c r="RNC433" s="185"/>
      <c r="RND433" s="185"/>
      <c r="RNE433" s="185"/>
      <c r="RNF433" s="185"/>
      <c r="RNG433" s="185"/>
      <c r="RNH433" s="185"/>
      <c r="RNI433" s="185"/>
      <c r="RNJ433" s="185"/>
      <c r="RNK433" s="185"/>
      <c r="RNL433" s="185"/>
      <c r="RNM433" s="185"/>
      <c r="RNN433" s="185"/>
      <c r="RNO433" s="185"/>
      <c r="RNP433" s="185"/>
      <c r="RNQ433" s="185"/>
      <c r="RNR433" s="185"/>
      <c r="RNS433" s="185"/>
      <c r="RNT433" s="185"/>
      <c r="RNU433" s="185"/>
      <c r="RNV433" s="185"/>
      <c r="RNW433" s="185"/>
      <c r="RNX433" s="185"/>
      <c r="RNY433" s="185"/>
      <c r="RNZ433" s="185"/>
      <c r="ROA433" s="185"/>
      <c r="ROB433" s="185"/>
      <c r="ROC433" s="185"/>
      <c r="ROD433" s="185"/>
      <c r="ROE433" s="185"/>
      <c r="ROF433" s="185"/>
      <c r="ROG433" s="185"/>
      <c r="ROH433" s="185"/>
      <c r="ROI433" s="185"/>
      <c r="ROJ433" s="185"/>
      <c r="ROK433" s="185"/>
      <c r="ROL433" s="185"/>
      <c r="ROM433" s="185"/>
      <c r="RON433" s="185"/>
      <c r="ROO433" s="185"/>
      <c r="ROP433" s="185"/>
      <c r="ROQ433" s="185"/>
      <c r="ROR433" s="185"/>
      <c r="ROS433" s="185"/>
      <c r="ROT433" s="185"/>
      <c r="ROU433" s="185"/>
      <c r="ROV433" s="185"/>
      <c r="ROW433" s="185"/>
      <c r="ROX433" s="185"/>
      <c r="ROY433" s="185"/>
      <c r="ROZ433" s="185"/>
      <c r="RPA433" s="185"/>
      <c r="RPB433" s="185"/>
      <c r="RPC433" s="185"/>
      <c r="RPD433" s="185"/>
      <c r="RPE433" s="185"/>
      <c r="RPF433" s="185"/>
      <c r="RPG433" s="185"/>
      <c r="RPH433" s="185"/>
      <c r="RPI433" s="185"/>
      <c r="RPJ433" s="185"/>
      <c r="RPK433" s="185"/>
      <c r="RPL433" s="185"/>
      <c r="RPM433" s="185"/>
      <c r="RPN433" s="185"/>
      <c r="RPO433" s="185"/>
      <c r="RPP433" s="185"/>
      <c r="RPQ433" s="185"/>
      <c r="RPR433" s="185"/>
      <c r="RPS433" s="185"/>
      <c r="RPT433" s="185"/>
      <c r="RPU433" s="185"/>
      <c r="RPV433" s="185"/>
      <c r="RPW433" s="185"/>
      <c r="RPX433" s="185"/>
      <c r="RPY433" s="185"/>
      <c r="RPZ433" s="185"/>
      <c r="RQA433" s="185"/>
      <c r="RQB433" s="185"/>
      <c r="RQC433" s="185"/>
      <c r="RQD433" s="185"/>
      <c r="RQE433" s="185"/>
      <c r="RQF433" s="185"/>
      <c r="RQG433" s="185"/>
      <c r="RQH433" s="185"/>
      <c r="RQI433" s="185"/>
      <c r="RQJ433" s="185"/>
      <c r="RQK433" s="185"/>
      <c r="RQL433" s="185"/>
      <c r="RQM433" s="185"/>
      <c r="RQN433" s="185"/>
      <c r="RQO433" s="185"/>
      <c r="RQP433" s="185"/>
      <c r="RQQ433" s="185"/>
      <c r="RQR433" s="185"/>
      <c r="RQS433" s="185"/>
      <c r="RQT433" s="185"/>
      <c r="RQU433" s="185"/>
      <c r="RQV433" s="185"/>
      <c r="RQW433" s="185"/>
      <c r="RQX433" s="185"/>
      <c r="RQY433" s="185"/>
      <c r="RQZ433" s="185"/>
      <c r="RRA433" s="185"/>
      <c r="RRB433" s="185"/>
      <c r="RRC433" s="185"/>
      <c r="RRD433" s="185"/>
      <c r="RRE433" s="185"/>
      <c r="RRF433" s="185"/>
      <c r="RRG433" s="185"/>
      <c r="RRH433" s="185"/>
      <c r="RRI433" s="185"/>
      <c r="RRJ433" s="185"/>
      <c r="RRK433" s="185"/>
      <c r="RRL433" s="185"/>
      <c r="RRM433" s="185"/>
      <c r="RRN433" s="185"/>
      <c r="RRO433" s="185"/>
      <c r="RRP433" s="185"/>
      <c r="RRQ433" s="185"/>
      <c r="RRR433" s="185"/>
      <c r="RRS433" s="185"/>
      <c r="RRT433" s="185"/>
      <c r="RRU433" s="185"/>
      <c r="RRV433" s="185"/>
      <c r="RRW433" s="185"/>
      <c r="RRX433" s="185"/>
      <c r="RRY433" s="185"/>
      <c r="RRZ433" s="185"/>
      <c r="RSA433" s="185"/>
      <c r="RSB433" s="185"/>
      <c r="RSC433" s="185"/>
      <c r="RSD433" s="185"/>
      <c r="RSE433" s="185"/>
      <c r="RSF433" s="185"/>
      <c r="RSG433" s="185"/>
      <c r="RSH433" s="185"/>
      <c r="RSI433" s="185"/>
      <c r="RSJ433" s="185"/>
      <c r="RSK433" s="185"/>
      <c r="RSL433" s="185"/>
      <c r="RSM433" s="185"/>
      <c r="RSN433" s="185"/>
      <c r="RSO433" s="185"/>
      <c r="RSP433" s="185"/>
      <c r="RSQ433" s="185"/>
      <c r="RSR433" s="185"/>
      <c r="RSS433" s="185"/>
      <c r="RST433" s="185"/>
      <c r="RSU433" s="185"/>
      <c r="RSV433" s="185"/>
      <c r="RSW433" s="185"/>
      <c r="RSX433" s="185"/>
      <c r="RSY433" s="185"/>
      <c r="RSZ433" s="185"/>
      <c r="RTA433" s="185"/>
      <c r="RTB433" s="185"/>
      <c r="RTC433" s="185"/>
      <c r="RTD433" s="185"/>
      <c r="RTE433" s="185"/>
      <c r="RTF433" s="185"/>
      <c r="RTG433" s="185"/>
      <c r="RTH433" s="185"/>
      <c r="RTI433" s="185"/>
      <c r="RTJ433" s="185"/>
      <c r="RTK433" s="185"/>
      <c r="RTL433" s="185"/>
      <c r="RTM433" s="185"/>
      <c r="RTN433" s="185"/>
      <c r="RTO433" s="185"/>
      <c r="RTP433" s="185"/>
      <c r="RTQ433" s="185"/>
      <c r="RTR433" s="185"/>
      <c r="RTS433" s="185"/>
      <c r="RTT433" s="185"/>
      <c r="RTU433" s="185"/>
      <c r="RTV433" s="185"/>
      <c r="RTW433" s="185"/>
      <c r="RTX433" s="185"/>
      <c r="RTY433" s="185"/>
      <c r="RTZ433" s="185"/>
      <c r="RUA433" s="185"/>
      <c r="RUB433" s="185"/>
      <c r="RUC433" s="185"/>
      <c r="RUD433" s="185"/>
      <c r="RUE433" s="185"/>
      <c r="RUF433" s="185"/>
      <c r="RUG433" s="185"/>
      <c r="RUH433" s="185"/>
      <c r="RUI433" s="185"/>
      <c r="RUJ433" s="185"/>
      <c r="RUK433" s="185"/>
      <c r="RUL433" s="185"/>
      <c r="RUM433" s="185"/>
      <c r="RUN433" s="185"/>
      <c r="RUO433" s="185"/>
      <c r="RUP433" s="185"/>
      <c r="RUQ433" s="185"/>
      <c r="RUR433" s="185"/>
      <c r="RUS433" s="185"/>
      <c r="RUT433" s="185"/>
      <c r="RUU433" s="185"/>
      <c r="RUV433" s="185"/>
      <c r="RUW433" s="185"/>
      <c r="RUX433" s="185"/>
      <c r="RUY433" s="185"/>
      <c r="RUZ433" s="185"/>
      <c r="RVA433" s="185"/>
      <c r="RVB433" s="185"/>
      <c r="RVC433" s="185"/>
      <c r="RVD433" s="185"/>
      <c r="RVE433" s="185"/>
      <c r="RVF433" s="185"/>
      <c r="RVG433" s="185"/>
      <c r="RVH433" s="185"/>
      <c r="RVI433" s="185"/>
      <c r="RVJ433" s="185"/>
      <c r="RVK433" s="185"/>
      <c r="RVL433" s="185"/>
      <c r="RVM433" s="185"/>
      <c r="RVN433" s="185"/>
      <c r="RVO433" s="185"/>
      <c r="RVP433" s="185"/>
      <c r="RVQ433" s="185"/>
      <c r="RVR433" s="185"/>
      <c r="RVS433" s="185"/>
      <c r="RVT433" s="185"/>
      <c r="RVU433" s="185"/>
      <c r="RVV433" s="185"/>
      <c r="RVW433" s="185"/>
      <c r="RVX433" s="185"/>
      <c r="RVY433" s="185"/>
      <c r="RVZ433" s="185"/>
      <c r="RWA433" s="185"/>
      <c r="RWB433" s="185"/>
      <c r="RWC433" s="185"/>
      <c r="RWD433" s="185"/>
      <c r="RWE433" s="185"/>
      <c r="RWF433" s="185"/>
      <c r="RWG433" s="185"/>
      <c r="RWH433" s="185"/>
      <c r="RWI433" s="185"/>
      <c r="RWJ433" s="185"/>
      <c r="RWK433" s="185"/>
      <c r="RWL433" s="185"/>
      <c r="RWM433" s="185"/>
      <c r="RWN433" s="185"/>
      <c r="RWO433" s="185"/>
      <c r="RWP433" s="185"/>
      <c r="RWQ433" s="185"/>
      <c r="RWR433" s="185"/>
      <c r="RWS433" s="185"/>
      <c r="RWT433" s="185"/>
      <c r="RWU433" s="185"/>
      <c r="RWV433" s="185"/>
      <c r="RWW433" s="185"/>
      <c r="RWX433" s="185"/>
      <c r="RWY433" s="185"/>
      <c r="RWZ433" s="185"/>
      <c r="RXA433" s="185"/>
      <c r="RXB433" s="185"/>
      <c r="RXC433" s="185"/>
      <c r="RXD433" s="185"/>
      <c r="RXE433" s="185"/>
      <c r="RXF433" s="185"/>
      <c r="RXG433" s="185"/>
      <c r="RXH433" s="185"/>
      <c r="RXI433" s="185"/>
      <c r="RXJ433" s="185"/>
      <c r="RXK433" s="185"/>
      <c r="RXL433" s="185"/>
      <c r="RXM433" s="185"/>
      <c r="RXN433" s="185"/>
      <c r="RXO433" s="185"/>
      <c r="RXP433" s="185"/>
      <c r="RXQ433" s="185"/>
      <c r="RXR433" s="185"/>
      <c r="RXS433" s="185"/>
      <c r="RXT433" s="185"/>
      <c r="RXU433" s="185"/>
      <c r="RXV433" s="185"/>
      <c r="RXW433" s="185"/>
      <c r="RXX433" s="185"/>
      <c r="RXY433" s="185"/>
      <c r="RXZ433" s="185"/>
      <c r="RYA433" s="185"/>
      <c r="RYB433" s="185"/>
      <c r="RYC433" s="185"/>
      <c r="RYD433" s="185"/>
      <c r="RYE433" s="185"/>
      <c r="RYF433" s="185"/>
      <c r="RYG433" s="185"/>
      <c r="RYH433" s="185"/>
      <c r="RYI433" s="185"/>
      <c r="RYJ433" s="185"/>
      <c r="RYK433" s="185"/>
      <c r="RYL433" s="185"/>
      <c r="RYM433" s="185"/>
      <c r="RYN433" s="185"/>
      <c r="RYO433" s="185"/>
      <c r="RYP433" s="185"/>
      <c r="RYQ433" s="185"/>
      <c r="RYR433" s="185"/>
      <c r="RYS433" s="185"/>
      <c r="RYT433" s="185"/>
      <c r="RYU433" s="185"/>
      <c r="RYV433" s="185"/>
      <c r="RYW433" s="185"/>
      <c r="RYX433" s="185"/>
      <c r="RYY433" s="185"/>
      <c r="RYZ433" s="185"/>
      <c r="RZA433" s="185"/>
      <c r="RZB433" s="185"/>
      <c r="RZC433" s="185"/>
      <c r="RZD433" s="185"/>
      <c r="RZE433" s="185"/>
      <c r="RZF433" s="185"/>
      <c r="RZG433" s="185"/>
      <c r="RZH433" s="185"/>
      <c r="RZI433" s="185"/>
      <c r="RZJ433" s="185"/>
      <c r="RZK433" s="185"/>
      <c r="RZL433" s="185"/>
      <c r="RZM433" s="185"/>
      <c r="RZN433" s="185"/>
      <c r="RZO433" s="185"/>
      <c r="RZP433" s="185"/>
      <c r="RZQ433" s="185"/>
      <c r="RZR433" s="185"/>
      <c r="RZS433" s="185"/>
      <c r="RZT433" s="185"/>
      <c r="RZU433" s="185"/>
      <c r="RZV433" s="185"/>
      <c r="RZW433" s="185"/>
      <c r="RZX433" s="185"/>
      <c r="RZY433" s="185"/>
      <c r="RZZ433" s="185"/>
      <c r="SAA433" s="185"/>
      <c r="SAB433" s="185"/>
      <c r="SAC433" s="185"/>
      <c r="SAD433" s="185"/>
      <c r="SAE433" s="185"/>
      <c r="SAF433" s="185"/>
      <c r="SAG433" s="185"/>
      <c r="SAH433" s="185"/>
      <c r="SAI433" s="185"/>
      <c r="SAJ433" s="185"/>
      <c r="SAK433" s="185"/>
      <c r="SAL433" s="185"/>
      <c r="SAM433" s="185"/>
      <c r="SAN433" s="185"/>
      <c r="SAO433" s="185"/>
      <c r="SAP433" s="185"/>
      <c r="SAQ433" s="185"/>
      <c r="SAR433" s="185"/>
      <c r="SAS433" s="185"/>
      <c r="SAT433" s="185"/>
      <c r="SAU433" s="185"/>
      <c r="SAV433" s="185"/>
      <c r="SAW433" s="185"/>
      <c r="SAX433" s="185"/>
      <c r="SAY433" s="185"/>
      <c r="SAZ433" s="185"/>
      <c r="SBA433" s="185"/>
      <c r="SBB433" s="185"/>
      <c r="SBC433" s="185"/>
      <c r="SBD433" s="185"/>
      <c r="SBE433" s="185"/>
      <c r="SBF433" s="185"/>
      <c r="SBG433" s="185"/>
      <c r="SBH433" s="185"/>
      <c r="SBI433" s="185"/>
      <c r="SBJ433" s="185"/>
      <c r="SBK433" s="185"/>
      <c r="SBL433" s="185"/>
      <c r="SBM433" s="185"/>
      <c r="SBN433" s="185"/>
      <c r="SBO433" s="185"/>
      <c r="SBP433" s="185"/>
      <c r="SBQ433" s="185"/>
      <c r="SBR433" s="185"/>
      <c r="SBS433" s="185"/>
      <c r="SBT433" s="185"/>
      <c r="SBU433" s="185"/>
      <c r="SBV433" s="185"/>
      <c r="SBW433" s="185"/>
      <c r="SBX433" s="185"/>
      <c r="SBY433" s="185"/>
      <c r="SBZ433" s="185"/>
      <c r="SCA433" s="185"/>
      <c r="SCB433" s="185"/>
      <c r="SCC433" s="185"/>
      <c r="SCD433" s="185"/>
      <c r="SCE433" s="185"/>
      <c r="SCF433" s="185"/>
      <c r="SCG433" s="185"/>
      <c r="SCH433" s="185"/>
      <c r="SCI433" s="185"/>
      <c r="SCJ433" s="185"/>
      <c r="SCK433" s="185"/>
      <c r="SCL433" s="185"/>
      <c r="SCM433" s="185"/>
      <c r="SCN433" s="185"/>
      <c r="SCO433" s="185"/>
      <c r="SCP433" s="185"/>
      <c r="SCQ433" s="185"/>
      <c r="SCR433" s="185"/>
      <c r="SCS433" s="185"/>
      <c r="SCT433" s="185"/>
      <c r="SCU433" s="185"/>
      <c r="SCV433" s="185"/>
      <c r="SCW433" s="185"/>
      <c r="SCX433" s="185"/>
      <c r="SCY433" s="185"/>
      <c r="SCZ433" s="185"/>
      <c r="SDA433" s="185"/>
      <c r="SDB433" s="185"/>
      <c r="SDC433" s="185"/>
      <c r="SDD433" s="185"/>
      <c r="SDE433" s="185"/>
      <c r="SDF433" s="185"/>
      <c r="SDG433" s="185"/>
      <c r="SDH433" s="185"/>
      <c r="SDI433" s="185"/>
      <c r="SDJ433" s="185"/>
      <c r="SDK433" s="185"/>
      <c r="SDL433" s="185"/>
      <c r="SDM433" s="185"/>
      <c r="SDN433" s="185"/>
      <c r="SDO433" s="185"/>
      <c r="SDP433" s="185"/>
      <c r="SDQ433" s="185"/>
      <c r="SDR433" s="185"/>
      <c r="SDS433" s="185"/>
      <c r="SDT433" s="185"/>
      <c r="SDU433" s="185"/>
      <c r="SDV433" s="185"/>
      <c r="SDW433" s="185"/>
      <c r="SDX433" s="185"/>
      <c r="SDY433" s="185"/>
      <c r="SDZ433" s="185"/>
      <c r="SEA433" s="185"/>
      <c r="SEB433" s="185"/>
      <c r="SEC433" s="185"/>
      <c r="SED433" s="185"/>
      <c r="SEE433" s="185"/>
      <c r="SEF433" s="185"/>
      <c r="SEG433" s="185"/>
      <c r="SEH433" s="185"/>
      <c r="SEI433" s="185"/>
      <c r="SEJ433" s="185"/>
      <c r="SEK433" s="185"/>
      <c r="SEL433" s="185"/>
      <c r="SEM433" s="185"/>
      <c r="SEN433" s="185"/>
      <c r="SEO433" s="185"/>
      <c r="SEP433" s="185"/>
      <c r="SEQ433" s="185"/>
      <c r="SER433" s="185"/>
      <c r="SES433" s="185"/>
      <c r="SET433" s="185"/>
      <c r="SEU433" s="185"/>
      <c r="SEV433" s="185"/>
      <c r="SEW433" s="185"/>
      <c r="SEX433" s="185"/>
      <c r="SEY433" s="185"/>
      <c r="SEZ433" s="185"/>
      <c r="SFA433" s="185"/>
      <c r="SFB433" s="185"/>
      <c r="SFC433" s="185"/>
      <c r="SFD433" s="185"/>
      <c r="SFE433" s="185"/>
      <c r="SFF433" s="185"/>
      <c r="SFG433" s="185"/>
      <c r="SFH433" s="185"/>
      <c r="SFI433" s="185"/>
      <c r="SFJ433" s="185"/>
      <c r="SFK433" s="185"/>
      <c r="SFL433" s="185"/>
      <c r="SFM433" s="185"/>
      <c r="SFN433" s="185"/>
      <c r="SFO433" s="185"/>
      <c r="SFP433" s="185"/>
      <c r="SFQ433" s="185"/>
      <c r="SFR433" s="185"/>
      <c r="SFS433" s="185"/>
      <c r="SFT433" s="185"/>
      <c r="SFU433" s="185"/>
      <c r="SFV433" s="185"/>
      <c r="SFW433" s="185"/>
      <c r="SFX433" s="185"/>
      <c r="SFY433" s="185"/>
      <c r="SFZ433" s="185"/>
      <c r="SGA433" s="185"/>
      <c r="SGB433" s="185"/>
      <c r="SGC433" s="185"/>
      <c r="SGD433" s="185"/>
      <c r="SGE433" s="185"/>
      <c r="SGF433" s="185"/>
      <c r="SGG433" s="185"/>
      <c r="SGH433" s="185"/>
      <c r="SGI433" s="185"/>
      <c r="SGJ433" s="185"/>
      <c r="SGK433" s="185"/>
      <c r="SGL433" s="185"/>
      <c r="SGM433" s="185"/>
      <c r="SGN433" s="185"/>
      <c r="SGO433" s="185"/>
      <c r="SGP433" s="185"/>
      <c r="SGQ433" s="185"/>
      <c r="SGR433" s="185"/>
      <c r="SGS433" s="185"/>
      <c r="SGT433" s="185"/>
      <c r="SGU433" s="185"/>
      <c r="SGV433" s="185"/>
      <c r="SGW433" s="185"/>
      <c r="SGX433" s="185"/>
      <c r="SGY433" s="185"/>
      <c r="SGZ433" s="185"/>
      <c r="SHA433" s="185"/>
      <c r="SHB433" s="185"/>
      <c r="SHC433" s="185"/>
      <c r="SHD433" s="185"/>
      <c r="SHE433" s="185"/>
      <c r="SHF433" s="185"/>
      <c r="SHG433" s="185"/>
      <c r="SHH433" s="185"/>
      <c r="SHI433" s="185"/>
      <c r="SHJ433" s="185"/>
      <c r="SHK433" s="185"/>
      <c r="SHL433" s="185"/>
      <c r="SHM433" s="185"/>
      <c r="SHN433" s="185"/>
      <c r="SHO433" s="185"/>
      <c r="SHP433" s="185"/>
      <c r="SHQ433" s="185"/>
      <c r="SHR433" s="185"/>
      <c r="SHS433" s="185"/>
      <c r="SHT433" s="185"/>
      <c r="SHU433" s="185"/>
      <c r="SHV433" s="185"/>
      <c r="SHW433" s="185"/>
      <c r="SHX433" s="185"/>
      <c r="SHY433" s="185"/>
      <c r="SHZ433" s="185"/>
      <c r="SIA433" s="185"/>
      <c r="SIB433" s="185"/>
      <c r="SIC433" s="185"/>
      <c r="SID433" s="185"/>
      <c r="SIE433" s="185"/>
      <c r="SIF433" s="185"/>
      <c r="SIG433" s="185"/>
      <c r="SIH433" s="185"/>
      <c r="SII433" s="185"/>
      <c r="SIJ433" s="185"/>
      <c r="SIK433" s="185"/>
      <c r="SIL433" s="185"/>
      <c r="SIM433" s="185"/>
      <c r="SIN433" s="185"/>
      <c r="SIO433" s="185"/>
      <c r="SIP433" s="185"/>
      <c r="SIQ433" s="185"/>
      <c r="SIR433" s="185"/>
      <c r="SIS433" s="185"/>
      <c r="SIT433" s="185"/>
      <c r="SIU433" s="185"/>
      <c r="SIV433" s="185"/>
      <c r="SIW433" s="185"/>
      <c r="SIX433" s="185"/>
      <c r="SIY433" s="185"/>
      <c r="SIZ433" s="185"/>
      <c r="SJA433" s="185"/>
      <c r="SJB433" s="185"/>
      <c r="SJC433" s="185"/>
      <c r="SJD433" s="185"/>
      <c r="SJE433" s="185"/>
      <c r="SJF433" s="185"/>
      <c r="SJG433" s="185"/>
      <c r="SJH433" s="185"/>
      <c r="SJI433" s="185"/>
      <c r="SJJ433" s="185"/>
      <c r="SJK433" s="185"/>
      <c r="SJL433" s="185"/>
      <c r="SJM433" s="185"/>
      <c r="SJN433" s="185"/>
      <c r="SJO433" s="185"/>
      <c r="SJP433" s="185"/>
      <c r="SJQ433" s="185"/>
      <c r="SJR433" s="185"/>
      <c r="SJS433" s="185"/>
      <c r="SJT433" s="185"/>
      <c r="SJU433" s="185"/>
      <c r="SJV433" s="185"/>
      <c r="SJW433" s="185"/>
      <c r="SJX433" s="185"/>
      <c r="SJY433" s="185"/>
      <c r="SJZ433" s="185"/>
      <c r="SKA433" s="185"/>
      <c r="SKB433" s="185"/>
      <c r="SKC433" s="185"/>
      <c r="SKD433" s="185"/>
      <c r="SKE433" s="185"/>
      <c r="SKF433" s="185"/>
      <c r="SKG433" s="185"/>
      <c r="SKH433" s="185"/>
      <c r="SKI433" s="185"/>
      <c r="SKJ433" s="185"/>
      <c r="SKK433" s="185"/>
      <c r="SKL433" s="185"/>
      <c r="SKM433" s="185"/>
      <c r="SKN433" s="185"/>
      <c r="SKO433" s="185"/>
      <c r="SKP433" s="185"/>
      <c r="SKQ433" s="185"/>
      <c r="SKR433" s="185"/>
      <c r="SKS433" s="185"/>
      <c r="SKT433" s="185"/>
      <c r="SKU433" s="185"/>
      <c r="SKV433" s="185"/>
      <c r="SKW433" s="185"/>
      <c r="SKX433" s="185"/>
      <c r="SKY433" s="185"/>
      <c r="SKZ433" s="185"/>
      <c r="SLA433" s="185"/>
      <c r="SLB433" s="185"/>
      <c r="SLC433" s="185"/>
      <c r="SLD433" s="185"/>
      <c r="SLE433" s="185"/>
      <c r="SLF433" s="185"/>
      <c r="SLG433" s="185"/>
      <c r="SLH433" s="185"/>
      <c r="SLI433" s="185"/>
      <c r="SLJ433" s="185"/>
      <c r="SLK433" s="185"/>
      <c r="SLL433" s="185"/>
      <c r="SLM433" s="185"/>
      <c r="SLN433" s="185"/>
      <c r="SLO433" s="185"/>
      <c r="SLP433" s="185"/>
      <c r="SLQ433" s="185"/>
      <c r="SLR433" s="185"/>
      <c r="SLS433" s="185"/>
      <c r="SLT433" s="185"/>
      <c r="SLU433" s="185"/>
      <c r="SLV433" s="185"/>
      <c r="SLW433" s="185"/>
      <c r="SLX433" s="185"/>
      <c r="SLY433" s="185"/>
      <c r="SLZ433" s="185"/>
      <c r="SMA433" s="185"/>
      <c r="SMB433" s="185"/>
      <c r="SMC433" s="185"/>
      <c r="SMD433" s="185"/>
      <c r="SME433" s="185"/>
      <c r="SMF433" s="185"/>
      <c r="SMG433" s="185"/>
      <c r="SMH433" s="185"/>
      <c r="SMI433" s="185"/>
      <c r="SMJ433" s="185"/>
      <c r="SMK433" s="185"/>
      <c r="SML433" s="185"/>
      <c r="SMM433" s="185"/>
      <c r="SMN433" s="185"/>
      <c r="SMO433" s="185"/>
      <c r="SMP433" s="185"/>
      <c r="SMQ433" s="185"/>
      <c r="SMR433" s="185"/>
      <c r="SMS433" s="185"/>
      <c r="SMT433" s="185"/>
      <c r="SMU433" s="185"/>
      <c r="SMV433" s="185"/>
      <c r="SMW433" s="185"/>
      <c r="SMX433" s="185"/>
      <c r="SMY433" s="185"/>
      <c r="SMZ433" s="185"/>
      <c r="SNA433" s="185"/>
      <c r="SNB433" s="185"/>
      <c r="SNC433" s="185"/>
      <c r="SND433" s="185"/>
      <c r="SNE433" s="185"/>
      <c r="SNF433" s="185"/>
      <c r="SNG433" s="185"/>
      <c r="SNH433" s="185"/>
      <c r="SNI433" s="185"/>
      <c r="SNJ433" s="185"/>
      <c r="SNK433" s="185"/>
      <c r="SNL433" s="185"/>
      <c r="SNM433" s="185"/>
      <c r="SNN433" s="185"/>
      <c r="SNO433" s="185"/>
      <c r="SNP433" s="185"/>
      <c r="SNQ433" s="185"/>
      <c r="SNR433" s="185"/>
      <c r="SNS433" s="185"/>
      <c r="SNT433" s="185"/>
      <c r="SNU433" s="185"/>
      <c r="SNV433" s="185"/>
      <c r="SNW433" s="185"/>
      <c r="SNX433" s="185"/>
      <c r="SNY433" s="185"/>
      <c r="SNZ433" s="185"/>
      <c r="SOA433" s="185"/>
      <c r="SOB433" s="185"/>
      <c r="SOC433" s="185"/>
      <c r="SOD433" s="185"/>
      <c r="SOE433" s="185"/>
      <c r="SOF433" s="185"/>
      <c r="SOG433" s="185"/>
      <c r="SOH433" s="185"/>
      <c r="SOI433" s="185"/>
      <c r="SOJ433" s="185"/>
      <c r="SOK433" s="185"/>
      <c r="SOL433" s="185"/>
      <c r="SOM433" s="185"/>
      <c r="SON433" s="185"/>
      <c r="SOO433" s="185"/>
      <c r="SOP433" s="185"/>
      <c r="SOQ433" s="185"/>
      <c r="SOR433" s="185"/>
      <c r="SOS433" s="185"/>
      <c r="SOT433" s="185"/>
      <c r="SOU433" s="185"/>
      <c r="SOV433" s="185"/>
      <c r="SOW433" s="185"/>
      <c r="SOX433" s="185"/>
      <c r="SOY433" s="185"/>
      <c r="SOZ433" s="185"/>
      <c r="SPA433" s="185"/>
      <c r="SPB433" s="185"/>
      <c r="SPC433" s="185"/>
      <c r="SPD433" s="185"/>
      <c r="SPE433" s="185"/>
      <c r="SPF433" s="185"/>
      <c r="SPG433" s="185"/>
      <c r="SPH433" s="185"/>
      <c r="SPI433" s="185"/>
      <c r="SPJ433" s="185"/>
      <c r="SPK433" s="185"/>
      <c r="SPL433" s="185"/>
      <c r="SPM433" s="185"/>
      <c r="SPN433" s="185"/>
      <c r="SPO433" s="185"/>
      <c r="SPP433" s="185"/>
      <c r="SPQ433" s="185"/>
      <c r="SPR433" s="185"/>
      <c r="SPS433" s="185"/>
      <c r="SPT433" s="185"/>
      <c r="SPU433" s="185"/>
      <c r="SPV433" s="185"/>
      <c r="SPW433" s="185"/>
      <c r="SPX433" s="185"/>
      <c r="SPY433" s="185"/>
      <c r="SPZ433" s="185"/>
      <c r="SQA433" s="185"/>
      <c r="SQB433" s="185"/>
      <c r="SQC433" s="185"/>
      <c r="SQD433" s="185"/>
      <c r="SQE433" s="185"/>
      <c r="SQF433" s="185"/>
      <c r="SQG433" s="185"/>
      <c r="SQH433" s="185"/>
      <c r="SQI433" s="185"/>
      <c r="SQJ433" s="185"/>
      <c r="SQK433" s="185"/>
      <c r="SQL433" s="185"/>
      <c r="SQM433" s="185"/>
      <c r="SQN433" s="185"/>
      <c r="SQO433" s="185"/>
      <c r="SQP433" s="185"/>
      <c r="SQQ433" s="185"/>
      <c r="SQR433" s="185"/>
      <c r="SQS433" s="185"/>
      <c r="SQT433" s="185"/>
      <c r="SQU433" s="185"/>
      <c r="SQV433" s="185"/>
      <c r="SQW433" s="185"/>
      <c r="SQX433" s="185"/>
      <c r="SQY433" s="185"/>
      <c r="SQZ433" s="185"/>
      <c r="SRA433" s="185"/>
      <c r="SRB433" s="185"/>
      <c r="SRC433" s="185"/>
      <c r="SRD433" s="185"/>
      <c r="SRE433" s="185"/>
      <c r="SRF433" s="185"/>
      <c r="SRG433" s="185"/>
      <c r="SRH433" s="185"/>
      <c r="SRI433" s="185"/>
      <c r="SRJ433" s="185"/>
      <c r="SRK433" s="185"/>
      <c r="SRL433" s="185"/>
      <c r="SRM433" s="185"/>
      <c r="SRN433" s="185"/>
      <c r="SRO433" s="185"/>
      <c r="SRP433" s="185"/>
      <c r="SRQ433" s="185"/>
      <c r="SRR433" s="185"/>
      <c r="SRS433" s="185"/>
      <c r="SRT433" s="185"/>
      <c r="SRU433" s="185"/>
      <c r="SRV433" s="185"/>
      <c r="SRW433" s="185"/>
      <c r="SRX433" s="185"/>
      <c r="SRY433" s="185"/>
      <c r="SRZ433" s="185"/>
      <c r="SSA433" s="185"/>
      <c r="SSB433" s="185"/>
      <c r="SSC433" s="185"/>
      <c r="SSD433" s="185"/>
      <c r="SSE433" s="185"/>
      <c r="SSF433" s="185"/>
      <c r="SSG433" s="185"/>
      <c r="SSH433" s="185"/>
      <c r="SSI433" s="185"/>
      <c r="SSJ433" s="185"/>
      <c r="SSK433" s="185"/>
      <c r="SSL433" s="185"/>
      <c r="SSM433" s="185"/>
      <c r="SSN433" s="185"/>
      <c r="SSO433" s="185"/>
      <c r="SSP433" s="185"/>
      <c r="SSQ433" s="185"/>
      <c r="SSR433" s="185"/>
      <c r="SSS433" s="185"/>
      <c r="SST433" s="185"/>
      <c r="SSU433" s="185"/>
      <c r="SSV433" s="185"/>
      <c r="SSW433" s="185"/>
      <c r="SSX433" s="185"/>
      <c r="SSY433" s="185"/>
      <c r="SSZ433" s="185"/>
      <c r="STA433" s="185"/>
      <c r="STB433" s="185"/>
      <c r="STC433" s="185"/>
      <c r="STD433" s="185"/>
      <c r="STE433" s="185"/>
      <c r="STF433" s="185"/>
      <c r="STG433" s="185"/>
      <c r="STH433" s="185"/>
      <c r="STI433" s="185"/>
      <c r="STJ433" s="185"/>
      <c r="STK433" s="185"/>
      <c r="STL433" s="185"/>
      <c r="STM433" s="185"/>
      <c r="STN433" s="185"/>
      <c r="STO433" s="185"/>
      <c r="STP433" s="185"/>
      <c r="STQ433" s="185"/>
      <c r="STR433" s="185"/>
      <c r="STS433" s="185"/>
      <c r="STT433" s="185"/>
      <c r="STU433" s="185"/>
      <c r="STV433" s="185"/>
      <c r="STW433" s="185"/>
      <c r="STX433" s="185"/>
      <c r="STY433" s="185"/>
      <c r="STZ433" s="185"/>
      <c r="SUA433" s="185"/>
      <c r="SUB433" s="185"/>
      <c r="SUC433" s="185"/>
      <c r="SUD433" s="185"/>
      <c r="SUE433" s="185"/>
      <c r="SUF433" s="185"/>
      <c r="SUG433" s="185"/>
      <c r="SUH433" s="185"/>
      <c r="SUI433" s="185"/>
      <c r="SUJ433" s="185"/>
      <c r="SUK433" s="185"/>
      <c r="SUL433" s="185"/>
      <c r="SUM433" s="185"/>
      <c r="SUN433" s="185"/>
      <c r="SUO433" s="185"/>
      <c r="SUP433" s="185"/>
      <c r="SUQ433" s="185"/>
      <c r="SUR433" s="185"/>
      <c r="SUS433" s="185"/>
      <c r="SUT433" s="185"/>
      <c r="SUU433" s="185"/>
      <c r="SUV433" s="185"/>
      <c r="SUW433" s="185"/>
      <c r="SUX433" s="185"/>
      <c r="SUY433" s="185"/>
      <c r="SUZ433" s="185"/>
      <c r="SVA433" s="185"/>
      <c r="SVB433" s="185"/>
      <c r="SVC433" s="185"/>
      <c r="SVD433" s="185"/>
      <c r="SVE433" s="185"/>
      <c r="SVF433" s="185"/>
      <c r="SVG433" s="185"/>
      <c r="SVH433" s="185"/>
      <c r="SVI433" s="185"/>
      <c r="SVJ433" s="185"/>
      <c r="SVK433" s="185"/>
      <c r="SVL433" s="185"/>
      <c r="SVM433" s="185"/>
      <c r="SVN433" s="185"/>
      <c r="SVO433" s="185"/>
      <c r="SVP433" s="185"/>
      <c r="SVQ433" s="185"/>
      <c r="SVR433" s="185"/>
      <c r="SVS433" s="185"/>
      <c r="SVT433" s="185"/>
      <c r="SVU433" s="185"/>
      <c r="SVV433" s="185"/>
      <c r="SVW433" s="185"/>
      <c r="SVX433" s="185"/>
      <c r="SVY433" s="185"/>
      <c r="SVZ433" s="185"/>
      <c r="SWA433" s="185"/>
      <c r="SWB433" s="185"/>
      <c r="SWC433" s="185"/>
      <c r="SWD433" s="185"/>
      <c r="SWE433" s="185"/>
      <c r="SWF433" s="185"/>
      <c r="SWG433" s="185"/>
      <c r="SWH433" s="185"/>
      <c r="SWI433" s="185"/>
      <c r="SWJ433" s="185"/>
      <c r="SWK433" s="185"/>
      <c r="SWL433" s="185"/>
      <c r="SWM433" s="185"/>
      <c r="SWN433" s="185"/>
      <c r="SWO433" s="185"/>
      <c r="SWP433" s="185"/>
      <c r="SWQ433" s="185"/>
      <c r="SWR433" s="185"/>
      <c r="SWS433" s="185"/>
      <c r="SWT433" s="185"/>
      <c r="SWU433" s="185"/>
      <c r="SWV433" s="185"/>
      <c r="SWW433" s="185"/>
      <c r="SWX433" s="185"/>
      <c r="SWY433" s="185"/>
      <c r="SWZ433" s="185"/>
      <c r="SXA433" s="185"/>
      <c r="SXB433" s="185"/>
      <c r="SXC433" s="185"/>
      <c r="SXD433" s="185"/>
      <c r="SXE433" s="185"/>
      <c r="SXF433" s="185"/>
      <c r="SXG433" s="185"/>
      <c r="SXH433" s="185"/>
      <c r="SXI433" s="185"/>
      <c r="SXJ433" s="185"/>
      <c r="SXK433" s="185"/>
      <c r="SXL433" s="185"/>
      <c r="SXM433" s="185"/>
      <c r="SXN433" s="185"/>
      <c r="SXO433" s="185"/>
      <c r="SXP433" s="185"/>
      <c r="SXQ433" s="185"/>
      <c r="SXR433" s="185"/>
      <c r="SXS433" s="185"/>
      <c r="SXT433" s="185"/>
      <c r="SXU433" s="185"/>
      <c r="SXV433" s="185"/>
      <c r="SXW433" s="185"/>
      <c r="SXX433" s="185"/>
      <c r="SXY433" s="185"/>
      <c r="SXZ433" s="185"/>
      <c r="SYA433" s="185"/>
      <c r="SYB433" s="185"/>
      <c r="SYC433" s="185"/>
      <c r="SYD433" s="185"/>
      <c r="SYE433" s="185"/>
      <c r="SYF433" s="185"/>
      <c r="SYG433" s="185"/>
      <c r="SYH433" s="185"/>
      <c r="SYI433" s="185"/>
      <c r="SYJ433" s="185"/>
      <c r="SYK433" s="185"/>
      <c r="SYL433" s="185"/>
      <c r="SYM433" s="185"/>
      <c r="SYN433" s="185"/>
      <c r="SYO433" s="185"/>
      <c r="SYP433" s="185"/>
      <c r="SYQ433" s="185"/>
      <c r="SYR433" s="185"/>
      <c r="SYS433" s="185"/>
      <c r="SYT433" s="185"/>
      <c r="SYU433" s="185"/>
      <c r="SYV433" s="185"/>
      <c r="SYW433" s="185"/>
      <c r="SYX433" s="185"/>
      <c r="SYY433" s="185"/>
      <c r="SYZ433" s="185"/>
      <c r="SZA433" s="185"/>
      <c r="SZB433" s="185"/>
      <c r="SZC433" s="185"/>
      <c r="SZD433" s="185"/>
      <c r="SZE433" s="185"/>
      <c r="SZF433" s="185"/>
      <c r="SZG433" s="185"/>
      <c r="SZH433" s="185"/>
      <c r="SZI433" s="185"/>
      <c r="SZJ433" s="185"/>
      <c r="SZK433" s="185"/>
      <c r="SZL433" s="185"/>
      <c r="SZM433" s="185"/>
      <c r="SZN433" s="185"/>
      <c r="SZO433" s="185"/>
      <c r="SZP433" s="185"/>
      <c r="SZQ433" s="185"/>
      <c r="SZR433" s="185"/>
      <c r="SZS433" s="185"/>
      <c r="SZT433" s="185"/>
      <c r="SZU433" s="185"/>
      <c r="SZV433" s="185"/>
      <c r="SZW433" s="185"/>
      <c r="SZX433" s="185"/>
      <c r="SZY433" s="185"/>
      <c r="SZZ433" s="185"/>
      <c r="TAA433" s="185"/>
      <c r="TAB433" s="185"/>
      <c r="TAC433" s="185"/>
      <c r="TAD433" s="185"/>
      <c r="TAE433" s="185"/>
      <c r="TAF433" s="185"/>
      <c r="TAG433" s="185"/>
      <c r="TAH433" s="185"/>
      <c r="TAI433" s="185"/>
      <c r="TAJ433" s="185"/>
      <c r="TAK433" s="185"/>
      <c r="TAL433" s="185"/>
      <c r="TAM433" s="185"/>
      <c r="TAN433" s="185"/>
      <c r="TAO433" s="185"/>
      <c r="TAP433" s="185"/>
      <c r="TAQ433" s="185"/>
      <c r="TAR433" s="185"/>
      <c r="TAS433" s="185"/>
      <c r="TAT433" s="185"/>
      <c r="TAU433" s="185"/>
      <c r="TAV433" s="185"/>
      <c r="TAW433" s="185"/>
      <c r="TAX433" s="185"/>
      <c r="TAY433" s="185"/>
      <c r="TAZ433" s="185"/>
      <c r="TBA433" s="185"/>
      <c r="TBB433" s="185"/>
      <c r="TBC433" s="185"/>
      <c r="TBD433" s="185"/>
      <c r="TBE433" s="185"/>
      <c r="TBF433" s="185"/>
      <c r="TBG433" s="185"/>
      <c r="TBH433" s="185"/>
      <c r="TBI433" s="185"/>
      <c r="TBJ433" s="185"/>
      <c r="TBK433" s="185"/>
      <c r="TBL433" s="185"/>
      <c r="TBM433" s="185"/>
      <c r="TBN433" s="185"/>
      <c r="TBO433" s="185"/>
      <c r="TBP433" s="185"/>
      <c r="TBQ433" s="185"/>
      <c r="TBR433" s="185"/>
      <c r="TBS433" s="185"/>
      <c r="TBT433" s="185"/>
      <c r="TBU433" s="185"/>
      <c r="TBV433" s="185"/>
      <c r="TBW433" s="185"/>
      <c r="TBX433" s="185"/>
      <c r="TBY433" s="185"/>
      <c r="TBZ433" s="185"/>
      <c r="TCA433" s="185"/>
      <c r="TCB433" s="185"/>
      <c r="TCC433" s="185"/>
      <c r="TCD433" s="185"/>
      <c r="TCE433" s="185"/>
      <c r="TCF433" s="185"/>
      <c r="TCG433" s="185"/>
      <c r="TCH433" s="185"/>
      <c r="TCI433" s="185"/>
      <c r="TCJ433" s="185"/>
      <c r="TCK433" s="185"/>
      <c r="TCL433" s="185"/>
      <c r="TCM433" s="185"/>
      <c r="TCN433" s="185"/>
      <c r="TCO433" s="185"/>
      <c r="TCP433" s="185"/>
      <c r="TCQ433" s="185"/>
      <c r="TCR433" s="185"/>
      <c r="TCS433" s="185"/>
      <c r="TCT433" s="185"/>
      <c r="TCU433" s="185"/>
      <c r="TCV433" s="185"/>
      <c r="TCW433" s="185"/>
      <c r="TCX433" s="185"/>
      <c r="TCY433" s="185"/>
      <c r="TCZ433" s="185"/>
      <c r="TDA433" s="185"/>
      <c r="TDB433" s="185"/>
      <c r="TDC433" s="185"/>
      <c r="TDD433" s="185"/>
      <c r="TDE433" s="185"/>
      <c r="TDF433" s="185"/>
      <c r="TDG433" s="185"/>
      <c r="TDH433" s="185"/>
      <c r="TDI433" s="185"/>
      <c r="TDJ433" s="185"/>
      <c r="TDK433" s="185"/>
      <c r="TDL433" s="185"/>
      <c r="TDM433" s="185"/>
      <c r="TDN433" s="185"/>
      <c r="TDO433" s="185"/>
      <c r="TDP433" s="185"/>
      <c r="TDQ433" s="185"/>
      <c r="TDR433" s="185"/>
      <c r="TDS433" s="185"/>
      <c r="TDT433" s="185"/>
      <c r="TDU433" s="185"/>
      <c r="TDV433" s="185"/>
      <c r="TDW433" s="185"/>
      <c r="TDX433" s="185"/>
      <c r="TDY433" s="185"/>
      <c r="TDZ433" s="185"/>
      <c r="TEA433" s="185"/>
      <c r="TEB433" s="185"/>
      <c r="TEC433" s="185"/>
      <c r="TED433" s="185"/>
      <c r="TEE433" s="185"/>
      <c r="TEF433" s="185"/>
      <c r="TEG433" s="185"/>
      <c r="TEH433" s="185"/>
      <c r="TEI433" s="185"/>
      <c r="TEJ433" s="185"/>
      <c r="TEK433" s="185"/>
      <c r="TEL433" s="185"/>
      <c r="TEM433" s="185"/>
      <c r="TEN433" s="185"/>
      <c r="TEO433" s="185"/>
      <c r="TEP433" s="185"/>
      <c r="TEQ433" s="185"/>
      <c r="TER433" s="185"/>
      <c r="TES433" s="185"/>
      <c r="TET433" s="185"/>
      <c r="TEU433" s="185"/>
      <c r="TEV433" s="185"/>
      <c r="TEW433" s="185"/>
      <c r="TEX433" s="185"/>
      <c r="TEY433" s="185"/>
      <c r="TEZ433" s="185"/>
      <c r="TFA433" s="185"/>
      <c r="TFB433" s="185"/>
      <c r="TFC433" s="185"/>
      <c r="TFD433" s="185"/>
      <c r="TFE433" s="185"/>
      <c r="TFF433" s="185"/>
      <c r="TFG433" s="185"/>
      <c r="TFH433" s="185"/>
      <c r="TFI433" s="185"/>
      <c r="TFJ433" s="185"/>
      <c r="TFK433" s="185"/>
      <c r="TFL433" s="185"/>
      <c r="TFM433" s="185"/>
      <c r="TFN433" s="185"/>
      <c r="TFO433" s="185"/>
      <c r="TFP433" s="185"/>
      <c r="TFQ433" s="185"/>
      <c r="TFR433" s="185"/>
      <c r="TFS433" s="185"/>
      <c r="TFT433" s="185"/>
      <c r="TFU433" s="185"/>
      <c r="TFV433" s="185"/>
      <c r="TFW433" s="185"/>
      <c r="TFX433" s="185"/>
      <c r="TFY433" s="185"/>
      <c r="TFZ433" s="185"/>
      <c r="TGA433" s="185"/>
      <c r="TGB433" s="185"/>
      <c r="TGC433" s="185"/>
      <c r="TGD433" s="185"/>
      <c r="TGE433" s="185"/>
      <c r="TGF433" s="185"/>
      <c r="TGG433" s="185"/>
      <c r="TGH433" s="185"/>
      <c r="TGI433" s="185"/>
      <c r="TGJ433" s="185"/>
      <c r="TGK433" s="185"/>
      <c r="TGL433" s="185"/>
      <c r="TGM433" s="185"/>
      <c r="TGN433" s="185"/>
      <c r="TGO433" s="185"/>
      <c r="TGP433" s="185"/>
      <c r="TGQ433" s="185"/>
      <c r="TGR433" s="185"/>
      <c r="TGS433" s="185"/>
      <c r="TGT433" s="185"/>
      <c r="TGU433" s="185"/>
      <c r="TGV433" s="185"/>
      <c r="TGW433" s="185"/>
      <c r="TGX433" s="185"/>
      <c r="TGY433" s="185"/>
      <c r="TGZ433" s="185"/>
      <c r="THA433" s="185"/>
      <c r="THB433" s="185"/>
      <c r="THC433" s="185"/>
      <c r="THD433" s="185"/>
      <c r="THE433" s="185"/>
      <c r="THF433" s="185"/>
      <c r="THG433" s="185"/>
      <c r="THH433" s="185"/>
      <c r="THI433" s="185"/>
      <c r="THJ433" s="185"/>
      <c r="THK433" s="185"/>
      <c r="THL433" s="185"/>
      <c r="THM433" s="185"/>
      <c r="THN433" s="185"/>
      <c r="THO433" s="185"/>
      <c r="THP433" s="185"/>
      <c r="THQ433" s="185"/>
      <c r="THR433" s="185"/>
      <c r="THS433" s="185"/>
      <c r="THT433" s="185"/>
      <c r="THU433" s="185"/>
      <c r="THV433" s="185"/>
      <c r="THW433" s="185"/>
      <c r="THX433" s="185"/>
      <c r="THY433" s="185"/>
      <c r="THZ433" s="185"/>
      <c r="TIA433" s="185"/>
      <c r="TIB433" s="185"/>
      <c r="TIC433" s="185"/>
      <c r="TID433" s="185"/>
      <c r="TIE433" s="185"/>
      <c r="TIF433" s="185"/>
      <c r="TIG433" s="185"/>
      <c r="TIH433" s="185"/>
      <c r="TII433" s="185"/>
      <c r="TIJ433" s="185"/>
      <c r="TIK433" s="185"/>
      <c r="TIL433" s="185"/>
      <c r="TIM433" s="185"/>
      <c r="TIN433" s="185"/>
      <c r="TIO433" s="185"/>
      <c r="TIP433" s="185"/>
      <c r="TIQ433" s="185"/>
      <c r="TIR433" s="185"/>
      <c r="TIS433" s="185"/>
      <c r="TIT433" s="185"/>
      <c r="TIU433" s="185"/>
      <c r="TIV433" s="185"/>
      <c r="TIW433" s="185"/>
      <c r="TIX433" s="185"/>
      <c r="TIY433" s="185"/>
      <c r="TIZ433" s="185"/>
      <c r="TJA433" s="185"/>
      <c r="TJB433" s="185"/>
      <c r="TJC433" s="185"/>
      <c r="TJD433" s="185"/>
      <c r="TJE433" s="185"/>
      <c r="TJF433" s="185"/>
      <c r="TJG433" s="185"/>
      <c r="TJH433" s="185"/>
      <c r="TJI433" s="185"/>
      <c r="TJJ433" s="185"/>
      <c r="TJK433" s="185"/>
      <c r="TJL433" s="185"/>
      <c r="TJM433" s="185"/>
      <c r="TJN433" s="185"/>
      <c r="TJO433" s="185"/>
      <c r="TJP433" s="185"/>
      <c r="TJQ433" s="185"/>
      <c r="TJR433" s="185"/>
      <c r="TJS433" s="185"/>
      <c r="TJT433" s="185"/>
      <c r="TJU433" s="185"/>
      <c r="TJV433" s="185"/>
      <c r="TJW433" s="185"/>
      <c r="TJX433" s="185"/>
      <c r="TJY433" s="185"/>
      <c r="TJZ433" s="185"/>
      <c r="TKA433" s="185"/>
      <c r="TKB433" s="185"/>
      <c r="TKC433" s="185"/>
      <c r="TKD433" s="185"/>
      <c r="TKE433" s="185"/>
      <c r="TKF433" s="185"/>
      <c r="TKG433" s="185"/>
      <c r="TKH433" s="185"/>
      <c r="TKI433" s="185"/>
      <c r="TKJ433" s="185"/>
      <c r="TKK433" s="185"/>
      <c r="TKL433" s="185"/>
      <c r="TKM433" s="185"/>
      <c r="TKN433" s="185"/>
      <c r="TKO433" s="185"/>
      <c r="TKP433" s="185"/>
      <c r="TKQ433" s="185"/>
      <c r="TKR433" s="185"/>
      <c r="TKS433" s="185"/>
      <c r="TKT433" s="185"/>
      <c r="TKU433" s="185"/>
      <c r="TKV433" s="185"/>
      <c r="TKW433" s="185"/>
      <c r="TKX433" s="185"/>
      <c r="TKY433" s="185"/>
      <c r="TKZ433" s="185"/>
      <c r="TLA433" s="185"/>
      <c r="TLB433" s="185"/>
      <c r="TLC433" s="185"/>
      <c r="TLD433" s="185"/>
      <c r="TLE433" s="185"/>
      <c r="TLF433" s="185"/>
      <c r="TLG433" s="185"/>
      <c r="TLH433" s="185"/>
      <c r="TLI433" s="185"/>
      <c r="TLJ433" s="185"/>
      <c r="TLK433" s="185"/>
      <c r="TLL433" s="185"/>
      <c r="TLM433" s="185"/>
      <c r="TLN433" s="185"/>
      <c r="TLO433" s="185"/>
      <c r="TLP433" s="185"/>
      <c r="TLQ433" s="185"/>
      <c r="TLR433" s="185"/>
      <c r="TLS433" s="185"/>
      <c r="TLT433" s="185"/>
      <c r="TLU433" s="185"/>
      <c r="TLV433" s="185"/>
      <c r="TLW433" s="185"/>
      <c r="TLX433" s="185"/>
      <c r="TLY433" s="185"/>
      <c r="TLZ433" s="185"/>
      <c r="TMA433" s="185"/>
      <c r="TMB433" s="185"/>
      <c r="TMC433" s="185"/>
      <c r="TMD433" s="185"/>
      <c r="TME433" s="185"/>
      <c r="TMF433" s="185"/>
      <c r="TMG433" s="185"/>
      <c r="TMH433" s="185"/>
      <c r="TMI433" s="185"/>
      <c r="TMJ433" s="185"/>
      <c r="TMK433" s="185"/>
      <c r="TML433" s="185"/>
      <c r="TMM433" s="185"/>
      <c r="TMN433" s="185"/>
      <c r="TMO433" s="185"/>
      <c r="TMP433" s="185"/>
      <c r="TMQ433" s="185"/>
      <c r="TMR433" s="185"/>
      <c r="TMS433" s="185"/>
      <c r="TMT433" s="185"/>
      <c r="TMU433" s="185"/>
      <c r="TMV433" s="185"/>
      <c r="TMW433" s="185"/>
      <c r="TMX433" s="185"/>
      <c r="TMY433" s="185"/>
      <c r="TMZ433" s="185"/>
      <c r="TNA433" s="185"/>
      <c r="TNB433" s="185"/>
      <c r="TNC433" s="185"/>
      <c r="TND433" s="185"/>
      <c r="TNE433" s="185"/>
      <c r="TNF433" s="185"/>
      <c r="TNG433" s="185"/>
      <c r="TNH433" s="185"/>
      <c r="TNI433" s="185"/>
      <c r="TNJ433" s="185"/>
      <c r="TNK433" s="185"/>
      <c r="TNL433" s="185"/>
      <c r="TNM433" s="185"/>
      <c r="TNN433" s="185"/>
      <c r="TNO433" s="185"/>
      <c r="TNP433" s="185"/>
      <c r="TNQ433" s="185"/>
      <c r="TNR433" s="185"/>
      <c r="TNS433" s="185"/>
      <c r="TNT433" s="185"/>
      <c r="TNU433" s="185"/>
      <c r="TNV433" s="185"/>
      <c r="TNW433" s="185"/>
      <c r="TNX433" s="185"/>
      <c r="TNY433" s="185"/>
      <c r="TNZ433" s="185"/>
      <c r="TOA433" s="185"/>
      <c r="TOB433" s="185"/>
      <c r="TOC433" s="185"/>
      <c r="TOD433" s="185"/>
      <c r="TOE433" s="185"/>
      <c r="TOF433" s="185"/>
      <c r="TOG433" s="185"/>
      <c r="TOH433" s="185"/>
      <c r="TOI433" s="185"/>
      <c r="TOJ433" s="185"/>
      <c r="TOK433" s="185"/>
      <c r="TOL433" s="185"/>
      <c r="TOM433" s="185"/>
      <c r="TON433" s="185"/>
      <c r="TOO433" s="185"/>
      <c r="TOP433" s="185"/>
      <c r="TOQ433" s="185"/>
      <c r="TOR433" s="185"/>
      <c r="TOS433" s="185"/>
      <c r="TOT433" s="185"/>
      <c r="TOU433" s="185"/>
      <c r="TOV433" s="185"/>
      <c r="TOW433" s="185"/>
      <c r="TOX433" s="185"/>
      <c r="TOY433" s="185"/>
      <c r="TOZ433" s="185"/>
      <c r="TPA433" s="185"/>
      <c r="TPB433" s="185"/>
      <c r="TPC433" s="185"/>
      <c r="TPD433" s="185"/>
      <c r="TPE433" s="185"/>
      <c r="TPF433" s="185"/>
      <c r="TPG433" s="185"/>
      <c r="TPH433" s="185"/>
      <c r="TPI433" s="185"/>
      <c r="TPJ433" s="185"/>
      <c r="TPK433" s="185"/>
      <c r="TPL433" s="185"/>
      <c r="TPM433" s="185"/>
      <c r="TPN433" s="185"/>
      <c r="TPO433" s="185"/>
      <c r="TPP433" s="185"/>
      <c r="TPQ433" s="185"/>
      <c r="TPR433" s="185"/>
      <c r="TPS433" s="185"/>
      <c r="TPT433" s="185"/>
      <c r="TPU433" s="185"/>
      <c r="TPV433" s="185"/>
      <c r="TPW433" s="185"/>
      <c r="TPX433" s="185"/>
      <c r="TPY433" s="185"/>
      <c r="TPZ433" s="185"/>
      <c r="TQA433" s="185"/>
      <c r="TQB433" s="185"/>
      <c r="TQC433" s="185"/>
      <c r="TQD433" s="185"/>
      <c r="TQE433" s="185"/>
      <c r="TQF433" s="185"/>
      <c r="TQG433" s="185"/>
      <c r="TQH433" s="185"/>
      <c r="TQI433" s="185"/>
      <c r="TQJ433" s="185"/>
      <c r="TQK433" s="185"/>
      <c r="TQL433" s="185"/>
      <c r="TQM433" s="185"/>
      <c r="TQN433" s="185"/>
      <c r="TQO433" s="185"/>
      <c r="TQP433" s="185"/>
      <c r="TQQ433" s="185"/>
      <c r="TQR433" s="185"/>
      <c r="TQS433" s="185"/>
      <c r="TQT433" s="185"/>
      <c r="TQU433" s="185"/>
      <c r="TQV433" s="185"/>
      <c r="TQW433" s="185"/>
      <c r="TQX433" s="185"/>
      <c r="TQY433" s="185"/>
      <c r="TQZ433" s="185"/>
      <c r="TRA433" s="185"/>
      <c r="TRB433" s="185"/>
      <c r="TRC433" s="185"/>
      <c r="TRD433" s="185"/>
      <c r="TRE433" s="185"/>
      <c r="TRF433" s="185"/>
      <c r="TRG433" s="185"/>
      <c r="TRH433" s="185"/>
      <c r="TRI433" s="185"/>
      <c r="TRJ433" s="185"/>
      <c r="TRK433" s="185"/>
      <c r="TRL433" s="185"/>
      <c r="TRM433" s="185"/>
      <c r="TRN433" s="185"/>
      <c r="TRO433" s="185"/>
      <c r="TRP433" s="185"/>
      <c r="TRQ433" s="185"/>
      <c r="TRR433" s="185"/>
      <c r="TRS433" s="185"/>
      <c r="TRT433" s="185"/>
      <c r="TRU433" s="185"/>
      <c r="TRV433" s="185"/>
      <c r="TRW433" s="185"/>
      <c r="TRX433" s="185"/>
      <c r="TRY433" s="185"/>
      <c r="TRZ433" s="185"/>
      <c r="TSA433" s="185"/>
      <c r="TSB433" s="185"/>
      <c r="TSC433" s="185"/>
      <c r="TSD433" s="185"/>
      <c r="TSE433" s="185"/>
      <c r="TSF433" s="185"/>
      <c r="TSG433" s="185"/>
      <c r="TSH433" s="185"/>
      <c r="TSI433" s="185"/>
      <c r="TSJ433" s="185"/>
      <c r="TSK433" s="185"/>
      <c r="TSL433" s="185"/>
      <c r="TSM433" s="185"/>
      <c r="TSN433" s="185"/>
      <c r="TSO433" s="185"/>
      <c r="TSP433" s="185"/>
      <c r="TSQ433" s="185"/>
      <c r="TSR433" s="185"/>
      <c r="TSS433" s="185"/>
      <c r="TST433" s="185"/>
      <c r="TSU433" s="185"/>
      <c r="TSV433" s="185"/>
      <c r="TSW433" s="185"/>
      <c r="TSX433" s="185"/>
      <c r="TSY433" s="185"/>
      <c r="TSZ433" s="185"/>
      <c r="TTA433" s="185"/>
      <c r="TTB433" s="185"/>
      <c r="TTC433" s="185"/>
      <c r="TTD433" s="185"/>
      <c r="TTE433" s="185"/>
      <c r="TTF433" s="185"/>
      <c r="TTG433" s="185"/>
      <c r="TTH433" s="185"/>
      <c r="TTI433" s="185"/>
      <c r="TTJ433" s="185"/>
      <c r="TTK433" s="185"/>
      <c r="TTL433" s="185"/>
      <c r="TTM433" s="185"/>
      <c r="TTN433" s="185"/>
      <c r="TTO433" s="185"/>
      <c r="TTP433" s="185"/>
      <c r="TTQ433" s="185"/>
      <c r="TTR433" s="185"/>
      <c r="TTS433" s="185"/>
      <c r="TTT433" s="185"/>
      <c r="TTU433" s="185"/>
      <c r="TTV433" s="185"/>
      <c r="TTW433" s="185"/>
      <c r="TTX433" s="185"/>
      <c r="TTY433" s="185"/>
      <c r="TTZ433" s="185"/>
      <c r="TUA433" s="185"/>
      <c r="TUB433" s="185"/>
      <c r="TUC433" s="185"/>
      <c r="TUD433" s="185"/>
      <c r="TUE433" s="185"/>
      <c r="TUF433" s="185"/>
      <c r="TUG433" s="185"/>
      <c r="TUH433" s="185"/>
      <c r="TUI433" s="185"/>
      <c r="TUJ433" s="185"/>
      <c r="TUK433" s="185"/>
      <c r="TUL433" s="185"/>
      <c r="TUM433" s="185"/>
      <c r="TUN433" s="185"/>
      <c r="TUO433" s="185"/>
      <c r="TUP433" s="185"/>
      <c r="TUQ433" s="185"/>
      <c r="TUR433" s="185"/>
      <c r="TUS433" s="185"/>
      <c r="TUT433" s="185"/>
      <c r="TUU433" s="185"/>
      <c r="TUV433" s="185"/>
      <c r="TUW433" s="185"/>
      <c r="TUX433" s="185"/>
      <c r="TUY433" s="185"/>
      <c r="TUZ433" s="185"/>
      <c r="TVA433" s="185"/>
      <c r="TVB433" s="185"/>
      <c r="TVC433" s="185"/>
      <c r="TVD433" s="185"/>
      <c r="TVE433" s="185"/>
      <c r="TVF433" s="185"/>
      <c r="TVG433" s="185"/>
      <c r="TVH433" s="185"/>
      <c r="TVI433" s="185"/>
      <c r="TVJ433" s="185"/>
      <c r="TVK433" s="185"/>
      <c r="TVL433" s="185"/>
      <c r="TVM433" s="185"/>
      <c r="TVN433" s="185"/>
      <c r="TVO433" s="185"/>
      <c r="TVP433" s="185"/>
      <c r="TVQ433" s="185"/>
      <c r="TVR433" s="185"/>
      <c r="TVS433" s="185"/>
      <c r="TVT433" s="185"/>
      <c r="TVU433" s="185"/>
      <c r="TVV433" s="185"/>
      <c r="TVW433" s="185"/>
      <c r="TVX433" s="185"/>
      <c r="TVY433" s="185"/>
      <c r="TVZ433" s="185"/>
      <c r="TWA433" s="185"/>
      <c r="TWB433" s="185"/>
      <c r="TWC433" s="185"/>
      <c r="TWD433" s="185"/>
      <c r="TWE433" s="185"/>
      <c r="TWF433" s="185"/>
      <c r="TWG433" s="185"/>
      <c r="TWH433" s="185"/>
      <c r="TWI433" s="185"/>
      <c r="TWJ433" s="185"/>
      <c r="TWK433" s="185"/>
      <c r="TWL433" s="185"/>
      <c r="TWM433" s="185"/>
      <c r="TWN433" s="185"/>
      <c r="TWO433" s="185"/>
      <c r="TWP433" s="185"/>
      <c r="TWQ433" s="185"/>
      <c r="TWR433" s="185"/>
      <c r="TWS433" s="185"/>
      <c r="TWT433" s="185"/>
      <c r="TWU433" s="185"/>
      <c r="TWV433" s="185"/>
      <c r="TWW433" s="185"/>
      <c r="TWX433" s="185"/>
      <c r="TWY433" s="185"/>
      <c r="TWZ433" s="185"/>
      <c r="TXA433" s="185"/>
      <c r="TXB433" s="185"/>
      <c r="TXC433" s="185"/>
      <c r="TXD433" s="185"/>
      <c r="TXE433" s="185"/>
      <c r="TXF433" s="185"/>
      <c r="TXG433" s="185"/>
      <c r="TXH433" s="185"/>
      <c r="TXI433" s="185"/>
      <c r="TXJ433" s="185"/>
      <c r="TXK433" s="185"/>
      <c r="TXL433" s="185"/>
      <c r="TXM433" s="185"/>
      <c r="TXN433" s="185"/>
      <c r="TXO433" s="185"/>
      <c r="TXP433" s="185"/>
      <c r="TXQ433" s="185"/>
      <c r="TXR433" s="185"/>
      <c r="TXS433" s="185"/>
      <c r="TXT433" s="185"/>
      <c r="TXU433" s="185"/>
      <c r="TXV433" s="185"/>
      <c r="TXW433" s="185"/>
      <c r="TXX433" s="185"/>
      <c r="TXY433" s="185"/>
      <c r="TXZ433" s="185"/>
      <c r="TYA433" s="185"/>
      <c r="TYB433" s="185"/>
      <c r="TYC433" s="185"/>
      <c r="TYD433" s="185"/>
      <c r="TYE433" s="185"/>
      <c r="TYF433" s="185"/>
      <c r="TYG433" s="185"/>
      <c r="TYH433" s="185"/>
      <c r="TYI433" s="185"/>
      <c r="TYJ433" s="185"/>
      <c r="TYK433" s="185"/>
      <c r="TYL433" s="185"/>
      <c r="TYM433" s="185"/>
      <c r="TYN433" s="185"/>
      <c r="TYO433" s="185"/>
      <c r="TYP433" s="185"/>
      <c r="TYQ433" s="185"/>
      <c r="TYR433" s="185"/>
      <c r="TYS433" s="185"/>
      <c r="TYT433" s="185"/>
      <c r="TYU433" s="185"/>
      <c r="TYV433" s="185"/>
      <c r="TYW433" s="185"/>
      <c r="TYX433" s="185"/>
      <c r="TYY433" s="185"/>
      <c r="TYZ433" s="185"/>
      <c r="TZA433" s="185"/>
      <c r="TZB433" s="185"/>
      <c r="TZC433" s="185"/>
      <c r="TZD433" s="185"/>
      <c r="TZE433" s="185"/>
      <c r="TZF433" s="185"/>
      <c r="TZG433" s="185"/>
      <c r="TZH433" s="185"/>
      <c r="TZI433" s="185"/>
      <c r="TZJ433" s="185"/>
      <c r="TZK433" s="185"/>
      <c r="TZL433" s="185"/>
      <c r="TZM433" s="185"/>
      <c r="TZN433" s="185"/>
      <c r="TZO433" s="185"/>
      <c r="TZP433" s="185"/>
      <c r="TZQ433" s="185"/>
      <c r="TZR433" s="185"/>
      <c r="TZS433" s="185"/>
      <c r="TZT433" s="185"/>
      <c r="TZU433" s="185"/>
      <c r="TZV433" s="185"/>
      <c r="TZW433" s="185"/>
      <c r="TZX433" s="185"/>
      <c r="TZY433" s="185"/>
      <c r="TZZ433" s="185"/>
      <c r="UAA433" s="185"/>
      <c r="UAB433" s="185"/>
      <c r="UAC433" s="185"/>
      <c r="UAD433" s="185"/>
      <c r="UAE433" s="185"/>
      <c r="UAF433" s="185"/>
      <c r="UAG433" s="185"/>
      <c r="UAH433" s="185"/>
      <c r="UAI433" s="185"/>
      <c r="UAJ433" s="185"/>
      <c r="UAK433" s="185"/>
      <c r="UAL433" s="185"/>
      <c r="UAM433" s="185"/>
      <c r="UAN433" s="185"/>
      <c r="UAO433" s="185"/>
      <c r="UAP433" s="185"/>
      <c r="UAQ433" s="185"/>
      <c r="UAR433" s="185"/>
      <c r="UAS433" s="185"/>
      <c r="UAT433" s="185"/>
      <c r="UAU433" s="185"/>
      <c r="UAV433" s="185"/>
      <c r="UAW433" s="185"/>
      <c r="UAX433" s="185"/>
      <c r="UAY433" s="185"/>
      <c r="UAZ433" s="185"/>
      <c r="UBA433" s="185"/>
      <c r="UBB433" s="185"/>
      <c r="UBC433" s="185"/>
      <c r="UBD433" s="185"/>
      <c r="UBE433" s="185"/>
      <c r="UBF433" s="185"/>
      <c r="UBG433" s="185"/>
      <c r="UBH433" s="185"/>
      <c r="UBI433" s="185"/>
      <c r="UBJ433" s="185"/>
      <c r="UBK433" s="185"/>
      <c r="UBL433" s="185"/>
      <c r="UBM433" s="185"/>
      <c r="UBN433" s="185"/>
      <c r="UBO433" s="185"/>
      <c r="UBP433" s="185"/>
      <c r="UBQ433" s="185"/>
      <c r="UBR433" s="185"/>
      <c r="UBS433" s="185"/>
      <c r="UBT433" s="185"/>
      <c r="UBU433" s="185"/>
      <c r="UBV433" s="185"/>
      <c r="UBW433" s="185"/>
      <c r="UBX433" s="185"/>
      <c r="UBY433" s="185"/>
      <c r="UBZ433" s="185"/>
      <c r="UCA433" s="185"/>
      <c r="UCB433" s="185"/>
      <c r="UCC433" s="185"/>
      <c r="UCD433" s="185"/>
      <c r="UCE433" s="185"/>
      <c r="UCF433" s="185"/>
      <c r="UCG433" s="185"/>
      <c r="UCH433" s="185"/>
      <c r="UCI433" s="185"/>
      <c r="UCJ433" s="185"/>
      <c r="UCK433" s="185"/>
      <c r="UCL433" s="185"/>
      <c r="UCM433" s="185"/>
      <c r="UCN433" s="185"/>
      <c r="UCO433" s="185"/>
      <c r="UCP433" s="185"/>
      <c r="UCQ433" s="185"/>
      <c r="UCR433" s="185"/>
      <c r="UCS433" s="185"/>
      <c r="UCT433" s="185"/>
      <c r="UCU433" s="185"/>
      <c r="UCV433" s="185"/>
      <c r="UCW433" s="185"/>
      <c r="UCX433" s="185"/>
      <c r="UCY433" s="185"/>
      <c r="UCZ433" s="185"/>
      <c r="UDA433" s="185"/>
      <c r="UDB433" s="185"/>
      <c r="UDC433" s="185"/>
      <c r="UDD433" s="185"/>
      <c r="UDE433" s="185"/>
      <c r="UDF433" s="185"/>
      <c r="UDG433" s="185"/>
      <c r="UDH433" s="185"/>
      <c r="UDI433" s="185"/>
      <c r="UDJ433" s="185"/>
      <c r="UDK433" s="185"/>
      <c r="UDL433" s="185"/>
      <c r="UDM433" s="185"/>
      <c r="UDN433" s="185"/>
      <c r="UDO433" s="185"/>
      <c r="UDP433" s="185"/>
      <c r="UDQ433" s="185"/>
      <c r="UDR433" s="185"/>
      <c r="UDS433" s="185"/>
      <c r="UDT433" s="185"/>
      <c r="UDU433" s="185"/>
      <c r="UDV433" s="185"/>
      <c r="UDW433" s="185"/>
      <c r="UDX433" s="185"/>
      <c r="UDY433" s="185"/>
      <c r="UDZ433" s="185"/>
      <c r="UEA433" s="185"/>
      <c r="UEB433" s="185"/>
      <c r="UEC433" s="185"/>
      <c r="UED433" s="185"/>
      <c r="UEE433" s="185"/>
      <c r="UEF433" s="185"/>
      <c r="UEG433" s="185"/>
      <c r="UEH433" s="185"/>
      <c r="UEI433" s="185"/>
      <c r="UEJ433" s="185"/>
      <c r="UEK433" s="185"/>
      <c r="UEL433" s="185"/>
      <c r="UEM433" s="185"/>
      <c r="UEN433" s="185"/>
      <c r="UEO433" s="185"/>
      <c r="UEP433" s="185"/>
      <c r="UEQ433" s="185"/>
      <c r="UER433" s="185"/>
      <c r="UES433" s="185"/>
      <c r="UET433" s="185"/>
      <c r="UEU433" s="185"/>
      <c r="UEV433" s="185"/>
      <c r="UEW433" s="185"/>
      <c r="UEX433" s="185"/>
      <c r="UEY433" s="185"/>
      <c r="UEZ433" s="185"/>
      <c r="UFA433" s="185"/>
      <c r="UFB433" s="185"/>
      <c r="UFC433" s="185"/>
      <c r="UFD433" s="185"/>
      <c r="UFE433" s="185"/>
      <c r="UFF433" s="185"/>
      <c r="UFG433" s="185"/>
      <c r="UFH433" s="185"/>
      <c r="UFI433" s="185"/>
      <c r="UFJ433" s="185"/>
      <c r="UFK433" s="185"/>
      <c r="UFL433" s="185"/>
      <c r="UFM433" s="185"/>
      <c r="UFN433" s="185"/>
      <c r="UFO433" s="185"/>
      <c r="UFP433" s="185"/>
      <c r="UFQ433" s="185"/>
      <c r="UFR433" s="185"/>
      <c r="UFS433" s="185"/>
      <c r="UFT433" s="185"/>
      <c r="UFU433" s="185"/>
      <c r="UFV433" s="185"/>
      <c r="UFW433" s="185"/>
      <c r="UFX433" s="185"/>
      <c r="UFY433" s="185"/>
      <c r="UFZ433" s="185"/>
      <c r="UGA433" s="185"/>
      <c r="UGB433" s="185"/>
      <c r="UGC433" s="185"/>
      <c r="UGD433" s="185"/>
      <c r="UGE433" s="185"/>
      <c r="UGF433" s="185"/>
      <c r="UGG433" s="185"/>
      <c r="UGH433" s="185"/>
      <c r="UGI433" s="185"/>
      <c r="UGJ433" s="185"/>
      <c r="UGK433" s="185"/>
      <c r="UGL433" s="185"/>
      <c r="UGM433" s="185"/>
      <c r="UGN433" s="185"/>
      <c r="UGO433" s="185"/>
      <c r="UGP433" s="185"/>
      <c r="UGQ433" s="185"/>
      <c r="UGR433" s="185"/>
      <c r="UGS433" s="185"/>
      <c r="UGT433" s="185"/>
      <c r="UGU433" s="185"/>
      <c r="UGV433" s="185"/>
      <c r="UGW433" s="185"/>
      <c r="UGX433" s="185"/>
      <c r="UGY433" s="185"/>
      <c r="UGZ433" s="185"/>
      <c r="UHA433" s="185"/>
      <c r="UHB433" s="185"/>
      <c r="UHC433" s="185"/>
      <c r="UHD433" s="185"/>
      <c r="UHE433" s="185"/>
      <c r="UHF433" s="185"/>
      <c r="UHG433" s="185"/>
      <c r="UHH433" s="185"/>
      <c r="UHI433" s="185"/>
      <c r="UHJ433" s="185"/>
      <c r="UHK433" s="185"/>
      <c r="UHL433" s="185"/>
      <c r="UHM433" s="185"/>
      <c r="UHN433" s="185"/>
      <c r="UHO433" s="185"/>
      <c r="UHP433" s="185"/>
      <c r="UHQ433" s="185"/>
      <c r="UHR433" s="185"/>
      <c r="UHS433" s="185"/>
      <c r="UHT433" s="185"/>
      <c r="UHU433" s="185"/>
      <c r="UHV433" s="185"/>
      <c r="UHW433" s="185"/>
      <c r="UHX433" s="185"/>
      <c r="UHY433" s="185"/>
      <c r="UHZ433" s="185"/>
      <c r="UIA433" s="185"/>
      <c r="UIB433" s="185"/>
      <c r="UIC433" s="185"/>
      <c r="UID433" s="185"/>
      <c r="UIE433" s="185"/>
      <c r="UIF433" s="185"/>
      <c r="UIG433" s="185"/>
      <c r="UIH433" s="185"/>
      <c r="UII433" s="185"/>
      <c r="UIJ433" s="185"/>
      <c r="UIK433" s="185"/>
      <c r="UIL433" s="185"/>
      <c r="UIM433" s="185"/>
      <c r="UIN433" s="185"/>
      <c r="UIO433" s="185"/>
      <c r="UIP433" s="185"/>
      <c r="UIQ433" s="185"/>
      <c r="UIR433" s="185"/>
      <c r="UIS433" s="185"/>
      <c r="UIT433" s="185"/>
      <c r="UIU433" s="185"/>
      <c r="UIV433" s="185"/>
      <c r="UIW433" s="185"/>
      <c r="UIX433" s="185"/>
      <c r="UIY433" s="185"/>
      <c r="UIZ433" s="185"/>
      <c r="UJA433" s="185"/>
      <c r="UJB433" s="185"/>
      <c r="UJC433" s="185"/>
      <c r="UJD433" s="185"/>
      <c r="UJE433" s="185"/>
      <c r="UJF433" s="185"/>
      <c r="UJG433" s="185"/>
      <c r="UJH433" s="185"/>
      <c r="UJI433" s="185"/>
      <c r="UJJ433" s="185"/>
      <c r="UJK433" s="185"/>
      <c r="UJL433" s="185"/>
      <c r="UJM433" s="185"/>
      <c r="UJN433" s="185"/>
      <c r="UJO433" s="185"/>
      <c r="UJP433" s="185"/>
      <c r="UJQ433" s="185"/>
      <c r="UJR433" s="185"/>
      <c r="UJS433" s="185"/>
      <c r="UJT433" s="185"/>
      <c r="UJU433" s="185"/>
      <c r="UJV433" s="185"/>
      <c r="UJW433" s="185"/>
      <c r="UJX433" s="185"/>
      <c r="UJY433" s="185"/>
      <c r="UJZ433" s="185"/>
      <c r="UKA433" s="185"/>
      <c r="UKB433" s="185"/>
      <c r="UKC433" s="185"/>
      <c r="UKD433" s="185"/>
      <c r="UKE433" s="185"/>
      <c r="UKF433" s="185"/>
      <c r="UKG433" s="185"/>
      <c r="UKH433" s="185"/>
      <c r="UKI433" s="185"/>
      <c r="UKJ433" s="185"/>
      <c r="UKK433" s="185"/>
      <c r="UKL433" s="185"/>
      <c r="UKM433" s="185"/>
      <c r="UKN433" s="185"/>
      <c r="UKO433" s="185"/>
      <c r="UKP433" s="185"/>
      <c r="UKQ433" s="185"/>
      <c r="UKR433" s="185"/>
      <c r="UKS433" s="185"/>
      <c r="UKT433" s="185"/>
      <c r="UKU433" s="185"/>
      <c r="UKV433" s="185"/>
      <c r="UKW433" s="185"/>
      <c r="UKX433" s="185"/>
      <c r="UKY433" s="185"/>
      <c r="UKZ433" s="185"/>
      <c r="ULA433" s="185"/>
      <c r="ULB433" s="185"/>
      <c r="ULC433" s="185"/>
      <c r="ULD433" s="185"/>
      <c r="ULE433" s="185"/>
      <c r="ULF433" s="185"/>
      <c r="ULG433" s="185"/>
      <c r="ULH433" s="185"/>
      <c r="ULI433" s="185"/>
      <c r="ULJ433" s="185"/>
      <c r="ULK433" s="185"/>
      <c r="ULL433" s="185"/>
      <c r="ULM433" s="185"/>
      <c r="ULN433" s="185"/>
      <c r="ULO433" s="185"/>
      <c r="ULP433" s="185"/>
      <c r="ULQ433" s="185"/>
      <c r="ULR433" s="185"/>
      <c r="ULS433" s="185"/>
      <c r="ULT433" s="185"/>
      <c r="ULU433" s="185"/>
      <c r="ULV433" s="185"/>
      <c r="ULW433" s="185"/>
      <c r="ULX433" s="185"/>
      <c r="ULY433" s="185"/>
      <c r="ULZ433" s="185"/>
      <c r="UMA433" s="185"/>
      <c r="UMB433" s="185"/>
      <c r="UMC433" s="185"/>
      <c r="UMD433" s="185"/>
      <c r="UME433" s="185"/>
      <c r="UMF433" s="185"/>
      <c r="UMG433" s="185"/>
      <c r="UMH433" s="185"/>
      <c r="UMI433" s="185"/>
      <c r="UMJ433" s="185"/>
      <c r="UMK433" s="185"/>
      <c r="UML433" s="185"/>
      <c r="UMM433" s="185"/>
      <c r="UMN433" s="185"/>
      <c r="UMO433" s="185"/>
      <c r="UMP433" s="185"/>
      <c r="UMQ433" s="185"/>
      <c r="UMR433" s="185"/>
      <c r="UMS433" s="185"/>
      <c r="UMT433" s="185"/>
      <c r="UMU433" s="185"/>
      <c r="UMV433" s="185"/>
      <c r="UMW433" s="185"/>
      <c r="UMX433" s="185"/>
      <c r="UMY433" s="185"/>
      <c r="UMZ433" s="185"/>
      <c r="UNA433" s="185"/>
      <c r="UNB433" s="185"/>
      <c r="UNC433" s="185"/>
      <c r="UND433" s="185"/>
      <c r="UNE433" s="185"/>
      <c r="UNF433" s="185"/>
      <c r="UNG433" s="185"/>
      <c r="UNH433" s="185"/>
      <c r="UNI433" s="185"/>
      <c r="UNJ433" s="185"/>
      <c r="UNK433" s="185"/>
      <c r="UNL433" s="185"/>
      <c r="UNM433" s="185"/>
      <c r="UNN433" s="185"/>
      <c r="UNO433" s="185"/>
      <c r="UNP433" s="185"/>
      <c r="UNQ433" s="185"/>
      <c r="UNR433" s="185"/>
      <c r="UNS433" s="185"/>
      <c r="UNT433" s="185"/>
      <c r="UNU433" s="185"/>
      <c r="UNV433" s="185"/>
      <c r="UNW433" s="185"/>
      <c r="UNX433" s="185"/>
      <c r="UNY433" s="185"/>
      <c r="UNZ433" s="185"/>
      <c r="UOA433" s="185"/>
      <c r="UOB433" s="185"/>
      <c r="UOC433" s="185"/>
      <c r="UOD433" s="185"/>
      <c r="UOE433" s="185"/>
      <c r="UOF433" s="185"/>
      <c r="UOG433" s="185"/>
      <c r="UOH433" s="185"/>
      <c r="UOI433" s="185"/>
      <c r="UOJ433" s="185"/>
      <c r="UOK433" s="185"/>
      <c r="UOL433" s="185"/>
      <c r="UOM433" s="185"/>
      <c r="UON433" s="185"/>
      <c r="UOO433" s="185"/>
      <c r="UOP433" s="185"/>
      <c r="UOQ433" s="185"/>
      <c r="UOR433" s="185"/>
      <c r="UOS433" s="185"/>
      <c r="UOT433" s="185"/>
      <c r="UOU433" s="185"/>
      <c r="UOV433" s="185"/>
      <c r="UOW433" s="185"/>
      <c r="UOX433" s="185"/>
      <c r="UOY433" s="185"/>
      <c r="UOZ433" s="185"/>
      <c r="UPA433" s="185"/>
      <c r="UPB433" s="185"/>
      <c r="UPC433" s="185"/>
      <c r="UPD433" s="185"/>
      <c r="UPE433" s="185"/>
      <c r="UPF433" s="185"/>
      <c r="UPG433" s="185"/>
      <c r="UPH433" s="185"/>
      <c r="UPI433" s="185"/>
      <c r="UPJ433" s="185"/>
      <c r="UPK433" s="185"/>
      <c r="UPL433" s="185"/>
      <c r="UPM433" s="185"/>
      <c r="UPN433" s="185"/>
      <c r="UPO433" s="185"/>
      <c r="UPP433" s="185"/>
      <c r="UPQ433" s="185"/>
      <c r="UPR433" s="185"/>
      <c r="UPS433" s="185"/>
      <c r="UPT433" s="185"/>
      <c r="UPU433" s="185"/>
      <c r="UPV433" s="185"/>
      <c r="UPW433" s="185"/>
      <c r="UPX433" s="185"/>
      <c r="UPY433" s="185"/>
      <c r="UPZ433" s="185"/>
      <c r="UQA433" s="185"/>
      <c r="UQB433" s="185"/>
      <c r="UQC433" s="185"/>
      <c r="UQD433" s="185"/>
      <c r="UQE433" s="185"/>
      <c r="UQF433" s="185"/>
      <c r="UQG433" s="185"/>
      <c r="UQH433" s="185"/>
      <c r="UQI433" s="185"/>
      <c r="UQJ433" s="185"/>
      <c r="UQK433" s="185"/>
      <c r="UQL433" s="185"/>
      <c r="UQM433" s="185"/>
      <c r="UQN433" s="185"/>
      <c r="UQO433" s="185"/>
      <c r="UQP433" s="185"/>
      <c r="UQQ433" s="185"/>
      <c r="UQR433" s="185"/>
      <c r="UQS433" s="185"/>
      <c r="UQT433" s="185"/>
      <c r="UQU433" s="185"/>
      <c r="UQV433" s="185"/>
      <c r="UQW433" s="185"/>
      <c r="UQX433" s="185"/>
      <c r="UQY433" s="185"/>
      <c r="UQZ433" s="185"/>
      <c r="URA433" s="185"/>
      <c r="URB433" s="185"/>
      <c r="URC433" s="185"/>
      <c r="URD433" s="185"/>
      <c r="URE433" s="185"/>
      <c r="URF433" s="185"/>
      <c r="URG433" s="185"/>
      <c r="URH433" s="185"/>
      <c r="URI433" s="185"/>
      <c r="URJ433" s="185"/>
      <c r="URK433" s="185"/>
      <c r="URL433" s="185"/>
      <c r="URM433" s="185"/>
      <c r="URN433" s="185"/>
      <c r="URO433" s="185"/>
      <c r="URP433" s="185"/>
      <c r="URQ433" s="185"/>
      <c r="URR433" s="185"/>
      <c r="URS433" s="185"/>
      <c r="URT433" s="185"/>
      <c r="URU433" s="185"/>
      <c r="URV433" s="185"/>
      <c r="URW433" s="185"/>
      <c r="URX433" s="185"/>
      <c r="URY433" s="185"/>
      <c r="URZ433" s="185"/>
      <c r="USA433" s="185"/>
      <c r="USB433" s="185"/>
      <c r="USC433" s="185"/>
      <c r="USD433" s="185"/>
      <c r="USE433" s="185"/>
      <c r="USF433" s="185"/>
      <c r="USG433" s="185"/>
      <c r="USH433" s="185"/>
      <c r="USI433" s="185"/>
      <c r="USJ433" s="185"/>
      <c r="USK433" s="185"/>
      <c r="USL433" s="185"/>
      <c r="USM433" s="185"/>
      <c r="USN433" s="185"/>
      <c r="USO433" s="185"/>
      <c r="USP433" s="185"/>
      <c r="USQ433" s="185"/>
      <c r="USR433" s="185"/>
      <c r="USS433" s="185"/>
      <c r="UST433" s="185"/>
      <c r="USU433" s="185"/>
      <c r="USV433" s="185"/>
      <c r="USW433" s="185"/>
      <c r="USX433" s="185"/>
      <c r="USY433" s="185"/>
      <c r="USZ433" s="185"/>
      <c r="UTA433" s="185"/>
      <c r="UTB433" s="185"/>
      <c r="UTC433" s="185"/>
      <c r="UTD433" s="185"/>
      <c r="UTE433" s="185"/>
      <c r="UTF433" s="185"/>
      <c r="UTG433" s="185"/>
      <c r="UTH433" s="185"/>
      <c r="UTI433" s="185"/>
      <c r="UTJ433" s="185"/>
      <c r="UTK433" s="185"/>
      <c r="UTL433" s="185"/>
      <c r="UTM433" s="185"/>
      <c r="UTN433" s="185"/>
      <c r="UTO433" s="185"/>
      <c r="UTP433" s="185"/>
      <c r="UTQ433" s="185"/>
      <c r="UTR433" s="185"/>
      <c r="UTS433" s="185"/>
      <c r="UTT433" s="185"/>
      <c r="UTU433" s="185"/>
      <c r="UTV433" s="185"/>
      <c r="UTW433" s="185"/>
      <c r="UTX433" s="185"/>
      <c r="UTY433" s="185"/>
      <c r="UTZ433" s="185"/>
      <c r="UUA433" s="185"/>
      <c r="UUB433" s="185"/>
      <c r="UUC433" s="185"/>
      <c r="UUD433" s="185"/>
      <c r="UUE433" s="185"/>
      <c r="UUF433" s="185"/>
      <c r="UUG433" s="185"/>
      <c r="UUH433" s="185"/>
      <c r="UUI433" s="185"/>
      <c r="UUJ433" s="185"/>
      <c r="UUK433" s="185"/>
      <c r="UUL433" s="185"/>
      <c r="UUM433" s="185"/>
      <c r="UUN433" s="185"/>
      <c r="UUO433" s="185"/>
      <c r="UUP433" s="185"/>
      <c r="UUQ433" s="185"/>
      <c r="UUR433" s="185"/>
      <c r="UUS433" s="185"/>
      <c r="UUT433" s="185"/>
      <c r="UUU433" s="185"/>
      <c r="UUV433" s="185"/>
      <c r="UUW433" s="185"/>
      <c r="UUX433" s="185"/>
      <c r="UUY433" s="185"/>
      <c r="UUZ433" s="185"/>
      <c r="UVA433" s="185"/>
      <c r="UVB433" s="185"/>
      <c r="UVC433" s="185"/>
      <c r="UVD433" s="185"/>
      <c r="UVE433" s="185"/>
      <c r="UVF433" s="185"/>
      <c r="UVG433" s="185"/>
      <c r="UVH433" s="185"/>
      <c r="UVI433" s="185"/>
      <c r="UVJ433" s="185"/>
      <c r="UVK433" s="185"/>
      <c r="UVL433" s="185"/>
      <c r="UVM433" s="185"/>
      <c r="UVN433" s="185"/>
      <c r="UVO433" s="185"/>
      <c r="UVP433" s="185"/>
      <c r="UVQ433" s="185"/>
      <c r="UVR433" s="185"/>
      <c r="UVS433" s="185"/>
      <c r="UVT433" s="185"/>
      <c r="UVU433" s="185"/>
      <c r="UVV433" s="185"/>
      <c r="UVW433" s="185"/>
      <c r="UVX433" s="185"/>
      <c r="UVY433" s="185"/>
      <c r="UVZ433" s="185"/>
      <c r="UWA433" s="185"/>
      <c r="UWB433" s="185"/>
      <c r="UWC433" s="185"/>
      <c r="UWD433" s="185"/>
      <c r="UWE433" s="185"/>
      <c r="UWF433" s="185"/>
      <c r="UWG433" s="185"/>
      <c r="UWH433" s="185"/>
      <c r="UWI433" s="185"/>
      <c r="UWJ433" s="185"/>
      <c r="UWK433" s="185"/>
      <c r="UWL433" s="185"/>
      <c r="UWM433" s="185"/>
      <c r="UWN433" s="185"/>
      <c r="UWO433" s="185"/>
      <c r="UWP433" s="185"/>
      <c r="UWQ433" s="185"/>
      <c r="UWR433" s="185"/>
      <c r="UWS433" s="185"/>
      <c r="UWT433" s="185"/>
      <c r="UWU433" s="185"/>
      <c r="UWV433" s="185"/>
      <c r="UWW433" s="185"/>
      <c r="UWX433" s="185"/>
      <c r="UWY433" s="185"/>
      <c r="UWZ433" s="185"/>
      <c r="UXA433" s="185"/>
      <c r="UXB433" s="185"/>
      <c r="UXC433" s="185"/>
      <c r="UXD433" s="185"/>
      <c r="UXE433" s="185"/>
      <c r="UXF433" s="185"/>
      <c r="UXG433" s="185"/>
      <c r="UXH433" s="185"/>
      <c r="UXI433" s="185"/>
      <c r="UXJ433" s="185"/>
      <c r="UXK433" s="185"/>
      <c r="UXL433" s="185"/>
      <c r="UXM433" s="185"/>
      <c r="UXN433" s="185"/>
      <c r="UXO433" s="185"/>
      <c r="UXP433" s="185"/>
      <c r="UXQ433" s="185"/>
      <c r="UXR433" s="185"/>
      <c r="UXS433" s="185"/>
      <c r="UXT433" s="185"/>
      <c r="UXU433" s="185"/>
      <c r="UXV433" s="185"/>
      <c r="UXW433" s="185"/>
      <c r="UXX433" s="185"/>
      <c r="UXY433" s="185"/>
      <c r="UXZ433" s="185"/>
      <c r="UYA433" s="185"/>
      <c r="UYB433" s="185"/>
      <c r="UYC433" s="185"/>
      <c r="UYD433" s="185"/>
      <c r="UYE433" s="185"/>
      <c r="UYF433" s="185"/>
      <c r="UYG433" s="185"/>
      <c r="UYH433" s="185"/>
      <c r="UYI433" s="185"/>
      <c r="UYJ433" s="185"/>
      <c r="UYK433" s="185"/>
      <c r="UYL433" s="185"/>
      <c r="UYM433" s="185"/>
      <c r="UYN433" s="185"/>
      <c r="UYO433" s="185"/>
      <c r="UYP433" s="185"/>
      <c r="UYQ433" s="185"/>
      <c r="UYR433" s="185"/>
      <c r="UYS433" s="185"/>
      <c r="UYT433" s="185"/>
      <c r="UYU433" s="185"/>
      <c r="UYV433" s="185"/>
      <c r="UYW433" s="185"/>
      <c r="UYX433" s="185"/>
      <c r="UYY433" s="185"/>
      <c r="UYZ433" s="185"/>
      <c r="UZA433" s="185"/>
      <c r="UZB433" s="185"/>
      <c r="UZC433" s="185"/>
      <c r="UZD433" s="185"/>
      <c r="UZE433" s="185"/>
      <c r="UZF433" s="185"/>
      <c r="UZG433" s="185"/>
      <c r="UZH433" s="185"/>
      <c r="UZI433" s="185"/>
      <c r="UZJ433" s="185"/>
      <c r="UZK433" s="185"/>
      <c r="UZL433" s="185"/>
      <c r="UZM433" s="185"/>
      <c r="UZN433" s="185"/>
      <c r="UZO433" s="185"/>
      <c r="UZP433" s="185"/>
      <c r="UZQ433" s="185"/>
      <c r="UZR433" s="185"/>
      <c r="UZS433" s="185"/>
      <c r="UZT433" s="185"/>
      <c r="UZU433" s="185"/>
      <c r="UZV433" s="185"/>
      <c r="UZW433" s="185"/>
      <c r="UZX433" s="185"/>
      <c r="UZY433" s="185"/>
      <c r="UZZ433" s="185"/>
      <c r="VAA433" s="185"/>
      <c r="VAB433" s="185"/>
      <c r="VAC433" s="185"/>
      <c r="VAD433" s="185"/>
      <c r="VAE433" s="185"/>
      <c r="VAF433" s="185"/>
      <c r="VAG433" s="185"/>
      <c r="VAH433" s="185"/>
      <c r="VAI433" s="185"/>
      <c r="VAJ433" s="185"/>
      <c r="VAK433" s="185"/>
      <c r="VAL433" s="185"/>
      <c r="VAM433" s="185"/>
      <c r="VAN433" s="185"/>
      <c r="VAO433" s="185"/>
      <c r="VAP433" s="185"/>
      <c r="VAQ433" s="185"/>
      <c r="VAR433" s="185"/>
      <c r="VAS433" s="185"/>
      <c r="VAT433" s="185"/>
      <c r="VAU433" s="185"/>
      <c r="VAV433" s="185"/>
      <c r="VAW433" s="185"/>
      <c r="VAX433" s="185"/>
      <c r="VAY433" s="185"/>
      <c r="VAZ433" s="185"/>
      <c r="VBA433" s="185"/>
      <c r="VBB433" s="185"/>
      <c r="VBC433" s="185"/>
      <c r="VBD433" s="185"/>
      <c r="VBE433" s="185"/>
      <c r="VBF433" s="185"/>
      <c r="VBG433" s="185"/>
      <c r="VBH433" s="185"/>
      <c r="VBI433" s="185"/>
      <c r="VBJ433" s="185"/>
      <c r="VBK433" s="185"/>
      <c r="VBL433" s="185"/>
      <c r="VBM433" s="185"/>
      <c r="VBN433" s="185"/>
      <c r="VBO433" s="185"/>
      <c r="VBP433" s="185"/>
      <c r="VBQ433" s="185"/>
      <c r="VBR433" s="185"/>
      <c r="VBS433" s="185"/>
      <c r="VBT433" s="185"/>
      <c r="VBU433" s="185"/>
      <c r="VBV433" s="185"/>
      <c r="VBW433" s="185"/>
      <c r="VBX433" s="185"/>
      <c r="VBY433" s="185"/>
      <c r="VBZ433" s="185"/>
      <c r="VCA433" s="185"/>
      <c r="VCB433" s="185"/>
      <c r="VCC433" s="185"/>
      <c r="VCD433" s="185"/>
      <c r="VCE433" s="185"/>
      <c r="VCF433" s="185"/>
      <c r="VCG433" s="185"/>
      <c r="VCH433" s="185"/>
      <c r="VCI433" s="185"/>
      <c r="VCJ433" s="185"/>
      <c r="VCK433" s="185"/>
      <c r="VCL433" s="185"/>
      <c r="VCM433" s="185"/>
      <c r="VCN433" s="185"/>
      <c r="VCO433" s="185"/>
      <c r="VCP433" s="185"/>
      <c r="VCQ433" s="185"/>
      <c r="VCR433" s="185"/>
      <c r="VCS433" s="185"/>
      <c r="VCT433" s="185"/>
      <c r="VCU433" s="185"/>
      <c r="VCV433" s="185"/>
      <c r="VCW433" s="185"/>
      <c r="VCX433" s="185"/>
      <c r="VCY433" s="185"/>
      <c r="VCZ433" s="185"/>
      <c r="VDA433" s="185"/>
      <c r="VDB433" s="185"/>
      <c r="VDC433" s="185"/>
      <c r="VDD433" s="185"/>
      <c r="VDE433" s="185"/>
      <c r="VDF433" s="185"/>
      <c r="VDG433" s="185"/>
      <c r="VDH433" s="185"/>
      <c r="VDI433" s="185"/>
      <c r="VDJ433" s="185"/>
      <c r="VDK433" s="185"/>
      <c r="VDL433" s="185"/>
      <c r="VDM433" s="185"/>
      <c r="VDN433" s="185"/>
      <c r="VDO433" s="185"/>
      <c r="VDP433" s="185"/>
      <c r="VDQ433" s="185"/>
      <c r="VDR433" s="185"/>
      <c r="VDS433" s="185"/>
      <c r="VDT433" s="185"/>
      <c r="VDU433" s="185"/>
      <c r="VDV433" s="185"/>
      <c r="VDW433" s="185"/>
      <c r="VDX433" s="185"/>
      <c r="VDY433" s="185"/>
      <c r="VDZ433" s="185"/>
      <c r="VEA433" s="185"/>
      <c r="VEB433" s="185"/>
      <c r="VEC433" s="185"/>
      <c r="VED433" s="185"/>
      <c r="VEE433" s="185"/>
      <c r="VEF433" s="185"/>
      <c r="VEG433" s="185"/>
      <c r="VEH433" s="185"/>
      <c r="VEI433" s="185"/>
      <c r="VEJ433" s="185"/>
      <c r="VEK433" s="185"/>
      <c r="VEL433" s="185"/>
      <c r="VEM433" s="185"/>
      <c r="VEN433" s="185"/>
      <c r="VEO433" s="185"/>
      <c r="VEP433" s="185"/>
      <c r="VEQ433" s="185"/>
      <c r="VER433" s="185"/>
      <c r="VES433" s="185"/>
      <c r="VET433" s="185"/>
      <c r="VEU433" s="185"/>
      <c r="VEV433" s="185"/>
      <c r="VEW433" s="185"/>
      <c r="VEX433" s="185"/>
      <c r="VEY433" s="185"/>
      <c r="VEZ433" s="185"/>
      <c r="VFA433" s="185"/>
      <c r="VFB433" s="185"/>
      <c r="VFC433" s="185"/>
      <c r="VFD433" s="185"/>
      <c r="VFE433" s="185"/>
      <c r="VFF433" s="185"/>
      <c r="VFG433" s="185"/>
      <c r="VFH433" s="185"/>
      <c r="VFI433" s="185"/>
      <c r="VFJ433" s="185"/>
      <c r="VFK433" s="185"/>
      <c r="VFL433" s="185"/>
      <c r="VFM433" s="185"/>
      <c r="VFN433" s="185"/>
      <c r="VFO433" s="185"/>
      <c r="VFP433" s="185"/>
      <c r="VFQ433" s="185"/>
      <c r="VFR433" s="185"/>
      <c r="VFS433" s="185"/>
      <c r="VFT433" s="185"/>
      <c r="VFU433" s="185"/>
      <c r="VFV433" s="185"/>
      <c r="VFW433" s="185"/>
      <c r="VFX433" s="185"/>
      <c r="VFY433" s="185"/>
      <c r="VFZ433" s="185"/>
      <c r="VGA433" s="185"/>
      <c r="VGB433" s="185"/>
      <c r="VGC433" s="185"/>
      <c r="VGD433" s="185"/>
      <c r="VGE433" s="185"/>
      <c r="VGF433" s="185"/>
      <c r="VGG433" s="185"/>
      <c r="VGH433" s="185"/>
      <c r="VGI433" s="185"/>
      <c r="VGJ433" s="185"/>
      <c r="VGK433" s="185"/>
      <c r="VGL433" s="185"/>
      <c r="VGM433" s="185"/>
      <c r="VGN433" s="185"/>
      <c r="VGO433" s="185"/>
      <c r="VGP433" s="185"/>
      <c r="VGQ433" s="185"/>
      <c r="VGR433" s="185"/>
      <c r="VGS433" s="185"/>
      <c r="VGT433" s="185"/>
      <c r="VGU433" s="185"/>
      <c r="VGV433" s="185"/>
      <c r="VGW433" s="185"/>
      <c r="VGX433" s="185"/>
      <c r="VGY433" s="185"/>
      <c r="VGZ433" s="185"/>
      <c r="VHA433" s="185"/>
      <c r="VHB433" s="185"/>
      <c r="VHC433" s="185"/>
      <c r="VHD433" s="185"/>
      <c r="VHE433" s="185"/>
      <c r="VHF433" s="185"/>
      <c r="VHG433" s="185"/>
      <c r="VHH433" s="185"/>
      <c r="VHI433" s="185"/>
      <c r="VHJ433" s="185"/>
      <c r="VHK433" s="185"/>
      <c r="VHL433" s="185"/>
      <c r="VHM433" s="185"/>
      <c r="VHN433" s="185"/>
      <c r="VHO433" s="185"/>
      <c r="VHP433" s="185"/>
      <c r="VHQ433" s="185"/>
      <c r="VHR433" s="185"/>
      <c r="VHS433" s="185"/>
      <c r="VHT433" s="185"/>
      <c r="VHU433" s="185"/>
      <c r="VHV433" s="185"/>
      <c r="VHW433" s="185"/>
      <c r="VHX433" s="185"/>
      <c r="VHY433" s="185"/>
      <c r="VHZ433" s="185"/>
      <c r="VIA433" s="185"/>
      <c r="VIB433" s="185"/>
      <c r="VIC433" s="185"/>
      <c r="VID433" s="185"/>
      <c r="VIE433" s="185"/>
      <c r="VIF433" s="185"/>
      <c r="VIG433" s="185"/>
      <c r="VIH433" s="185"/>
      <c r="VII433" s="185"/>
      <c r="VIJ433" s="185"/>
      <c r="VIK433" s="185"/>
      <c r="VIL433" s="185"/>
      <c r="VIM433" s="185"/>
      <c r="VIN433" s="185"/>
      <c r="VIO433" s="185"/>
      <c r="VIP433" s="185"/>
      <c r="VIQ433" s="185"/>
      <c r="VIR433" s="185"/>
      <c r="VIS433" s="185"/>
      <c r="VIT433" s="185"/>
      <c r="VIU433" s="185"/>
      <c r="VIV433" s="185"/>
      <c r="VIW433" s="185"/>
      <c r="VIX433" s="185"/>
      <c r="VIY433" s="185"/>
      <c r="VIZ433" s="185"/>
      <c r="VJA433" s="185"/>
      <c r="VJB433" s="185"/>
      <c r="VJC433" s="185"/>
      <c r="VJD433" s="185"/>
      <c r="VJE433" s="185"/>
      <c r="VJF433" s="185"/>
      <c r="VJG433" s="185"/>
      <c r="VJH433" s="185"/>
      <c r="VJI433" s="185"/>
      <c r="VJJ433" s="185"/>
      <c r="VJK433" s="185"/>
      <c r="VJL433" s="185"/>
      <c r="VJM433" s="185"/>
      <c r="VJN433" s="185"/>
      <c r="VJO433" s="185"/>
      <c r="VJP433" s="185"/>
      <c r="VJQ433" s="185"/>
      <c r="VJR433" s="185"/>
      <c r="VJS433" s="185"/>
      <c r="VJT433" s="185"/>
      <c r="VJU433" s="185"/>
      <c r="VJV433" s="185"/>
      <c r="VJW433" s="185"/>
      <c r="VJX433" s="185"/>
      <c r="VJY433" s="185"/>
      <c r="VJZ433" s="185"/>
      <c r="VKA433" s="185"/>
      <c r="VKB433" s="185"/>
      <c r="VKC433" s="185"/>
      <c r="VKD433" s="185"/>
      <c r="VKE433" s="185"/>
      <c r="VKF433" s="185"/>
      <c r="VKG433" s="185"/>
      <c r="VKH433" s="185"/>
      <c r="VKI433" s="185"/>
      <c r="VKJ433" s="185"/>
      <c r="VKK433" s="185"/>
      <c r="VKL433" s="185"/>
      <c r="VKM433" s="185"/>
      <c r="VKN433" s="185"/>
      <c r="VKO433" s="185"/>
      <c r="VKP433" s="185"/>
      <c r="VKQ433" s="185"/>
      <c r="VKR433" s="185"/>
      <c r="VKS433" s="185"/>
      <c r="VKT433" s="185"/>
      <c r="VKU433" s="185"/>
      <c r="VKV433" s="185"/>
      <c r="VKW433" s="185"/>
      <c r="VKX433" s="185"/>
      <c r="VKY433" s="185"/>
      <c r="VKZ433" s="185"/>
      <c r="VLA433" s="185"/>
      <c r="VLB433" s="185"/>
      <c r="VLC433" s="185"/>
      <c r="VLD433" s="185"/>
      <c r="VLE433" s="185"/>
      <c r="VLF433" s="185"/>
      <c r="VLG433" s="185"/>
      <c r="VLH433" s="185"/>
      <c r="VLI433" s="185"/>
      <c r="VLJ433" s="185"/>
      <c r="VLK433" s="185"/>
      <c r="VLL433" s="185"/>
      <c r="VLM433" s="185"/>
      <c r="VLN433" s="185"/>
      <c r="VLO433" s="185"/>
      <c r="VLP433" s="185"/>
      <c r="VLQ433" s="185"/>
      <c r="VLR433" s="185"/>
      <c r="VLS433" s="185"/>
      <c r="VLT433" s="185"/>
      <c r="VLU433" s="185"/>
      <c r="VLV433" s="185"/>
      <c r="VLW433" s="185"/>
      <c r="VLX433" s="185"/>
      <c r="VLY433" s="185"/>
      <c r="VLZ433" s="185"/>
      <c r="VMA433" s="185"/>
      <c r="VMB433" s="185"/>
      <c r="VMC433" s="185"/>
      <c r="VMD433" s="185"/>
      <c r="VME433" s="185"/>
      <c r="VMF433" s="185"/>
      <c r="VMG433" s="185"/>
      <c r="VMH433" s="185"/>
      <c r="VMI433" s="185"/>
      <c r="VMJ433" s="185"/>
      <c r="VMK433" s="185"/>
      <c r="VML433" s="185"/>
      <c r="VMM433" s="185"/>
      <c r="VMN433" s="185"/>
      <c r="VMO433" s="185"/>
      <c r="VMP433" s="185"/>
      <c r="VMQ433" s="185"/>
      <c r="VMR433" s="185"/>
      <c r="VMS433" s="185"/>
      <c r="VMT433" s="185"/>
      <c r="VMU433" s="185"/>
      <c r="VMV433" s="185"/>
      <c r="VMW433" s="185"/>
      <c r="VMX433" s="185"/>
      <c r="VMY433" s="185"/>
      <c r="VMZ433" s="185"/>
      <c r="VNA433" s="185"/>
      <c r="VNB433" s="185"/>
      <c r="VNC433" s="185"/>
      <c r="VND433" s="185"/>
      <c r="VNE433" s="185"/>
      <c r="VNF433" s="185"/>
      <c r="VNG433" s="185"/>
      <c r="VNH433" s="185"/>
      <c r="VNI433" s="185"/>
      <c r="VNJ433" s="185"/>
      <c r="VNK433" s="185"/>
      <c r="VNL433" s="185"/>
      <c r="VNM433" s="185"/>
      <c r="VNN433" s="185"/>
      <c r="VNO433" s="185"/>
      <c r="VNP433" s="185"/>
      <c r="VNQ433" s="185"/>
      <c r="VNR433" s="185"/>
      <c r="VNS433" s="185"/>
      <c r="VNT433" s="185"/>
      <c r="VNU433" s="185"/>
      <c r="VNV433" s="185"/>
      <c r="VNW433" s="185"/>
      <c r="VNX433" s="185"/>
      <c r="VNY433" s="185"/>
      <c r="VNZ433" s="185"/>
      <c r="VOA433" s="185"/>
      <c r="VOB433" s="185"/>
      <c r="VOC433" s="185"/>
      <c r="VOD433" s="185"/>
      <c r="VOE433" s="185"/>
      <c r="VOF433" s="185"/>
      <c r="VOG433" s="185"/>
      <c r="VOH433" s="185"/>
      <c r="VOI433" s="185"/>
      <c r="VOJ433" s="185"/>
      <c r="VOK433" s="185"/>
      <c r="VOL433" s="185"/>
      <c r="VOM433" s="185"/>
      <c r="VON433" s="185"/>
      <c r="VOO433" s="185"/>
      <c r="VOP433" s="185"/>
      <c r="VOQ433" s="185"/>
      <c r="VOR433" s="185"/>
      <c r="VOS433" s="185"/>
      <c r="VOT433" s="185"/>
      <c r="VOU433" s="185"/>
      <c r="VOV433" s="185"/>
      <c r="VOW433" s="185"/>
      <c r="VOX433" s="185"/>
      <c r="VOY433" s="185"/>
      <c r="VOZ433" s="185"/>
      <c r="VPA433" s="185"/>
      <c r="VPB433" s="185"/>
      <c r="VPC433" s="185"/>
      <c r="VPD433" s="185"/>
      <c r="VPE433" s="185"/>
      <c r="VPF433" s="185"/>
      <c r="VPG433" s="185"/>
      <c r="VPH433" s="185"/>
      <c r="VPI433" s="185"/>
      <c r="VPJ433" s="185"/>
      <c r="VPK433" s="185"/>
      <c r="VPL433" s="185"/>
      <c r="VPM433" s="185"/>
      <c r="VPN433" s="185"/>
      <c r="VPO433" s="185"/>
      <c r="VPP433" s="185"/>
      <c r="VPQ433" s="185"/>
      <c r="VPR433" s="185"/>
      <c r="VPS433" s="185"/>
      <c r="VPT433" s="185"/>
      <c r="VPU433" s="185"/>
      <c r="VPV433" s="185"/>
      <c r="VPW433" s="185"/>
      <c r="VPX433" s="185"/>
      <c r="VPY433" s="185"/>
      <c r="VPZ433" s="185"/>
      <c r="VQA433" s="185"/>
      <c r="VQB433" s="185"/>
      <c r="VQC433" s="185"/>
      <c r="VQD433" s="185"/>
      <c r="VQE433" s="185"/>
      <c r="VQF433" s="185"/>
      <c r="VQG433" s="185"/>
      <c r="VQH433" s="185"/>
      <c r="VQI433" s="185"/>
      <c r="VQJ433" s="185"/>
      <c r="VQK433" s="185"/>
      <c r="VQL433" s="185"/>
      <c r="VQM433" s="185"/>
      <c r="VQN433" s="185"/>
      <c r="VQO433" s="185"/>
      <c r="VQP433" s="185"/>
      <c r="VQQ433" s="185"/>
      <c r="VQR433" s="185"/>
      <c r="VQS433" s="185"/>
      <c r="VQT433" s="185"/>
      <c r="VQU433" s="185"/>
      <c r="VQV433" s="185"/>
      <c r="VQW433" s="185"/>
      <c r="VQX433" s="185"/>
      <c r="VQY433" s="185"/>
      <c r="VQZ433" s="185"/>
      <c r="VRA433" s="185"/>
      <c r="VRB433" s="185"/>
      <c r="VRC433" s="185"/>
      <c r="VRD433" s="185"/>
      <c r="VRE433" s="185"/>
      <c r="VRF433" s="185"/>
      <c r="VRG433" s="185"/>
      <c r="VRH433" s="185"/>
      <c r="VRI433" s="185"/>
      <c r="VRJ433" s="185"/>
      <c r="VRK433" s="185"/>
      <c r="VRL433" s="185"/>
      <c r="VRM433" s="185"/>
      <c r="VRN433" s="185"/>
      <c r="VRO433" s="185"/>
      <c r="VRP433" s="185"/>
      <c r="VRQ433" s="185"/>
      <c r="VRR433" s="185"/>
      <c r="VRS433" s="185"/>
      <c r="VRT433" s="185"/>
      <c r="VRU433" s="185"/>
      <c r="VRV433" s="185"/>
      <c r="VRW433" s="185"/>
      <c r="VRX433" s="185"/>
      <c r="VRY433" s="185"/>
      <c r="VRZ433" s="185"/>
      <c r="VSA433" s="185"/>
      <c r="VSB433" s="185"/>
      <c r="VSC433" s="185"/>
      <c r="VSD433" s="185"/>
      <c r="VSE433" s="185"/>
      <c r="VSF433" s="185"/>
      <c r="VSG433" s="185"/>
      <c r="VSH433" s="185"/>
      <c r="VSI433" s="185"/>
      <c r="VSJ433" s="185"/>
      <c r="VSK433" s="185"/>
      <c r="VSL433" s="185"/>
      <c r="VSM433" s="185"/>
      <c r="VSN433" s="185"/>
      <c r="VSO433" s="185"/>
      <c r="VSP433" s="185"/>
      <c r="VSQ433" s="185"/>
      <c r="VSR433" s="185"/>
      <c r="VSS433" s="185"/>
      <c r="VST433" s="185"/>
      <c r="VSU433" s="185"/>
      <c r="VSV433" s="185"/>
      <c r="VSW433" s="185"/>
      <c r="VSX433" s="185"/>
      <c r="VSY433" s="185"/>
      <c r="VSZ433" s="185"/>
      <c r="VTA433" s="185"/>
      <c r="VTB433" s="185"/>
      <c r="VTC433" s="185"/>
      <c r="VTD433" s="185"/>
      <c r="VTE433" s="185"/>
      <c r="VTF433" s="185"/>
      <c r="VTG433" s="185"/>
      <c r="VTH433" s="185"/>
      <c r="VTI433" s="185"/>
      <c r="VTJ433" s="185"/>
      <c r="VTK433" s="185"/>
      <c r="VTL433" s="185"/>
      <c r="VTM433" s="185"/>
      <c r="VTN433" s="185"/>
      <c r="VTO433" s="185"/>
      <c r="VTP433" s="185"/>
      <c r="VTQ433" s="185"/>
      <c r="VTR433" s="185"/>
      <c r="VTS433" s="185"/>
      <c r="VTT433" s="185"/>
      <c r="VTU433" s="185"/>
      <c r="VTV433" s="185"/>
      <c r="VTW433" s="185"/>
      <c r="VTX433" s="185"/>
      <c r="VTY433" s="185"/>
      <c r="VTZ433" s="185"/>
      <c r="VUA433" s="185"/>
      <c r="VUB433" s="185"/>
      <c r="VUC433" s="185"/>
      <c r="VUD433" s="185"/>
      <c r="VUE433" s="185"/>
      <c r="VUF433" s="185"/>
      <c r="VUG433" s="185"/>
      <c r="VUH433" s="185"/>
      <c r="VUI433" s="185"/>
      <c r="VUJ433" s="185"/>
      <c r="VUK433" s="185"/>
      <c r="VUL433" s="185"/>
      <c r="VUM433" s="185"/>
      <c r="VUN433" s="185"/>
      <c r="VUO433" s="185"/>
      <c r="VUP433" s="185"/>
      <c r="VUQ433" s="185"/>
      <c r="VUR433" s="185"/>
      <c r="VUS433" s="185"/>
      <c r="VUT433" s="185"/>
      <c r="VUU433" s="185"/>
      <c r="VUV433" s="185"/>
      <c r="VUW433" s="185"/>
      <c r="VUX433" s="185"/>
      <c r="VUY433" s="185"/>
      <c r="VUZ433" s="185"/>
      <c r="VVA433" s="185"/>
      <c r="VVB433" s="185"/>
      <c r="VVC433" s="185"/>
      <c r="VVD433" s="185"/>
      <c r="VVE433" s="185"/>
      <c r="VVF433" s="185"/>
      <c r="VVG433" s="185"/>
      <c r="VVH433" s="185"/>
      <c r="VVI433" s="185"/>
      <c r="VVJ433" s="185"/>
      <c r="VVK433" s="185"/>
      <c r="VVL433" s="185"/>
      <c r="VVM433" s="185"/>
      <c r="VVN433" s="185"/>
      <c r="VVO433" s="185"/>
      <c r="VVP433" s="185"/>
      <c r="VVQ433" s="185"/>
      <c r="VVR433" s="185"/>
      <c r="VVS433" s="185"/>
      <c r="VVT433" s="185"/>
      <c r="VVU433" s="185"/>
      <c r="VVV433" s="185"/>
      <c r="VVW433" s="185"/>
      <c r="VVX433" s="185"/>
      <c r="VVY433" s="185"/>
      <c r="VVZ433" s="185"/>
      <c r="VWA433" s="185"/>
      <c r="VWB433" s="185"/>
      <c r="VWC433" s="185"/>
      <c r="VWD433" s="185"/>
      <c r="VWE433" s="185"/>
      <c r="VWF433" s="185"/>
      <c r="VWG433" s="185"/>
      <c r="VWH433" s="185"/>
      <c r="VWI433" s="185"/>
      <c r="VWJ433" s="185"/>
      <c r="VWK433" s="185"/>
      <c r="VWL433" s="185"/>
      <c r="VWM433" s="185"/>
      <c r="VWN433" s="185"/>
      <c r="VWO433" s="185"/>
      <c r="VWP433" s="185"/>
      <c r="VWQ433" s="185"/>
      <c r="VWR433" s="185"/>
      <c r="VWS433" s="185"/>
      <c r="VWT433" s="185"/>
      <c r="VWU433" s="185"/>
      <c r="VWV433" s="185"/>
      <c r="VWW433" s="185"/>
      <c r="VWX433" s="185"/>
      <c r="VWY433" s="185"/>
      <c r="VWZ433" s="185"/>
      <c r="VXA433" s="185"/>
      <c r="VXB433" s="185"/>
      <c r="VXC433" s="185"/>
      <c r="VXD433" s="185"/>
      <c r="VXE433" s="185"/>
      <c r="VXF433" s="185"/>
      <c r="VXG433" s="185"/>
      <c r="VXH433" s="185"/>
      <c r="VXI433" s="185"/>
      <c r="VXJ433" s="185"/>
      <c r="VXK433" s="185"/>
      <c r="VXL433" s="185"/>
      <c r="VXM433" s="185"/>
      <c r="VXN433" s="185"/>
      <c r="VXO433" s="185"/>
      <c r="VXP433" s="185"/>
      <c r="VXQ433" s="185"/>
      <c r="VXR433" s="185"/>
      <c r="VXS433" s="185"/>
      <c r="VXT433" s="185"/>
      <c r="VXU433" s="185"/>
      <c r="VXV433" s="185"/>
      <c r="VXW433" s="185"/>
      <c r="VXX433" s="185"/>
      <c r="VXY433" s="185"/>
      <c r="VXZ433" s="185"/>
      <c r="VYA433" s="185"/>
      <c r="VYB433" s="185"/>
      <c r="VYC433" s="185"/>
      <c r="VYD433" s="185"/>
      <c r="VYE433" s="185"/>
      <c r="VYF433" s="185"/>
      <c r="VYG433" s="185"/>
      <c r="VYH433" s="185"/>
      <c r="VYI433" s="185"/>
      <c r="VYJ433" s="185"/>
      <c r="VYK433" s="185"/>
      <c r="VYL433" s="185"/>
      <c r="VYM433" s="185"/>
      <c r="VYN433" s="185"/>
      <c r="VYO433" s="185"/>
      <c r="VYP433" s="185"/>
      <c r="VYQ433" s="185"/>
      <c r="VYR433" s="185"/>
      <c r="VYS433" s="185"/>
      <c r="VYT433" s="185"/>
      <c r="VYU433" s="185"/>
      <c r="VYV433" s="185"/>
      <c r="VYW433" s="185"/>
      <c r="VYX433" s="185"/>
      <c r="VYY433" s="185"/>
      <c r="VYZ433" s="185"/>
      <c r="VZA433" s="185"/>
      <c r="VZB433" s="185"/>
      <c r="VZC433" s="185"/>
      <c r="VZD433" s="185"/>
      <c r="VZE433" s="185"/>
      <c r="VZF433" s="185"/>
      <c r="VZG433" s="185"/>
      <c r="VZH433" s="185"/>
      <c r="VZI433" s="185"/>
      <c r="VZJ433" s="185"/>
      <c r="VZK433" s="185"/>
      <c r="VZL433" s="185"/>
      <c r="VZM433" s="185"/>
      <c r="VZN433" s="185"/>
      <c r="VZO433" s="185"/>
      <c r="VZP433" s="185"/>
      <c r="VZQ433" s="185"/>
      <c r="VZR433" s="185"/>
      <c r="VZS433" s="185"/>
      <c r="VZT433" s="185"/>
      <c r="VZU433" s="185"/>
      <c r="VZV433" s="185"/>
      <c r="VZW433" s="185"/>
      <c r="VZX433" s="185"/>
      <c r="VZY433" s="185"/>
      <c r="VZZ433" s="185"/>
      <c r="WAA433" s="185"/>
      <c r="WAB433" s="185"/>
      <c r="WAC433" s="185"/>
      <c r="WAD433" s="185"/>
      <c r="WAE433" s="185"/>
      <c r="WAF433" s="185"/>
      <c r="WAG433" s="185"/>
      <c r="WAH433" s="185"/>
      <c r="WAI433" s="185"/>
      <c r="WAJ433" s="185"/>
      <c r="WAK433" s="185"/>
      <c r="WAL433" s="185"/>
      <c r="WAM433" s="185"/>
      <c r="WAN433" s="185"/>
      <c r="WAO433" s="185"/>
      <c r="WAP433" s="185"/>
      <c r="WAQ433" s="185"/>
      <c r="WAR433" s="185"/>
      <c r="WAS433" s="185"/>
      <c r="WAT433" s="185"/>
      <c r="WAU433" s="185"/>
      <c r="WAV433" s="185"/>
      <c r="WAW433" s="185"/>
      <c r="WAX433" s="185"/>
      <c r="WAY433" s="185"/>
      <c r="WAZ433" s="185"/>
      <c r="WBA433" s="185"/>
      <c r="WBB433" s="185"/>
      <c r="WBC433" s="185"/>
      <c r="WBD433" s="185"/>
      <c r="WBE433" s="185"/>
      <c r="WBF433" s="185"/>
      <c r="WBG433" s="185"/>
      <c r="WBH433" s="185"/>
      <c r="WBI433" s="185"/>
      <c r="WBJ433" s="185"/>
      <c r="WBK433" s="185"/>
      <c r="WBL433" s="185"/>
      <c r="WBM433" s="185"/>
      <c r="WBN433" s="185"/>
      <c r="WBO433" s="185"/>
      <c r="WBP433" s="185"/>
      <c r="WBQ433" s="185"/>
      <c r="WBR433" s="185"/>
      <c r="WBS433" s="185"/>
      <c r="WBT433" s="185"/>
      <c r="WBU433" s="185"/>
      <c r="WBV433" s="185"/>
      <c r="WBW433" s="185"/>
      <c r="WBX433" s="185"/>
      <c r="WBY433" s="185"/>
      <c r="WBZ433" s="185"/>
      <c r="WCA433" s="185"/>
      <c r="WCB433" s="185"/>
      <c r="WCC433" s="185"/>
      <c r="WCD433" s="185"/>
      <c r="WCE433" s="185"/>
      <c r="WCF433" s="185"/>
      <c r="WCG433" s="185"/>
      <c r="WCH433" s="185"/>
      <c r="WCI433" s="185"/>
      <c r="WCJ433" s="185"/>
      <c r="WCK433" s="185"/>
      <c r="WCL433" s="185"/>
      <c r="WCM433" s="185"/>
      <c r="WCN433" s="185"/>
      <c r="WCO433" s="185"/>
      <c r="WCP433" s="185"/>
      <c r="WCQ433" s="185"/>
      <c r="WCR433" s="185"/>
      <c r="WCS433" s="185"/>
      <c r="WCT433" s="185"/>
      <c r="WCU433" s="185"/>
      <c r="WCV433" s="185"/>
      <c r="WCW433" s="185"/>
      <c r="WCX433" s="185"/>
      <c r="WCY433" s="185"/>
      <c r="WCZ433" s="185"/>
      <c r="WDA433" s="185"/>
      <c r="WDB433" s="185"/>
      <c r="WDC433" s="185"/>
      <c r="WDD433" s="185"/>
      <c r="WDE433" s="185"/>
      <c r="WDF433" s="185"/>
      <c r="WDG433" s="185"/>
      <c r="WDH433" s="185"/>
      <c r="WDI433" s="185"/>
      <c r="WDJ433" s="185"/>
      <c r="WDK433" s="185"/>
      <c r="WDL433" s="185"/>
      <c r="WDM433" s="185"/>
      <c r="WDN433" s="185"/>
      <c r="WDO433" s="185"/>
      <c r="WDP433" s="185"/>
      <c r="WDQ433" s="185"/>
      <c r="WDR433" s="185"/>
      <c r="WDS433" s="185"/>
      <c r="WDT433" s="185"/>
      <c r="WDU433" s="185"/>
      <c r="WDV433" s="185"/>
      <c r="WDW433" s="185"/>
      <c r="WDX433" s="185"/>
      <c r="WDY433" s="185"/>
      <c r="WDZ433" s="185"/>
      <c r="WEA433" s="185"/>
      <c r="WEB433" s="185"/>
      <c r="WEC433" s="185"/>
      <c r="WED433" s="185"/>
      <c r="WEE433" s="185"/>
      <c r="WEF433" s="185"/>
      <c r="WEG433" s="185"/>
      <c r="WEH433" s="185"/>
      <c r="WEI433" s="185"/>
      <c r="WEJ433" s="185"/>
      <c r="WEK433" s="185"/>
      <c r="WEL433" s="185"/>
      <c r="WEM433" s="185"/>
      <c r="WEN433" s="185"/>
      <c r="WEO433" s="185"/>
      <c r="WEP433" s="185"/>
      <c r="WEQ433" s="185"/>
      <c r="WER433" s="185"/>
      <c r="WES433" s="185"/>
      <c r="WET433" s="185"/>
      <c r="WEU433" s="185"/>
      <c r="WEV433" s="185"/>
      <c r="WEW433" s="185"/>
      <c r="WEX433" s="185"/>
      <c r="WEY433" s="185"/>
      <c r="WEZ433" s="185"/>
      <c r="WFA433" s="185"/>
      <c r="WFB433" s="185"/>
      <c r="WFC433" s="185"/>
      <c r="WFD433" s="185"/>
      <c r="WFE433" s="185"/>
      <c r="WFF433" s="185"/>
      <c r="WFG433" s="185"/>
      <c r="WFH433" s="185"/>
      <c r="WFI433" s="185"/>
      <c r="WFJ433" s="185"/>
      <c r="WFK433" s="185"/>
      <c r="WFL433" s="185"/>
      <c r="WFM433" s="185"/>
      <c r="WFN433" s="185"/>
      <c r="WFO433" s="185"/>
      <c r="WFP433" s="185"/>
      <c r="WFQ433" s="185"/>
      <c r="WFR433" s="185"/>
      <c r="WFS433" s="185"/>
      <c r="WFT433" s="185"/>
      <c r="WFU433" s="185"/>
      <c r="WFV433" s="185"/>
      <c r="WFW433" s="185"/>
      <c r="WFX433" s="185"/>
      <c r="WFY433" s="185"/>
      <c r="WFZ433" s="185"/>
      <c r="WGA433" s="185"/>
      <c r="WGB433" s="185"/>
      <c r="WGC433" s="185"/>
      <c r="WGD433" s="185"/>
      <c r="WGE433" s="185"/>
      <c r="WGF433" s="185"/>
      <c r="WGG433" s="185"/>
      <c r="WGH433" s="185"/>
      <c r="WGI433" s="185"/>
      <c r="WGJ433" s="185"/>
      <c r="WGK433" s="185"/>
      <c r="WGL433" s="185"/>
      <c r="WGM433" s="185"/>
      <c r="WGN433" s="185"/>
      <c r="WGO433" s="185"/>
      <c r="WGP433" s="185"/>
      <c r="WGQ433" s="185"/>
      <c r="WGR433" s="185"/>
      <c r="WGS433" s="185"/>
      <c r="WGT433" s="185"/>
      <c r="WGU433" s="185"/>
      <c r="WGV433" s="185"/>
      <c r="WGW433" s="185"/>
      <c r="WGX433" s="185"/>
      <c r="WGY433" s="185"/>
      <c r="WGZ433" s="185"/>
      <c r="WHA433" s="185"/>
      <c r="WHB433" s="185"/>
      <c r="WHC433" s="185"/>
      <c r="WHD433" s="185"/>
      <c r="WHE433" s="185"/>
      <c r="WHF433" s="185"/>
      <c r="WHG433" s="185"/>
      <c r="WHH433" s="185"/>
      <c r="WHI433" s="185"/>
      <c r="WHJ433" s="185"/>
      <c r="WHK433" s="185"/>
      <c r="WHL433" s="185"/>
      <c r="WHM433" s="185"/>
      <c r="WHN433" s="185"/>
      <c r="WHO433" s="185"/>
      <c r="WHP433" s="185"/>
      <c r="WHQ433" s="185"/>
      <c r="WHR433" s="185"/>
      <c r="WHS433" s="185"/>
      <c r="WHT433" s="185"/>
      <c r="WHU433" s="185"/>
      <c r="WHV433" s="185"/>
      <c r="WHW433" s="185"/>
      <c r="WHX433" s="185"/>
      <c r="WHY433" s="185"/>
      <c r="WHZ433" s="185"/>
      <c r="WIA433" s="185"/>
      <c r="WIB433" s="185"/>
      <c r="WIC433" s="185"/>
      <c r="WID433" s="185"/>
      <c r="WIE433" s="185"/>
      <c r="WIF433" s="185"/>
      <c r="WIG433" s="185"/>
      <c r="WIH433" s="185"/>
      <c r="WII433" s="185"/>
      <c r="WIJ433" s="185"/>
      <c r="WIK433" s="185"/>
      <c r="WIL433" s="185"/>
      <c r="WIM433" s="185"/>
      <c r="WIN433" s="185"/>
      <c r="WIO433" s="185"/>
      <c r="WIP433" s="185"/>
      <c r="WIQ433" s="185"/>
      <c r="WIR433" s="185"/>
      <c r="WIS433" s="185"/>
      <c r="WIT433" s="185"/>
      <c r="WIU433" s="185"/>
      <c r="WIV433" s="185"/>
      <c r="WIW433" s="185"/>
      <c r="WIX433" s="185"/>
      <c r="WIY433" s="185"/>
      <c r="WIZ433" s="185"/>
      <c r="WJA433" s="185"/>
      <c r="WJB433" s="185"/>
      <c r="WJC433" s="185"/>
      <c r="WJD433" s="185"/>
      <c r="WJE433" s="185"/>
      <c r="WJF433" s="185"/>
      <c r="WJG433" s="185"/>
      <c r="WJH433" s="185"/>
      <c r="WJI433" s="185"/>
      <c r="WJJ433" s="185"/>
      <c r="WJK433" s="185"/>
      <c r="WJL433" s="185"/>
      <c r="WJM433" s="185"/>
      <c r="WJN433" s="185"/>
      <c r="WJO433" s="185"/>
      <c r="WJP433" s="185"/>
      <c r="WJQ433" s="185"/>
      <c r="WJR433" s="185"/>
      <c r="WJS433" s="185"/>
      <c r="WJT433" s="185"/>
      <c r="WJU433" s="185"/>
      <c r="WJV433" s="185"/>
      <c r="WJW433" s="185"/>
      <c r="WJX433" s="185"/>
      <c r="WJY433" s="185"/>
      <c r="WJZ433" s="185"/>
      <c r="WKA433" s="185"/>
      <c r="WKB433" s="185"/>
      <c r="WKC433" s="185"/>
      <c r="WKD433" s="185"/>
      <c r="WKE433" s="185"/>
      <c r="WKF433" s="185"/>
      <c r="WKG433" s="185"/>
      <c r="WKH433" s="185"/>
      <c r="WKI433" s="185"/>
      <c r="WKJ433" s="185"/>
      <c r="WKK433" s="185"/>
      <c r="WKL433" s="185"/>
      <c r="WKM433" s="185"/>
      <c r="WKN433" s="185"/>
      <c r="WKO433" s="185"/>
      <c r="WKP433" s="185"/>
      <c r="WKQ433" s="185"/>
      <c r="WKR433" s="185"/>
      <c r="WKS433" s="185"/>
      <c r="WKT433" s="185"/>
      <c r="WKU433" s="185"/>
      <c r="WKV433" s="185"/>
      <c r="WKW433" s="185"/>
      <c r="WKX433" s="185"/>
      <c r="WKY433" s="185"/>
      <c r="WKZ433" s="185"/>
      <c r="WLA433" s="185"/>
      <c r="WLB433" s="185"/>
      <c r="WLC433" s="185"/>
      <c r="WLD433" s="185"/>
      <c r="WLE433" s="185"/>
      <c r="WLF433" s="185"/>
      <c r="WLG433" s="185"/>
      <c r="WLH433" s="185"/>
      <c r="WLI433" s="185"/>
      <c r="WLJ433" s="185"/>
      <c r="WLK433" s="185"/>
      <c r="WLL433" s="185"/>
      <c r="WLM433" s="185"/>
      <c r="WLN433" s="185"/>
      <c r="WLO433" s="185"/>
      <c r="WLP433" s="185"/>
      <c r="WLQ433" s="185"/>
      <c r="WLR433" s="185"/>
      <c r="WLS433" s="185"/>
      <c r="WLT433" s="185"/>
      <c r="WLU433" s="185"/>
      <c r="WLV433" s="185"/>
      <c r="WLW433" s="185"/>
      <c r="WLX433" s="185"/>
      <c r="WLY433" s="185"/>
      <c r="WLZ433" s="185"/>
      <c r="WMA433" s="185"/>
      <c r="WMB433" s="185"/>
      <c r="WMC433" s="185"/>
      <c r="WMD433" s="185"/>
      <c r="WME433" s="185"/>
      <c r="WMF433" s="185"/>
      <c r="WMG433" s="185"/>
      <c r="WMH433" s="185"/>
      <c r="WMI433" s="185"/>
      <c r="WMJ433" s="185"/>
      <c r="WMK433" s="185"/>
      <c r="WML433" s="185"/>
      <c r="WMM433" s="185"/>
      <c r="WMN433" s="185"/>
      <c r="WMO433" s="185"/>
      <c r="WMP433" s="185"/>
      <c r="WMQ433" s="185"/>
      <c r="WMR433" s="185"/>
      <c r="WMS433" s="185"/>
      <c r="WMT433" s="185"/>
      <c r="WMU433" s="185"/>
      <c r="WMV433" s="185"/>
      <c r="WMW433" s="185"/>
      <c r="WMX433" s="185"/>
      <c r="WMY433" s="185"/>
      <c r="WMZ433" s="185"/>
      <c r="WNA433" s="185"/>
      <c r="WNB433" s="185"/>
      <c r="WNC433" s="185"/>
      <c r="WND433" s="185"/>
      <c r="WNE433" s="185"/>
      <c r="WNF433" s="185"/>
      <c r="WNG433" s="185"/>
      <c r="WNH433" s="185"/>
      <c r="WNI433" s="185"/>
      <c r="WNJ433" s="185"/>
      <c r="WNK433" s="185"/>
      <c r="WNL433" s="185"/>
      <c r="WNM433" s="185"/>
      <c r="WNN433" s="185"/>
      <c r="WNO433" s="185"/>
      <c r="WNP433" s="185"/>
      <c r="WNQ433" s="185"/>
      <c r="WNR433" s="185"/>
      <c r="WNS433" s="185"/>
      <c r="WNT433" s="185"/>
      <c r="WNU433" s="185"/>
      <c r="WNV433" s="185"/>
      <c r="WNW433" s="185"/>
      <c r="WNX433" s="185"/>
      <c r="WNY433" s="185"/>
      <c r="WNZ433" s="185"/>
      <c r="WOA433" s="185"/>
      <c r="WOB433" s="185"/>
      <c r="WOC433" s="185"/>
      <c r="WOD433" s="185"/>
      <c r="WOE433" s="185"/>
      <c r="WOF433" s="185"/>
      <c r="WOG433" s="185"/>
      <c r="WOH433" s="185"/>
      <c r="WOI433" s="185"/>
      <c r="WOJ433" s="185"/>
      <c r="WOK433" s="185"/>
      <c r="WOL433" s="185"/>
      <c r="WOM433" s="185"/>
      <c r="WON433" s="185"/>
      <c r="WOO433" s="185"/>
      <c r="WOP433" s="185"/>
      <c r="WOQ433" s="185"/>
      <c r="WOR433" s="185"/>
      <c r="WOS433" s="185"/>
      <c r="WOT433" s="185"/>
      <c r="WOU433" s="185"/>
      <c r="WOV433" s="185"/>
      <c r="WOW433" s="185"/>
      <c r="WOX433" s="185"/>
      <c r="WOY433" s="185"/>
      <c r="WOZ433" s="185"/>
      <c r="WPA433" s="185"/>
      <c r="WPB433" s="185"/>
      <c r="WPC433" s="185"/>
      <c r="WPD433" s="185"/>
      <c r="WPE433" s="185"/>
      <c r="WPF433" s="185"/>
      <c r="WPG433" s="185"/>
      <c r="WPH433" s="185"/>
      <c r="WPI433" s="185"/>
      <c r="WPJ433" s="185"/>
      <c r="WPK433" s="185"/>
      <c r="WPL433" s="185"/>
      <c r="WPM433" s="185"/>
      <c r="WPN433" s="185"/>
      <c r="WPO433" s="185"/>
      <c r="WPP433" s="185"/>
      <c r="WPQ433" s="185"/>
      <c r="WPR433" s="185"/>
      <c r="WPS433" s="185"/>
      <c r="WPT433" s="185"/>
      <c r="WPU433" s="185"/>
      <c r="WPV433" s="185"/>
      <c r="WPW433" s="185"/>
      <c r="WPX433" s="185"/>
      <c r="WPY433" s="185"/>
      <c r="WPZ433" s="185"/>
      <c r="WQA433" s="185"/>
      <c r="WQB433" s="185"/>
      <c r="WQC433" s="185"/>
      <c r="WQD433" s="185"/>
      <c r="WQE433" s="185"/>
      <c r="WQF433" s="185"/>
      <c r="WQG433" s="185"/>
      <c r="WQH433" s="185"/>
      <c r="WQI433" s="185"/>
      <c r="WQJ433" s="185"/>
      <c r="WQK433" s="185"/>
      <c r="WQL433" s="185"/>
      <c r="WQM433" s="185"/>
      <c r="WQN433" s="185"/>
      <c r="WQO433" s="185"/>
      <c r="WQP433" s="185"/>
      <c r="WQQ433" s="185"/>
      <c r="WQR433" s="185"/>
      <c r="WQS433" s="185"/>
      <c r="WQT433" s="185"/>
      <c r="WQU433" s="185"/>
      <c r="WQV433" s="185"/>
      <c r="WQW433" s="185"/>
      <c r="WQX433" s="185"/>
      <c r="WQY433" s="185"/>
      <c r="WQZ433" s="185"/>
      <c r="WRA433" s="185"/>
      <c r="WRB433" s="185"/>
      <c r="WRC433" s="185"/>
      <c r="WRD433" s="185"/>
      <c r="WRE433" s="185"/>
      <c r="WRF433" s="185"/>
      <c r="WRG433" s="185"/>
      <c r="WRH433" s="185"/>
      <c r="WRI433" s="185"/>
      <c r="WRJ433" s="185"/>
      <c r="WRK433" s="185"/>
      <c r="WRL433" s="185"/>
      <c r="WRM433" s="185"/>
      <c r="WRN433" s="185"/>
      <c r="WRO433" s="185"/>
      <c r="WRP433" s="185"/>
      <c r="WRQ433" s="185"/>
      <c r="WRR433" s="185"/>
      <c r="WRS433" s="185"/>
      <c r="WRT433" s="185"/>
      <c r="WRU433" s="185"/>
      <c r="WRV433" s="185"/>
      <c r="WRW433" s="185"/>
      <c r="WRX433" s="185"/>
      <c r="WRY433" s="185"/>
      <c r="WRZ433" s="185"/>
      <c r="WSA433" s="185"/>
      <c r="WSB433" s="185"/>
      <c r="WSC433" s="185"/>
      <c r="WSD433" s="185"/>
      <c r="WSE433" s="185"/>
      <c r="WSF433" s="185"/>
      <c r="WSG433" s="185"/>
      <c r="WSH433" s="185"/>
      <c r="WSI433" s="185"/>
      <c r="WSJ433" s="185"/>
      <c r="WSK433" s="185"/>
      <c r="WSL433" s="185"/>
      <c r="WSM433" s="185"/>
      <c r="WSN433" s="185"/>
      <c r="WSO433" s="185"/>
      <c r="WSP433" s="185"/>
      <c r="WSQ433" s="185"/>
      <c r="WSR433" s="185"/>
      <c r="WSS433" s="185"/>
      <c r="WST433" s="185"/>
      <c r="WSU433" s="185"/>
      <c r="WSV433" s="185"/>
      <c r="WSW433" s="185"/>
      <c r="WSX433" s="185"/>
      <c r="WSY433" s="185"/>
      <c r="WSZ433" s="185"/>
      <c r="WTA433" s="185"/>
      <c r="WTB433" s="185"/>
      <c r="WTC433" s="185"/>
      <c r="WTD433" s="185"/>
      <c r="WTE433" s="185"/>
      <c r="WTF433" s="185"/>
      <c r="WTG433" s="185"/>
      <c r="WTH433" s="185"/>
      <c r="WTI433" s="185"/>
      <c r="WTJ433" s="185"/>
      <c r="WTK433" s="185"/>
      <c r="WTL433" s="185"/>
      <c r="WTM433" s="185"/>
      <c r="WTN433" s="185"/>
      <c r="WTO433" s="185"/>
      <c r="WTP433" s="185"/>
      <c r="WTQ433" s="185"/>
      <c r="WTR433" s="185"/>
      <c r="WTS433" s="185"/>
      <c r="WTT433" s="185"/>
      <c r="WTU433" s="185"/>
      <c r="WTV433" s="185"/>
      <c r="WTW433" s="185"/>
      <c r="WTX433" s="185"/>
      <c r="WTY433" s="185"/>
      <c r="WTZ433" s="185"/>
      <c r="WUA433" s="185"/>
      <c r="WUB433" s="185"/>
      <c r="WUC433" s="185"/>
      <c r="WUD433" s="185"/>
      <c r="WUE433" s="185"/>
      <c r="WUF433" s="185"/>
      <c r="WUG433" s="185"/>
      <c r="WUH433" s="185"/>
      <c r="WUI433" s="185"/>
      <c r="WUJ433" s="185"/>
      <c r="WUK433" s="185"/>
      <c r="WUL433" s="185"/>
      <c r="WUM433" s="185"/>
      <c r="WUN433" s="185"/>
      <c r="WUO433" s="185"/>
      <c r="WUP433" s="185"/>
      <c r="WUQ433" s="185"/>
      <c r="WUR433" s="185"/>
      <c r="WUS433" s="185"/>
      <c r="WUT433" s="185"/>
      <c r="WUU433" s="185"/>
      <c r="WUV433" s="185"/>
      <c r="WUW433" s="185"/>
      <c r="WUX433" s="185"/>
      <c r="WUY433" s="185"/>
      <c r="WUZ433" s="185"/>
      <c r="WVA433" s="185"/>
      <c r="WVB433" s="185"/>
      <c r="WVC433" s="185"/>
      <c r="WVD433" s="185"/>
      <c r="WVE433" s="185"/>
      <c r="WVF433" s="185"/>
      <c r="WVG433" s="185"/>
      <c r="WVH433" s="185"/>
      <c r="WVI433" s="185"/>
      <c r="WVJ433" s="185"/>
      <c r="WVK433" s="185"/>
      <c r="WVL433" s="185"/>
      <c r="WVM433" s="185"/>
      <c r="WVN433" s="185"/>
      <c r="WVO433" s="185"/>
      <c r="WVP433" s="185"/>
      <c r="WVQ433" s="185"/>
      <c r="WVR433" s="185"/>
      <c r="WVS433" s="185"/>
      <c r="WVT433" s="185"/>
      <c r="WVU433" s="185"/>
      <c r="WVV433" s="185"/>
      <c r="WVW433" s="185"/>
      <c r="WVX433" s="185"/>
      <c r="WVY433" s="185"/>
      <c r="WVZ433" s="185"/>
      <c r="WWA433" s="185"/>
      <c r="WWB433" s="185"/>
      <c r="WWC433" s="185"/>
      <c r="WWD433" s="185"/>
      <c r="WWE433" s="185"/>
      <c r="WWF433" s="185"/>
      <c r="WWG433" s="185"/>
      <c r="WWH433" s="185"/>
      <c r="WWI433" s="185"/>
      <c r="WWJ433" s="185"/>
      <c r="WWK433" s="185"/>
      <c r="WWL433" s="185"/>
      <c r="WWM433" s="185"/>
      <c r="WWN433" s="185"/>
      <c r="WWO433" s="185"/>
      <c r="WWP433" s="185"/>
      <c r="WWQ433" s="185"/>
      <c r="WWR433" s="185"/>
      <c r="WWS433" s="185"/>
      <c r="WWT433" s="185"/>
      <c r="WWU433" s="185"/>
      <c r="WWV433" s="185"/>
      <c r="WWW433" s="185"/>
      <c r="WWX433" s="185"/>
      <c r="WWY433" s="185"/>
      <c r="WWZ433" s="185"/>
      <c r="WXA433" s="185"/>
      <c r="WXB433" s="185"/>
      <c r="WXC433" s="185"/>
      <c r="WXD433" s="185"/>
      <c r="WXE433" s="185"/>
      <c r="WXF433" s="185"/>
      <c r="WXG433" s="185"/>
      <c r="WXH433" s="185"/>
      <c r="WXI433" s="185"/>
      <c r="WXJ433" s="185"/>
      <c r="WXK433" s="185"/>
      <c r="WXL433" s="185"/>
      <c r="WXM433" s="185"/>
      <c r="WXN433" s="185"/>
      <c r="WXO433" s="185"/>
      <c r="WXP433" s="185"/>
      <c r="WXQ433" s="185"/>
      <c r="WXR433" s="185"/>
      <c r="WXS433" s="185"/>
      <c r="WXT433" s="185"/>
      <c r="WXU433" s="185"/>
      <c r="WXV433" s="185"/>
      <c r="WXW433" s="185"/>
      <c r="WXX433" s="185"/>
      <c r="WXY433" s="185"/>
      <c r="WXZ433" s="185"/>
      <c r="WYA433" s="185"/>
      <c r="WYB433" s="185"/>
      <c r="WYC433" s="185"/>
      <c r="WYD433" s="185"/>
      <c r="WYE433" s="185"/>
      <c r="WYF433" s="185"/>
      <c r="WYG433" s="185"/>
      <c r="WYH433" s="185"/>
      <c r="WYI433" s="185"/>
      <c r="WYJ433" s="185"/>
      <c r="WYK433" s="185"/>
      <c r="WYL433" s="185"/>
      <c r="WYM433" s="185"/>
      <c r="WYN433" s="185"/>
      <c r="WYO433" s="185"/>
      <c r="WYP433" s="185"/>
      <c r="WYQ433" s="185"/>
      <c r="WYR433" s="185"/>
      <c r="WYS433" s="185"/>
      <c r="WYT433" s="185"/>
      <c r="WYU433" s="185"/>
      <c r="WYV433" s="185"/>
      <c r="WYW433" s="185"/>
      <c r="WYX433" s="185"/>
      <c r="WYY433" s="185"/>
      <c r="WYZ433" s="185"/>
      <c r="WZA433" s="185"/>
      <c r="WZB433" s="185"/>
      <c r="WZC433" s="185"/>
      <c r="WZD433" s="185"/>
      <c r="WZE433" s="185"/>
      <c r="WZF433" s="185"/>
      <c r="WZG433" s="185"/>
      <c r="WZH433" s="185"/>
      <c r="WZI433" s="185"/>
      <c r="WZJ433" s="185"/>
      <c r="WZK433" s="185"/>
      <c r="WZL433" s="185"/>
      <c r="WZM433" s="185"/>
      <c r="WZN433" s="185"/>
      <c r="WZO433" s="185"/>
      <c r="WZP433" s="185"/>
      <c r="WZQ433" s="185"/>
      <c r="WZR433" s="185"/>
      <c r="WZS433" s="185"/>
      <c r="WZT433" s="185"/>
      <c r="WZU433" s="185"/>
      <c r="WZV433" s="185"/>
      <c r="WZW433" s="185"/>
      <c r="WZX433" s="185"/>
      <c r="WZY433" s="185"/>
      <c r="WZZ433" s="185"/>
      <c r="XAA433" s="185"/>
      <c r="XAB433" s="185"/>
      <c r="XAC433" s="185"/>
      <c r="XAD433" s="185"/>
      <c r="XAE433" s="185"/>
      <c r="XAF433" s="185"/>
      <c r="XAG433" s="185"/>
      <c r="XAH433" s="185"/>
      <c r="XAI433" s="185"/>
      <c r="XAJ433" s="185"/>
      <c r="XAK433" s="185"/>
      <c r="XAL433" s="185"/>
      <c r="XAM433" s="185"/>
      <c r="XAN433" s="185"/>
      <c r="XAO433" s="185"/>
      <c r="XAP433" s="185"/>
      <c r="XAQ433" s="185"/>
      <c r="XAR433" s="185"/>
      <c r="XAS433" s="185"/>
      <c r="XAT433" s="185"/>
      <c r="XAU433" s="185"/>
      <c r="XAV433" s="185"/>
      <c r="XAW433" s="185"/>
      <c r="XAX433" s="185"/>
      <c r="XAY433" s="185"/>
      <c r="XAZ433" s="185"/>
      <c r="XBA433" s="185"/>
      <c r="XBB433" s="185"/>
      <c r="XBC433" s="185"/>
      <c r="XBD433" s="185"/>
      <c r="XBE433" s="185"/>
      <c r="XBF433" s="185"/>
      <c r="XBG433" s="185"/>
      <c r="XBH433" s="185"/>
      <c r="XBI433" s="185"/>
      <c r="XBJ433" s="185"/>
      <c r="XBK433" s="185"/>
      <c r="XBL433" s="185"/>
      <c r="XBM433" s="185"/>
      <c r="XBN433" s="185"/>
      <c r="XBO433" s="185"/>
      <c r="XBP433" s="185"/>
      <c r="XBQ433" s="185"/>
      <c r="XBR433" s="185"/>
      <c r="XBS433" s="185"/>
      <c r="XBT433" s="185"/>
      <c r="XBU433" s="185"/>
      <c r="XBV433" s="185"/>
      <c r="XBW433" s="185"/>
      <c r="XBX433" s="185"/>
      <c r="XBY433" s="185"/>
      <c r="XBZ433" s="185"/>
      <c r="XCA433" s="185"/>
      <c r="XCB433" s="185"/>
      <c r="XCC433" s="185"/>
      <c r="XCD433" s="185"/>
      <c r="XCE433" s="185"/>
      <c r="XCF433" s="185"/>
      <c r="XCG433" s="185"/>
      <c r="XCH433" s="185"/>
      <c r="XCI433" s="185"/>
      <c r="XCJ433" s="185"/>
      <c r="XCK433" s="185"/>
      <c r="XCL433" s="185"/>
      <c r="XCM433" s="185"/>
      <c r="XCN433" s="185"/>
      <c r="XCO433" s="185"/>
      <c r="XCP433" s="185"/>
      <c r="XCQ433" s="185"/>
      <c r="XCR433" s="185"/>
      <c r="XCS433" s="185"/>
      <c r="XCT433" s="185"/>
      <c r="XCU433" s="185"/>
      <c r="XCV433" s="185"/>
      <c r="XCW433" s="185"/>
      <c r="XCX433" s="185"/>
      <c r="XCY433" s="185"/>
      <c r="XCZ433" s="185"/>
      <c r="XDA433" s="185"/>
      <c r="XDB433" s="185"/>
      <c r="XDC433" s="185"/>
      <c r="XDD433" s="185"/>
      <c r="XDE433" s="185"/>
      <c r="XDF433" s="185"/>
      <c r="XDG433" s="185"/>
      <c r="XDH433" s="185"/>
      <c r="XDI433" s="185"/>
      <c r="XDJ433" s="185"/>
      <c r="XDK433" s="185"/>
      <c r="XDL433" s="185"/>
      <c r="XDM433" s="185"/>
      <c r="XDN433" s="185"/>
      <c r="XDO433" s="185"/>
      <c r="XDP433" s="185"/>
      <c r="XDQ433" s="185"/>
      <c r="XDR433" s="185"/>
      <c r="XDS433" s="185"/>
      <c r="XDT433" s="185"/>
      <c r="XDU433" s="185"/>
      <c r="XDV433" s="185"/>
      <c r="XDW433" s="185"/>
      <c r="XDX433" s="185"/>
      <c r="XDY433" s="185"/>
      <c r="XDZ433" s="185"/>
      <c r="XEA433" s="185"/>
      <c r="XEB433" s="185"/>
      <c r="XEC433" s="185"/>
      <c r="XED433" s="185"/>
      <c r="XEE433" s="185"/>
      <c r="XEF433" s="185"/>
      <c r="XEG433" s="185"/>
      <c r="XEH433" s="185"/>
      <c r="XEI433" s="185"/>
      <c r="XEJ433" s="185"/>
      <c r="XEK433" s="185"/>
      <c r="XEL433" s="185"/>
      <c r="XEM433" s="185"/>
      <c r="XEN433" s="185"/>
      <c r="XEO433" s="185"/>
      <c r="XEP433" s="185"/>
      <c r="XEQ433" s="185"/>
      <c r="XER433" s="185"/>
      <c r="XES433" s="185"/>
      <c r="XET433" s="185"/>
      <c r="XEU433" s="185"/>
      <c r="XEV433" s="185"/>
      <c r="XEW433" s="185"/>
      <c r="XEX433" s="185"/>
      <c r="XEY433" s="185"/>
      <c r="XEZ433" s="185"/>
      <c r="XFA433" s="185"/>
      <c r="XFB433" s="185"/>
      <c r="XFC433" s="185"/>
      <c r="XFD433" s="185"/>
    </row>
    <row r="434" spans="1:16384" s="185" customFormat="1" ht="15" customHeight="1">
      <c r="A434" s="164"/>
      <c r="B434" s="209"/>
      <c r="C434" s="209"/>
      <c r="K434" s="383"/>
      <c r="L434" s="377"/>
      <c r="P434" s="384"/>
      <c r="R434" s="378"/>
      <c r="S434" s="378"/>
      <c r="AA434" s="378"/>
      <c r="AB434" s="379"/>
      <c r="AC434" s="186"/>
      <c r="AD434" s="192"/>
      <c r="AE434" s="186"/>
      <c r="AF434" s="206"/>
      <c r="AG434" s="206"/>
      <c r="AH434" s="376"/>
      <c r="AI434" s="204"/>
      <c r="AJ434" s="189"/>
      <c r="AK434" s="189"/>
      <c r="AL434" s="189"/>
      <c r="AM434" s="189"/>
      <c r="AN434" s="189"/>
      <c r="AO434" s="189"/>
      <c r="AP434" s="201"/>
      <c r="AQ434" s="202"/>
      <c r="AR434" s="214"/>
      <c r="AS434" s="190"/>
      <c r="AT434" s="189"/>
      <c r="AU434" s="189"/>
      <c r="AV434" s="189"/>
      <c r="AW434" s="205"/>
      <c r="AX434" s="202"/>
      <c r="AY434" s="202"/>
      <c r="AZ434" s="188"/>
      <c r="BA434" s="189"/>
      <c r="BB434" s="189"/>
      <c r="BC434" s="189"/>
      <c r="BD434" s="189"/>
      <c r="BE434" s="189"/>
      <c r="BF434" s="201"/>
      <c r="BG434" s="202"/>
      <c r="BH434" s="202"/>
      <c r="BI434" s="188"/>
    </row>
    <row r="435" spans="1:16384" ht="15" customHeight="1">
      <c r="B435" s="185"/>
      <c r="C435" s="185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1"/>
      <c r="S435" s="210"/>
      <c r="T435" s="210"/>
      <c r="U435" s="210"/>
      <c r="V435" s="210"/>
      <c r="W435" s="210"/>
      <c r="X435" s="210"/>
      <c r="Y435" s="210"/>
      <c r="Z435" s="210"/>
      <c r="AA435" s="212"/>
      <c r="AB435" s="210"/>
      <c r="AC435" s="212">
        <v>0.08</v>
      </c>
      <c r="AD435" s="210">
        <v>12</v>
      </c>
      <c r="AE435" s="212"/>
      <c r="AF435" s="210"/>
      <c r="AG435" s="142">
        <v>8</v>
      </c>
      <c r="AH435" s="142">
        <v>12</v>
      </c>
      <c r="AI435" s="419">
        <f>AG435/AH435</f>
        <v>0.66666666666666663</v>
      </c>
      <c r="AJ435" s="188"/>
      <c r="AK435" s="188"/>
      <c r="AL435" s="188"/>
      <c r="AM435" s="188"/>
      <c r="AN435" s="188"/>
      <c r="AO435" s="188"/>
      <c r="AP435" s="188"/>
      <c r="AQ435" s="188"/>
      <c r="AR435" s="188"/>
      <c r="AS435" s="188"/>
      <c r="AT435" s="188"/>
      <c r="AU435" s="188"/>
      <c r="AV435" s="188"/>
      <c r="AW435" s="188"/>
      <c r="AX435" s="188"/>
      <c r="AY435" s="188"/>
      <c r="AZ435" s="188"/>
      <c r="BA435" s="188"/>
      <c r="BB435" s="188"/>
      <c r="BC435" s="188"/>
      <c r="BD435" s="188"/>
      <c r="BE435" s="188"/>
      <c r="BF435" s="188"/>
      <c r="BG435" s="188"/>
      <c r="BH435" s="188"/>
      <c r="BI435" s="188"/>
    </row>
    <row r="436" spans="1:16384" ht="15" customHeight="1">
      <c r="B436" s="185"/>
      <c r="C436" s="185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142"/>
      <c r="BM436" s="482" t="s">
        <v>1998</v>
      </c>
      <c r="BN436" s="482" t="s">
        <v>2007</v>
      </c>
      <c r="BO436" s="482" t="s">
        <v>2008</v>
      </c>
      <c r="BP436" s="482" t="s">
        <v>2009</v>
      </c>
    </row>
    <row r="437" spans="1:16384" ht="15" customHeight="1">
      <c r="D437" s="142"/>
      <c r="E437" s="142"/>
      <c r="F437" s="142"/>
      <c r="G437" s="142"/>
      <c r="H437" s="142"/>
      <c r="I437" s="142"/>
      <c r="J437" s="142"/>
      <c r="K437" s="142"/>
      <c r="L437" s="142"/>
      <c r="M437" s="142"/>
      <c r="N437" s="142"/>
      <c r="O437" s="142"/>
      <c r="P437" s="142"/>
      <c r="Q437" s="142"/>
      <c r="R437" s="142"/>
      <c r="S437" s="142"/>
      <c r="T437" s="142"/>
      <c r="U437" s="142"/>
      <c r="V437" s="142"/>
      <c r="W437" s="142"/>
      <c r="X437" s="142"/>
      <c r="Y437" s="142"/>
      <c r="Z437" s="142"/>
      <c r="AA437" s="142"/>
      <c r="AB437" s="142"/>
      <c r="AC437" s="142"/>
      <c r="AD437" s="142"/>
      <c r="AE437" s="142"/>
      <c r="AF437" s="142"/>
      <c r="AG437" s="142"/>
      <c r="BM437" s="482"/>
      <c r="BN437" s="482"/>
      <c r="BO437" s="482"/>
      <c r="BP437" s="482"/>
    </row>
    <row r="438" spans="1:16384" ht="15" customHeight="1">
      <c r="D438" s="142"/>
      <c r="E438" s="142"/>
      <c r="F438" s="142"/>
      <c r="G438" s="142"/>
      <c r="H438" s="142"/>
      <c r="I438" s="142"/>
      <c r="J438" s="142"/>
      <c r="K438" s="142"/>
      <c r="L438" s="142"/>
      <c r="M438" s="142"/>
      <c r="N438" s="142"/>
      <c r="O438" s="142"/>
      <c r="P438" s="142"/>
      <c r="Q438" s="142"/>
      <c r="R438" s="142"/>
      <c r="S438" s="142"/>
      <c r="T438" s="142"/>
      <c r="U438" s="142"/>
      <c r="V438" s="142"/>
      <c r="W438" s="142"/>
      <c r="X438" s="142"/>
      <c r="Y438" s="142"/>
      <c r="Z438" s="142"/>
      <c r="AA438" s="142"/>
      <c r="AB438" s="142"/>
      <c r="AC438" s="142"/>
      <c r="AD438" s="142">
        <v>1394</v>
      </c>
      <c r="AE438" s="142">
        <v>628</v>
      </c>
      <c r="AF438" s="148">
        <f>AE438/AD438</f>
        <v>0.45050215208034433</v>
      </c>
      <c r="AG438" s="142"/>
      <c r="AQ438" s="185"/>
      <c r="AR438" s="185"/>
      <c r="AS438" s="185"/>
      <c r="AT438" s="185"/>
      <c r="AU438" s="185"/>
      <c r="AV438" s="185"/>
      <c r="AW438" s="185"/>
      <c r="AX438" s="185"/>
      <c r="BM438" s="482"/>
      <c r="BN438" s="482"/>
      <c r="BO438" s="482"/>
      <c r="BP438" s="482"/>
    </row>
    <row r="439" spans="1:16384" ht="15" customHeight="1">
      <c r="D439" s="585" t="s">
        <v>0</v>
      </c>
      <c r="E439" s="488" t="s">
        <v>1</v>
      </c>
      <c r="F439" s="614" t="s">
        <v>77</v>
      </c>
      <c r="G439" s="615"/>
      <c r="H439" s="615"/>
      <c r="I439" s="615"/>
      <c r="J439" s="616"/>
      <c r="K439" s="614" t="s">
        <v>79</v>
      </c>
      <c r="L439" s="615"/>
      <c r="M439" s="616"/>
      <c r="N439" s="614" t="s">
        <v>83</v>
      </c>
      <c r="O439" s="615"/>
      <c r="P439" s="615"/>
      <c r="Q439" s="615"/>
      <c r="R439" s="616"/>
      <c r="S439" s="142"/>
      <c r="T439" s="142"/>
      <c r="U439" s="142"/>
      <c r="V439" s="142"/>
      <c r="W439" s="665" t="s">
        <v>1998</v>
      </c>
      <c r="X439" s="142"/>
      <c r="Y439" s="142"/>
      <c r="Z439" s="142"/>
      <c r="AA439" s="142"/>
      <c r="AB439" s="142"/>
      <c r="AC439" s="142"/>
      <c r="AD439" s="142"/>
      <c r="AE439" s="142"/>
      <c r="AF439" s="142"/>
      <c r="AG439" s="142"/>
      <c r="AJ439" s="666" t="s">
        <v>0</v>
      </c>
      <c r="AK439" s="666" t="s">
        <v>1</v>
      </c>
      <c r="AL439" s="669" t="s">
        <v>79</v>
      </c>
      <c r="AM439" s="669"/>
      <c r="AN439" s="482" t="s">
        <v>1998</v>
      </c>
      <c r="AO439" s="482" t="s">
        <v>2007</v>
      </c>
      <c r="AP439" s="482" t="s">
        <v>2008</v>
      </c>
      <c r="AQ439" s="482" t="s">
        <v>2009</v>
      </c>
      <c r="AX439" s="185"/>
      <c r="BI439" s="185"/>
      <c r="BJ439" s="186"/>
      <c r="BK439" s="186"/>
      <c r="BL439" s="186"/>
      <c r="BM439" s="186"/>
    </row>
    <row r="440" spans="1:16384" ht="15" customHeight="1">
      <c r="D440" s="674"/>
      <c r="E440" s="592"/>
      <c r="F440" s="488" t="s">
        <v>119</v>
      </c>
      <c r="G440" s="488" t="s">
        <v>32</v>
      </c>
      <c r="H440" s="488" t="s">
        <v>130</v>
      </c>
      <c r="I440" s="614" t="s">
        <v>41</v>
      </c>
      <c r="J440" s="616"/>
      <c r="K440" s="488" t="s">
        <v>119</v>
      </c>
      <c r="L440" s="614" t="s">
        <v>41</v>
      </c>
      <c r="M440" s="616"/>
      <c r="N440" s="488" t="s">
        <v>119</v>
      </c>
      <c r="O440" s="488" t="s">
        <v>129</v>
      </c>
      <c r="P440" s="488" t="s">
        <v>132</v>
      </c>
      <c r="Q440" s="614" t="s">
        <v>41</v>
      </c>
      <c r="R440" s="616"/>
      <c r="S440" s="142"/>
      <c r="T440" s="142"/>
      <c r="U440" s="142"/>
      <c r="V440" s="142"/>
      <c r="W440" s="665"/>
      <c r="X440" s="142"/>
      <c r="Y440" s="142"/>
      <c r="Z440" s="142"/>
      <c r="AA440" s="142"/>
      <c r="AB440" s="142"/>
      <c r="AC440" s="142"/>
      <c r="AD440" s="142"/>
      <c r="AE440" s="142"/>
      <c r="AF440" s="142"/>
      <c r="AG440" s="142"/>
      <c r="AJ440" s="667"/>
      <c r="AK440" s="667"/>
      <c r="AL440" s="669" t="s">
        <v>119</v>
      </c>
      <c r="AM440" s="669" t="s">
        <v>41</v>
      </c>
      <c r="AN440" s="482"/>
      <c r="AO440" s="482"/>
      <c r="AP440" s="482"/>
      <c r="AQ440" s="482"/>
      <c r="AX440" s="185"/>
      <c r="BB440" s="482" t="s">
        <v>0</v>
      </c>
      <c r="BC440" s="581" t="s">
        <v>1</v>
      </c>
      <c r="BD440" s="581" t="s">
        <v>77</v>
      </c>
      <c r="BE440" s="581"/>
      <c r="BF440" s="581"/>
      <c r="BG440" s="581"/>
      <c r="BH440" s="581" t="s">
        <v>83</v>
      </c>
      <c r="BI440" s="581"/>
      <c r="BJ440" s="581"/>
      <c r="BK440" s="581"/>
      <c r="BL440" s="185"/>
      <c r="BM440" s="186"/>
    </row>
    <row r="441" spans="1:16384" ht="19.5" customHeight="1">
      <c r="D441" s="586"/>
      <c r="E441" s="489"/>
      <c r="F441" s="489"/>
      <c r="G441" s="489"/>
      <c r="H441" s="489"/>
      <c r="I441" s="143" t="s">
        <v>161</v>
      </c>
      <c r="J441" s="143" t="s">
        <v>162</v>
      </c>
      <c r="K441" s="489"/>
      <c r="L441" s="143" t="s">
        <v>161</v>
      </c>
      <c r="M441" s="143" t="s">
        <v>162</v>
      </c>
      <c r="N441" s="489"/>
      <c r="O441" s="489"/>
      <c r="P441" s="489"/>
      <c r="Q441" s="143" t="s">
        <v>161</v>
      </c>
      <c r="R441" s="143" t="s">
        <v>162</v>
      </c>
      <c r="S441" s="142"/>
      <c r="T441" s="142"/>
      <c r="U441" s="142"/>
      <c r="V441" s="142"/>
      <c r="W441" s="665"/>
      <c r="X441" s="142"/>
      <c r="Y441" s="142"/>
      <c r="Z441" s="142"/>
      <c r="AA441" s="142"/>
      <c r="AB441" s="142"/>
      <c r="AC441" s="142"/>
      <c r="AD441" s="142"/>
      <c r="AE441" s="142"/>
      <c r="AF441" s="142"/>
      <c r="AG441" s="142"/>
      <c r="AJ441" s="668"/>
      <c r="AK441" s="668"/>
      <c r="AL441" s="669"/>
      <c r="AM441" s="669"/>
      <c r="AN441" s="482"/>
      <c r="AO441" s="482"/>
      <c r="AP441" s="482"/>
      <c r="AQ441" s="482"/>
      <c r="AX441" s="185"/>
      <c r="BB441" s="482"/>
      <c r="BC441" s="581"/>
      <c r="BD441" s="156" t="s">
        <v>119</v>
      </c>
      <c r="BE441" s="156"/>
      <c r="BF441" s="156" t="s">
        <v>130</v>
      </c>
      <c r="BG441" s="156" t="s">
        <v>41</v>
      </c>
      <c r="BH441" s="156" t="s">
        <v>119</v>
      </c>
      <c r="BI441" s="156" t="s">
        <v>129</v>
      </c>
      <c r="BJ441" s="156" t="s">
        <v>132</v>
      </c>
      <c r="BK441" s="156" t="s">
        <v>41</v>
      </c>
      <c r="BL441" s="185"/>
      <c r="BM441" s="186"/>
      <c r="BO441" s="153" t="s">
        <v>2010</v>
      </c>
      <c r="BP441" s="153" t="s">
        <v>2011</v>
      </c>
    </row>
    <row r="442" spans="1:16384" ht="15" customHeight="1">
      <c r="B442" s="164">
        <f>L442/K442</f>
        <v>11.791245791245791</v>
      </c>
      <c r="D442" s="270">
        <v>82</v>
      </c>
      <c r="E442" s="143" t="s">
        <v>18</v>
      </c>
      <c r="F442" s="143">
        <v>0</v>
      </c>
      <c r="G442" s="143"/>
      <c r="H442" s="143">
        <v>0</v>
      </c>
      <c r="I442" s="143">
        <v>590</v>
      </c>
      <c r="J442" s="143">
        <v>0</v>
      </c>
      <c r="K442" s="143">
        <v>148.5</v>
      </c>
      <c r="L442" s="143">
        <v>1751</v>
      </c>
      <c r="M442" s="143">
        <v>2015</v>
      </c>
      <c r="N442" s="143">
        <v>0</v>
      </c>
      <c r="O442" s="143">
        <v>3</v>
      </c>
      <c r="P442" s="143">
        <v>37</v>
      </c>
      <c r="Q442" s="143">
        <v>2375</v>
      </c>
      <c r="R442" s="143">
        <v>2375</v>
      </c>
      <c r="S442" s="142"/>
      <c r="T442" s="142"/>
      <c r="U442" s="164">
        <f>K442/W442</f>
        <v>4.367647058823529</v>
      </c>
      <c r="V442" s="142"/>
      <c r="W442" s="142">
        <v>34</v>
      </c>
      <c r="X442" s="142"/>
      <c r="Y442" s="142"/>
      <c r="Z442" s="148">
        <f>W442/D442</f>
        <v>0.41463414634146339</v>
      </c>
      <c r="AA442" s="142"/>
      <c r="AB442" s="142">
        <f>AB443-637</f>
        <v>10128.32</v>
      </c>
      <c r="AC442" s="142"/>
      <c r="AD442" s="142"/>
      <c r="AE442" s="164">
        <f>AB442/AB447</f>
        <v>11.919597043732052</v>
      </c>
      <c r="AF442" s="142"/>
      <c r="AG442" s="142"/>
      <c r="AJ442" s="270">
        <v>82</v>
      </c>
      <c r="AK442" s="194" t="s">
        <v>18</v>
      </c>
      <c r="AL442" s="195">
        <v>148.5</v>
      </c>
      <c r="AM442" s="194">
        <v>1751</v>
      </c>
      <c r="AN442" s="156">
        <v>34</v>
      </c>
      <c r="AO442" s="196">
        <v>0.41463414634146339</v>
      </c>
      <c r="AP442" s="197"/>
      <c r="AQ442" s="198"/>
      <c r="AX442" s="200">
        <f t="shared" ref="AX442:AX456" si="13">AL442/$AL$459</f>
        <v>4.3060203093375396E-2</v>
      </c>
      <c r="BB442" s="156">
        <v>82</v>
      </c>
      <c r="BC442" s="156" t="s">
        <v>18</v>
      </c>
      <c r="BD442" s="156">
        <v>0</v>
      </c>
      <c r="BE442" s="156"/>
      <c r="BF442" s="156">
        <v>0</v>
      </c>
      <c r="BG442" s="156">
        <v>590</v>
      </c>
      <c r="BH442" s="156">
        <v>0</v>
      </c>
      <c r="BI442" s="156">
        <v>3</v>
      </c>
      <c r="BJ442" s="156">
        <v>37</v>
      </c>
      <c r="BK442" s="156">
        <v>2375</v>
      </c>
      <c r="BL442" s="200"/>
      <c r="BM442" s="186"/>
      <c r="BO442">
        <v>0</v>
      </c>
      <c r="BP442">
        <v>0</v>
      </c>
    </row>
    <row r="443" spans="1:16384" ht="15" customHeight="1">
      <c r="B443" s="164">
        <f t="shared" ref="B443:B460" si="14">L443/K443</f>
        <v>11.710192386410153</v>
      </c>
      <c r="D443" s="270">
        <v>101</v>
      </c>
      <c r="E443" s="143" t="s">
        <v>38</v>
      </c>
      <c r="F443" s="143">
        <v>13</v>
      </c>
      <c r="G443" s="143"/>
      <c r="H443" s="143">
        <v>0</v>
      </c>
      <c r="I443" s="143">
        <v>500</v>
      </c>
      <c r="J443" s="143">
        <v>0</v>
      </c>
      <c r="K443" s="143">
        <v>97.72</v>
      </c>
      <c r="L443" s="143">
        <v>1144.3200000000002</v>
      </c>
      <c r="M443" s="143">
        <v>1030.32</v>
      </c>
      <c r="N443" s="143">
        <v>188</v>
      </c>
      <c r="O443" s="143">
        <v>3</v>
      </c>
      <c r="P443" s="143">
        <v>0</v>
      </c>
      <c r="Q443" s="143">
        <v>3760</v>
      </c>
      <c r="R443" s="143">
        <v>3520</v>
      </c>
      <c r="S443" s="142"/>
      <c r="T443" s="142"/>
      <c r="U443" s="164">
        <f t="shared" ref="U443:U460" si="15">K443/W443</f>
        <v>4.2486956521739128</v>
      </c>
      <c r="V443" s="142"/>
      <c r="W443" s="142">
        <v>23</v>
      </c>
      <c r="X443" s="142"/>
      <c r="Y443" s="142"/>
      <c r="Z443" s="148">
        <f t="shared" ref="Z443:Z459" si="16">W443/D443</f>
        <v>0.22772277227722773</v>
      </c>
      <c r="AA443" s="142"/>
      <c r="AB443" s="142">
        <f>SUM(L442:L449)</f>
        <v>10765.32</v>
      </c>
      <c r="AC443" s="142">
        <f>AB443/AC450</f>
        <v>49.382201834862386</v>
      </c>
      <c r="AD443" s="142"/>
      <c r="AE443" s="164">
        <f>AB443/AB448</f>
        <v>6.3335843550702462</v>
      </c>
      <c r="AF443" s="142"/>
      <c r="AG443" s="142"/>
      <c r="AJ443" s="270">
        <v>101</v>
      </c>
      <c r="AK443" s="194" t="s">
        <v>38</v>
      </c>
      <c r="AL443" s="195">
        <v>97.72</v>
      </c>
      <c r="AM443" s="194">
        <v>1144.3200000000002</v>
      </c>
      <c r="AN443" s="156">
        <v>23</v>
      </c>
      <c r="AO443" s="196">
        <v>0.22772277227722773</v>
      </c>
      <c r="AP443" s="197"/>
      <c r="AQ443" s="198"/>
      <c r="AX443" s="200">
        <f t="shared" si="13"/>
        <v>2.8335643409324197E-2</v>
      </c>
      <c r="BB443" s="156">
        <v>101</v>
      </c>
      <c r="BC443" s="156" t="s">
        <v>38</v>
      </c>
      <c r="BD443" s="156">
        <v>13</v>
      </c>
      <c r="BE443" s="156"/>
      <c r="BF443" s="156">
        <v>0</v>
      </c>
      <c r="BG443" s="156">
        <v>500</v>
      </c>
      <c r="BH443" s="156">
        <v>188</v>
      </c>
      <c r="BI443" s="156">
        <v>3</v>
      </c>
      <c r="BJ443" s="156">
        <v>0</v>
      </c>
      <c r="BK443" s="156">
        <v>3760</v>
      </c>
      <c r="BL443" s="200"/>
      <c r="BM443" s="186">
        <f>BK443/BH443</f>
        <v>20</v>
      </c>
      <c r="BO443">
        <v>9</v>
      </c>
      <c r="BP443">
        <v>3</v>
      </c>
      <c r="BR443">
        <f>BD443/BP443</f>
        <v>4.333333333333333</v>
      </c>
    </row>
    <row r="444" spans="1:16384" ht="15" customHeight="1">
      <c r="B444" s="164">
        <f t="shared" si="14"/>
        <v>12.00836820083682</v>
      </c>
      <c r="D444" s="270">
        <v>81</v>
      </c>
      <c r="E444" s="143" t="s">
        <v>43</v>
      </c>
      <c r="F444" s="143">
        <v>17</v>
      </c>
      <c r="G444" s="143"/>
      <c r="H444" s="143">
        <v>0</v>
      </c>
      <c r="I444" s="143">
        <v>1050</v>
      </c>
      <c r="J444" s="143">
        <v>0</v>
      </c>
      <c r="K444" s="143">
        <v>119.5</v>
      </c>
      <c r="L444" s="143">
        <v>1435</v>
      </c>
      <c r="M444" s="143">
        <v>1426</v>
      </c>
      <c r="N444" s="143">
        <v>70</v>
      </c>
      <c r="O444" s="143">
        <v>0</v>
      </c>
      <c r="P444" s="143">
        <v>0</v>
      </c>
      <c r="Q444" s="143">
        <v>1400</v>
      </c>
      <c r="R444" s="143">
        <v>1400</v>
      </c>
      <c r="S444" s="142"/>
      <c r="T444" s="142"/>
      <c r="U444" s="164">
        <f t="shared" si="15"/>
        <v>4.2678571428571432</v>
      </c>
      <c r="V444" s="142"/>
      <c r="W444" s="142">
        <v>28</v>
      </c>
      <c r="X444" s="142"/>
      <c r="Y444" s="142"/>
      <c r="Z444" s="148">
        <f t="shared" si="16"/>
        <v>0.34567901234567899</v>
      </c>
      <c r="AA444" s="142"/>
      <c r="AB444" s="142"/>
      <c r="AC444" s="142"/>
      <c r="AD444" s="142"/>
      <c r="AE444" s="142"/>
      <c r="AF444" s="142"/>
      <c r="AG444" s="142"/>
      <c r="AJ444" s="270">
        <v>81</v>
      </c>
      <c r="AK444" s="194" t="s">
        <v>43</v>
      </c>
      <c r="AL444" s="195">
        <v>119.5</v>
      </c>
      <c r="AM444" s="194">
        <v>1435</v>
      </c>
      <c r="AN444" s="156">
        <v>28</v>
      </c>
      <c r="AO444" s="196">
        <v>0.34567901234567899</v>
      </c>
      <c r="AP444" s="197"/>
      <c r="AQ444" s="198"/>
      <c r="AX444" s="200">
        <f t="shared" si="13"/>
        <v>3.4651139863019258E-2</v>
      </c>
      <c r="BB444" s="156">
        <v>82</v>
      </c>
      <c r="BC444" s="156" t="s">
        <v>43</v>
      </c>
      <c r="BD444" s="156">
        <v>17</v>
      </c>
      <c r="BE444" s="156"/>
      <c r="BF444" s="156">
        <v>0</v>
      </c>
      <c r="BG444" s="156">
        <v>1050</v>
      </c>
      <c r="BH444" s="156">
        <v>70</v>
      </c>
      <c r="BI444" s="156">
        <v>0</v>
      </c>
      <c r="BJ444" s="156">
        <v>0</v>
      </c>
      <c r="BK444" s="156">
        <v>1400</v>
      </c>
      <c r="BL444" s="200"/>
      <c r="BM444" s="186">
        <f t="shared" ref="BM444:BM455" si="17">BK444/BH444</f>
        <v>20</v>
      </c>
      <c r="BO444">
        <v>6</v>
      </c>
      <c r="BP444">
        <v>5</v>
      </c>
      <c r="BR444" s="166">
        <f t="shared" ref="BR444:BR455" si="18">BD444/BP444</f>
        <v>3.4</v>
      </c>
    </row>
    <row r="445" spans="1:16384" ht="15" customHeight="1">
      <c r="B445" s="164">
        <f t="shared" si="14"/>
        <v>8.5970149253731343</v>
      </c>
      <c r="D445" s="270">
        <v>102</v>
      </c>
      <c r="E445" s="143" t="s">
        <v>44</v>
      </c>
      <c r="F445" s="143">
        <v>1</v>
      </c>
      <c r="G445" s="143"/>
      <c r="H445" s="143">
        <v>0</v>
      </c>
      <c r="I445" s="143">
        <v>91</v>
      </c>
      <c r="J445" s="143">
        <v>0</v>
      </c>
      <c r="K445" s="143">
        <v>67</v>
      </c>
      <c r="L445" s="143">
        <v>576</v>
      </c>
      <c r="M445" s="143">
        <v>447</v>
      </c>
      <c r="N445" s="143">
        <v>17</v>
      </c>
      <c r="O445" s="143">
        <v>0</v>
      </c>
      <c r="P445" s="143">
        <v>0</v>
      </c>
      <c r="Q445" s="143">
        <v>340</v>
      </c>
      <c r="R445" s="143">
        <v>340</v>
      </c>
      <c r="U445" s="164">
        <f t="shared" si="15"/>
        <v>2.7916666666666665</v>
      </c>
      <c r="W445" s="142">
        <v>24</v>
      </c>
      <c r="Z445" s="148">
        <f t="shared" si="16"/>
        <v>0.23529411764705882</v>
      </c>
      <c r="AJ445" s="270">
        <v>102</v>
      </c>
      <c r="AK445" s="194" t="s">
        <v>44</v>
      </c>
      <c r="AL445" s="195">
        <v>67</v>
      </c>
      <c r="AM445" s="194">
        <v>576</v>
      </c>
      <c r="AN445" s="156">
        <v>24</v>
      </c>
      <c r="AO445" s="196">
        <v>0.23529411764705882</v>
      </c>
      <c r="AP445" s="197"/>
      <c r="AQ445" s="198"/>
      <c r="AX445" s="200">
        <f t="shared" si="13"/>
        <v>1.9427835739098662E-2</v>
      </c>
      <c r="BB445" s="156">
        <v>102</v>
      </c>
      <c r="BC445" s="156" t="s">
        <v>44</v>
      </c>
      <c r="BD445" s="156">
        <v>1</v>
      </c>
      <c r="BE445" s="156"/>
      <c r="BF445" s="156">
        <v>0</v>
      </c>
      <c r="BG445" s="156">
        <v>91</v>
      </c>
      <c r="BH445" s="156">
        <v>17</v>
      </c>
      <c r="BI445" s="156">
        <v>0</v>
      </c>
      <c r="BJ445" s="156">
        <v>0</v>
      </c>
      <c r="BK445" s="156">
        <v>340</v>
      </c>
      <c r="BL445" s="200"/>
      <c r="BM445" s="186">
        <f t="shared" si="17"/>
        <v>20</v>
      </c>
      <c r="BO445">
        <v>2</v>
      </c>
      <c r="BP445">
        <v>1</v>
      </c>
      <c r="BR445" s="166">
        <f t="shared" si="18"/>
        <v>1</v>
      </c>
    </row>
    <row r="446" spans="1:16384" ht="15" customHeight="1">
      <c r="B446" s="164">
        <f t="shared" si="14"/>
        <v>2.1807672096689439</v>
      </c>
      <c r="D446" s="270">
        <v>79</v>
      </c>
      <c r="E446" s="143" t="s">
        <v>46</v>
      </c>
      <c r="F446" s="143">
        <v>27</v>
      </c>
      <c r="G446" s="143"/>
      <c r="H446" s="143">
        <v>0</v>
      </c>
      <c r="I446" s="143">
        <v>1205</v>
      </c>
      <c r="J446" s="143">
        <v>0</v>
      </c>
      <c r="K446" s="174">
        <v>951.5</v>
      </c>
      <c r="L446" s="143">
        <v>2075</v>
      </c>
      <c r="M446" s="143">
        <v>1056</v>
      </c>
      <c r="N446" s="143">
        <v>167</v>
      </c>
      <c r="O446" s="143">
        <v>0</v>
      </c>
      <c r="P446" s="143">
        <v>0</v>
      </c>
      <c r="Q446" s="143">
        <v>3340</v>
      </c>
      <c r="R446" s="143">
        <v>3340</v>
      </c>
      <c r="U446" s="178">
        <f t="shared" si="15"/>
        <v>35.24074074074074</v>
      </c>
      <c r="W446" s="175">
        <v>27</v>
      </c>
      <c r="X446" s="153" t="s">
        <v>1125</v>
      </c>
      <c r="Z446" s="148">
        <f t="shared" si="16"/>
        <v>0.34177215189873417</v>
      </c>
      <c r="AA446" s="142"/>
      <c r="AB446" s="142"/>
      <c r="AC446" s="142"/>
      <c r="AD446" s="142"/>
      <c r="AE446" s="142"/>
      <c r="AJ446" s="270">
        <v>79</v>
      </c>
      <c r="AK446" s="194" t="s">
        <v>46</v>
      </c>
      <c r="AL446" s="195">
        <v>951.5</v>
      </c>
      <c r="AM446" s="194">
        <v>2075</v>
      </c>
      <c r="AN446" s="173">
        <v>27</v>
      </c>
      <c r="AO446" s="196">
        <v>0.34177215189873417</v>
      </c>
      <c r="AP446" s="197"/>
      <c r="AQ446" s="198"/>
      <c r="AX446" s="200">
        <f t="shared" si="13"/>
        <v>0.27590426426496084</v>
      </c>
      <c r="BB446" s="156">
        <v>81</v>
      </c>
      <c r="BC446" s="156" t="s">
        <v>46</v>
      </c>
      <c r="BD446" s="156">
        <v>27</v>
      </c>
      <c r="BE446" s="156"/>
      <c r="BF446" s="156">
        <v>0</v>
      </c>
      <c r="BG446" s="156">
        <v>1205</v>
      </c>
      <c r="BH446" s="156">
        <v>167</v>
      </c>
      <c r="BI446" s="156">
        <v>0</v>
      </c>
      <c r="BJ446" s="156">
        <v>0</v>
      </c>
      <c r="BK446" s="156">
        <v>3340</v>
      </c>
      <c r="BL446" s="200"/>
      <c r="BM446" s="186">
        <f t="shared" si="17"/>
        <v>20</v>
      </c>
      <c r="BO446">
        <v>14</v>
      </c>
      <c r="BP446">
        <v>5</v>
      </c>
      <c r="BR446" s="166">
        <f t="shared" si="18"/>
        <v>5.4</v>
      </c>
    </row>
    <row r="447" spans="1:16384" ht="15" customHeight="1">
      <c r="B447" s="164">
        <f t="shared" si="14"/>
        <v>12.102893890675242</v>
      </c>
      <c r="D447" s="270">
        <v>125</v>
      </c>
      <c r="E447" s="143" t="s">
        <v>47</v>
      </c>
      <c r="F447" s="143">
        <v>26</v>
      </c>
      <c r="G447" s="143"/>
      <c r="H447" s="143">
        <v>0</v>
      </c>
      <c r="I447" s="143">
        <v>1670</v>
      </c>
      <c r="J447" s="143">
        <v>0</v>
      </c>
      <c r="K447" s="143">
        <v>155.5</v>
      </c>
      <c r="L447" s="143">
        <v>1882</v>
      </c>
      <c r="M447" s="143">
        <v>1872</v>
      </c>
      <c r="N447" s="143">
        <v>209</v>
      </c>
      <c r="O447" s="143">
        <v>0</v>
      </c>
      <c r="P447" s="143">
        <v>0</v>
      </c>
      <c r="Q447" s="143">
        <v>4620</v>
      </c>
      <c r="R447" s="143">
        <v>3755</v>
      </c>
      <c r="U447" s="164">
        <f t="shared" si="15"/>
        <v>4.4428571428571431</v>
      </c>
      <c r="W447" s="142">
        <v>35</v>
      </c>
      <c r="Z447" s="148">
        <f t="shared" si="16"/>
        <v>0.28000000000000003</v>
      </c>
      <c r="AA447" s="142"/>
      <c r="AB447" s="142">
        <f>AB448-850</f>
        <v>849.72</v>
      </c>
      <c r="AC447" s="164">
        <f>AB447/AC450</f>
        <v>3.897798165137615</v>
      </c>
      <c r="AD447" s="142"/>
      <c r="AE447" s="142"/>
      <c r="AJ447" s="270">
        <v>125</v>
      </c>
      <c r="AK447" s="194" t="s">
        <v>47</v>
      </c>
      <c r="AL447" s="195">
        <v>155.5</v>
      </c>
      <c r="AM447" s="194">
        <v>1882</v>
      </c>
      <c r="AN447" s="156">
        <v>35</v>
      </c>
      <c r="AO447" s="196">
        <v>0.28000000000000003</v>
      </c>
      <c r="AP447" s="197"/>
      <c r="AQ447" s="198"/>
      <c r="AS447">
        <f>SUM(AJ450:AJ458)-AJ456</f>
        <v>543</v>
      </c>
      <c r="AT447">
        <f>SUM(AN450:AN458)-AN456</f>
        <v>387</v>
      </c>
      <c r="AU447" s="224">
        <f>AT447/AS447</f>
        <v>0.71270718232044195</v>
      </c>
      <c r="AX447" s="200">
        <f t="shared" si="13"/>
        <v>4.5089976976564805E-2</v>
      </c>
      <c r="BB447" s="156">
        <v>125</v>
      </c>
      <c r="BC447" s="156" t="s">
        <v>47</v>
      </c>
      <c r="BD447" s="156">
        <v>26</v>
      </c>
      <c r="BE447" s="156"/>
      <c r="BF447" s="156">
        <v>0</v>
      </c>
      <c r="BG447" s="156">
        <v>1670</v>
      </c>
      <c r="BH447" s="156">
        <v>209</v>
      </c>
      <c r="BI447" s="156">
        <v>0</v>
      </c>
      <c r="BJ447" s="156">
        <v>0</v>
      </c>
      <c r="BK447" s="156">
        <v>4620</v>
      </c>
      <c r="BL447" s="200"/>
      <c r="BM447" s="186">
        <f t="shared" si="17"/>
        <v>22.105263157894736</v>
      </c>
      <c r="BO447">
        <v>10</v>
      </c>
      <c r="BP447">
        <v>6</v>
      </c>
      <c r="BR447" s="166">
        <f t="shared" si="18"/>
        <v>4.333333333333333</v>
      </c>
    </row>
    <row r="448" spans="1:16384" ht="15" customHeight="1">
      <c r="B448" s="164">
        <f t="shared" si="14"/>
        <v>12.685714285714285</v>
      </c>
      <c r="D448" s="270">
        <v>38</v>
      </c>
      <c r="E448" s="143" t="s">
        <v>49</v>
      </c>
      <c r="F448" s="143">
        <v>2</v>
      </c>
      <c r="G448" s="143"/>
      <c r="H448" s="143">
        <v>0</v>
      </c>
      <c r="I448" s="143">
        <v>200</v>
      </c>
      <c r="J448" s="143">
        <v>0</v>
      </c>
      <c r="K448" s="143">
        <v>70</v>
      </c>
      <c r="L448" s="143">
        <v>888</v>
      </c>
      <c r="M448" s="143">
        <v>1032</v>
      </c>
      <c r="N448" s="143">
        <v>0</v>
      </c>
      <c r="O448" s="143">
        <v>4</v>
      </c>
      <c r="P448" s="143">
        <v>19</v>
      </c>
      <c r="Q448" s="143">
        <v>380</v>
      </c>
      <c r="R448" s="143">
        <v>380</v>
      </c>
      <c r="U448" s="164">
        <f t="shared" si="15"/>
        <v>5</v>
      </c>
      <c r="W448" s="142">
        <v>14</v>
      </c>
      <c r="Z448" s="148">
        <f t="shared" si="16"/>
        <v>0.36842105263157893</v>
      </c>
      <c r="AA448" s="142"/>
      <c r="AB448" s="142">
        <f>SUM(K442:K449)</f>
        <v>1699.72</v>
      </c>
      <c r="AC448" s="164">
        <f>AB448/AC450</f>
        <v>7.7968807339449544</v>
      </c>
      <c r="AD448" s="142"/>
      <c r="AE448" s="142"/>
      <c r="AJ448" s="270">
        <v>38</v>
      </c>
      <c r="AK448" s="194" t="s">
        <v>49</v>
      </c>
      <c r="AL448" s="195">
        <v>70</v>
      </c>
      <c r="AM448" s="194">
        <v>888</v>
      </c>
      <c r="AN448" s="156">
        <v>14</v>
      </c>
      <c r="AO448" s="196">
        <v>0.36842105263157893</v>
      </c>
      <c r="AP448" s="197"/>
      <c r="AQ448" s="198"/>
      <c r="AX448" s="200">
        <f t="shared" si="13"/>
        <v>2.0297738831894126E-2</v>
      </c>
      <c r="BB448" s="156">
        <v>38</v>
      </c>
      <c r="BC448" s="156" t="s">
        <v>49</v>
      </c>
      <c r="BD448" s="156">
        <v>2</v>
      </c>
      <c r="BE448" s="156"/>
      <c r="BF448" s="156">
        <v>0</v>
      </c>
      <c r="BG448" s="156">
        <v>200</v>
      </c>
      <c r="BH448" s="156">
        <v>0</v>
      </c>
      <c r="BI448" s="156">
        <v>4</v>
      </c>
      <c r="BJ448" s="156">
        <v>19</v>
      </c>
      <c r="BK448" s="156">
        <v>380</v>
      </c>
      <c r="BL448" s="200"/>
      <c r="BM448" s="186"/>
      <c r="BO448">
        <v>0</v>
      </c>
      <c r="BP448">
        <v>1</v>
      </c>
      <c r="BR448" s="166">
        <f t="shared" si="18"/>
        <v>2</v>
      </c>
    </row>
    <row r="449" spans="2:70" ht="15" customHeight="1">
      <c r="B449" s="164">
        <f t="shared" si="14"/>
        <v>11.266666666666667</v>
      </c>
      <c r="D449" s="270">
        <v>217</v>
      </c>
      <c r="E449" s="143" t="s">
        <v>67</v>
      </c>
      <c r="F449" s="143">
        <v>18</v>
      </c>
      <c r="G449" s="143"/>
      <c r="H449" s="143">
        <v>0</v>
      </c>
      <c r="I449" s="143">
        <v>327</v>
      </c>
      <c r="J449" s="143">
        <v>0</v>
      </c>
      <c r="K449" s="143">
        <v>90</v>
      </c>
      <c r="L449" s="143">
        <v>1014</v>
      </c>
      <c r="M449" s="143">
        <v>740</v>
      </c>
      <c r="N449" s="143">
        <v>107</v>
      </c>
      <c r="O449" s="143">
        <v>0</v>
      </c>
      <c r="P449" s="143">
        <v>0</v>
      </c>
      <c r="Q449" s="143">
        <v>2140</v>
      </c>
      <c r="R449" s="143">
        <v>1660</v>
      </c>
      <c r="U449" s="164">
        <f t="shared" si="15"/>
        <v>2.7272727272727271</v>
      </c>
      <c r="W449" s="142">
        <v>33</v>
      </c>
      <c r="Z449" s="148">
        <f t="shared" si="16"/>
        <v>0.15207373271889402</v>
      </c>
      <c r="AA449" s="142"/>
      <c r="AB449" s="142"/>
      <c r="AC449" s="142"/>
      <c r="AD449" s="142"/>
      <c r="AE449" s="142"/>
      <c r="AJ449" s="270">
        <v>217</v>
      </c>
      <c r="AK449" s="194" t="s">
        <v>67</v>
      </c>
      <c r="AL449" s="195">
        <v>90</v>
      </c>
      <c r="AM449" s="194">
        <v>1014</v>
      </c>
      <c r="AN449" s="156">
        <v>33</v>
      </c>
      <c r="AO449" s="196">
        <v>0.15207373271889402</v>
      </c>
      <c r="AP449" s="197"/>
      <c r="AQ449" s="198"/>
      <c r="AX449" s="200">
        <f t="shared" si="13"/>
        <v>2.6097092783863875E-2</v>
      </c>
      <c r="BB449" s="156">
        <v>217</v>
      </c>
      <c r="BC449" s="156" t="s">
        <v>67</v>
      </c>
      <c r="BD449" s="156">
        <v>18</v>
      </c>
      <c r="BE449" s="156"/>
      <c r="BF449" s="156">
        <v>0</v>
      </c>
      <c r="BG449" s="156">
        <v>327</v>
      </c>
      <c r="BH449" s="156">
        <v>107</v>
      </c>
      <c r="BI449" s="156">
        <v>0</v>
      </c>
      <c r="BJ449" s="156">
        <v>0</v>
      </c>
      <c r="BK449" s="156">
        <v>2140</v>
      </c>
      <c r="BL449" s="200"/>
      <c r="BM449" s="186">
        <f t="shared" si="17"/>
        <v>20</v>
      </c>
      <c r="BO449">
        <v>9</v>
      </c>
      <c r="BP449">
        <v>3</v>
      </c>
      <c r="BR449" s="166">
        <f t="shared" si="18"/>
        <v>6</v>
      </c>
    </row>
    <row r="450" spans="2:70" ht="15" customHeight="1">
      <c r="B450" s="164">
        <f t="shared" si="14"/>
        <v>15.328519855595667</v>
      </c>
      <c r="D450" s="270">
        <v>87</v>
      </c>
      <c r="E450" s="143" t="s">
        <v>68</v>
      </c>
      <c r="F450" s="143">
        <v>6</v>
      </c>
      <c r="G450" s="143"/>
      <c r="H450" s="143">
        <v>250</v>
      </c>
      <c r="I450" s="143">
        <v>1370</v>
      </c>
      <c r="J450" s="143">
        <v>1430</v>
      </c>
      <c r="K450" s="179">
        <v>277</v>
      </c>
      <c r="L450" s="143">
        <v>4246</v>
      </c>
      <c r="M450" s="143">
        <v>4483</v>
      </c>
      <c r="N450" s="143">
        <v>0</v>
      </c>
      <c r="O450" s="143">
        <v>0</v>
      </c>
      <c r="P450" s="143">
        <v>0</v>
      </c>
      <c r="Q450" s="143">
        <v>0</v>
      </c>
      <c r="R450" s="143"/>
      <c r="T450" s="181"/>
      <c r="U450" s="182">
        <f t="shared" si="15"/>
        <v>4.1969696969696972</v>
      </c>
      <c r="V450" s="181"/>
      <c r="W450" s="183">
        <v>66</v>
      </c>
      <c r="X450" s="181"/>
      <c r="Y450" s="181"/>
      <c r="Z450" s="184">
        <f t="shared" si="16"/>
        <v>0.75862068965517238</v>
      </c>
      <c r="AA450" s="183"/>
      <c r="AB450" s="142">
        <f>SUM(D442:D449)</f>
        <v>825</v>
      </c>
      <c r="AC450" s="142">
        <f>SUM(W442:W449)</f>
        <v>218</v>
      </c>
      <c r="AD450" s="148">
        <f>AC450/AB450</f>
        <v>0.26424242424242422</v>
      </c>
      <c r="AE450" s="142"/>
      <c r="AJ450" s="270">
        <v>87</v>
      </c>
      <c r="AK450" s="194" t="s">
        <v>68</v>
      </c>
      <c r="AL450" s="195">
        <v>277</v>
      </c>
      <c r="AM450" s="194">
        <v>4246</v>
      </c>
      <c r="AN450" s="156">
        <v>66</v>
      </c>
      <c r="AO450" s="196">
        <v>0.75862068965517238</v>
      </c>
      <c r="AP450" s="197"/>
      <c r="AQ450" s="198"/>
      <c r="AX450" s="200">
        <f t="shared" si="13"/>
        <v>8.0321052234781032E-2</v>
      </c>
      <c r="BB450" s="156">
        <v>87</v>
      </c>
      <c r="BC450" s="156" t="s">
        <v>68</v>
      </c>
      <c r="BD450" s="156">
        <v>6</v>
      </c>
      <c r="BE450" s="156"/>
      <c r="BF450" s="156">
        <v>250</v>
      </c>
      <c r="BG450" s="156">
        <v>1370</v>
      </c>
      <c r="BH450" s="156">
        <v>0</v>
      </c>
      <c r="BI450" s="156">
        <v>0</v>
      </c>
      <c r="BJ450" s="156">
        <v>0</v>
      </c>
      <c r="BK450" s="156">
        <v>0</v>
      </c>
      <c r="BL450" s="200"/>
      <c r="BM450" s="186"/>
      <c r="BO450">
        <v>0</v>
      </c>
      <c r="BP450">
        <v>3</v>
      </c>
      <c r="BR450" s="166">
        <f t="shared" si="18"/>
        <v>2</v>
      </c>
    </row>
    <row r="451" spans="2:70" ht="15" customHeight="1">
      <c r="B451" s="164">
        <f t="shared" si="14"/>
        <v>18.005434782608695</v>
      </c>
      <c r="D451" s="270">
        <v>63</v>
      </c>
      <c r="E451" s="143" t="s">
        <v>69</v>
      </c>
      <c r="F451" s="143">
        <v>3</v>
      </c>
      <c r="G451" s="143"/>
      <c r="H451" s="143">
        <v>25</v>
      </c>
      <c r="I451" s="143">
        <v>200</v>
      </c>
      <c r="J451" s="143">
        <v>250</v>
      </c>
      <c r="K451" s="143">
        <v>184</v>
      </c>
      <c r="L451" s="143">
        <v>3313</v>
      </c>
      <c r="M451" s="143">
        <v>3893</v>
      </c>
      <c r="N451" s="143">
        <v>0</v>
      </c>
      <c r="O451" s="143">
        <v>0</v>
      </c>
      <c r="P451" s="143">
        <v>0</v>
      </c>
      <c r="Q451" s="143">
        <v>0</v>
      </c>
      <c r="R451" s="143"/>
      <c r="U451" s="164">
        <f t="shared" si="15"/>
        <v>3.9148936170212765</v>
      </c>
      <c r="W451" s="142">
        <v>47</v>
      </c>
      <c r="Z451" s="177">
        <f t="shared" si="16"/>
        <v>0.74603174603174605</v>
      </c>
      <c r="AA451" s="142"/>
      <c r="AB451" s="142"/>
      <c r="AC451" s="142"/>
      <c r="AD451" s="142"/>
      <c r="AE451" s="142"/>
      <c r="AJ451" s="270">
        <v>63</v>
      </c>
      <c r="AK451" s="194" t="s">
        <v>69</v>
      </c>
      <c r="AL451" s="195">
        <v>184</v>
      </c>
      <c r="AM451" s="194">
        <v>3313</v>
      </c>
      <c r="AN451" s="156">
        <v>47</v>
      </c>
      <c r="AO451" s="196">
        <v>0.74603174603174605</v>
      </c>
      <c r="AP451" s="197"/>
      <c r="AQ451" s="198"/>
      <c r="AX451" s="200">
        <f t="shared" si="13"/>
        <v>5.3354056358121703E-2</v>
      </c>
      <c r="BB451" s="156">
        <v>63</v>
      </c>
      <c r="BC451" s="156" t="s">
        <v>69</v>
      </c>
      <c r="BD451" s="156">
        <v>3</v>
      </c>
      <c r="BE451" s="156"/>
      <c r="BF451" s="156">
        <v>25</v>
      </c>
      <c r="BG451" s="156">
        <v>200</v>
      </c>
      <c r="BH451" s="156">
        <v>0</v>
      </c>
      <c r="BI451" s="156">
        <v>0</v>
      </c>
      <c r="BJ451" s="156">
        <v>0</v>
      </c>
      <c r="BK451" s="156">
        <v>0</v>
      </c>
      <c r="BL451" s="200"/>
      <c r="BM451" s="186"/>
      <c r="BO451">
        <v>0</v>
      </c>
      <c r="BP451">
        <v>1</v>
      </c>
      <c r="BR451" s="166">
        <f t="shared" si="18"/>
        <v>3</v>
      </c>
    </row>
    <row r="452" spans="2:70" ht="15" customHeight="1">
      <c r="B452" s="165">
        <f>L452/K452</f>
        <v>47.969230769230769</v>
      </c>
      <c r="D452" s="270">
        <v>33</v>
      </c>
      <c r="E452" s="143" t="s">
        <v>71</v>
      </c>
      <c r="F452" s="143">
        <v>9</v>
      </c>
      <c r="G452" s="143"/>
      <c r="H452" s="143">
        <v>0</v>
      </c>
      <c r="I452" s="143">
        <v>810</v>
      </c>
      <c r="J452" s="143">
        <v>810</v>
      </c>
      <c r="K452" s="143">
        <v>65</v>
      </c>
      <c r="L452" s="143">
        <v>3118</v>
      </c>
      <c r="M452" s="143">
        <v>3640</v>
      </c>
      <c r="N452" s="143">
        <v>17</v>
      </c>
      <c r="O452" s="143">
        <v>0</v>
      </c>
      <c r="P452" s="143">
        <v>0</v>
      </c>
      <c r="Q452" s="143">
        <v>340</v>
      </c>
      <c r="R452" s="143">
        <v>300</v>
      </c>
      <c r="U452" s="164">
        <f t="shared" si="15"/>
        <v>3.6111111111111112</v>
      </c>
      <c r="W452" s="142">
        <v>18</v>
      </c>
      <c r="Z452" s="148">
        <f t="shared" si="16"/>
        <v>0.54545454545454541</v>
      </c>
      <c r="AA452" s="142"/>
      <c r="AB452" s="142"/>
      <c r="AC452" s="142"/>
      <c r="AD452" s="142"/>
      <c r="AE452" s="142"/>
      <c r="AJ452" s="270">
        <v>33</v>
      </c>
      <c r="AK452" s="194" t="s">
        <v>71</v>
      </c>
      <c r="AL452" s="195">
        <v>65</v>
      </c>
      <c r="AM452" s="194">
        <v>3118</v>
      </c>
      <c r="AN452" s="156">
        <v>18</v>
      </c>
      <c r="AO452" s="196">
        <v>0.54545454545454541</v>
      </c>
      <c r="AP452" s="197"/>
      <c r="AQ452" s="198"/>
      <c r="AX452" s="200">
        <f t="shared" si="13"/>
        <v>1.8847900343901689E-2</v>
      </c>
      <c r="BB452" s="156">
        <v>33</v>
      </c>
      <c r="BC452" s="156" t="s">
        <v>71</v>
      </c>
      <c r="BD452" s="156">
        <v>9</v>
      </c>
      <c r="BE452" s="156"/>
      <c r="BF452" s="156">
        <v>0</v>
      </c>
      <c r="BG452" s="156">
        <v>810</v>
      </c>
      <c r="BH452" s="156">
        <v>17</v>
      </c>
      <c r="BI452" s="156">
        <v>0</v>
      </c>
      <c r="BJ452" s="156">
        <v>0</v>
      </c>
      <c r="BK452" s="156">
        <v>340</v>
      </c>
      <c r="BL452" s="200"/>
      <c r="BM452" s="186">
        <f t="shared" si="17"/>
        <v>20</v>
      </c>
      <c r="BO452">
        <v>5</v>
      </c>
      <c r="BP452">
        <v>6</v>
      </c>
      <c r="BR452" s="166">
        <f t="shared" si="18"/>
        <v>1.5</v>
      </c>
    </row>
    <row r="453" spans="2:70" ht="15" customHeight="1">
      <c r="B453" s="165">
        <f t="shared" si="14"/>
        <v>61.12582781456954</v>
      </c>
      <c r="D453" s="270">
        <v>83</v>
      </c>
      <c r="E453" s="143" t="s">
        <v>72</v>
      </c>
      <c r="F453" s="143">
        <v>7</v>
      </c>
      <c r="G453" s="143"/>
      <c r="H453" s="143">
        <v>90</v>
      </c>
      <c r="I453" s="143">
        <v>380</v>
      </c>
      <c r="J453" s="143">
        <v>380</v>
      </c>
      <c r="K453" s="143">
        <v>151</v>
      </c>
      <c r="L453" s="143">
        <v>9230</v>
      </c>
      <c r="M453" s="143">
        <v>9760</v>
      </c>
      <c r="N453" s="143">
        <v>14</v>
      </c>
      <c r="O453" s="143">
        <v>0</v>
      </c>
      <c r="P453" s="143">
        <v>0</v>
      </c>
      <c r="Q453" s="143">
        <v>280</v>
      </c>
      <c r="R453" s="143">
        <v>280</v>
      </c>
      <c r="U453" s="164">
        <f t="shared" si="15"/>
        <v>2.9607843137254903</v>
      </c>
      <c r="W453" s="142">
        <v>51</v>
      </c>
      <c r="Z453" s="148">
        <f t="shared" si="16"/>
        <v>0.61445783132530118</v>
      </c>
      <c r="AA453" s="142"/>
      <c r="AB453" s="142">
        <f>SUM(D450:D459)</f>
        <v>571</v>
      </c>
      <c r="AC453" s="142">
        <f>SUM(W450:W459)</f>
        <v>628</v>
      </c>
      <c r="AD453" s="148">
        <f>AC453/AB453</f>
        <v>1.0998248686514887</v>
      </c>
      <c r="AE453" s="142"/>
      <c r="AJ453" s="270">
        <v>83</v>
      </c>
      <c r="AK453" s="194" t="s">
        <v>72</v>
      </c>
      <c r="AL453" s="195">
        <v>151</v>
      </c>
      <c r="AM453" s="194">
        <v>9230</v>
      </c>
      <c r="AN453" s="156">
        <v>51</v>
      </c>
      <c r="AO453" s="196">
        <v>0.61445783132530118</v>
      </c>
      <c r="AP453" s="197"/>
      <c r="AQ453" s="198"/>
      <c r="AX453" s="200">
        <f t="shared" si="13"/>
        <v>4.3785122337371613E-2</v>
      </c>
      <c r="BB453" s="156">
        <v>83</v>
      </c>
      <c r="BC453" s="156" t="s">
        <v>72</v>
      </c>
      <c r="BD453" s="156">
        <v>7</v>
      </c>
      <c r="BE453" s="156"/>
      <c r="BF453" s="156">
        <v>90</v>
      </c>
      <c r="BG453" s="156">
        <v>380</v>
      </c>
      <c r="BH453" s="156">
        <v>14</v>
      </c>
      <c r="BI453" s="156">
        <v>0</v>
      </c>
      <c r="BJ453" s="156">
        <v>0</v>
      </c>
      <c r="BK453" s="156">
        <v>280</v>
      </c>
      <c r="BL453" s="200"/>
      <c r="BM453" s="186">
        <f t="shared" si="17"/>
        <v>20</v>
      </c>
      <c r="BO453">
        <v>5</v>
      </c>
      <c r="BP453">
        <v>6</v>
      </c>
      <c r="BR453" s="166">
        <f t="shared" si="18"/>
        <v>1.1666666666666667</v>
      </c>
    </row>
    <row r="454" spans="2:70" ht="15" customHeight="1">
      <c r="B454" s="164">
        <f t="shared" si="14"/>
        <v>25.808695652173913</v>
      </c>
      <c r="D454" s="270">
        <v>49</v>
      </c>
      <c r="E454" s="143" t="s">
        <v>73</v>
      </c>
      <c r="F454" s="143">
        <v>6.5</v>
      </c>
      <c r="G454" s="143"/>
      <c r="H454" s="143">
        <v>200</v>
      </c>
      <c r="I454" s="143">
        <v>1080</v>
      </c>
      <c r="J454" s="143">
        <v>1080</v>
      </c>
      <c r="K454" s="179">
        <v>230</v>
      </c>
      <c r="L454" s="143">
        <v>5936</v>
      </c>
      <c r="M454" s="143">
        <v>5916</v>
      </c>
      <c r="N454" s="143">
        <v>8</v>
      </c>
      <c r="O454" s="143">
        <v>0</v>
      </c>
      <c r="P454" s="143">
        <v>0</v>
      </c>
      <c r="Q454" s="143">
        <v>120</v>
      </c>
      <c r="R454" s="143">
        <v>120</v>
      </c>
      <c r="U454" s="165">
        <f t="shared" si="15"/>
        <v>6.3888888888888893</v>
      </c>
      <c r="W454" s="142">
        <v>36</v>
      </c>
      <c r="Z454" s="177">
        <f t="shared" si="16"/>
        <v>0.73469387755102045</v>
      </c>
      <c r="AA454" s="142"/>
      <c r="AB454" s="142"/>
      <c r="AC454" s="142"/>
      <c r="AD454" s="142"/>
      <c r="AE454" s="142"/>
      <c r="AJ454" s="270">
        <v>49</v>
      </c>
      <c r="AK454" s="194" t="s">
        <v>73</v>
      </c>
      <c r="AL454" s="195">
        <v>230</v>
      </c>
      <c r="AM454" s="194">
        <v>5936</v>
      </c>
      <c r="AN454" s="156">
        <v>36</v>
      </c>
      <c r="AO454" s="196">
        <v>0.73469387755102045</v>
      </c>
      <c r="AP454" s="197"/>
      <c r="AQ454" s="198"/>
      <c r="AT454">
        <f>SUM(AN450:AN458)</f>
        <v>410</v>
      </c>
      <c r="AU454">
        <f>AT454-AN456</f>
        <v>387</v>
      </c>
      <c r="AX454" s="200">
        <f t="shared" si="13"/>
        <v>6.669257044765213E-2</v>
      </c>
      <c r="BB454" s="156">
        <v>49</v>
      </c>
      <c r="BC454" s="156" t="s">
        <v>73</v>
      </c>
      <c r="BD454" s="156">
        <v>6.5</v>
      </c>
      <c r="BE454" s="156"/>
      <c r="BF454" s="156">
        <v>200</v>
      </c>
      <c r="BG454" s="156">
        <v>1080</v>
      </c>
      <c r="BH454" s="156">
        <v>8</v>
      </c>
      <c r="BI454" s="156">
        <v>0</v>
      </c>
      <c r="BJ454" s="156">
        <v>0</v>
      </c>
      <c r="BK454" s="156">
        <v>120</v>
      </c>
      <c r="BL454" s="200"/>
      <c r="BM454" s="186">
        <f t="shared" si="17"/>
        <v>15</v>
      </c>
      <c r="BO454">
        <v>2</v>
      </c>
      <c r="BP454">
        <v>3</v>
      </c>
      <c r="BR454" s="166">
        <f t="shared" si="18"/>
        <v>2.1666666666666665</v>
      </c>
    </row>
    <row r="455" spans="2:70" ht="15" customHeight="1">
      <c r="B455" s="164">
        <f t="shared" si="14"/>
        <v>17.804268706433902</v>
      </c>
      <c r="D455" s="270">
        <v>195</v>
      </c>
      <c r="E455" s="143" t="s">
        <v>75</v>
      </c>
      <c r="F455" s="143">
        <v>12</v>
      </c>
      <c r="G455" s="143"/>
      <c r="H455" s="143">
        <v>920</v>
      </c>
      <c r="I455" s="143">
        <v>1010</v>
      </c>
      <c r="J455" s="143">
        <v>1315</v>
      </c>
      <c r="K455" s="171">
        <v>648.44000000000005</v>
      </c>
      <c r="L455" s="143">
        <v>11545</v>
      </c>
      <c r="M455" s="143">
        <v>11035</v>
      </c>
      <c r="N455" s="143">
        <v>281</v>
      </c>
      <c r="O455" s="143">
        <v>0</v>
      </c>
      <c r="P455" s="143">
        <v>0</v>
      </c>
      <c r="Q455" s="143">
        <v>2500</v>
      </c>
      <c r="R455" s="143">
        <v>2910</v>
      </c>
      <c r="U455" s="164">
        <f t="shared" si="15"/>
        <v>4.381351351351352</v>
      </c>
      <c r="W455" s="172">
        <v>148</v>
      </c>
      <c r="Z455" s="177">
        <f t="shared" si="16"/>
        <v>0.75897435897435894</v>
      </c>
      <c r="AA455" s="142"/>
      <c r="AB455" s="142" t="s">
        <v>2004</v>
      </c>
      <c r="AC455" s="142" t="s">
        <v>2005</v>
      </c>
      <c r="AD455" s="142"/>
      <c r="AE455" s="142" t="s">
        <v>2006</v>
      </c>
      <c r="AJ455" s="270">
        <v>195</v>
      </c>
      <c r="AK455" s="194" t="s">
        <v>75</v>
      </c>
      <c r="AL455" s="195">
        <v>648.44000000000005</v>
      </c>
      <c r="AM455" s="194">
        <v>11545</v>
      </c>
      <c r="AN455" s="173">
        <v>148</v>
      </c>
      <c r="AO455" s="196">
        <v>0.75510204081632648</v>
      </c>
      <c r="AP455" s="197"/>
      <c r="AQ455" s="198"/>
      <c r="AV455" s="224">
        <f>AU454/AU457</f>
        <v>0.71270718232044195</v>
      </c>
      <c r="AX455" s="200">
        <f t="shared" si="13"/>
        <v>0.18802665383076325</v>
      </c>
      <c r="BB455" s="156">
        <v>196</v>
      </c>
      <c r="BC455" s="156" t="s">
        <v>75</v>
      </c>
      <c r="BD455" s="156">
        <v>12</v>
      </c>
      <c r="BE455" s="156"/>
      <c r="BF455" s="156">
        <v>920</v>
      </c>
      <c r="BG455" s="156">
        <v>1010</v>
      </c>
      <c r="BH455" s="156">
        <v>281</v>
      </c>
      <c r="BI455" s="156">
        <v>0</v>
      </c>
      <c r="BJ455" s="156">
        <v>0</v>
      </c>
      <c r="BK455" s="156">
        <v>2500</v>
      </c>
      <c r="BL455" s="200"/>
      <c r="BM455" s="186">
        <f t="shared" si="17"/>
        <v>8.8967971530249113</v>
      </c>
      <c r="BO455">
        <v>4</v>
      </c>
      <c r="BP455">
        <v>4</v>
      </c>
      <c r="BR455" s="166">
        <f t="shared" si="18"/>
        <v>3</v>
      </c>
    </row>
    <row r="456" spans="2:70" ht="15" customHeight="1">
      <c r="B456" s="164">
        <f t="shared" si="14"/>
        <v>16.834123222748815</v>
      </c>
      <c r="D456" s="270">
        <v>26</v>
      </c>
      <c r="E456" s="143" t="s">
        <v>80</v>
      </c>
      <c r="F456" s="143">
        <v>0</v>
      </c>
      <c r="G456" s="143"/>
      <c r="H456" s="143">
        <v>0</v>
      </c>
      <c r="I456" s="143">
        <v>0</v>
      </c>
      <c r="J456" s="143">
        <v>0</v>
      </c>
      <c r="K456" s="179">
        <v>105.5</v>
      </c>
      <c r="L456" s="143">
        <v>1776</v>
      </c>
      <c r="M456" s="143">
        <v>2138</v>
      </c>
      <c r="N456" s="143">
        <v>0</v>
      </c>
      <c r="O456" s="143">
        <v>0</v>
      </c>
      <c r="P456" s="143">
        <v>0</v>
      </c>
      <c r="Q456" s="143">
        <v>0</v>
      </c>
      <c r="R456" s="143"/>
      <c r="U456" s="164">
        <f t="shared" si="15"/>
        <v>4.5869565217391308</v>
      </c>
      <c r="W456" s="142">
        <v>23</v>
      </c>
      <c r="Z456" s="176">
        <f t="shared" si="16"/>
        <v>0.88461538461538458</v>
      </c>
      <c r="AA456" s="142"/>
      <c r="AB456" s="142">
        <f>SUM(K450:K459)</f>
        <v>1749.94</v>
      </c>
      <c r="AC456" s="170">
        <f>AB456/AC453</f>
        <v>2.7865286624203822</v>
      </c>
      <c r="AD456" s="142"/>
      <c r="AE456" s="164">
        <f>AB462/AB456</f>
        <v>23.523092220304694</v>
      </c>
      <c r="AJ456" s="270">
        <v>26</v>
      </c>
      <c r="AK456" s="194" t="s">
        <v>80</v>
      </c>
      <c r="AL456" s="195">
        <v>105.5</v>
      </c>
      <c r="AM456" s="194">
        <v>1776</v>
      </c>
      <c r="AN456" s="156">
        <v>23</v>
      </c>
      <c r="AO456" s="196">
        <v>0.88461538461538458</v>
      </c>
      <c r="AP456" s="197"/>
      <c r="AQ456" s="198"/>
      <c r="AX456" s="200">
        <f t="shared" si="13"/>
        <v>3.0591592096640433E-2</v>
      </c>
      <c r="BB456" s="156">
        <v>26</v>
      </c>
      <c r="BC456" s="156" t="s">
        <v>80</v>
      </c>
      <c r="BD456" s="156">
        <v>0</v>
      </c>
      <c r="BE456" s="156"/>
      <c r="BF456" s="156">
        <v>0</v>
      </c>
      <c r="BG456" s="156">
        <v>0</v>
      </c>
      <c r="BH456" s="156">
        <v>0</v>
      </c>
      <c r="BI456" s="156">
        <v>0</v>
      </c>
      <c r="BJ456" s="156">
        <v>0</v>
      </c>
      <c r="BK456" s="156">
        <v>0</v>
      </c>
      <c r="BL456" s="200"/>
      <c r="BM456" s="186"/>
      <c r="BO456">
        <v>0</v>
      </c>
      <c r="BP456">
        <v>0</v>
      </c>
      <c r="BR456" s="166"/>
    </row>
    <row r="457" spans="2:70" ht="15" customHeight="1">
      <c r="B457" s="164"/>
      <c r="D457" s="270"/>
      <c r="E457" s="143"/>
      <c r="F457" s="143"/>
      <c r="G457" s="143"/>
      <c r="H457" s="143"/>
      <c r="I457" s="143"/>
      <c r="J457" s="143"/>
      <c r="K457" s="171"/>
      <c r="L457" s="143"/>
      <c r="M457" s="143"/>
      <c r="N457" s="143"/>
      <c r="O457" s="143"/>
      <c r="P457" s="143"/>
      <c r="Q457" s="143"/>
      <c r="R457" s="143"/>
      <c r="U457" s="164">
        <f t="shared" si="15"/>
        <v>0</v>
      </c>
      <c r="W457" s="172">
        <v>217</v>
      </c>
      <c r="Z457" s="177" t="e">
        <f t="shared" si="16"/>
        <v>#DIV/0!</v>
      </c>
      <c r="AA457" s="142"/>
      <c r="AB457" s="142"/>
      <c r="AC457" s="142"/>
      <c r="AD457" s="142"/>
      <c r="AE457" s="142"/>
      <c r="AJ457" s="270">
        <v>21</v>
      </c>
      <c r="AK457" s="194" t="s">
        <v>82</v>
      </c>
      <c r="AL457" s="195">
        <v>58</v>
      </c>
      <c r="AM457" s="194">
        <v>952</v>
      </c>
      <c r="AN457" s="156">
        <v>13</v>
      </c>
      <c r="AO457" s="196">
        <v>0.61904761904761907</v>
      </c>
      <c r="AP457" s="197"/>
      <c r="AQ457" s="198"/>
      <c r="AT457">
        <f>SUM(AJ450:AJ458)</f>
        <v>569</v>
      </c>
      <c r="AU457">
        <f>AT457-AJ456</f>
        <v>543</v>
      </c>
      <c r="AX457" s="200" t="e">
        <f>#REF!/$AL$459</f>
        <v>#REF!</v>
      </c>
      <c r="BB457" s="156">
        <v>21</v>
      </c>
      <c r="BC457" s="156" t="s">
        <v>82</v>
      </c>
      <c r="BD457" s="156">
        <v>0</v>
      </c>
      <c r="BE457" s="156"/>
      <c r="BF457" s="156">
        <v>0</v>
      </c>
      <c r="BG457" s="156">
        <v>0</v>
      </c>
      <c r="BH457" s="156">
        <v>0</v>
      </c>
      <c r="BI457" s="156">
        <v>0</v>
      </c>
      <c r="BJ457" s="156">
        <v>0</v>
      </c>
      <c r="BK457" s="156">
        <v>0</v>
      </c>
      <c r="BL457" s="200"/>
      <c r="BM457" s="186" t="e">
        <f>#REF!/#REF!</f>
        <v>#REF!</v>
      </c>
      <c r="BO457">
        <v>5</v>
      </c>
      <c r="BP457">
        <v>14</v>
      </c>
      <c r="BR457" s="166" t="e">
        <f>#REF!/BP457</f>
        <v>#REF!</v>
      </c>
    </row>
    <row r="458" spans="2:70" ht="15" customHeight="1">
      <c r="B458" s="164">
        <f t="shared" si="14"/>
        <v>16.413793103448278</v>
      </c>
      <c r="D458" s="270">
        <v>21</v>
      </c>
      <c r="E458" s="143" t="s">
        <v>82</v>
      </c>
      <c r="F458" s="143">
        <v>0</v>
      </c>
      <c r="G458" s="143"/>
      <c r="H458" s="143"/>
      <c r="I458" s="143"/>
      <c r="J458" s="143"/>
      <c r="K458" s="143">
        <v>58</v>
      </c>
      <c r="L458" s="143">
        <v>952</v>
      </c>
      <c r="M458" s="143">
        <v>866</v>
      </c>
      <c r="N458" s="143">
        <v>0</v>
      </c>
      <c r="O458" s="143"/>
      <c r="P458" s="143"/>
      <c r="Q458" s="143"/>
      <c r="R458" s="143"/>
      <c r="U458" s="164">
        <f t="shared" si="15"/>
        <v>4.4615384615384617</v>
      </c>
      <c r="W458" s="142">
        <v>13</v>
      </c>
      <c r="Z458" s="148">
        <f t="shared" si="16"/>
        <v>0.61904761904761907</v>
      </c>
      <c r="AA458" s="142"/>
      <c r="AB458" s="142"/>
      <c r="AC458" s="142"/>
      <c r="AD458" s="142"/>
      <c r="AE458" s="142"/>
      <c r="AJ458" s="270">
        <v>12</v>
      </c>
      <c r="AK458" s="194" t="s">
        <v>85</v>
      </c>
      <c r="AL458" s="195">
        <v>30</v>
      </c>
      <c r="AM458" s="194">
        <v>958</v>
      </c>
      <c r="AN458" s="156">
        <v>8</v>
      </c>
      <c r="AO458" s="196">
        <v>0.6428571428571429</v>
      </c>
      <c r="AP458" s="197"/>
      <c r="AQ458" s="198"/>
      <c r="AU458" s="224"/>
      <c r="AX458" s="200">
        <f>AL457/$AL$459</f>
        <v>1.6818126460712277E-2</v>
      </c>
      <c r="BB458" s="156">
        <v>14</v>
      </c>
      <c r="BC458" s="156" t="s">
        <v>85</v>
      </c>
      <c r="BD458" s="156">
        <v>0</v>
      </c>
      <c r="BE458" s="156"/>
      <c r="BF458" s="156">
        <v>0</v>
      </c>
      <c r="BG458" s="156">
        <v>0</v>
      </c>
      <c r="BH458" s="156">
        <v>0</v>
      </c>
      <c r="BI458" s="156">
        <v>0</v>
      </c>
      <c r="BJ458" s="156">
        <v>0</v>
      </c>
      <c r="BK458" s="156">
        <v>0</v>
      </c>
      <c r="BL458" s="200"/>
      <c r="BM458" s="186"/>
      <c r="BO458">
        <v>0</v>
      </c>
      <c r="BP458">
        <v>0</v>
      </c>
      <c r="BR458" s="166"/>
    </row>
    <row r="459" spans="2:70" ht="15" customHeight="1">
      <c r="B459" s="164">
        <f t="shared" si="14"/>
        <v>33.806451612903224</v>
      </c>
      <c r="D459" s="270">
        <v>14</v>
      </c>
      <c r="E459" s="143" t="s">
        <v>85</v>
      </c>
      <c r="F459" s="143">
        <v>0</v>
      </c>
      <c r="G459" s="143"/>
      <c r="H459" s="143"/>
      <c r="I459" s="143"/>
      <c r="J459" s="143"/>
      <c r="K459" s="143">
        <v>31</v>
      </c>
      <c r="L459" s="143">
        <v>1048</v>
      </c>
      <c r="M459" s="143">
        <v>835</v>
      </c>
      <c r="N459" s="143">
        <v>0</v>
      </c>
      <c r="O459" s="143"/>
      <c r="P459" s="143"/>
      <c r="Q459" s="143"/>
      <c r="R459" s="143"/>
      <c r="U459" s="164">
        <f t="shared" si="15"/>
        <v>3.4444444444444446</v>
      </c>
      <c r="W459" s="142">
        <v>9</v>
      </c>
      <c r="Z459" s="148">
        <f t="shared" si="16"/>
        <v>0.6428571428571429</v>
      </c>
      <c r="AA459" s="142"/>
      <c r="AB459" s="142">
        <f>AB447+AB456</f>
        <v>2599.66</v>
      </c>
      <c r="AC459" s="142">
        <f>AB459/W460</f>
        <v>3.0728841607565012</v>
      </c>
      <c r="AD459" s="142"/>
      <c r="AE459" s="142"/>
      <c r="AJ459" s="304">
        <f>SUM(AJ442:AJ458)</f>
        <v>1394</v>
      </c>
      <c r="AK459" s="194" t="s">
        <v>87</v>
      </c>
      <c r="AL459" s="195">
        <f>SUM(AL442:AL458)</f>
        <v>3448.6600000000003</v>
      </c>
      <c r="AM459" s="194">
        <f>SUM(AM442:AM458)</f>
        <v>51839.32</v>
      </c>
      <c r="AN459" s="156">
        <f>SUM(AN442:AN458)</f>
        <v>628</v>
      </c>
      <c r="AO459" s="199">
        <f>AN459/AJ459</f>
        <v>0.45050215208034433</v>
      </c>
      <c r="AP459" s="197"/>
      <c r="AQ459" s="198"/>
      <c r="AX459" s="200">
        <f>AL458/$AL$459</f>
        <v>8.6990309279546246E-3</v>
      </c>
      <c r="BB459" s="156">
        <f>SUM(BB442:BB458)</f>
        <v>1400</v>
      </c>
      <c r="BC459" s="156" t="s">
        <v>87</v>
      </c>
      <c r="BD459" s="156">
        <f>SUM(BD442:BD458)</f>
        <v>147.5</v>
      </c>
      <c r="BE459" s="156"/>
      <c r="BF459" s="156">
        <f t="shared" ref="BF459:BK459" si="19">SUM(BF442:BF458)</f>
        <v>1485</v>
      </c>
      <c r="BG459" s="156">
        <f t="shared" si="19"/>
        <v>10483</v>
      </c>
      <c r="BH459" s="156">
        <f t="shared" si="19"/>
        <v>1078</v>
      </c>
      <c r="BI459" s="156">
        <f t="shared" si="19"/>
        <v>10</v>
      </c>
      <c r="BJ459" s="156">
        <f t="shared" si="19"/>
        <v>56</v>
      </c>
      <c r="BK459" s="156">
        <f t="shared" si="19"/>
        <v>21595</v>
      </c>
      <c r="BL459" s="200"/>
      <c r="BM459" s="186"/>
      <c r="BO459">
        <v>0</v>
      </c>
      <c r="BP459">
        <v>0</v>
      </c>
      <c r="BR459" s="166"/>
    </row>
    <row r="460" spans="2:70" ht="15" customHeight="1">
      <c r="B460" s="164">
        <f t="shared" si="14"/>
        <v>15.964320784830242</v>
      </c>
      <c r="D460" s="304">
        <f>SUM(D442:D459)</f>
        <v>1396</v>
      </c>
      <c r="E460" s="143" t="s">
        <v>87</v>
      </c>
      <c r="F460" s="143">
        <v>174.5</v>
      </c>
      <c r="G460" s="143"/>
      <c r="H460" s="143">
        <v>2000</v>
      </c>
      <c r="I460" s="143">
        <v>13156</v>
      </c>
      <c r="J460" s="143">
        <v>8835</v>
      </c>
      <c r="K460" s="143">
        <v>4266.91</v>
      </c>
      <c r="L460" s="143">
        <v>68118.320000000007</v>
      </c>
      <c r="M460" s="143">
        <v>68662.320000000007</v>
      </c>
      <c r="N460" s="143">
        <v>1093</v>
      </c>
      <c r="O460" s="143">
        <v>10</v>
      </c>
      <c r="P460" s="143">
        <v>56</v>
      </c>
      <c r="Q460" s="143">
        <v>21895</v>
      </c>
      <c r="R460" s="143">
        <v>20660</v>
      </c>
      <c r="U460" s="164">
        <f t="shared" si="15"/>
        <v>5.043628841607565</v>
      </c>
      <c r="W460" s="142">
        <v>846</v>
      </c>
      <c r="AA460" s="142"/>
      <c r="AB460" s="142"/>
      <c r="AC460" s="142"/>
      <c r="AD460" s="142"/>
      <c r="AE460" s="142"/>
      <c r="AP460" s="197"/>
      <c r="AQ460" s="198"/>
      <c r="AX460" s="185"/>
      <c r="BL460" s="185"/>
      <c r="BM460" s="186">
        <f>BK459/BH459</f>
        <v>20.032467532467532</v>
      </c>
      <c r="BO460">
        <f>SUM(BO442:BO459)</f>
        <v>71</v>
      </c>
      <c r="BP460">
        <f>SUM(BP442:BP459)</f>
        <v>61</v>
      </c>
      <c r="BR460" s="166">
        <f>BD459/BP460</f>
        <v>2.418032786885246</v>
      </c>
    </row>
    <row r="461" spans="2:70" ht="15" customHeight="1">
      <c r="AA461" s="142"/>
      <c r="AB461" s="142"/>
      <c r="AC461" s="142"/>
      <c r="AD461" s="142"/>
      <c r="AE461" s="142"/>
      <c r="AQ461" s="185"/>
      <c r="AR461" s="185"/>
      <c r="AS461" s="185"/>
      <c r="AT461" s="185"/>
      <c r="AU461" s="185"/>
      <c r="AV461" s="185"/>
      <c r="AW461" s="185"/>
      <c r="AX461" s="185"/>
      <c r="BO461" s="152">
        <f>BO460/BB459</f>
        <v>5.0714285714285712E-2</v>
      </c>
      <c r="BP461" s="224">
        <f>BP460/BB459</f>
        <v>4.3571428571428573E-2</v>
      </c>
    </row>
    <row r="462" spans="2:70" ht="15" customHeight="1">
      <c r="AA462" s="142"/>
      <c r="AB462" s="142">
        <f>SUM(L450:L459)</f>
        <v>41164</v>
      </c>
      <c r="AC462" s="142">
        <f>AB462/AC453</f>
        <v>65.547770700636946</v>
      </c>
      <c r="AD462" s="142"/>
      <c r="AE462" s="142"/>
    </row>
    <row r="463" spans="2:70" ht="15" customHeight="1">
      <c r="AA463" s="142"/>
      <c r="AB463" s="142"/>
      <c r="AC463" s="142"/>
      <c r="AD463" s="142"/>
      <c r="AE463" s="142"/>
      <c r="BG463">
        <f>BG459/BD459</f>
        <v>71.071186440677963</v>
      </c>
    </row>
    <row r="465" spans="4:37" ht="15" customHeight="1">
      <c r="D465" s="482" t="s">
        <v>0</v>
      </c>
      <c r="E465" s="581" t="s">
        <v>1</v>
      </c>
      <c r="F465" s="581" t="s">
        <v>56</v>
      </c>
      <c r="G465" s="581"/>
      <c r="H465" s="581" t="s">
        <v>65</v>
      </c>
      <c r="I465" s="581"/>
      <c r="J465" s="581" t="s">
        <v>57</v>
      </c>
      <c r="K465" s="581"/>
      <c r="L465" s="581" t="s">
        <v>58</v>
      </c>
      <c r="M465" s="581"/>
      <c r="N465" s="581" t="s">
        <v>59</v>
      </c>
      <c r="O465" s="581"/>
      <c r="P465" s="581" t="s">
        <v>63</v>
      </c>
      <c r="Q465" s="581"/>
      <c r="R465" s="581" t="s">
        <v>60</v>
      </c>
      <c r="S465" s="581"/>
      <c r="T465" s="581" t="s">
        <v>61</v>
      </c>
      <c r="U465" s="581"/>
      <c r="V465" s="581" t="s">
        <v>64</v>
      </c>
      <c r="W465" s="581"/>
      <c r="X465" s="581" t="s">
        <v>62</v>
      </c>
      <c r="Y465" s="581"/>
      <c r="AB465" s="142"/>
      <c r="AC465" s="142"/>
      <c r="AD465" s="142"/>
      <c r="AE465" s="142"/>
      <c r="AF465" s="142"/>
      <c r="AG465" s="142"/>
      <c r="AH465" s="226">
        <f>AC468/AH468</f>
        <v>13.890797546012269</v>
      </c>
      <c r="AI465" s="226">
        <f>AD468*10/AI468</f>
        <v>3.468923076923077</v>
      </c>
      <c r="AJ465" s="142"/>
      <c r="AK465" s="142"/>
    </row>
    <row r="466" spans="4:37" ht="15" customHeight="1">
      <c r="D466" s="482"/>
      <c r="E466" s="581"/>
      <c r="F466" s="581" t="s">
        <v>121</v>
      </c>
      <c r="G466" s="581" t="s">
        <v>120</v>
      </c>
      <c r="H466" s="581" t="s">
        <v>122</v>
      </c>
      <c r="I466" s="581" t="s">
        <v>120</v>
      </c>
      <c r="J466" s="581" t="s">
        <v>122</v>
      </c>
      <c r="K466" s="581" t="s">
        <v>120</v>
      </c>
      <c r="L466" s="581" t="s">
        <v>122</v>
      </c>
      <c r="M466" s="581" t="s">
        <v>120</v>
      </c>
      <c r="N466" s="581" t="s">
        <v>122</v>
      </c>
      <c r="O466" s="581" t="s">
        <v>120</v>
      </c>
      <c r="P466" s="581" t="s">
        <v>122</v>
      </c>
      <c r="Q466" s="581" t="s">
        <v>120</v>
      </c>
      <c r="R466" s="581" t="s">
        <v>122</v>
      </c>
      <c r="S466" s="581" t="s">
        <v>120</v>
      </c>
      <c r="T466" s="581" t="s">
        <v>122</v>
      </c>
      <c r="U466" s="581" t="s">
        <v>120</v>
      </c>
      <c r="V466" s="581" t="s">
        <v>122</v>
      </c>
      <c r="W466" s="581" t="s">
        <v>120</v>
      </c>
      <c r="X466" s="581" t="s">
        <v>122</v>
      </c>
      <c r="Y466" s="581" t="s">
        <v>120</v>
      </c>
      <c r="AB466" s="482" t="s">
        <v>2017</v>
      </c>
      <c r="AC466" s="581" t="s">
        <v>122</v>
      </c>
      <c r="AD466" s="581" t="s">
        <v>2035</v>
      </c>
      <c r="AE466" s="142"/>
      <c r="AF466" s="142"/>
      <c r="AG466" s="142"/>
      <c r="AH466" s="226"/>
      <c r="AI466" s="226"/>
      <c r="AJ466" s="142"/>
      <c r="AK466" s="142"/>
    </row>
    <row r="467" spans="4:37" ht="15" customHeight="1">
      <c r="D467" s="482"/>
      <c r="E467" s="581"/>
      <c r="F467" s="581"/>
      <c r="G467" s="581"/>
      <c r="H467" s="581"/>
      <c r="I467" s="581"/>
      <c r="J467" s="581"/>
      <c r="K467" s="581"/>
      <c r="L467" s="581"/>
      <c r="M467" s="581"/>
      <c r="N467" s="581"/>
      <c r="O467" s="581"/>
      <c r="P467" s="581"/>
      <c r="Q467" s="581"/>
      <c r="R467" s="581"/>
      <c r="S467" s="581"/>
      <c r="T467" s="581"/>
      <c r="U467" s="581"/>
      <c r="V467" s="581"/>
      <c r="W467" s="581"/>
      <c r="X467" s="581"/>
      <c r="Y467" s="581"/>
      <c r="AB467" s="482"/>
      <c r="AC467" s="581"/>
      <c r="AD467" s="581"/>
      <c r="AE467" s="142"/>
      <c r="AF467" s="142"/>
      <c r="AG467" s="142"/>
      <c r="AH467" s="226"/>
      <c r="AI467" s="226"/>
      <c r="AJ467" s="142"/>
      <c r="AK467" s="142"/>
    </row>
    <row r="468" spans="4:37" ht="15" customHeight="1">
      <c r="D468" s="270">
        <v>82</v>
      </c>
      <c r="E468" s="144" t="s">
        <v>18</v>
      </c>
      <c r="F468" s="144">
        <v>0</v>
      </c>
      <c r="G468" s="144">
        <v>0</v>
      </c>
      <c r="H468" s="144">
        <v>0</v>
      </c>
      <c r="I468" s="144">
        <v>0</v>
      </c>
      <c r="J468" s="144">
        <v>0</v>
      </c>
      <c r="K468" s="144">
        <v>0</v>
      </c>
      <c r="L468" s="144">
        <v>0</v>
      </c>
      <c r="M468" s="144">
        <v>0</v>
      </c>
      <c r="N468" s="144">
        <v>0</v>
      </c>
      <c r="O468" s="144">
        <v>0</v>
      </c>
      <c r="P468" s="144">
        <v>0</v>
      </c>
      <c r="Q468" s="144">
        <v>0</v>
      </c>
      <c r="R468" s="144">
        <v>0</v>
      </c>
      <c r="S468" s="144">
        <v>0</v>
      </c>
      <c r="T468" s="144">
        <v>0</v>
      </c>
      <c r="U468" s="144">
        <v>0</v>
      </c>
      <c r="V468" s="144">
        <v>0</v>
      </c>
      <c r="W468" s="144">
        <v>0</v>
      </c>
      <c r="X468" s="144">
        <v>0</v>
      </c>
      <c r="Y468" s="144">
        <v>0</v>
      </c>
      <c r="AB468" s="482" t="s">
        <v>2019</v>
      </c>
      <c r="AC468" s="581">
        <v>22642</v>
      </c>
      <c r="AD468" s="581">
        <v>5637</v>
      </c>
      <c r="AE468" s="142"/>
      <c r="AF468" s="588">
        <f>AD468/AC468</f>
        <v>0.24896210582104056</v>
      </c>
      <c r="AG468" s="142"/>
      <c r="AH468" s="145">
        <v>1630</v>
      </c>
      <c r="AI468" s="145">
        <v>16250</v>
      </c>
      <c r="AJ468" s="142"/>
      <c r="AK468" s="142"/>
    </row>
    <row r="469" spans="4:37" ht="15" customHeight="1">
      <c r="D469" s="270">
        <v>101</v>
      </c>
      <c r="E469" s="144" t="s">
        <v>38</v>
      </c>
      <c r="F469" s="144">
        <v>557</v>
      </c>
      <c r="G469" s="144">
        <v>138.5</v>
      </c>
      <c r="H469" s="144">
        <v>678</v>
      </c>
      <c r="I469" s="144">
        <v>135</v>
      </c>
      <c r="J469" s="144">
        <v>360</v>
      </c>
      <c r="K469" s="144">
        <v>72</v>
      </c>
      <c r="L469" s="144">
        <v>0</v>
      </c>
      <c r="M469" s="144">
        <v>0</v>
      </c>
      <c r="N469" s="144">
        <v>150</v>
      </c>
      <c r="O469" s="144">
        <v>30</v>
      </c>
      <c r="P469" s="144">
        <v>5</v>
      </c>
      <c r="Q469" s="144">
        <v>5</v>
      </c>
      <c r="R469" s="144">
        <v>0</v>
      </c>
      <c r="S469" s="144">
        <v>0</v>
      </c>
      <c r="T469" s="144">
        <v>30</v>
      </c>
      <c r="U469" s="144">
        <v>4.5</v>
      </c>
      <c r="V469" s="144">
        <v>0</v>
      </c>
      <c r="W469" s="144">
        <v>0</v>
      </c>
      <c r="X469" s="144">
        <v>10</v>
      </c>
      <c r="Y469" s="144">
        <v>1</v>
      </c>
      <c r="AB469" s="482"/>
      <c r="AC469" s="581"/>
      <c r="AD469" s="581"/>
      <c r="AE469" s="142"/>
      <c r="AF469" s="588"/>
      <c r="AG469" s="142"/>
      <c r="AH469" s="145"/>
      <c r="AI469" s="145"/>
      <c r="AJ469" s="142"/>
      <c r="AK469" s="142"/>
    </row>
    <row r="470" spans="4:37" ht="15" customHeight="1">
      <c r="D470" s="270">
        <v>81</v>
      </c>
      <c r="E470" s="144" t="s">
        <v>43</v>
      </c>
      <c r="F470" s="144">
        <v>530</v>
      </c>
      <c r="G470" s="144">
        <v>132.5</v>
      </c>
      <c r="H470" s="144">
        <v>330</v>
      </c>
      <c r="I470" s="144">
        <v>66</v>
      </c>
      <c r="J470" s="144">
        <v>290</v>
      </c>
      <c r="K470" s="144">
        <v>66</v>
      </c>
      <c r="L470" s="144">
        <v>0</v>
      </c>
      <c r="M470" s="144">
        <v>0</v>
      </c>
      <c r="N470" s="144">
        <v>70</v>
      </c>
      <c r="O470" s="144">
        <v>14</v>
      </c>
      <c r="P470" s="144">
        <v>5</v>
      </c>
      <c r="Q470" s="144">
        <v>2.5</v>
      </c>
      <c r="R470" s="144">
        <v>0</v>
      </c>
      <c r="S470" s="144">
        <v>0</v>
      </c>
      <c r="T470" s="144">
        <v>0</v>
      </c>
      <c r="U470" s="144">
        <v>0</v>
      </c>
      <c r="V470" s="144">
        <v>0</v>
      </c>
      <c r="W470" s="144">
        <v>0</v>
      </c>
      <c r="X470" s="144">
        <v>0</v>
      </c>
      <c r="Y470" s="144">
        <v>0</v>
      </c>
      <c r="AB470" s="581" t="s">
        <v>65</v>
      </c>
      <c r="AC470" s="581">
        <v>14256.5</v>
      </c>
      <c r="AD470" s="581">
        <v>2850</v>
      </c>
      <c r="AE470" s="142"/>
      <c r="AF470" s="588">
        <f t="shared" ref="AF470" si="20">AD470/AC470</f>
        <v>0.19990881352365589</v>
      </c>
      <c r="AG470" s="142"/>
      <c r="AH470" s="145"/>
      <c r="AI470" s="145"/>
      <c r="AJ470" s="142"/>
      <c r="AK470" s="142"/>
    </row>
    <row r="471" spans="4:37" ht="15" customHeight="1">
      <c r="D471" s="270">
        <v>102</v>
      </c>
      <c r="E471" s="144" t="s">
        <v>44</v>
      </c>
      <c r="F471" s="144">
        <v>175</v>
      </c>
      <c r="G471" s="144">
        <v>43.5</v>
      </c>
      <c r="H471" s="144">
        <v>0</v>
      </c>
      <c r="I471" s="144">
        <v>0</v>
      </c>
      <c r="J471" s="144">
        <v>20</v>
      </c>
      <c r="K471" s="144">
        <v>6</v>
      </c>
      <c r="L471" s="144">
        <v>0</v>
      </c>
      <c r="M471" s="144">
        <v>0</v>
      </c>
      <c r="N471" s="144">
        <v>40</v>
      </c>
      <c r="O471" s="144">
        <v>8</v>
      </c>
      <c r="P471" s="144">
        <v>0</v>
      </c>
      <c r="Q471" s="144">
        <v>30</v>
      </c>
      <c r="R471" s="144">
        <v>0</v>
      </c>
      <c r="S471" s="144">
        <v>0</v>
      </c>
      <c r="T471" s="144">
        <v>0</v>
      </c>
      <c r="U471" s="144">
        <v>0</v>
      </c>
      <c r="V471" s="144">
        <v>0</v>
      </c>
      <c r="W471" s="144">
        <v>0</v>
      </c>
      <c r="X471" s="144">
        <v>0</v>
      </c>
      <c r="Y471" s="144">
        <v>0</v>
      </c>
      <c r="AB471" s="581"/>
      <c r="AC471" s="581"/>
      <c r="AD471" s="581"/>
      <c r="AE471" s="142"/>
      <c r="AF471" s="588"/>
      <c r="AG471" s="142"/>
      <c r="AH471" s="145"/>
      <c r="AI471" s="145"/>
      <c r="AJ471" s="142"/>
      <c r="AK471" s="142"/>
    </row>
    <row r="472" spans="4:37" ht="15" customHeight="1">
      <c r="D472" s="270">
        <v>79</v>
      </c>
      <c r="E472" s="144" t="s">
        <v>46</v>
      </c>
      <c r="F472" s="144">
        <v>1105</v>
      </c>
      <c r="G472" s="144">
        <v>273.5</v>
      </c>
      <c r="H472" s="144">
        <v>550</v>
      </c>
      <c r="I472" s="144">
        <v>110</v>
      </c>
      <c r="J472" s="144">
        <v>510</v>
      </c>
      <c r="K472" s="144">
        <v>102</v>
      </c>
      <c r="L472" s="144">
        <v>0</v>
      </c>
      <c r="M472" s="144">
        <v>0</v>
      </c>
      <c r="N472" s="144">
        <v>200</v>
      </c>
      <c r="O472" s="144">
        <v>40</v>
      </c>
      <c r="P472" s="144">
        <v>0</v>
      </c>
      <c r="Q472" s="144">
        <v>0</v>
      </c>
      <c r="R472" s="144">
        <v>0</v>
      </c>
      <c r="S472" s="144">
        <v>0</v>
      </c>
      <c r="T472" s="144">
        <v>0</v>
      </c>
      <c r="U472" s="144">
        <v>0</v>
      </c>
      <c r="V472" s="144">
        <v>0</v>
      </c>
      <c r="W472" s="144">
        <v>0</v>
      </c>
      <c r="X472" s="144">
        <v>0</v>
      </c>
      <c r="Y472" s="144">
        <v>0</v>
      </c>
      <c r="AB472" s="482" t="s">
        <v>2018</v>
      </c>
      <c r="AC472" s="581">
        <v>4901</v>
      </c>
      <c r="AD472" s="581">
        <v>988</v>
      </c>
      <c r="AE472" s="142"/>
      <c r="AF472" s="588">
        <f t="shared" ref="AF472" si="21">AD472/AC472</f>
        <v>0.20159151193633953</v>
      </c>
      <c r="AG472" s="142"/>
      <c r="AH472" s="145"/>
      <c r="AI472" s="145"/>
      <c r="AJ472" s="142"/>
      <c r="AK472" s="142"/>
    </row>
    <row r="473" spans="4:37" ht="15" customHeight="1">
      <c r="D473" s="270">
        <v>125</v>
      </c>
      <c r="E473" s="144" t="s">
        <v>47</v>
      </c>
      <c r="F473" s="144">
        <v>479</v>
      </c>
      <c r="G473" s="144">
        <v>119.75</v>
      </c>
      <c r="H473" s="144">
        <v>90</v>
      </c>
      <c r="I473" s="144">
        <v>18</v>
      </c>
      <c r="J473" s="144">
        <v>83</v>
      </c>
      <c r="K473" s="144">
        <v>16.5</v>
      </c>
      <c r="L473" s="144">
        <v>0</v>
      </c>
      <c r="M473" s="144">
        <v>0</v>
      </c>
      <c r="N473" s="144">
        <v>0</v>
      </c>
      <c r="O473" s="144">
        <v>0</v>
      </c>
      <c r="P473" s="144">
        <v>0</v>
      </c>
      <c r="Q473" s="144">
        <v>0</v>
      </c>
      <c r="R473" s="144">
        <v>0</v>
      </c>
      <c r="S473" s="144">
        <v>0</v>
      </c>
      <c r="T473" s="144">
        <v>0</v>
      </c>
      <c r="U473" s="144">
        <v>0</v>
      </c>
      <c r="V473" s="144">
        <v>0</v>
      </c>
      <c r="W473" s="144">
        <v>0</v>
      </c>
      <c r="X473" s="144">
        <v>0</v>
      </c>
      <c r="Y473" s="144">
        <v>0</v>
      </c>
      <c r="AB473" s="482"/>
      <c r="AC473" s="581"/>
      <c r="AD473" s="581"/>
      <c r="AE473" s="142"/>
      <c r="AF473" s="588"/>
      <c r="AG473" s="142"/>
      <c r="AH473" s="145"/>
      <c r="AI473" s="145"/>
      <c r="AJ473" s="142"/>
      <c r="AK473" s="142"/>
    </row>
    <row r="474" spans="4:37" ht="15" customHeight="1">
      <c r="D474" s="270">
        <v>38</v>
      </c>
      <c r="E474" s="144" t="s">
        <v>49</v>
      </c>
      <c r="F474" s="144">
        <v>0</v>
      </c>
      <c r="G474" s="144">
        <v>0</v>
      </c>
      <c r="H474" s="144">
        <v>0</v>
      </c>
      <c r="I474" s="144">
        <v>0</v>
      </c>
      <c r="J474" s="144">
        <v>0</v>
      </c>
      <c r="K474" s="144">
        <v>0</v>
      </c>
      <c r="L474" s="144">
        <v>0</v>
      </c>
      <c r="M474" s="144">
        <v>0</v>
      </c>
      <c r="N474" s="144">
        <v>0</v>
      </c>
      <c r="O474" s="144">
        <v>0</v>
      </c>
      <c r="P474" s="144">
        <v>0</v>
      </c>
      <c r="Q474" s="144">
        <v>0</v>
      </c>
      <c r="R474" s="144">
        <v>0</v>
      </c>
      <c r="S474" s="144">
        <v>0</v>
      </c>
      <c r="T474" s="144">
        <v>0</v>
      </c>
      <c r="U474" s="144">
        <v>0</v>
      </c>
      <c r="V474" s="144">
        <v>0</v>
      </c>
      <c r="W474" s="144">
        <v>0</v>
      </c>
      <c r="X474" s="144">
        <v>0</v>
      </c>
      <c r="Y474" s="144">
        <v>0</v>
      </c>
      <c r="AB474" s="581" t="s">
        <v>58</v>
      </c>
      <c r="AC474" s="581">
        <v>865</v>
      </c>
      <c r="AD474" s="581">
        <v>427.5</v>
      </c>
      <c r="AE474" s="142"/>
      <c r="AF474" s="588">
        <f t="shared" ref="AF474" si="22">AD474/AC474</f>
        <v>0.49421965317919075</v>
      </c>
      <c r="AG474" s="142"/>
      <c r="AH474" s="145"/>
      <c r="AI474" s="145"/>
      <c r="AJ474" s="142"/>
      <c r="AK474" s="142"/>
    </row>
    <row r="475" spans="4:37" ht="15" customHeight="1">
      <c r="D475" s="270">
        <v>217</v>
      </c>
      <c r="E475" s="144" t="s">
        <v>67</v>
      </c>
      <c r="F475" s="144">
        <v>1945</v>
      </c>
      <c r="G475" s="144">
        <v>482.25</v>
      </c>
      <c r="H475" s="144">
        <v>745</v>
      </c>
      <c r="I475" s="144">
        <v>149</v>
      </c>
      <c r="J475" s="144">
        <v>470</v>
      </c>
      <c r="K475" s="144">
        <v>94</v>
      </c>
      <c r="L475" s="144">
        <v>0</v>
      </c>
      <c r="M475" s="144">
        <v>0</v>
      </c>
      <c r="N475" s="144">
        <v>0</v>
      </c>
      <c r="O475" s="144">
        <v>0</v>
      </c>
      <c r="P475" s="144">
        <v>0</v>
      </c>
      <c r="Q475" s="144">
        <v>0</v>
      </c>
      <c r="R475" s="144">
        <v>0</v>
      </c>
      <c r="S475" s="144">
        <v>0</v>
      </c>
      <c r="T475" s="144">
        <v>0</v>
      </c>
      <c r="U475" s="144">
        <v>0</v>
      </c>
      <c r="V475" s="144">
        <v>0</v>
      </c>
      <c r="W475" s="144">
        <v>0</v>
      </c>
      <c r="X475" s="144">
        <v>0</v>
      </c>
      <c r="Y475" s="144">
        <v>0</v>
      </c>
      <c r="AB475" s="581"/>
      <c r="AC475" s="581"/>
      <c r="AD475" s="581"/>
      <c r="AE475" s="142"/>
      <c r="AF475" s="588"/>
      <c r="AG475" s="142"/>
      <c r="AH475" s="145"/>
      <c r="AI475" s="145"/>
      <c r="AJ475" s="142"/>
      <c r="AK475" s="142"/>
    </row>
    <row r="476" spans="4:37" ht="15" customHeight="1">
      <c r="D476" s="270">
        <v>87</v>
      </c>
      <c r="E476" s="144" t="s">
        <v>68</v>
      </c>
      <c r="F476" s="144">
        <v>763</v>
      </c>
      <c r="G476" s="144">
        <v>189.5</v>
      </c>
      <c r="H476" s="144">
        <v>700</v>
      </c>
      <c r="I476" s="144">
        <v>140</v>
      </c>
      <c r="J476" s="144">
        <v>80</v>
      </c>
      <c r="K476" s="144">
        <v>16</v>
      </c>
      <c r="L476" s="144">
        <v>400</v>
      </c>
      <c r="M476" s="144">
        <v>200</v>
      </c>
      <c r="N476" s="144">
        <v>42</v>
      </c>
      <c r="O476" s="144">
        <v>8.4</v>
      </c>
      <c r="P476" s="144">
        <v>0</v>
      </c>
      <c r="Q476" s="144">
        <v>0</v>
      </c>
      <c r="R476" s="144">
        <v>0</v>
      </c>
      <c r="S476" s="144">
        <v>0</v>
      </c>
      <c r="T476" s="144">
        <v>0</v>
      </c>
      <c r="U476" s="144">
        <v>0</v>
      </c>
      <c r="V476" s="144">
        <v>0</v>
      </c>
      <c r="W476" s="144">
        <v>0</v>
      </c>
      <c r="X476" s="144">
        <v>0</v>
      </c>
      <c r="Y476" s="144">
        <v>0</v>
      </c>
      <c r="AB476" s="581" t="s">
        <v>59</v>
      </c>
      <c r="AC476" s="581">
        <v>567</v>
      </c>
      <c r="AD476" s="581">
        <v>113.4</v>
      </c>
      <c r="AE476" s="142"/>
      <c r="AF476" s="588">
        <f t="shared" ref="AF476" si="23">AD476/AC476</f>
        <v>0.2</v>
      </c>
      <c r="AG476" s="142"/>
      <c r="AH476" s="145"/>
      <c r="AI476" s="145"/>
      <c r="AJ476" s="142"/>
      <c r="AK476" s="142"/>
    </row>
    <row r="477" spans="4:37" ht="15" customHeight="1">
      <c r="D477" s="270">
        <v>63</v>
      </c>
      <c r="E477" s="144" t="s">
        <v>69</v>
      </c>
      <c r="F477" s="144">
        <v>355</v>
      </c>
      <c r="G477" s="144">
        <v>88</v>
      </c>
      <c r="H477" s="144">
        <v>595</v>
      </c>
      <c r="I477" s="144">
        <v>119</v>
      </c>
      <c r="J477" s="144">
        <v>0</v>
      </c>
      <c r="K477" s="144">
        <v>0</v>
      </c>
      <c r="L477" s="144">
        <v>0</v>
      </c>
      <c r="M477" s="144">
        <v>0</v>
      </c>
      <c r="N477" s="144">
        <v>0</v>
      </c>
      <c r="O477" s="144">
        <v>0</v>
      </c>
      <c r="P477" s="144">
        <v>0</v>
      </c>
      <c r="Q477" s="144">
        <v>0</v>
      </c>
      <c r="R477" s="144">
        <v>0</v>
      </c>
      <c r="S477" s="144">
        <v>0</v>
      </c>
      <c r="T477" s="144">
        <v>0</v>
      </c>
      <c r="U477" s="144">
        <v>0</v>
      </c>
      <c r="V477" s="144">
        <v>0</v>
      </c>
      <c r="W477" s="144">
        <v>0</v>
      </c>
      <c r="X477" s="144">
        <v>0</v>
      </c>
      <c r="Y477" s="144">
        <v>0</v>
      </c>
      <c r="AB477" s="581"/>
      <c r="AC477" s="581"/>
      <c r="AD477" s="581"/>
      <c r="AE477" s="142"/>
      <c r="AF477" s="588"/>
      <c r="AG477" s="142"/>
      <c r="AH477" s="145"/>
      <c r="AI477" s="145"/>
      <c r="AJ477" s="142"/>
      <c r="AK477" s="142"/>
    </row>
    <row r="478" spans="4:37" ht="15" customHeight="1">
      <c r="D478" s="270">
        <v>33</v>
      </c>
      <c r="E478" s="144" t="s">
        <v>71</v>
      </c>
      <c r="F478" s="144">
        <v>1835</v>
      </c>
      <c r="G478" s="144">
        <v>457.5</v>
      </c>
      <c r="H478" s="144">
        <v>1090</v>
      </c>
      <c r="I478" s="144">
        <v>218</v>
      </c>
      <c r="J478" s="144">
        <v>0</v>
      </c>
      <c r="K478" s="144">
        <v>0</v>
      </c>
      <c r="L478" s="144">
        <v>0</v>
      </c>
      <c r="M478" s="144">
        <v>0</v>
      </c>
      <c r="N478" s="144">
        <v>0</v>
      </c>
      <c r="O478" s="144">
        <v>0</v>
      </c>
      <c r="P478" s="144">
        <v>150</v>
      </c>
      <c r="Q478" s="144">
        <v>22.5</v>
      </c>
      <c r="R478" s="144">
        <v>0</v>
      </c>
      <c r="S478" s="144">
        <v>0</v>
      </c>
      <c r="T478" s="144">
        <v>0</v>
      </c>
      <c r="U478" s="144">
        <v>0</v>
      </c>
      <c r="V478" s="144">
        <v>0</v>
      </c>
      <c r="W478" s="144">
        <v>0</v>
      </c>
      <c r="X478" s="144">
        <v>0</v>
      </c>
      <c r="Y478" s="144">
        <v>0</v>
      </c>
      <c r="AB478" s="581" t="s">
        <v>63</v>
      </c>
      <c r="AC478" s="581">
        <v>160</v>
      </c>
      <c r="AD478" s="581">
        <v>60</v>
      </c>
      <c r="AE478" s="142"/>
      <c r="AF478" s="588">
        <f t="shared" ref="AF478" si="24">AD478/AC478</f>
        <v>0.375</v>
      </c>
      <c r="AG478" s="142"/>
      <c r="AH478" s="145"/>
      <c r="AI478" s="145"/>
      <c r="AJ478" s="142"/>
      <c r="AK478" s="142"/>
    </row>
    <row r="479" spans="4:37" ht="15" customHeight="1">
      <c r="D479" s="270">
        <v>83</v>
      </c>
      <c r="E479" s="144" t="s">
        <v>72</v>
      </c>
      <c r="F479" s="144">
        <v>4030</v>
      </c>
      <c r="G479" s="144">
        <v>1007.5</v>
      </c>
      <c r="H479" s="144">
        <v>2450</v>
      </c>
      <c r="I479" s="144">
        <v>490</v>
      </c>
      <c r="J479" s="144">
        <v>690</v>
      </c>
      <c r="K479" s="144">
        <v>138</v>
      </c>
      <c r="L479" s="144">
        <v>0</v>
      </c>
      <c r="M479" s="144">
        <v>0</v>
      </c>
      <c r="N479" s="144">
        <v>0</v>
      </c>
      <c r="O479" s="144">
        <v>0</v>
      </c>
      <c r="P479" s="144">
        <v>0</v>
      </c>
      <c r="Q479" s="144">
        <v>0</v>
      </c>
      <c r="R479" s="144">
        <v>0</v>
      </c>
      <c r="S479" s="144">
        <v>0</v>
      </c>
      <c r="T479" s="144">
        <v>0</v>
      </c>
      <c r="U479" s="144">
        <v>0</v>
      </c>
      <c r="V479" s="144">
        <v>0</v>
      </c>
      <c r="W479" s="144">
        <v>0</v>
      </c>
      <c r="X479" s="144">
        <v>0</v>
      </c>
      <c r="Y479" s="144">
        <v>0</v>
      </c>
      <c r="AB479" s="581"/>
      <c r="AC479" s="581"/>
      <c r="AD479" s="581"/>
      <c r="AE479" s="142"/>
      <c r="AF479" s="588"/>
      <c r="AG479" s="142"/>
      <c r="AH479" s="145"/>
      <c r="AI479" s="145"/>
      <c r="AJ479" s="142"/>
      <c r="AK479" s="142"/>
    </row>
    <row r="480" spans="4:37" ht="15" customHeight="1">
      <c r="D480" s="270">
        <v>49</v>
      </c>
      <c r="E480" s="144" t="s">
        <v>73</v>
      </c>
      <c r="F480" s="144">
        <v>430</v>
      </c>
      <c r="G480" s="144">
        <v>106.25</v>
      </c>
      <c r="H480" s="144">
        <v>910</v>
      </c>
      <c r="I480" s="144">
        <v>182</v>
      </c>
      <c r="J480" s="144">
        <v>270</v>
      </c>
      <c r="K480" s="144">
        <v>54</v>
      </c>
      <c r="L480" s="144">
        <v>0</v>
      </c>
      <c r="M480" s="144">
        <v>0</v>
      </c>
      <c r="N480" s="144">
        <v>0</v>
      </c>
      <c r="O480" s="144">
        <v>0</v>
      </c>
      <c r="P480" s="144">
        <v>0</v>
      </c>
      <c r="Q480" s="144">
        <v>0</v>
      </c>
      <c r="R480" s="144">
        <v>0</v>
      </c>
      <c r="S480" s="144">
        <v>0</v>
      </c>
      <c r="T480" s="144">
        <v>0</v>
      </c>
      <c r="U480" s="144">
        <v>0</v>
      </c>
      <c r="V480" s="144">
        <v>3.5</v>
      </c>
      <c r="W480" s="144">
        <v>1.75</v>
      </c>
      <c r="X480" s="144">
        <v>0</v>
      </c>
      <c r="Y480" s="144">
        <v>0</v>
      </c>
      <c r="AB480" s="581" t="s">
        <v>60</v>
      </c>
      <c r="AC480" s="581">
        <v>90</v>
      </c>
      <c r="AD480" s="581">
        <v>13.5</v>
      </c>
      <c r="AE480" s="142"/>
      <c r="AF480" s="588">
        <f t="shared" ref="AF480" si="25">AD480/AC480</f>
        <v>0.15</v>
      </c>
      <c r="AG480" s="142"/>
      <c r="AH480" s="145"/>
      <c r="AI480" s="145"/>
      <c r="AJ480" s="142"/>
      <c r="AK480" s="142"/>
    </row>
    <row r="481" spans="4:37" ht="15" customHeight="1">
      <c r="D481" s="270">
        <v>195</v>
      </c>
      <c r="E481" s="144" t="s">
        <v>75</v>
      </c>
      <c r="F481" s="144">
        <v>1451</v>
      </c>
      <c r="G481" s="144">
        <v>362.25</v>
      </c>
      <c r="H481" s="144">
        <v>1005</v>
      </c>
      <c r="I481" s="144">
        <v>199</v>
      </c>
      <c r="J481" s="144">
        <v>120</v>
      </c>
      <c r="K481" s="144">
        <v>24</v>
      </c>
      <c r="L481" s="144">
        <v>85</v>
      </c>
      <c r="M481" s="144">
        <v>42.5</v>
      </c>
      <c r="N481" s="144">
        <v>0</v>
      </c>
      <c r="O481" s="144">
        <v>0</v>
      </c>
      <c r="P481" s="144">
        <v>0</v>
      </c>
      <c r="Q481" s="144">
        <v>0</v>
      </c>
      <c r="R481" s="144">
        <v>0</v>
      </c>
      <c r="S481" s="144">
        <v>0</v>
      </c>
      <c r="T481" s="144">
        <v>0</v>
      </c>
      <c r="U481" s="144">
        <v>0</v>
      </c>
      <c r="V481" s="144">
        <v>7.5</v>
      </c>
      <c r="W481" s="144">
        <v>3.75</v>
      </c>
      <c r="X481" s="144">
        <v>0</v>
      </c>
      <c r="Y481" s="144">
        <v>0</v>
      </c>
      <c r="AB481" s="581"/>
      <c r="AC481" s="581"/>
      <c r="AD481" s="581"/>
      <c r="AE481" s="142"/>
      <c r="AF481" s="588"/>
      <c r="AG481" s="142"/>
      <c r="AH481" s="145"/>
      <c r="AI481" s="145"/>
      <c r="AJ481" s="142"/>
      <c r="AK481" s="142"/>
    </row>
    <row r="482" spans="4:37" ht="15" customHeight="1">
      <c r="D482" s="270">
        <v>26</v>
      </c>
      <c r="E482" s="144" t="s">
        <v>80</v>
      </c>
      <c r="F482" s="144">
        <v>1095</v>
      </c>
      <c r="G482" s="144">
        <v>273.75</v>
      </c>
      <c r="H482" s="144">
        <v>70</v>
      </c>
      <c r="I482" s="144">
        <v>16</v>
      </c>
      <c r="J482" s="144">
        <v>0</v>
      </c>
      <c r="K482" s="144">
        <v>0</v>
      </c>
      <c r="L482" s="144">
        <v>0</v>
      </c>
      <c r="M482" s="144">
        <v>0</v>
      </c>
      <c r="N482" s="144">
        <v>0</v>
      </c>
      <c r="O482" s="144">
        <v>0</v>
      </c>
      <c r="P482" s="144">
        <v>0</v>
      </c>
      <c r="Q482" s="144">
        <v>0</v>
      </c>
      <c r="R482" s="144">
        <v>0</v>
      </c>
      <c r="S482" s="144">
        <v>0</v>
      </c>
      <c r="T482" s="144">
        <v>0</v>
      </c>
      <c r="U482" s="144">
        <v>0</v>
      </c>
      <c r="V482" s="144">
        <v>0</v>
      </c>
      <c r="W482" s="144">
        <v>0</v>
      </c>
      <c r="X482" s="144">
        <v>0</v>
      </c>
      <c r="Y482" s="144">
        <v>0</v>
      </c>
      <c r="AB482" s="581" t="s">
        <v>61</v>
      </c>
      <c r="AC482" s="581">
        <v>30</v>
      </c>
      <c r="AD482" s="581">
        <v>4.5</v>
      </c>
      <c r="AE482" s="142"/>
      <c r="AF482" s="588">
        <f t="shared" ref="AF482" si="26">AD482/AC482</f>
        <v>0.15</v>
      </c>
      <c r="AG482" s="142"/>
      <c r="AH482" s="145"/>
      <c r="AI482" s="145"/>
      <c r="AJ482" s="142"/>
      <c r="AK482" s="142"/>
    </row>
    <row r="483" spans="4:37" ht="15" customHeight="1">
      <c r="D483" s="270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AB483" s="581"/>
      <c r="AC483" s="581"/>
      <c r="AD483" s="581"/>
      <c r="AE483" s="142"/>
      <c r="AF483" s="588"/>
      <c r="AG483" s="142"/>
      <c r="AH483" s="145"/>
      <c r="AI483" s="145"/>
      <c r="AJ483" s="142"/>
      <c r="AK483" s="142"/>
    </row>
    <row r="484" spans="4:37" ht="15" customHeight="1">
      <c r="D484" s="270">
        <v>21</v>
      </c>
      <c r="E484" s="144" t="s">
        <v>82</v>
      </c>
      <c r="F484" s="144">
        <v>112</v>
      </c>
      <c r="G484" s="144">
        <v>28</v>
      </c>
      <c r="H484" s="144">
        <v>20</v>
      </c>
      <c r="I484" s="144">
        <v>4.5</v>
      </c>
      <c r="J484" s="144">
        <v>0</v>
      </c>
      <c r="K484" s="144">
        <v>0</v>
      </c>
      <c r="L484" s="144">
        <v>0</v>
      </c>
      <c r="M484" s="144">
        <v>0</v>
      </c>
      <c r="N484" s="144">
        <v>0</v>
      </c>
      <c r="O484" s="144">
        <v>0</v>
      </c>
      <c r="P484" s="144">
        <v>0</v>
      </c>
      <c r="Q484" s="144">
        <v>0</v>
      </c>
      <c r="R484" s="144">
        <v>0</v>
      </c>
      <c r="S484" s="144">
        <v>0</v>
      </c>
      <c r="T484" s="144">
        <v>0</v>
      </c>
      <c r="U484" s="144">
        <v>0</v>
      </c>
      <c r="V484" s="144">
        <v>0</v>
      </c>
      <c r="W484" s="144">
        <v>0</v>
      </c>
      <c r="X484" s="144">
        <v>0</v>
      </c>
      <c r="Y484" s="144">
        <v>0</v>
      </c>
      <c r="AB484" s="581" t="s">
        <v>64</v>
      </c>
      <c r="AC484" s="581">
        <v>11</v>
      </c>
      <c r="AD484" s="581">
        <v>5.5</v>
      </c>
      <c r="AE484" s="142"/>
      <c r="AF484" s="588">
        <f t="shared" ref="AF484" si="27">AD484/AC484</f>
        <v>0.5</v>
      </c>
      <c r="AG484" s="142"/>
      <c r="AH484" s="145"/>
      <c r="AI484" s="145"/>
      <c r="AJ484" s="142"/>
      <c r="AK484" s="142"/>
    </row>
    <row r="485" spans="4:37" ht="15" customHeight="1">
      <c r="D485" s="270">
        <v>14</v>
      </c>
      <c r="E485" s="144" t="s">
        <v>85</v>
      </c>
      <c r="F485" s="144">
        <v>270</v>
      </c>
      <c r="G485" s="144">
        <v>67.5</v>
      </c>
      <c r="H485" s="144">
        <v>281</v>
      </c>
      <c r="I485" s="144">
        <v>56</v>
      </c>
      <c r="J485" s="144">
        <v>40</v>
      </c>
      <c r="K485" s="144">
        <v>8</v>
      </c>
      <c r="L485" s="144">
        <v>0</v>
      </c>
      <c r="M485" s="144">
        <v>0</v>
      </c>
      <c r="N485" s="144">
        <v>0</v>
      </c>
      <c r="O485" s="144">
        <v>0</v>
      </c>
      <c r="P485" s="144">
        <v>0</v>
      </c>
      <c r="Q485" s="144">
        <v>0</v>
      </c>
      <c r="R485" s="144">
        <v>0</v>
      </c>
      <c r="S485" s="144">
        <v>0</v>
      </c>
      <c r="T485" s="144">
        <v>0</v>
      </c>
      <c r="U485" s="144">
        <v>0</v>
      </c>
      <c r="V485" s="144">
        <v>0</v>
      </c>
      <c r="W485" s="144">
        <v>0</v>
      </c>
      <c r="X485" s="144">
        <v>0</v>
      </c>
      <c r="Y485" s="144">
        <v>0</v>
      </c>
      <c r="AB485" s="581"/>
      <c r="AC485" s="581"/>
      <c r="AD485" s="581"/>
      <c r="AE485" s="142"/>
      <c r="AF485" s="588"/>
      <c r="AG485" s="142"/>
      <c r="AH485" s="145"/>
      <c r="AI485" s="145"/>
      <c r="AJ485" s="142"/>
      <c r="AK485" s="142"/>
    </row>
    <row r="486" spans="4:37" ht="15" customHeight="1">
      <c r="D486" s="304">
        <f>SUM(D468:D485)</f>
        <v>1396</v>
      </c>
      <c r="E486" s="144" t="s">
        <v>87</v>
      </c>
      <c r="F486" s="144">
        <v>22642</v>
      </c>
      <c r="G486" s="144">
        <v>5637</v>
      </c>
      <c r="H486" s="144">
        <v>14256.5</v>
      </c>
      <c r="I486" s="144">
        <v>2850</v>
      </c>
      <c r="J486" s="144">
        <v>4901</v>
      </c>
      <c r="K486" s="144">
        <v>988</v>
      </c>
      <c r="L486" s="144">
        <v>865</v>
      </c>
      <c r="M486" s="144">
        <v>427.5</v>
      </c>
      <c r="N486" s="144">
        <v>567</v>
      </c>
      <c r="O486" s="144">
        <v>113.4</v>
      </c>
      <c r="P486" s="144">
        <v>160</v>
      </c>
      <c r="Q486" s="144">
        <v>60</v>
      </c>
      <c r="R486" s="144">
        <v>90</v>
      </c>
      <c r="S486" s="144">
        <v>13.5</v>
      </c>
      <c r="T486" s="144">
        <v>30</v>
      </c>
      <c r="U486" s="144">
        <v>4.5</v>
      </c>
      <c r="V486" s="144">
        <v>11</v>
      </c>
      <c r="W486" s="144">
        <v>5.5</v>
      </c>
      <c r="X486" s="144">
        <v>10</v>
      </c>
      <c r="Y486" s="144">
        <v>1</v>
      </c>
      <c r="AB486" s="581" t="s">
        <v>62</v>
      </c>
      <c r="AC486" s="581">
        <v>10</v>
      </c>
      <c r="AD486" s="581">
        <v>1</v>
      </c>
      <c r="AE486" s="142"/>
      <c r="AF486" s="588">
        <f t="shared" ref="AF486" si="28">AD486/AC486</f>
        <v>0.1</v>
      </c>
      <c r="AG486" s="142"/>
      <c r="AH486" s="145"/>
      <c r="AI486" s="145"/>
      <c r="AJ486" s="142"/>
      <c r="AK486" s="142"/>
    </row>
    <row r="487" spans="4:37" ht="15" customHeight="1">
      <c r="D487" s="142"/>
      <c r="E487" s="142"/>
      <c r="F487" s="142"/>
      <c r="G487" s="142"/>
      <c r="H487" s="142"/>
      <c r="I487" s="142"/>
      <c r="J487" s="142"/>
      <c r="K487" s="142"/>
      <c r="L487" s="142"/>
      <c r="M487" s="142"/>
      <c r="N487" s="142"/>
      <c r="O487" s="142"/>
      <c r="P487" s="142"/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  <c r="AA487" s="142"/>
      <c r="AB487" s="581"/>
      <c r="AC487" s="581"/>
      <c r="AD487" s="581"/>
      <c r="AE487" s="142"/>
      <c r="AF487" s="588"/>
      <c r="AG487" s="142"/>
      <c r="AH487" s="142"/>
      <c r="AI487" s="142"/>
      <c r="AJ487" s="142"/>
      <c r="AK487" s="142"/>
    </row>
    <row r="488" spans="4:37" ht="15" customHeight="1">
      <c r="D488" s="142"/>
      <c r="E488" s="142"/>
      <c r="F488" s="142"/>
      <c r="G488" s="142"/>
      <c r="H488" s="142"/>
      <c r="I488" s="142"/>
      <c r="J488" s="142"/>
      <c r="K488" s="142"/>
      <c r="L488" s="142"/>
      <c r="M488" s="142"/>
      <c r="N488" s="142"/>
      <c r="O488" s="142"/>
      <c r="P488" s="142"/>
      <c r="Q488" s="142"/>
      <c r="R488" s="142"/>
      <c r="S488" s="142"/>
      <c r="T488" s="142"/>
      <c r="U488" s="142"/>
      <c r="V488" s="142"/>
      <c r="W488" s="142"/>
      <c r="X488" s="142"/>
      <c r="Y488" s="142"/>
      <c r="Z488" s="142"/>
      <c r="AA488" s="142"/>
      <c r="AB488" s="142"/>
      <c r="AC488" s="142"/>
      <c r="AD488" s="142"/>
      <c r="AE488" s="142"/>
      <c r="AF488" s="142"/>
      <c r="AG488" s="142"/>
      <c r="AH488" s="142"/>
      <c r="AI488" s="142"/>
      <c r="AJ488" s="142"/>
      <c r="AK488" s="142"/>
    </row>
    <row r="489" spans="4:37" ht="15" customHeight="1">
      <c r="D489" s="142"/>
      <c r="E489" s="142"/>
      <c r="H489" s="142"/>
      <c r="I489" s="142"/>
      <c r="L489" s="142"/>
      <c r="M489" s="142"/>
      <c r="N489" s="142"/>
      <c r="O489" s="142"/>
      <c r="P489" s="142"/>
      <c r="Q489" s="142"/>
      <c r="R489" s="142"/>
      <c r="S489" s="142"/>
      <c r="T489" s="142"/>
      <c r="U489" s="142"/>
      <c r="V489" s="142"/>
      <c r="W489" s="142"/>
      <c r="X489" s="142"/>
      <c r="Y489" s="142"/>
      <c r="Z489" s="142"/>
      <c r="AA489" s="142"/>
      <c r="AB489" s="142"/>
      <c r="AC489" s="142"/>
      <c r="AD489" s="142"/>
      <c r="AE489" s="142"/>
      <c r="AF489" s="142"/>
      <c r="AG489" s="142"/>
      <c r="AH489" s="142"/>
      <c r="AI489" s="142"/>
      <c r="AJ489" s="142"/>
      <c r="AK489" s="142"/>
    </row>
    <row r="491" spans="4:37" ht="15" customHeight="1">
      <c r="E491" s="617" t="s">
        <v>1</v>
      </c>
      <c r="F491" s="619" t="s">
        <v>758</v>
      </c>
      <c r="G491" s="620"/>
      <c r="H491" s="619" t="s">
        <v>759</v>
      </c>
      <c r="I491" s="620"/>
      <c r="J491" s="619" t="s">
        <v>760</v>
      </c>
      <c r="K491" s="620"/>
      <c r="L491" s="619" t="s">
        <v>761</v>
      </c>
      <c r="M491" s="620"/>
      <c r="N491" s="619" t="s">
        <v>762</v>
      </c>
      <c r="O491" s="620"/>
      <c r="P491" s="619" t="s">
        <v>763</v>
      </c>
      <c r="Q491" s="620"/>
      <c r="R491" s="619" t="s">
        <v>764</v>
      </c>
      <c r="S491" s="620"/>
      <c r="T491" s="619" t="s">
        <v>765</v>
      </c>
      <c r="U491" s="620"/>
      <c r="V491" s="619" t="s">
        <v>87</v>
      </c>
      <c r="W491" s="620"/>
    </row>
    <row r="492" spans="4:37" ht="29.25" customHeight="1">
      <c r="E492" s="618"/>
      <c r="F492" s="251" t="s">
        <v>0</v>
      </c>
      <c r="G492" s="251" t="s">
        <v>766</v>
      </c>
      <c r="H492" s="251" t="s">
        <v>0</v>
      </c>
      <c r="I492" s="251" t="s">
        <v>766</v>
      </c>
      <c r="J492" s="251" t="s">
        <v>0</v>
      </c>
      <c r="K492" s="251" t="s">
        <v>766</v>
      </c>
      <c r="L492" s="251" t="s">
        <v>0</v>
      </c>
      <c r="M492" s="251" t="s">
        <v>766</v>
      </c>
      <c r="N492" s="251" t="s">
        <v>0</v>
      </c>
      <c r="O492" s="251" t="s">
        <v>766</v>
      </c>
      <c r="P492" s="251" t="s">
        <v>0</v>
      </c>
      <c r="Q492" s="251" t="s">
        <v>766</v>
      </c>
      <c r="R492" s="251" t="s">
        <v>0</v>
      </c>
      <c r="S492" s="251" t="s">
        <v>766</v>
      </c>
      <c r="T492" s="251" t="s">
        <v>0</v>
      </c>
      <c r="U492" s="251" t="s">
        <v>766</v>
      </c>
      <c r="V492" s="251" t="s">
        <v>0</v>
      </c>
      <c r="W492" s="251" t="s">
        <v>766</v>
      </c>
    </row>
    <row r="493" spans="4:37" ht="15" customHeight="1">
      <c r="E493" s="173" t="s">
        <v>18</v>
      </c>
      <c r="F493" s="252">
        <v>0.5679012345679012</v>
      </c>
      <c r="G493" s="207">
        <v>0</v>
      </c>
      <c r="H493" s="252">
        <v>0.37037037037037035</v>
      </c>
      <c r="I493" s="252">
        <v>0.46570397111913359</v>
      </c>
      <c r="J493" s="252">
        <v>2.4691358024691357E-2</v>
      </c>
      <c r="K493" s="252">
        <v>0.10649819494584838</v>
      </c>
      <c r="L493" s="252">
        <v>0</v>
      </c>
      <c r="M493" s="252">
        <v>0</v>
      </c>
      <c r="N493" s="252">
        <v>3.7037037037037035E-2</v>
      </c>
      <c r="O493" s="252">
        <v>0.42779783393501802</v>
      </c>
      <c r="P493" s="253">
        <v>0</v>
      </c>
      <c r="Q493" s="253">
        <v>0</v>
      </c>
      <c r="R493" s="253">
        <v>0</v>
      </c>
      <c r="S493" s="253">
        <v>0</v>
      </c>
      <c r="T493" s="253">
        <v>0</v>
      </c>
      <c r="U493" s="253">
        <v>0</v>
      </c>
      <c r="V493" s="252">
        <v>4.8042704626334518E-2</v>
      </c>
      <c r="W493" s="252">
        <v>1.5823227698531523E-2</v>
      </c>
    </row>
    <row r="494" spans="4:37" ht="15" customHeight="1">
      <c r="E494" s="173" t="s">
        <v>38</v>
      </c>
      <c r="F494" s="252">
        <v>0.68686868686868685</v>
      </c>
      <c r="G494" s="207">
        <v>0</v>
      </c>
      <c r="H494" s="252">
        <v>0.18181818181818182</v>
      </c>
      <c r="I494" s="252">
        <v>2.7676518422971232E-2</v>
      </c>
      <c r="J494" s="252">
        <v>1.0101010101010102E-2</v>
      </c>
      <c r="K494" s="252">
        <v>6.5429121567307878E-3</v>
      </c>
      <c r="L494" s="252">
        <v>1.0101010101010102E-2</v>
      </c>
      <c r="M494" s="252">
        <v>1.1216420840109922E-2</v>
      </c>
      <c r="N494" s="252">
        <v>1.0101010101010102E-2</v>
      </c>
      <c r="O494" s="252">
        <v>1.6824631260164882E-2</v>
      </c>
      <c r="P494" s="252">
        <v>4.0404040404040407E-2</v>
      </c>
      <c r="Q494" s="252">
        <v>0.13483072551548803</v>
      </c>
      <c r="R494" s="252">
        <v>5.0505050505050504E-2</v>
      </c>
      <c r="S494" s="252">
        <v>0.47085599985044779</v>
      </c>
      <c r="T494" s="252">
        <v>1.0101010101010102E-2</v>
      </c>
      <c r="U494" s="252">
        <v>0.33205279195408749</v>
      </c>
      <c r="V494" s="252">
        <v>5.8718861209964411E-2</v>
      </c>
      <c r="W494" s="252">
        <v>0.12222843599675766</v>
      </c>
    </row>
    <row r="495" spans="4:37" ht="15" customHeight="1">
      <c r="E495" s="173" t="s">
        <v>43</v>
      </c>
      <c r="F495" s="252">
        <v>0.5679012345679012</v>
      </c>
      <c r="G495" s="207">
        <v>0</v>
      </c>
      <c r="H495" s="252">
        <v>0.18518518518518517</v>
      </c>
      <c r="I495" s="252">
        <v>4.4204322200392929E-2</v>
      </c>
      <c r="J495" s="252">
        <v>9.8765432098765427E-2</v>
      </c>
      <c r="K495" s="252">
        <v>7.4001309757694825E-2</v>
      </c>
      <c r="L495" s="252">
        <v>0</v>
      </c>
      <c r="M495" s="252">
        <v>0</v>
      </c>
      <c r="N495" s="252">
        <v>9.8765432098765427E-2</v>
      </c>
      <c r="O495" s="252">
        <v>0.22200392927308449</v>
      </c>
      <c r="P495" s="252">
        <v>1.2345679012345678E-2</v>
      </c>
      <c r="Q495" s="252">
        <v>4.6496398166339228E-2</v>
      </c>
      <c r="R495" s="252">
        <v>3.7037037037037035E-2</v>
      </c>
      <c r="S495" s="252">
        <v>0.61329404060248849</v>
      </c>
      <c r="T495" s="253">
        <v>0</v>
      </c>
      <c r="U495" s="253">
        <v>0</v>
      </c>
      <c r="V495" s="252">
        <v>4.8042704626334518E-2</v>
      </c>
      <c r="W495" s="252">
        <v>8.7227684821868726E-2</v>
      </c>
    </row>
    <row r="496" spans="4:37" ht="15" customHeight="1">
      <c r="E496" s="173" t="s">
        <v>44</v>
      </c>
      <c r="F496" s="252">
        <v>0.72549019607843135</v>
      </c>
      <c r="G496" s="207">
        <v>0</v>
      </c>
      <c r="H496" s="252">
        <v>0.23529411764705882</v>
      </c>
      <c r="I496" s="252">
        <v>0.18227091633466136</v>
      </c>
      <c r="J496" s="252">
        <v>1.9607843137254902E-2</v>
      </c>
      <c r="K496" s="252">
        <v>6.6733067729083662E-2</v>
      </c>
      <c r="L496" s="252">
        <v>9.8039215686274508E-3</v>
      </c>
      <c r="M496" s="252">
        <v>4.9800796812749001E-2</v>
      </c>
      <c r="N496" s="253">
        <v>0</v>
      </c>
      <c r="O496" s="253">
        <v>0</v>
      </c>
      <c r="P496" s="253">
        <v>0</v>
      </c>
      <c r="Q496" s="253">
        <v>0</v>
      </c>
      <c r="R496" s="252">
        <v>9.8039215686274508E-3</v>
      </c>
      <c r="S496" s="252">
        <v>0.70119521912350602</v>
      </c>
      <c r="T496" s="253">
        <v>0</v>
      </c>
      <c r="U496" s="253">
        <v>0</v>
      </c>
      <c r="V496" s="252">
        <v>6.0498220640569395E-2</v>
      </c>
      <c r="W496" s="252">
        <v>2.867602998073222E-2</v>
      </c>
    </row>
    <row r="497" spans="5:23" ht="15" customHeight="1">
      <c r="E497" s="173" t="s">
        <v>46</v>
      </c>
      <c r="F497" s="252">
        <v>0.58227848101265822</v>
      </c>
      <c r="G497" s="207">
        <v>0</v>
      </c>
      <c r="H497" s="252">
        <v>0.15189873417721519</v>
      </c>
      <c r="I497" s="252">
        <v>5.7170660503588367E-3</v>
      </c>
      <c r="J497" s="252">
        <v>7.5949367088607597E-2</v>
      </c>
      <c r="K497" s="252">
        <v>1.8854153995864251E-2</v>
      </c>
      <c r="L497" s="252">
        <v>1.2658227848101266E-2</v>
      </c>
      <c r="M497" s="252">
        <v>6.933463082350079E-3</v>
      </c>
      <c r="N497" s="252">
        <v>3.7974683544303799E-2</v>
      </c>
      <c r="O497" s="252">
        <v>3.5275513927746013E-2</v>
      </c>
      <c r="P497" s="252">
        <v>3.7974683544303799E-2</v>
      </c>
      <c r="Q497" s="252">
        <v>5.6927381097190123E-2</v>
      </c>
      <c r="R497" s="252">
        <v>7.5949367088607597E-2</v>
      </c>
      <c r="S497" s="252">
        <v>0.40384381462109231</v>
      </c>
      <c r="T497" s="252">
        <v>2.5316455696202531E-2</v>
      </c>
      <c r="U497" s="252">
        <v>0.47244860722539839</v>
      </c>
      <c r="V497" s="252">
        <v>4.68564650059312E-2</v>
      </c>
      <c r="W497" s="252">
        <v>0.23480641680438208</v>
      </c>
    </row>
    <row r="498" spans="5:23" ht="15" customHeight="1">
      <c r="E498" s="173" t="s">
        <v>47</v>
      </c>
      <c r="F498" s="252">
        <v>0.67200000000000004</v>
      </c>
      <c r="G498" s="207">
        <v>0</v>
      </c>
      <c r="H498" s="252">
        <v>0.216</v>
      </c>
      <c r="I498" s="252">
        <v>9.6746203904555308E-2</v>
      </c>
      <c r="J498" s="252">
        <v>1.6E-2</v>
      </c>
      <c r="K498" s="252">
        <v>3.2971800433839481E-2</v>
      </c>
      <c r="L498" s="252">
        <v>0.04</v>
      </c>
      <c r="M498" s="252">
        <v>9.9783080260303691E-2</v>
      </c>
      <c r="N498" s="252">
        <v>2.4E-2</v>
      </c>
      <c r="O498" s="252">
        <v>0.13969631236442517</v>
      </c>
      <c r="P498" s="252">
        <v>8.0000000000000002E-3</v>
      </c>
      <c r="Q498" s="252">
        <v>8.5032537960954446E-2</v>
      </c>
      <c r="R498" s="252">
        <v>2.4E-2</v>
      </c>
      <c r="S498" s="252">
        <v>0.54577006507592196</v>
      </c>
      <c r="T498" s="253">
        <v>0</v>
      </c>
      <c r="U498" s="253">
        <v>0</v>
      </c>
      <c r="V498" s="252">
        <v>7.4139976275207589E-2</v>
      </c>
      <c r="W498" s="252">
        <v>6.5834909467716904E-2</v>
      </c>
    </row>
    <row r="499" spans="5:23" ht="15" customHeight="1">
      <c r="E499" s="173" t="s">
        <v>49</v>
      </c>
      <c r="F499" s="252">
        <v>0.5</v>
      </c>
      <c r="G499" s="207">
        <v>0</v>
      </c>
      <c r="H499" s="252">
        <v>0.26315789473684209</v>
      </c>
      <c r="I499" s="252">
        <v>0.10971428571428571</v>
      </c>
      <c r="J499" s="252">
        <v>7.8947368421052627E-2</v>
      </c>
      <c r="K499" s="252">
        <v>8.9142857142857149E-2</v>
      </c>
      <c r="L499" s="252">
        <v>2.6315789473684209E-2</v>
      </c>
      <c r="M499" s="252">
        <v>5.4857142857142854E-2</v>
      </c>
      <c r="N499" s="252">
        <v>7.8947368421052627E-2</v>
      </c>
      <c r="O499" s="252">
        <v>0.30171428571428571</v>
      </c>
      <c r="P499" s="252">
        <v>5.2631578947368418E-2</v>
      </c>
      <c r="Q499" s="252">
        <v>0.44457142857142856</v>
      </c>
      <c r="R499" s="253">
        <v>0</v>
      </c>
      <c r="S499" s="253">
        <v>0</v>
      </c>
      <c r="T499" s="253">
        <v>0</v>
      </c>
      <c r="U499" s="253">
        <v>0</v>
      </c>
      <c r="V499" s="252">
        <v>2.2538552787663108E-2</v>
      </c>
      <c r="W499" s="252">
        <v>2.499155999316802E-2</v>
      </c>
    </row>
    <row r="500" spans="5:23" ht="15" customHeight="1">
      <c r="E500" s="173" t="s">
        <v>67</v>
      </c>
      <c r="F500" s="252">
        <v>0.71296296296296291</v>
      </c>
      <c r="G500" s="207">
        <v>0</v>
      </c>
      <c r="H500" s="252">
        <v>0.21296296296296297</v>
      </c>
      <c r="I500" s="252">
        <v>0.2</v>
      </c>
      <c r="J500" s="252">
        <v>1.8518518518518517E-2</v>
      </c>
      <c r="K500" s="252">
        <v>6.1878453038674036E-2</v>
      </c>
      <c r="L500" s="252">
        <v>9.2592592592592587E-3</v>
      </c>
      <c r="M500" s="252">
        <v>6.5193370165745862E-2</v>
      </c>
      <c r="N500" s="252">
        <v>3.2407407407407406E-2</v>
      </c>
      <c r="O500" s="252">
        <v>0.35027624309392263</v>
      </c>
      <c r="P500" s="252">
        <v>9.2592592592592587E-3</v>
      </c>
      <c r="Q500" s="252">
        <v>0.19779005524861878</v>
      </c>
      <c r="R500" s="252">
        <v>4.6296296296296294E-3</v>
      </c>
      <c r="S500" s="252">
        <v>0.12486187845303867</v>
      </c>
      <c r="T500" s="253">
        <v>0</v>
      </c>
      <c r="U500" s="253">
        <v>0</v>
      </c>
      <c r="V500" s="252">
        <v>0.12811387900355872</v>
      </c>
      <c r="W500" s="252">
        <v>5.1696826957296139E-2</v>
      </c>
    </row>
    <row r="501" spans="5:23" ht="15" customHeight="1">
      <c r="E501" s="173" t="s">
        <v>68</v>
      </c>
      <c r="F501" s="252">
        <v>0.14942528735632185</v>
      </c>
      <c r="G501" s="207">
        <v>0</v>
      </c>
      <c r="H501" s="252">
        <v>0.71264367816091956</v>
      </c>
      <c r="I501" s="252">
        <v>0.62567421790722766</v>
      </c>
      <c r="J501" s="252">
        <v>0.12643678160919541</v>
      </c>
      <c r="K501" s="252">
        <v>0.32901833872707659</v>
      </c>
      <c r="L501" s="252">
        <v>1.1494252873563218E-2</v>
      </c>
      <c r="M501" s="252">
        <v>4.5307443365695796E-2</v>
      </c>
      <c r="N501" s="253">
        <v>0</v>
      </c>
      <c r="O501" s="253">
        <v>0</v>
      </c>
      <c r="P501" s="253">
        <v>0</v>
      </c>
      <c r="Q501" s="253">
        <v>0</v>
      </c>
      <c r="R501" s="253">
        <v>0</v>
      </c>
      <c r="S501" s="253">
        <v>0</v>
      </c>
      <c r="T501" s="253">
        <v>0</v>
      </c>
      <c r="U501" s="253">
        <v>0</v>
      </c>
      <c r="V501" s="252">
        <v>5.1601423487544484E-2</v>
      </c>
      <c r="W501" s="252">
        <v>2.6476772701333435E-2</v>
      </c>
    </row>
    <row r="502" spans="5:23" ht="15" customHeight="1">
      <c r="E502" s="173" t="s">
        <v>69</v>
      </c>
      <c r="F502" s="252">
        <v>0.14285714285714285</v>
      </c>
      <c r="G502" s="207">
        <v>0</v>
      </c>
      <c r="H502" s="252">
        <v>0.77777777777777779</v>
      </c>
      <c r="I502" s="252">
        <v>0.75043630017452012</v>
      </c>
      <c r="J502" s="252">
        <v>7.9365079365079361E-2</v>
      </c>
      <c r="K502" s="252">
        <v>0.24956369982547993</v>
      </c>
      <c r="L502" s="253">
        <v>0</v>
      </c>
      <c r="M502" s="253">
        <v>0</v>
      </c>
      <c r="N502" s="253">
        <v>0</v>
      </c>
      <c r="O502" s="253">
        <v>0</v>
      </c>
      <c r="P502" s="253">
        <v>0</v>
      </c>
      <c r="Q502" s="253">
        <v>0</v>
      </c>
      <c r="R502" s="253">
        <v>0</v>
      </c>
      <c r="S502" s="253">
        <v>0</v>
      </c>
      <c r="T502" s="253">
        <v>0</v>
      </c>
      <c r="U502" s="253">
        <v>0</v>
      </c>
      <c r="V502" s="252">
        <v>3.7366548042704624E-2</v>
      </c>
      <c r="W502" s="252">
        <v>1.6365901572668887E-2</v>
      </c>
    </row>
    <row r="503" spans="5:23" ht="15" customHeight="1">
      <c r="E503" s="173" t="s">
        <v>71</v>
      </c>
      <c r="F503" s="252">
        <v>0.15151515151515152</v>
      </c>
      <c r="G503" s="207">
        <v>0</v>
      </c>
      <c r="H503" s="252">
        <v>0.60606060606060608</v>
      </c>
      <c r="I503" s="252">
        <v>0.34630350194552528</v>
      </c>
      <c r="J503" s="252">
        <v>0.18181818181818182</v>
      </c>
      <c r="K503" s="252">
        <v>0.37743190661478598</v>
      </c>
      <c r="L503" s="252">
        <v>3.0303030303030304E-2</v>
      </c>
      <c r="M503" s="252">
        <v>8.171206225680934E-2</v>
      </c>
      <c r="N503" s="252">
        <v>3.0303030303030304E-2</v>
      </c>
      <c r="O503" s="252">
        <v>0.19455252918287938</v>
      </c>
      <c r="P503" s="253">
        <v>0</v>
      </c>
      <c r="Q503" s="253">
        <v>0</v>
      </c>
      <c r="R503" s="253">
        <v>0</v>
      </c>
      <c r="S503" s="253">
        <v>0</v>
      </c>
      <c r="T503" s="253">
        <v>0</v>
      </c>
      <c r="U503" s="253">
        <v>0</v>
      </c>
      <c r="V503" s="252">
        <v>1.9572953736654804E-2</v>
      </c>
      <c r="W503" s="252">
        <v>1.468075638455813E-2</v>
      </c>
    </row>
    <row r="504" spans="5:23" ht="15" customHeight="1">
      <c r="E504" s="173" t="s">
        <v>72</v>
      </c>
      <c r="F504" s="252">
        <v>0.31325301204819278</v>
      </c>
      <c r="G504" s="207">
        <v>0</v>
      </c>
      <c r="H504" s="252">
        <v>0.54216867469879515</v>
      </c>
      <c r="I504" s="252">
        <v>0.54060324825986084</v>
      </c>
      <c r="J504" s="252">
        <v>0.12048192771084337</v>
      </c>
      <c r="K504" s="252">
        <v>0.33178654292343385</v>
      </c>
      <c r="L504" s="252">
        <v>1.2048192771084338E-2</v>
      </c>
      <c r="M504" s="252">
        <v>5.5684454756380508E-2</v>
      </c>
      <c r="N504" s="252">
        <v>1.2048192771084338E-2</v>
      </c>
      <c r="O504" s="252">
        <v>7.1925754060324823E-2</v>
      </c>
      <c r="P504" s="253">
        <v>0</v>
      </c>
      <c r="Q504" s="253">
        <v>0</v>
      </c>
      <c r="R504" s="253">
        <v>0</v>
      </c>
      <c r="S504" s="253">
        <v>0</v>
      </c>
      <c r="T504" s="253">
        <v>0</v>
      </c>
      <c r="U504" s="253">
        <v>0</v>
      </c>
      <c r="V504" s="252">
        <v>4.9228944246737842E-2</v>
      </c>
      <c r="W504" s="252">
        <v>2.462025681612667E-2</v>
      </c>
    </row>
    <row r="505" spans="5:23" ht="15" customHeight="1">
      <c r="E505" s="173" t="s">
        <v>73</v>
      </c>
      <c r="F505" s="252">
        <v>0.18367346938775511</v>
      </c>
      <c r="G505" s="207">
        <v>0</v>
      </c>
      <c r="H505" s="252">
        <v>0.59183673469387754</v>
      </c>
      <c r="I505" s="252">
        <v>0.39393939393939392</v>
      </c>
      <c r="J505" s="252">
        <v>0.16326530612244897</v>
      </c>
      <c r="K505" s="252">
        <v>0.24358974358974358</v>
      </c>
      <c r="L505" s="252">
        <v>4.0816326530612242E-2</v>
      </c>
      <c r="M505" s="252">
        <v>0.11538461538461539</v>
      </c>
      <c r="N505" s="253">
        <v>0</v>
      </c>
      <c r="O505" s="253">
        <v>0</v>
      </c>
      <c r="P505" s="253">
        <v>0</v>
      </c>
      <c r="Q505" s="253">
        <v>0</v>
      </c>
      <c r="R505" s="252">
        <v>2.0408163265306121E-2</v>
      </c>
      <c r="S505" s="252">
        <v>0.24708624708624707</v>
      </c>
      <c r="T505" s="253">
        <v>0</v>
      </c>
      <c r="U505" s="253">
        <v>0</v>
      </c>
      <c r="V505" s="252">
        <v>2.9062870699881376E-2</v>
      </c>
      <c r="W505" s="252">
        <v>2.4506009684729328E-2</v>
      </c>
    </row>
    <row r="506" spans="5:23" ht="15" customHeight="1">
      <c r="E506" s="173" t="s">
        <v>75</v>
      </c>
      <c r="F506" s="252">
        <v>0.23076923076923078</v>
      </c>
      <c r="G506" s="207">
        <v>0</v>
      </c>
      <c r="H506" s="252">
        <v>0.63589743589743586</v>
      </c>
      <c r="I506" s="252">
        <v>0.22016532085537158</v>
      </c>
      <c r="J506" s="252">
        <v>6.6666666666666666E-2</v>
      </c>
      <c r="K506" s="252">
        <v>7.7152767030506067E-2</v>
      </c>
      <c r="L506" s="252">
        <v>3.5897435897435895E-2</v>
      </c>
      <c r="M506" s="252">
        <v>8.0225222354729758E-2</v>
      </c>
      <c r="N506" s="252">
        <v>2.0512820512820513E-2</v>
      </c>
      <c r="O506" s="252">
        <v>8.0566606279643502E-2</v>
      </c>
      <c r="P506" s="253">
        <v>0</v>
      </c>
      <c r="Q506" s="253">
        <v>0</v>
      </c>
      <c r="R506" s="252">
        <v>5.1282051282051282E-3</v>
      </c>
      <c r="S506" s="252">
        <v>0.13928464136480742</v>
      </c>
      <c r="T506" s="252">
        <v>5.1282051282051282E-3</v>
      </c>
      <c r="U506" s="252">
        <v>0.4026054421149417</v>
      </c>
      <c r="V506" s="252">
        <v>0.11565836298932385</v>
      </c>
      <c r="W506" s="252">
        <v>0.12549704642603554</v>
      </c>
    </row>
    <row r="507" spans="5:23" ht="15" customHeight="1">
      <c r="E507" s="173" t="s">
        <v>80</v>
      </c>
      <c r="F507" s="252">
        <v>3.8461538461538464E-2</v>
      </c>
      <c r="G507" s="207">
        <v>0</v>
      </c>
      <c r="H507" s="252">
        <v>0.65384615384615385</v>
      </c>
      <c r="I507" s="252">
        <v>0.53271028037383172</v>
      </c>
      <c r="J507" s="252">
        <v>0.30769230769230771</v>
      </c>
      <c r="K507" s="252">
        <v>0.46728971962616822</v>
      </c>
      <c r="L507" s="253">
        <v>0</v>
      </c>
      <c r="M507" s="253">
        <v>0</v>
      </c>
      <c r="N507" s="253">
        <v>0</v>
      </c>
      <c r="O507" s="253">
        <v>0</v>
      </c>
      <c r="P507" s="253">
        <v>0</v>
      </c>
      <c r="Q507" s="253">
        <v>0</v>
      </c>
      <c r="R507" s="253">
        <v>0</v>
      </c>
      <c r="S507" s="253">
        <v>0</v>
      </c>
      <c r="T507" s="253">
        <v>0</v>
      </c>
      <c r="U507" s="253">
        <v>0</v>
      </c>
      <c r="V507" s="252">
        <v>1.542111506524318E-2</v>
      </c>
      <c r="W507" s="252">
        <v>1.222444305951533E-2</v>
      </c>
    </row>
    <row r="508" spans="5:23" ht="15" customHeight="1">
      <c r="E508" s="173"/>
      <c r="F508" s="252"/>
      <c r="G508" s="207"/>
      <c r="H508" s="252"/>
      <c r="I508" s="252"/>
      <c r="J508" s="252"/>
      <c r="K508" s="252"/>
      <c r="L508" s="252"/>
      <c r="M508" s="252"/>
      <c r="N508" s="252"/>
      <c r="O508" s="252"/>
      <c r="P508" s="253"/>
      <c r="Q508" s="253"/>
      <c r="R508" s="252"/>
      <c r="S508" s="252"/>
      <c r="T508" s="253"/>
      <c r="U508" s="253"/>
      <c r="V508" s="252"/>
      <c r="W508" s="252"/>
    </row>
    <row r="509" spans="5:23" ht="15" customHeight="1">
      <c r="E509" s="173" t="s">
        <v>82</v>
      </c>
      <c r="F509" s="252">
        <v>0.33333333333333331</v>
      </c>
      <c r="G509" s="207">
        <v>0</v>
      </c>
      <c r="H509" s="252">
        <v>0.61904761904761907</v>
      </c>
      <c r="I509" s="252">
        <v>0.79020979020979021</v>
      </c>
      <c r="J509" s="252">
        <v>4.7619047619047616E-2</v>
      </c>
      <c r="K509" s="252">
        <v>0.20979020979020979</v>
      </c>
      <c r="L509" s="253">
        <v>0</v>
      </c>
      <c r="M509" s="253">
        <v>0</v>
      </c>
      <c r="N509" s="253">
        <v>0</v>
      </c>
      <c r="O509" s="253">
        <v>0</v>
      </c>
      <c r="P509" s="253">
        <v>0</v>
      </c>
      <c r="Q509" s="253">
        <v>0</v>
      </c>
      <c r="R509" s="253">
        <v>0</v>
      </c>
      <c r="S509" s="253">
        <v>0</v>
      </c>
      <c r="T509" s="253">
        <v>0</v>
      </c>
      <c r="U509" s="253">
        <v>0</v>
      </c>
      <c r="V509" s="252">
        <v>1.2455516014234875E-2</v>
      </c>
      <c r="W509" s="252">
        <v>4.0843349474548882E-3</v>
      </c>
    </row>
    <row r="510" spans="5:23" ht="15" customHeight="1">
      <c r="E510" s="173" t="s">
        <v>85</v>
      </c>
      <c r="F510" s="252">
        <v>0.2857142857142857</v>
      </c>
      <c r="G510" s="207">
        <v>1</v>
      </c>
      <c r="H510" s="252">
        <v>0.42857142857142855</v>
      </c>
      <c r="I510" s="252">
        <v>0.29891304347826086</v>
      </c>
      <c r="J510" s="252">
        <v>0.21428571428571427</v>
      </c>
      <c r="K510" s="252">
        <v>0.45108695652173914</v>
      </c>
      <c r="L510" s="252">
        <v>7.1428571428571425E-2</v>
      </c>
      <c r="M510" s="252">
        <v>0.2391304347826087</v>
      </c>
      <c r="N510" s="253">
        <v>0</v>
      </c>
      <c r="O510" s="253">
        <v>0</v>
      </c>
      <c r="P510" s="253">
        <v>0</v>
      </c>
      <c r="Q510" s="253">
        <v>0</v>
      </c>
      <c r="R510" s="253">
        <v>0</v>
      </c>
      <c r="S510" s="253">
        <v>0</v>
      </c>
      <c r="T510" s="253">
        <v>0</v>
      </c>
      <c r="U510" s="253">
        <v>0</v>
      </c>
      <c r="V510" s="252">
        <v>8.3036773428232496E-3</v>
      </c>
      <c r="W510" s="252">
        <v>5.2553680442776179E-3</v>
      </c>
    </row>
    <row r="511" spans="5:23" ht="15" customHeight="1">
      <c r="E511" s="173" t="s">
        <v>87</v>
      </c>
      <c r="F511" s="252">
        <v>0.41637010676156583</v>
      </c>
      <c r="G511" s="207">
        <v>0</v>
      </c>
      <c r="H511" s="252">
        <v>0.43712930011862394</v>
      </c>
      <c r="I511" s="252">
        <v>0.1845325378686398</v>
      </c>
      <c r="J511" s="252">
        <v>7.9478054567022532E-2</v>
      </c>
      <c r="K511" s="252">
        <v>0.10720665192497848</v>
      </c>
      <c r="L511" s="252">
        <v>2.0166073546856466E-2</v>
      </c>
      <c r="M511" s="252">
        <v>4.7426840421320574E-2</v>
      </c>
      <c r="N511" s="252">
        <v>2.3724792408066429E-2</v>
      </c>
      <c r="O511" s="252">
        <v>9.9366442532836052E-2</v>
      </c>
      <c r="P511" s="252">
        <v>7.7105575326215899E-3</v>
      </c>
      <c r="Q511" s="252">
        <v>6.0836597469083299E-2</v>
      </c>
      <c r="R511" s="252">
        <v>1.3048635824436536E-2</v>
      </c>
      <c r="S511" s="252">
        <v>0.29852775434124817</v>
      </c>
      <c r="T511" s="252">
        <v>2.3724792408066431E-3</v>
      </c>
      <c r="U511" s="252">
        <v>0.20204605187619495</v>
      </c>
      <c r="V511" s="207">
        <v>1</v>
      </c>
      <c r="W511" s="207">
        <v>1</v>
      </c>
    </row>
    <row r="515" spans="2:41" ht="15" customHeight="1">
      <c r="E515" s="672" t="s">
        <v>1</v>
      </c>
      <c r="F515" s="672" t="s">
        <v>758</v>
      </c>
      <c r="G515" s="672"/>
      <c r="H515" s="672" t="s">
        <v>759</v>
      </c>
      <c r="I515" s="672"/>
      <c r="J515" s="672" t="s">
        <v>760</v>
      </c>
      <c r="K515" s="672"/>
      <c r="L515" s="672" t="s">
        <v>761</v>
      </c>
      <c r="M515" s="672"/>
      <c r="N515" s="672" t="s">
        <v>762</v>
      </c>
      <c r="O515" s="619"/>
      <c r="P515" s="680" t="s">
        <v>763</v>
      </c>
      <c r="Q515" s="672"/>
      <c r="R515" s="672" t="s">
        <v>764</v>
      </c>
      <c r="S515" s="672"/>
      <c r="T515" s="672" t="s">
        <v>765</v>
      </c>
      <c r="U515" s="672"/>
      <c r="V515" s="672" t="s">
        <v>87</v>
      </c>
      <c r="W515" s="672"/>
    </row>
    <row r="516" spans="2:41" ht="27" customHeight="1">
      <c r="E516" s="672"/>
      <c r="F516" s="251" t="s">
        <v>0</v>
      </c>
      <c r="G516" s="251" t="s">
        <v>766</v>
      </c>
      <c r="H516" s="251" t="s">
        <v>0</v>
      </c>
      <c r="I516" s="251" t="s">
        <v>766</v>
      </c>
      <c r="J516" s="251" t="s">
        <v>0</v>
      </c>
      <c r="K516" s="251" t="s">
        <v>766</v>
      </c>
      <c r="L516" s="251" t="s">
        <v>0</v>
      </c>
      <c r="M516" s="251" t="s">
        <v>766</v>
      </c>
      <c r="N516" s="251" t="s">
        <v>0</v>
      </c>
      <c r="O516" s="254" t="s">
        <v>766</v>
      </c>
      <c r="P516" s="255" t="s">
        <v>0</v>
      </c>
      <c r="Q516" s="251" t="s">
        <v>766</v>
      </c>
      <c r="R516" s="251" t="s">
        <v>0</v>
      </c>
      <c r="S516" s="251" t="s">
        <v>766</v>
      </c>
      <c r="T516" s="251" t="s">
        <v>0</v>
      </c>
      <c r="U516" s="251" t="s">
        <v>766</v>
      </c>
      <c r="V516" s="251" t="s">
        <v>0</v>
      </c>
      <c r="W516" s="251" t="s">
        <v>766</v>
      </c>
    </row>
    <row r="517" spans="2:41" ht="15" customHeight="1">
      <c r="B517">
        <f>SUM(F517:F524)</f>
        <v>537</v>
      </c>
      <c r="E517" s="173" t="s">
        <v>18</v>
      </c>
      <c r="F517" s="173">
        <v>46</v>
      </c>
      <c r="G517" s="173">
        <v>0</v>
      </c>
      <c r="H517" s="173">
        <v>30</v>
      </c>
      <c r="I517" s="173">
        <v>129</v>
      </c>
      <c r="J517" s="173">
        <v>2</v>
      </c>
      <c r="K517" s="173">
        <v>29.5</v>
      </c>
      <c r="L517" s="256">
        <v>0</v>
      </c>
      <c r="M517" s="256">
        <v>0</v>
      </c>
      <c r="N517" s="173">
        <v>3</v>
      </c>
      <c r="O517" s="257">
        <v>118.5</v>
      </c>
      <c r="P517" s="258">
        <v>0</v>
      </c>
      <c r="Q517" s="256">
        <v>0</v>
      </c>
      <c r="R517" s="256">
        <v>0</v>
      </c>
      <c r="S517" s="256">
        <v>0</v>
      </c>
      <c r="T517" s="256">
        <v>0</v>
      </c>
      <c r="U517" s="256">
        <v>0</v>
      </c>
      <c r="V517" s="173">
        <v>81</v>
      </c>
      <c r="W517" s="173">
        <v>277</v>
      </c>
    </row>
    <row r="518" spans="2:41" ht="15" customHeight="1">
      <c r="B518">
        <f>SUM(F525:F534)</f>
        <v>119</v>
      </c>
      <c r="E518" s="173" t="s">
        <v>38</v>
      </c>
      <c r="F518" s="173">
        <v>68</v>
      </c>
      <c r="G518" s="173">
        <v>0</v>
      </c>
      <c r="H518" s="173">
        <v>18</v>
      </c>
      <c r="I518" s="173">
        <v>59.22</v>
      </c>
      <c r="J518" s="173">
        <v>1</v>
      </c>
      <c r="K518" s="173">
        <v>14</v>
      </c>
      <c r="L518" s="173">
        <v>1</v>
      </c>
      <c r="M518" s="173">
        <v>24</v>
      </c>
      <c r="N518" s="173">
        <v>1</v>
      </c>
      <c r="O518" s="257">
        <v>36</v>
      </c>
      <c r="P518" s="259">
        <v>4</v>
      </c>
      <c r="Q518" s="173">
        <v>288.5</v>
      </c>
      <c r="R518" s="173">
        <v>5</v>
      </c>
      <c r="S518" s="173">
        <v>1007.5</v>
      </c>
      <c r="T518" s="173">
        <v>1</v>
      </c>
      <c r="U518" s="173">
        <v>710.5</v>
      </c>
      <c r="V518" s="173">
        <v>99</v>
      </c>
      <c r="W518" s="173">
        <v>2139.7199999999998</v>
      </c>
    </row>
    <row r="519" spans="2:41" ht="15" customHeight="1">
      <c r="E519" s="173" t="s">
        <v>43</v>
      </c>
      <c r="F519" s="173">
        <v>46</v>
      </c>
      <c r="G519" s="173">
        <v>0</v>
      </c>
      <c r="H519" s="173">
        <v>15</v>
      </c>
      <c r="I519" s="173">
        <v>67.5</v>
      </c>
      <c r="J519" s="173">
        <v>8</v>
      </c>
      <c r="K519" s="173">
        <v>113</v>
      </c>
      <c r="L519" s="256">
        <v>0</v>
      </c>
      <c r="M519" s="256">
        <v>0</v>
      </c>
      <c r="N519" s="173">
        <v>8</v>
      </c>
      <c r="O519" s="257">
        <v>339</v>
      </c>
      <c r="P519" s="259">
        <v>1</v>
      </c>
      <c r="Q519" s="173">
        <v>71</v>
      </c>
      <c r="R519" s="173">
        <v>3</v>
      </c>
      <c r="S519" s="173">
        <v>936.5</v>
      </c>
      <c r="T519" s="256">
        <v>0</v>
      </c>
      <c r="U519" s="256">
        <v>0</v>
      </c>
      <c r="V519" s="173">
        <v>81</v>
      </c>
      <c r="W519" s="173">
        <v>1527</v>
      </c>
    </row>
    <row r="520" spans="2:41" ht="15" customHeight="1">
      <c r="E520" s="173" t="s">
        <v>44</v>
      </c>
      <c r="F520" s="173">
        <v>74</v>
      </c>
      <c r="G520" s="173">
        <v>0</v>
      </c>
      <c r="H520" s="173">
        <v>24</v>
      </c>
      <c r="I520" s="173">
        <v>91.5</v>
      </c>
      <c r="J520" s="173">
        <v>2</v>
      </c>
      <c r="K520" s="173">
        <v>33.5</v>
      </c>
      <c r="L520" s="173">
        <v>1</v>
      </c>
      <c r="M520" s="173">
        <v>25</v>
      </c>
      <c r="N520" s="256">
        <v>0</v>
      </c>
      <c r="O520" s="260">
        <v>0</v>
      </c>
      <c r="P520" s="258">
        <v>0</v>
      </c>
      <c r="Q520" s="256">
        <v>0</v>
      </c>
      <c r="R520" s="173">
        <v>1</v>
      </c>
      <c r="S520" s="173">
        <v>352</v>
      </c>
      <c r="T520" s="256">
        <v>0</v>
      </c>
      <c r="U520" s="256">
        <v>0</v>
      </c>
      <c r="V520" s="173">
        <v>102</v>
      </c>
      <c r="W520" s="173">
        <v>502</v>
      </c>
    </row>
    <row r="521" spans="2:41" ht="15" customHeight="1">
      <c r="E521" s="173" t="s">
        <v>46</v>
      </c>
      <c r="F521" s="173">
        <v>46</v>
      </c>
      <c r="G521" s="173">
        <v>0</v>
      </c>
      <c r="H521" s="173">
        <v>12</v>
      </c>
      <c r="I521" s="173">
        <v>23.5</v>
      </c>
      <c r="J521" s="173">
        <v>6</v>
      </c>
      <c r="K521" s="173">
        <v>77.5</v>
      </c>
      <c r="L521" s="173">
        <v>1</v>
      </c>
      <c r="M521" s="173">
        <v>28.5</v>
      </c>
      <c r="N521" s="173">
        <v>3</v>
      </c>
      <c r="O521" s="257">
        <v>145</v>
      </c>
      <c r="P521" s="259">
        <v>3</v>
      </c>
      <c r="Q521" s="173">
        <v>234</v>
      </c>
      <c r="R521" s="173">
        <v>6</v>
      </c>
      <c r="S521" s="173">
        <v>1660</v>
      </c>
      <c r="T521" s="173">
        <v>2</v>
      </c>
      <c r="U521" s="173">
        <v>1942</v>
      </c>
      <c r="V521" s="173">
        <v>79</v>
      </c>
      <c r="W521" s="173">
        <v>4110.5</v>
      </c>
    </row>
    <row r="522" spans="2:41" ht="15" customHeight="1">
      <c r="E522" s="173" t="s">
        <v>47</v>
      </c>
      <c r="F522" s="173">
        <v>84</v>
      </c>
      <c r="G522" s="173">
        <v>0</v>
      </c>
      <c r="H522" s="173">
        <v>27</v>
      </c>
      <c r="I522" s="173">
        <v>111.5</v>
      </c>
      <c r="J522" s="173">
        <v>2</v>
      </c>
      <c r="K522" s="173">
        <v>38</v>
      </c>
      <c r="L522" s="173">
        <v>5</v>
      </c>
      <c r="M522" s="173">
        <v>115</v>
      </c>
      <c r="N522" s="173">
        <v>3</v>
      </c>
      <c r="O522" s="257">
        <v>161</v>
      </c>
      <c r="P522" s="259">
        <v>1</v>
      </c>
      <c r="Q522" s="173">
        <v>98</v>
      </c>
      <c r="R522" s="173">
        <v>3</v>
      </c>
      <c r="S522" s="173">
        <v>629</v>
      </c>
      <c r="T522" s="256">
        <v>0</v>
      </c>
      <c r="U522" s="256">
        <v>0</v>
      </c>
      <c r="V522" s="173">
        <v>125</v>
      </c>
      <c r="W522" s="173">
        <v>1152.5</v>
      </c>
    </row>
    <row r="523" spans="2:41" ht="15" customHeight="1">
      <c r="E523" s="173" t="s">
        <v>49</v>
      </c>
      <c r="F523" s="173">
        <v>19</v>
      </c>
      <c r="G523" s="173">
        <v>0</v>
      </c>
      <c r="H523" s="173">
        <v>10</v>
      </c>
      <c r="I523" s="173">
        <v>48</v>
      </c>
      <c r="J523" s="173">
        <v>3</v>
      </c>
      <c r="K523" s="173">
        <v>39</v>
      </c>
      <c r="L523" s="173">
        <v>1</v>
      </c>
      <c r="M523" s="173">
        <v>24</v>
      </c>
      <c r="N523" s="173">
        <v>3</v>
      </c>
      <c r="O523" s="257">
        <v>132</v>
      </c>
      <c r="P523" s="259">
        <v>2</v>
      </c>
      <c r="Q523" s="173">
        <v>194.5</v>
      </c>
      <c r="R523" s="256">
        <v>0</v>
      </c>
      <c r="S523" s="256">
        <v>0</v>
      </c>
      <c r="T523" s="256">
        <v>0</v>
      </c>
      <c r="U523" s="256">
        <v>0</v>
      </c>
      <c r="V523" s="173">
        <v>38</v>
      </c>
      <c r="W523" s="173">
        <v>437.5</v>
      </c>
      <c r="AK523" t="s">
        <v>2040</v>
      </c>
      <c r="AL523" t="s">
        <v>2041</v>
      </c>
      <c r="AN523" s="238" t="s">
        <v>2040</v>
      </c>
      <c r="AO523" s="238" t="s">
        <v>2041</v>
      </c>
    </row>
    <row r="524" spans="2:41" ht="15" customHeight="1">
      <c r="E524" s="173" t="s">
        <v>67</v>
      </c>
      <c r="F524" s="173">
        <v>154</v>
      </c>
      <c r="G524" s="173">
        <v>0</v>
      </c>
      <c r="H524" s="173">
        <v>46</v>
      </c>
      <c r="I524" s="173">
        <v>181</v>
      </c>
      <c r="J524" s="173">
        <v>4</v>
      </c>
      <c r="K524" s="173">
        <v>56</v>
      </c>
      <c r="L524" s="173">
        <v>2</v>
      </c>
      <c r="M524" s="173">
        <v>59</v>
      </c>
      <c r="N524" s="173">
        <v>7</v>
      </c>
      <c r="O524" s="257">
        <v>317</v>
      </c>
      <c r="P524" s="259">
        <v>2</v>
      </c>
      <c r="Q524" s="173">
        <v>179</v>
      </c>
      <c r="R524" s="173">
        <v>1</v>
      </c>
      <c r="S524" s="173">
        <v>113</v>
      </c>
      <c r="T524" s="256">
        <v>0</v>
      </c>
      <c r="U524" s="256">
        <v>0</v>
      </c>
      <c r="V524" s="173">
        <v>216</v>
      </c>
      <c r="W524" s="173">
        <v>905</v>
      </c>
      <c r="AA524">
        <f>SUM(L517:L524)</f>
        <v>11</v>
      </c>
      <c r="AK524">
        <f>COUNTIF(Sheet1!D5:D2691, "*hacı*")</f>
        <v>43</v>
      </c>
      <c r="AL524">
        <f>COUNTIF(Sheet1!D5:D2691, "*acı*")</f>
        <v>50</v>
      </c>
      <c r="AN524" s="238">
        <f>COUNTIF(Sheet1!E5:E2691, "*hacı*")</f>
        <v>22</v>
      </c>
      <c r="AO524" s="238">
        <f>COUNTIF(Sheet1!E5:E2691, "*acı*")</f>
        <v>26</v>
      </c>
    </row>
    <row r="525" spans="2:41" ht="15" customHeight="1">
      <c r="E525" s="173" t="s">
        <v>68</v>
      </c>
      <c r="F525" s="173">
        <v>13</v>
      </c>
      <c r="G525" s="173">
        <v>0</v>
      </c>
      <c r="H525" s="173">
        <v>62</v>
      </c>
      <c r="I525" s="173">
        <v>290</v>
      </c>
      <c r="J525" s="173">
        <v>11</v>
      </c>
      <c r="K525" s="173">
        <v>152.5</v>
      </c>
      <c r="L525" s="173">
        <v>1</v>
      </c>
      <c r="M525" s="173">
        <v>21</v>
      </c>
      <c r="N525" s="256">
        <v>0</v>
      </c>
      <c r="O525" s="260">
        <v>0</v>
      </c>
      <c r="P525" s="258">
        <v>0</v>
      </c>
      <c r="Q525" s="256">
        <v>0</v>
      </c>
      <c r="R525" s="256">
        <v>0</v>
      </c>
      <c r="S525" s="256">
        <v>0</v>
      </c>
      <c r="T525" s="256">
        <v>0</v>
      </c>
      <c r="U525" s="256">
        <v>0</v>
      </c>
      <c r="V525" s="173">
        <v>87</v>
      </c>
      <c r="W525" s="173">
        <v>463.5</v>
      </c>
      <c r="AK525" t="s">
        <v>2042</v>
      </c>
      <c r="AL525" t="s">
        <v>2043</v>
      </c>
      <c r="AN525" s="238" t="s">
        <v>2042</v>
      </c>
      <c r="AO525" s="238" t="s">
        <v>2043</v>
      </c>
    </row>
    <row r="526" spans="2:41" ht="15" customHeight="1">
      <c r="E526" s="173" t="s">
        <v>69</v>
      </c>
      <c r="F526" s="173">
        <v>9</v>
      </c>
      <c r="G526" s="173">
        <v>0</v>
      </c>
      <c r="H526" s="173">
        <v>49</v>
      </c>
      <c r="I526" s="173">
        <v>215</v>
      </c>
      <c r="J526" s="173">
        <v>5</v>
      </c>
      <c r="K526" s="173">
        <v>71.5</v>
      </c>
      <c r="L526" s="256">
        <v>0</v>
      </c>
      <c r="M526" s="256">
        <v>0</v>
      </c>
      <c r="N526" s="256">
        <v>0</v>
      </c>
      <c r="O526" s="260">
        <v>0</v>
      </c>
      <c r="P526" s="258">
        <v>0</v>
      </c>
      <c r="Q526" s="256">
        <v>0</v>
      </c>
      <c r="R526" s="256">
        <v>0</v>
      </c>
      <c r="S526" s="256">
        <v>0</v>
      </c>
      <c r="T526" s="256">
        <v>0</v>
      </c>
      <c r="U526" s="256">
        <v>0</v>
      </c>
      <c r="V526" s="173">
        <v>63</v>
      </c>
      <c r="W526" s="173">
        <v>286.5</v>
      </c>
      <c r="AK526">
        <f>COUNTIF(Sheet1!D5:D2691, "*ağa*")</f>
        <v>3</v>
      </c>
      <c r="AL526">
        <f>COUNTIF(Sheet1!D5:D2691, "*bey*")</f>
        <v>14</v>
      </c>
      <c r="AN526" s="238">
        <f>COUNTIF(Sheet1!E7:E2693, "*ağa*")</f>
        <v>2</v>
      </c>
      <c r="AO526" s="238">
        <f>COUNTIF(Sheet1!E5:E2691, "*bey*")</f>
        <v>11</v>
      </c>
    </row>
    <row r="527" spans="2:41" ht="15" customHeight="1">
      <c r="E527" s="173" t="s">
        <v>71</v>
      </c>
      <c r="F527" s="173">
        <v>5</v>
      </c>
      <c r="G527" s="173">
        <v>0</v>
      </c>
      <c r="H527" s="173">
        <v>20</v>
      </c>
      <c r="I527" s="173">
        <v>89</v>
      </c>
      <c r="J527" s="173">
        <v>6</v>
      </c>
      <c r="K527" s="173">
        <v>97</v>
      </c>
      <c r="L527" s="173">
        <v>1</v>
      </c>
      <c r="M527" s="173">
        <v>21</v>
      </c>
      <c r="N527" s="173">
        <v>1</v>
      </c>
      <c r="O527" s="257">
        <v>50</v>
      </c>
      <c r="P527" s="258">
        <v>0</v>
      </c>
      <c r="Q527" s="256">
        <v>0</v>
      </c>
      <c r="R527" s="256">
        <v>0</v>
      </c>
      <c r="S527" s="256">
        <v>0</v>
      </c>
      <c r="T527" s="256">
        <v>0</v>
      </c>
      <c r="U527" s="256">
        <v>0</v>
      </c>
      <c r="V527" s="173">
        <v>33</v>
      </c>
      <c r="W527" s="173">
        <v>257</v>
      </c>
      <c r="AK527" t="s">
        <v>2044</v>
      </c>
      <c r="AN527" s="238" t="s">
        <v>2044</v>
      </c>
    </row>
    <row r="528" spans="2:41" ht="15" customHeight="1">
      <c r="E528" s="173" t="s">
        <v>72</v>
      </c>
      <c r="F528" s="173">
        <v>26</v>
      </c>
      <c r="G528" s="173">
        <v>0</v>
      </c>
      <c r="H528" s="173">
        <v>45</v>
      </c>
      <c r="I528" s="173">
        <v>233</v>
      </c>
      <c r="J528" s="173">
        <v>10</v>
      </c>
      <c r="K528" s="173">
        <v>143</v>
      </c>
      <c r="L528" s="173">
        <v>1</v>
      </c>
      <c r="M528" s="173">
        <v>24</v>
      </c>
      <c r="N528" s="173">
        <v>1</v>
      </c>
      <c r="O528" s="257">
        <v>31</v>
      </c>
      <c r="P528" s="258">
        <v>0</v>
      </c>
      <c r="Q528" s="256">
        <v>0</v>
      </c>
      <c r="R528" s="256">
        <v>0</v>
      </c>
      <c r="S528" s="256">
        <v>0</v>
      </c>
      <c r="T528" s="256">
        <v>0</v>
      </c>
      <c r="U528" s="256">
        <v>0</v>
      </c>
      <c r="V528" s="173">
        <v>83</v>
      </c>
      <c r="W528" s="173">
        <v>431</v>
      </c>
      <c r="AK528">
        <f>COUNTIF(Sheet1!D5:D2691, "*efendi*")</f>
        <v>20</v>
      </c>
      <c r="AN528" s="238">
        <f>COUNTIF(Sheet1!E5:E2691, "*efendi*")</f>
        <v>4</v>
      </c>
    </row>
    <row r="529" spans="2:41" ht="15" customHeight="1">
      <c r="E529" s="173" t="s">
        <v>73</v>
      </c>
      <c r="F529" s="173">
        <v>9</v>
      </c>
      <c r="G529" s="173">
        <v>0</v>
      </c>
      <c r="H529" s="173">
        <v>29</v>
      </c>
      <c r="I529" s="173">
        <v>169</v>
      </c>
      <c r="J529" s="173">
        <v>8</v>
      </c>
      <c r="K529" s="173">
        <v>104.5</v>
      </c>
      <c r="L529" s="173">
        <v>2</v>
      </c>
      <c r="M529" s="173">
        <v>49.5</v>
      </c>
      <c r="N529" s="256">
        <v>0</v>
      </c>
      <c r="O529" s="260">
        <v>0</v>
      </c>
      <c r="P529" s="258">
        <v>0</v>
      </c>
      <c r="Q529" s="256">
        <v>0</v>
      </c>
      <c r="R529" s="173">
        <v>1</v>
      </c>
      <c r="S529" s="173">
        <v>106</v>
      </c>
      <c r="T529" s="256">
        <v>0</v>
      </c>
      <c r="U529" s="256">
        <v>0</v>
      </c>
      <c r="V529" s="173">
        <v>49</v>
      </c>
      <c r="W529" s="173">
        <v>429</v>
      </c>
      <c r="AK529" t="s">
        <v>2045</v>
      </c>
      <c r="AL529" t="s">
        <v>2046</v>
      </c>
      <c r="AN529" s="238" t="s">
        <v>2045</v>
      </c>
      <c r="AO529" s="238" t="s">
        <v>2046</v>
      </c>
    </row>
    <row r="530" spans="2:41" ht="15" customHeight="1">
      <c r="E530" s="173" t="s">
        <v>75</v>
      </c>
      <c r="F530" s="173">
        <v>45</v>
      </c>
      <c r="G530" s="173">
        <v>0</v>
      </c>
      <c r="H530" s="173">
        <v>124</v>
      </c>
      <c r="I530" s="173">
        <v>483.69000000000005</v>
      </c>
      <c r="J530" s="173">
        <v>13</v>
      </c>
      <c r="K530" s="173">
        <v>169.5</v>
      </c>
      <c r="L530" s="173">
        <v>7</v>
      </c>
      <c r="M530" s="173">
        <v>176.25</v>
      </c>
      <c r="N530" s="173">
        <v>4</v>
      </c>
      <c r="O530" s="257">
        <v>177</v>
      </c>
      <c r="P530" s="258">
        <v>0</v>
      </c>
      <c r="Q530" s="256">
        <v>0</v>
      </c>
      <c r="R530" s="173">
        <v>1</v>
      </c>
      <c r="S530" s="173">
        <v>306</v>
      </c>
      <c r="T530" s="173">
        <v>1</v>
      </c>
      <c r="U530" s="173">
        <v>884.5</v>
      </c>
      <c r="V530" s="173">
        <v>195</v>
      </c>
      <c r="W530" s="173">
        <v>2196.94</v>
      </c>
      <c r="AA530">
        <f>SUM(L525:L534)</f>
        <v>13</v>
      </c>
      <c r="AK530">
        <f>COUNTIF(Sheet1!D5:D2691, "*şerif*")</f>
        <v>15</v>
      </c>
      <c r="AL530">
        <f>COUNTIF(Sheet1!D5:D2691, "*paşa*")</f>
        <v>3</v>
      </c>
      <c r="AN530" s="238">
        <f>COUNTIF(Sheet1!E5:E2691, "*şerif*")</f>
        <v>2</v>
      </c>
      <c r="AO530" s="238">
        <f>COUNTIF(Sheet1!E5:E2691, "*paşa*")</f>
        <v>2</v>
      </c>
    </row>
    <row r="531" spans="2:41" ht="15" customHeight="1">
      <c r="E531" s="173" t="s">
        <v>80</v>
      </c>
      <c r="F531" s="173">
        <v>1</v>
      </c>
      <c r="G531" s="173">
        <v>0</v>
      </c>
      <c r="H531" s="173">
        <v>17</v>
      </c>
      <c r="I531" s="173">
        <v>114</v>
      </c>
      <c r="J531" s="173">
        <v>8</v>
      </c>
      <c r="K531" s="173">
        <v>100</v>
      </c>
      <c r="L531" s="256">
        <v>0</v>
      </c>
      <c r="M531" s="256">
        <v>0</v>
      </c>
      <c r="N531" s="256">
        <v>0</v>
      </c>
      <c r="O531" s="260">
        <v>0</v>
      </c>
      <c r="P531" s="258">
        <v>0</v>
      </c>
      <c r="Q531" s="256">
        <v>0</v>
      </c>
      <c r="R531" s="256">
        <v>0</v>
      </c>
      <c r="S531" s="256">
        <v>0</v>
      </c>
      <c r="T531" s="256">
        <v>0</v>
      </c>
      <c r="U531" s="256">
        <v>0</v>
      </c>
      <c r="V531" s="173">
        <v>26</v>
      </c>
      <c r="W531" s="173">
        <v>214</v>
      </c>
      <c r="AK531" t="s">
        <v>2050</v>
      </c>
      <c r="AL531" t="s">
        <v>2051</v>
      </c>
      <c r="AN531" s="238" t="s">
        <v>2050</v>
      </c>
      <c r="AO531" s="238" t="s">
        <v>2051</v>
      </c>
    </row>
    <row r="532" spans="2:41" ht="15" customHeight="1">
      <c r="E532" s="173"/>
      <c r="F532" s="173"/>
      <c r="G532" s="173"/>
      <c r="H532" s="173"/>
      <c r="I532" s="173"/>
      <c r="J532" s="173"/>
      <c r="K532" s="173"/>
      <c r="L532" s="173"/>
      <c r="M532" s="173"/>
      <c r="N532" s="173"/>
      <c r="O532" s="257"/>
      <c r="P532" s="258"/>
      <c r="Q532" s="256"/>
      <c r="R532" s="173"/>
      <c r="S532" s="173"/>
      <c r="T532" s="256"/>
      <c r="U532" s="256"/>
      <c r="V532" s="173"/>
      <c r="W532" s="173"/>
      <c r="AK532">
        <f>COUNTIF(Sheet1!D5:D2691, "*hafız*")</f>
        <v>12</v>
      </c>
      <c r="AL532">
        <f>COUNTIF(Sheet1!D5:D2691, "*molla*")</f>
        <v>1</v>
      </c>
      <c r="AN532" s="238">
        <f>COUNTIF(Sheet1!E5:E2691, "*hafız*")</f>
        <v>3</v>
      </c>
      <c r="AO532" s="238">
        <f>COUNTIF(Sheet1!E5:E2691, "*molla*")</f>
        <v>0</v>
      </c>
    </row>
    <row r="533" spans="2:41" ht="15" customHeight="1">
      <c r="E533" s="173" t="s">
        <v>82</v>
      </c>
      <c r="F533" s="173">
        <v>7</v>
      </c>
      <c r="G533" s="173">
        <v>0</v>
      </c>
      <c r="H533" s="173">
        <v>13</v>
      </c>
      <c r="I533" s="173">
        <v>56.5</v>
      </c>
      <c r="J533" s="173">
        <v>1</v>
      </c>
      <c r="K533" s="173">
        <v>15</v>
      </c>
      <c r="L533" s="256">
        <v>0</v>
      </c>
      <c r="M533" s="256">
        <v>0</v>
      </c>
      <c r="N533" s="256">
        <v>0</v>
      </c>
      <c r="O533" s="260">
        <v>0</v>
      </c>
      <c r="P533" s="258">
        <v>0</v>
      </c>
      <c r="Q533" s="256">
        <v>0</v>
      </c>
      <c r="R533" s="256">
        <v>0</v>
      </c>
      <c r="S533" s="256">
        <v>0</v>
      </c>
      <c r="T533" s="256">
        <v>0</v>
      </c>
      <c r="U533" s="256">
        <v>0</v>
      </c>
      <c r="V533" s="173">
        <v>21</v>
      </c>
      <c r="W533" s="173">
        <v>71.5</v>
      </c>
    </row>
    <row r="534" spans="2:41" ht="15" customHeight="1">
      <c r="E534" s="173" t="s">
        <v>85</v>
      </c>
      <c r="F534" s="173">
        <v>4</v>
      </c>
      <c r="G534" s="173">
        <v>1</v>
      </c>
      <c r="H534" s="173">
        <v>6</v>
      </c>
      <c r="I534" s="173">
        <v>27.5</v>
      </c>
      <c r="J534" s="173">
        <v>3</v>
      </c>
      <c r="K534" s="173">
        <v>41.5</v>
      </c>
      <c r="L534" s="173">
        <v>1</v>
      </c>
      <c r="M534" s="173">
        <v>22</v>
      </c>
      <c r="N534" s="256">
        <v>0</v>
      </c>
      <c r="O534" s="260">
        <v>0</v>
      </c>
      <c r="P534" s="258">
        <v>0</v>
      </c>
      <c r="Q534" s="256">
        <v>0</v>
      </c>
      <c r="R534" s="256">
        <v>0</v>
      </c>
      <c r="S534" s="256">
        <v>0</v>
      </c>
      <c r="T534" s="256">
        <v>0</v>
      </c>
      <c r="U534" s="256">
        <v>0</v>
      </c>
      <c r="V534" s="173">
        <v>14</v>
      </c>
      <c r="W534" s="173">
        <v>92</v>
      </c>
    </row>
    <row r="535" spans="2:41" ht="15" customHeight="1">
      <c r="E535" s="173" t="s">
        <v>87</v>
      </c>
      <c r="F535" s="173">
        <v>702</v>
      </c>
      <c r="G535" s="173">
        <v>1</v>
      </c>
      <c r="H535" s="173">
        <v>737</v>
      </c>
      <c r="I535" s="173">
        <v>3230.41</v>
      </c>
      <c r="J535" s="173">
        <v>134</v>
      </c>
      <c r="K535" s="173">
        <v>1876.75</v>
      </c>
      <c r="L535" s="173">
        <v>34</v>
      </c>
      <c r="M535" s="173">
        <v>830.25</v>
      </c>
      <c r="N535" s="173">
        <v>40</v>
      </c>
      <c r="O535" s="257">
        <v>1739.5</v>
      </c>
      <c r="P535" s="259">
        <v>13</v>
      </c>
      <c r="Q535" s="173">
        <v>1065</v>
      </c>
      <c r="R535" s="173">
        <v>22</v>
      </c>
      <c r="S535" s="173">
        <v>5226</v>
      </c>
      <c r="T535" s="173">
        <v>4</v>
      </c>
      <c r="U535" s="173">
        <v>3537</v>
      </c>
      <c r="V535" s="173">
        <v>1686</v>
      </c>
      <c r="W535" s="173">
        <v>17505.91</v>
      </c>
    </row>
    <row r="540" spans="2:41" ht="15" customHeight="1">
      <c r="E540" s="581"/>
      <c r="F540" s="581" t="s">
        <v>758</v>
      </c>
      <c r="G540" s="581"/>
      <c r="H540" s="581" t="s">
        <v>759</v>
      </c>
      <c r="I540" s="581"/>
      <c r="J540" s="581" t="s">
        <v>760</v>
      </c>
      <c r="K540" s="581"/>
      <c r="L540" s="581" t="s">
        <v>761</v>
      </c>
      <c r="M540" s="581"/>
      <c r="N540" s="581" t="s">
        <v>762</v>
      </c>
      <c r="O540" s="581"/>
      <c r="P540" s="581" t="s">
        <v>763</v>
      </c>
      <c r="Q540" s="581"/>
      <c r="R540" s="581" t="s">
        <v>764</v>
      </c>
      <c r="S540" s="581"/>
      <c r="T540" s="581" t="s">
        <v>765</v>
      </c>
      <c r="U540" s="581"/>
      <c r="V540" s="581" t="s">
        <v>87</v>
      </c>
      <c r="W540" s="581"/>
    </row>
    <row r="541" spans="2:41" ht="25.5" customHeight="1">
      <c r="B541" s="236"/>
      <c r="E541" s="581"/>
      <c r="F541" s="167" t="s">
        <v>0</v>
      </c>
      <c r="G541" s="167" t="s">
        <v>766</v>
      </c>
      <c r="H541" s="167" t="s">
        <v>0</v>
      </c>
      <c r="I541" s="167" t="s">
        <v>766</v>
      </c>
      <c r="J541" s="167" t="s">
        <v>0</v>
      </c>
      <c r="K541" s="167" t="s">
        <v>766</v>
      </c>
      <c r="L541" s="167" t="s">
        <v>0</v>
      </c>
      <c r="M541" s="167" t="s">
        <v>766</v>
      </c>
      <c r="N541" s="167" t="s">
        <v>0</v>
      </c>
      <c r="O541" s="167" t="s">
        <v>766</v>
      </c>
      <c r="P541" s="167" t="s">
        <v>0</v>
      </c>
      <c r="Q541" s="167" t="s">
        <v>766</v>
      </c>
      <c r="R541" s="167" t="s">
        <v>0</v>
      </c>
      <c r="S541" s="167" t="s">
        <v>766</v>
      </c>
      <c r="T541" s="167" t="s">
        <v>0</v>
      </c>
      <c r="U541" s="167" t="s">
        <v>766</v>
      </c>
      <c r="V541" s="167" t="s">
        <v>0</v>
      </c>
      <c r="W541" s="167" t="s">
        <v>766</v>
      </c>
    </row>
    <row r="542" spans="2:41" ht="15" customHeight="1">
      <c r="E542" s="169" t="s">
        <v>784</v>
      </c>
      <c r="F542" s="169">
        <v>3</v>
      </c>
      <c r="G542" s="169">
        <v>0</v>
      </c>
      <c r="H542" s="169">
        <v>5</v>
      </c>
      <c r="I542" s="169">
        <v>31</v>
      </c>
      <c r="J542" s="169">
        <v>11</v>
      </c>
      <c r="K542" s="169">
        <v>153.5</v>
      </c>
      <c r="L542" s="169">
        <v>4</v>
      </c>
      <c r="M542" s="169">
        <v>98.5</v>
      </c>
      <c r="N542" s="169">
        <v>15</v>
      </c>
      <c r="O542" s="169">
        <v>640</v>
      </c>
      <c r="P542" s="171">
        <v>7</v>
      </c>
      <c r="Q542" s="169">
        <v>571</v>
      </c>
      <c r="R542" s="171">
        <v>11</v>
      </c>
      <c r="S542" s="169">
        <v>2862.5</v>
      </c>
      <c r="T542" s="171">
        <v>3</v>
      </c>
      <c r="U542" s="169">
        <v>2652.5</v>
      </c>
      <c r="V542" s="169">
        <v>59</v>
      </c>
      <c r="W542" s="169">
        <v>7009</v>
      </c>
    </row>
    <row r="543" spans="2:41" ht="15" customHeight="1">
      <c r="E543" s="169" t="s">
        <v>786</v>
      </c>
      <c r="F543" s="169">
        <v>199</v>
      </c>
      <c r="G543" s="169">
        <v>0</v>
      </c>
      <c r="H543" s="169">
        <v>252</v>
      </c>
      <c r="I543" s="169">
        <v>1179.5</v>
      </c>
      <c r="J543" s="171">
        <v>50</v>
      </c>
      <c r="K543" s="169">
        <v>691</v>
      </c>
      <c r="L543" s="171">
        <v>12</v>
      </c>
      <c r="M543" s="169">
        <v>284.5</v>
      </c>
      <c r="N543" s="169">
        <v>4</v>
      </c>
      <c r="O543" s="169">
        <v>150</v>
      </c>
      <c r="P543" s="169">
        <v>1</v>
      </c>
      <c r="Q543" s="169">
        <v>80</v>
      </c>
      <c r="R543" s="169">
        <v>0</v>
      </c>
      <c r="S543" s="169">
        <v>0</v>
      </c>
      <c r="T543" s="169">
        <v>0</v>
      </c>
      <c r="U543" s="169">
        <v>0</v>
      </c>
      <c r="V543" s="169">
        <v>518</v>
      </c>
      <c r="W543" s="169">
        <v>2385</v>
      </c>
    </row>
    <row r="544" spans="2:41" ht="15" customHeight="1">
      <c r="E544" s="169" t="s">
        <v>787</v>
      </c>
      <c r="F544" s="169">
        <v>244</v>
      </c>
      <c r="G544" s="169">
        <v>0</v>
      </c>
      <c r="H544" s="169">
        <v>331</v>
      </c>
      <c r="I544" s="169">
        <v>1434.91</v>
      </c>
      <c r="J544" s="171">
        <v>53</v>
      </c>
      <c r="K544" s="169">
        <v>747.25</v>
      </c>
      <c r="L544" s="171">
        <v>10</v>
      </c>
      <c r="M544" s="169">
        <v>242.75</v>
      </c>
      <c r="N544" s="169">
        <v>8</v>
      </c>
      <c r="O544" s="169">
        <v>323</v>
      </c>
      <c r="P544" s="169">
        <v>2</v>
      </c>
      <c r="Q544" s="169">
        <v>149</v>
      </c>
      <c r="R544" s="169">
        <v>2</v>
      </c>
      <c r="S544" s="169">
        <v>259</v>
      </c>
      <c r="T544" s="169">
        <v>0</v>
      </c>
      <c r="U544" s="169">
        <v>0</v>
      </c>
      <c r="V544" s="169">
        <v>650</v>
      </c>
      <c r="W544" s="169">
        <v>3155.91</v>
      </c>
    </row>
    <row r="545" spans="2:23" ht="15" customHeight="1">
      <c r="E545" s="169" t="s">
        <v>789</v>
      </c>
      <c r="F545" s="169">
        <v>55</v>
      </c>
      <c r="G545" s="169">
        <v>0</v>
      </c>
      <c r="H545" s="169">
        <v>52</v>
      </c>
      <c r="I545" s="169">
        <v>185.5</v>
      </c>
      <c r="J545" s="169">
        <v>6</v>
      </c>
      <c r="K545" s="169">
        <v>87</v>
      </c>
      <c r="L545" s="169">
        <v>1</v>
      </c>
      <c r="M545" s="169">
        <v>25</v>
      </c>
      <c r="N545" s="171">
        <v>4</v>
      </c>
      <c r="O545" s="169">
        <v>207</v>
      </c>
      <c r="P545" s="171">
        <v>1</v>
      </c>
      <c r="Q545" s="169">
        <v>96</v>
      </c>
      <c r="R545" s="171">
        <v>3</v>
      </c>
      <c r="S545" s="169">
        <v>823.5</v>
      </c>
      <c r="T545" s="169">
        <v>0</v>
      </c>
      <c r="U545" s="169">
        <v>0</v>
      </c>
      <c r="V545" s="169">
        <v>122</v>
      </c>
      <c r="W545" s="169">
        <v>1424</v>
      </c>
    </row>
    <row r="546" spans="2:23" ht="15" customHeight="1">
      <c r="B546" s="237"/>
      <c r="E546" s="169" t="s">
        <v>790</v>
      </c>
      <c r="F546" s="169">
        <v>100</v>
      </c>
      <c r="G546" s="169">
        <v>0</v>
      </c>
      <c r="H546" s="169">
        <v>37</v>
      </c>
      <c r="I546" s="169">
        <v>146</v>
      </c>
      <c r="J546" s="169">
        <v>8</v>
      </c>
      <c r="K546" s="169">
        <v>113</v>
      </c>
      <c r="L546" s="169">
        <v>2</v>
      </c>
      <c r="M546" s="169">
        <v>51.5</v>
      </c>
      <c r="N546" s="169">
        <v>2</v>
      </c>
      <c r="O546" s="169">
        <v>92.5</v>
      </c>
      <c r="P546" s="169">
        <v>0</v>
      </c>
      <c r="Q546" s="169">
        <v>0</v>
      </c>
      <c r="R546" s="169">
        <v>3</v>
      </c>
      <c r="S546" s="169">
        <v>723</v>
      </c>
      <c r="T546" s="169">
        <v>0</v>
      </c>
      <c r="U546" s="169">
        <v>0</v>
      </c>
      <c r="V546" s="169">
        <v>152</v>
      </c>
      <c r="W546" s="169">
        <v>1126</v>
      </c>
    </row>
    <row r="547" spans="2:23" ht="15" customHeight="1">
      <c r="E547" s="169" t="s">
        <v>791</v>
      </c>
      <c r="F547" s="169">
        <v>25</v>
      </c>
      <c r="G547" s="169">
        <v>0</v>
      </c>
      <c r="H547" s="169">
        <v>38</v>
      </c>
      <c r="I547" s="169">
        <v>157.5</v>
      </c>
      <c r="J547" s="169">
        <v>3</v>
      </c>
      <c r="K547" s="169">
        <v>42</v>
      </c>
      <c r="L547" s="169">
        <v>1</v>
      </c>
      <c r="M547" s="169">
        <v>23</v>
      </c>
      <c r="N547" s="169">
        <v>4</v>
      </c>
      <c r="O547" s="169">
        <v>188</v>
      </c>
      <c r="P547" s="171">
        <v>1</v>
      </c>
      <c r="Q547" s="169">
        <v>98</v>
      </c>
      <c r="R547" s="171">
        <v>3</v>
      </c>
      <c r="S547" s="169">
        <v>558</v>
      </c>
      <c r="T547" s="171">
        <v>1</v>
      </c>
      <c r="U547" s="169">
        <v>884.5</v>
      </c>
      <c r="V547" s="169">
        <v>76</v>
      </c>
      <c r="W547" s="169">
        <v>1951</v>
      </c>
    </row>
    <row r="548" spans="2:23" ht="15" customHeight="1">
      <c r="B548" s="236"/>
      <c r="E548" s="169" t="s">
        <v>87</v>
      </c>
      <c r="F548" s="169">
        <v>626</v>
      </c>
      <c r="G548" s="169">
        <v>0</v>
      </c>
      <c r="H548" s="169">
        <v>715</v>
      </c>
      <c r="I548" s="169">
        <v>3134.41</v>
      </c>
      <c r="J548" s="169">
        <v>131</v>
      </c>
      <c r="K548" s="169">
        <v>1833.75</v>
      </c>
      <c r="L548" s="169">
        <v>30</v>
      </c>
      <c r="M548" s="169">
        <v>725.25</v>
      </c>
      <c r="N548" s="169">
        <v>37</v>
      </c>
      <c r="O548" s="169">
        <v>1600.5</v>
      </c>
      <c r="P548" s="169">
        <v>12</v>
      </c>
      <c r="Q548" s="169">
        <v>994</v>
      </c>
      <c r="R548" s="169">
        <v>22</v>
      </c>
      <c r="S548" s="169">
        <v>5226</v>
      </c>
      <c r="T548" s="169">
        <v>4</v>
      </c>
      <c r="U548" s="169">
        <v>3537</v>
      </c>
      <c r="V548" s="169">
        <v>1577</v>
      </c>
      <c r="W548" s="169">
        <v>17050.91</v>
      </c>
    </row>
    <row r="549" spans="2:23" ht="15" customHeight="1"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</row>
    <row r="550" spans="2:23" ht="15" customHeight="1"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</row>
    <row r="551" spans="2:23" ht="15" customHeight="1"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</row>
    <row r="552" spans="2:23" ht="15" customHeight="1">
      <c r="E552" s="581"/>
      <c r="F552" s="581" t="s">
        <v>758</v>
      </c>
      <c r="G552" s="581"/>
      <c r="H552" s="581" t="s">
        <v>759</v>
      </c>
      <c r="I552" s="581"/>
      <c r="J552" s="581" t="s">
        <v>760</v>
      </c>
      <c r="K552" s="581"/>
      <c r="L552" s="581" t="s">
        <v>761</v>
      </c>
      <c r="M552" s="581"/>
      <c r="N552" s="581" t="s">
        <v>762</v>
      </c>
      <c r="O552" s="581"/>
      <c r="P552" s="581" t="s">
        <v>763</v>
      </c>
      <c r="Q552" s="581"/>
      <c r="R552" s="581" t="s">
        <v>764</v>
      </c>
      <c r="S552" s="581"/>
      <c r="T552" s="581" t="s">
        <v>765</v>
      </c>
      <c r="U552" s="581"/>
      <c r="V552" s="581" t="s">
        <v>87</v>
      </c>
      <c r="W552" s="581"/>
    </row>
    <row r="553" spans="2:23" ht="22.5" customHeight="1">
      <c r="E553" s="581"/>
      <c r="F553" s="167" t="s">
        <v>0</v>
      </c>
      <c r="G553" s="167" t="s">
        <v>766</v>
      </c>
      <c r="H553" s="167" t="s">
        <v>0</v>
      </c>
      <c r="I553" s="167" t="s">
        <v>766</v>
      </c>
      <c r="J553" s="167" t="s">
        <v>0</v>
      </c>
      <c r="K553" s="167" t="s">
        <v>766</v>
      </c>
      <c r="L553" s="167" t="s">
        <v>0</v>
      </c>
      <c r="M553" s="167" t="s">
        <v>766</v>
      </c>
      <c r="N553" s="167" t="s">
        <v>0</v>
      </c>
      <c r="O553" s="167" t="s">
        <v>766</v>
      </c>
      <c r="P553" s="167" t="s">
        <v>0</v>
      </c>
      <c r="Q553" s="167" t="s">
        <v>766</v>
      </c>
      <c r="R553" s="167" t="s">
        <v>0</v>
      </c>
      <c r="S553" s="167" t="s">
        <v>766</v>
      </c>
      <c r="T553" s="167" t="s">
        <v>0</v>
      </c>
      <c r="U553" s="167" t="s">
        <v>766</v>
      </c>
      <c r="V553" s="167" t="s">
        <v>0</v>
      </c>
      <c r="W553" s="167" t="s">
        <v>766</v>
      </c>
    </row>
    <row r="554" spans="2:23" ht="15" customHeight="1">
      <c r="E554" s="169" t="s">
        <v>784</v>
      </c>
      <c r="F554" s="225">
        <v>5.0847457627118647E-2</v>
      </c>
      <c r="G554" s="196">
        <v>0</v>
      </c>
      <c r="H554" s="225">
        <v>8.4745762711864403E-2</v>
      </c>
      <c r="I554" s="225">
        <v>4.4228848623198746E-3</v>
      </c>
      <c r="J554" s="225">
        <v>0.1864406779661017</v>
      </c>
      <c r="K554" s="225">
        <v>2.1900413753745185E-2</v>
      </c>
      <c r="L554" s="225">
        <v>6.7796610169491525E-2</v>
      </c>
      <c r="M554" s="225">
        <v>1.4053359965758312E-2</v>
      </c>
      <c r="N554" s="225">
        <v>0.25423728813559321</v>
      </c>
      <c r="O554" s="225">
        <v>9.1311171351119991E-2</v>
      </c>
      <c r="P554" s="225">
        <v>0.11864406779661017</v>
      </c>
      <c r="Q554" s="225">
        <v>8.1466685689827359E-2</v>
      </c>
      <c r="R554" s="225">
        <v>0.1864406779661017</v>
      </c>
      <c r="S554" s="225">
        <v>0.40840348123840775</v>
      </c>
      <c r="T554" s="225">
        <v>5.0847457627118647E-2</v>
      </c>
      <c r="U554" s="225">
        <v>0.37844200313882154</v>
      </c>
      <c r="V554" s="225">
        <v>3.7412809131261889E-2</v>
      </c>
      <c r="W554" s="225">
        <v>0.41106310454984513</v>
      </c>
    </row>
    <row r="555" spans="2:23" ht="15" customHeight="1">
      <c r="E555" s="169" t="s">
        <v>786</v>
      </c>
      <c r="F555" s="225">
        <v>0.38416988416988418</v>
      </c>
      <c r="G555" s="196">
        <v>0</v>
      </c>
      <c r="H555" s="225">
        <v>0.48648648648648651</v>
      </c>
      <c r="I555" s="225">
        <v>0.49454926624737944</v>
      </c>
      <c r="J555" s="225">
        <v>9.6525096525096526E-2</v>
      </c>
      <c r="K555" s="225">
        <v>0.28972746331236898</v>
      </c>
      <c r="L555" s="225">
        <v>2.3166023166023165E-2</v>
      </c>
      <c r="M555" s="225">
        <v>0.11928721174004193</v>
      </c>
      <c r="N555" s="225">
        <v>7.7220077220077222E-3</v>
      </c>
      <c r="O555" s="225">
        <v>6.2893081761006289E-2</v>
      </c>
      <c r="P555" s="225">
        <v>1.9305019305019305E-3</v>
      </c>
      <c r="Q555" s="225">
        <v>3.3542976939203356E-2</v>
      </c>
      <c r="R555" s="225">
        <v>0</v>
      </c>
      <c r="S555" s="225">
        <v>0</v>
      </c>
      <c r="T555" s="225">
        <v>0</v>
      </c>
      <c r="U555" s="225">
        <v>0</v>
      </c>
      <c r="V555" s="225">
        <v>0.32847178186429932</v>
      </c>
      <c r="W555" s="225">
        <v>0.1398752324655986</v>
      </c>
    </row>
    <row r="556" spans="2:23" ht="15" customHeight="1">
      <c r="E556" s="169" t="s">
        <v>787</v>
      </c>
      <c r="F556" s="225">
        <v>0.37538461538461537</v>
      </c>
      <c r="G556" s="196">
        <v>0</v>
      </c>
      <c r="H556" s="225">
        <v>0.50923076923076926</v>
      </c>
      <c r="I556" s="225">
        <v>0.45467392923118849</v>
      </c>
      <c r="J556" s="225">
        <v>8.1538461538461532E-2</v>
      </c>
      <c r="K556" s="225">
        <v>0.23677798162811994</v>
      </c>
      <c r="L556" s="225">
        <v>1.5384615384615385E-2</v>
      </c>
      <c r="M556" s="225">
        <v>7.6919177036100531E-2</v>
      </c>
      <c r="N556" s="225">
        <v>1.2307692307692308E-2</v>
      </c>
      <c r="O556" s="225">
        <v>0.10234765883691234</v>
      </c>
      <c r="P556" s="225">
        <v>3.0769230769230769E-3</v>
      </c>
      <c r="Q556" s="225">
        <v>4.7213006708049343E-2</v>
      </c>
      <c r="R556" s="225">
        <v>3.0769230769230769E-3</v>
      </c>
      <c r="S556" s="225">
        <v>8.2068246559629396E-2</v>
      </c>
      <c r="T556" s="225">
        <v>0</v>
      </c>
      <c r="U556" s="225">
        <v>0</v>
      </c>
      <c r="V556" s="225">
        <v>0.41217501585288524</v>
      </c>
      <c r="W556" s="225">
        <v>0.18508748213438461</v>
      </c>
    </row>
    <row r="557" spans="2:23" ht="15" customHeight="1">
      <c r="E557" s="169" t="s">
        <v>789</v>
      </c>
      <c r="F557" s="225">
        <v>0.45081967213114754</v>
      </c>
      <c r="G557" s="196">
        <v>0</v>
      </c>
      <c r="H557" s="225">
        <v>0.42622950819672129</v>
      </c>
      <c r="I557" s="225">
        <v>0.13026685393258428</v>
      </c>
      <c r="J557" s="225">
        <v>4.9180327868852458E-2</v>
      </c>
      <c r="K557" s="225">
        <v>6.1095505617977525E-2</v>
      </c>
      <c r="L557" s="225">
        <v>8.1967213114754103E-3</v>
      </c>
      <c r="M557" s="225">
        <v>1.75561797752809E-2</v>
      </c>
      <c r="N557" s="225">
        <v>3.2786885245901641E-2</v>
      </c>
      <c r="O557" s="225">
        <v>0.14536516853932585</v>
      </c>
      <c r="P557" s="225">
        <v>8.1967213114754103E-3</v>
      </c>
      <c r="Q557" s="225">
        <v>6.741573033707865E-2</v>
      </c>
      <c r="R557" s="225">
        <v>2.4590163934426229E-2</v>
      </c>
      <c r="S557" s="225">
        <v>0.5783005617977528</v>
      </c>
      <c r="T557" s="225">
        <v>0</v>
      </c>
      <c r="U557" s="225">
        <v>0</v>
      </c>
      <c r="V557" s="225">
        <v>7.7362079898541533E-2</v>
      </c>
      <c r="W557" s="225">
        <v>8.3514604205875226E-2</v>
      </c>
    </row>
    <row r="558" spans="2:23" ht="15" customHeight="1">
      <c r="E558" s="169" t="s">
        <v>790</v>
      </c>
      <c r="F558" s="225">
        <v>0.65789473684210531</v>
      </c>
      <c r="G558" s="196">
        <v>0</v>
      </c>
      <c r="H558" s="225">
        <v>0.24342105263157895</v>
      </c>
      <c r="I558" s="225">
        <v>0.12966252220248667</v>
      </c>
      <c r="J558" s="225">
        <v>5.2631578947368418E-2</v>
      </c>
      <c r="K558" s="225">
        <v>0.10035523978685613</v>
      </c>
      <c r="L558" s="225">
        <v>1.3157894736842105E-2</v>
      </c>
      <c r="M558" s="225">
        <v>4.5737122557726467E-2</v>
      </c>
      <c r="N558" s="225">
        <v>1.3157894736842105E-2</v>
      </c>
      <c r="O558" s="225">
        <v>8.214920071047957E-2</v>
      </c>
      <c r="P558" s="225">
        <v>0</v>
      </c>
      <c r="Q558" s="225">
        <v>0</v>
      </c>
      <c r="R558" s="225">
        <v>1.9736842105263157E-2</v>
      </c>
      <c r="S558" s="225">
        <v>0.6420959147424512</v>
      </c>
      <c r="T558" s="225">
        <v>0</v>
      </c>
      <c r="U558" s="225">
        <v>0</v>
      </c>
      <c r="V558" s="225">
        <v>9.6385542168674704E-2</v>
      </c>
      <c r="W558" s="225">
        <v>6.6037531134701899E-2</v>
      </c>
    </row>
    <row r="559" spans="2:23" ht="15" customHeight="1">
      <c r="E559" s="169" t="s">
        <v>791</v>
      </c>
      <c r="F559" s="225">
        <v>0.32894736842105265</v>
      </c>
      <c r="G559" s="196">
        <v>0</v>
      </c>
      <c r="H559" s="225">
        <v>0.5</v>
      </c>
      <c r="I559" s="225">
        <v>8.072783188108662E-2</v>
      </c>
      <c r="J559" s="225">
        <v>3.9473684210526314E-2</v>
      </c>
      <c r="K559" s="225">
        <v>2.1527421834956432E-2</v>
      </c>
      <c r="L559" s="225">
        <v>1.3157894736842105E-2</v>
      </c>
      <c r="M559" s="225">
        <v>1.1788826242952332E-2</v>
      </c>
      <c r="N559" s="225">
        <v>5.2631578947368418E-2</v>
      </c>
      <c r="O559" s="225">
        <v>9.6360840594566885E-2</v>
      </c>
      <c r="P559" s="225">
        <v>1.3157894736842105E-2</v>
      </c>
      <c r="Q559" s="225">
        <v>5.0230650948231675E-2</v>
      </c>
      <c r="R559" s="225">
        <v>3.9473684210526314E-2</v>
      </c>
      <c r="S559" s="225">
        <v>0.2860071758072783</v>
      </c>
      <c r="T559" s="225">
        <v>1.3157894736842105E-2</v>
      </c>
      <c r="U559" s="225">
        <v>0.45335725269092775</v>
      </c>
      <c r="V559" s="225">
        <v>4.8192771084337352E-2</v>
      </c>
      <c r="W559" s="225">
        <v>0.11442204550959451</v>
      </c>
    </row>
    <row r="560" spans="2:23" ht="15" customHeight="1">
      <c r="E560" s="169" t="s">
        <v>87</v>
      </c>
      <c r="F560" s="225">
        <v>0.3969562460367787</v>
      </c>
      <c r="G560" s="196">
        <v>0</v>
      </c>
      <c r="H560" s="225">
        <v>0.45339251743817377</v>
      </c>
      <c r="I560" s="225">
        <v>0.18382655236582679</v>
      </c>
      <c r="J560" s="225">
        <v>8.3069118579581477E-2</v>
      </c>
      <c r="K560" s="225">
        <v>0.10754557967873855</v>
      </c>
      <c r="L560" s="225">
        <v>1.9023462270133164E-2</v>
      </c>
      <c r="M560" s="225">
        <v>4.2534386727746495E-2</v>
      </c>
      <c r="N560" s="225">
        <v>2.3462270133164237E-2</v>
      </c>
      <c r="O560" s="225">
        <v>9.3865957887291643E-2</v>
      </c>
      <c r="P560" s="225">
        <v>7.6093849080532657E-3</v>
      </c>
      <c r="Q560" s="225">
        <v>5.8296008834719089E-2</v>
      </c>
      <c r="R560" s="225">
        <v>1.3950538998097653E-2</v>
      </c>
      <c r="S560" s="225">
        <v>0.30649390560386514</v>
      </c>
      <c r="T560" s="225">
        <v>2.5364616360177552E-3</v>
      </c>
      <c r="U560" s="225">
        <v>0.20743760890181229</v>
      </c>
      <c r="V560" s="196">
        <v>1</v>
      </c>
      <c r="W560" s="196">
        <v>1</v>
      </c>
    </row>
    <row r="564" spans="4:8" ht="15" customHeight="1">
      <c r="H564" s="142">
        <f>SUM(F568:F569)</f>
        <v>197754.08000000002</v>
      </c>
    </row>
    <row r="566" spans="4:8" ht="15" customHeight="1">
      <c r="D566" s="250"/>
      <c r="E566" s="250" t="s">
        <v>2026</v>
      </c>
      <c r="F566" s="482" t="s">
        <v>2027</v>
      </c>
    </row>
    <row r="567" spans="4:8" ht="15" customHeight="1">
      <c r="D567" s="250">
        <v>1</v>
      </c>
      <c r="E567" s="268" t="s">
        <v>784</v>
      </c>
      <c r="F567" s="482"/>
    </row>
    <row r="568" spans="4:8" ht="15" customHeight="1">
      <c r="D568" s="250"/>
      <c r="E568" s="268" t="s">
        <v>2197</v>
      </c>
      <c r="F568" s="269">
        <v>94584.76</v>
      </c>
    </row>
    <row r="569" spans="4:8" ht="15" customHeight="1">
      <c r="D569" s="250"/>
      <c r="E569" s="268" t="s">
        <v>2198</v>
      </c>
      <c r="F569" s="269">
        <v>103169.32</v>
      </c>
    </row>
    <row r="570" spans="4:8" ht="15" customHeight="1">
      <c r="D570" s="250">
        <v>2</v>
      </c>
      <c r="E570" s="268" t="s">
        <v>2020</v>
      </c>
      <c r="F570" s="269">
        <v>10385.5</v>
      </c>
    </row>
    <row r="571" spans="4:8" ht="15" customHeight="1">
      <c r="D571" s="250">
        <v>3</v>
      </c>
      <c r="E571" s="268" t="s">
        <v>2021</v>
      </c>
      <c r="F571" s="269">
        <v>161341.5</v>
      </c>
    </row>
    <row r="572" spans="4:8" ht="15" customHeight="1">
      <c r="D572" s="250">
        <v>4</v>
      </c>
      <c r="E572" s="268" t="s">
        <v>791</v>
      </c>
      <c r="F572" s="269">
        <v>66490</v>
      </c>
    </row>
    <row r="573" spans="4:8" ht="15" customHeight="1">
      <c r="D573" s="250">
        <v>5</v>
      </c>
      <c r="E573" s="268" t="s">
        <v>2022</v>
      </c>
      <c r="F573" s="269">
        <v>102576</v>
      </c>
    </row>
    <row r="574" spans="4:8" ht="15" customHeight="1">
      <c r="D574" s="250">
        <v>6</v>
      </c>
      <c r="E574" s="268" t="s">
        <v>2023</v>
      </c>
      <c r="F574" s="269">
        <v>98714.9</v>
      </c>
    </row>
    <row r="575" spans="4:8" ht="15" customHeight="1">
      <c r="D575" s="250">
        <v>7</v>
      </c>
      <c r="E575" s="268" t="s">
        <v>2024</v>
      </c>
      <c r="F575" s="269"/>
    </row>
    <row r="576" spans="4:8" ht="15" customHeight="1">
      <c r="D576" s="250"/>
      <c r="E576" s="268" t="s">
        <v>2199</v>
      </c>
      <c r="F576" s="269">
        <v>123590.43</v>
      </c>
      <c r="H576" s="142">
        <f>SUM(F576:F577)</f>
        <v>147238.38</v>
      </c>
    </row>
    <row r="577" spans="4:8" ht="15" customHeight="1">
      <c r="D577" s="250"/>
      <c r="E577" s="268" t="s">
        <v>2216</v>
      </c>
      <c r="F577" s="269">
        <v>23647.95</v>
      </c>
    </row>
    <row r="578" spans="4:8" ht="15" customHeight="1">
      <c r="D578" s="250"/>
      <c r="E578" s="268" t="s">
        <v>87</v>
      </c>
      <c r="F578" s="269">
        <v>784500.3600000001</v>
      </c>
    </row>
    <row r="587" spans="4:8" ht="15" customHeight="1">
      <c r="D587" s="670" t="s">
        <v>0</v>
      </c>
      <c r="E587" s="672" t="s">
        <v>1</v>
      </c>
      <c r="F587" s="673" t="s">
        <v>2027</v>
      </c>
      <c r="G587" s="673" t="s">
        <v>2200</v>
      </c>
      <c r="H587" s="673" t="s">
        <v>2201</v>
      </c>
    </row>
    <row r="588" spans="4:8" ht="15" customHeight="1">
      <c r="D588" s="671"/>
      <c r="E588" s="672"/>
      <c r="F588" s="673"/>
      <c r="G588" s="673"/>
      <c r="H588" s="673"/>
    </row>
    <row r="589" spans="4:8" ht="15" customHeight="1">
      <c r="D589" s="270">
        <v>82</v>
      </c>
      <c r="E589" s="285" t="s">
        <v>18</v>
      </c>
      <c r="F589" s="292">
        <v>34088</v>
      </c>
      <c r="G589" s="293">
        <v>415.707317073171</v>
      </c>
      <c r="H589" s="294">
        <v>4.2711805724534722E-2</v>
      </c>
    </row>
    <row r="590" spans="4:8" ht="15" customHeight="1">
      <c r="D590" s="270">
        <v>101</v>
      </c>
      <c r="E590" s="285" t="s">
        <v>38</v>
      </c>
      <c r="F590" s="292">
        <v>45564.329999999994</v>
      </c>
      <c r="G590" s="293">
        <v>451.13198019801973</v>
      </c>
      <c r="H590" s="294">
        <v>5.709149292796846E-2</v>
      </c>
    </row>
    <row r="591" spans="4:8" ht="15" customHeight="1">
      <c r="D591" s="270">
        <v>81</v>
      </c>
      <c r="E591" s="285" t="s">
        <v>43</v>
      </c>
      <c r="F591" s="292">
        <v>70952.63</v>
      </c>
      <c r="G591" s="293">
        <v>865.27597560975619</v>
      </c>
      <c r="H591" s="294">
        <v>8.8902691510349505E-2</v>
      </c>
    </row>
    <row r="592" spans="4:8" ht="15" customHeight="1">
      <c r="D592" s="270">
        <v>102</v>
      </c>
      <c r="E592" s="285" t="s">
        <v>44</v>
      </c>
      <c r="F592" s="292">
        <v>25746.5</v>
      </c>
      <c r="G592" s="293">
        <v>252.41666666666666</v>
      </c>
      <c r="H592" s="294">
        <v>3.2260018366778137E-2</v>
      </c>
    </row>
    <row r="593" spans="4:37" ht="15" customHeight="1">
      <c r="D593" s="270">
        <v>79</v>
      </c>
      <c r="E593" s="285" t="s">
        <v>46</v>
      </c>
      <c r="F593" s="292">
        <v>55526</v>
      </c>
      <c r="G593" s="293">
        <v>685.50617283950612</v>
      </c>
      <c r="H593" s="294">
        <v>6.9573331514330997E-2</v>
      </c>
    </row>
    <row r="594" spans="4:37" ht="15" customHeight="1">
      <c r="D594" s="270">
        <v>125</v>
      </c>
      <c r="E594" s="285" t="s">
        <v>47</v>
      </c>
      <c r="F594" s="292">
        <v>44344.25</v>
      </c>
      <c r="G594" s="293">
        <v>354.75400000000002</v>
      </c>
      <c r="H594" s="294">
        <v>5.5562749090594894E-2</v>
      </c>
    </row>
    <row r="595" spans="4:37" ht="15" customHeight="1">
      <c r="D595" s="270">
        <v>38</v>
      </c>
      <c r="E595" s="285" t="s">
        <v>49</v>
      </c>
      <c r="F595" s="292">
        <v>16461</v>
      </c>
      <c r="G595" s="293">
        <v>433.18421052631578</v>
      </c>
      <c r="H595" s="294">
        <v>2.0625411700057675E-2</v>
      </c>
    </row>
    <row r="596" spans="4:37" ht="15" customHeight="1">
      <c r="D596" s="270">
        <v>217</v>
      </c>
      <c r="E596" s="285" t="s">
        <v>67</v>
      </c>
      <c r="F596" s="292">
        <v>44794</v>
      </c>
      <c r="G596" s="293">
        <v>206.42396313364054</v>
      </c>
      <c r="H596" s="294">
        <v>5.6126279794203482E-2</v>
      </c>
    </row>
    <row r="597" spans="4:37" ht="15" customHeight="1">
      <c r="D597" s="270">
        <v>87</v>
      </c>
      <c r="E597" s="285" t="s">
        <v>68</v>
      </c>
      <c r="F597" s="292">
        <v>36528.449999999997</v>
      </c>
      <c r="G597" s="293">
        <v>419.86724137931031</v>
      </c>
      <c r="H597" s="294">
        <v>4.5769656765383131E-2</v>
      </c>
    </row>
    <row r="598" spans="4:37" ht="15" customHeight="1">
      <c r="D598" s="270">
        <v>63</v>
      </c>
      <c r="E598" s="285" t="s">
        <v>69</v>
      </c>
      <c r="F598" s="292">
        <v>15871.75</v>
      </c>
      <c r="G598" s="293">
        <v>251.93253968253967</v>
      </c>
      <c r="H598" s="294">
        <v>1.9887089371872328E-2</v>
      </c>
    </row>
    <row r="599" spans="4:37" ht="15" customHeight="1">
      <c r="D599" s="270">
        <v>33</v>
      </c>
      <c r="E599" s="285" t="s">
        <v>71</v>
      </c>
      <c r="F599" s="292">
        <v>28248</v>
      </c>
      <c r="G599" s="293">
        <v>856</v>
      </c>
      <c r="H599" s="294">
        <v>3.5394364236876814E-2</v>
      </c>
    </row>
    <row r="600" spans="4:37" ht="15" customHeight="1">
      <c r="D600" s="270">
        <v>83</v>
      </c>
      <c r="E600" s="285" t="s">
        <v>72</v>
      </c>
      <c r="F600" s="292">
        <v>55436.5</v>
      </c>
      <c r="G600" s="293">
        <v>667.90963855421683</v>
      </c>
      <c r="H600" s="294">
        <v>6.9461189217559519E-2</v>
      </c>
    </row>
    <row r="601" spans="4:37" ht="15" customHeight="1">
      <c r="D601" s="270">
        <v>49</v>
      </c>
      <c r="E601" s="285" t="s">
        <v>73</v>
      </c>
      <c r="F601" s="292">
        <v>22762.5</v>
      </c>
      <c r="G601" s="293">
        <v>464.5408163265306</v>
      </c>
      <c r="H601" s="294">
        <v>2.8521106483358413E-2</v>
      </c>
    </row>
    <row r="602" spans="4:37" ht="15" customHeight="1">
      <c r="D602" s="270">
        <v>195</v>
      </c>
      <c r="E602" s="285" t="s">
        <v>75</v>
      </c>
      <c r="F602" s="292">
        <v>144567.75</v>
      </c>
      <c r="G602" s="293">
        <v>737.59056122448976</v>
      </c>
      <c r="H602" s="294">
        <v>0.18114144719646516</v>
      </c>
    </row>
    <row r="603" spans="4:37" ht="15" customHeight="1">
      <c r="D603" s="270">
        <v>26</v>
      </c>
      <c r="E603" s="285" t="s">
        <v>80</v>
      </c>
      <c r="F603" s="292">
        <v>10799</v>
      </c>
      <c r="G603" s="293">
        <v>415.34615384615387</v>
      </c>
      <c r="H603" s="294">
        <v>1.3531001819386601E-2</v>
      </c>
    </row>
    <row r="604" spans="4:37" ht="15" customHeight="1">
      <c r="D604" s="270"/>
      <c r="E604" s="285"/>
      <c r="F604" s="292"/>
      <c r="G604" s="293"/>
      <c r="H604" s="294"/>
    </row>
    <row r="605" spans="4:37" ht="15" customHeight="1">
      <c r="D605" s="270">
        <v>21</v>
      </c>
      <c r="E605" s="285" t="s">
        <v>82</v>
      </c>
      <c r="F605" s="292">
        <v>7437</v>
      </c>
      <c r="G605" s="293">
        <v>354.14285714285717</v>
      </c>
      <c r="H605" s="294">
        <v>9.3184610177588795E-3</v>
      </c>
    </row>
    <row r="606" spans="4:37" ht="15" customHeight="1">
      <c r="D606" s="270">
        <v>14</v>
      </c>
      <c r="E606" s="285" t="s">
        <v>85</v>
      </c>
      <c r="F606" s="292">
        <v>5188</v>
      </c>
      <c r="G606" s="293">
        <v>370.57142857142856</v>
      </c>
      <c r="H606" s="294">
        <v>6.5004942530769222E-3</v>
      </c>
    </row>
    <row r="607" spans="4:37" ht="15" customHeight="1">
      <c r="D607" s="304">
        <f>SUM(D589:D606)</f>
        <v>1396</v>
      </c>
      <c r="E607" s="285" t="s">
        <v>87</v>
      </c>
      <c r="F607" s="292">
        <v>798093.15999999992</v>
      </c>
      <c r="G607" s="293">
        <v>471.12937426210146</v>
      </c>
      <c r="H607" s="294">
        <v>1</v>
      </c>
      <c r="AH607" s="142" t="s">
        <v>2215</v>
      </c>
      <c r="AI607" s="142" t="s">
        <v>2027</v>
      </c>
    </row>
    <row r="608" spans="4:37" ht="15" customHeight="1">
      <c r="AH608" s="142" t="s">
        <v>784</v>
      </c>
      <c r="AI608" s="142">
        <v>97764.06</v>
      </c>
      <c r="AK608" s="224">
        <f>AI608/$AI$614</f>
        <v>0.12709065256129937</v>
      </c>
    </row>
    <row r="609" spans="34:37" ht="15" customHeight="1">
      <c r="AH609" s="142" t="s">
        <v>786</v>
      </c>
      <c r="AI609" s="142">
        <v>188889.7</v>
      </c>
      <c r="AK609" s="224">
        <f t="shared" ref="AK609:AK613" si="29">AI609/$AI$614</f>
        <v>0.24555153739634047</v>
      </c>
    </row>
    <row r="610" spans="34:37" ht="15" customHeight="1">
      <c r="AH610" s="142" t="s">
        <v>787</v>
      </c>
      <c r="AI610" s="142">
        <v>266711.07</v>
      </c>
      <c r="AK610" s="224">
        <f t="shared" si="29"/>
        <v>0.3467172285154933</v>
      </c>
    </row>
    <row r="611" spans="34:37" ht="15" customHeight="1">
      <c r="AH611" s="142" t="s">
        <v>789</v>
      </c>
      <c r="AI611" s="142">
        <v>28535</v>
      </c>
      <c r="AK611" s="224">
        <f t="shared" si="29"/>
        <v>3.7094733696991289E-2</v>
      </c>
    </row>
    <row r="612" spans="34:37" ht="15" customHeight="1">
      <c r="AH612" s="142" t="s">
        <v>790</v>
      </c>
      <c r="AI612" s="142">
        <v>89040.58</v>
      </c>
      <c r="AK612" s="224">
        <f t="shared" si="29"/>
        <v>0.11575036282900468</v>
      </c>
    </row>
    <row r="613" spans="34:37" ht="15" customHeight="1">
      <c r="AH613" s="142" t="s">
        <v>791</v>
      </c>
      <c r="AI613" s="142">
        <v>98306.25</v>
      </c>
      <c r="AK613" s="224">
        <f t="shared" si="29"/>
        <v>0.12779548500087085</v>
      </c>
    </row>
    <row r="614" spans="34:37" ht="15" customHeight="1">
      <c r="AH614" s="142" t="s">
        <v>87</v>
      </c>
      <c r="AI614" s="142">
        <v>769246.66</v>
      </c>
    </row>
    <row r="625" spans="1:17" ht="15" customHeight="1">
      <c r="E625" s="581" t="s">
        <v>711</v>
      </c>
      <c r="F625" s="581" t="s">
        <v>712</v>
      </c>
      <c r="G625" s="581"/>
      <c r="H625" s="581"/>
      <c r="I625" s="581"/>
      <c r="J625" s="581"/>
      <c r="K625" s="581"/>
      <c r="L625" s="581"/>
      <c r="M625" s="581"/>
      <c r="N625" s="581"/>
      <c r="O625" s="581"/>
      <c r="P625" s="581"/>
      <c r="Q625" s="581" t="s">
        <v>87</v>
      </c>
    </row>
    <row r="626" spans="1:17" ht="15" customHeight="1">
      <c r="E626" s="581"/>
      <c r="F626" s="266">
        <v>0</v>
      </c>
      <c r="G626" s="266" t="s">
        <v>713</v>
      </c>
      <c r="H626" s="266" t="s">
        <v>714</v>
      </c>
      <c r="I626" s="266" t="s">
        <v>715</v>
      </c>
      <c r="J626" s="266" t="s">
        <v>716</v>
      </c>
      <c r="K626" s="266" t="s">
        <v>717</v>
      </c>
      <c r="L626" s="266" t="s">
        <v>718</v>
      </c>
      <c r="M626" s="266" t="s">
        <v>719</v>
      </c>
      <c r="N626" s="266" t="s">
        <v>720</v>
      </c>
      <c r="O626" s="266" t="s">
        <v>721</v>
      </c>
      <c r="P626" s="266" t="s">
        <v>722</v>
      </c>
      <c r="Q626" s="581"/>
    </row>
    <row r="627" spans="1:17" ht="15" customHeight="1">
      <c r="E627" s="266" t="s">
        <v>18</v>
      </c>
      <c r="F627" s="266">
        <v>8</v>
      </c>
      <c r="G627" s="266">
        <v>7</v>
      </c>
      <c r="H627" s="266">
        <v>41</v>
      </c>
      <c r="I627" s="266">
        <v>7</v>
      </c>
      <c r="J627" s="266">
        <v>3</v>
      </c>
      <c r="K627" s="266">
        <v>2</v>
      </c>
      <c r="L627" s="266">
        <v>3</v>
      </c>
      <c r="M627" s="266">
        <v>3</v>
      </c>
      <c r="N627" s="266">
        <v>2</v>
      </c>
      <c r="O627" s="266">
        <v>2</v>
      </c>
      <c r="P627" s="266">
        <v>3</v>
      </c>
      <c r="Q627" s="266">
        <v>81</v>
      </c>
    </row>
    <row r="628" spans="1:17" ht="15" customHeight="1">
      <c r="E628" s="266" t="s">
        <v>38</v>
      </c>
      <c r="F628" s="266">
        <v>19</v>
      </c>
      <c r="G628" s="266">
        <v>6</v>
      </c>
      <c r="H628" s="266">
        <v>34</v>
      </c>
      <c r="I628" s="266">
        <v>17</v>
      </c>
      <c r="J628" s="266">
        <v>6</v>
      </c>
      <c r="K628" s="266">
        <v>1</v>
      </c>
      <c r="L628" s="266">
        <v>5</v>
      </c>
      <c r="M628" s="266">
        <v>3</v>
      </c>
      <c r="N628" s="266">
        <v>3</v>
      </c>
      <c r="O628" s="266">
        <v>2</v>
      </c>
      <c r="P628" s="266">
        <v>4</v>
      </c>
      <c r="Q628" s="266">
        <v>100</v>
      </c>
    </row>
    <row r="629" spans="1:17" ht="15" customHeight="1">
      <c r="A629" s="153">
        <f>SUM(B629:B631)</f>
        <v>824</v>
      </c>
      <c r="B629">
        <f>SUM(F627:I634)</f>
        <v>627</v>
      </c>
      <c r="C629" s="276">
        <f>B629/$A$629</f>
        <v>0.76092233009708743</v>
      </c>
      <c r="E629" s="266" t="s">
        <v>43</v>
      </c>
      <c r="F629" s="266">
        <v>3</v>
      </c>
      <c r="G629" s="266">
        <v>6</v>
      </c>
      <c r="H629" s="266">
        <v>23</v>
      </c>
      <c r="I629" s="266">
        <v>8</v>
      </c>
      <c r="J629" s="266">
        <v>7</v>
      </c>
      <c r="K629" s="266">
        <v>6</v>
      </c>
      <c r="L629" s="266">
        <v>7</v>
      </c>
      <c r="M629" s="266">
        <v>6</v>
      </c>
      <c r="N629" s="266">
        <v>4</v>
      </c>
      <c r="O629" s="266">
        <v>4</v>
      </c>
      <c r="P629" s="266">
        <v>7</v>
      </c>
      <c r="Q629" s="266">
        <v>81</v>
      </c>
    </row>
    <row r="630" spans="1:17" ht="15" customHeight="1">
      <c r="B630">
        <f>SUM(J627:L634)</f>
        <v>111</v>
      </c>
      <c r="C630" s="276">
        <f>B630/$A$629</f>
        <v>0.13470873786407767</v>
      </c>
      <c r="E630" s="266" t="s">
        <v>44</v>
      </c>
      <c r="F630" s="274">
        <v>10</v>
      </c>
      <c r="G630" s="266">
        <v>5</v>
      </c>
      <c r="H630" s="266">
        <v>62</v>
      </c>
      <c r="I630" s="266">
        <v>10</v>
      </c>
      <c r="J630" s="266">
        <v>5</v>
      </c>
      <c r="K630" s="266">
        <v>5</v>
      </c>
      <c r="L630" s="266">
        <v>1</v>
      </c>
      <c r="M630" s="266">
        <v>1</v>
      </c>
      <c r="N630" s="266">
        <v>1</v>
      </c>
      <c r="O630" s="266">
        <v>1</v>
      </c>
      <c r="P630" s="266">
        <v>1</v>
      </c>
      <c r="Q630" s="266">
        <v>102</v>
      </c>
    </row>
    <row r="631" spans="1:17" ht="15" customHeight="1">
      <c r="B631">
        <f>SUM(M627:P634)</f>
        <v>86</v>
      </c>
      <c r="C631" s="276">
        <f t="shared" ref="C631" si="30">B631/$A$629</f>
        <v>0.10436893203883495</v>
      </c>
      <c r="E631" s="266" t="s">
        <v>46</v>
      </c>
      <c r="F631" s="266">
        <v>7</v>
      </c>
      <c r="G631" s="266">
        <v>1</v>
      </c>
      <c r="H631" s="266">
        <v>28</v>
      </c>
      <c r="I631" s="266">
        <v>10</v>
      </c>
      <c r="J631" s="266">
        <v>7</v>
      </c>
      <c r="K631" s="266">
        <v>3</v>
      </c>
      <c r="L631" s="266">
        <v>5</v>
      </c>
      <c r="M631" s="266">
        <v>5</v>
      </c>
      <c r="N631" s="266">
        <v>3</v>
      </c>
      <c r="O631" s="266">
        <v>7</v>
      </c>
      <c r="P631" s="266">
        <v>3</v>
      </c>
      <c r="Q631" s="266">
        <v>79</v>
      </c>
    </row>
    <row r="632" spans="1:17" ht="15" customHeight="1">
      <c r="E632" s="266" t="s">
        <v>47</v>
      </c>
      <c r="F632" s="266">
        <v>16</v>
      </c>
      <c r="G632" s="266">
        <v>9</v>
      </c>
      <c r="H632" s="266">
        <v>62</v>
      </c>
      <c r="I632" s="266">
        <v>12</v>
      </c>
      <c r="J632" s="266">
        <v>6</v>
      </c>
      <c r="K632" s="266">
        <v>4</v>
      </c>
      <c r="L632" s="266">
        <v>6</v>
      </c>
      <c r="M632" s="266">
        <v>5</v>
      </c>
      <c r="N632" s="266">
        <v>1</v>
      </c>
      <c r="O632" s="266">
        <v>3</v>
      </c>
      <c r="P632" s="266">
        <v>2</v>
      </c>
      <c r="Q632" s="266">
        <v>126</v>
      </c>
    </row>
    <row r="633" spans="1:17" ht="15" customHeight="1">
      <c r="A633">
        <f>SUM(B633:B635)</f>
        <v>421</v>
      </c>
      <c r="B633">
        <f>SUM(F637:I644)</f>
        <v>194</v>
      </c>
      <c r="C633" s="224">
        <f>B633/$A$633</f>
        <v>0.46080760095011875</v>
      </c>
      <c r="E633" s="266" t="s">
        <v>49</v>
      </c>
      <c r="F633" s="266">
        <v>6</v>
      </c>
      <c r="G633" s="266">
        <v>2</v>
      </c>
      <c r="H633" s="266">
        <v>14</v>
      </c>
      <c r="I633" s="266">
        <v>5</v>
      </c>
      <c r="J633" s="266">
        <v>3</v>
      </c>
      <c r="K633" s="266">
        <v>1</v>
      </c>
      <c r="L633" s="266">
        <v>1</v>
      </c>
      <c r="M633" s="266">
        <v>3</v>
      </c>
      <c r="N633" s="266">
        <v>1</v>
      </c>
      <c r="O633" s="266">
        <v>1</v>
      </c>
      <c r="P633" s="266">
        <v>1</v>
      </c>
      <c r="Q633" s="266">
        <v>38</v>
      </c>
    </row>
    <row r="634" spans="1:17" ht="15" customHeight="1">
      <c r="B634">
        <f>SUM(J637:L644)</f>
        <v>155</v>
      </c>
      <c r="C634" s="224">
        <f t="shared" ref="C634:C635" si="31">B634/$A$633</f>
        <v>0.36817102137767221</v>
      </c>
      <c r="E634" s="266" t="s">
        <v>67</v>
      </c>
      <c r="F634" s="266">
        <v>22</v>
      </c>
      <c r="G634" s="266">
        <v>32</v>
      </c>
      <c r="H634" s="266">
        <v>117</v>
      </c>
      <c r="I634" s="266">
        <v>18</v>
      </c>
      <c r="J634" s="266">
        <v>13</v>
      </c>
      <c r="K634" s="266">
        <v>6</v>
      </c>
      <c r="L634" s="266">
        <v>5</v>
      </c>
      <c r="M634" s="266">
        <v>1</v>
      </c>
      <c r="N634" s="266">
        <v>0</v>
      </c>
      <c r="O634" s="266">
        <v>2</v>
      </c>
      <c r="P634" s="266">
        <v>1</v>
      </c>
      <c r="Q634" s="266">
        <v>217</v>
      </c>
    </row>
    <row r="635" spans="1:17" ht="15" customHeight="1">
      <c r="B635">
        <f>SUM(M637:P644)</f>
        <v>72</v>
      </c>
      <c r="C635" s="224">
        <f t="shared" si="31"/>
        <v>0.17102137767220901</v>
      </c>
      <c r="E635" s="266" t="s">
        <v>68</v>
      </c>
      <c r="F635" s="266">
        <v>1</v>
      </c>
      <c r="G635" s="266">
        <v>5</v>
      </c>
      <c r="H635" s="266">
        <v>25</v>
      </c>
      <c r="I635" s="266">
        <v>17</v>
      </c>
      <c r="J635" s="266">
        <v>9</v>
      </c>
      <c r="K635" s="266">
        <v>12</v>
      </c>
      <c r="L635" s="266">
        <v>14</v>
      </c>
      <c r="M635" s="266">
        <v>2</v>
      </c>
      <c r="N635" s="266">
        <v>0</v>
      </c>
      <c r="O635" s="266">
        <v>1</v>
      </c>
      <c r="P635" s="266">
        <v>1</v>
      </c>
      <c r="Q635" s="266">
        <v>87</v>
      </c>
    </row>
    <row r="636" spans="1:17" ht="15" customHeight="1">
      <c r="E636" s="266" t="s">
        <v>69</v>
      </c>
      <c r="F636" s="266">
        <v>0</v>
      </c>
      <c r="G636" s="266">
        <v>6</v>
      </c>
      <c r="H636" s="266">
        <v>35</v>
      </c>
      <c r="I636" s="266">
        <v>8</v>
      </c>
      <c r="J636" s="266">
        <v>8</v>
      </c>
      <c r="K636" s="266">
        <v>2</v>
      </c>
      <c r="L636" s="266">
        <v>3</v>
      </c>
      <c r="M636" s="266">
        <v>1</v>
      </c>
      <c r="N636" s="266">
        <v>0</v>
      </c>
      <c r="O636" s="266">
        <v>0</v>
      </c>
      <c r="P636" s="266">
        <v>0</v>
      </c>
      <c r="Q636" s="266">
        <v>63</v>
      </c>
    </row>
    <row r="637" spans="1:17" ht="15" customHeight="1">
      <c r="A637">
        <f>SUM(B637:B639)</f>
        <v>167</v>
      </c>
      <c r="B637">
        <f>SUM(F635:J636)</f>
        <v>114</v>
      </c>
      <c r="C637" s="224">
        <f>B637/$A$637</f>
        <v>0.68263473053892221</v>
      </c>
      <c r="E637" s="266" t="s">
        <v>80</v>
      </c>
      <c r="F637" s="266">
        <v>0</v>
      </c>
      <c r="G637" s="266">
        <v>2</v>
      </c>
      <c r="H637" s="266">
        <v>5</v>
      </c>
      <c r="I637" s="266">
        <v>2</v>
      </c>
      <c r="J637" s="266">
        <v>5</v>
      </c>
      <c r="K637" s="266">
        <v>8</v>
      </c>
      <c r="L637" s="266">
        <v>3</v>
      </c>
      <c r="M637" s="266">
        <v>1</v>
      </c>
      <c r="N637" s="266">
        <v>0</v>
      </c>
      <c r="O637" s="266">
        <v>0</v>
      </c>
      <c r="P637" s="266">
        <v>0</v>
      </c>
      <c r="Q637" s="266">
        <v>26</v>
      </c>
    </row>
    <row r="638" spans="1:17" ht="15" customHeight="1">
      <c r="B638">
        <f>SUM(J635:L636)</f>
        <v>48</v>
      </c>
      <c r="C638" s="224">
        <f t="shared" ref="C638:C639" si="32">B638/$A$637</f>
        <v>0.28742514970059879</v>
      </c>
      <c r="E638" s="266" t="s">
        <v>72</v>
      </c>
      <c r="F638" s="266">
        <v>2</v>
      </c>
      <c r="G638" s="266">
        <v>0</v>
      </c>
      <c r="H638" s="266">
        <v>16</v>
      </c>
      <c r="I638" s="266">
        <v>13</v>
      </c>
      <c r="J638" s="266">
        <v>5</v>
      </c>
      <c r="K638" s="266">
        <v>10</v>
      </c>
      <c r="L638" s="266">
        <v>14</v>
      </c>
      <c r="M638" s="266">
        <v>12</v>
      </c>
      <c r="N638" s="266">
        <v>6</v>
      </c>
      <c r="O638" s="266">
        <v>5</v>
      </c>
      <c r="P638" s="266">
        <v>0</v>
      </c>
      <c r="Q638" s="266">
        <v>83</v>
      </c>
    </row>
    <row r="639" spans="1:17" ht="15" customHeight="1">
      <c r="B639">
        <f>SUM(M635:P636)</f>
        <v>5</v>
      </c>
      <c r="C639" s="224">
        <f t="shared" si="32"/>
        <v>2.9940119760479042E-2</v>
      </c>
      <c r="E639" s="266" t="s">
        <v>73</v>
      </c>
      <c r="F639" s="266">
        <v>1</v>
      </c>
      <c r="G639" s="266">
        <v>2</v>
      </c>
      <c r="H639" s="266">
        <v>10</v>
      </c>
      <c r="I639" s="266">
        <v>12</v>
      </c>
      <c r="J639" s="266">
        <v>7</v>
      </c>
      <c r="K639" s="266">
        <v>6</v>
      </c>
      <c r="L639" s="266">
        <v>7</v>
      </c>
      <c r="M639" s="266">
        <v>3</v>
      </c>
      <c r="N639" s="266">
        <v>0</v>
      </c>
      <c r="O639" s="266">
        <v>0</v>
      </c>
      <c r="P639" s="266">
        <v>1</v>
      </c>
      <c r="Q639" s="266">
        <v>49</v>
      </c>
    </row>
    <row r="640" spans="1:17" ht="15" customHeight="1">
      <c r="E640" s="266" t="s">
        <v>71</v>
      </c>
      <c r="F640" s="266">
        <v>2</v>
      </c>
      <c r="G640" s="266">
        <v>0</v>
      </c>
      <c r="H640" s="266">
        <v>0</v>
      </c>
      <c r="I640" s="266">
        <v>1</v>
      </c>
      <c r="J640" s="266">
        <v>3</v>
      </c>
      <c r="K640" s="266">
        <v>6</v>
      </c>
      <c r="L640" s="266">
        <v>8</v>
      </c>
      <c r="M640" s="266">
        <v>7</v>
      </c>
      <c r="N640" s="266">
        <v>3</v>
      </c>
      <c r="O640" s="266">
        <v>3</v>
      </c>
      <c r="P640" s="266">
        <v>0</v>
      </c>
      <c r="Q640" s="266">
        <v>33</v>
      </c>
    </row>
    <row r="641" spans="5:17" ht="15" customHeight="1">
      <c r="E641" s="266" t="s">
        <v>75</v>
      </c>
      <c r="F641" s="266">
        <v>8</v>
      </c>
      <c r="G641" s="266">
        <v>9</v>
      </c>
      <c r="H641" s="266">
        <v>62</v>
      </c>
      <c r="I641" s="266">
        <v>28</v>
      </c>
      <c r="J641" s="266">
        <v>24</v>
      </c>
      <c r="K641" s="266">
        <v>15</v>
      </c>
      <c r="L641" s="266">
        <v>19</v>
      </c>
      <c r="M641" s="266">
        <v>11</v>
      </c>
      <c r="N641" s="266">
        <v>3</v>
      </c>
      <c r="O641" s="266">
        <v>9</v>
      </c>
      <c r="P641" s="266">
        <v>7</v>
      </c>
      <c r="Q641" s="266">
        <v>195</v>
      </c>
    </row>
    <row r="642" spans="5:17" ht="15" customHeight="1">
      <c r="E642" s="266"/>
      <c r="F642" s="266"/>
      <c r="G642" s="266"/>
      <c r="H642" s="266"/>
      <c r="I642" s="266"/>
      <c r="J642" s="266"/>
      <c r="K642" s="266"/>
      <c r="L642" s="266"/>
      <c r="M642" s="266"/>
      <c r="N642" s="266"/>
      <c r="O642" s="266"/>
      <c r="P642" s="266"/>
      <c r="Q642" s="266"/>
    </row>
    <row r="643" spans="5:17" ht="15" customHeight="1">
      <c r="E643" s="266" t="s">
        <v>82</v>
      </c>
      <c r="F643" s="266">
        <v>0</v>
      </c>
      <c r="G643" s="266">
        <v>0</v>
      </c>
      <c r="H643" s="266">
        <v>9</v>
      </c>
      <c r="I643" s="266">
        <v>3</v>
      </c>
      <c r="J643" s="266">
        <v>3</v>
      </c>
      <c r="K643" s="266">
        <v>4</v>
      </c>
      <c r="L643" s="266">
        <v>1</v>
      </c>
      <c r="M643" s="266">
        <v>1</v>
      </c>
      <c r="N643" s="266">
        <v>0</v>
      </c>
      <c r="O643" s="266">
        <v>0</v>
      </c>
      <c r="P643" s="266">
        <v>0</v>
      </c>
      <c r="Q643" s="266">
        <v>21</v>
      </c>
    </row>
    <row r="644" spans="5:17" ht="15" customHeight="1">
      <c r="E644" s="266" t="s">
        <v>85</v>
      </c>
      <c r="F644" s="266">
        <v>0</v>
      </c>
      <c r="G644" s="266">
        <v>0</v>
      </c>
      <c r="H644" s="266">
        <v>3</v>
      </c>
      <c r="I644" s="266">
        <v>4</v>
      </c>
      <c r="J644" s="266">
        <v>2</v>
      </c>
      <c r="K644" s="266">
        <v>3</v>
      </c>
      <c r="L644" s="266">
        <v>2</v>
      </c>
      <c r="M644" s="266">
        <v>0</v>
      </c>
      <c r="N644" s="266">
        <v>0</v>
      </c>
      <c r="O644" s="266">
        <v>0</v>
      </c>
      <c r="P644" s="266">
        <v>0</v>
      </c>
      <c r="Q644" s="266">
        <v>14</v>
      </c>
    </row>
    <row r="645" spans="5:17" ht="15" customHeight="1">
      <c r="E645" s="266" t="s">
        <v>87</v>
      </c>
      <c r="F645" s="266">
        <v>105</v>
      </c>
      <c r="G645" s="266">
        <v>111</v>
      </c>
      <c r="H645" s="266">
        <v>643</v>
      </c>
      <c r="I645" s="266">
        <v>221</v>
      </c>
      <c r="J645" s="266">
        <v>141</v>
      </c>
      <c r="K645" s="266">
        <v>127</v>
      </c>
      <c r="L645" s="266">
        <v>142</v>
      </c>
      <c r="M645" s="266">
        <v>81</v>
      </c>
      <c r="N645" s="266">
        <v>37</v>
      </c>
      <c r="O645" s="266">
        <v>50</v>
      </c>
      <c r="P645" s="266">
        <v>31</v>
      </c>
      <c r="Q645" s="266">
        <v>1689</v>
      </c>
    </row>
    <row r="646" spans="5:17" ht="15" customHeight="1">
      <c r="E646" s="142"/>
      <c r="F646" s="142"/>
      <c r="G646" s="142"/>
      <c r="H646" s="142"/>
      <c r="I646" s="142"/>
      <c r="J646" s="142"/>
      <c r="K646" s="142"/>
      <c r="L646" s="142"/>
      <c r="M646" s="142"/>
      <c r="N646" s="142"/>
      <c r="O646" s="142"/>
      <c r="P646" s="142"/>
      <c r="Q646" s="142"/>
    </row>
    <row r="647" spans="5:17" ht="15" customHeight="1">
      <c r="E647" s="142"/>
      <c r="F647" s="142"/>
      <c r="G647" s="142"/>
      <c r="H647" s="142"/>
      <c r="I647" s="142"/>
      <c r="J647" s="142"/>
      <c r="K647" s="142"/>
      <c r="L647" s="142"/>
      <c r="M647" s="142"/>
      <c r="N647" s="142"/>
      <c r="O647" s="142"/>
      <c r="P647" s="142"/>
      <c r="Q647" s="142"/>
    </row>
    <row r="648" spans="5:17" ht="15" customHeight="1">
      <c r="E648" s="142"/>
      <c r="F648" s="142"/>
      <c r="G648" s="142"/>
      <c r="H648" s="142"/>
      <c r="I648" s="142"/>
      <c r="J648" s="142"/>
      <c r="K648" s="142"/>
      <c r="L648" s="142"/>
      <c r="M648" s="142"/>
      <c r="N648" s="142"/>
      <c r="O648" s="142"/>
      <c r="P648" s="142"/>
      <c r="Q648" s="142"/>
    </row>
    <row r="649" spans="5:17" ht="15" customHeight="1">
      <c r="E649" s="142"/>
      <c r="F649" s="142"/>
      <c r="G649" s="142"/>
      <c r="H649" s="142"/>
      <c r="I649" s="142"/>
      <c r="J649" s="142"/>
      <c r="K649" s="142"/>
      <c r="L649" s="142"/>
      <c r="M649" s="142"/>
      <c r="N649" s="142"/>
      <c r="O649" s="142"/>
      <c r="P649" s="142"/>
      <c r="Q649" s="142"/>
    </row>
    <row r="650" spans="5:17" ht="15" customHeight="1">
      <c r="E650" s="142"/>
      <c r="F650" s="142"/>
      <c r="G650" s="142"/>
      <c r="H650" s="142"/>
      <c r="I650" s="142"/>
      <c r="J650" s="142"/>
      <c r="K650" s="142"/>
      <c r="L650" s="142"/>
      <c r="M650" s="142"/>
      <c r="N650" s="142"/>
      <c r="O650" s="142"/>
      <c r="P650" s="142"/>
      <c r="Q650" s="142"/>
    </row>
    <row r="651" spans="5:17" ht="15" customHeight="1">
      <c r="E651" s="587"/>
      <c r="F651" s="587" t="s">
        <v>712</v>
      </c>
      <c r="G651" s="587"/>
      <c r="H651" s="587"/>
      <c r="I651" s="587"/>
      <c r="J651" s="587"/>
      <c r="K651" s="587"/>
      <c r="L651" s="587"/>
      <c r="M651" s="587"/>
      <c r="N651" s="587"/>
      <c r="O651" s="587"/>
      <c r="P651" s="587"/>
      <c r="Q651" s="587" t="s">
        <v>87</v>
      </c>
    </row>
    <row r="652" spans="5:17" ht="15" customHeight="1">
      <c r="E652" s="587"/>
      <c r="F652" s="196">
        <v>0</v>
      </c>
      <c r="G652" s="196" t="s">
        <v>713</v>
      </c>
      <c r="H652" s="196" t="s">
        <v>714</v>
      </c>
      <c r="I652" s="196" t="s">
        <v>715</v>
      </c>
      <c r="J652" s="196" t="s">
        <v>716</v>
      </c>
      <c r="K652" s="196" t="s">
        <v>717</v>
      </c>
      <c r="L652" s="196" t="s">
        <v>718</v>
      </c>
      <c r="M652" s="196" t="s">
        <v>719</v>
      </c>
      <c r="N652" s="196" t="s">
        <v>720</v>
      </c>
      <c r="O652" s="196" t="s">
        <v>721</v>
      </c>
      <c r="P652" s="196" t="s">
        <v>722</v>
      </c>
      <c r="Q652" s="587"/>
    </row>
    <row r="653" spans="5:17" ht="15" customHeight="1">
      <c r="E653" s="196" t="s">
        <v>18</v>
      </c>
      <c r="F653" s="196">
        <v>9.8765432098765427E-2</v>
      </c>
      <c r="G653" s="196">
        <v>8.6419753086419748E-2</v>
      </c>
      <c r="H653" s="196">
        <v>0.50617283950617287</v>
      </c>
      <c r="I653" s="196">
        <v>8.6419753086419748E-2</v>
      </c>
      <c r="J653" s="196">
        <v>3.7037037037037035E-2</v>
      </c>
      <c r="K653" s="196">
        <v>2.4691358024691357E-2</v>
      </c>
      <c r="L653" s="196">
        <v>3.7037037037037035E-2</v>
      </c>
      <c r="M653" s="196">
        <v>3.7037037037037035E-2</v>
      </c>
      <c r="N653" s="196">
        <v>2.4691358024691357E-2</v>
      </c>
      <c r="O653" s="196">
        <v>2.4691358024691357E-2</v>
      </c>
      <c r="P653" s="196">
        <v>3.7037037037037035E-2</v>
      </c>
      <c r="Q653" s="196">
        <v>1</v>
      </c>
    </row>
    <row r="654" spans="5:17" ht="15" customHeight="1">
      <c r="E654" s="196" t="s">
        <v>38</v>
      </c>
      <c r="F654" s="196">
        <v>0.19</v>
      </c>
      <c r="G654" s="196">
        <v>0.06</v>
      </c>
      <c r="H654" s="196">
        <v>0.34</v>
      </c>
      <c r="I654" s="196">
        <v>0.17</v>
      </c>
      <c r="J654" s="196">
        <v>0.06</v>
      </c>
      <c r="K654" s="196">
        <v>0.01</v>
      </c>
      <c r="L654" s="196">
        <v>0.05</v>
      </c>
      <c r="M654" s="196">
        <v>0.03</v>
      </c>
      <c r="N654" s="196">
        <v>0.03</v>
      </c>
      <c r="O654" s="196">
        <v>0.02</v>
      </c>
      <c r="P654" s="196">
        <v>0.04</v>
      </c>
      <c r="Q654" s="196">
        <v>1</v>
      </c>
    </row>
    <row r="655" spans="5:17" ht="15" customHeight="1">
      <c r="E655" s="196" t="s">
        <v>43</v>
      </c>
      <c r="F655" s="196">
        <v>3.7037037037037035E-2</v>
      </c>
      <c r="G655" s="196">
        <v>7.407407407407407E-2</v>
      </c>
      <c r="H655" s="196">
        <v>0.2839506172839506</v>
      </c>
      <c r="I655" s="196">
        <v>9.8765432098765427E-2</v>
      </c>
      <c r="J655" s="196">
        <v>8.6419753086419748E-2</v>
      </c>
      <c r="K655" s="196">
        <v>7.407407407407407E-2</v>
      </c>
      <c r="L655" s="196">
        <v>8.6419753086419748E-2</v>
      </c>
      <c r="M655" s="196">
        <v>7.407407407407407E-2</v>
      </c>
      <c r="N655" s="196">
        <v>4.9382716049382713E-2</v>
      </c>
      <c r="O655" s="196">
        <v>4.9382716049382713E-2</v>
      </c>
      <c r="P655" s="196">
        <v>8.6419753086419748E-2</v>
      </c>
      <c r="Q655" s="196">
        <v>1</v>
      </c>
    </row>
    <row r="656" spans="5:17" ht="15" customHeight="1">
      <c r="E656" s="196" t="s">
        <v>44</v>
      </c>
      <c r="F656" s="196">
        <v>9.8039215686274508E-2</v>
      </c>
      <c r="G656" s="196">
        <v>4.9019607843137254E-2</v>
      </c>
      <c r="H656" s="196">
        <v>0.60784313725490191</v>
      </c>
      <c r="I656" s="196">
        <v>9.8039215686274508E-2</v>
      </c>
      <c r="J656" s="196">
        <v>4.9019607843137254E-2</v>
      </c>
      <c r="K656" s="196">
        <v>4.9019607843137254E-2</v>
      </c>
      <c r="L656" s="196">
        <v>9.8039215686274508E-3</v>
      </c>
      <c r="M656" s="196">
        <v>9.8039215686274508E-3</v>
      </c>
      <c r="N656" s="196">
        <v>9.8039215686274508E-3</v>
      </c>
      <c r="O656" s="196">
        <v>9.8039215686274508E-3</v>
      </c>
      <c r="P656" s="196">
        <v>9.8039215686274508E-3</v>
      </c>
      <c r="Q656" s="196">
        <v>1</v>
      </c>
    </row>
    <row r="657" spans="5:17" ht="15" customHeight="1">
      <c r="E657" s="196" t="s">
        <v>46</v>
      </c>
      <c r="F657" s="196">
        <v>8.8607594936708861E-2</v>
      </c>
      <c r="G657" s="196">
        <v>1.2658227848101266E-2</v>
      </c>
      <c r="H657" s="196">
        <v>0.35443037974683544</v>
      </c>
      <c r="I657" s="196">
        <v>0.12658227848101267</v>
      </c>
      <c r="J657" s="196">
        <v>8.8607594936708861E-2</v>
      </c>
      <c r="K657" s="196">
        <v>3.7974683544303799E-2</v>
      </c>
      <c r="L657" s="196">
        <v>6.3291139240506333E-2</v>
      </c>
      <c r="M657" s="196">
        <v>6.3291139240506333E-2</v>
      </c>
      <c r="N657" s="196">
        <v>3.7974683544303799E-2</v>
      </c>
      <c r="O657" s="196">
        <v>8.8607594936708861E-2</v>
      </c>
      <c r="P657" s="196">
        <v>3.7974683544303799E-2</v>
      </c>
      <c r="Q657" s="196">
        <v>1</v>
      </c>
    </row>
    <row r="658" spans="5:17" ht="15" customHeight="1">
      <c r="E658" s="196" t="s">
        <v>47</v>
      </c>
      <c r="F658" s="196">
        <v>0.12698412698412698</v>
      </c>
      <c r="G658" s="196">
        <v>7.1428571428571425E-2</v>
      </c>
      <c r="H658" s="196">
        <v>0.49206349206349204</v>
      </c>
      <c r="I658" s="196">
        <v>9.5238095238095233E-2</v>
      </c>
      <c r="J658" s="196">
        <v>4.7619047619047616E-2</v>
      </c>
      <c r="K658" s="196">
        <v>3.1746031746031744E-2</v>
      </c>
      <c r="L658" s="196">
        <v>4.7619047619047616E-2</v>
      </c>
      <c r="M658" s="196">
        <v>3.968253968253968E-2</v>
      </c>
      <c r="N658" s="196">
        <v>7.9365079365079361E-3</v>
      </c>
      <c r="O658" s="196">
        <v>2.3809523809523808E-2</v>
      </c>
      <c r="P658" s="196">
        <v>1.5873015873015872E-2</v>
      </c>
      <c r="Q658" s="196">
        <v>1</v>
      </c>
    </row>
    <row r="659" spans="5:17" ht="15" customHeight="1">
      <c r="E659" s="196" t="s">
        <v>49</v>
      </c>
      <c r="F659" s="196">
        <v>0.15789473684210525</v>
      </c>
      <c r="G659" s="196">
        <v>5.2631578947368418E-2</v>
      </c>
      <c r="H659" s="196">
        <v>0.36842105263157893</v>
      </c>
      <c r="I659" s="196">
        <v>0.13157894736842105</v>
      </c>
      <c r="J659" s="196">
        <v>7.8947368421052627E-2</v>
      </c>
      <c r="K659" s="196">
        <v>2.6315789473684209E-2</v>
      </c>
      <c r="L659" s="196">
        <v>2.6315789473684209E-2</v>
      </c>
      <c r="M659" s="196">
        <v>7.8947368421052627E-2</v>
      </c>
      <c r="N659" s="196">
        <v>2.6315789473684209E-2</v>
      </c>
      <c r="O659" s="196">
        <v>2.6315789473684209E-2</v>
      </c>
      <c r="P659" s="196">
        <v>2.6315789473684209E-2</v>
      </c>
      <c r="Q659" s="196">
        <v>1</v>
      </c>
    </row>
    <row r="660" spans="5:17" ht="15" customHeight="1">
      <c r="E660" s="196" t="s">
        <v>67</v>
      </c>
      <c r="F660" s="196">
        <v>0.10138248847926268</v>
      </c>
      <c r="G660" s="196">
        <v>0.14746543778801843</v>
      </c>
      <c r="H660" s="196">
        <v>0.53917050691244239</v>
      </c>
      <c r="I660" s="196">
        <v>8.294930875576037E-2</v>
      </c>
      <c r="J660" s="196">
        <v>5.9907834101382486E-2</v>
      </c>
      <c r="K660" s="196">
        <v>2.7649769585253458E-2</v>
      </c>
      <c r="L660" s="196">
        <v>2.3041474654377881E-2</v>
      </c>
      <c r="M660" s="196">
        <v>4.608294930875576E-3</v>
      </c>
      <c r="N660" s="196">
        <v>0</v>
      </c>
      <c r="O660" s="196">
        <v>9.2165898617511521E-3</v>
      </c>
      <c r="P660" s="196">
        <v>4.608294930875576E-3</v>
      </c>
      <c r="Q660" s="196">
        <v>1</v>
      </c>
    </row>
    <row r="661" spans="5:17" ht="15" customHeight="1">
      <c r="E661" s="196" t="s">
        <v>68</v>
      </c>
      <c r="F661" s="196">
        <v>1.1494252873563218E-2</v>
      </c>
      <c r="G661" s="196">
        <v>5.7471264367816091E-2</v>
      </c>
      <c r="H661" s="196">
        <v>0.28735632183908044</v>
      </c>
      <c r="I661" s="196">
        <v>0.19540229885057472</v>
      </c>
      <c r="J661" s="196">
        <v>0.10344827586206896</v>
      </c>
      <c r="K661" s="196">
        <v>0.13793103448275862</v>
      </c>
      <c r="L661" s="196">
        <v>0.16091954022988506</v>
      </c>
      <c r="M661" s="196">
        <v>2.2988505747126436E-2</v>
      </c>
      <c r="N661" s="196">
        <v>0</v>
      </c>
      <c r="O661" s="196">
        <v>1.1494252873563218E-2</v>
      </c>
      <c r="P661" s="196">
        <v>1.1494252873563218E-2</v>
      </c>
      <c r="Q661" s="196">
        <v>1</v>
      </c>
    </row>
    <row r="662" spans="5:17" ht="15" customHeight="1">
      <c r="E662" s="196" t="s">
        <v>69</v>
      </c>
      <c r="F662" s="196">
        <v>0</v>
      </c>
      <c r="G662" s="196">
        <v>9.5238095238095233E-2</v>
      </c>
      <c r="H662" s="196">
        <v>0.55555555555555558</v>
      </c>
      <c r="I662" s="196">
        <v>0.12698412698412698</v>
      </c>
      <c r="J662" s="196">
        <v>0.12698412698412698</v>
      </c>
      <c r="K662" s="196">
        <v>3.1746031746031744E-2</v>
      </c>
      <c r="L662" s="196">
        <v>4.7619047619047616E-2</v>
      </c>
      <c r="M662" s="196">
        <v>1.5873015873015872E-2</v>
      </c>
      <c r="N662" s="196">
        <v>0</v>
      </c>
      <c r="O662" s="196">
        <v>0</v>
      </c>
      <c r="P662" s="196">
        <v>0</v>
      </c>
      <c r="Q662" s="196">
        <v>1</v>
      </c>
    </row>
    <row r="663" spans="5:17" ht="15" customHeight="1">
      <c r="E663" s="196" t="s">
        <v>80</v>
      </c>
      <c r="F663" s="196">
        <v>0</v>
      </c>
      <c r="G663" s="196">
        <v>7.6923076923076927E-2</v>
      </c>
      <c r="H663" s="196">
        <v>0.19230769230769232</v>
      </c>
      <c r="I663" s="196">
        <v>7.6923076923076927E-2</v>
      </c>
      <c r="J663" s="196">
        <v>0.19230769230769232</v>
      </c>
      <c r="K663" s="196">
        <v>0.30769230769230771</v>
      </c>
      <c r="L663" s="196">
        <v>0.11538461538461539</v>
      </c>
      <c r="M663" s="196">
        <v>3.8461538461538464E-2</v>
      </c>
      <c r="N663" s="196">
        <v>0</v>
      </c>
      <c r="O663" s="196">
        <v>0</v>
      </c>
      <c r="P663" s="196">
        <v>0</v>
      </c>
      <c r="Q663" s="196">
        <v>1</v>
      </c>
    </row>
    <row r="664" spans="5:17" ht="15" customHeight="1">
      <c r="E664" s="196" t="s">
        <v>72</v>
      </c>
      <c r="F664" s="196">
        <v>2.4096385542168676E-2</v>
      </c>
      <c r="G664" s="196">
        <v>0</v>
      </c>
      <c r="H664" s="196">
        <v>0.19277108433734941</v>
      </c>
      <c r="I664" s="196">
        <v>0.15662650602409639</v>
      </c>
      <c r="J664" s="196">
        <v>6.0240963855421686E-2</v>
      </c>
      <c r="K664" s="196">
        <v>0.12048192771084337</v>
      </c>
      <c r="L664" s="196">
        <v>0.16867469879518071</v>
      </c>
      <c r="M664" s="196">
        <v>0.14457831325301204</v>
      </c>
      <c r="N664" s="196">
        <v>7.2289156626506021E-2</v>
      </c>
      <c r="O664" s="196">
        <v>6.0240963855421686E-2</v>
      </c>
      <c r="P664" s="196">
        <v>0</v>
      </c>
      <c r="Q664" s="196">
        <v>1</v>
      </c>
    </row>
    <row r="665" spans="5:17" ht="15" customHeight="1">
      <c r="E665" s="196" t="s">
        <v>73</v>
      </c>
      <c r="F665" s="196">
        <v>2.0408163265306121E-2</v>
      </c>
      <c r="G665" s="196">
        <v>4.0816326530612242E-2</v>
      </c>
      <c r="H665" s="196">
        <v>0.20408163265306123</v>
      </c>
      <c r="I665" s="196">
        <v>0.24489795918367346</v>
      </c>
      <c r="J665" s="196">
        <v>0.14285714285714285</v>
      </c>
      <c r="K665" s="196">
        <v>0.12244897959183673</v>
      </c>
      <c r="L665" s="196">
        <v>0.14285714285714285</v>
      </c>
      <c r="M665" s="196">
        <v>6.1224489795918366E-2</v>
      </c>
      <c r="N665" s="196">
        <v>0</v>
      </c>
      <c r="O665" s="196">
        <v>0</v>
      </c>
      <c r="P665" s="196">
        <v>2.0408163265306121E-2</v>
      </c>
      <c r="Q665" s="196">
        <v>1</v>
      </c>
    </row>
    <row r="666" spans="5:17" ht="15" customHeight="1">
      <c r="E666" s="196" t="s">
        <v>71</v>
      </c>
      <c r="F666" s="196">
        <v>6.0606060606060608E-2</v>
      </c>
      <c r="G666" s="196">
        <v>0</v>
      </c>
      <c r="H666" s="196">
        <v>0</v>
      </c>
      <c r="I666" s="196">
        <v>3.0303030303030304E-2</v>
      </c>
      <c r="J666" s="196">
        <v>9.0909090909090912E-2</v>
      </c>
      <c r="K666" s="196">
        <v>0.18181818181818182</v>
      </c>
      <c r="L666" s="196">
        <v>0.24242424242424243</v>
      </c>
      <c r="M666" s="196">
        <v>0.21212121212121213</v>
      </c>
      <c r="N666" s="196">
        <v>9.0909090909090912E-2</v>
      </c>
      <c r="O666" s="196">
        <v>9.0909090909090912E-2</v>
      </c>
      <c r="P666" s="196">
        <v>0</v>
      </c>
      <c r="Q666" s="196">
        <v>1</v>
      </c>
    </row>
    <row r="667" spans="5:17" ht="15" customHeight="1">
      <c r="E667" s="196" t="s">
        <v>75</v>
      </c>
      <c r="F667" s="196">
        <v>4.1025641025641026E-2</v>
      </c>
      <c r="G667" s="196">
        <v>4.6153846153846156E-2</v>
      </c>
      <c r="H667" s="196">
        <v>0.31794871794871793</v>
      </c>
      <c r="I667" s="196">
        <v>0.14358974358974358</v>
      </c>
      <c r="J667" s="196">
        <v>0.12307692307692308</v>
      </c>
      <c r="K667" s="196">
        <v>7.6923076923076927E-2</v>
      </c>
      <c r="L667" s="196">
        <v>9.7435897435897437E-2</v>
      </c>
      <c r="M667" s="196">
        <v>5.6410256410256411E-2</v>
      </c>
      <c r="N667" s="196">
        <v>1.5384615384615385E-2</v>
      </c>
      <c r="O667" s="196">
        <v>4.6153846153846156E-2</v>
      </c>
      <c r="P667" s="196">
        <v>3.5897435897435895E-2</v>
      </c>
      <c r="Q667" s="196">
        <v>1</v>
      </c>
    </row>
    <row r="668" spans="5:17" ht="15" customHeight="1">
      <c r="E668" s="196"/>
      <c r="F668" s="196"/>
      <c r="G668" s="196"/>
      <c r="H668" s="196"/>
      <c r="I668" s="196"/>
      <c r="J668" s="196"/>
      <c r="K668" s="196"/>
      <c r="L668" s="196"/>
      <c r="M668" s="196"/>
      <c r="N668" s="196"/>
      <c r="O668" s="196"/>
      <c r="P668" s="196"/>
      <c r="Q668" s="196"/>
    </row>
    <row r="669" spans="5:17" ht="15" customHeight="1">
      <c r="E669" s="196" t="s">
        <v>82</v>
      </c>
      <c r="F669" s="196">
        <v>0</v>
      </c>
      <c r="G669" s="196">
        <v>0</v>
      </c>
      <c r="H669" s="196">
        <v>0.42857142857142855</v>
      </c>
      <c r="I669" s="196">
        <v>0.14285714285714285</v>
      </c>
      <c r="J669" s="196">
        <v>0.14285714285714285</v>
      </c>
      <c r="K669" s="196">
        <v>0.19047619047619047</v>
      </c>
      <c r="L669" s="196">
        <v>4.7619047619047616E-2</v>
      </c>
      <c r="M669" s="196">
        <v>4.7619047619047616E-2</v>
      </c>
      <c r="N669" s="196">
        <v>0</v>
      </c>
      <c r="O669" s="196">
        <v>0</v>
      </c>
      <c r="P669" s="196">
        <v>0</v>
      </c>
      <c r="Q669" s="196">
        <v>1</v>
      </c>
    </row>
    <row r="670" spans="5:17" ht="15" customHeight="1">
      <c r="E670" s="196" t="s">
        <v>85</v>
      </c>
      <c r="F670" s="196">
        <v>0</v>
      </c>
      <c r="G670" s="196">
        <v>0</v>
      </c>
      <c r="H670" s="196">
        <v>0.21428571428571427</v>
      </c>
      <c r="I670" s="196">
        <v>0.2857142857142857</v>
      </c>
      <c r="J670" s="196">
        <v>0.14285714285714285</v>
      </c>
      <c r="K670" s="196">
        <v>0.21428571428571427</v>
      </c>
      <c r="L670" s="196">
        <v>0.14285714285714285</v>
      </c>
      <c r="M670" s="196">
        <v>0</v>
      </c>
      <c r="N670" s="196">
        <v>0</v>
      </c>
      <c r="O670" s="196">
        <v>0</v>
      </c>
      <c r="P670" s="196">
        <v>0</v>
      </c>
      <c r="Q670" s="196">
        <v>1</v>
      </c>
    </row>
    <row r="671" spans="5:17" ht="15" customHeight="1">
      <c r="E671" s="196" t="s">
        <v>87</v>
      </c>
      <c r="F671" s="196">
        <v>6.216696269982238E-2</v>
      </c>
      <c r="G671" s="196">
        <v>6.5719360568383664E-2</v>
      </c>
      <c r="H671" s="196">
        <v>0.38069863824748373</v>
      </c>
      <c r="I671" s="196">
        <v>0.13084665482534044</v>
      </c>
      <c r="J671" s="196">
        <v>8.348134991119005E-2</v>
      </c>
      <c r="K671" s="196">
        <v>7.5192421551213737E-2</v>
      </c>
      <c r="L671" s="196">
        <v>8.4073416222616937E-2</v>
      </c>
      <c r="M671" s="196">
        <v>4.7957371225577264E-2</v>
      </c>
      <c r="N671" s="196">
        <v>2.1906453522794554E-2</v>
      </c>
      <c r="O671" s="196">
        <v>2.9603315571343991E-2</v>
      </c>
      <c r="P671" s="196">
        <v>1.8354055654233273E-2</v>
      </c>
      <c r="Q671" s="196">
        <v>1</v>
      </c>
    </row>
    <row r="679" spans="2:41" ht="15" customHeight="1">
      <c r="D679" s="482" t="s">
        <v>0</v>
      </c>
      <c r="E679" s="482" t="s">
        <v>1</v>
      </c>
      <c r="F679" s="482" t="s">
        <v>547</v>
      </c>
      <c r="G679" s="482" t="s">
        <v>32</v>
      </c>
      <c r="H679" s="482" t="s">
        <v>53</v>
      </c>
      <c r="I679" s="482" t="s">
        <v>55</v>
      </c>
      <c r="J679" s="482" t="s">
        <v>51</v>
      </c>
      <c r="K679" s="482" t="s">
        <v>54</v>
      </c>
      <c r="L679" s="482" t="s">
        <v>548</v>
      </c>
      <c r="M679" s="482" t="s">
        <v>87</v>
      </c>
      <c r="O679" s="589" t="s">
        <v>2027</v>
      </c>
      <c r="V679" s="142" t="s">
        <v>79</v>
      </c>
      <c r="W679" s="142"/>
      <c r="X679" s="142"/>
      <c r="AG679" s="287"/>
      <c r="AH679" s="585" t="s">
        <v>8</v>
      </c>
      <c r="AI679" s="482" t="s">
        <v>208</v>
      </c>
    </row>
    <row r="680" spans="2:41" ht="15" customHeight="1">
      <c r="D680" s="482"/>
      <c r="E680" s="482"/>
      <c r="F680" s="482"/>
      <c r="G680" s="482"/>
      <c r="H680" s="482"/>
      <c r="I680" s="482"/>
      <c r="J680" s="482"/>
      <c r="K680" s="482"/>
      <c r="L680" s="482"/>
      <c r="M680" s="482"/>
      <c r="O680" s="589"/>
      <c r="R680" s="142" t="s">
        <v>2246</v>
      </c>
      <c r="S680" s="142" t="s">
        <v>2247</v>
      </c>
      <c r="U680" s="142" t="s">
        <v>51</v>
      </c>
      <c r="V680" s="142" t="s">
        <v>119</v>
      </c>
      <c r="W680" s="142" t="s">
        <v>41</v>
      </c>
      <c r="X680" s="142"/>
      <c r="AG680" s="287"/>
      <c r="AH680" s="586"/>
      <c r="AI680" s="482"/>
    </row>
    <row r="681" spans="2:41" ht="15" customHeight="1">
      <c r="D681" s="270">
        <v>82</v>
      </c>
      <c r="E681" s="271" t="s">
        <v>18</v>
      </c>
      <c r="F681" s="271">
        <v>1115</v>
      </c>
      <c r="G681" s="271">
        <v>0</v>
      </c>
      <c r="H681" s="271">
        <v>0</v>
      </c>
      <c r="I681" s="271">
        <v>0</v>
      </c>
      <c r="J681" s="271">
        <v>287</v>
      </c>
      <c r="K681" s="271">
        <v>0</v>
      </c>
      <c r="L681" s="271">
        <v>0</v>
      </c>
      <c r="M681" s="271">
        <v>1402</v>
      </c>
      <c r="O681" s="270">
        <v>34088</v>
      </c>
      <c r="P681" s="300">
        <f>F681/O681</f>
        <v>3.2709457873738558E-2</v>
      </c>
      <c r="Q681" s="224">
        <f>M681/O681</f>
        <v>4.1128842994602205E-2</v>
      </c>
      <c r="R681" s="142">
        <v>15335</v>
      </c>
      <c r="S681" s="148">
        <v>7.2709488099119701E-2</v>
      </c>
      <c r="U681" s="142"/>
      <c r="V681" s="142"/>
      <c r="W681" s="142" t="s">
        <v>161</v>
      </c>
      <c r="X681" s="142" t="s">
        <v>162</v>
      </c>
      <c r="AF681" s="289">
        <v>0</v>
      </c>
      <c r="AG681" s="287"/>
      <c r="AH681" s="180">
        <v>1375</v>
      </c>
      <c r="AI681" s="290">
        <v>0</v>
      </c>
      <c r="AJ681" s="142">
        <f>AH681+AI681+AF681</f>
        <v>1375</v>
      </c>
      <c r="AL681" s="148">
        <f>AF681/AJ681</f>
        <v>0</v>
      </c>
      <c r="AO681" s="289" t="s">
        <v>18</v>
      </c>
    </row>
    <row r="682" spans="2:41" ht="15" customHeight="1">
      <c r="D682" s="270">
        <v>101</v>
      </c>
      <c r="E682" s="271" t="s">
        <v>38</v>
      </c>
      <c r="F682" s="271">
        <v>1729.9999999999998</v>
      </c>
      <c r="G682" s="271">
        <v>386</v>
      </c>
      <c r="H682" s="271">
        <v>0</v>
      </c>
      <c r="I682" s="271">
        <v>44.4</v>
      </c>
      <c r="J682" s="271">
        <v>178.06999999999996</v>
      </c>
      <c r="K682" s="271">
        <v>5</v>
      </c>
      <c r="L682" s="271">
        <v>0</v>
      </c>
      <c r="M682" s="271">
        <v>1957.4699999999998</v>
      </c>
      <c r="O682" s="270">
        <v>45564.33</v>
      </c>
      <c r="P682" s="300">
        <f t="shared" ref="P682:P695" si="33">F682/O682</f>
        <v>3.7968296691732323E-2</v>
      </c>
      <c r="Q682" s="224">
        <f t="shared" ref="Q682:Q695" si="34">M682/O682</f>
        <v>4.2960579031887436E-2</v>
      </c>
      <c r="R682" s="142">
        <v>16020.2</v>
      </c>
      <c r="S682" s="148">
        <v>0.10798866431130695</v>
      </c>
      <c r="U682" s="142">
        <v>287</v>
      </c>
      <c r="V682" s="142">
        <v>148.5</v>
      </c>
      <c r="W682" s="142">
        <v>1751</v>
      </c>
      <c r="X682" s="142">
        <v>2015</v>
      </c>
      <c r="AA682" s="142">
        <f>U682/V682</f>
        <v>1.9326599326599327</v>
      </c>
      <c r="AC682" s="148">
        <f>U682/W682</f>
        <v>0.163906339234723</v>
      </c>
      <c r="AF682" s="289">
        <v>386</v>
      </c>
      <c r="AG682" s="287"/>
      <c r="AH682" s="290">
        <v>4199.5600000000004</v>
      </c>
      <c r="AI682" s="290">
        <v>280</v>
      </c>
      <c r="AJ682" s="142">
        <f t="shared" ref="AJ682:AJ695" si="35">AH682+AI682+AF682</f>
        <v>4865.5600000000004</v>
      </c>
      <c r="AL682" s="177">
        <f t="shared" ref="AL682:AL695" si="36">AF682/AJ682</f>
        <v>7.9333108624700957E-2</v>
      </c>
      <c r="AO682" s="289" t="s">
        <v>38</v>
      </c>
    </row>
    <row r="683" spans="2:41" ht="15" customHeight="1">
      <c r="D683" s="270">
        <v>81</v>
      </c>
      <c r="E683" s="271" t="s">
        <v>43</v>
      </c>
      <c r="F683" s="271">
        <v>2544.1999999999998</v>
      </c>
      <c r="G683" s="271">
        <v>281</v>
      </c>
      <c r="H683" s="271">
        <v>0</v>
      </c>
      <c r="I683" s="271">
        <v>27.2</v>
      </c>
      <c r="J683" s="271">
        <v>235.9</v>
      </c>
      <c r="K683" s="271">
        <v>0</v>
      </c>
      <c r="L683" s="271">
        <v>0</v>
      </c>
      <c r="M683" s="271">
        <v>2807.2999999999997</v>
      </c>
      <c r="O683" s="296">
        <v>70952.63</v>
      </c>
      <c r="P683" s="300">
        <f t="shared" si="33"/>
        <v>3.5857726485966759E-2</v>
      </c>
      <c r="Q683" s="224">
        <f t="shared" si="34"/>
        <v>3.9565834275628674E-2</v>
      </c>
      <c r="R683" s="142">
        <v>26185.200000000001</v>
      </c>
      <c r="S683" s="148">
        <v>9.7161755495470709E-2</v>
      </c>
      <c r="U683" s="142">
        <v>178.06999999999996</v>
      </c>
      <c r="V683" s="142">
        <v>97.72</v>
      </c>
      <c r="W683" s="142">
        <v>1144.3200000000002</v>
      </c>
      <c r="X683" s="142">
        <v>1030.32</v>
      </c>
      <c r="AA683" s="142">
        <f t="shared" ref="AA683:AA695" si="37">U683/V683</f>
        <v>1.8222472370036837</v>
      </c>
      <c r="AC683" s="148">
        <f t="shared" ref="AC683:AC695" si="38">U683/W683</f>
        <v>0.1556120665548098</v>
      </c>
      <c r="AF683" s="289">
        <v>281</v>
      </c>
      <c r="AG683" s="287"/>
      <c r="AH683" s="290">
        <v>1431</v>
      </c>
      <c r="AI683" s="290">
        <v>976</v>
      </c>
      <c r="AJ683" s="142">
        <f t="shared" si="35"/>
        <v>2688</v>
      </c>
      <c r="AL683" s="148">
        <f t="shared" si="36"/>
        <v>0.10453869047619048</v>
      </c>
      <c r="AO683" s="289" t="s">
        <v>43</v>
      </c>
    </row>
    <row r="684" spans="2:41" ht="15" customHeight="1">
      <c r="D684" s="270">
        <v>102</v>
      </c>
      <c r="E684" s="271" t="s">
        <v>44</v>
      </c>
      <c r="F684" s="271">
        <v>490</v>
      </c>
      <c r="G684" s="271">
        <v>87.5</v>
      </c>
      <c r="H684" s="271">
        <v>0</v>
      </c>
      <c r="I684" s="271">
        <v>0</v>
      </c>
      <c r="J684" s="271">
        <v>122</v>
      </c>
      <c r="K684" s="271">
        <v>0</v>
      </c>
      <c r="L684" s="271">
        <v>0</v>
      </c>
      <c r="M684" s="271">
        <v>699.5</v>
      </c>
      <c r="O684" s="270">
        <v>25746.5</v>
      </c>
      <c r="P684" s="300">
        <f t="shared" si="33"/>
        <v>1.9031713048375507E-2</v>
      </c>
      <c r="Q684" s="224">
        <f t="shared" si="34"/>
        <v>2.7168741382323811E-2</v>
      </c>
      <c r="R684" s="142">
        <v>18595</v>
      </c>
      <c r="S684" s="148">
        <v>2.6351169669265932E-2</v>
      </c>
      <c r="U684" s="142">
        <v>235.9</v>
      </c>
      <c r="V684" s="142">
        <v>119.5</v>
      </c>
      <c r="W684" s="142">
        <v>1435</v>
      </c>
      <c r="X684" s="142">
        <v>1426</v>
      </c>
      <c r="AA684" s="142">
        <f t="shared" si="37"/>
        <v>1.9740585774058579</v>
      </c>
      <c r="AC684" s="148">
        <f t="shared" si="38"/>
        <v>0.16439024390243903</v>
      </c>
      <c r="AF684" s="289">
        <v>87.5</v>
      </c>
      <c r="AG684" s="287"/>
      <c r="AH684" s="290">
        <v>789.5</v>
      </c>
      <c r="AI684" s="290">
        <v>0</v>
      </c>
      <c r="AJ684" s="142">
        <f t="shared" si="35"/>
        <v>877</v>
      </c>
      <c r="AL684" s="148">
        <f t="shared" si="36"/>
        <v>9.977194982896237E-2</v>
      </c>
      <c r="AO684" s="289" t="s">
        <v>44</v>
      </c>
    </row>
    <row r="685" spans="2:41" ht="15" customHeight="1">
      <c r="D685" s="270">
        <v>79</v>
      </c>
      <c r="E685" s="271" t="s">
        <v>46</v>
      </c>
      <c r="F685" s="271">
        <v>2046.5</v>
      </c>
      <c r="G685" s="271">
        <v>594</v>
      </c>
      <c r="H685" s="271">
        <v>0</v>
      </c>
      <c r="I685" s="271">
        <v>0</v>
      </c>
      <c r="J685" s="271">
        <v>194</v>
      </c>
      <c r="K685" s="271">
        <v>0</v>
      </c>
      <c r="L685" s="271">
        <v>0</v>
      </c>
      <c r="M685" s="271">
        <v>2834.5</v>
      </c>
      <c r="O685" s="270">
        <v>55526</v>
      </c>
      <c r="P685" s="300">
        <f t="shared" si="33"/>
        <v>3.6856607715304544E-2</v>
      </c>
      <c r="Q685" s="224">
        <f t="shared" si="34"/>
        <v>5.1048157619853762E-2</v>
      </c>
      <c r="R685" s="142">
        <v>16013</v>
      </c>
      <c r="S685" s="148">
        <v>0.1278024105414351</v>
      </c>
      <c r="U685" s="142">
        <v>122</v>
      </c>
      <c r="V685" s="142">
        <v>67</v>
      </c>
      <c r="W685" s="142">
        <v>576</v>
      </c>
      <c r="X685" s="142">
        <v>447</v>
      </c>
      <c r="AA685" s="142">
        <f t="shared" si="37"/>
        <v>1.8208955223880596</v>
      </c>
      <c r="AC685" s="148">
        <f t="shared" si="38"/>
        <v>0.21180555555555555</v>
      </c>
      <c r="AF685" s="289">
        <v>594</v>
      </c>
      <c r="AG685" s="287"/>
      <c r="AH685" s="290">
        <v>2066</v>
      </c>
      <c r="AI685" s="290">
        <v>1788</v>
      </c>
      <c r="AJ685" s="142">
        <f t="shared" si="35"/>
        <v>4448</v>
      </c>
      <c r="AL685" s="177">
        <f t="shared" si="36"/>
        <v>0.1335431654676259</v>
      </c>
      <c r="AO685" s="289" t="s">
        <v>46</v>
      </c>
    </row>
    <row r="686" spans="2:41" ht="15" customHeight="1">
      <c r="D686" s="270">
        <v>125</v>
      </c>
      <c r="E686" s="271" t="s">
        <v>47</v>
      </c>
      <c r="F686" s="271">
        <v>2375.5</v>
      </c>
      <c r="G686" s="271">
        <v>152.25</v>
      </c>
      <c r="H686" s="271">
        <v>19.5</v>
      </c>
      <c r="I686" s="271">
        <v>0</v>
      </c>
      <c r="J686" s="271">
        <v>263</v>
      </c>
      <c r="K686" s="271">
        <v>0</v>
      </c>
      <c r="L686" s="271">
        <v>0</v>
      </c>
      <c r="M686" s="271">
        <v>2810.25</v>
      </c>
      <c r="O686" s="270">
        <v>44344.25</v>
      </c>
      <c r="P686" s="300">
        <f>F686/O686</f>
        <v>5.3569515777130067E-2</v>
      </c>
      <c r="Q686" s="224">
        <f>M686/O686</f>
        <v>6.3373492617419397E-2</v>
      </c>
      <c r="R686" s="142">
        <v>16175</v>
      </c>
      <c r="S686" s="148">
        <v>0.14686244204018548</v>
      </c>
      <c r="U686" s="142">
        <v>194</v>
      </c>
      <c r="V686" s="142">
        <v>951.5</v>
      </c>
      <c r="W686" s="142">
        <v>2075</v>
      </c>
      <c r="X686" s="142">
        <v>1056</v>
      </c>
      <c r="AA686" s="142">
        <f t="shared" si="37"/>
        <v>0.20388859695218076</v>
      </c>
      <c r="AC686" s="148">
        <f t="shared" si="38"/>
        <v>9.3493975903614454E-2</v>
      </c>
      <c r="AF686" s="289">
        <v>152.25</v>
      </c>
      <c r="AG686" s="287"/>
      <c r="AH686" s="290">
        <v>445.5</v>
      </c>
      <c r="AI686" s="290">
        <v>838.75</v>
      </c>
      <c r="AJ686" s="142">
        <f t="shared" si="35"/>
        <v>1436.5</v>
      </c>
      <c r="AL686" s="177">
        <f t="shared" si="36"/>
        <v>0.10598677340758789</v>
      </c>
      <c r="AO686" s="289" t="s">
        <v>47</v>
      </c>
    </row>
    <row r="687" spans="2:41" ht="15" customHeight="1">
      <c r="D687" s="270">
        <v>38</v>
      </c>
      <c r="E687" s="271" t="s">
        <v>49</v>
      </c>
      <c r="F687" s="271">
        <v>0</v>
      </c>
      <c r="G687" s="271">
        <v>0</v>
      </c>
      <c r="H687" s="271">
        <v>0</v>
      </c>
      <c r="I687" s="271">
        <v>0</v>
      </c>
      <c r="J687" s="271">
        <v>0</v>
      </c>
      <c r="K687" s="271">
        <v>0</v>
      </c>
      <c r="L687" s="271">
        <v>0</v>
      </c>
      <c r="M687" s="271">
        <v>0</v>
      </c>
      <c r="O687" s="270">
        <v>16461</v>
      </c>
      <c r="P687" s="300">
        <f t="shared" si="33"/>
        <v>0</v>
      </c>
      <c r="Q687" s="224">
        <f>M687/O687</f>
        <v>0</v>
      </c>
      <c r="R687" s="142">
        <v>3600</v>
      </c>
      <c r="S687" s="148">
        <v>0</v>
      </c>
      <c r="U687" s="142">
        <v>263</v>
      </c>
      <c r="V687" s="142">
        <v>155.5</v>
      </c>
      <c r="W687" s="142">
        <v>1882</v>
      </c>
      <c r="X687" s="142">
        <v>1872</v>
      </c>
      <c r="AA687" s="142">
        <f t="shared" si="37"/>
        <v>1.6913183279742765</v>
      </c>
      <c r="AC687" s="148">
        <f t="shared" si="38"/>
        <v>0.13974495217853347</v>
      </c>
      <c r="AF687" s="289">
        <v>0</v>
      </c>
      <c r="AG687" s="287"/>
      <c r="AH687" s="290">
        <v>2162</v>
      </c>
      <c r="AI687" s="290">
        <v>390</v>
      </c>
      <c r="AJ687" s="142">
        <f t="shared" si="35"/>
        <v>2552</v>
      </c>
      <c r="AL687" s="148">
        <f t="shared" si="36"/>
        <v>0</v>
      </c>
      <c r="AO687" s="289" t="s">
        <v>49</v>
      </c>
    </row>
    <row r="688" spans="2:41" ht="15" customHeight="1" thickBot="1">
      <c r="B688" s="224">
        <f>G688/G699</f>
        <v>0.11282809724562221</v>
      </c>
      <c r="D688" s="270">
        <v>217</v>
      </c>
      <c r="E688" s="271" t="s">
        <v>67</v>
      </c>
      <c r="F688" s="271">
        <v>1005.75</v>
      </c>
      <c r="G688" s="271">
        <v>740</v>
      </c>
      <c r="H688" s="271">
        <v>3</v>
      </c>
      <c r="I688" s="271">
        <v>0</v>
      </c>
      <c r="J688" s="271">
        <v>179.375</v>
      </c>
      <c r="K688" s="271">
        <v>0</v>
      </c>
      <c r="L688" s="271">
        <v>0</v>
      </c>
      <c r="M688" s="271">
        <v>1928.125</v>
      </c>
      <c r="O688" s="270">
        <v>44794</v>
      </c>
      <c r="P688" s="300">
        <f t="shared" si="33"/>
        <v>2.2452783854980576E-2</v>
      </c>
      <c r="Q688" s="224">
        <f t="shared" si="34"/>
        <v>4.3044269321784165E-2</v>
      </c>
      <c r="R688" s="142">
        <v>20852.5</v>
      </c>
      <c r="S688" s="148">
        <v>4.823162690324901E-2</v>
      </c>
      <c r="U688" s="142">
        <v>0</v>
      </c>
      <c r="V688" s="142">
        <v>70</v>
      </c>
      <c r="W688" s="142">
        <v>888</v>
      </c>
      <c r="X688" s="142">
        <v>1032</v>
      </c>
      <c r="AA688" s="142">
        <f t="shared" si="37"/>
        <v>0</v>
      </c>
      <c r="AC688" s="148">
        <f t="shared" si="38"/>
        <v>0</v>
      </c>
      <c r="AF688" s="289">
        <v>740</v>
      </c>
      <c r="AG688" s="287"/>
      <c r="AH688" s="216">
        <v>3900.5</v>
      </c>
      <c r="AI688" s="216">
        <v>2780</v>
      </c>
      <c r="AJ688" s="142">
        <f t="shared" si="35"/>
        <v>7420.5</v>
      </c>
      <c r="AL688" s="148">
        <f t="shared" si="36"/>
        <v>9.9723738292567893E-2</v>
      </c>
      <c r="AO688" s="289" t="s">
        <v>67</v>
      </c>
    </row>
    <row r="689" spans="2:41" ht="15" customHeight="1" thickTop="1">
      <c r="D689" s="270">
        <v>87</v>
      </c>
      <c r="E689" s="271" t="s">
        <v>68</v>
      </c>
      <c r="F689" s="271">
        <v>2320</v>
      </c>
      <c r="G689" s="271">
        <v>481.4</v>
      </c>
      <c r="H689" s="271">
        <v>180</v>
      </c>
      <c r="I689" s="271">
        <v>0</v>
      </c>
      <c r="J689" s="271">
        <v>1177.375</v>
      </c>
      <c r="K689" s="271">
        <v>0</v>
      </c>
      <c r="L689" s="271">
        <v>0</v>
      </c>
      <c r="M689" s="271">
        <v>4158.7749999999996</v>
      </c>
      <c r="O689" s="270">
        <v>36528.449999999997</v>
      </c>
      <c r="P689" s="300">
        <f t="shared" si="33"/>
        <v>6.3512139168237364E-2</v>
      </c>
      <c r="Q689" s="224">
        <f t="shared" si="34"/>
        <v>0.11385030024542514</v>
      </c>
      <c r="R689" s="142">
        <v>22830</v>
      </c>
      <c r="S689" s="148">
        <v>0.10162067455102934</v>
      </c>
      <c r="U689" s="142">
        <v>179.375</v>
      </c>
      <c r="V689" s="142">
        <v>90</v>
      </c>
      <c r="W689" s="142">
        <v>1014</v>
      </c>
      <c r="X689" s="142">
        <v>740</v>
      </c>
      <c r="AA689" s="142">
        <f t="shared" si="37"/>
        <v>1.9930555555555556</v>
      </c>
      <c r="AC689" s="148">
        <f t="shared" si="38"/>
        <v>0.17689842209072978</v>
      </c>
      <c r="AF689" s="289">
        <v>481.4</v>
      </c>
      <c r="AG689" s="287"/>
      <c r="AH689" s="291">
        <v>654.75</v>
      </c>
      <c r="AI689" s="217">
        <v>3849.2</v>
      </c>
      <c r="AJ689" s="142">
        <f t="shared" si="35"/>
        <v>4985.3499999999995</v>
      </c>
      <c r="AL689" s="148">
        <f t="shared" si="36"/>
        <v>9.6562929383092466E-2</v>
      </c>
      <c r="AO689" s="289" t="s">
        <v>68</v>
      </c>
    </row>
    <row r="690" spans="2:41" ht="15" customHeight="1" thickBot="1">
      <c r="D690" s="270">
        <v>63</v>
      </c>
      <c r="E690" s="271" t="s">
        <v>69</v>
      </c>
      <c r="F690" s="271">
        <v>1155.5</v>
      </c>
      <c r="G690" s="271">
        <v>179</v>
      </c>
      <c r="H690" s="271">
        <v>25</v>
      </c>
      <c r="I690" s="271">
        <v>0</v>
      </c>
      <c r="J690" s="271">
        <v>840.75</v>
      </c>
      <c r="K690" s="271">
        <v>0</v>
      </c>
      <c r="L690" s="271">
        <v>6.3</v>
      </c>
      <c r="M690" s="271">
        <v>2206.5500000000002</v>
      </c>
      <c r="O690" s="270">
        <v>15871.75</v>
      </c>
      <c r="P690" s="300">
        <f t="shared" si="33"/>
        <v>7.2802305983902221E-2</v>
      </c>
      <c r="Q690" s="224">
        <f t="shared" si="34"/>
        <v>0.13902373714303717</v>
      </c>
      <c r="R690" s="142">
        <v>9110</v>
      </c>
      <c r="S690" s="148">
        <v>0.12683863885839736</v>
      </c>
      <c r="U690" s="142">
        <v>1177.375</v>
      </c>
      <c r="V690" s="142">
        <v>277</v>
      </c>
      <c r="W690" s="142">
        <v>4246</v>
      </c>
      <c r="X690" s="142">
        <v>4483</v>
      </c>
      <c r="AA690" s="142">
        <f t="shared" si="37"/>
        <v>4.2504512635379061</v>
      </c>
      <c r="AC690" s="148">
        <f t="shared" si="38"/>
        <v>0.27729039095619407</v>
      </c>
      <c r="AF690" s="289">
        <v>179</v>
      </c>
      <c r="AG690" s="287"/>
      <c r="AH690" s="216">
        <v>168.75</v>
      </c>
      <c r="AI690" s="216">
        <v>1512</v>
      </c>
      <c r="AJ690" s="142">
        <f t="shared" si="35"/>
        <v>1859.75</v>
      </c>
      <c r="AL690" s="148">
        <f t="shared" si="36"/>
        <v>9.6249495899986562E-2</v>
      </c>
      <c r="AO690" s="289" t="s">
        <v>69</v>
      </c>
    </row>
    <row r="691" spans="2:41" ht="15" customHeight="1" thickTop="1">
      <c r="D691" s="270">
        <v>33</v>
      </c>
      <c r="E691" s="271" t="s">
        <v>71</v>
      </c>
      <c r="F691" s="271">
        <v>2126</v>
      </c>
      <c r="G691" s="271">
        <v>673</v>
      </c>
      <c r="H691" s="271">
        <v>0</v>
      </c>
      <c r="I691" s="271">
        <v>0</v>
      </c>
      <c r="J691" s="271">
        <v>479.5</v>
      </c>
      <c r="K691" s="271">
        <v>0</v>
      </c>
      <c r="L691" s="271">
        <v>0</v>
      </c>
      <c r="M691" s="271">
        <v>3278.5</v>
      </c>
      <c r="O691" s="270">
        <v>28248</v>
      </c>
      <c r="P691" s="300">
        <f t="shared" si="33"/>
        <v>7.5261965448881335E-2</v>
      </c>
      <c r="Q691" s="224">
        <f t="shared" si="34"/>
        <v>0.11606131407533277</v>
      </c>
      <c r="R691" s="142">
        <v>17455</v>
      </c>
      <c r="S691" s="148">
        <v>0.12179891148668004</v>
      </c>
      <c r="U691" s="142">
        <v>840.75</v>
      </c>
      <c r="V691" s="142">
        <v>184</v>
      </c>
      <c r="W691" s="142">
        <v>3313</v>
      </c>
      <c r="X691" s="142">
        <v>3893</v>
      </c>
      <c r="AA691" s="142">
        <f t="shared" si="37"/>
        <v>4.5692934782608692</v>
      </c>
      <c r="AC691" s="148">
        <f t="shared" si="38"/>
        <v>0.25377301539390279</v>
      </c>
      <c r="AF691" s="289">
        <v>673</v>
      </c>
      <c r="AG691" s="287"/>
      <c r="AH691" s="217">
        <v>6282</v>
      </c>
      <c r="AI691" s="291">
        <v>36</v>
      </c>
      <c r="AJ691" s="142">
        <f t="shared" si="35"/>
        <v>6991</v>
      </c>
      <c r="AL691" s="148">
        <f t="shared" si="36"/>
        <v>9.6266628522385919E-2</v>
      </c>
      <c r="AO691" s="289" t="s">
        <v>71</v>
      </c>
    </row>
    <row r="692" spans="2:41" ht="15" customHeight="1">
      <c r="D692" s="270">
        <v>83</v>
      </c>
      <c r="E692" s="271" t="s">
        <v>72</v>
      </c>
      <c r="F692" s="299">
        <v>4160</v>
      </c>
      <c r="G692" s="271">
        <v>1548</v>
      </c>
      <c r="H692" s="271">
        <v>0</v>
      </c>
      <c r="I692" s="271">
        <v>0</v>
      </c>
      <c r="J692" s="271">
        <v>1153.25</v>
      </c>
      <c r="K692" s="271">
        <v>0</v>
      </c>
      <c r="L692" s="271">
        <v>2.5</v>
      </c>
      <c r="M692" s="299">
        <v>6863.75</v>
      </c>
      <c r="O692" s="270">
        <v>55436.5</v>
      </c>
      <c r="P692" s="300">
        <f t="shared" si="33"/>
        <v>7.5040812461104139E-2</v>
      </c>
      <c r="Q692" s="224">
        <f>M692/O692</f>
        <v>0.12381283089661144</v>
      </c>
      <c r="R692" s="142">
        <v>30370</v>
      </c>
      <c r="S692" s="148">
        <v>0.13697728021073427</v>
      </c>
      <c r="U692" s="142">
        <v>479.5</v>
      </c>
      <c r="V692" s="142">
        <v>65</v>
      </c>
      <c r="W692" s="142">
        <v>3118</v>
      </c>
      <c r="X692" s="142">
        <v>3640</v>
      </c>
      <c r="AA692" s="142">
        <f t="shared" si="37"/>
        <v>7.3769230769230774</v>
      </c>
      <c r="AC692" s="148">
        <f t="shared" si="38"/>
        <v>0.15378447722899294</v>
      </c>
      <c r="AF692" s="289">
        <v>1548</v>
      </c>
      <c r="AG692" s="287"/>
      <c r="AH692" s="180">
        <v>14669.5</v>
      </c>
      <c r="AI692" s="290">
        <v>0</v>
      </c>
      <c r="AJ692" s="142">
        <f t="shared" si="35"/>
        <v>16217.5</v>
      </c>
      <c r="AL692" s="148">
        <f t="shared" si="36"/>
        <v>9.5452443348234925E-2</v>
      </c>
      <c r="AO692" s="289" t="s">
        <v>72</v>
      </c>
    </row>
    <row r="693" spans="2:41" ht="15" customHeight="1">
      <c r="D693" s="270">
        <v>49</v>
      </c>
      <c r="E693" s="271" t="s">
        <v>73</v>
      </c>
      <c r="F693" s="271">
        <v>1021</v>
      </c>
      <c r="G693" s="271">
        <v>345.5</v>
      </c>
      <c r="H693" s="271">
        <v>58</v>
      </c>
      <c r="I693" s="271">
        <v>0</v>
      </c>
      <c r="J693" s="271">
        <v>950.75</v>
      </c>
      <c r="K693" s="271">
        <v>0</v>
      </c>
      <c r="L693" s="271">
        <v>54</v>
      </c>
      <c r="M693" s="271">
        <v>2429.25</v>
      </c>
      <c r="O693" s="270">
        <v>22762.5</v>
      </c>
      <c r="P693" s="300">
        <f t="shared" si="33"/>
        <v>4.4854475562877541E-2</v>
      </c>
      <c r="Q693" s="224">
        <f t="shared" si="34"/>
        <v>0.10672158154859968</v>
      </c>
      <c r="R693" s="142">
        <v>9394</v>
      </c>
      <c r="S693" s="148">
        <v>0.10868639557164148</v>
      </c>
      <c r="U693" s="142">
        <v>1153.25</v>
      </c>
      <c r="V693" s="142">
        <v>151</v>
      </c>
      <c r="W693" s="142">
        <v>9230</v>
      </c>
      <c r="X693" s="142">
        <v>9760</v>
      </c>
      <c r="AA693" s="142">
        <f t="shared" si="37"/>
        <v>7.637417218543046</v>
      </c>
      <c r="AC693" s="148">
        <f t="shared" si="38"/>
        <v>0.12494582881906825</v>
      </c>
      <c r="AF693" s="289">
        <v>345.5</v>
      </c>
      <c r="AG693" s="287"/>
      <c r="AH693" s="180">
        <v>733.5</v>
      </c>
      <c r="AI693" s="290">
        <v>2391</v>
      </c>
      <c r="AJ693" s="142">
        <f t="shared" si="35"/>
        <v>3470</v>
      </c>
      <c r="AL693" s="148">
        <f t="shared" si="36"/>
        <v>9.9567723342939479E-2</v>
      </c>
      <c r="AO693" s="289" t="s">
        <v>73</v>
      </c>
    </row>
    <row r="694" spans="2:41" ht="15" customHeight="1">
      <c r="D694" s="270">
        <v>195</v>
      </c>
      <c r="E694" s="271" t="s">
        <v>75</v>
      </c>
      <c r="F694" s="299">
        <v>10572</v>
      </c>
      <c r="G694" s="271">
        <v>633.5</v>
      </c>
      <c r="H694" s="271">
        <v>120</v>
      </c>
      <c r="I694" s="271">
        <v>4</v>
      </c>
      <c r="J694" s="271">
        <v>2858.57</v>
      </c>
      <c r="K694" s="271">
        <v>0</v>
      </c>
      <c r="L694" s="271">
        <v>11.16</v>
      </c>
      <c r="M694" s="299">
        <v>14199.23</v>
      </c>
      <c r="O694" s="296">
        <v>144567.75</v>
      </c>
      <c r="P694" s="300">
        <f t="shared" si="33"/>
        <v>7.3128342939556015E-2</v>
      </c>
      <c r="Q694" s="224">
        <f t="shared" si="34"/>
        <v>9.8218516923726074E-2</v>
      </c>
      <c r="R694" s="142">
        <v>104412</v>
      </c>
      <c r="S694" s="148">
        <v>0.10125272957131365</v>
      </c>
      <c r="U694" s="142">
        <v>950.75</v>
      </c>
      <c r="V694" s="142">
        <v>230</v>
      </c>
      <c r="W694" s="142">
        <v>5936</v>
      </c>
      <c r="X694" s="142">
        <v>5916</v>
      </c>
      <c r="AA694" s="142">
        <f t="shared" si="37"/>
        <v>4.1336956521739134</v>
      </c>
      <c r="AC694" s="148">
        <f t="shared" si="38"/>
        <v>0.16016677897574125</v>
      </c>
      <c r="AF694" s="289">
        <v>633.5</v>
      </c>
      <c r="AG694" s="287"/>
      <c r="AH694" s="290">
        <v>4692.25</v>
      </c>
      <c r="AI694" s="290">
        <v>1184</v>
      </c>
      <c r="AJ694" s="142">
        <f t="shared" si="35"/>
        <v>6509.75</v>
      </c>
      <c r="AL694" s="148">
        <f t="shared" si="36"/>
        <v>9.7315565113867658E-2</v>
      </c>
      <c r="AO694" s="289" t="s">
        <v>75</v>
      </c>
    </row>
    <row r="695" spans="2:41" ht="15" customHeight="1">
      <c r="D695" s="270">
        <v>26</v>
      </c>
      <c r="E695" s="271" t="s">
        <v>80</v>
      </c>
      <c r="F695" s="271">
        <v>413</v>
      </c>
      <c r="G695" s="271">
        <v>289.75</v>
      </c>
      <c r="H695" s="271">
        <v>0</v>
      </c>
      <c r="I695" s="271">
        <v>0</v>
      </c>
      <c r="J695" s="271">
        <v>475.25</v>
      </c>
      <c r="K695" s="271">
        <v>0</v>
      </c>
      <c r="L695" s="271">
        <v>7.5</v>
      </c>
      <c r="M695" s="271">
        <v>1185.5</v>
      </c>
      <c r="O695" s="270">
        <v>10799</v>
      </c>
      <c r="P695" s="300">
        <f t="shared" si="33"/>
        <v>3.8244281877951661E-2</v>
      </c>
      <c r="Q695" s="224">
        <f t="shared" si="34"/>
        <v>0.10977868321140846</v>
      </c>
      <c r="R695" s="142">
        <v>6100</v>
      </c>
      <c r="S695" s="148">
        <v>6.7704918032786887E-2</v>
      </c>
      <c r="U695" s="142">
        <v>2858.57</v>
      </c>
      <c r="V695" s="142">
        <v>648.44000000000005</v>
      </c>
      <c r="W695" s="142">
        <v>11545</v>
      </c>
      <c r="X695" s="142">
        <v>11035</v>
      </c>
      <c r="AA695" s="142">
        <f t="shared" si="37"/>
        <v>4.4083801122694464</v>
      </c>
      <c r="AC695" s="148">
        <f t="shared" si="38"/>
        <v>0.24760242529233437</v>
      </c>
      <c r="AF695" s="289">
        <v>289.75</v>
      </c>
      <c r="AG695" s="287"/>
      <c r="AH695" s="290">
        <v>0</v>
      </c>
      <c r="AI695" s="290">
        <v>2321</v>
      </c>
      <c r="AJ695" s="142">
        <f t="shared" si="35"/>
        <v>2610.75</v>
      </c>
      <c r="AL695" s="177">
        <f t="shared" si="36"/>
        <v>0.11098343387915351</v>
      </c>
      <c r="AO695" s="289" t="s">
        <v>80</v>
      </c>
    </row>
    <row r="696" spans="2:41" ht="15" customHeight="1" thickBot="1">
      <c r="B696" s="224">
        <f>G696/G699</f>
        <v>0</v>
      </c>
      <c r="D696" s="270"/>
      <c r="E696" s="271"/>
      <c r="F696" s="299"/>
      <c r="G696" s="271"/>
      <c r="H696" s="271"/>
      <c r="I696" s="271"/>
      <c r="J696" s="271"/>
      <c r="K696" s="271"/>
      <c r="L696" s="271"/>
      <c r="M696" s="299"/>
      <c r="O696" s="296"/>
      <c r="P696" s="300"/>
      <c r="Q696" s="224"/>
      <c r="R696" s="142"/>
      <c r="S696" s="148"/>
      <c r="U696" s="142"/>
      <c r="V696" s="142"/>
      <c r="W696" s="142"/>
      <c r="X696" s="142"/>
      <c r="AA696" s="142"/>
      <c r="AC696" s="148"/>
      <c r="AF696" s="289"/>
      <c r="AG696" s="287"/>
      <c r="AH696" s="218"/>
      <c r="AI696" s="216"/>
      <c r="AJ696" s="142"/>
      <c r="AL696" s="148"/>
      <c r="AO696" s="289"/>
    </row>
    <row r="697" spans="2:41" ht="15" customHeight="1" thickTop="1">
      <c r="B697" s="224">
        <f>G692/G699</f>
        <v>0.23602418180570697</v>
      </c>
      <c r="D697" s="270">
        <v>21</v>
      </c>
      <c r="E697" s="271" t="s">
        <v>82</v>
      </c>
      <c r="F697" s="271">
        <v>616</v>
      </c>
      <c r="G697" s="271">
        <v>36.25</v>
      </c>
      <c r="H697" s="271">
        <v>0</v>
      </c>
      <c r="I697" s="271">
        <v>0</v>
      </c>
      <c r="J697" s="271">
        <v>247.5</v>
      </c>
      <c r="K697" s="271">
        <v>0</v>
      </c>
      <c r="L697" s="271">
        <v>0</v>
      </c>
      <c r="M697" s="271">
        <v>899.75</v>
      </c>
      <c r="O697" s="270">
        <v>7437</v>
      </c>
      <c r="P697" s="300">
        <f>F697/O697</f>
        <v>8.2829097754470893E-2</v>
      </c>
      <c r="Q697" s="224">
        <f>M697/O697</f>
        <v>0.1209829232217292</v>
      </c>
      <c r="R697" s="142">
        <v>5390</v>
      </c>
      <c r="S697" s="148">
        <v>0.11428571428571428</v>
      </c>
      <c r="U697" s="142">
        <v>4040.12</v>
      </c>
      <c r="V697" s="142">
        <v>848.25</v>
      </c>
      <c r="W697" s="142">
        <v>17237</v>
      </c>
      <c r="X697" s="142">
        <v>17313</v>
      </c>
      <c r="AA697" s="142">
        <f>U697/V697</f>
        <v>4.7628882994400232</v>
      </c>
      <c r="AC697" s="148">
        <f>U697/W697</f>
        <v>0.23438649416951904</v>
      </c>
      <c r="AF697" s="289">
        <v>36.25</v>
      </c>
      <c r="AG697" s="287"/>
      <c r="AH697" s="291">
        <v>191</v>
      </c>
      <c r="AI697" s="291">
        <v>134</v>
      </c>
      <c r="AJ697" s="142">
        <f>AH697+AI697+AF697</f>
        <v>361.25</v>
      </c>
      <c r="AL697" s="148">
        <f>AF697/AJ697</f>
        <v>0.10034602076124567</v>
      </c>
      <c r="AO697" s="289" t="s">
        <v>82</v>
      </c>
    </row>
    <row r="698" spans="2:41" ht="15" customHeight="1">
      <c r="D698" s="270">
        <v>14</v>
      </c>
      <c r="E698" s="271" t="s">
        <v>85</v>
      </c>
      <c r="F698" s="271">
        <v>354</v>
      </c>
      <c r="G698" s="271">
        <v>131.5</v>
      </c>
      <c r="H698" s="271">
        <v>0</v>
      </c>
      <c r="I698" s="271">
        <v>0</v>
      </c>
      <c r="J698" s="271">
        <v>100.75</v>
      </c>
      <c r="K698" s="271">
        <v>0</v>
      </c>
      <c r="L698" s="271">
        <v>0</v>
      </c>
      <c r="M698" s="271">
        <v>586.25</v>
      </c>
      <c r="O698" s="270">
        <v>5188</v>
      </c>
      <c r="P698" s="300">
        <f>F698/O698</f>
        <v>6.8234387047031608E-2</v>
      </c>
      <c r="Q698" s="224">
        <f>M698/O698</f>
        <v>0.1130011565150347</v>
      </c>
      <c r="R698" s="142">
        <v>2680</v>
      </c>
      <c r="S698" s="148">
        <v>0.13208955223880597</v>
      </c>
      <c r="U698" s="142">
        <v>247.5</v>
      </c>
      <c r="V698" s="142">
        <v>58</v>
      </c>
      <c r="W698" s="142">
        <v>952</v>
      </c>
      <c r="X698" s="142">
        <v>866</v>
      </c>
      <c r="AA698" s="142">
        <f>U698/V698</f>
        <v>4.2672413793103452</v>
      </c>
      <c r="AC698" s="148">
        <f>U698/W698</f>
        <v>0.25997899159663868</v>
      </c>
      <c r="AF698" s="289">
        <v>131.5</v>
      </c>
      <c r="AG698" s="287"/>
      <c r="AH698" s="290">
        <v>45</v>
      </c>
      <c r="AI698" s="290">
        <v>950</v>
      </c>
      <c r="AJ698" s="142">
        <f>AH698+AI698+AF698</f>
        <v>1126.5</v>
      </c>
      <c r="AL698" s="177">
        <f>AF698/AJ698</f>
        <v>0.11673324456280515</v>
      </c>
      <c r="AO698" s="289" t="s">
        <v>85</v>
      </c>
    </row>
    <row r="699" spans="2:41" ht="15" customHeight="1">
      <c r="D699" s="304">
        <f>SUM(D681:D698)</f>
        <v>1396</v>
      </c>
      <c r="E699" s="271" t="s">
        <v>87</v>
      </c>
      <c r="F699" s="271">
        <f>SUM(F681:F698)</f>
        <v>34044.449999999997</v>
      </c>
      <c r="G699" s="271">
        <f>SUM(G681:G698)</f>
        <v>6558.65</v>
      </c>
      <c r="H699" s="271">
        <v>732.5</v>
      </c>
      <c r="I699" s="271">
        <v>75.599999999999994</v>
      </c>
      <c r="J699" s="271">
        <f>SUM(J681:J698)</f>
        <v>9743.0399999999991</v>
      </c>
      <c r="K699" s="271">
        <v>5</v>
      </c>
      <c r="L699" s="271">
        <v>109.96</v>
      </c>
      <c r="M699" s="271">
        <v>66204.569999999992</v>
      </c>
      <c r="O699" s="270">
        <f>SUM(O681:O698)</f>
        <v>664315.66</v>
      </c>
      <c r="P699" s="300">
        <f>F699/O699</f>
        <v>5.124739946669328E-2</v>
      </c>
      <c r="Q699" s="224">
        <f>M699/O699</f>
        <v>9.9658300995042012E-2</v>
      </c>
      <c r="U699" s="142">
        <v>100.75</v>
      </c>
      <c r="V699" s="142">
        <v>31</v>
      </c>
      <c r="W699" s="142">
        <v>1048</v>
      </c>
      <c r="X699" s="142">
        <v>835</v>
      </c>
      <c r="AA699" s="142">
        <f>U699/V699</f>
        <v>3.25</v>
      </c>
      <c r="AC699" s="148">
        <f>U699/W699</f>
        <v>9.6135496183206104E-2</v>
      </c>
      <c r="AF699" s="289">
        <v>9938.4</v>
      </c>
      <c r="AG699" s="287"/>
      <c r="AH699" s="290">
        <v>62528.56</v>
      </c>
      <c r="AI699" s="290">
        <v>32056.2</v>
      </c>
      <c r="AJ699" s="142">
        <f>AH699+AI699+AF699</f>
        <v>104523.15999999999</v>
      </c>
      <c r="AL699" s="148">
        <f>AF699/AJ699</f>
        <v>9.508323322792768E-2</v>
      </c>
    </row>
    <row r="700" spans="2:41" ht="15" customHeight="1">
      <c r="U700" s="142">
        <v>13783.16</v>
      </c>
      <c r="V700" s="142">
        <v>4266.91</v>
      </c>
      <c r="W700" s="142">
        <v>68118.320000000007</v>
      </c>
      <c r="X700" s="142">
        <v>68662.320000000007</v>
      </c>
      <c r="AA700" s="142">
        <f>U700/V700</f>
        <v>3.2302439001525696</v>
      </c>
      <c r="AC700" s="148">
        <f>U700/W700</f>
        <v>0.20234145527957823</v>
      </c>
      <c r="AG700" s="287"/>
      <c r="AH700" s="287"/>
    </row>
    <row r="702" spans="2:41" ht="15" customHeight="1">
      <c r="B702">
        <f>D689+D690+D691+D692+D693+D694+D695+D696+D697+D698</f>
        <v>571</v>
      </c>
      <c r="E702" s="224">
        <f>G692/G699</f>
        <v>0.23602418180570697</v>
      </c>
    </row>
    <row r="703" spans="2:41" ht="15" customHeight="1">
      <c r="E703" s="224">
        <f>G688/G699</f>
        <v>0.11282809724562221</v>
      </c>
    </row>
    <row r="706" spans="2:28" ht="15" customHeight="1">
      <c r="D706" s="589" t="s">
        <v>0</v>
      </c>
      <c r="E706" s="590" t="s">
        <v>1</v>
      </c>
      <c r="F706" s="590" t="s">
        <v>29</v>
      </c>
      <c r="G706" s="590"/>
      <c r="H706" s="590"/>
      <c r="I706" s="590"/>
      <c r="J706" s="142"/>
      <c r="K706" s="142"/>
      <c r="L706" s="142"/>
      <c r="M706" s="142"/>
      <c r="N706" s="142"/>
    </row>
    <row r="707" spans="2:28" ht="15" customHeight="1">
      <c r="D707" s="589"/>
      <c r="E707" s="590"/>
      <c r="F707" s="270" t="s">
        <v>2217</v>
      </c>
      <c r="G707" s="270" t="s">
        <v>2218</v>
      </c>
      <c r="H707" s="270" t="s">
        <v>2219</v>
      </c>
      <c r="I707" s="270" t="s">
        <v>2248</v>
      </c>
      <c r="J707" s="142"/>
      <c r="K707" s="142"/>
    </row>
    <row r="708" spans="2:28" ht="15" customHeight="1">
      <c r="D708" s="270">
        <v>87</v>
      </c>
      <c r="E708" s="270" t="s">
        <v>68</v>
      </c>
      <c r="F708" s="270">
        <v>43</v>
      </c>
      <c r="G708" s="270">
        <v>27</v>
      </c>
      <c r="H708" s="270">
        <v>8</v>
      </c>
      <c r="I708" s="270">
        <v>9</v>
      </c>
      <c r="J708" s="142"/>
      <c r="K708" s="142"/>
    </row>
    <row r="709" spans="2:28" ht="15" customHeight="1">
      <c r="D709" s="270">
        <v>63</v>
      </c>
      <c r="E709" s="270" t="s">
        <v>69</v>
      </c>
      <c r="F709" s="270">
        <v>43</v>
      </c>
      <c r="G709" s="270">
        <v>11</v>
      </c>
      <c r="H709" s="270">
        <v>2</v>
      </c>
      <c r="I709" s="270">
        <v>7</v>
      </c>
      <c r="J709" s="142"/>
      <c r="K709" s="142"/>
    </row>
    <row r="710" spans="2:28" ht="15" customHeight="1">
      <c r="D710" s="270">
        <v>33</v>
      </c>
      <c r="E710" s="270" t="s">
        <v>71</v>
      </c>
      <c r="F710" s="270">
        <v>0</v>
      </c>
      <c r="G710" s="270">
        <v>33</v>
      </c>
      <c r="H710" s="270">
        <v>0</v>
      </c>
      <c r="I710" s="270">
        <v>0</v>
      </c>
      <c r="J710" s="142"/>
      <c r="K710" s="142"/>
    </row>
    <row r="711" spans="2:28" ht="15" customHeight="1">
      <c r="D711" s="270">
        <v>83</v>
      </c>
      <c r="E711" s="270" t="s">
        <v>72</v>
      </c>
      <c r="F711" s="270">
        <v>12</v>
      </c>
      <c r="G711" s="270">
        <v>64</v>
      </c>
      <c r="H711" s="270">
        <v>0</v>
      </c>
      <c r="I711" s="270">
        <v>7</v>
      </c>
      <c r="J711" s="142"/>
      <c r="K711" s="142"/>
      <c r="AB711" s="270">
        <v>82</v>
      </c>
    </row>
    <row r="712" spans="2:28" ht="15" customHeight="1">
      <c r="D712" s="270">
        <v>49</v>
      </c>
      <c r="E712" s="270" t="s">
        <v>73</v>
      </c>
      <c r="F712" s="270">
        <v>43</v>
      </c>
      <c r="G712" s="270">
        <v>0</v>
      </c>
      <c r="H712" s="270">
        <v>0</v>
      </c>
      <c r="I712" s="270">
        <v>5</v>
      </c>
      <c r="J712" s="142"/>
      <c r="K712" s="142"/>
      <c r="AB712" s="270">
        <v>101</v>
      </c>
    </row>
    <row r="713" spans="2:28" ht="15" customHeight="1">
      <c r="D713" s="270">
        <v>195</v>
      </c>
      <c r="E713" s="270" t="s">
        <v>75</v>
      </c>
      <c r="F713" s="270">
        <v>81</v>
      </c>
      <c r="G713" s="270">
        <v>62</v>
      </c>
      <c r="H713" s="270">
        <v>29</v>
      </c>
      <c r="I713" s="270">
        <v>22</v>
      </c>
      <c r="J713" s="142"/>
      <c r="K713" s="142"/>
      <c r="AB713" s="270">
        <v>81</v>
      </c>
    </row>
    <row r="714" spans="2:28" ht="15" customHeight="1">
      <c r="D714" s="270">
        <v>26</v>
      </c>
      <c r="E714" s="270" t="s">
        <v>80</v>
      </c>
      <c r="F714" s="270">
        <v>10</v>
      </c>
      <c r="G714" s="270">
        <v>9</v>
      </c>
      <c r="H714" s="270">
        <v>3</v>
      </c>
      <c r="I714" s="270">
        <v>4</v>
      </c>
      <c r="J714" s="142"/>
      <c r="K714" s="142"/>
      <c r="AB714" s="270">
        <v>102</v>
      </c>
    </row>
    <row r="715" spans="2:28" ht="15" customHeight="1">
      <c r="D715" s="270">
        <v>21</v>
      </c>
      <c r="E715" s="270" t="s">
        <v>82</v>
      </c>
      <c r="F715" s="270">
        <v>11</v>
      </c>
      <c r="G715" s="270">
        <v>8</v>
      </c>
      <c r="H715" s="270">
        <v>2</v>
      </c>
      <c r="I715" s="270">
        <v>0</v>
      </c>
      <c r="J715" s="142"/>
      <c r="K715" s="142"/>
      <c r="AB715" s="270">
        <v>79</v>
      </c>
    </row>
    <row r="716" spans="2:28" ht="15" customHeight="1">
      <c r="B716">
        <f>F717+G717+H717+I717</f>
        <v>567</v>
      </c>
      <c r="D716" s="270">
        <v>12</v>
      </c>
      <c r="E716" s="270" t="s">
        <v>85</v>
      </c>
      <c r="F716" s="270">
        <v>9</v>
      </c>
      <c r="G716" s="270">
        <v>3</v>
      </c>
      <c r="H716" s="270">
        <v>0</v>
      </c>
      <c r="I716" s="270">
        <v>0</v>
      </c>
      <c r="J716" s="142"/>
      <c r="K716" s="142"/>
      <c r="AB716" s="270">
        <v>125</v>
      </c>
    </row>
    <row r="717" spans="2:28" ht="15" customHeight="1">
      <c r="D717" s="270">
        <f>SUM(D708:D716)</f>
        <v>569</v>
      </c>
      <c r="E717" s="270" t="s">
        <v>87</v>
      </c>
      <c r="F717" s="270">
        <f>SUM(F708:F716)</f>
        <v>252</v>
      </c>
      <c r="G717" s="270">
        <f>SUM(G708:G716)</f>
        <v>217</v>
      </c>
      <c r="H717" s="270">
        <f>SUM(H708:H716)</f>
        <v>44</v>
      </c>
      <c r="I717" s="292">
        <f>SUM(I708:I716)</f>
        <v>54</v>
      </c>
      <c r="J717" s="142"/>
      <c r="K717" s="142"/>
      <c r="AB717" s="270">
        <v>38</v>
      </c>
    </row>
    <row r="718" spans="2:28" ht="15" customHeight="1">
      <c r="J718" s="142"/>
      <c r="K718" s="142"/>
      <c r="AB718" s="270">
        <v>217</v>
      </c>
    </row>
    <row r="719" spans="2:28" ht="15" customHeight="1">
      <c r="AB719" s="270">
        <v>87</v>
      </c>
    </row>
    <row r="720" spans="2:28" ht="15" customHeight="1">
      <c r="B720">
        <f>F717+G717+H717+I717</f>
        <v>567</v>
      </c>
      <c r="C720" s="224">
        <f>F717/B720</f>
        <v>0.44444444444444442</v>
      </c>
      <c r="D720" s="224">
        <f>G717/B720</f>
        <v>0.38271604938271603</v>
      </c>
      <c r="E720" s="224">
        <f>H717/B720</f>
        <v>7.7601410934744264E-2</v>
      </c>
      <c r="F720" s="224">
        <f>I717/B720</f>
        <v>9.5238095238095233E-2</v>
      </c>
      <c r="AB720" s="270">
        <v>63</v>
      </c>
    </row>
    <row r="721" spans="4:28" ht="15" customHeight="1">
      <c r="AB721" s="270">
        <v>33</v>
      </c>
    </row>
    <row r="722" spans="4:28" ht="15" customHeight="1">
      <c r="AB722" s="270">
        <v>83</v>
      </c>
    </row>
    <row r="723" spans="4:28" ht="15" customHeight="1">
      <c r="AB723" s="270">
        <v>49</v>
      </c>
    </row>
    <row r="724" spans="4:28" ht="15" customHeight="1">
      <c r="D724" s="482" t="s">
        <v>2202</v>
      </c>
      <c r="E724" s="482" t="s">
        <v>711</v>
      </c>
      <c r="F724" s="482" t="s">
        <v>17</v>
      </c>
      <c r="G724" s="482" t="s">
        <v>2203</v>
      </c>
      <c r="H724" s="482"/>
      <c r="I724" s="482"/>
      <c r="J724" s="482"/>
      <c r="K724" s="482"/>
      <c r="L724" s="482" t="s">
        <v>87</v>
      </c>
      <c r="M724" s="482" t="s">
        <v>2206</v>
      </c>
      <c r="AB724" s="270">
        <v>195</v>
      </c>
    </row>
    <row r="725" spans="4:28" ht="25.5" customHeight="1">
      <c r="D725" s="482"/>
      <c r="E725" s="482"/>
      <c r="F725" s="482"/>
      <c r="G725" s="277" t="s">
        <v>2204</v>
      </c>
      <c r="H725" s="277" t="s">
        <v>2020</v>
      </c>
      <c r="I725" s="277" t="s">
        <v>128</v>
      </c>
      <c r="J725" s="277" t="s">
        <v>17</v>
      </c>
      <c r="K725" s="277" t="s">
        <v>100</v>
      </c>
      <c r="L725" s="482"/>
      <c r="M725" s="482"/>
      <c r="AB725" s="270">
        <v>26</v>
      </c>
    </row>
    <row r="726" spans="4:28" ht="26.25" customHeight="1">
      <c r="D726" s="278">
        <v>103</v>
      </c>
      <c r="E726" s="280" t="s">
        <v>2229</v>
      </c>
      <c r="F726" s="280" t="s">
        <v>2205</v>
      </c>
      <c r="G726" s="278">
        <v>2705</v>
      </c>
      <c r="H726" s="278">
        <v>0</v>
      </c>
      <c r="I726" s="278">
        <v>3710</v>
      </c>
      <c r="J726" s="278">
        <v>12500</v>
      </c>
      <c r="K726" s="278">
        <v>720</v>
      </c>
      <c r="L726" s="278">
        <v>19635</v>
      </c>
      <c r="M726" s="278">
        <v>1</v>
      </c>
      <c r="AB726" s="270">
        <v>294</v>
      </c>
    </row>
    <row r="727" spans="4:28" ht="24.75" customHeight="1">
      <c r="D727" s="278">
        <v>94</v>
      </c>
      <c r="E727" s="280" t="s">
        <v>2229</v>
      </c>
      <c r="F727" s="280" t="s">
        <v>2205</v>
      </c>
      <c r="G727" s="278">
        <v>3437</v>
      </c>
      <c r="H727" s="278">
        <v>20</v>
      </c>
      <c r="I727" s="278">
        <v>2440</v>
      </c>
      <c r="J727" s="278">
        <v>9000</v>
      </c>
      <c r="K727" s="278">
        <v>0</v>
      </c>
      <c r="L727" s="278">
        <v>14897</v>
      </c>
      <c r="M727" s="278">
        <v>1</v>
      </c>
      <c r="AB727" s="270">
        <v>21</v>
      </c>
    </row>
    <row r="728" spans="4:28" ht="26.25" customHeight="1">
      <c r="D728" s="278">
        <v>97</v>
      </c>
      <c r="E728" s="280" t="s">
        <v>2229</v>
      </c>
      <c r="F728" s="280" t="s">
        <v>288</v>
      </c>
      <c r="G728" s="278">
        <v>630</v>
      </c>
      <c r="H728" s="278">
        <v>16</v>
      </c>
      <c r="I728" s="278">
        <v>530</v>
      </c>
      <c r="J728" s="278">
        <v>8000</v>
      </c>
      <c r="K728" s="278">
        <v>0</v>
      </c>
      <c r="L728" s="278">
        <v>9176</v>
      </c>
      <c r="M728" s="278">
        <v>3</v>
      </c>
      <c r="N728" s="282">
        <v>553</v>
      </c>
      <c r="O728" s="282">
        <v>5770</v>
      </c>
      <c r="P728" t="s">
        <v>2228</v>
      </c>
      <c r="AB728" s="270">
        <v>14</v>
      </c>
    </row>
    <row r="729" spans="4:28" ht="23.25" customHeight="1">
      <c r="D729" s="278">
        <v>1</v>
      </c>
      <c r="E729" s="280" t="s">
        <v>38</v>
      </c>
      <c r="F729" s="280" t="s">
        <v>178</v>
      </c>
      <c r="G729" s="278">
        <v>3137.75</v>
      </c>
      <c r="H729" s="278">
        <v>8</v>
      </c>
      <c r="I729" s="278">
        <v>4150</v>
      </c>
      <c r="J729" s="278">
        <v>0</v>
      </c>
      <c r="K729" s="278">
        <v>0</v>
      </c>
      <c r="L729" s="278">
        <v>7295.75</v>
      </c>
      <c r="M729" s="278">
        <v>3</v>
      </c>
      <c r="N729" s="282">
        <v>4390</v>
      </c>
      <c r="AB729" s="304">
        <f>SUM(AB711:AB728)</f>
        <v>1690</v>
      </c>
    </row>
    <row r="730" spans="4:28" ht="34.5" customHeight="1">
      <c r="D730" s="278">
        <v>25</v>
      </c>
      <c r="E730" s="280" t="s">
        <v>43</v>
      </c>
      <c r="F730" s="280" t="s">
        <v>2207</v>
      </c>
      <c r="G730" s="278">
        <v>460</v>
      </c>
      <c r="H730" s="278">
        <v>40</v>
      </c>
      <c r="I730" s="278">
        <v>1200</v>
      </c>
      <c r="J730" s="278">
        <v>5000</v>
      </c>
      <c r="K730" s="278">
        <v>0</v>
      </c>
      <c r="L730" s="278">
        <v>6700</v>
      </c>
      <c r="M730" s="278">
        <v>0</v>
      </c>
    </row>
    <row r="731" spans="4:28" ht="23.25" customHeight="1">
      <c r="D731" s="278">
        <v>7</v>
      </c>
      <c r="E731" s="280" t="s">
        <v>43</v>
      </c>
      <c r="F731" s="280" t="s">
        <v>2208</v>
      </c>
      <c r="G731" s="278">
        <v>182</v>
      </c>
      <c r="H731" s="278">
        <v>0</v>
      </c>
      <c r="I731" s="278">
        <v>4920</v>
      </c>
      <c r="J731" s="278">
        <v>1268</v>
      </c>
      <c r="K731" s="278">
        <v>0</v>
      </c>
      <c r="L731" s="278">
        <v>6370</v>
      </c>
      <c r="M731" s="278">
        <v>0</v>
      </c>
    </row>
    <row r="732" spans="4:28" ht="22.5" customHeight="1">
      <c r="D732" s="278">
        <v>156</v>
      </c>
      <c r="E732" s="280" t="s">
        <v>2229</v>
      </c>
      <c r="F732" s="280" t="s">
        <v>191</v>
      </c>
      <c r="G732" s="278">
        <v>445.5</v>
      </c>
      <c r="H732" s="278">
        <v>0</v>
      </c>
      <c r="I732" s="278">
        <v>1260</v>
      </c>
      <c r="J732" s="278">
        <v>4500</v>
      </c>
      <c r="K732" s="278">
        <v>0</v>
      </c>
      <c r="L732" s="278">
        <v>6205.5</v>
      </c>
      <c r="M732" s="278">
        <v>0</v>
      </c>
      <c r="O732" s="153" t="s">
        <v>2230</v>
      </c>
    </row>
    <row r="733" spans="4:28" ht="25.5" customHeight="1">
      <c r="D733" s="278">
        <v>6</v>
      </c>
      <c r="E733" s="280" t="s">
        <v>46</v>
      </c>
      <c r="F733" s="280" t="s">
        <v>178</v>
      </c>
      <c r="G733" s="278">
        <v>3097</v>
      </c>
      <c r="H733" s="278">
        <v>70</v>
      </c>
      <c r="I733" s="278">
        <v>2931</v>
      </c>
      <c r="J733" s="278">
        <v>0</v>
      </c>
      <c r="K733" s="278">
        <v>0</v>
      </c>
      <c r="L733" s="278">
        <v>6098</v>
      </c>
      <c r="M733" s="278">
        <v>3</v>
      </c>
    </row>
    <row r="734" spans="4:28" ht="27" customHeight="1">
      <c r="D734" s="278">
        <v>12</v>
      </c>
      <c r="E734" s="280" t="s">
        <v>47</v>
      </c>
      <c r="F734" s="280" t="s">
        <v>378</v>
      </c>
      <c r="G734" s="278">
        <v>3374</v>
      </c>
      <c r="H734" s="278">
        <v>72</v>
      </c>
      <c r="I734" s="278">
        <v>2335</v>
      </c>
      <c r="J734" s="278">
        <v>0</v>
      </c>
      <c r="K734" s="278">
        <v>0</v>
      </c>
      <c r="L734" s="278">
        <v>5781</v>
      </c>
      <c r="M734" s="278">
        <v>3</v>
      </c>
    </row>
    <row r="735" spans="4:28" ht="22.5" customHeight="1">
      <c r="D735" s="278">
        <v>7</v>
      </c>
      <c r="E735" s="280" t="s">
        <v>46</v>
      </c>
      <c r="F735" s="280" t="s">
        <v>316</v>
      </c>
      <c r="G735" s="278">
        <v>1320</v>
      </c>
      <c r="H735" s="278">
        <v>16</v>
      </c>
      <c r="I735" s="278">
        <v>4340</v>
      </c>
      <c r="J735" s="278">
        <v>0</v>
      </c>
      <c r="K735" s="278">
        <v>0</v>
      </c>
      <c r="L735" s="278">
        <v>5676</v>
      </c>
      <c r="M735" s="278">
        <v>2</v>
      </c>
    </row>
    <row r="741" spans="4:14" ht="15" customHeight="1">
      <c r="D741" s="581" t="s">
        <v>1</v>
      </c>
      <c r="E741" s="581" t="s">
        <v>2301</v>
      </c>
      <c r="F741" s="581"/>
      <c r="G741" s="581"/>
      <c r="H741" s="581"/>
      <c r="I741" s="581"/>
      <c r="J741" s="581"/>
      <c r="K741" s="581"/>
      <c r="L741" s="581"/>
      <c r="M741" s="581"/>
      <c r="N741" s="581"/>
    </row>
    <row r="742" spans="4:14" ht="15" customHeight="1">
      <c r="D742" s="581"/>
      <c r="E742" s="581" t="s">
        <v>804</v>
      </c>
      <c r="F742" s="581"/>
      <c r="G742" s="581" t="s">
        <v>805</v>
      </c>
      <c r="H742" s="581"/>
      <c r="I742" s="581" t="s">
        <v>806</v>
      </c>
      <c r="J742" s="581"/>
      <c r="K742" s="581" t="s">
        <v>253</v>
      </c>
      <c r="L742" s="581"/>
      <c r="M742" s="581" t="s">
        <v>808</v>
      </c>
      <c r="N742" s="581"/>
    </row>
    <row r="743" spans="4:14" ht="15" customHeight="1">
      <c r="D743" s="581"/>
      <c r="E743" s="360" t="s">
        <v>4</v>
      </c>
      <c r="F743" s="360" t="s">
        <v>41</v>
      </c>
      <c r="G743" s="360" t="s">
        <v>4</v>
      </c>
      <c r="H743" s="360" t="s">
        <v>41</v>
      </c>
      <c r="I743" s="360" t="s">
        <v>4</v>
      </c>
      <c r="J743" s="360" t="s">
        <v>41</v>
      </c>
      <c r="K743" s="360" t="s">
        <v>4</v>
      </c>
      <c r="L743" s="360" t="s">
        <v>41</v>
      </c>
      <c r="M743" s="360" t="s">
        <v>4</v>
      </c>
      <c r="N743" s="360" t="s">
        <v>41</v>
      </c>
    </row>
    <row r="744" spans="4:14" ht="15" customHeight="1">
      <c r="D744" s="360" t="s">
        <v>18</v>
      </c>
      <c r="E744" s="360">
        <v>0</v>
      </c>
      <c r="F744" s="360">
        <v>0</v>
      </c>
      <c r="G744" s="360">
        <v>0</v>
      </c>
      <c r="H744" s="360">
        <v>0</v>
      </c>
      <c r="I744" s="360">
        <v>0</v>
      </c>
      <c r="J744" s="360">
        <v>0</v>
      </c>
      <c r="K744" s="360">
        <v>16</v>
      </c>
      <c r="L744" s="360">
        <v>2200</v>
      </c>
      <c r="M744" s="360">
        <v>0</v>
      </c>
      <c r="N744" s="360">
        <v>0</v>
      </c>
    </row>
    <row r="745" spans="4:14" ht="15" customHeight="1">
      <c r="D745" s="360" t="s">
        <v>38</v>
      </c>
      <c r="E745" s="360">
        <v>0</v>
      </c>
      <c r="F745" s="360">
        <v>0</v>
      </c>
      <c r="G745" s="360">
        <v>0</v>
      </c>
      <c r="H745" s="360">
        <v>0</v>
      </c>
      <c r="I745" s="360">
        <v>0</v>
      </c>
      <c r="J745" s="360">
        <v>0</v>
      </c>
      <c r="K745" s="360">
        <v>13</v>
      </c>
      <c r="L745" s="360">
        <v>1750</v>
      </c>
      <c r="M745" s="360">
        <v>0</v>
      </c>
      <c r="N745" s="360">
        <v>0</v>
      </c>
    </row>
    <row r="746" spans="4:14" ht="15" customHeight="1">
      <c r="D746" s="360" t="s">
        <v>43</v>
      </c>
      <c r="E746" s="360">
        <v>0</v>
      </c>
      <c r="F746" s="360">
        <v>0</v>
      </c>
      <c r="G746" s="360">
        <v>0</v>
      </c>
      <c r="H746" s="360">
        <v>0</v>
      </c>
      <c r="I746" s="360">
        <v>0</v>
      </c>
      <c r="J746" s="360">
        <v>0</v>
      </c>
      <c r="K746" s="360">
        <v>4</v>
      </c>
      <c r="L746" s="360">
        <v>700</v>
      </c>
      <c r="M746" s="360">
        <v>0</v>
      </c>
      <c r="N746" s="360">
        <v>0</v>
      </c>
    </row>
    <row r="747" spans="4:14" ht="15" customHeight="1">
      <c r="D747" s="360" t="s">
        <v>44</v>
      </c>
      <c r="E747" s="360">
        <v>0</v>
      </c>
      <c r="F747" s="360">
        <v>0</v>
      </c>
      <c r="G747" s="360">
        <v>0</v>
      </c>
      <c r="H747" s="360">
        <v>0</v>
      </c>
      <c r="I747" s="360">
        <v>0</v>
      </c>
      <c r="J747" s="360">
        <v>0</v>
      </c>
      <c r="K747" s="360">
        <v>29</v>
      </c>
      <c r="L747" s="360">
        <v>4215</v>
      </c>
      <c r="M747" s="360">
        <v>0</v>
      </c>
      <c r="N747" s="360">
        <v>0</v>
      </c>
    </row>
    <row r="748" spans="4:14" ht="15" customHeight="1">
      <c r="D748" s="360" t="s">
        <v>46</v>
      </c>
      <c r="E748" s="360">
        <v>0</v>
      </c>
      <c r="F748" s="360">
        <v>0</v>
      </c>
      <c r="G748" s="360">
        <v>0</v>
      </c>
      <c r="H748" s="360">
        <v>0</v>
      </c>
      <c r="I748" s="360">
        <v>0</v>
      </c>
      <c r="J748" s="360">
        <v>0</v>
      </c>
      <c r="K748" s="360">
        <v>20</v>
      </c>
      <c r="L748" s="360">
        <v>3370</v>
      </c>
      <c r="M748" s="360">
        <v>0</v>
      </c>
      <c r="N748" s="360">
        <v>0</v>
      </c>
    </row>
    <row r="749" spans="4:14" ht="15" customHeight="1">
      <c r="D749" s="360" t="s">
        <v>47</v>
      </c>
      <c r="E749" s="360">
        <v>0</v>
      </c>
      <c r="F749" s="360">
        <v>0</v>
      </c>
      <c r="G749" s="360">
        <v>0</v>
      </c>
      <c r="H749" s="360">
        <v>0</v>
      </c>
      <c r="I749" s="360">
        <v>0</v>
      </c>
      <c r="J749" s="360">
        <v>0</v>
      </c>
      <c r="K749" s="360">
        <v>26</v>
      </c>
      <c r="L749" s="360">
        <v>3830</v>
      </c>
      <c r="M749" s="360">
        <v>0</v>
      </c>
      <c r="N749" s="360">
        <v>0</v>
      </c>
    </row>
    <row r="750" spans="4:14" ht="15" customHeight="1">
      <c r="D750" s="360" t="s">
        <v>49</v>
      </c>
      <c r="E750" s="360">
        <v>0</v>
      </c>
      <c r="F750" s="360">
        <v>0</v>
      </c>
      <c r="G750" s="360">
        <v>0</v>
      </c>
      <c r="H750" s="360">
        <v>0</v>
      </c>
      <c r="I750" s="360">
        <v>0</v>
      </c>
      <c r="J750" s="360">
        <v>0</v>
      </c>
      <c r="K750" s="360">
        <v>2</v>
      </c>
      <c r="L750" s="360">
        <v>200</v>
      </c>
      <c r="M750" s="360">
        <v>0</v>
      </c>
      <c r="N750" s="360">
        <v>0</v>
      </c>
    </row>
    <row r="751" spans="4:14" ht="15" customHeight="1">
      <c r="D751" s="360" t="s">
        <v>67</v>
      </c>
      <c r="E751" s="360">
        <v>0</v>
      </c>
      <c r="F751" s="360">
        <v>0</v>
      </c>
      <c r="G751" s="360">
        <v>2</v>
      </c>
      <c r="H751" s="360">
        <v>100</v>
      </c>
      <c r="I751" s="360">
        <v>0</v>
      </c>
      <c r="J751" s="360">
        <v>0</v>
      </c>
      <c r="K751" s="360">
        <v>32</v>
      </c>
      <c r="L751" s="360">
        <v>3700</v>
      </c>
      <c r="M751" s="360">
        <v>0</v>
      </c>
      <c r="N751" s="360">
        <v>0</v>
      </c>
    </row>
    <row r="752" spans="4:14" ht="15" customHeight="1">
      <c r="D752" s="360" t="s">
        <v>68</v>
      </c>
      <c r="E752" s="360">
        <v>5</v>
      </c>
      <c r="F752" s="360">
        <v>1100</v>
      </c>
      <c r="G752" s="360">
        <v>10</v>
      </c>
      <c r="H752" s="360">
        <v>1290</v>
      </c>
      <c r="I752" s="360">
        <v>0</v>
      </c>
      <c r="J752" s="360">
        <v>0</v>
      </c>
      <c r="K752" s="360">
        <v>6</v>
      </c>
      <c r="L752" s="360">
        <v>900</v>
      </c>
      <c r="M752" s="360">
        <v>0</v>
      </c>
      <c r="N752" s="360">
        <v>0</v>
      </c>
    </row>
    <row r="753" spans="4:33" ht="15" customHeight="1">
      <c r="D753" s="360" t="s">
        <v>69</v>
      </c>
      <c r="E753" s="360">
        <v>1</v>
      </c>
      <c r="F753" s="360">
        <v>300</v>
      </c>
      <c r="G753" s="360">
        <v>0</v>
      </c>
      <c r="H753" s="360">
        <v>0</v>
      </c>
      <c r="I753" s="360">
        <v>0</v>
      </c>
      <c r="J753" s="360">
        <v>0</v>
      </c>
      <c r="K753" s="360">
        <v>5</v>
      </c>
      <c r="L753" s="360">
        <v>480</v>
      </c>
      <c r="M753" s="360">
        <v>3</v>
      </c>
      <c r="N753" s="360">
        <v>330</v>
      </c>
    </row>
    <row r="754" spans="4:33" ht="15" customHeight="1">
      <c r="D754" s="360" t="s">
        <v>71</v>
      </c>
      <c r="E754" s="360">
        <v>6</v>
      </c>
      <c r="F754" s="360">
        <v>4050</v>
      </c>
      <c r="G754" s="360">
        <v>0</v>
      </c>
      <c r="H754" s="360">
        <v>0</v>
      </c>
      <c r="I754" s="360">
        <v>0</v>
      </c>
      <c r="J754" s="360">
        <v>0</v>
      </c>
      <c r="K754" s="360">
        <v>0</v>
      </c>
      <c r="L754" s="360">
        <v>0</v>
      </c>
      <c r="M754" s="360">
        <v>1</v>
      </c>
      <c r="N754" s="360">
        <v>250</v>
      </c>
    </row>
    <row r="755" spans="4:33" ht="15" customHeight="1">
      <c r="D755" s="360" t="s">
        <v>72</v>
      </c>
      <c r="E755" s="360">
        <v>2</v>
      </c>
      <c r="F755" s="360">
        <v>1000</v>
      </c>
      <c r="G755" s="360">
        <v>0</v>
      </c>
      <c r="H755" s="360">
        <v>0</v>
      </c>
      <c r="I755" s="360">
        <v>0</v>
      </c>
      <c r="J755" s="360">
        <v>0</v>
      </c>
      <c r="K755" s="360">
        <v>12</v>
      </c>
      <c r="L755" s="360">
        <v>1780</v>
      </c>
      <c r="M755" s="360">
        <v>12</v>
      </c>
      <c r="N755" s="360">
        <v>2670</v>
      </c>
    </row>
    <row r="756" spans="4:33" ht="15" customHeight="1">
      <c r="D756" s="360" t="s">
        <v>73</v>
      </c>
      <c r="E756" s="360">
        <v>2</v>
      </c>
      <c r="F756" s="360">
        <v>500</v>
      </c>
      <c r="G756" s="360">
        <v>7</v>
      </c>
      <c r="H756" s="360">
        <v>854</v>
      </c>
      <c r="I756" s="360">
        <v>0</v>
      </c>
      <c r="J756" s="360">
        <v>0</v>
      </c>
      <c r="K756" s="360">
        <v>9</v>
      </c>
      <c r="L756" s="360">
        <v>970</v>
      </c>
      <c r="M756" s="360">
        <v>0</v>
      </c>
      <c r="N756" s="360">
        <v>0</v>
      </c>
    </row>
    <row r="757" spans="4:33" ht="15" customHeight="1">
      <c r="D757" s="360" t="s">
        <v>75</v>
      </c>
      <c r="E757" s="360">
        <v>2</v>
      </c>
      <c r="F757" s="360">
        <v>450</v>
      </c>
      <c r="G757" s="360">
        <v>17</v>
      </c>
      <c r="H757" s="360">
        <v>2160</v>
      </c>
      <c r="I757" s="360">
        <v>1</v>
      </c>
      <c r="J757" s="360">
        <v>312</v>
      </c>
      <c r="K757" s="360">
        <v>9</v>
      </c>
      <c r="L757" s="360">
        <v>1250</v>
      </c>
      <c r="M757" s="360">
        <v>1</v>
      </c>
      <c r="N757" s="360">
        <v>150</v>
      </c>
    </row>
    <row r="758" spans="4:33" ht="15" customHeight="1">
      <c r="D758" s="360" t="s">
        <v>80</v>
      </c>
      <c r="E758" s="360">
        <v>0</v>
      </c>
      <c r="F758" s="360">
        <v>0</v>
      </c>
      <c r="G758" s="360">
        <v>1</v>
      </c>
      <c r="H758" s="360">
        <v>300</v>
      </c>
      <c r="I758" s="360">
        <v>0</v>
      </c>
      <c r="J758" s="360">
        <v>0</v>
      </c>
      <c r="K758" s="360">
        <v>0</v>
      </c>
      <c r="L758" s="360">
        <v>0</v>
      </c>
      <c r="M758" s="360">
        <v>2</v>
      </c>
      <c r="N758" s="360">
        <v>200</v>
      </c>
    </row>
    <row r="759" spans="4:33" ht="15" customHeight="1">
      <c r="D759" s="360" t="s">
        <v>82</v>
      </c>
      <c r="E759" s="360">
        <v>0</v>
      </c>
      <c r="F759" s="360">
        <v>0</v>
      </c>
      <c r="G759" s="360">
        <v>0</v>
      </c>
      <c r="H759" s="360">
        <v>0</v>
      </c>
      <c r="I759" s="360">
        <v>0</v>
      </c>
      <c r="J759" s="360">
        <v>0</v>
      </c>
      <c r="K759" s="360">
        <v>1</v>
      </c>
      <c r="L759" s="360">
        <v>100</v>
      </c>
      <c r="M759" s="360">
        <v>0</v>
      </c>
      <c r="N759" s="360">
        <v>0</v>
      </c>
    </row>
    <row r="760" spans="4:33" ht="15" customHeight="1">
      <c r="D760" s="360" t="s">
        <v>2300</v>
      </c>
      <c r="E760" s="360">
        <v>2</v>
      </c>
      <c r="F760" s="360">
        <v>1000</v>
      </c>
      <c r="G760" s="360">
        <v>2</v>
      </c>
      <c r="H760" s="360">
        <v>200</v>
      </c>
      <c r="I760" s="360">
        <v>0</v>
      </c>
      <c r="J760" s="360">
        <v>0</v>
      </c>
      <c r="K760" s="360">
        <v>0</v>
      </c>
      <c r="L760" s="360">
        <v>0</v>
      </c>
      <c r="M760" s="360">
        <v>0</v>
      </c>
      <c r="N760" s="360">
        <v>0</v>
      </c>
    </row>
    <row r="761" spans="4:33" ht="15" customHeight="1">
      <c r="D761" s="360" t="s">
        <v>87</v>
      </c>
      <c r="E761" s="360">
        <f t="shared" ref="E761:N761" si="39">SUM(E744:E760)</f>
        <v>20</v>
      </c>
      <c r="F761" s="360">
        <f t="shared" si="39"/>
        <v>8400</v>
      </c>
      <c r="G761" s="360">
        <f t="shared" si="39"/>
        <v>39</v>
      </c>
      <c r="H761" s="360">
        <f t="shared" si="39"/>
        <v>4904</v>
      </c>
      <c r="I761" s="360">
        <f t="shared" si="39"/>
        <v>1</v>
      </c>
      <c r="J761" s="360">
        <f t="shared" si="39"/>
        <v>312</v>
      </c>
      <c r="K761" s="360">
        <f t="shared" si="39"/>
        <v>184</v>
      </c>
      <c r="L761" s="360">
        <f t="shared" si="39"/>
        <v>25445</v>
      </c>
      <c r="M761" s="360">
        <f t="shared" si="39"/>
        <v>19</v>
      </c>
      <c r="N761" s="360">
        <f t="shared" si="39"/>
        <v>3600</v>
      </c>
    </row>
    <row r="768" spans="4:33" ht="15" customHeight="1">
      <c r="E768" s="581" t="s">
        <v>1</v>
      </c>
      <c r="F768" s="581" t="s">
        <v>202</v>
      </c>
      <c r="G768" s="581"/>
      <c r="H768" s="581"/>
      <c r="I768" s="581"/>
      <c r="J768" s="581"/>
      <c r="K768" s="581"/>
      <c r="L768" s="581"/>
      <c r="M768" s="581"/>
      <c r="N768" s="581"/>
      <c r="O768" s="581"/>
      <c r="P768" s="581"/>
      <c r="Q768" s="581"/>
      <c r="R768" s="581"/>
      <c r="S768" s="581"/>
      <c r="T768" s="581"/>
      <c r="U768" s="581"/>
      <c r="V768" s="581"/>
      <c r="W768" s="581"/>
      <c r="X768" s="581"/>
      <c r="Y768" s="581"/>
      <c r="Z768" s="581"/>
      <c r="AA768" s="581"/>
      <c r="AB768" s="581"/>
      <c r="AC768" s="581"/>
      <c r="AD768" s="581"/>
      <c r="AE768" s="581"/>
      <c r="AF768" s="411"/>
      <c r="AG768" s="411"/>
    </row>
    <row r="769" spans="5:37" ht="15" customHeight="1">
      <c r="E769" s="581"/>
      <c r="F769" s="581" t="s">
        <v>206</v>
      </c>
      <c r="G769" s="581"/>
      <c r="H769" s="581" t="s">
        <v>207</v>
      </c>
      <c r="I769" s="581"/>
      <c r="J769" s="581" t="s">
        <v>209</v>
      </c>
      <c r="K769" s="581"/>
      <c r="L769" s="581" t="s">
        <v>807</v>
      </c>
      <c r="M769" s="581"/>
      <c r="N769" s="581" t="s">
        <v>211</v>
      </c>
      <c r="O769" s="581"/>
      <c r="P769" s="581" t="s">
        <v>212</v>
      </c>
      <c r="Q769" s="581"/>
      <c r="R769" s="581" t="s">
        <v>213</v>
      </c>
      <c r="S769" s="581"/>
      <c r="T769" s="581" t="s">
        <v>214</v>
      </c>
      <c r="U769" s="581"/>
      <c r="V769" s="581" t="s">
        <v>704</v>
      </c>
      <c r="W769" s="581"/>
      <c r="X769" s="581" t="s">
        <v>215</v>
      </c>
      <c r="Y769" s="581"/>
      <c r="Z769" s="581" t="s">
        <v>216</v>
      </c>
      <c r="AA769" s="581"/>
      <c r="AB769" s="581"/>
      <c r="AC769" s="581"/>
      <c r="AD769" s="581" t="s">
        <v>217</v>
      </c>
      <c r="AE769" s="581"/>
    </row>
    <row r="770" spans="5:37" ht="15" customHeight="1">
      <c r="E770" s="581"/>
      <c r="F770" s="581"/>
      <c r="G770" s="581"/>
      <c r="H770" s="581"/>
      <c r="I770" s="581"/>
      <c r="J770" s="581"/>
      <c r="K770" s="581"/>
      <c r="L770" s="581"/>
      <c r="M770" s="581"/>
      <c r="N770" s="581"/>
      <c r="O770" s="581"/>
      <c r="P770" s="581"/>
      <c r="Q770" s="581"/>
      <c r="R770" s="581"/>
      <c r="S770" s="581"/>
      <c r="T770" s="581"/>
      <c r="U770" s="581"/>
      <c r="V770" s="581"/>
      <c r="W770" s="581"/>
      <c r="X770" s="581"/>
      <c r="Y770" s="581"/>
      <c r="Z770" s="581" t="s">
        <v>33</v>
      </c>
      <c r="AA770" s="581"/>
      <c r="AB770" s="614" t="s">
        <v>123</v>
      </c>
      <c r="AC770" s="616"/>
      <c r="AD770" s="581"/>
      <c r="AE770" s="581"/>
    </row>
    <row r="771" spans="5:37" ht="15" customHeight="1">
      <c r="E771" s="581"/>
      <c r="F771" s="407" t="s">
        <v>4</v>
      </c>
      <c r="G771" s="407" t="s">
        <v>41</v>
      </c>
      <c r="H771" s="407" t="s">
        <v>4</v>
      </c>
      <c r="I771" s="407" t="s">
        <v>41</v>
      </c>
      <c r="J771" s="407" t="s">
        <v>4</v>
      </c>
      <c r="K771" s="407" t="s">
        <v>41</v>
      </c>
      <c r="L771" s="407" t="s">
        <v>4</v>
      </c>
      <c r="M771" s="407" t="s">
        <v>41</v>
      </c>
      <c r="N771" s="407" t="s">
        <v>4</v>
      </c>
      <c r="O771" s="407" t="s">
        <v>41</v>
      </c>
      <c r="P771" s="407" t="s">
        <v>4</v>
      </c>
      <c r="Q771" s="407" t="s">
        <v>41</v>
      </c>
      <c r="R771" s="407" t="s">
        <v>4</v>
      </c>
      <c r="S771" s="407" t="s">
        <v>41</v>
      </c>
      <c r="T771" s="407" t="s">
        <v>4</v>
      </c>
      <c r="U771" s="407" t="s">
        <v>41</v>
      </c>
      <c r="V771" s="407" t="s">
        <v>4</v>
      </c>
      <c r="W771" s="407" t="s">
        <v>41</v>
      </c>
      <c r="X771" s="407" t="s">
        <v>4</v>
      </c>
      <c r="Y771" s="407" t="s">
        <v>41</v>
      </c>
      <c r="Z771" s="407" t="s">
        <v>4</v>
      </c>
      <c r="AA771" s="407" t="s">
        <v>41</v>
      </c>
      <c r="AB771" s="407" t="s">
        <v>4</v>
      </c>
      <c r="AC771" s="407" t="s">
        <v>41</v>
      </c>
      <c r="AD771" s="407" t="s">
        <v>4</v>
      </c>
      <c r="AE771" s="407" t="s">
        <v>41</v>
      </c>
    </row>
    <row r="772" spans="5:37" ht="15" customHeight="1">
      <c r="E772" s="407" t="s">
        <v>18</v>
      </c>
      <c r="F772" s="407">
        <v>0</v>
      </c>
      <c r="G772" s="407">
        <v>0</v>
      </c>
      <c r="H772" s="407">
        <v>0</v>
      </c>
      <c r="I772" s="407">
        <v>0</v>
      </c>
      <c r="J772" s="407">
        <v>1</v>
      </c>
      <c r="K772" s="407">
        <v>100</v>
      </c>
      <c r="L772" s="407">
        <v>0</v>
      </c>
      <c r="M772" s="407">
        <v>0</v>
      </c>
      <c r="N772" s="407">
        <v>0</v>
      </c>
      <c r="O772" s="407">
        <v>0</v>
      </c>
      <c r="P772" s="407">
        <v>0</v>
      </c>
      <c r="Q772" s="407">
        <v>0</v>
      </c>
      <c r="R772" s="407">
        <v>0</v>
      </c>
      <c r="S772" s="407">
        <v>0</v>
      </c>
      <c r="T772" s="407">
        <v>0</v>
      </c>
      <c r="U772" s="407">
        <v>0</v>
      </c>
      <c r="V772" s="407">
        <v>1</v>
      </c>
      <c r="W772" s="407">
        <v>30</v>
      </c>
      <c r="X772" s="407">
        <v>0</v>
      </c>
      <c r="Y772" s="407">
        <v>0</v>
      </c>
      <c r="Z772" s="407">
        <v>0</v>
      </c>
      <c r="AA772" s="407">
        <v>0</v>
      </c>
      <c r="AB772" s="407">
        <v>0</v>
      </c>
      <c r="AC772" s="407">
        <v>0</v>
      </c>
      <c r="AD772" s="407">
        <v>0</v>
      </c>
      <c r="AE772" s="407">
        <v>0</v>
      </c>
      <c r="AK772">
        <f>F789+H789+J789+L789+N789+P789+R789+T789+V789+X789+Z789+AB789+AD789</f>
        <v>89</v>
      </c>
    </row>
    <row r="773" spans="5:37" ht="15" customHeight="1">
      <c r="E773" s="407" t="s">
        <v>38</v>
      </c>
      <c r="F773" s="407">
        <v>0</v>
      </c>
      <c r="G773" s="407">
        <v>0</v>
      </c>
      <c r="H773" s="407">
        <v>0</v>
      </c>
      <c r="I773" s="407">
        <v>0</v>
      </c>
      <c r="J773" s="407">
        <v>0</v>
      </c>
      <c r="K773" s="407">
        <v>0</v>
      </c>
      <c r="L773" s="407">
        <v>0</v>
      </c>
      <c r="M773" s="407">
        <v>0</v>
      </c>
      <c r="N773" s="407">
        <v>0</v>
      </c>
      <c r="O773" s="407">
        <v>0</v>
      </c>
      <c r="P773" s="407">
        <v>0</v>
      </c>
      <c r="Q773" s="407">
        <v>0</v>
      </c>
      <c r="R773" s="407">
        <v>0</v>
      </c>
      <c r="S773" s="407">
        <v>0</v>
      </c>
      <c r="T773" s="407">
        <v>0</v>
      </c>
      <c r="U773" s="407">
        <v>0</v>
      </c>
      <c r="V773" s="407">
        <v>0</v>
      </c>
      <c r="W773" s="407">
        <v>0</v>
      </c>
      <c r="X773" s="407">
        <v>0</v>
      </c>
      <c r="Y773" s="407">
        <v>0</v>
      </c>
      <c r="Z773" s="407">
        <v>0</v>
      </c>
      <c r="AA773" s="407">
        <v>0</v>
      </c>
      <c r="AB773" s="407">
        <v>0</v>
      </c>
      <c r="AC773" s="407">
        <v>0</v>
      </c>
      <c r="AD773" s="407">
        <v>0</v>
      </c>
      <c r="AE773" s="407">
        <v>0</v>
      </c>
      <c r="AK773">
        <f>G789+I789+K789+M789+O789+Q789+S789+U789+W789+Y789+AA789+AC789+AE789</f>
        <v>25200</v>
      </c>
    </row>
    <row r="774" spans="5:37" ht="15" customHeight="1">
      <c r="E774" s="407" t="s">
        <v>43</v>
      </c>
      <c r="F774" s="407">
        <v>0</v>
      </c>
      <c r="G774" s="407">
        <v>0</v>
      </c>
      <c r="H774" s="407">
        <v>0</v>
      </c>
      <c r="I774" s="407">
        <v>0</v>
      </c>
      <c r="J774" s="407">
        <v>2</v>
      </c>
      <c r="K774" s="407">
        <v>350</v>
      </c>
      <c r="L774" s="407">
        <v>0</v>
      </c>
      <c r="M774" s="407">
        <v>0</v>
      </c>
      <c r="N774" s="407">
        <v>0</v>
      </c>
      <c r="O774" s="407">
        <v>0</v>
      </c>
      <c r="P774" s="407">
        <v>0</v>
      </c>
      <c r="Q774" s="407">
        <v>0</v>
      </c>
      <c r="R774" s="407">
        <v>0</v>
      </c>
      <c r="S774" s="407">
        <v>0</v>
      </c>
      <c r="T774" s="407">
        <v>0</v>
      </c>
      <c r="U774" s="407">
        <v>0</v>
      </c>
      <c r="V774" s="407">
        <v>0</v>
      </c>
      <c r="W774" s="407">
        <v>0</v>
      </c>
      <c r="X774" s="407">
        <v>0</v>
      </c>
      <c r="Y774" s="407">
        <v>0</v>
      </c>
      <c r="Z774" s="407">
        <v>0</v>
      </c>
      <c r="AA774" s="407">
        <v>0</v>
      </c>
      <c r="AB774" s="407">
        <v>0</v>
      </c>
      <c r="AC774" s="407">
        <v>0</v>
      </c>
      <c r="AD774" s="407">
        <v>0</v>
      </c>
      <c r="AE774" s="407">
        <v>0</v>
      </c>
    </row>
    <row r="775" spans="5:37" ht="15" customHeight="1">
      <c r="E775" s="407" t="s">
        <v>44</v>
      </c>
      <c r="F775" s="407">
        <v>0</v>
      </c>
      <c r="G775" s="407">
        <v>0</v>
      </c>
      <c r="H775" s="407">
        <v>0</v>
      </c>
      <c r="I775" s="407">
        <v>0</v>
      </c>
      <c r="J775" s="407">
        <v>2</v>
      </c>
      <c r="K775" s="407">
        <v>350</v>
      </c>
      <c r="L775" s="407">
        <v>0</v>
      </c>
      <c r="M775" s="407">
        <v>0</v>
      </c>
      <c r="N775" s="407">
        <v>0</v>
      </c>
      <c r="O775" s="407">
        <v>0</v>
      </c>
      <c r="P775" s="407">
        <v>0</v>
      </c>
      <c r="Q775" s="407">
        <v>0</v>
      </c>
      <c r="R775" s="407">
        <v>1</v>
      </c>
      <c r="S775" s="407">
        <v>100</v>
      </c>
      <c r="T775" s="407">
        <v>2</v>
      </c>
      <c r="U775" s="407">
        <v>300</v>
      </c>
      <c r="V775" s="407">
        <v>1</v>
      </c>
      <c r="W775" s="407">
        <v>30</v>
      </c>
      <c r="X775" s="407">
        <v>0</v>
      </c>
      <c r="Y775" s="407">
        <v>0</v>
      </c>
      <c r="Z775" s="407">
        <v>0</v>
      </c>
      <c r="AA775" s="407">
        <v>0</v>
      </c>
      <c r="AB775" s="407">
        <v>1</v>
      </c>
      <c r="AC775" s="407">
        <v>100</v>
      </c>
      <c r="AD775" s="407">
        <v>0</v>
      </c>
      <c r="AE775" s="407">
        <v>0</v>
      </c>
    </row>
    <row r="776" spans="5:37" ht="15" customHeight="1">
      <c r="E776" s="407" t="s">
        <v>46</v>
      </c>
      <c r="F776" s="407">
        <v>0</v>
      </c>
      <c r="G776" s="407">
        <v>0</v>
      </c>
      <c r="H776" s="407">
        <v>0</v>
      </c>
      <c r="I776" s="407">
        <v>0</v>
      </c>
      <c r="J776" s="407">
        <v>0</v>
      </c>
      <c r="K776" s="407">
        <v>0</v>
      </c>
      <c r="L776" s="407">
        <v>0</v>
      </c>
      <c r="M776" s="407">
        <v>0</v>
      </c>
      <c r="N776" s="407">
        <v>0</v>
      </c>
      <c r="O776" s="407">
        <v>0</v>
      </c>
      <c r="P776" s="407">
        <v>0</v>
      </c>
      <c r="Q776" s="407">
        <v>0</v>
      </c>
      <c r="R776" s="407">
        <v>0</v>
      </c>
      <c r="S776" s="407">
        <v>0</v>
      </c>
      <c r="T776" s="407">
        <v>0</v>
      </c>
      <c r="U776" s="407">
        <v>0</v>
      </c>
      <c r="V776" s="407">
        <v>0</v>
      </c>
      <c r="W776" s="407">
        <v>0</v>
      </c>
      <c r="X776" s="407">
        <v>0</v>
      </c>
      <c r="Y776" s="407">
        <v>0</v>
      </c>
      <c r="Z776" s="407">
        <v>0</v>
      </c>
      <c r="AA776" s="407">
        <v>0</v>
      </c>
      <c r="AB776" s="407">
        <v>0</v>
      </c>
      <c r="AC776" s="407">
        <v>0</v>
      </c>
      <c r="AD776" s="407">
        <v>0</v>
      </c>
      <c r="AE776" s="407">
        <v>0</v>
      </c>
    </row>
    <row r="777" spans="5:37" ht="15" customHeight="1">
      <c r="E777" s="407" t="s">
        <v>47</v>
      </c>
      <c r="F777" s="407">
        <v>0</v>
      </c>
      <c r="G777" s="407">
        <v>0</v>
      </c>
      <c r="H777" s="407">
        <v>1</v>
      </c>
      <c r="I777" s="407">
        <v>100</v>
      </c>
      <c r="J777" s="407">
        <v>0</v>
      </c>
      <c r="K777" s="407">
        <v>0</v>
      </c>
      <c r="L777" s="407">
        <v>0</v>
      </c>
      <c r="M777" s="407">
        <v>0</v>
      </c>
      <c r="N777" s="407">
        <v>0</v>
      </c>
      <c r="O777" s="407">
        <v>0</v>
      </c>
      <c r="P777" s="407">
        <v>0</v>
      </c>
      <c r="Q777" s="407">
        <v>0</v>
      </c>
      <c r="R777" s="407">
        <v>0</v>
      </c>
      <c r="S777" s="407">
        <v>0</v>
      </c>
      <c r="T777" s="407">
        <v>0</v>
      </c>
      <c r="U777" s="407">
        <v>0</v>
      </c>
      <c r="V777" s="407">
        <v>0</v>
      </c>
      <c r="W777" s="407">
        <v>0</v>
      </c>
      <c r="X777" s="407">
        <v>0</v>
      </c>
      <c r="Y777" s="407">
        <v>0</v>
      </c>
      <c r="Z777" s="407">
        <v>0</v>
      </c>
      <c r="AA777" s="407">
        <v>0</v>
      </c>
      <c r="AB777" s="407">
        <v>0</v>
      </c>
      <c r="AC777" s="407">
        <v>0</v>
      </c>
      <c r="AD777" s="407">
        <v>0</v>
      </c>
      <c r="AE777" s="407">
        <v>0</v>
      </c>
    </row>
    <row r="778" spans="5:37" ht="15" customHeight="1">
      <c r="E778" s="407" t="s">
        <v>49</v>
      </c>
      <c r="F778" s="407">
        <v>0</v>
      </c>
      <c r="G778" s="407">
        <v>0</v>
      </c>
      <c r="H778" s="407">
        <v>0</v>
      </c>
      <c r="I778" s="407">
        <v>0</v>
      </c>
      <c r="J778" s="407">
        <v>0</v>
      </c>
      <c r="K778" s="407">
        <v>0</v>
      </c>
      <c r="L778" s="407">
        <v>0</v>
      </c>
      <c r="M778" s="407">
        <v>0</v>
      </c>
      <c r="N778" s="407">
        <v>0</v>
      </c>
      <c r="O778" s="407">
        <v>0</v>
      </c>
      <c r="P778" s="407">
        <v>0</v>
      </c>
      <c r="Q778" s="407">
        <v>0</v>
      </c>
      <c r="R778" s="407">
        <v>0</v>
      </c>
      <c r="S778" s="407">
        <v>0</v>
      </c>
      <c r="T778" s="407">
        <v>0</v>
      </c>
      <c r="U778" s="407">
        <v>0</v>
      </c>
      <c r="V778" s="407">
        <v>0</v>
      </c>
      <c r="W778" s="407">
        <v>0</v>
      </c>
      <c r="X778" s="407">
        <v>0</v>
      </c>
      <c r="Y778" s="407">
        <v>0</v>
      </c>
      <c r="Z778" s="407">
        <v>1</v>
      </c>
      <c r="AA778" s="407">
        <v>100</v>
      </c>
      <c r="AB778" s="407">
        <v>0</v>
      </c>
      <c r="AC778" s="407">
        <v>0</v>
      </c>
      <c r="AD778" s="407">
        <v>0</v>
      </c>
      <c r="AE778" s="407">
        <v>0</v>
      </c>
    </row>
    <row r="779" spans="5:37" ht="15" customHeight="1">
      <c r="E779" s="407" t="s">
        <v>67</v>
      </c>
      <c r="F779" s="407">
        <v>0</v>
      </c>
      <c r="G779" s="407">
        <v>0</v>
      </c>
      <c r="H779" s="407">
        <v>0</v>
      </c>
      <c r="I779" s="407">
        <v>0</v>
      </c>
      <c r="J779" s="407">
        <v>0</v>
      </c>
      <c r="K779" s="407">
        <v>0</v>
      </c>
      <c r="L779" s="407">
        <v>1</v>
      </c>
      <c r="M779" s="407">
        <v>50</v>
      </c>
      <c r="N779" s="407">
        <v>0</v>
      </c>
      <c r="O779" s="407">
        <v>0</v>
      </c>
      <c r="P779" s="407">
        <v>0</v>
      </c>
      <c r="Q779" s="407">
        <v>0</v>
      </c>
      <c r="R779" s="407">
        <v>0</v>
      </c>
      <c r="S779" s="407">
        <v>0</v>
      </c>
      <c r="T779" s="407">
        <v>3</v>
      </c>
      <c r="U779" s="407">
        <v>160</v>
      </c>
      <c r="V779" s="407">
        <v>0</v>
      </c>
      <c r="W779" s="407">
        <v>0</v>
      </c>
      <c r="X779" s="407">
        <v>0</v>
      </c>
      <c r="Y779" s="407">
        <v>0</v>
      </c>
      <c r="Z779" s="407">
        <v>2</v>
      </c>
      <c r="AA779" s="407">
        <v>230</v>
      </c>
      <c r="AB779" s="407">
        <v>0</v>
      </c>
      <c r="AC779" s="407">
        <v>0</v>
      </c>
      <c r="AD779" s="407">
        <v>0</v>
      </c>
      <c r="AE779" s="407">
        <v>0</v>
      </c>
    </row>
    <row r="780" spans="5:37" ht="15" customHeight="1">
      <c r="E780" s="407" t="s">
        <v>68</v>
      </c>
      <c r="F780" s="407">
        <v>1</v>
      </c>
      <c r="G780" s="407">
        <v>1200</v>
      </c>
      <c r="H780" s="407">
        <v>0</v>
      </c>
      <c r="I780" s="407">
        <v>0</v>
      </c>
      <c r="J780" s="407">
        <v>0</v>
      </c>
      <c r="K780" s="407">
        <v>0</v>
      </c>
      <c r="L780" s="407">
        <v>1</v>
      </c>
      <c r="M780" s="407">
        <v>200</v>
      </c>
      <c r="N780" s="407">
        <v>0</v>
      </c>
      <c r="O780" s="407">
        <v>0</v>
      </c>
      <c r="P780" s="407">
        <v>0</v>
      </c>
      <c r="Q780" s="407">
        <v>0</v>
      </c>
      <c r="R780" s="407">
        <v>0</v>
      </c>
      <c r="S780" s="407">
        <v>0</v>
      </c>
      <c r="T780" s="407">
        <v>0</v>
      </c>
      <c r="U780" s="407">
        <v>0</v>
      </c>
      <c r="V780" s="407">
        <v>0</v>
      </c>
      <c r="W780" s="407">
        <v>0</v>
      </c>
      <c r="X780" s="407">
        <v>0</v>
      </c>
      <c r="Y780" s="407">
        <v>0</v>
      </c>
      <c r="Z780" s="407">
        <v>0</v>
      </c>
      <c r="AA780" s="407">
        <v>0</v>
      </c>
      <c r="AB780" s="407">
        <v>0</v>
      </c>
      <c r="AC780" s="407">
        <v>0</v>
      </c>
      <c r="AD780" s="407">
        <v>2</v>
      </c>
      <c r="AE780" s="407">
        <v>650</v>
      </c>
    </row>
    <row r="781" spans="5:37" ht="15" customHeight="1">
      <c r="E781" s="407" t="s">
        <v>69</v>
      </c>
      <c r="F781" s="407">
        <v>5</v>
      </c>
      <c r="G781" s="407">
        <v>820</v>
      </c>
      <c r="H781" s="407">
        <v>0</v>
      </c>
      <c r="I781" s="407">
        <v>0</v>
      </c>
      <c r="J781" s="407">
        <v>1</v>
      </c>
      <c r="K781" s="407">
        <v>150</v>
      </c>
      <c r="L781" s="407">
        <v>7</v>
      </c>
      <c r="M781" s="407">
        <v>930</v>
      </c>
      <c r="N781" s="407">
        <v>1</v>
      </c>
      <c r="O781" s="407">
        <v>150</v>
      </c>
      <c r="P781" s="407">
        <v>0</v>
      </c>
      <c r="Q781" s="407">
        <v>0</v>
      </c>
      <c r="R781" s="407">
        <v>0</v>
      </c>
      <c r="S781" s="407">
        <v>0</v>
      </c>
      <c r="T781" s="407">
        <v>0</v>
      </c>
      <c r="U781" s="407">
        <v>0</v>
      </c>
      <c r="V781" s="407">
        <v>0</v>
      </c>
      <c r="W781" s="407">
        <v>0</v>
      </c>
      <c r="X781" s="407">
        <v>0</v>
      </c>
      <c r="Y781" s="407">
        <v>0</v>
      </c>
      <c r="Z781" s="407">
        <v>0</v>
      </c>
      <c r="AA781" s="407">
        <v>0</v>
      </c>
      <c r="AB781" s="407">
        <v>0</v>
      </c>
      <c r="AC781" s="407">
        <v>0</v>
      </c>
      <c r="AD781" s="407">
        <v>1</v>
      </c>
      <c r="AE781" s="407">
        <v>250</v>
      </c>
    </row>
    <row r="782" spans="5:37" ht="15" customHeight="1">
      <c r="E782" s="407" t="s">
        <v>71</v>
      </c>
      <c r="F782" s="407">
        <v>1</v>
      </c>
      <c r="G782" s="407">
        <v>450</v>
      </c>
      <c r="H782" s="407">
        <v>0</v>
      </c>
      <c r="I782" s="407">
        <v>0</v>
      </c>
      <c r="J782" s="407">
        <v>0</v>
      </c>
      <c r="K782" s="407">
        <v>0</v>
      </c>
      <c r="L782" s="407">
        <v>10</v>
      </c>
      <c r="M782" s="407">
        <v>4600</v>
      </c>
      <c r="N782" s="407">
        <v>0</v>
      </c>
      <c r="O782" s="407">
        <v>0</v>
      </c>
      <c r="P782" s="407">
        <v>0</v>
      </c>
      <c r="Q782" s="407">
        <v>0</v>
      </c>
      <c r="R782" s="407">
        <v>0</v>
      </c>
      <c r="S782" s="407">
        <v>0</v>
      </c>
      <c r="T782" s="407">
        <v>0</v>
      </c>
      <c r="U782" s="407">
        <v>0</v>
      </c>
      <c r="V782" s="407">
        <v>0</v>
      </c>
      <c r="W782" s="407">
        <v>0</v>
      </c>
      <c r="X782" s="407">
        <v>0</v>
      </c>
      <c r="Y782" s="407">
        <v>0</v>
      </c>
      <c r="Z782" s="407">
        <v>0</v>
      </c>
      <c r="AA782" s="407">
        <v>0</v>
      </c>
      <c r="AB782" s="407">
        <v>0</v>
      </c>
      <c r="AC782" s="407">
        <v>0</v>
      </c>
      <c r="AD782" s="407">
        <v>0</v>
      </c>
      <c r="AE782" s="407">
        <v>0</v>
      </c>
    </row>
    <row r="783" spans="5:37" ht="15" customHeight="1">
      <c r="E783" s="407" t="s">
        <v>72</v>
      </c>
      <c r="F783" s="407">
        <v>5</v>
      </c>
      <c r="G783" s="407">
        <v>2300</v>
      </c>
      <c r="H783" s="407">
        <v>0</v>
      </c>
      <c r="I783" s="407">
        <v>0</v>
      </c>
      <c r="J783" s="407">
        <v>0</v>
      </c>
      <c r="K783" s="407">
        <v>0</v>
      </c>
      <c r="L783" s="407">
        <v>16</v>
      </c>
      <c r="M783" s="407">
        <v>5850</v>
      </c>
      <c r="N783" s="407">
        <v>0</v>
      </c>
      <c r="O783" s="407">
        <v>0</v>
      </c>
      <c r="P783" s="407">
        <v>0</v>
      </c>
      <c r="Q783" s="407">
        <v>0</v>
      </c>
      <c r="R783" s="407">
        <v>0</v>
      </c>
      <c r="S783" s="407">
        <v>0</v>
      </c>
      <c r="T783" s="407">
        <v>0</v>
      </c>
      <c r="U783" s="407">
        <v>0</v>
      </c>
      <c r="V783" s="407">
        <v>0</v>
      </c>
      <c r="W783" s="407">
        <v>0</v>
      </c>
      <c r="X783" s="407">
        <v>0</v>
      </c>
      <c r="Y783" s="407">
        <v>0</v>
      </c>
      <c r="Z783" s="407">
        <v>0</v>
      </c>
      <c r="AA783" s="407">
        <v>0</v>
      </c>
      <c r="AB783" s="407">
        <v>0</v>
      </c>
      <c r="AC783" s="407">
        <v>0</v>
      </c>
      <c r="AD783" s="407">
        <v>0</v>
      </c>
      <c r="AE783" s="407">
        <v>0</v>
      </c>
    </row>
    <row r="784" spans="5:37" ht="15" customHeight="1">
      <c r="E784" s="407" t="s">
        <v>73</v>
      </c>
      <c r="F784" s="407">
        <v>2</v>
      </c>
      <c r="G784" s="407">
        <v>550</v>
      </c>
      <c r="H784" s="407">
        <v>0</v>
      </c>
      <c r="I784" s="407">
        <v>0</v>
      </c>
      <c r="J784" s="407">
        <v>0</v>
      </c>
      <c r="K784" s="407">
        <v>0</v>
      </c>
      <c r="L784" s="407">
        <v>2</v>
      </c>
      <c r="M784" s="407">
        <v>450</v>
      </c>
      <c r="N784" s="407">
        <v>0</v>
      </c>
      <c r="O784" s="407">
        <v>0</v>
      </c>
      <c r="P784" s="407">
        <v>0</v>
      </c>
      <c r="Q784" s="407">
        <v>0</v>
      </c>
      <c r="R784" s="407">
        <v>0</v>
      </c>
      <c r="S784" s="407">
        <v>0</v>
      </c>
      <c r="T784" s="407">
        <v>0</v>
      </c>
      <c r="U784" s="407">
        <v>0</v>
      </c>
      <c r="V784" s="407">
        <v>0</v>
      </c>
      <c r="W784" s="407">
        <v>0</v>
      </c>
      <c r="X784" s="407">
        <v>0</v>
      </c>
      <c r="Y784" s="407">
        <v>0</v>
      </c>
      <c r="Z784" s="407">
        <v>1</v>
      </c>
      <c r="AA784" s="407">
        <v>200</v>
      </c>
      <c r="AB784" s="407">
        <v>0</v>
      </c>
      <c r="AC784" s="407">
        <v>0</v>
      </c>
      <c r="AD784" s="407">
        <v>1</v>
      </c>
      <c r="AE784" s="407">
        <v>350</v>
      </c>
    </row>
    <row r="785" spans="5:31" ht="15" customHeight="1">
      <c r="E785" s="407" t="s">
        <v>75</v>
      </c>
      <c r="F785" s="407">
        <v>1</v>
      </c>
      <c r="G785" s="407">
        <v>400</v>
      </c>
      <c r="H785" s="407">
        <v>0</v>
      </c>
      <c r="I785" s="407">
        <v>0</v>
      </c>
      <c r="J785" s="407">
        <v>0</v>
      </c>
      <c r="K785" s="407">
        <v>0</v>
      </c>
      <c r="L785" s="407">
        <v>0</v>
      </c>
      <c r="M785" s="407">
        <v>0</v>
      </c>
      <c r="N785" s="407">
        <v>0</v>
      </c>
      <c r="O785" s="407">
        <v>0</v>
      </c>
      <c r="P785" s="407">
        <v>0</v>
      </c>
      <c r="Q785" s="407">
        <v>0</v>
      </c>
      <c r="R785" s="407">
        <v>0</v>
      </c>
      <c r="S785" s="407">
        <v>0</v>
      </c>
      <c r="T785" s="407">
        <v>0</v>
      </c>
      <c r="U785" s="407">
        <v>0</v>
      </c>
      <c r="V785" s="407">
        <v>0</v>
      </c>
      <c r="W785" s="407">
        <v>0</v>
      </c>
      <c r="X785" s="407">
        <v>1</v>
      </c>
      <c r="Y785" s="407">
        <v>400</v>
      </c>
      <c r="Z785" s="407">
        <v>1</v>
      </c>
      <c r="AA785" s="407">
        <v>200</v>
      </c>
      <c r="AB785" s="407">
        <v>0</v>
      </c>
      <c r="AC785" s="407">
        <v>0</v>
      </c>
      <c r="AD785" s="407">
        <v>7</v>
      </c>
      <c r="AE785" s="407">
        <v>2650</v>
      </c>
    </row>
    <row r="786" spans="5:31" ht="15" customHeight="1">
      <c r="E786" s="407" t="s">
        <v>80</v>
      </c>
      <c r="F786" s="407">
        <v>0</v>
      </c>
      <c r="G786" s="407">
        <v>0</v>
      </c>
      <c r="H786" s="407">
        <v>0</v>
      </c>
      <c r="I786" s="407">
        <v>0</v>
      </c>
      <c r="J786" s="407">
        <v>0</v>
      </c>
      <c r="K786" s="407">
        <v>0</v>
      </c>
      <c r="L786" s="407">
        <v>0</v>
      </c>
      <c r="M786" s="407">
        <v>0</v>
      </c>
      <c r="N786" s="407">
        <v>0</v>
      </c>
      <c r="O786" s="407">
        <v>0</v>
      </c>
      <c r="P786" s="407">
        <v>0</v>
      </c>
      <c r="Q786" s="407">
        <v>0</v>
      </c>
      <c r="R786" s="407">
        <v>0</v>
      </c>
      <c r="S786" s="407">
        <v>0</v>
      </c>
      <c r="T786" s="407">
        <v>0</v>
      </c>
      <c r="U786" s="407">
        <v>0</v>
      </c>
      <c r="V786" s="407">
        <v>0</v>
      </c>
      <c r="W786" s="407">
        <v>0</v>
      </c>
      <c r="X786" s="407">
        <v>0</v>
      </c>
      <c r="Y786" s="407">
        <v>0</v>
      </c>
      <c r="Z786" s="407">
        <v>0</v>
      </c>
      <c r="AA786" s="407">
        <v>0</v>
      </c>
      <c r="AB786" s="407">
        <v>0</v>
      </c>
      <c r="AC786" s="407">
        <v>0</v>
      </c>
      <c r="AD786" s="407">
        <v>2</v>
      </c>
      <c r="AE786" s="407">
        <v>300</v>
      </c>
    </row>
    <row r="787" spans="5:31" ht="15" customHeight="1">
      <c r="E787" s="407" t="s">
        <v>82</v>
      </c>
      <c r="F787" s="407">
        <v>0</v>
      </c>
      <c r="G787" s="407">
        <v>0</v>
      </c>
      <c r="H787" s="407">
        <v>0</v>
      </c>
      <c r="I787" s="407">
        <v>0</v>
      </c>
      <c r="J787" s="407">
        <v>0</v>
      </c>
      <c r="K787" s="407">
        <v>0</v>
      </c>
      <c r="L787" s="407">
        <v>0</v>
      </c>
      <c r="M787" s="407">
        <v>0</v>
      </c>
      <c r="N787" s="407">
        <v>0</v>
      </c>
      <c r="O787" s="407">
        <v>0</v>
      </c>
      <c r="P787" s="407">
        <v>1</v>
      </c>
      <c r="Q787" s="407">
        <v>150</v>
      </c>
      <c r="R787" s="407">
        <v>0</v>
      </c>
      <c r="S787" s="407">
        <v>0</v>
      </c>
      <c r="T787" s="407">
        <v>0</v>
      </c>
      <c r="U787" s="407">
        <v>0</v>
      </c>
      <c r="V787" s="407">
        <v>0</v>
      </c>
      <c r="W787" s="407">
        <v>0</v>
      </c>
      <c r="X787" s="407">
        <v>0</v>
      </c>
      <c r="Y787" s="407">
        <v>0</v>
      </c>
      <c r="Z787" s="407">
        <v>0</v>
      </c>
      <c r="AA787" s="407">
        <v>0</v>
      </c>
      <c r="AB787" s="407">
        <v>0</v>
      </c>
      <c r="AC787" s="407">
        <v>0</v>
      </c>
      <c r="AD787" s="407">
        <v>0</v>
      </c>
      <c r="AE787" s="407">
        <v>0</v>
      </c>
    </row>
    <row r="788" spans="5:31" ht="15" customHeight="1">
      <c r="E788" s="407" t="s">
        <v>2300</v>
      </c>
      <c r="F788" s="407">
        <v>0</v>
      </c>
      <c r="G788" s="407">
        <v>0</v>
      </c>
      <c r="H788" s="407">
        <v>0</v>
      </c>
      <c r="I788" s="407">
        <v>0</v>
      </c>
      <c r="J788" s="407">
        <v>0</v>
      </c>
      <c r="K788" s="407">
        <v>0</v>
      </c>
      <c r="L788" s="407">
        <v>1</v>
      </c>
      <c r="M788" s="407">
        <v>360</v>
      </c>
      <c r="N788" s="407">
        <v>0</v>
      </c>
      <c r="O788" s="407">
        <v>0</v>
      </c>
      <c r="P788" s="407">
        <v>0</v>
      </c>
      <c r="Q788" s="407">
        <v>0</v>
      </c>
      <c r="R788" s="407">
        <v>0</v>
      </c>
      <c r="S788" s="407">
        <v>0</v>
      </c>
      <c r="T788" s="407">
        <v>0</v>
      </c>
      <c r="U788" s="407">
        <v>0</v>
      </c>
      <c r="V788" s="407">
        <v>0</v>
      </c>
      <c r="W788" s="407">
        <v>0</v>
      </c>
      <c r="X788" s="407">
        <v>0</v>
      </c>
      <c r="Y788" s="407">
        <v>0</v>
      </c>
      <c r="Z788" s="407">
        <v>0</v>
      </c>
      <c r="AA788" s="407">
        <v>0</v>
      </c>
      <c r="AB788" s="407">
        <v>0</v>
      </c>
      <c r="AC788" s="407">
        <v>0</v>
      </c>
      <c r="AD788" s="407">
        <v>0</v>
      </c>
      <c r="AE788" s="407">
        <v>0</v>
      </c>
    </row>
    <row r="789" spans="5:31" ht="15" customHeight="1">
      <c r="E789" s="407" t="s">
        <v>87</v>
      </c>
      <c r="F789" s="407">
        <v>15</v>
      </c>
      <c r="G789" s="407">
        <v>5720</v>
      </c>
      <c r="H789" s="407">
        <v>1</v>
      </c>
      <c r="I789" s="407">
        <v>100</v>
      </c>
      <c r="J789" s="407">
        <v>6</v>
      </c>
      <c r="K789" s="407">
        <v>950</v>
      </c>
      <c r="L789" s="407">
        <v>37</v>
      </c>
      <c r="M789" s="407">
        <v>12080</v>
      </c>
      <c r="N789" s="407">
        <v>1</v>
      </c>
      <c r="O789" s="407">
        <v>150</v>
      </c>
      <c r="P789" s="407">
        <v>1</v>
      </c>
      <c r="Q789" s="407">
        <v>150</v>
      </c>
      <c r="R789" s="407">
        <v>1</v>
      </c>
      <c r="S789" s="407">
        <v>100</v>
      </c>
      <c r="T789" s="407">
        <v>5</v>
      </c>
      <c r="U789" s="407">
        <v>460</v>
      </c>
      <c r="V789" s="407">
        <v>2</v>
      </c>
      <c r="W789" s="407">
        <v>60</v>
      </c>
      <c r="X789" s="407">
        <v>1</v>
      </c>
      <c r="Y789" s="407">
        <v>400</v>
      </c>
      <c r="Z789" s="407">
        <v>5</v>
      </c>
      <c r="AA789" s="407">
        <v>730</v>
      </c>
      <c r="AB789" s="407">
        <v>1</v>
      </c>
      <c r="AC789" s="407">
        <v>100</v>
      </c>
      <c r="AD789" s="407">
        <v>13</v>
      </c>
      <c r="AE789" s="407">
        <v>4200</v>
      </c>
    </row>
  </sheetData>
  <mergeCells count="459">
    <mergeCell ref="G587:G588"/>
    <mergeCell ref="F566:F567"/>
    <mergeCell ref="Q282:R283"/>
    <mergeCell ref="M414:M415"/>
    <mergeCell ref="P466:P467"/>
    <mergeCell ref="F325:G325"/>
    <mergeCell ref="H325:H326"/>
    <mergeCell ref="F249:Y249"/>
    <mergeCell ref="E249:E252"/>
    <mergeCell ref="H587:H588"/>
    <mergeCell ref="J515:K515"/>
    <mergeCell ref="L515:M515"/>
    <mergeCell ref="N515:O515"/>
    <mergeCell ref="P515:Q515"/>
    <mergeCell ref="T515:U515"/>
    <mergeCell ref="V515:W515"/>
    <mergeCell ref="J491:K491"/>
    <mergeCell ref="L491:M491"/>
    <mergeCell ref="N491:O491"/>
    <mergeCell ref="P491:Q491"/>
    <mergeCell ref="R491:S491"/>
    <mergeCell ref="H515:I515"/>
    <mergeCell ref="T491:U491"/>
    <mergeCell ref="R515:S515"/>
    <mergeCell ref="X769:Y770"/>
    <mergeCell ref="AB770:AC770"/>
    <mergeCell ref="AD769:AE770"/>
    <mergeCell ref="E768:E771"/>
    <mergeCell ref="N769:O770"/>
    <mergeCell ref="P769:Q770"/>
    <mergeCell ref="R769:S770"/>
    <mergeCell ref="T769:U770"/>
    <mergeCell ref="V769:W770"/>
    <mergeCell ref="Z769:AC769"/>
    <mergeCell ref="Z770:AA770"/>
    <mergeCell ref="F768:AE768"/>
    <mergeCell ref="F769:G770"/>
    <mergeCell ref="H769:I770"/>
    <mergeCell ref="J769:K770"/>
    <mergeCell ref="L769:M770"/>
    <mergeCell ref="F142:G142"/>
    <mergeCell ref="P170:Q170"/>
    <mergeCell ref="R170:S170"/>
    <mergeCell ref="F168:U168"/>
    <mergeCell ref="F169:G170"/>
    <mergeCell ref="H169:I170"/>
    <mergeCell ref="J169:K170"/>
    <mergeCell ref="P169:S169"/>
    <mergeCell ref="J142:K142"/>
    <mergeCell ref="H142:I142"/>
    <mergeCell ref="R141:S142"/>
    <mergeCell ref="P141:Q142"/>
    <mergeCell ref="O679:O680"/>
    <mergeCell ref="D587:D588"/>
    <mergeCell ref="M388:M389"/>
    <mergeCell ref="N388:N389"/>
    <mergeCell ref="M387:O387"/>
    <mergeCell ref="K388:K389"/>
    <mergeCell ref="L388:L389"/>
    <mergeCell ref="K387:L387"/>
    <mergeCell ref="K414:K415"/>
    <mergeCell ref="L414:L415"/>
    <mergeCell ref="N414:N415"/>
    <mergeCell ref="E587:E588"/>
    <mergeCell ref="F587:F588"/>
    <mergeCell ref="E515:E516"/>
    <mergeCell ref="F515:G515"/>
    <mergeCell ref="D439:D441"/>
    <mergeCell ref="E439:E441"/>
    <mergeCell ref="K439:M439"/>
    <mergeCell ref="L440:M440"/>
    <mergeCell ref="K440:K441"/>
    <mergeCell ref="D465:D467"/>
    <mergeCell ref="E465:E467"/>
    <mergeCell ref="E540:E541"/>
    <mergeCell ref="F540:G540"/>
    <mergeCell ref="V540:W540"/>
    <mergeCell ref="V552:W552"/>
    <mergeCell ref="V491:W491"/>
    <mergeCell ref="BP436:BP438"/>
    <mergeCell ref="N439:R439"/>
    <mergeCell ref="N440:N441"/>
    <mergeCell ref="O440:O441"/>
    <mergeCell ref="P440:P441"/>
    <mergeCell ref="Q440:R440"/>
    <mergeCell ref="BM436:BM438"/>
    <mergeCell ref="BN436:BN438"/>
    <mergeCell ref="BD440:BG440"/>
    <mergeCell ref="BH440:BK440"/>
    <mergeCell ref="W439:W441"/>
    <mergeCell ref="AJ439:AJ441"/>
    <mergeCell ref="BB440:BB441"/>
    <mergeCell ref="BC440:BC441"/>
    <mergeCell ref="AK439:AK441"/>
    <mergeCell ref="AL439:AM439"/>
    <mergeCell ref="AL440:AL441"/>
    <mergeCell ref="AM440:AM441"/>
    <mergeCell ref="S466:S467"/>
    <mergeCell ref="T466:T467"/>
    <mergeCell ref="U466:U467"/>
    <mergeCell ref="P362:Q362"/>
    <mergeCell ref="H362:I362"/>
    <mergeCell ref="J362:K362"/>
    <mergeCell ref="L362:M362"/>
    <mergeCell ref="BO436:BO438"/>
    <mergeCell ref="Q414:Q415"/>
    <mergeCell ref="R414:R415"/>
    <mergeCell ref="K413:N413"/>
    <mergeCell ref="F413:I413"/>
    <mergeCell ref="P413:T413"/>
    <mergeCell ref="P414:P415"/>
    <mergeCell ref="J413:J433"/>
    <mergeCell ref="O413:O433"/>
    <mergeCell ref="T414:T415"/>
    <mergeCell ref="N362:O362"/>
    <mergeCell ref="R362:U362"/>
    <mergeCell ref="D362:D363"/>
    <mergeCell ref="F362:G362"/>
    <mergeCell ref="D299:D301"/>
    <mergeCell ref="M282:N283"/>
    <mergeCell ref="O282:P283"/>
    <mergeCell ref="AB478:AB479"/>
    <mergeCell ref="S414:S415"/>
    <mergeCell ref="O388:O389"/>
    <mergeCell ref="E362:E363"/>
    <mergeCell ref="L465:M465"/>
    <mergeCell ref="N465:O465"/>
    <mergeCell ref="R465:S465"/>
    <mergeCell ref="F440:F441"/>
    <mergeCell ref="D413:D415"/>
    <mergeCell ref="E413:E415"/>
    <mergeCell ref="G440:G441"/>
    <mergeCell ref="F439:J439"/>
    <mergeCell ref="I440:J440"/>
    <mergeCell ref="H440:H441"/>
    <mergeCell ref="G414:G415"/>
    <mergeCell ref="H414:H415"/>
    <mergeCell ref="F414:F415"/>
    <mergeCell ref="I414:I415"/>
    <mergeCell ref="P465:Q465"/>
    <mergeCell ref="E267:E269"/>
    <mergeCell ref="N300:N301"/>
    <mergeCell ref="H283:H284"/>
    <mergeCell ref="H300:H301"/>
    <mergeCell ref="G300:G301"/>
    <mergeCell ref="K282:L283"/>
    <mergeCell ref="F282:J282"/>
    <mergeCell ref="F300:F301"/>
    <mergeCell ref="G283:G284"/>
    <mergeCell ref="F283:F284"/>
    <mergeCell ref="J300:J301"/>
    <mergeCell ref="L300:L301"/>
    <mergeCell ref="K300:K301"/>
    <mergeCell ref="F281:R281"/>
    <mergeCell ref="I283:I284"/>
    <mergeCell ref="J283:J284"/>
    <mergeCell ref="M300:M301"/>
    <mergeCell ref="O300:O301"/>
    <mergeCell ref="F299:O299"/>
    <mergeCell ref="I300:I301"/>
    <mergeCell ref="R196:S197"/>
    <mergeCell ref="F196:G197"/>
    <mergeCell ref="J267:K268"/>
    <mergeCell ref="F267:G268"/>
    <mergeCell ref="H267:I268"/>
    <mergeCell ref="N267:O268"/>
    <mergeCell ref="L267:M268"/>
    <mergeCell ref="L250:M251"/>
    <mergeCell ref="N250:O251"/>
    <mergeCell ref="P250:Q251"/>
    <mergeCell ref="F222:V222"/>
    <mergeCell ref="F223:G224"/>
    <mergeCell ref="H223:I224"/>
    <mergeCell ref="J223:K224"/>
    <mergeCell ref="L223:M224"/>
    <mergeCell ref="N223:O224"/>
    <mergeCell ref="P223:Q224"/>
    <mergeCell ref="R223:R224"/>
    <mergeCell ref="S223:T224"/>
    <mergeCell ref="U223:V224"/>
    <mergeCell ref="H35:I36"/>
    <mergeCell ref="Z35:AA36"/>
    <mergeCell ref="AB267:AC268"/>
    <mergeCell ref="R267:S268"/>
    <mergeCell ref="P267:Q268"/>
    <mergeCell ref="T267:U268"/>
    <mergeCell ref="R250:S251"/>
    <mergeCell ref="T250:U251"/>
    <mergeCell ref="V250:W251"/>
    <mergeCell ref="X250:Y251"/>
    <mergeCell ref="T196:U197"/>
    <mergeCell ref="P114:Q115"/>
    <mergeCell ref="X115:Y115"/>
    <mergeCell ref="R35:S36"/>
    <mergeCell ref="T36:U36"/>
    <mergeCell ref="T87:U88"/>
    <mergeCell ref="T141:U142"/>
    <mergeCell ref="J114:K115"/>
    <mergeCell ref="L114:M115"/>
    <mergeCell ref="R114:U114"/>
    <mergeCell ref="R115:S115"/>
    <mergeCell ref="T115:U115"/>
    <mergeCell ref="L196:M197"/>
    <mergeCell ref="N196:O197"/>
    <mergeCell ref="L36:M36"/>
    <mergeCell ref="N36:O36"/>
    <mergeCell ref="T61:U62"/>
    <mergeCell ref="N62:O62"/>
    <mergeCell ref="D168:D171"/>
    <mergeCell ref="D113:D116"/>
    <mergeCell ref="AB35:AC36"/>
    <mergeCell ref="F34:AC34"/>
    <mergeCell ref="T35:Y35"/>
    <mergeCell ref="J35:K36"/>
    <mergeCell ref="D86:D89"/>
    <mergeCell ref="D34:D37"/>
    <mergeCell ref="D60:D63"/>
    <mergeCell ref="E60:E63"/>
    <mergeCell ref="E86:E89"/>
    <mergeCell ref="F61:G62"/>
    <mergeCell ref="F88:G88"/>
    <mergeCell ref="F87:K87"/>
    <mergeCell ref="F86:U86"/>
    <mergeCell ref="N87:S87"/>
    <mergeCell ref="L35:O35"/>
    <mergeCell ref="P35:Q36"/>
    <mergeCell ref="L87:M88"/>
    <mergeCell ref="AB114:AC115"/>
    <mergeCell ref="D8:D11"/>
    <mergeCell ref="J10:K10"/>
    <mergeCell ref="F10:G10"/>
    <mergeCell ref="H10:I10"/>
    <mergeCell ref="F35:G36"/>
    <mergeCell ref="D140:D143"/>
    <mergeCell ref="E9:E11"/>
    <mergeCell ref="E35:E37"/>
    <mergeCell ref="E141:E143"/>
    <mergeCell ref="F114:G115"/>
    <mergeCell ref="H114:I115"/>
    <mergeCell ref="F113:AC113"/>
    <mergeCell ref="E113:E116"/>
    <mergeCell ref="AB10:AC10"/>
    <mergeCell ref="F8:AE8"/>
    <mergeCell ref="AD9:AE10"/>
    <mergeCell ref="P62:Q62"/>
    <mergeCell ref="R62:S62"/>
    <mergeCell ref="H61:I62"/>
    <mergeCell ref="J61:K62"/>
    <mergeCell ref="L61:O61"/>
    <mergeCell ref="L62:M62"/>
    <mergeCell ref="F60:U60"/>
    <mergeCell ref="P61:S61"/>
    <mergeCell ref="D195:D198"/>
    <mergeCell ref="E195:E198"/>
    <mergeCell ref="D281:D284"/>
    <mergeCell ref="E281:E284"/>
    <mergeCell ref="D387:D389"/>
    <mergeCell ref="E387:E389"/>
    <mergeCell ref="G388:G389"/>
    <mergeCell ref="F388:F389"/>
    <mergeCell ref="F387:J387"/>
    <mergeCell ref="H388:J388"/>
    <mergeCell ref="D222:D225"/>
    <mergeCell ref="E222:E225"/>
    <mergeCell ref="H196:I197"/>
    <mergeCell ref="J196:K197"/>
    <mergeCell ref="D249:D252"/>
    <mergeCell ref="D266:D269"/>
    <mergeCell ref="D325:D326"/>
    <mergeCell ref="H250:I251"/>
    <mergeCell ref="J250:K251"/>
    <mergeCell ref="F250:G251"/>
    <mergeCell ref="E325:E326"/>
    <mergeCell ref="E299:E301"/>
    <mergeCell ref="F266:AC266"/>
    <mergeCell ref="P196:Q197"/>
    <mergeCell ref="F465:G465"/>
    <mergeCell ref="V466:V467"/>
    <mergeCell ref="W466:W467"/>
    <mergeCell ref="H466:H467"/>
    <mergeCell ref="I466:I467"/>
    <mergeCell ref="T465:U465"/>
    <mergeCell ref="J465:K465"/>
    <mergeCell ref="Q466:Q467"/>
    <mergeCell ref="F466:F467"/>
    <mergeCell ref="G466:G467"/>
    <mergeCell ref="J466:J467"/>
    <mergeCell ref="K466:K467"/>
    <mergeCell ref="L466:L467"/>
    <mergeCell ref="M466:M467"/>
    <mergeCell ref="N466:N467"/>
    <mergeCell ref="O466:O467"/>
    <mergeCell ref="R466:R467"/>
    <mergeCell ref="H540:I540"/>
    <mergeCell ref="J540:K540"/>
    <mergeCell ref="L540:M540"/>
    <mergeCell ref="N540:O540"/>
    <mergeCell ref="P540:Q540"/>
    <mergeCell ref="R540:S540"/>
    <mergeCell ref="T540:U540"/>
    <mergeCell ref="E552:E553"/>
    <mergeCell ref="F552:G552"/>
    <mergeCell ref="H552:I552"/>
    <mergeCell ref="J552:K552"/>
    <mergeCell ref="L552:M552"/>
    <mergeCell ref="N552:O552"/>
    <mergeCell ref="P552:Q552"/>
    <mergeCell ref="R552:S552"/>
    <mergeCell ref="T552:U552"/>
    <mergeCell ref="E491:E492"/>
    <mergeCell ref="F491:G491"/>
    <mergeCell ref="H491:I491"/>
    <mergeCell ref="AB486:AB487"/>
    <mergeCell ref="AN6:AN7"/>
    <mergeCell ref="AO6:AO7"/>
    <mergeCell ref="AP6:AQ6"/>
    <mergeCell ref="AS6:AT6"/>
    <mergeCell ref="AN439:AN441"/>
    <mergeCell ref="AO439:AO441"/>
    <mergeCell ref="AP439:AP441"/>
    <mergeCell ref="AQ439:AQ441"/>
    <mergeCell ref="AB484:AB485"/>
    <mergeCell ref="AD486:AD487"/>
    <mergeCell ref="AD484:AD485"/>
    <mergeCell ref="AD482:AD483"/>
    <mergeCell ref="AD480:AD481"/>
    <mergeCell ref="AD478:AD479"/>
    <mergeCell ref="AD476:AD477"/>
    <mergeCell ref="AD474:AD475"/>
    <mergeCell ref="AD470:AD471"/>
    <mergeCell ref="AD468:AD469"/>
    <mergeCell ref="N114:O115"/>
    <mergeCell ref="E168:E171"/>
    <mergeCell ref="AW6:AW8"/>
    <mergeCell ref="AX6:BM6"/>
    <mergeCell ref="AX7:AY7"/>
    <mergeCell ref="AZ7:BA7"/>
    <mergeCell ref="BB7:BC7"/>
    <mergeCell ref="BD7:BE7"/>
    <mergeCell ref="BF7:BG7"/>
    <mergeCell ref="BH7:BI7"/>
    <mergeCell ref="BJ7:BK7"/>
    <mergeCell ref="BL7:BM7"/>
    <mergeCell ref="X465:Y465"/>
    <mergeCell ref="Z10:AA10"/>
    <mergeCell ref="V9:W10"/>
    <mergeCell ref="X10:Y10"/>
    <mergeCell ref="X9:AC9"/>
    <mergeCell ref="X36:Y36"/>
    <mergeCell ref="V36:W36"/>
    <mergeCell ref="AK407:AK409"/>
    <mergeCell ref="F140:AE140"/>
    <mergeCell ref="AD141:AE142"/>
    <mergeCell ref="V465:W465"/>
    <mergeCell ref="H465:I465"/>
    <mergeCell ref="F9:K9"/>
    <mergeCell ref="N9:Q9"/>
    <mergeCell ref="N10:O10"/>
    <mergeCell ref="L9:M10"/>
    <mergeCell ref="T10:U10"/>
    <mergeCell ref="P10:Q10"/>
    <mergeCell ref="R10:S10"/>
    <mergeCell ref="H88:I88"/>
    <mergeCell ref="J88:K88"/>
    <mergeCell ref="N88:O88"/>
    <mergeCell ref="R88:S88"/>
    <mergeCell ref="P88:Q88"/>
    <mergeCell ref="V114:W115"/>
    <mergeCell ref="X114:AA114"/>
    <mergeCell ref="Z115:AA115"/>
    <mergeCell ref="AV6:AV8"/>
    <mergeCell ref="AK335:AL335"/>
    <mergeCell ref="AL407:AL409"/>
    <mergeCell ref="AM407:AM409"/>
    <mergeCell ref="AA414:AA415"/>
    <mergeCell ref="AB414:AB415"/>
    <mergeCell ref="Z141:AA142"/>
    <mergeCell ref="V141:W142"/>
    <mergeCell ref="X141:Y142"/>
    <mergeCell ref="V267:W268"/>
    <mergeCell ref="X267:Y268"/>
    <mergeCell ref="Z267:AA268"/>
    <mergeCell ref="AB141:AC142"/>
    <mergeCell ref="V196:W197"/>
    <mergeCell ref="F195:W195"/>
    <mergeCell ref="F141:K141"/>
    <mergeCell ref="L141:M142"/>
    <mergeCell ref="N141:O142"/>
    <mergeCell ref="L169:M170"/>
    <mergeCell ref="N169:O170"/>
    <mergeCell ref="T169:U170"/>
    <mergeCell ref="AB480:AB481"/>
    <mergeCell ref="AB482:AB483"/>
    <mergeCell ref="AD472:AD473"/>
    <mergeCell ref="AC486:AC487"/>
    <mergeCell ref="AC468:AC469"/>
    <mergeCell ref="X466:X467"/>
    <mergeCell ref="Y466:Y467"/>
    <mergeCell ref="AB466:AB467"/>
    <mergeCell ref="AC466:AC467"/>
    <mergeCell ref="AD466:AD467"/>
    <mergeCell ref="AC476:AC477"/>
    <mergeCell ref="AC478:AC479"/>
    <mergeCell ref="AC480:AC481"/>
    <mergeCell ref="AC482:AC483"/>
    <mergeCell ref="AC484:AC485"/>
    <mergeCell ref="AC470:AC471"/>
    <mergeCell ref="AC472:AC473"/>
    <mergeCell ref="AC474:AC475"/>
    <mergeCell ref="AB474:AB475"/>
    <mergeCell ref="AB476:AB477"/>
    <mergeCell ref="AI679:AI680"/>
    <mergeCell ref="D724:D725"/>
    <mergeCell ref="E724:E725"/>
    <mergeCell ref="F724:F725"/>
    <mergeCell ref="G724:K724"/>
    <mergeCell ref="L724:L725"/>
    <mergeCell ref="M724:M725"/>
    <mergeCell ref="E625:E626"/>
    <mergeCell ref="F625:P625"/>
    <mergeCell ref="J679:J680"/>
    <mergeCell ref="K679:K680"/>
    <mergeCell ref="L679:L680"/>
    <mergeCell ref="M679:M680"/>
    <mergeCell ref="D679:D680"/>
    <mergeCell ref="D706:D707"/>
    <mergeCell ref="E706:E707"/>
    <mergeCell ref="E679:E680"/>
    <mergeCell ref="F679:F680"/>
    <mergeCell ref="G679:G680"/>
    <mergeCell ref="H679:H680"/>
    <mergeCell ref="I679:I680"/>
    <mergeCell ref="F706:I706"/>
    <mergeCell ref="Q625:Q626"/>
    <mergeCell ref="E651:E652"/>
    <mergeCell ref="E741:N741"/>
    <mergeCell ref="D741:D743"/>
    <mergeCell ref="E742:F742"/>
    <mergeCell ref="G742:H742"/>
    <mergeCell ref="I742:J742"/>
    <mergeCell ref="M742:N742"/>
    <mergeCell ref="K742:L742"/>
    <mergeCell ref="R9:U9"/>
    <mergeCell ref="AH679:AH680"/>
    <mergeCell ref="F651:P651"/>
    <mergeCell ref="Q651:Q652"/>
    <mergeCell ref="AF486:AF487"/>
    <mergeCell ref="AF468:AF469"/>
    <mergeCell ref="AF470:AF471"/>
    <mergeCell ref="AF472:AF473"/>
    <mergeCell ref="AF474:AF475"/>
    <mergeCell ref="AF476:AF477"/>
    <mergeCell ref="AF478:AF479"/>
    <mergeCell ref="AF480:AF481"/>
    <mergeCell ref="AF482:AF483"/>
    <mergeCell ref="AF484:AF485"/>
    <mergeCell ref="AB468:AB469"/>
    <mergeCell ref="AB470:AB471"/>
    <mergeCell ref="AB472:AB47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Z48"/>
  <sheetViews>
    <sheetView workbookViewId="0">
      <selection activeCell="A19" sqref="A19:XFD19"/>
    </sheetView>
  </sheetViews>
  <sheetFormatPr defaultColWidth="14.42578125" defaultRowHeight="15" customHeight="1"/>
  <cols>
    <col min="1" max="1" width="8.7109375" customWidth="1"/>
    <col min="2" max="2" width="15.140625" customWidth="1"/>
    <col min="3" max="26" width="8.7109375" customWidth="1"/>
  </cols>
  <sheetData>
    <row r="1" spans="1:24">
      <c r="A1" s="473" t="s">
        <v>0</v>
      </c>
      <c r="B1" s="475" t="s">
        <v>1</v>
      </c>
      <c r="C1" s="501" t="s">
        <v>77</v>
      </c>
      <c r="D1" s="567"/>
      <c r="E1" s="567"/>
      <c r="F1" s="567"/>
      <c r="G1" s="502"/>
      <c r="H1" s="681" t="s">
        <v>79</v>
      </c>
      <c r="I1" s="567"/>
      <c r="J1" s="502"/>
      <c r="K1" s="501" t="s">
        <v>83</v>
      </c>
      <c r="L1" s="567"/>
      <c r="M1" s="567"/>
      <c r="N1" s="567"/>
      <c r="O1" s="502"/>
    </row>
    <row r="2" spans="1:24">
      <c r="A2" s="474"/>
      <c r="B2" s="474"/>
      <c r="C2" s="43" t="s">
        <v>119</v>
      </c>
      <c r="D2" s="43" t="s">
        <v>32</v>
      </c>
      <c r="E2" s="43" t="s">
        <v>130</v>
      </c>
      <c r="F2" s="501" t="s">
        <v>41</v>
      </c>
      <c r="G2" s="502"/>
      <c r="H2" s="96" t="s">
        <v>119</v>
      </c>
      <c r="I2" s="681" t="s">
        <v>41</v>
      </c>
      <c r="J2" s="502"/>
      <c r="K2" s="43" t="s">
        <v>119</v>
      </c>
      <c r="L2" s="43" t="s">
        <v>129</v>
      </c>
      <c r="M2" s="43" t="s">
        <v>132</v>
      </c>
      <c r="N2" s="501" t="s">
        <v>41</v>
      </c>
      <c r="O2" s="502"/>
    </row>
    <row r="3" spans="1:24">
      <c r="A3" s="503"/>
      <c r="B3" s="503"/>
      <c r="C3" s="43"/>
      <c r="D3" s="43"/>
      <c r="E3" s="43"/>
      <c r="F3" s="43" t="s">
        <v>161</v>
      </c>
      <c r="G3" s="43" t="s">
        <v>162</v>
      </c>
      <c r="H3" s="96"/>
      <c r="I3" s="97" t="s">
        <v>161</v>
      </c>
      <c r="J3" s="96" t="s">
        <v>162</v>
      </c>
      <c r="K3" s="43"/>
      <c r="L3" s="43"/>
      <c r="M3" s="43"/>
      <c r="N3" s="91" t="s">
        <v>161</v>
      </c>
      <c r="O3" s="43" t="s">
        <v>162</v>
      </c>
    </row>
    <row r="4" spans="1:24">
      <c r="A4" s="43">
        <f>COUNTIFS(Sheet1!$B$5:$B$2696, B4, Sheet1!$D$5:$D$2696, "*")</f>
        <v>82</v>
      </c>
      <c r="B4" s="43" t="s">
        <v>18</v>
      </c>
      <c r="C4" s="43">
        <f>SUMIF(Sheet1!B5:B1048576, B4, Sheet1!BO5:BO1048576)</f>
        <v>0</v>
      </c>
      <c r="D4" s="43">
        <f>SUMIF(Sheet1!B5:B1048576, B4, Sheet1!BS5:BS1048576)</f>
        <v>0</v>
      </c>
      <c r="E4" s="43">
        <f>SUMIF(Sheet1!B5:B1048576, B4, Sheet1!BT5:BT1048576)</f>
        <v>0</v>
      </c>
      <c r="F4" s="43">
        <f>SUMIF(Sheet1!B5:B1048576, B4, Sheet1!BU5:BU1048576)</f>
        <v>590</v>
      </c>
      <c r="G4" s="43">
        <f>SUMIF(Sheet1!B5:B1048576, B4, Sheet1!BV5:BV1048576)</f>
        <v>0</v>
      </c>
      <c r="H4" s="96">
        <f>SUMIF(Sheet1!B5:B1048576, B4, Sheet1!BW5:BW1048576)</f>
        <v>148.5</v>
      </c>
      <c r="I4" s="96">
        <f>SUMIF(Sheet1!B5:B1048576, B4, Sheet1!BZ5:BZ1048576)</f>
        <v>1751</v>
      </c>
      <c r="J4" s="96">
        <f>SUMIF(Sheet1!B5:B1048576, B4, Sheet1!CA5:CA1048576)</f>
        <v>2015</v>
      </c>
      <c r="K4" s="43">
        <f>SUMIF(Sheet1!B5:B1048576, B4, Sheet1!CB5:CB1048576)</f>
        <v>0</v>
      </c>
      <c r="L4" s="43">
        <f>SUMIF(Sheet1!B5:B1048576, B4, Sheet1!CC5:CC1048576)</f>
        <v>3</v>
      </c>
      <c r="M4" s="43">
        <f>SUMIF(Sheet1!B5:B1048576, B4, Sheet1!CD5:CD1048576)</f>
        <v>37</v>
      </c>
      <c r="N4" s="43">
        <f>SUMIF(Sheet1!B5:B1048576, B4, Sheet1!CG5:CG1048576)</f>
        <v>2375</v>
      </c>
      <c r="O4" s="43">
        <f>SUMIF(Sheet1!B5:B1048576, B4, Sheet1!CH5:CH1048576)</f>
        <v>2375</v>
      </c>
      <c r="P4">
        <f t="shared" ref="P4:P18" si="0">C4+H4+K4</f>
        <v>148.5</v>
      </c>
    </row>
    <row r="5" spans="1:24">
      <c r="A5" s="43">
        <f>COUNTIFS(Sheet1!$B$5:$B$2696, B5, Sheet1!$D$5:$D$2696, "*")</f>
        <v>101</v>
      </c>
      <c r="B5" s="43" t="s">
        <v>38</v>
      </c>
      <c r="C5" s="43">
        <f>SUMIF(Sheet1!B5:B1048576, B5, Sheet1!BO5:BO1048576)</f>
        <v>13</v>
      </c>
      <c r="D5" s="43">
        <f>SUMIF(Sheet1!B5:B1048576, B5, Sheet1!BS5:BS1048576)</f>
        <v>0</v>
      </c>
      <c r="E5" s="43">
        <f>SUMIF(Sheet1!B5:B1048576, B5, Sheet1!BT5:BT1048576)</f>
        <v>0</v>
      </c>
      <c r="F5" s="43">
        <f>SUMIF(Sheet1!B5:B1048576, B5, Sheet1!BU5:BU1048576)</f>
        <v>500</v>
      </c>
      <c r="G5" s="43">
        <f>SUMIF(Sheet1!B5:B1048576, B5, Sheet1!BV5:BV1048576)</f>
        <v>0</v>
      </c>
      <c r="H5" s="96">
        <f>SUMIF(Sheet1!B5:B1048576, B5, Sheet1!BW5:BW1048576)</f>
        <v>97.72</v>
      </c>
      <c r="I5" s="96">
        <f>SUMIF(Sheet1!B5:B1048576, B5, Sheet1!BZ5:BZ1048576)</f>
        <v>1144.3200000000002</v>
      </c>
      <c r="J5" s="96">
        <f>SUMIF(Sheet1!B5:B1048576, B5, Sheet1!CA5:CA1048576)</f>
        <v>1030.32</v>
      </c>
      <c r="K5" s="43">
        <f>SUMIF(Sheet1!B5:B1048576, B5, Sheet1!CB5:CB1048576)</f>
        <v>188</v>
      </c>
      <c r="L5" s="43">
        <f>SUMIF(Sheet1!B5:B1048576, B5, Sheet1!CC5:CC1048576)</f>
        <v>3</v>
      </c>
      <c r="M5" s="43">
        <f>SUMIF(Sheet1!B5:B1048576, B5, Sheet1!CD5:CD1048576)</f>
        <v>0</v>
      </c>
      <c r="N5" s="43">
        <f>SUMIF(Sheet1!B5:B1048576, B5, Sheet1!CG5:CG1048576)</f>
        <v>3760</v>
      </c>
      <c r="O5" s="43">
        <f>SUMIF(Sheet1!B5:B1048576, B5, Sheet1!CH5:CH1048576)</f>
        <v>3520</v>
      </c>
      <c r="P5" s="8">
        <f t="shared" si="0"/>
        <v>298.72000000000003</v>
      </c>
    </row>
    <row r="6" spans="1:24">
      <c r="A6" s="43">
        <f>COUNTIFS(Sheet1!$B$5:$B$2696, B6, Sheet1!$D$5:$D$2696, "*")</f>
        <v>81</v>
      </c>
      <c r="B6" s="43" t="s">
        <v>43</v>
      </c>
      <c r="C6" s="43">
        <f>SUMIF(Sheet1!B5:B1048576, B6, Sheet1!BO5:BO1048576)</f>
        <v>17</v>
      </c>
      <c r="D6" s="43">
        <f>SUMIF(Sheet1!B5:B1048576, B6, Sheet1!BS5:BS1048576)</f>
        <v>0</v>
      </c>
      <c r="E6" s="43">
        <f>SUMIF(Sheet1!B5:B1048576, B6, Sheet1!BT5:BT1048576)</f>
        <v>0</v>
      </c>
      <c r="F6" s="43">
        <f>SUMIF(Sheet1!B5:B1048576, B6, Sheet1!BU5:BU1048576)</f>
        <v>1050</v>
      </c>
      <c r="G6" s="43">
        <f>SUMIF(Sheet1!B5:B1048576, B6, Sheet1!BV5:BV1048576)</f>
        <v>0</v>
      </c>
      <c r="H6" s="96">
        <f>SUMIF(Sheet1!B5:B1048576, B6, Sheet1!BW5:BW1048576)</f>
        <v>119.5</v>
      </c>
      <c r="I6" s="96">
        <f>SUMIF(Sheet1!B5:B1048576, B6, Sheet1!BZ5:BZ1048576)</f>
        <v>1435</v>
      </c>
      <c r="J6" s="96">
        <f>SUMIF(Sheet1!B5:B1048576, B6, Sheet1!CA5:CA1048576)</f>
        <v>1426</v>
      </c>
      <c r="K6" s="43">
        <f>SUMIF(Sheet1!B5:B1048576, B6, Sheet1!CB5:CB1048576)</f>
        <v>70</v>
      </c>
      <c r="L6" s="43">
        <f>SUMIF(Sheet1!B5:B1048576, B6, Sheet1!CC5:CC1048576)</f>
        <v>0</v>
      </c>
      <c r="M6" s="43">
        <f>SUMIF(Sheet1!B5:B1048576, B6, Sheet1!CD5:CD1048576)</f>
        <v>0</v>
      </c>
      <c r="N6" s="43">
        <f>SUMIF(Sheet1!B5:B1048576, B6, Sheet1!CG5:CG1048576)</f>
        <v>1400</v>
      </c>
      <c r="O6" s="43">
        <f>SUMIF(Sheet1!B5:B1048576, B6, Sheet1!CH5:CH1048576)</f>
        <v>1400</v>
      </c>
      <c r="P6" s="8">
        <f t="shared" si="0"/>
        <v>206.5</v>
      </c>
    </row>
    <row r="7" spans="1:24">
      <c r="A7" s="43">
        <f>COUNTIFS(Sheet1!$B$5:$B$2696, B7, Sheet1!$D$5:$D$2696, "*")</f>
        <v>102</v>
      </c>
      <c r="B7" s="43" t="s">
        <v>44</v>
      </c>
      <c r="C7" s="43">
        <f>SUMIF(Sheet1!B5:B1048576, B7, Sheet1!BO5:BO1048576)</f>
        <v>1</v>
      </c>
      <c r="D7" s="43">
        <f>SUMIF(Sheet1!B5:B1048576, B7, Sheet1!BS5:BS1048576)</f>
        <v>1</v>
      </c>
      <c r="E7" s="43">
        <f>SUMIF(Sheet1!B5:B1048576, B7, Sheet1!BT5:BT1048576)</f>
        <v>0</v>
      </c>
      <c r="F7" s="43">
        <f>SUMIF(Sheet1!B5:B1048576, B7, Sheet1!BU5:BU1048576)</f>
        <v>91</v>
      </c>
      <c r="G7" s="43">
        <f>SUMIF(Sheet1!B5:B1048576, B7, Sheet1!BV5:BV1048576)</f>
        <v>0</v>
      </c>
      <c r="H7" s="96">
        <f>SUMIF(Sheet1!B5:B1048576, B7, Sheet1!BW5:BW1048576)</f>
        <v>67</v>
      </c>
      <c r="I7" s="96">
        <f>SUMIF(Sheet1!B5:B1048576, B7, Sheet1!BZ5:BZ1048576)</f>
        <v>576</v>
      </c>
      <c r="J7" s="96">
        <f>SUMIF(Sheet1!B5:B1048576, B7, Sheet1!CA5:CA1048576)</f>
        <v>447</v>
      </c>
      <c r="K7" s="43">
        <f>SUMIF(Sheet1!B5:B1048576, B7, Sheet1!CB5:CB1048576)</f>
        <v>17</v>
      </c>
      <c r="L7" s="43">
        <f>SUMIF(Sheet1!B5:B1048576, B7, Sheet1!CC5:CC1048576)</f>
        <v>0</v>
      </c>
      <c r="M7" s="43">
        <f>SUMIF(Sheet1!B5:B1048576, B7, Sheet1!CD5:CD1048576)</f>
        <v>0</v>
      </c>
      <c r="N7" s="43">
        <f>SUMIF(Sheet1!B5:B1048576, B7, Sheet1!CG5:CG1048576)</f>
        <v>340</v>
      </c>
      <c r="O7" s="43">
        <f>SUMIF(Sheet1!B5:B1048576, B7, Sheet1!CH5:CH1048576)</f>
        <v>340</v>
      </c>
      <c r="P7" s="8">
        <f t="shared" si="0"/>
        <v>85</v>
      </c>
      <c r="V7" t="s">
        <v>79</v>
      </c>
    </row>
    <row r="8" spans="1:24">
      <c r="A8" s="43">
        <f>COUNTIFS(Sheet1!$B$5:$B$2696, B8, Sheet1!$D$5:$D$2696, "*")</f>
        <v>79</v>
      </c>
      <c r="B8" s="43" t="s">
        <v>46</v>
      </c>
      <c r="C8" s="43">
        <f>SUMIF(Sheet1!B5:B1048576, B8, Sheet1!BO5:BO1048576)</f>
        <v>27</v>
      </c>
      <c r="D8" s="43">
        <f>SUMIF(Sheet1!B5:B1048576, B8, Sheet1!BS5:BS1048576)</f>
        <v>0</v>
      </c>
      <c r="E8" s="43">
        <f>SUMIF(Sheet1!B5:B1048576, B8, Sheet1!BT5:BT1048576)</f>
        <v>0</v>
      </c>
      <c r="F8" s="43">
        <f>SUMIF(Sheet1!B5:B1048576, B8, Sheet1!BU5:BU1048576)</f>
        <v>1205</v>
      </c>
      <c r="G8" s="43">
        <f>SUMIF(Sheet1!B5:B1048576, B8, Sheet1!BV5:BV1048576)</f>
        <v>0</v>
      </c>
      <c r="H8" s="96">
        <f>SUMIF(Sheet1!B5:B1048576, B8, Sheet1!BW5:BW1048576)</f>
        <v>951.5</v>
      </c>
      <c r="I8" s="96">
        <f>SUMIF(Sheet1!B5:B1048576, B8, Sheet1!BZ5:BZ1048576)</f>
        <v>2075</v>
      </c>
      <c r="J8" s="96">
        <f>SUMIF(Sheet1!B5:B1048576, B8, Sheet1!CA5:CA1048576)</f>
        <v>1056</v>
      </c>
      <c r="K8" s="43">
        <f>SUMIF(Sheet1!B5:B1048576, B8, Sheet1!CB5:CB1048576)</f>
        <v>167</v>
      </c>
      <c r="L8" s="43">
        <f>SUMIF(Sheet1!B5:B1048576, B8, Sheet1!CC5:CC1048576)</f>
        <v>0</v>
      </c>
      <c r="M8" s="43">
        <f>SUMIF(Sheet1!B5:B1048576, B8, Sheet1!CD5:CD1048576)</f>
        <v>0</v>
      </c>
      <c r="N8" s="43">
        <f>SUMIF(Sheet1!B5:B1048576, B8, Sheet1!CG5:CG1048576)</f>
        <v>3340</v>
      </c>
      <c r="O8" s="43">
        <f>SUMIF(Sheet1!B5:B1048576, B8, Sheet1!CH5:CH1048576)</f>
        <v>3340</v>
      </c>
      <c r="P8" s="8">
        <f t="shared" si="0"/>
        <v>1145.5</v>
      </c>
      <c r="V8" t="s">
        <v>1984</v>
      </c>
      <c r="X8">
        <f>SUMIF(Sheet1!BY5:BY2691, "*muattal*", Sheet1!BW5:BW2691)</f>
        <v>32.5</v>
      </c>
    </row>
    <row r="9" spans="1:24">
      <c r="A9" s="43">
        <f>COUNTIFS(Sheet1!$B$5:$B$2696, B9, Sheet1!$D$5:$D$2696, "*")</f>
        <v>125</v>
      </c>
      <c r="B9" s="43" t="s">
        <v>47</v>
      </c>
      <c r="C9" s="43">
        <f>SUMIF(Sheet1!B5:B1048576, B9, Sheet1!BO5:BO1048576)</f>
        <v>26</v>
      </c>
      <c r="D9" s="43">
        <f>SUMIF(Sheet1!B5:B1048576, B9, Sheet1!BS5:BS1048576)</f>
        <v>0</v>
      </c>
      <c r="E9" s="43">
        <f>SUMIF(Sheet1!B5:B1048576, B9, Sheet1!BT5:BT1048576)</f>
        <v>0</v>
      </c>
      <c r="F9" s="43">
        <f>SUMIF(Sheet1!B5:B1048576, B9, Sheet1!BU5:BU1048576)</f>
        <v>1670</v>
      </c>
      <c r="G9" s="43">
        <f>SUMIF(Sheet1!B5:B1048576, B9, Sheet1!BV5:BV1048576)</f>
        <v>0</v>
      </c>
      <c r="H9" s="96">
        <f>SUMIF(Sheet1!B5:B1048576, B9, Sheet1!BW5:BW1048576)</f>
        <v>155.5</v>
      </c>
      <c r="I9" s="96">
        <f>SUMIF(Sheet1!B5:B1048576, B9, Sheet1!BZ5:BZ1048576)</f>
        <v>1882</v>
      </c>
      <c r="J9" s="96">
        <f>SUMIF(Sheet1!B5:B1048576, B9, Sheet1!CA5:CA1048576)</f>
        <v>1872</v>
      </c>
      <c r="K9" s="43">
        <f>SUMIF(Sheet1!B5:B1048576, B9, Sheet1!CB5:CB1048576)</f>
        <v>209</v>
      </c>
      <c r="L9" s="43">
        <f>SUMIF(Sheet1!B5:B1048576, B9, Sheet1!CC5:CC1048576)</f>
        <v>0</v>
      </c>
      <c r="M9" s="43">
        <f>SUMIF(Sheet1!B5:B1048576, B9, Sheet1!CD5:CD1048576)</f>
        <v>0</v>
      </c>
      <c r="N9" s="43">
        <f>SUMIF(Sheet1!B5:B1048576, B9, Sheet1!CG5:CG1048576)</f>
        <v>4620</v>
      </c>
      <c r="O9" s="43">
        <f>SUMIF(Sheet1!B5:B1048576, B9, Sheet1!CH5:CH1048576)</f>
        <v>3755</v>
      </c>
      <c r="P9" s="8">
        <f>C9+H9+K9</f>
        <v>390.5</v>
      </c>
      <c r="V9" t="s">
        <v>1985</v>
      </c>
      <c r="X9">
        <f>SUMIF(Sheet1!BY5:BY2691, "*cedid*", Sheet1!BW5:BW2691)</f>
        <v>50.5</v>
      </c>
    </row>
    <row r="10" spans="1:24">
      <c r="A10" s="43">
        <f>COUNTIFS(Sheet1!$B$5:$B$2696, B10, Sheet1!$D$5:$D$2696, "*")</f>
        <v>38</v>
      </c>
      <c r="B10" s="43" t="s">
        <v>49</v>
      </c>
      <c r="C10" s="43">
        <f>SUMIF(Sheet1!B5:B1048576, B10, Sheet1!BO5:BO1048576)</f>
        <v>2</v>
      </c>
      <c r="D10" s="43">
        <f>SUMIF(Sheet1!B5:B1048576, B10, Sheet1!BS5:BS1048576)</f>
        <v>0</v>
      </c>
      <c r="E10" s="43">
        <f>SUMIF(Sheet1!B5:B1048576, B10, Sheet1!BT5:BT1048576)</f>
        <v>0</v>
      </c>
      <c r="F10" s="43">
        <f>SUMIF(Sheet1!B5:B1048576, B10, Sheet1!BU5:BU1048576)</f>
        <v>200</v>
      </c>
      <c r="G10" s="43">
        <f>SUMIF(Sheet1!B5:B1048576, B10, Sheet1!BV5:BV1048576)</f>
        <v>0</v>
      </c>
      <c r="H10" s="96">
        <f>SUMIF(Sheet1!B5:B1048576, B10, Sheet1!BW5:BW1048576)</f>
        <v>70</v>
      </c>
      <c r="I10" s="96">
        <f>SUMIF(Sheet1!B5:B1048576, B10, Sheet1!BZ5:BZ1048576)</f>
        <v>888</v>
      </c>
      <c r="J10" s="96">
        <f>SUMIF(Sheet1!B5:B1048576, B10, Sheet1!CA5:CA1048576)</f>
        <v>1032</v>
      </c>
      <c r="K10" s="43">
        <f>SUMIF(Sheet1!B5:B1048576, B10, Sheet1!CB5:CB1048576)</f>
        <v>0</v>
      </c>
      <c r="L10" s="43">
        <f>SUMIF(Sheet1!B5:B1048576, B10, Sheet1!CC5:CC1048576)</f>
        <v>4</v>
      </c>
      <c r="M10" s="43">
        <f>SUMIF(Sheet1!B5:B1048576, B10, Sheet1!CD5:CD1048576)</f>
        <v>19</v>
      </c>
      <c r="N10" s="43">
        <f>SUMIF(Sheet1!B5:B1048576, B10, Sheet1!CG5:CG1048576)</f>
        <v>380</v>
      </c>
      <c r="O10" s="43">
        <f>SUMIF(Sheet1!B5:B1048576, B10, Sheet1!CH5:CH1048576)</f>
        <v>380</v>
      </c>
      <c r="P10" s="8">
        <f t="shared" si="0"/>
        <v>72</v>
      </c>
    </row>
    <row r="11" spans="1:24">
      <c r="A11" s="43">
        <f>COUNTIFS(Sheet1!$B$5:$B$2696, B11, Sheet1!$D$5:$D$2696, "*")</f>
        <v>217</v>
      </c>
      <c r="B11" s="43" t="s">
        <v>67</v>
      </c>
      <c r="C11" s="43">
        <f>SUMIF(Sheet1!B5:B1048576, B11, Sheet1!BO5:BO1048576)</f>
        <v>18</v>
      </c>
      <c r="D11" s="43">
        <f>SUMIF(Sheet1!B5:B1048576, B11, Sheet1!BS5:BS1048576)</f>
        <v>3</v>
      </c>
      <c r="E11" s="43">
        <f>SUMIF(Sheet1!B5:B1048576, B11, Sheet1!BT5:BT1048576)</f>
        <v>0</v>
      </c>
      <c r="F11" s="43">
        <f>SUMIF(Sheet1!B5:B1048576, B11, Sheet1!BU5:BU1048576)</f>
        <v>327</v>
      </c>
      <c r="G11" s="43">
        <f>SUMIF(Sheet1!B5:B1048576, B11, Sheet1!BV5:BV1048576)</f>
        <v>0</v>
      </c>
      <c r="H11" s="96">
        <f>SUMIF(Sheet1!B5:B1048576, B11, Sheet1!BW5:BW1048576)</f>
        <v>90</v>
      </c>
      <c r="I11" s="96">
        <f>SUMIF(Sheet1!B5:B1048576, B11, Sheet1!BZ5:BZ1048576)</f>
        <v>1014</v>
      </c>
      <c r="J11" s="96">
        <f>SUMIF(Sheet1!B5:B1048576, B11, Sheet1!CA5:CA1048576)</f>
        <v>740</v>
      </c>
      <c r="K11" s="43">
        <f>SUMIF(Sheet1!B5:B1048576, B11, Sheet1!CB5:CB1048576)</f>
        <v>107</v>
      </c>
      <c r="L11" s="43">
        <f>SUMIF(Sheet1!B5:B1048576, B11, Sheet1!CC5:CC1048576)</f>
        <v>0</v>
      </c>
      <c r="M11" s="43">
        <f>SUMIF(Sheet1!B5:B1048576, B11, Sheet1!CD5:CD1048576)</f>
        <v>0</v>
      </c>
      <c r="N11" s="43">
        <f>SUMIF(Sheet1!B5:B1048576, B11, Sheet1!CG5:CG1048576)</f>
        <v>2140</v>
      </c>
      <c r="O11" s="43">
        <f>SUMIF(Sheet1!B5:B1048576, B11, Sheet1!CH5:CH1048576)</f>
        <v>1660</v>
      </c>
      <c r="P11" s="8">
        <f t="shared" si="0"/>
        <v>215</v>
      </c>
    </row>
    <row r="12" spans="1:24">
      <c r="A12" s="43">
        <f>COUNTIFS(Sheet1!$B$5:$B$2696, B12, Sheet1!$D$5:$D$2696, "*")</f>
        <v>87</v>
      </c>
      <c r="B12" s="43" t="s">
        <v>68</v>
      </c>
      <c r="C12" s="43">
        <f>SUMIF(Sheet1!B5:B1048576, B12, Sheet1!BO5:BO1048576)</f>
        <v>6</v>
      </c>
      <c r="D12" s="43">
        <f>SUMIF(Sheet1!B5:B1048576, B12, Sheet1!BS5:BS1048576)</f>
        <v>180</v>
      </c>
      <c r="E12" s="43">
        <f>SUMIF(Sheet1!B5:B1048576, B12, Sheet1!BT5:BT1048576)</f>
        <v>250</v>
      </c>
      <c r="F12" s="43">
        <f>SUMIF(Sheet1!B5:B1048576, B12, Sheet1!BU5:BU1048576)</f>
        <v>1370</v>
      </c>
      <c r="G12" s="43">
        <f>SUMIF(Sheet1!B5:B1048576, B12, Sheet1!BV5:BV1048576)</f>
        <v>1430</v>
      </c>
      <c r="H12" s="96">
        <f>SUMIF(Sheet1!B5:B1048576, B12, Sheet1!BW5:BW1048576)</f>
        <v>277</v>
      </c>
      <c r="I12" s="96">
        <f>SUMIF(Sheet1!B5:B1048576, B12, Sheet1!BZ5:BZ1048576)</f>
        <v>4246</v>
      </c>
      <c r="J12" s="96">
        <f>SUMIF(Sheet1!B5:B1048576, B12, Sheet1!CA5:CA1048576)</f>
        <v>4483</v>
      </c>
      <c r="K12" s="43">
        <f>SUMIF(Sheet1!B5:B1048576, B12, Sheet1!CB5:CB1048576)</f>
        <v>0</v>
      </c>
      <c r="L12" s="43">
        <f>SUMIF(Sheet1!B5:B1048576, B12, Sheet1!CC5:CC1048576)</f>
        <v>0</v>
      </c>
      <c r="M12" s="43">
        <f>SUMIF(Sheet1!B5:B1048576, B12, Sheet1!CD5:CD1048576)</f>
        <v>0</v>
      </c>
      <c r="N12" s="43">
        <f>SUMIF(Sheet1!B5:B1048576, B12, Sheet1!CG5:CG1048576)</f>
        <v>0</v>
      </c>
      <c r="O12" s="43"/>
      <c r="P12" s="8">
        <f t="shared" si="0"/>
        <v>283</v>
      </c>
      <c r="V12" t="s">
        <v>1986</v>
      </c>
      <c r="X12">
        <v>2</v>
      </c>
    </row>
    <row r="13" spans="1:24">
      <c r="A13" s="43">
        <f>COUNTIFS(Sheet1!$B$5:$B$2696, B13, Sheet1!$D$5:$D$2696, "*")</f>
        <v>63</v>
      </c>
      <c r="B13" s="43" t="s">
        <v>69</v>
      </c>
      <c r="C13" s="43">
        <f>SUMIF(Sheet1!B5:B1048576, B13, Sheet1!BO5:BO1048576)</f>
        <v>3</v>
      </c>
      <c r="D13" s="43">
        <f>SUMIF(Sheet1!B5:B1048576, B13, Sheet1!BS5:BS1048576)</f>
        <v>25</v>
      </c>
      <c r="E13" s="43">
        <f>SUMIF(Sheet1!B5:B1048576, B13, Sheet1!BT5:BT1048576)</f>
        <v>25</v>
      </c>
      <c r="F13" s="43">
        <f>SUMIF(Sheet1!B5:B1048576, B13, Sheet1!BU5:BU1048576)</f>
        <v>200</v>
      </c>
      <c r="G13" s="43">
        <f>SUMIF(Sheet1!B5:B1048576, B13, Sheet1!BV5:BV1048576)</f>
        <v>250</v>
      </c>
      <c r="H13" s="96">
        <f>SUMIF(Sheet1!B5:B1048576, B13, Sheet1!BW5:BW1048576)</f>
        <v>184</v>
      </c>
      <c r="I13" s="96">
        <f>SUMIF(Sheet1!B5:B1048576, B13, Sheet1!BZ5:BZ1048576)</f>
        <v>3313</v>
      </c>
      <c r="J13" s="96">
        <f>SUMIF(Sheet1!B5:B1048576, B13, Sheet1!CA5:CA1048576)</f>
        <v>3893</v>
      </c>
      <c r="K13" s="43">
        <f>SUMIF(Sheet1!B5:B1048576, B13, Sheet1!CB5:CB1048576)</f>
        <v>0</v>
      </c>
      <c r="L13" s="43">
        <f>SUMIF(Sheet1!B5:B1048576, B13, Sheet1!CC5:CC1048576)</f>
        <v>0</v>
      </c>
      <c r="M13" s="43">
        <f>SUMIF(Sheet1!B5:B1048576, B13, Sheet1!CD5:CD1048576)</f>
        <v>0</v>
      </c>
      <c r="N13" s="43">
        <f>SUMIF(Sheet1!B5:B1048576, B13, Sheet1!CG5:CG1048576)</f>
        <v>0</v>
      </c>
      <c r="O13" s="43"/>
      <c r="P13" s="8">
        <f t="shared" si="0"/>
        <v>187</v>
      </c>
    </row>
    <row r="14" spans="1:24">
      <c r="A14" s="43">
        <f>COUNTIFS(Sheet1!$B$5:$B$2696, B14, Sheet1!$D$5:$D$2696, "*")</f>
        <v>33</v>
      </c>
      <c r="B14" s="43" t="s">
        <v>71</v>
      </c>
      <c r="C14" s="43">
        <f>SUMIF(Sheet1!B5:B1048576, B14, Sheet1!BO5:BO1048576)</f>
        <v>9</v>
      </c>
      <c r="D14" s="43">
        <f>SUMIF(Sheet1!B5:B1048576, B14, Sheet1!BS5:BS1048576)</f>
        <v>0</v>
      </c>
      <c r="E14" s="43">
        <f>SUMIF(Sheet1!B5:B1048576, B14, Sheet1!BT5:BT1048576)</f>
        <v>0</v>
      </c>
      <c r="F14" s="43">
        <f>SUMIF(Sheet1!B5:B1048576, B14, Sheet1!BU5:BU1048576)</f>
        <v>810</v>
      </c>
      <c r="G14" s="43">
        <f>SUMIF(Sheet1!B5:B1048576, B14, Sheet1!BV5:BV1048576)</f>
        <v>810</v>
      </c>
      <c r="H14" s="96">
        <f>SUMIF(Sheet1!B5:B1048576, B14, Sheet1!BW5:BW1048576)</f>
        <v>65</v>
      </c>
      <c r="I14" s="96">
        <f>SUMIF(Sheet1!B5:B1048576, B14, Sheet1!BZ5:BZ1048576)</f>
        <v>3118</v>
      </c>
      <c r="J14" s="96">
        <f>SUMIF(Sheet1!B5:B1048576, B14, Sheet1!CA5:CA1048576)</f>
        <v>3640</v>
      </c>
      <c r="K14" s="43">
        <f>SUMIF(Sheet1!B5:B1048576, B14, Sheet1!CB5:CB1048576)</f>
        <v>17</v>
      </c>
      <c r="L14" s="43">
        <f>SUMIF(Sheet1!B5:B1048576, B14, Sheet1!CC5:CC1048576)</f>
        <v>0</v>
      </c>
      <c r="M14" s="43">
        <f>SUMIF(Sheet1!B5:B1048576, B14, Sheet1!CD5:CD1048576)</f>
        <v>0</v>
      </c>
      <c r="N14" s="43">
        <f>SUMIF(Sheet1!B5:B1048576, B14, Sheet1!CG5:CG1048576)</f>
        <v>340</v>
      </c>
      <c r="O14" s="43">
        <f>SUMIF(Sheet1!B5:B1048576, B14, Sheet1!CH5:CH1048576)</f>
        <v>300</v>
      </c>
      <c r="P14" s="8">
        <f t="shared" si="0"/>
        <v>91</v>
      </c>
    </row>
    <row r="15" spans="1:24">
      <c r="A15" s="43">
        <f>COUNTIFS(Sheet1!$B$5:$B$2696, B15, Sheet1!$D$5:$D$2696, "*")</f>
        <v>83</v>
      </c>
      <c r="B15" s="43" t="s">
        <v>72</v>
      </c>
      <c r="C15" s="43">
        <f>SUMIF(Sheet1!B5:B1048576, B15, Sheet1!BO5:BO1048576)</f>
        <v>7</v>
      </c>
      <c r="D15" s="43">
        <f>SUMIF(Sheet1!B5:B1048576, B15, Sheet1!BS5:BS1048576)</f>
        <v>0</v>
      </c>
      <c r="E15" s="43">
        <f>SUMIF(Sheet1!B5:B1048576, B15, Sheet1!BT5:BT1048576)</f>
        <v>90</v>
      </c>
      <c r="F15" s="43">
        <f>SUMIF(Sheet1!B5:B1048576, B15, Sheet1!BU5:BU1048576)</f>
        <v>380</v>
      </c>
      <c r="G15" s="43">
        <f>SUMIF(Sheet1!B5:B1048576, B15, Sheet1!BV5:BV1048576)</f>
        <v>380</v>
      </c>
      <c r="H15" s="96">
        <f>SUMIF(Sheet1!B5:B1048576, B15, Sheet1!BW5:BW1048576)</f>
        <v>151</v>
      </c>
      <c r="I15" s="96">
        <f>SUMIF(Sheet1!B5:B1048576, B15, Sheet1!BZ5:BZ1048576)</f>
        <v>9230</v>
      </c>
      <c r="J15" s="96">
        <f>SUMIF(Sheet1!B5:B1048576, B15, Sheet1!CA5:CA1048576)</f>
        <v>9760</v>
      </c>
      <c r="K15" s="43">
        <f>SUMIF(Sheet1!B5:B1048576, B15, Sheet1!CB5:CB1048576)</f>
        <v>14</v>
      </c>
      <c r="L15" s="43">
        <f>SUMIF(Sheet1!B5:B1048576, B15, Sheet1!CC5:CC1048576)</f>
        <v>0</v>
      </c>
      <c r="M15" s="43">
        <f>SUMIF(Sheet1!B5:B1048576, B15, Sheet1!CD5:CD1048576)</f>
        <v>0</v>
      </c>
      <c r="N15" s="43">
        <f>SUMIF(Sheet1!B5:B1048576, B15, Sheet1!CG5:CG1048576)</f>
        <v>280</v>
      </c>
      <c r="O15" s="43">
        <f>SUMIF(Sheet1!B5:B1048576, B15, Sheet1!CH5:CH1048576)</f>
        <v>280</v>
      </c>
      <c r="P15" s="8">
        <f t="shared" si="0"/>
        <v>172</v>
      </c>
    </row>
    <row r="16" spans="1:24">
      <c r="A16" s="43">
        <f>COUNTIFS(Sheet1!$B$5:$B$2696, B16, Sheet1!$D$5:$D$2696, "*")</f>
        <v>49</v>
      </c>
      <c r="B16" s="43" t="s">
        <v>73</v>
      </c>
      <c r="C16" s="43">
        <f>SUMIF(Sheet1!B5:B1048576, B16, Sheet1!BO5:BO1048576)</f>
        <v>6.5</v>
      </c>
      <c r="D16" s="43">
        <f>SUMIF(Sheet1!B5:B1048576, B16, Sheet1!BS5:BS1048576)</f>
        <v>0</v>
      </c>
      <c r="E16" s="43">
        <f>SUMIF(Sheet1!B5:B1048576, B16, Sheet1!BT5:BT1048576)</f>
        <v>200</v>
      </c>
      <c r="F16" s="43">
        <f>SUMIF(Sheet1!B5:B1048576, B16, Sheet1!BU5:BU1048576)</f>
        <v>1080</v>
      </c>
      <c r="G16" s="43">
        <f>SUMIF(Sheet1!B5:B1048576, B16, Sheet1!BV5:BV1048576)</f>
        <v>1080</v>
      </c>
      <c r="H16" s="96">
        <f>SUMIF(Sheet1!B5:B1048576, B16, Sheet1!BW5:BW1048576)</f>
        <v>230</v>
      </c>
      <c r="I16" s="96">
        <f>SUMIF(Sheet1!B5:B1048576, B16, Sheet1!BZ5:BZ1048576)</f>
        <v>5936</v>
      </c>
      <c r="J16" s="96">
        <f>SUMIF(Sheet1!B5:B1048576, B16, Sheet1!CA5:CA1048576)</f>
        <v>5916</v>
      </c>
      <c r="K16" s="43">
        <f>SUMIF(Sheet1!B5:B1048576, B16, Sheet1!CB5:CB1048576)</f>
        <v>8</v>
      </c>
      <c r="L16" s="43">
        <f>SUMIF(Sheet1!B5:B1048576, B16, Sheet1!CC5:CC1048576)</f>
        <v>0</v>
      </c>
      <c r="M16" s="43">
        <f>SUMIF(Sheet1!B5:B1048576, B16, Sheet1!CD5:CD1048576)</f>
        <v>0</v>
      </c>
      <c r="N16" s="43">
        <f>SUMIF(Sheet1!B5:B1048576, B16, Sheet1!CG5:CG1048576)</f>
        <v>120</v>
      </c>
      <c r="O16" s="43">
        <f>SUMIF(Sheet1!B5:B1048576, B16, Sheet1!CH5:CH1048576)</f>
        <v>120</v>
      </c>
      <c r="P16" s="8">
        <f t="shared" si="0"/>
        <v>244.5</v>
      </c>
    </row>
    <row r="17" spans="1:26">
      <c r="A17" s="43">
        <f>COUNTIFS(Sheet1!$B$5:$B$2696, B17, Sheet1!$D$5:$D$2696, "*")</f>
        <v>195</v>
      </c>
      <c r="B17" s="43" t="s">
        <v>181</v>
      </c>
      <c r="C17" s="43">
        <f>SUMIF(Sheet1!B5:B1048576, "*Nuriyesi*", Sheet1!BO5:BO1048576)</f>
        <v>12</v>
      </c>
      <c r="D17" s="43">
        <f>SUMIF(Sheet1!B5:B1048576, "*Nuriyesi*", Sheet1!BS5:BS1048576)</f>
        <v>120</v>
      </c>
      <c r="E17" s="43">
        <f>SUMIF(Sheet1!B5:B1048576, "*Nuriyesi*", Sheet1!BT5:BT1048576)</f>
        <v>920</v>
      </c>
      <c r="F17" s="43">
        <f>SUMIF(Sheet1!B5:B1048576, "*Nuriyesi*", Sheet1!BU5:BU1048576)</f>
        <v>1010</v>
      </c>
      <c r="G17" s="43">
        <f>SUMIF(Sheet1!B5:B1048576, "*Nuriyesi*", Sheet1!BV5:BV1048576)</f>
        <v>1315</v>
      </c>
      <c r="H17" s="96">
        <f>SUMIF(Sheet1!B5:B1048576, "*Nuriyesi*", Sheet1!BW5:BW1048576)</f>
        <v>648.44000000000005</v>
      </c>
      <c r="I17" s="96">
        <f>SUMIF(Sheet1!B5:B1048576, "*Nuriyesi*", Sheet1!BZ5:BZ1048576)</f>
        <v>11545</v>
      </c>
      <c r="J17" s="96">
        <f>SUMIF(Sheet1!B5:B1048576, "*Nuriyesi*", Sheet1!CA5:CA1048576)</f>
        <v>11035</v>
      </c>
      <c r="K17" s="43">
        <f>SUMIF(Sheet1!B5:B1048576, "*Nuriyesi*", Sheet1!CB5:CB1048576)</f>
        <v>281</v>
      </c>
      <c r="L17" s="43">
        <f>SUMIF(Sheet1!B5:B1048576, "*Nuriyesi*", Sheet1!CC5:CC1048576)</f>
        <v>0</v>
      </c>
      <c r="M17" s="43">
        <f>SUMIF(Sheet1!B5:B1048576, "*Nuriyesi*", Sheet1!CD5:CD1048576)</f>
        <v>0</v>
      </c>
      <c r="N17" s="43">
        <f>SUMIF(Sheet1!B5:B1048576, "*Nuriyesi*", Sheet1!CG5:CG1048576)</f>
        <v>2500</v>
      </c>
      <c r="O17" s="43">
        <f>SUMIF(Sheet1!B5:B1048576, "*Nuriyesi*", Sheet1!CH5:CH1048576)</f>
        <v>2910</v>
      </c>
      <c r="P17" s="8">
        <f t="shared" si="0"/>
        <v>941.44</v>
      </c>
    </row>
    <row r="18" spans="1:26">
      <c r="A18" s="43">
        <f>COUNTIFS(Sheet1!$B$5:$B$2696, B18, Sheet1!$D$5:$D$2696, "*")</f>
        <v>26</v>
      </c>
      <c r="B18" s="43" t="s">
        <v>80</v>
      </c>
      <c r="C18" s="43">
        <f>SUMIF(Sheet1!B5:B1048576, B18, Sheet1!BO5:BO1048576)</f>
        <v>0</v>
      </c>
      <c r="D18" s="43">
        <f>SUMIF(Sheet1!B5:B1048576, B18, Sheet1!BS5:BS1048576)</f>
        <v>0</v>
      </c>
      <c r="E18" s="43">
        <f>SUMIF(Sheet1!B5:B1048576, B18, Sheet1!BT5:BT1048576)</f>
        <v>0</v>
      </c>
      <c r="F18" s="43">
        <f>SUMIF(Sheet1!B5:B1048576, B18, Sheet1!BU5:BU1048576)</f>
        <v>0</v>
      </c>
      <c r="G18" s="43">
        <f>SUMIF(Sheet1!B5:B1048576, B18, Sheet1!BV5:BV1048576)</f>
        <v>0</v>
      </c>
      <c r="H18" s="96">
        <f>SUMIF(Sheet1!B5:B1048576, B18, Sheet1!BW5:BW1048576)</f>
        <v>105.5</v>
      </c>
      <c r="I18" s="96">
        <f>SUMIF(Sheet1!B5:B1048576, B18, Sheet1!BZ5:BZ1048576)</f>
        <v>1776</v>
      </c>
      <c r="J18" s="96">
        <f>SUMIF(Sheet1!B5:B1048576, B18, Sheet1!CA5:CA1048576)</f>
        <v>2138</v>
      </c>
      <c r="K18" s="43">
        <f>SUMIF(Sheet1!B5:B1048576, B18, Sheet1!CB5:CB1048576)</f>
        <v>0</v>
      </c>
      <c r="L18" s="43">
        <f>SUMIF(Sheet1!B5:B1048576, B18, Sheet1!CC5:CC1048576)</f>
        <v>0</v>
      </c>
      <c r="M18" s="43">
        <f>SUMIF(Sheet1!B5:B1048576, B18, Sheet1!CD5:CD1048576)</f>
        <v>0</v>
      </c>
      <c r="N18" s="43">
        <f>SUMIF(Sheet1!B5:B1048576, B18, Sheet1!CG5:CG1048576)</f>
        <v>0</v>
      </c>
      <c r="O18" s="43"/>
      <c r="P18" s="8">
        <f t="shared" si="0"/>
        <v>105.5</v>
      </c>
    </row>
    <row r="19" spans="1:26">
      <c r="A19" s="43">
        <f>COUNTIFS(Sheet1!$B$5:$B$2696, B19, Sheet1!$D$5:$D$2696, "*")</f>
        <v>21</v>
      </c>
      <c r="B19" s="43" t="s">
        <v>192</v>
      </c>
      <c r="C19" s="43">
        <f>SUMIF(Sheet1!B5:B1048576, "*Çinçar*", Sheet1!BO5:BO1048576)</f>
        <v>0</v>
      </c>
      <c r="D19" s="43"/>
      <c r="E19" s="43"/>
      <c r="F19" s="43"/>
      <c r="G19" s="43"/>
      <c r="H19" s="96">
        <f>SUMIF(Sheet1!B5:B1048576, "*Çinçar*", Sheet1!BW5:BW1048576)</f>
        <v>58</v>
      </c>
      <c r="I19" s="96">
        <f>SUMIF(Sheet1!B5:B1048576, "*Çinçar*", Sheet1!BZ5:BZ1048576)</f>
        <v>952</v>
      </c>
      <c r="J19" s="96">
        <f>SUMIF(Sheet1!B5:B1048576, "*Çinçar*", Sheet1!CA5:CA1048576)</f>
        <v>866</v>
      </c>
      <c r="K19" s="43">
        <f>SUMIF(Sheet1!B5:B1048576, "*Çinçar*", Sheet1!CB5:CB1048576)</f>
        <v>0</v>
      </c>
      <c r="L19" s="43"/>
      <c r="M19" s="43"/>
      <c r="N19" s="43"/>
      <c r="O19" s="43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>
      <c r="A20" s="43">
        <f>COUNTIFS(Sheet1!$B$5:$B$2696, B20, Sheet1!$D$5:$D$2696, "*")</f>
        <v>12</v>
      </c>
      <c r="B20" s="43" t="s">
        <v>194</v>
      </c>
      <c r="C20" s="43">
        <f>SUMIF(Sheet1!B5:B1048576, "*Başka*", Sheet1!BO5:BO1048576)</f>
        <v>0</v>
      </c>
      <c r="D20" s="43"/>
      <c r="E20" s="43"/>
      <c r="F20" s="43"/>
      <c r="G20" s="43"/>
      <c r="H20" s="96">
        <f>SUMIF(Sheet1!B5:B1048576, "*Başka*", Sheet1!BW5:BW1048576)</f>
        <v>30</v>
      </c>
      <c r="I20" s="96">
        <f>SUMIF(Sheet1!B5:B1048576, "*Başka*", Sheet1!BZ5:BZ1048576)</f>
        <v>958</v>
      </c>
      <c r="J20" s="96">
        <f>SUMIF(Sheet1!B5:B1048576, "*Başka*", Sheet1!CA5:CA1048576)</f>
        <v>745</v>
      </c>
      <c r="K20" s="43">
        <f>SUMIF(Sheet1!B5:B1048576, "*Başka*", Sheet1!CB5:CB1048576)</f>
        <v>0</v>
      </c>
      <c r="L20" s="43"/>
      <c r="M20" s="43"/>
      <c r="N20" s="43"/>
      <c r="O20" s="43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>
      <c r="A21" s="43">
        <f>SUM(A4:A20)</f>
        <v>1394</v>
      </c>
      <c r="B21" s="43" t="s">
        <v>87</v>
      </c>
      <c r="C21" s="43">
        <f t="shared" ref="C21:P21" si="1">SUM(C4:C19)</f>
        <v>147.5</v>
      </c>
      <c r="D21" s="43">
        <f t="shared" si="1"/>
        <v>329</v>
      </c>
      <c r="E21" s="43">
        <f t="shared" si="1"/>
        <v>1485</v>
      </c>
      <c r="F21" s="43">
        <f t="shared" si="1"/>
        <v>10483</v>
      </c>
      <c r="G21" s="43">
        <f t="shared" si="1"/>
        <v>5265</v>
      </c>
      <c r="H21" s="43">
        <f t="shared" si="1"/>
        <v>3418.6600000000003</v>
      </c>
      <c r="I21" s="43">
        <f t="shared" si="1"/>
        <v>50881.32</v>
      </c>
      <c r="J21" s="43">
        <f t="shared" si="1"/>
        <v>51349.32</v>
      </c>
      <c r="K21" s="43">
        <f t="shared" si="1"/>
        <v>1078</v>
      </c>
      <c r="L21" s="43">
        <f t="shared" si="1"/>
        <v>10</v>
      </c>
      <c r="M21" s="43">
        <f t="shared" si="1"/>
        <v>56</v>
      </c>
      <c r="N21" s="43">
        <f t="shared" si="1"/>
        <v>21595</v>
      </c>
      <c r="O21" s="43">
        <f t="shared" si="1"/>
        <v>20380</v>
      </c>
      <c r="P21" s="40">
        <f t="shared" si="1"/>
        <v>4586.16</v>
      </c>
    </row>
    <row r="27" spans="1:26">
      <c r="B27" s="475"/>
      <c r="C27" s="501" t="s">
        <v>51</v>
      </c>
      <c r="D27" s="502"/>
      <c r="E27" s="546" t="s">
        <v>52</v>
      </c>
      <c r="F27" s="458"/>
      <c r="G27" s="473" t="s">
        <v>53</v>
      </c>
      <c r="H27" s="473" t="s">
        <v>54</v>
      </c>
      <c r="I27" s="473" t="s">
        <v>55</v>
      </c>
      <c r="J27" s="473" t="s">
        <v>745</v>
      </c>
    </row>
    <row r="28" spans="1:26">
      <c r="B28" s="474"/>
      <c r="C28" s="475" t="s">
        <v>119</v>
      </c>
      <c r="D28" s="475" t="s">
        <v>120</v>
      </c>
      <c r="E28" s="463"/>
      <c r="F28" s="462"/>
      <c r="G28" s="474"/>
      <c r="H28" s="474"/>
      <c r="I28" s="474"/>
      <c r="J28" s="474"/>
    </row>
    <row r="29" spans="1:26">
      <c r="B29" s="503"/>
      <c r="C29" s="503"/>
      <c r="D29" s="503"/>
      <c r="E29" s="98" t="s">
        <v>143</v>
      </c>
      <c r="F29" s="99" t="s">
        <v>120</v>
      </c>
      <c r="G29" s="503"/>
      <c r="H29" s="503"/>
      <c r="I29" s="503"/>
      <c r="J29" s="503"/>
    </row>
    <row r="30" spans="1:26">
      <c r="B30" s="43" t="s">
        <v>18</v>
      </c>
      <c r="C30" s="43">
        <f>SUMIF(Sheet1!B5:B1048576,B30,Sheet1!S5:S1048576)</f>
        <v>143.5</v>
      </c>
      <c r="D30" s="43">
        <f>SUMIF(Sheet1!B5:B1048576,B30,Sheet1!T5:T1048576)</f>
        <v>287</v>
      </c>
      <c r="E30" s="43">
        <f>SUMIF(Sheet1!$B$5:$B$1048576,B30,Sheet1!$U$5:$U$1048576)</f>
        <v>0</v>
      </c>
      <c r="F30" s="43">
        <f>SUMIF(Sheet1!$B$5:$B$1048576,B30,Sheet1!$V$5:$V$1048576)</f>
        <v>0</v>
      </c>
      <c r="G30" s="43">
        <f>SUMIF(Sheet1!$B$5:$B$1048576,B30,Sheet1!$W$5:$W$1048576)</f>
        <v>0</v>
      </c>
      <c r="H30" s="43">
        <f>SUMIF(Sheet1!$B$5:$B$1048576,B30,Sheet1!$X$5:$X$1048576)</f>
        <v>0</v>
      </c>
      <c r="I30" s="43">
        <f>SUMIF(Sheet1!$B$5:$B$1048576,B30,Sheet1!$Y$5:$Y$1048576)</f>
        <v>0</v>
      </c>
      <c r="J30" s="43">
        <f t="shared" ref="J30:J47" si="2">D30+F30+H30+I30+G30</f>
        <v>287</v>
      </c>
      <c r="L30">
        <f t="shared" ref="L30:L45" si="3">C30/D30</f>
        <v>0.5</v>
      </c>
    </row>
    <row r="31" spans="1:26">
      <c r="B31" s="43" t="s">
        <v>38</v>
      </c>
      <c r="C31" s="43">
        <f>SUMIF(Sheet1!B5:B1048576,B31,Sheet1!S5:S1048576)</f>
        <v>84.22</v>
      </c>
      <c r="D31" s="43">
        <f>SUMIF(Sheet1!B5:B1048576,B31,Sheet1!T5:T1048576)</f>
        <v>178.06999999999996</v>
      </c>
      <c r="E31" s="43">
        <f>SUMIF(Sheet1!$B$5:$B$1048576,B31,Sheet1!$U$5:$U$1048576)</f>
        <v>0</v>
      </c>
      <c r="F31" s="43">
        <f>SUMIF(Sheet1!$B$5:$B$1048576,B31,Sheet1!$V$5:$V$1048576)</f>
        <v>0</v>
      </c>
      <c r="G31" s="43">
        <f>SUMIF(Sheet1!$B$5:$B$1048576,B31,Sheet1!$W$5:$W$1048576)</f>
        <v>0</v>
      </c>
      <c r="H31" s="43">
        <f>SUMIF(Sheet1!$B$5:$B$1048576,B31,Sheet1!$X$5:$X$1048576)</f>
        <v>5</v>
      </c>
      <c r="I31" s="43">
        <f>SUMIF(Sheet1!$B$5:$B$1048576,B31,Sheet1!$Y$5:$Y$1048576)</f>
        <v>44.4</v>
      </c>
      <c r="J31" s="43">
        <f t="shared" si="2"/>
        <v>227.46999999999997</v>
      </c>
      <c r="L31" s="8">
        <f t="shared" si="3"/>
        <v>0.4729600718818443</v>
      </c>
    </row>
    <row r="32" spans="1:26">
      <c r="B32" s="43" t="s">
        <v>43</v>
      </c>
      <c r="C32" s="43">
        <f>SUMIF(Sheet1!B5:B1048576,B32,Sheet1!S5:S1048576)</f>
        <v>107.5</v>
      </c>
      <c r="D32" s="43">
        <f>SUMIF(Sheet1!B5:B1048576,B32,Sheet1!T5:T1048576)</f>
        <v>235.9</v>
      </c>
      <c r="E32" s="43">
        <f>SUMIF(Sheet1!$B$5:$B$1048576,B32,Sheet1!$U$5:$U$1048576)</f>
        <v>0</v>
      </c>
      <c r="F32" s="43">
        <f>SUMIF(Sheet1!$B$5:$B$1048576,B32,Sheet1!$V$5:$V$1048576)</f>
        <v>0</v>
      </c>
      <c r="G32" s="43">
        <f>SUMIF(Sheet1!$B$5:$B$1048576,B32,Sheet1!$W$5:$W$1048576)</f>
        <v>0</v>
      </c>
      <c r="H32" s="43">
        <f>SUMIF(Sheet1!$B$5:$B$1048576,B32,Sheet1!$X$5:$X$1048576)</f>
        <v>0</v>
      </c>
      <c r="I32" s="43">
        <f>SUMIF(Sheet1!$B$5:$B$1048576,B32,Sheet1!$Y$5:$Y$1048576)</f>
        <v>27.2</v>
      </c>
      <c r="J32" s="43">
        <f t="shared" si="2"/>
        <v>263.10000000000002</v>
      </c>
      <c r="L32" s="8">
        <f t="shared" si="3"/>
        <v>0.45570156846121235</v>
      </c>
    </row>
    <row r="33" spans="1:26">
      <c r="B33" s="43" t="s">
        <v>44</v>
      </c>
      <c r="C33" s="43">
        <f>SUMIF(Sheet1!B5:B1048576,B33,Sheet1!S5:S1048576)</f>
        <v>61</v>
      </c>
      <c r="D33" s="43">
        <f>SUMIF(Sheet1!B5:B1048576,B33,Sheet1!T5:T1048576)</f>
        <v>122</v>
      </c>
      <c r="E33" s="43">
        <f>SUMIF(Sheet1!$B$5:$B$1048576,B33,Sheet1!$U$5:$U$1048576)</f>
        <v>0</v>
      </c>
      <c r="F33" s="43">
        <f>SUMIF(Sheet1!$B$5:$B$1048576,B33,Sheet1!$V$5:$V$1048576)</f>
        <v>0</v>
      </c>
      <c r="G33" s="43">
        <f>SUMIF(Sheet1!$B$5:$B$1048576,B33,Sheet1!$W$5:$W$1048576)</f>
        <v>0</v>
      </c>
      <c r="H33" s="43">
        <f>SUMIF(Sheet1!$B$5:$B$1048576,B33,Sheet1!$X$5:$X$1048576)</f>
        <v>0</v>
      </c>
      <c r="I33" s="43">
        <f>SUMIF(Sheet1!$B$5:$B$1048576,B33,Sheet1!$Y$5:$Y$1048576)</f>
        <v>0</v>
      </c>
      <c r="J33" s="43">
        <f t="shared" si="2"/>
        <v>122</v>
      </c>
      <c r="L33" s="8">
        <f t="shared" si="3"/>
        <v>0.5</v>
      </c>
    </row>
    <row r="34" spans="1:26">
      <c r="B34" s="43" t="s">
        <v>46</v>
      </c>
      <c r="C34" s="43">
        <f>SUMIF(Sheet1!B5:B1048576,B34,Sheet1!S5:S1048576)</f>
        <v>89.5</v>
      </c>
      <c r="D34" s="43">
        <f>SUMIF(Sheet1!B5:B1048576,B34,Sheet1!T5:T1048576)</f>
        <v>194</v>
      </c>
      <c r="E34" s="43">
        <f>SUMIF(Sheet1!$B$5:$B$1048576,B34,Sheet1!$U$5:$U$1048576)</f>
        <v>0</v>
      </c>
      <c r="F34" s="43">
        <f>SUMIF(Sheet1!$B$5:$B$1048576,B34,Sheet1!$V$5:$V$1048576)</f>
        <v>0</v>
      </c>
      <c r="G34" s="43">
        <f>SUMIF(Sheet1!$B$5:$B$1048576,B34,Sheet1!$W$5:$W$1048576)</f>
        <v>0</v>
      </c>
      <c r="H34" s="43">
        <f>SUMIF(Sheet1!$B$5:$B$1048576,B34,Sheet1!$X$5:$X$1048576)</f>
        <v>0</v>
      </c>
      <c r="I34" s="43">
        <f>SUMIF(Sheet1!$B$5:$B$1048576,B34,Sheet1!$Y$5:$Y$1048576)</f>
        <v>0</v>
      </c>
      <c r="J34" s="43">
        <f t="shared" si="2"/>
        <v>194</v>
      </c>
      <c r="L34" s="8">
        <f t="shared" si="3"/>
        <v>0.46134020618556704</v>
      </c>
    </row>
    <row r="35" spans="1:26">
      <c r="B35" s="43" t="s">
        <v>47</v>
      </c>
      <c r="C35" s="43">
        <f>SUMIF(Sheet1!B5:B1048576,B35,Sheet1!S5:S1048576)</f>
        <v>130.5</v>
      </c>
      <c r="D35" s="43">
        <f>SUMIF(Sheet1!B5:B1048576,B35,Sheet1!T5:T1048576)</f>
        <v>263</v>
      </c>
      <c r="E35" s="43">
        <f>SUMIF(Sheet1!$B$5:$B$1048576,B35,Sheet1!$U$5:$U$1048576)</f>
        <v>0</v>
      </c>
      <c r="F35" s="43">
        <f>SUMIF(Sheet1!$B$5:$B$1048576,B35,Sheet1!$V$5:$V$1048576)</f>
        <v>0</v>
      </c>
      <c r="G35" s="43">
        <f>SUMIF(Sheet1!$B$5:$B$1048576,B35,Sheet1!$W$5:$W$1048576)</f>
        <v>19.5</v>
      </c>
      <c r="H35" s="43">
        <f>SUMIF(Sheet1!$B$5:$B$1048576,B35,Sheet1!$X$5:$X$1048576)</f>
        <v>0</v>
      </c>
      <c r="I35" s="43">
        <f>SUMIF(Sheet1!$B$5:$B$1048576,B35,Sheet1!$Y$5:$Y$1048576)</f>
        <v>0</v>
      </c>
      <c r="J35" s="43">
        <f t="shared" si="2"/>
        <v>282.5</v>
      </c>
      <c r="L35" s="8">
        <f t="shared" si="3"/>
        <v>0.49619771863117873</v>
      </c>
    </row>
    <row r="36" spans="1:26">
      <c r="B36" s="43" t="s">
        <v>49</v>
      </c>
      <c r="C36" s="43">
        <f>SUMIF(Sheet1!B5:B1048576,B36,Sheet1!S5:S1048576)</f>
        <v>0</v>
      </c>
      <c r="D36" s="43">
        <f>SUMIF(Sheet1!B5:B1048576,B36,Sheet1!T5:T1048576)</f>
        <v>0</v>
      </c>
      <c r="E36" s="43">
        <f>SUMIF(Sheet1!$B$5:$B$1048576,B36,Sheet1!$U$5:$U$1048576)</f>
        <v>0</v>
      </c>
      <c r="F36" s="43">
        <f>SUMIF(Sheet1!$B$5:$B$1048576,B36,Sheet1!$V$5:$V$1048576)</f>
        <v>0</v>
      </c>
      <c r="G36" s="43">
        <f>SUMIF(Sheet1!$B$5:$B$1048576,B36,Sheet1!$W$5:$W$1048576)</f>
        <v>0</v>
      </c>
      <c r="H36" s="43">
        <f>SUMIF(Sheet1!$B$5:$B$1048576,B36,Sheet1!$X$5:$X$1048576)</f>
        <v>0</v>
      </c>
      <c r="I36" s="43">
        <f>SUMIF(Sheet1!$B$5:$B$1048576,B36,Sheet1!$Y$5:$Y$1048576)</f>
        <v>0</v>
      </c>
      <c r="J36" s="43">
        <f t="shared" si="2"/>
        <v>0</v>
      </c>
      <c r="L36" s="8" t="e">
        <f t="shared" si="3"/>
        <v>#DIV/0!</v>
      </c>
    </row>
    <row r="37" spans="1:26">
      <c r="B37" s="43" t="s">
        <v>67</v>
      </c>
      <c r="C37" s="43">
        <f>SUMIF(Sheet1!B5:B1048576,B37,Sheet1!S5:S1048576)</f>
        <v>86</v>
      </c>
      <c r="D37" s="43">
        <f>SUMIF(Sheet1!B5:B1048576,B37,Sheet1!T5:T1048576)</f>
        <v>179.375</v>
      </c>
      <c r="E37" s="43">
        <f>SUMIF(Sheet1!$B$5:$B$1048576,B37,Sheet1!$U$5:$U$1048576)</f>
        <v>0</v>
      </c>
      <c r="F37" s="43">
        <f>SUMIF(Sheet1!$B$5:$B$1048576,B37,Sheet1!$V$5:$V$1048576)</f>
        <v>0</v>
      </c>
      <c r="G37" s="43">
        <f>SUMIF(Sheet1!$B$5:$B$1048576,B37,Sheet1!$W$5:$W$1048576)</f>
        <v>3</v>
      </c>
      <c r="H37" s="43">
        <f>SUMIF(Sheet1!$B$5:$B$1048576,B37,Sheet1!$X$5:$X$1048576)</f>
        <v>0</v>
      </c>
      <c r="I37" s="43">
        <f>SUMIF(Sheet1!$B$5:$B$1048576,B37,Sheet1!$Y$5:$Y$1048576)</f>
        <v>0</v>
      </c>
      <c r="J37" s="43">
        <f t="shared" si="2"/>
        <v>182.375</v>
      </c>
      <c r="L37" s="8">
        <f t="shared" si="3"/>
        <v>0.47944250871080141</v>
      </c>
    </row>
    <row r="38" spans="1:26">
      <c r="B38" s="43" t="s">
        <v>68</v>
      </c>
      <c r="C38" s="43">
        <f>SUMIF(Sheet1!B5:B1048576,B38,Sheet1!S5:S1048576)</f>
        <v>265</v>
      </c>
      <c r="D38" s="43">
        <f>SUMIF(Sheet1!B5:B1048576,B38,Sheet1!T5:T1048576)</f>
        <v>1177.375</v>
      </c>
      <c r="E38" s="43">
        <f>SUMIF(Sheet1!$B$5:$B$1048576,B38,Sheet1!$U$5:$U$1048576)</f>
        <v>0</v>
      </c>
      <c r="F38" s="43">
        <f>SUMIF(Sheet1!$B$5:$B$1048576,B38,Sheet1!$V$5:$V$1048576)</f>
        <v>0</v>
      </c>
      <c r="G38" s="43">
        <f>SUMIF(Sheet1!$B$5:$B$1048576,B38,Sheet1!$W$5:$W$1048576)</f>
        <v>180</v>
      </c>
      <c r="H38" s="43">
        <f>SUMIF(Sheet1!$B$5:$B$1048576,B38,Sheet1!$X$5:$X$1048576)</f>
        <v>0</v>
      </c>
      <c r="I38" s="43">
        <f>SUMIF(Sheet1!$B$5:$B$1048576,B38,Sheet1!$Y$5:$Y$1048576)</f>
        <v>0</v>
      </c>
      <c r="J38" s="43">
        <f t="shared" si="2"/>
        <v>1357.375</v>
      </c>
      <c r="L38" s="8">
        <f t="shared" si="3"/>
        <v>0.22507697207771526</v>
      </c>
    </row>
    <row r="39" spans="1:26">
      <c r="B39" s="43" t="s">
        <v>69</v>
      </c>
      <c r="C39" s="43">
        <f>SUMIF(Sheet1!B5:B1048576,B39,Sheet1!S5:S1048576)</f>
        <v>187</v>
      </c>
      <c r="D39" s="43">
        <f>SUMIF(Sheet1!B5:B1048576,B39,Sheet1!T5:T1048576)</f>
        <v>840.75</v>
      </c>
      <c r="E39" s="43">
        <f>SUMIF(Sheet1!$B$5:$B$1048576,B39,Sheet1!$U$5:$U$1048576)</f>
        <v>42</v>
      </c>
      <c r="F39" s="43">
        <f>SUMIF(Sheet1!$B$5:$B$1048576,B39,Sheet1!$V$5:$V$1048576)</f>
        <v>6.3</v>
      </c>
      <c r="G39" s="43">
        <f>SUMIF(Sheet1!$B$5:$B$1048576,B39,Sheet1!$W$5:$W$1048576)</f>
        <v>25</v>
      </c>
      <c r="H39" s="43">
        <f>SUMIF(Sheet1!$B$5:$B$1048576,B39,Sheet1!$X$5:$X$1048576)</f>
        <v>0</v>
      </c>
      <c r="I39" s="43">
        <f>SUMIF(Sheet1!$B$5:$B$1048576,B39,Sheet1!$Y$5:$Y$1048576)</f>
        <v>0</v>
      </c>
      <c r="J39" s="43">
        <f t="shared" si="2"/>
        <v>872.05</v>
      </c>
      <c r="L39" s="8">
        <f t="shared" si="3"/>
        <v>0.22242045792447221</v>
      </c>
    </row>
    <row r="40" spans="1:26">
      <c r="B40" s="43" t="s">
        <v>71</v>
      </c>
      <c r="C40" s="43">
        <f>SUMIF(Sheet1!B5:B1048576,B40,Sheet1!S5:S1048576)</f>
        <v>67</v>
      </c>
      <c r="D40" s="43">
        <f>SUMIF(Sheet1!B5:B1048576,B40,Sheet1!T5:T1048576)</f>
        <v>479.5</v>
      </c>
      <c r="E40" s="43">
        <f>SUMIF(Sheet1!$B$5:$B$1048576,B40,Sheet1!$U$5:$U$1048576)</f>
        <v>0</v>
      </c>
      <c r="F40" s="43">
        <f>SUMIF(Sheet1!$B$5:$B$1048576,B40,Sheet1!$V$5:$V$1048576)</f>
        <v>0</v>
      </c>
      <c r="G40" s="43">
        <f>SUMIF(Sheet1!$B$5:$B$1048576,B40,Sheet1!$W$5:$W$1048576)</f>
        <v>0</v>
      </c>
      <c r="H40" s="43">
        <f>SUMIF(Sheet1!$B$5:$B$1048576,B40,Sheet1!$X$5:$X$1048576)</f>
        <v>0</v>
      </c>
      <c r="I40" s="43">
        <f>SUMIF(Sheet1!$B$5:$B$1048576,B40,Sheet1!$Y$5:$Y$1048576)</f>
        <v>0</v>
      </c>
      <c r="J40" s="43">
        <f t="shared" si="2"/>
        <v>479.5</v>
      </c>
      <c r="L40" s="8">
        <f t="shared" si="3"/>
        <v>0.1397288842544317</v>
      </c>
    </row>
    <row r="41" spans="1:26">
      <c r="B41" s="43" t="s">
        <v>72</v>
      </c>
      <c r="C41" s="43">
        <f>SUMIF(Sheet1!B5:B1048576,B41,Sheet1!S5:S1048576)</f>
        <v>149</v>
      </c>
      <c r="D41" s="43">
        <f>SUMIF(Sheet1!B5:B1048576,B41,Sheet1!T5:T1048576)</f>
        <v>1153.25</v>
      </c>
      <c r="E41" s="43">
        <f>SUMIF(Sheet1!$B$5:$B$1048576,B41,Sheet1!$U$5:$U$1048576)</f>
        <v>20</v>
      </c>
      <c r="F41" s="43">
        <f>SUMIF(Sheet1!$B$5:$B$1048576,B41,Sheet1!$V$5:$V$1048576)</f>
        <v>2.5</v>
      </c>
      <c r="G41" s="43">
        <f>SUMIF(Sheet1!$B$5:$B$1048576,B41,Sheet1!$W$5:$W$1048576)</f>
        <v>0</v>
      </c>
      <c r="H41" s="43">
        <f>SUMIF(Sheet1!$B$5:$B$1048576,B41,Sheet1!$X$5:$X$1048576)</f>
        <v>0</v>
      </c>
      <c r="I41" s="43">
        <f>SUMIF(Sheet1!$B$5:$B$1048576,B41,Sheet1!$Y$5:$Y$1048576)</f>
        <v>0</v>
      </c>
      <c r="J41" s="43">
        <f t="shared" si="2"/>
        <v>1155.75</v>
      </c>
      <c r="L41" s="8">
        <f t="shared" si="3"/>
        <v>0.1292000867114676</v>
      </c>
    </row>
    <row r="42" spans="1:26">
      <c r="B42" s="43" t="s">
        <v>73</v>
      </c>
      <c r="C42" s="43">
        <f>SUMIF(Sheet1!B5:B1048576,B42,Sheet1!S5:S1048576)</f>
        <v>226</v>
      </c>
      <c r="D42" s="43">
        <f>SUMIF(Sheet1!B5:B1048576,B42,Sheet1!T5:T1048576)</f>
        <v>950.75</v>
      </c>
      <c r="E42" s="43">
        <f>SUMIF(Sheet1!$B$5:$B$1048576,B42,Sheet1!$U$5:$U$1048576)</f>
        <v>32</v>
      </c>
      <c r="F42" s="43">
        <f>SUMIF(Sheet1!$B$5:$B$1048576,B42,Sheet1!$V$5:$V$1048576)</f>
        <v>54</v>
      </c>
      <c r="G42" s="43">
        <f>SUMIF(Sheet1!$B$5:$B$1048576,B42,Sheet1!$W$5:$W$1048576)</f>
        <v>58</v>
      </c>
      <c r="H42" s="43">
        <f>SUMIF(Sheet1!$B$5:$B$1048576,B42,Sheet1!$X$5:$X$1048576)</f>
        <v>0</v>
      </c>
      <c r="I42" s="43">
        <f>SUMIF(Sheet1!$B$5:$B$1048576,B42,Sheet1!$Y$5:$Y$1048576)</f>
        <v>0</v>
      </c>
      <c r="J42" s="43">
        <f t="shared" si="2"/>
        <v>1062.75</v>
      </c>
      <c r="L42" s="8">
        <f t="shared" si="3"/>
        <v>0.23770707336313437</v>
      </c>
    </row>
    <row r="43" spans="1:26">
      <c r="B43" s="43" t="s">
        <v>181</v>
      </c>
      <c r="C43" s="43">
        <f>SUMIF(Sheet1!B5:B1048576,B43,Sheet1!S5:S1048576)</f>
        <v>681.68000000000006</v>
      </c>
      <c r="D43" s="43">
        <f>SUMIF(Sheet1!B5:B1048576,B43,Sheet1!T5:T1048576)</f>
        <v>2858.57</v>
      </c>
      <c r="E43" s="43">
        <f>SUMIF(Sheet1!$B$5:$B$1048576,B43,Sheet1!$U$5:$U$1048576)</f>
        <v>48</v>
      </c>
      <c r="F43" s="43">
        <f>SUMIF(Sheet1!$B$5:$B$1048576,B43,Sheet1!$V$5:$V$1048576)</f>
        <v>11.16</v>
      </c>
      <c r="G43" s="43">
        <f>SUMIF(Sheet1!$B$5:$B$1048576,B43,Sheet1!$W$5:$W$1048576)</f>
        <v>120</v>
      </c>
      <c r="H43" s="43">
        <f>SUMIF(Sheet1!$B$5:$B$1048576,B43,Sheet1!$X$5:$X$1048576)</f>
        <v>0</v>
      </c>
      <c r="I43" s="43">
        <f>SUMIF(Sheet1!$B$5:$B$1048576,B43,Sheet1!$Y$5:$Y$1048576)</f>
        <v>4</v>
      </c>
      <c r="J43" s="43">
        <f t="shared" si="2"/>
        <v>2993.73</v>
      </c>
      <c r="L43" s="8">
        <f t="shared" si="3"/>
        <v>0.23846888479204639</v>
      </c>
    </row>
    <row r="44" spans="1:26">
      <c r="B44" s="43" t="s">
        <v>80</v>
      </c>
      <c r="C44" s="43">
        <f>SUMIF(Sheet1!B5:B1048576,B44,Sheet1!S5:S1048576)</f>
        <v>105.5</v>
      </c>
      <c r="D44" s="43">
        <f>SUMIF(Sheet1!B5:B1048576,B44,Sheet1!T5:T1048576)</f>
        <v>475.25</v>
      </c>
      <c r="E44" s="43">
        <f>SUMIF(Sheet1!$B$5:$B$1048576,B44,Sheet1!$U$5:$U$1048576)</f>
        <v>50</v>
      </c>
      <c r="F44" s="43">
        <f>SUMIF(Sheet1!$B$5:$B$1048576,B44,Sheet1!$V$5:$V$1048576)</f>
        <v>7.5</v>
      </c>
      <c r="G44" s="43">
        <f>SUMIF(Sheet1!$B$5:$B$1048576,B44,Sheet1!$W$5:$W$1048576)</f>
        <v>0</v>
      </c>
      <c r="H44" s="43">
        <f>SUMIF(Sheet1!$B$5:$B$1048576,B44,Sheet1!$X$5:$X$1048576)</f>
        <v>0</v>
      </c>
      <c r="I44" s="43">
        <f>SUMIF(Sheet1!$B$5:$B$1048576,B44,Sheet1!$Y$5:$Y$1048576)</f>
        <v>0</v>
      </c>
      <c r="J44" s="43">
        <f t="shared" si="2"/>
        <v>482.75</v>
      </c>
      <c r="L44" s="8">
        <f t="shared" si="3"/>
        <v>0.22198842714360861</v>
      </c>
    </row>
    <row r="45" spans="1:26">
      <c r="B45" s="43" t="s">
        <v>626</v>
      </c>
      <c r="C45" s="43">
        <f>SUMIF(Sheet1!B5:B1048576,B45,Sheet1!S5:S1048576)</f>
        <v>0</v>
      </c>
      <c r="D45" s="43">
        <f>SUMIF(Sheet1!B5:B1048576,B45,Sheet1!T5:T1048576)</f>
        <v>0</v>
      </c>
      <c r="E45" s="43">
        <f>SUMIF(Sheet1!$B$5:$B$1048576,B45,Sheet1!$U$5:$U$1048576)</f>
        <v>0</v>
      </c>
      <c r="F45" s="43">
        <f>SUMIF(Sheet1!$B$5:$B$1048576,B45,Sheet1!$V$5:$V$1048576)</f>
        <v>0</v>
      </c>
      <c r="G45" s="43">
        <f>SUMIF(Sheet1!$B$5:$B$1048576,B45,Sheet1!$W$5:$W$1048576)</f>
        <v>0</v>
      </c>
      <c r="H45" s="43">
        <f>SUMIF(Sheet1!$B$5:$B$1048576,B45,Sheet1!$X$5:$X$1048576)</f>
        <v>0</v>
      </c>
      <c r="I45" s="43">
        <f>SUMIF(Sheet1!$B$5:$B$1048576,B45,Sheet1!$Y$5:$Y$1048576)</f>
        <v>0</v>
      </c>
      <c r="J45" s="43">
        <f t="shared" si="2"/>
        <v>0</v>
      </c>
      <c r="L45" s="8" t="e">
        <f t="shared" si="3"/>
        <v>#DIV/0!</v>
      </c>
    </row>
    <row r="46" spans="1:26">
      <c r="B46" s="43" t="s">
        <v>192</v>
      </c>
      <c r="C46" s="43">
        <f>SUMIF(Sheet1!$B$5:$B$1048576,B46,Sheet1!$S$5:$S$1048576)</f>
        <v>54</v>
      </c>
      <c r="D46" s="43">
        <f>SUMIF(Sheet1!$B$5:$B$1048576,B46,Sheet1!$T$5:$T$1048576)</f>
        <v>247.5</v>
      </c>
      <c r="E46" s="43">
        <f>SUMIF(Sheet1!$B$5:$B$1048576,B46,Sheet1!$U$5:$U$1048576)</f>
        <v>0</v>
      </c>
      <c r="F46" s="43">
        <f>SUMIF(Sheet1!$B$5:$B$1048576,B46,Sheet1!$V$5:$V$1048576)</f>
        <v>0</v>
      </c>
      <c r="G46" s="43">
        <f>SUMIF(Sheet1!$B$5:$B$1048576,B46,Sheet1!$W$5:$W$1048576)</f>
        <v>0</v>
      </c>
      <c r="H46" s="43">
        <f>SUMIF(Sheet1!$B$5:$B$1048576,B46,Sheet1!$X$5:$X$1048576)</f>
        <v>0</v>
      </c>
      <c r="I46" s="43">
        <f>SUMIF(Sheet1!$B$5:$B$1048576,B46,Sheet1!$Y$5:$Y$1048576)</f>
        <v>0</v>
      </c>
      <c r="J46" s="43">
        <f t="shared" si="2"/>
        <v>247.5</v>
      </c>
    </row>
    <row r="47" spans="1:26">
      <c r="A47" s="8"/>
      <c r="B47" s="43" t="s">
        <v>194</v>
      </c>
      <c r="C47" s="43">
        <f>SUMIF(Sheet1!$B$5:$B$1048576,B47,Sheet1!$S$5:$S$1048576)</f>
        <v>16</v>
      </c>
      <c r="D47" s="43">
        <f>SUMIF(Sheet1!$B$5:$B$1048576,B47,Sheet1!$T$5:$T$1048576)</f>
        <v>94.25</v>
      </c>
      <c r="E47" s="43">
        <f>SUMIF(Sheet1!$B$5:$B$1048576,B47,Sheet1!$U$5:$U$1048576)</f>
        <v>0</v>
      </c>
      <c r="F47" s="43">
        <f>SUMIF(Sheet1!$B$5:$B$1048576,B47,Sheet1!$V$5:$V$1048576)</f>
        <v>0</v>
      </c>
      <c r="G47" s="43">
        <f>SUMIF(Sheet1!$B$5:$B$1048576,B47,Sheet1!$W$5:$W$1048576)</f>
        <v>0</v>
      </c>
      <c r="H47" s="43">
        <f>SUMIF(Sheet1!$B$5:$B$1048576,B47,Sheet1!$X$5:$X$1048576)</f>
        <v>0</v>
      </c>
      <c r="I47" s="43">
        <f>SUMIF(Sheet1!$B$5:$B$1048576,B47,Sheet1!$Y$5:$Y$1048576)</f>
        <v>0</v>
      </c>
      <c r="J47" s="43">
        <f t="shared" si="2"/>
        <v>94.25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>
      <c r="B48" s="43" t="s">
        <v>87</v>
      </c>
      <c r="C48" s="43">
        <f t="shared" ref="C48:J48" si="4">SUM(C30:C47)</f>
        <v>2453.4</v>
      </c>
      <c r="D48" s="43">
        <f t="shared" si="4"/>
        <v>9736.5399999999991</v>
      </c>
      <c r="E48" s="43">
        <f t="shared" si="4"/>
        <v>192</v>
      </c>
      <c r="F48" s="43">
        <f t="shared" si="4"/>
        <v>81.459999999999994</v>
      </c>
      <c r="G48" s="43">
        <f t="shared" si="4"/>
        <v>405.5</v>
      </c>
      <c r="H48" s="43">
        <f t="shared" si="4"/>
        <v>5</v>
      </c>
      <c r="I48" s="43">
        <f t="shared" si="4"/>
        <v>75.599999999999994</v>
      </c>
      <c r="J48" s="43">
        <f t="shared" si="4"/>
        <v>10304.1</v>
      </c>
    </row>
  </sheetData>
  <mergeCells count="17">
    <mergeCell ref="I27:I29"/>
    <mergeCell ref="J27:J29"/>
    <mergeCell ref="I2:J2"/>
    <mergeCell ref="K1:O1"/>
    <mergeCell ref="H1:J1"/>
    <mergeCell ref="N2:O2"/>
    <mergeCell ref="H27:H29"/>
    <mergeCell ref="C1:G1"/>
    <mergeCell ref="A1:A3"/>
    <mergeCell ref="B1:B3"/>
    <mergeCell ref="F2:G2"/>
    <mergeCell ref="D28:D29"/>
    <mergeCell ref="B27:B29"/>
    <mergeCell ref="C28:C29"/>
    <mergeCell ref="E27:F28"/>
    <mergeCell ref="G27:G29"/>
    <mergeCell ref="C27:D2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C1:AG152"/>
  <sheetViews>
    <sheetView workbookViewId="0">
      <selection activeCell="E16" sqref="E16"/>
    </sheetView>
  </sheetViews>
  <sheetFormatPr defaultColWidth="14.42578125" defaultRowHeight="15" customHeight="1"/>
  <cols>
    <col min="1" max="9" width="8.7109375" customWidth="1"/>
    <col min="10" max="10" width="17.28515625" customWidth="1"/>
    <col min="11" max="11" width="17.140625" customWidth="1"/>
    <col min="12" max="12" width="14.140625" customWidth="1"/>
    <col min="13" max="13" width="19.42578125" customWidth="1"/>
    <col min="14" max="14" width="17.7109375" customWidth="1"/>
    <col min="15" max="16" width="16.28515625" customWidth="1"/>
    <col min="17" max="17" width="14" customWidth="1"/>
    <col min="18" max="18" width="20.28515625" customWidth="1"/>
    <col min="19" max="19" width="16.85546875" customWidth="1"/>
    <col min="20" max="20" width="18.7109375" customWidth="1"/>
    <col min="21" max="21" width="17.5703125" customWidth="1"/>
    <col min="22" max="22" width="24.7109375" customWidth="1"/>
    <col min="23" max="23" width="14.28515625" customWidth="1"/>
    <col min="24" max="24" width="18" customWidth="1"/>
    <col min="25" max="25" width="14.7109375" customWidth="1"/>
    <col min="26" max="26" width="21" customWidth="1"/>
    <col min="27" max="27" width="15.28515625" customWidth="1"/>
    <col min="28" max="28" width="26.85546875" customWidth="1"/>
    <col min="29" max="29" width="13" customWidth="1"/>
    <col min="30" max="30" width="8.7109375" customWidth="1"/>
    <col min="31" max="31" width="18.42578125" customWidth="1"/>
    <col min="32" max="32" width="8.7109375" customWidth="1"/>
    <col min="33" max="33" width="16.42578125" customWidth="1"/>
    <col min="34" max="34" width="15" customWidth="1"/>
    <col min="35" max="35" width="21" customWidth="1"/>
  </cols>
  <sheetData>
    <row r="1" spans="3:22">
      <c r="C1" s="40" t="s">
        <v>527</v>
      </c>
    </row>
    <row r="2" spans="3:22">
      <c r="C2" s="40" t="s">
        <v>527</v>
      </c>
      <c r="I2" t="s">
        <v>797</v>
      </c>
    </row>
    <row r="3" spans="3:22">
      <c r="C3" s="40" t="s">
        <v>995</v>
      </c>
      <c r="J3" s="3" t="s">
        <v>178</v>
      </c>
      <c r="K3" s="3" t="s">
        <v>996</v>
      </c>
      <c r="L3" s="3" t="s">
        <v>227</v>
      </c>
      <c r="M3" s="3" t="s">
        <v>997</v>
      </c>
      <c r="N3" s="3" t="s">
        <v>998</v>
      </c>
    </row>
    <row r="4" spans="3:22">
      <c r="C4" s="8" t="s">
        <v>999</v>
      </c>
    </row>
    <row r="5" spans="3:22">
      <c r="C5" s="40" t="s">
        <v>1000</v>
      </c>
    </row>
    <row r="6" spans="3:22">
      <c r="C6" s="40" t="s">
        <v>1001</v>
      </c>
      <c r="I6" t="s">
        <v>786</v>
      </c>
    </row>
    <row r="7" spans="3:22">
      <c r="C7" s="40" t="s">
        <v>1002</v>
      </c>
      <c r="J7" s="3" t="s">
        <v>804</v>
      </c>
      <c r="K7" s="3" t="s">
        <v>806</v>
      </c>
      <c r="L7" s="3" t="s">
        <v>253</v>
      </c>
      <c r="M7" s="3" t="s">
        <v>1003</v>
      </c>
      <c r="N7" s="3" t="s">
        <v>805</v>
      </c>
    </row>
    <row r="8" spans="3:22">
      <c r="C8" s="40" t="s">
        <v>1004</v>
      </c>
    </row>
    <row r="9" spans="3:22">
      <c r="C9" s="40" t="s">
        <v>1005</v>
      </c>
    </row>
    <row r="10" spans="3:22" ht="16.5" customHeight="1">
      <c r="C10" s="40" t="s">
        <v>1006</v>
      </c>
      <c r="I10" t="s">
        <v>1007</v>
      </c>
    </row>
    <row r="11" spans="3:22">
      <c r="C11" s="40" t="s">
        <v>596</v>
      </c>
      <c r="I11" t="s">
        <v>1008</v>
      </c>
    </row>
    <row r="12" spans="3:22">
      <c r="C12" s="40" t="s">
        <v>1009</v>
      </c>
      <c r="J12" s="3" t="s">
        <v>190</v>
      </c>
      <c r="K12" s="3" t="s">
        <v>191</v>
      </c>
      <c r="L12" s="3" t="s">
        <v>633</v>
      </c>
      <c r="M12" s="3" t="s">
        <v>636</v>
      </c>
      <c r="N12" s="3" t="s">
        <v>282</v>
      </c>
      <c r="O12" s="124" t="s">
        <v>193</v>
      </c>
      <c r="P12" s="3" t="s">
        <v>189</v>
      </c>
      <c r="Q12" s="3" t="s">
        <v>30</v>
      </c>
      <c r="R12" s="3" t="s">
        <v>26</v>
      </c>
      <c r="S12" s="3" t="s">
        <v>850</v>
      </c>
      <c r="T12" s="3" t="s">
        <v>699</v>
      </c>
      <c r="U12" s="3" t="s">
        <v>20</v>
      </c>
      <c r="V12" s="3" t="s">
        <v>848</v>
      </c>
    </row>
    <row r="13" spans="3:22">
      <c r="C13" s="8" t="s">
        <v>862</v>
      </c>
      <c r="P13" t="s">
        <v>127</v>
      </c>
      <c r="Q13" t="s">
        <v>1010</v>
      </c>
      <c r="R13" t="s">
        <v>1011</v>
      </c>
      <c r="U13" t="s">
        <v>1012</v>
      </c>
    </row>
    <row r="14" spans="3:22">
      <c r="C14" s="8" t="s">
        <v>1013</v>
      </c>
      <c r="I14" t="s">
        <v>1014</v>
      </c>
      <c r="P14" t="s">
        <v>123</v>
      </c>
    </row>
    <row r="15" spans="3:22">
      <c r="C15" s="8" t="s">
        <v>1015</v>
      </c>
      <c r="J15" s="3" t="s">
        <v>260</v>
      </c>
      <c r="K15" s="3" t="s">
        <v>281</v>
      </c>
      <c r="L15" s="3" t="s">
        <v>261</v>
      </c>
      <c r="M15" s="3" t="s">
        <v>262</v>
      </c>
      <c r="N15" s="3" t="s">
        <v>265</v>
      </c>
      <c r="O15" s="3" t="s">
        <v>293</v>
      </c>
      <c r="P15" s="3" t="s">
        <v>267</v>
      </c>
      <c r="Q15" s="3" t="s">
        <v>266</v>
      </c>
      <c r="R15" s="3" t="s">
        <v>263</v>
      </c>
    </row>
    <row r="16" spans="3:22">
      <c r="C16" s="40" t="s">
        <v>1016</v>
      </c>
      <c r="P16" t="s">
        <v>1017</v>
      </c>
      <c r="Q16" t="s">
        <v>937</v>
      </c>
    </row>
    <row r="17" spans="3:33">
      <c r="C17" s="8"/>
      <c r="I17" t="s">
        <v>164</v>
      </c>
    </row>
    <row r="18" spans="3:33">
      <c r="C18" s="31"/>
      <c r="J18" s="3" t="s">
        <v>165</v>
      </c>
      <c r="K18" s="3" t="s">
        <v>167</v>
      </c>
      <c r="L18" s="3" t="s">
        <v>166</v>
      </c>
      <c r="M18" s="3" t="s">
        <v>168</v>
      </c>
      <c r="N18" s="3" t="s">
        <v>170</v>
      </c>
      <c r="O18" s="3" t="s">
        <v>174</v>
      </c>
    </row>
    <row r="19" spans="3:33">
      <c r="C19" s="40"/>
      <c r="J19" t="s">
        <v>1018</v>
      </c>
      <c r="M19" t="s">
        <v>936</v>
      </c>
      <c r="N19" t="s">
        <v>936</v>
      </c>
      <c r="O19" t="s">
        <v>1019</v>
      </c>
    </row>
    <row r="20" spans="3:33">
      <c r="C20" s="8"/>
      <c r="M20" t="s">
        <v>1020</v>
      </c>
      <c r="N20" t="s">
        <v>1021</v>
      </c>
    </row>
    <row r="21" spans="3:33">
      <c r="C21" s="40"/>
      <c r="I21" t="s">
        <v>280</v>
      </c>
    </row>
    <row r="22" spans="3:33">
      <c r="C22" s="40"/>
      <c r="J22" s="3" t="s">
        <v>290</v>
      </c>
      <c r="K22" s="3" t="s">
        <v>1022</v>
      </c>
      <c r="L22" s="3" t="s">
        <v>283</v>
      </c>
      <c r="M22" s="3" t="s">
        <v>288</v>
      </c>
      <c r="N22" s="3" t="s">
        <v>690</v>
      </c>
    </row>
    <row r="23" spans="3:33">
      <c r="C23" s="40"/>
      <c r="L23" t="s">
        <v>253</v>
      </c>
    </row>
    <row r="24" spans="3:33">
      <c r="C24" s="8"/>
      <c r="I24" t="s">
        <v>202</v>
      </c>
    </row>
    <row r="25" spans="3:33">
      <c r="C25" s="40"/>
      <c r="J25" s="3" t="s">
        <v>213</v>
      </c>
      <c r="K25" s="3" t="s">
        <v>209</v>
      </c>
      <c r="L25" s="3" t="s">
        <v>207</v>
      </c>
      <c r="M25" s="3" t="s">
        <v>210</v>
      </c>
      <c r="N25" s="3" t="s">
        <v>206</v>
      </c>
      <c r="O25" s="3" t="s">
        <v>212</v>
      </c>
      <c r="P25" s="3" t="s">
        <v>211</v>
      </c>
      <c r="Q25" s="3" t="s">
        <v>216</v>
      </c>
      <c r="R25" s="3" t="s">
        <v>214</v>
      </c>
      <c r="S25" s="3" t="s">
        <v>114</v>
      </c>
      <c r="T25" s="3" t="s">
        <v>217</v>
      </c>
      <c r="U25" s="3" t="s">
        <v>215</v>
      </c>
      <c r="V25" s="3" t="s">
        <v>14</v>
      </c>
      <c r="W25" s="3" t="s">
        <v>22</v>
      </c>
      <c r="X25" s="3" t="s">
        <v>15</v>
      </c>
      <c r="Y25" s="3" t="s">
        <v>25</v>
      </c>
      <c r="Z25" s="3" t="s">
        <v>117</v>
      </c>
      <c r="AA25" s="3" t="s">
        <v>107</v>
      </c>
      <c r="AB25" s="3" t="s">
        <v>108</v>
      </c>
      <c r="AC25" s="3" t="s">
        <v>109</v>
      </c>
      <c r="AD25" s="3" t="s">
        <v>110</v>
      </c>
      <c r="AE25" s="3" t="s">
        <v>111</v>
      </c>
      <c r="AF25" s="3" t="s">
        <v>101</v>
      </c>
      <c r="AG25" s="3" t="s">
        <v>105</v>
      </c>
    </row>
    <row r="26" spans="3:33">
      <c r="C26" s="40"/>
      <c r="K26" t="s">
        <v>1023</v>
      </c>
      <c r="L26" t="s">
        <v>1024</v>
      </c>
      <c r="M26" t="s">
        <v>1025</v>
      </c>
      <c r="N26" t="s">
        <v>936</v>
      </c>
      <c r="O26" t="s">
        <v>1026</v>
      </c>
      <c r="Q26" t="s">
        <v>936</v>
      </c>
      <c r="R26" t="s">
        <v>123</v>
      </c>
      <c r="S26" t="s">
        <v>1027</v>
      </c>
      <c r="T26" t="s">
        <v>1028</v>
      </c>
      <c r="U26" t="s">
        <v>1029</v>
      </c>
      <c r="V26" t="s">
        <v>936</v>
      </c>
      <c r="W26" t="s">
        <v>936</v>
      </c>
      <c r="X26" t="s">
        <v>1030</v>
      </c>
      <c r="Y26" t="s">
        <v>1031</v>
      </c>
      <c r="AA26" t="s">
        <v>1032</v>
      </c>
      <c r="AB26" t="s">
        <v>123</v>
      </c>
      <c r="AC26" t="s">
        <v>1033</v>
      </c>
      <c r="AD26" t="s">
        <v>1034</v>
      </c>
      <c r="AE26" t="s">
        <v>937</v>
      </c>
      <c r="AG26" t="s">
        <v>1035</v>
      </c>
    </row>
    <row r="27" spans="3:33">
      <c r="C27" s="40"/>
      <c r="N27" t="s">
        <v>1036</v>
      </c>
      <c r="Q27" t="s">
        <v>1037</v>
      </c>
      <c r="V27" t="s">
        <v>937</v>
      </c>
      <c r="AE27" t="s">
        <v>936</v>
      </c>
    </row>
    <row r="28" spans="3:33">
      <c r="C28" s="8"/>
      <c r="AE28" t="s">
        <v>1038</v>
      </c>
    </row>
    <row r="29" spans="3:33">
      <c r="C29" s="31"/>
      <c r="I29" t="s">
        <v>1039</v>
      </c>
    </row>
    <row r="30" spans="3:33">
      <c r="C30" s="40"/>
      <c r="J30" s="3" t="s">
        <v>807</v>
      </c>
    </row>
    <row r="31" spans="3:33">
      <c r="C31" s="40"/>
      <c r="J31" t="s">
        <v>1040</v>
      </c>
    </row>
    <row r="32" spans="3:33">
      <c r="C32" s="40"/>
      <c r="I32" t="s">
        <v>1041</v>
      </c>
    </row>
    <row r="33" spans="3:27">
      <c r="C33" s="40"/>
      <c r="J33" s="3" t="s">
        <v>345</v>
      </c>
      <c r="K33" s="3" t="s">
        <v>1042</v>
      </c>
      <c r="L33" s="3" t="s">
        <v>809</v>
      </c>
    </row>
    <row r="34" spans="3:27">
      <c r="C34" s="40"/>
    </row>
    <row r="35" spans="3:27">
      <c r="C35" s="40"/>
      <c r="I35" t="s">
        <v>230</v>
      </c>
    </row>
    <row r="36" spans="3:27">
      <c r="C36" s="40"/>
      <c r="J36" s="3" t="s">
        <v>231</v>
      </c>
      <c r="K36" s="3" t="s">
        <v>287</v>
      </c>
      <c r="L36" s="3" t="s">
        <v>233</v>
      </c>
      <c r="M36" s="3" t="s">
        <v>236</v>
      </c>
      <c r="N36" s="3" t="s">
        <v>234</v>
      </c>
      <c r="O36" s="3" t="s">
        <v>237</v>
      </c>
      <c r="P36" t="s">
        <v>242</v>
      </c>
      <c r="Q36" s="3" t="s">
        <v>243</v>
      </c>
      <c r="R36" s="3" t="s">
        <v>232</v>
      </c>
      <c r="S36" s="3" t="s">
        <v>235</v>
      </c>
      <c r="T36" s="3" t="s">
        <v>244</v>
      </c>
    </row>
    <row r="37" spans="3:27">
      <c r="C37" s="31"/>
      <c r="J37" t="s">
        <v>1043</v>
      </c>
      <c r="O37" t="s">
        <v>1044</v>
      </c>
      <c r="Q37" t="s">
        <v>1045</v>
      </c>
    </row>
    <row r="38" spans="3:27">
      <c r="C38" s="40"/>
      <c r="J38" t="s">
        <v>1046</v>
      </c>
    </row>
    <row r="39" spans="3:27">
      <c r="C39" s="40"/>
    </row>
    <row r="40" spans="3:27">
      <c r="C40" s="40"/>
      <c r="I40" t="s">
        <v>1047</v>
      </c>
    </row>
    <row r="41" spans="3:27">
      <c r="C41" s="40"/>
      <c r="I41" t="s">
        <v>300</v>
      </c>
    </row>
    <row r="42" spans="3:27">
      <c r="C42" s="40"/>
      <c r="J42" s="3" t="s">
        <v>303</v>
      </c>
      <c r="K42" s="3" t="s">
        <v>307</v>
      </c>
      <c r="L42" s="3" t="s">
        <v>220</v>
      </c>
      <c r="M42" s="3" t="s">
        <v>304</v>
      </c>
      <c r="N42" s="3" t="s">
        <v>302</v>
      </c>
      <c r="O42" s="3" t="s">
        <v>305</v>
      </c>
      <c r="P42" s="3" t="s">
        <v>309</v>
      </c>
      <c r="Q42" s="3" t="s">
        <v>308</v>
      </c>
      <c r="R42" s="3" t="s">
        <v>310</v>
      </c>
    </row>
    <row r="43" spans="3:27">
      <c r="C43" s="40"/>
      <c r="I43" t="s">
        <v>330</v>
      </c>
    </row>
    <row r="44" spans="3:27">
      <c r="C44" s="40"/>
      <c r="J44" s="3" t="s">
        <v>334</v>
      </c>
      <c r="K44" s="3" t="s">
        <v>1048</v>
      </c>
      <c r="L44" s="3" t="s">
        <v>624</v>
      </c>
      <c r="M44" s="3" t="s">
        <v>1049</v>
      </c>
      <c r="N44" s="3" t="s">
        <v>222</v>
      </c>
      <c r="O44" s="3" t="s">
        <v>340</v>
      </c>
      <c r="P44" s="3" t="s">
        <v>339</v>
      </c>
      <c r="Q44" s="3" t="s">
        <v>336</v>
      </c>
      <c r="R44" s="3" t="s">
        <v>331</v>
      </c>
      <c r="S44" s="3" t="s">
        <v>919</v>
      </c>
      <c r="T44" s="3" t="s">
        <v>1050</v>
      </c>
      <c r="U44" s="3" t="s">
        <v>341</v>
      </c>
      <c r="V44" s="3" t="s">
        <v>286</v>
      </c>
      <c r="W44" s="3" t="s">
        <v>337</v>
      </c>
      <c r="X44" s="3" t="s">
        <v>333</v>
      </c>
      <c r="Y44" s="3" t="s">
        <v>1051</v>
      </c>
      <c r="Z44" s="3" t="s">
        <v>335</v>
      </c>
      <c r="AA44" s="3" t="s">
        <v>676</v>
      </c>
    </row>
    <row r="45" spans="3:27">
      <c r="C45" s="40"/>
    </row>
    <row r="46" spans="3:27">
      <c r="C46" s="40"/>
      <c r="I46" t="s">
        <v>1052</v>
      </c>
    </row>
    <row r="47" spans="3:27">
      <c r="C47" s="40"/>
      <c r="J47" t="s">
        <v>376</v>
      </c>
      <c r="K47" t="s">
        <v>349</v>
      </c>
      <c r="L47" t="s">
        <v>316</v>
      </c>
      <c r="M47" t="s">
        <v>487</v>
      </c>
      <c r="N47" t="s">
        <v>378</v>
      </c>
      <c r="O47" t="s">
        <v>377</v>
      </c>
      <c r="P47" t="s">
        <v>380</v>
      </c>
      <c r="Q47" t="s">
        <v>381</v>
      </c>
      <c r="T47" t="s">
        <v>1053</v>
      </c>
      <c r="W47" t="s">
        <v>1054</v>
      </c>
    </row>
    <row r="48" spans="3:27">
      <c r="C48" s="8"/>
    </row>
    <row r="49" spans="3:22">
      <c r="C49" s="31"/>
      <c r="I49" t="s">
        <v>346</v>
      </c>
    </row>
    <row r="50" spans="3:22">
      <c r="C50" s="40"/>
      <c r="J50" s="3" t="s">
        <v>268</v>
      </c>
      <c r="K50" s="3" t="s">
        <v>356</v>
      </c>
      <c r="L50" s="3" t="s">
        <v>359</v>
      </c>
      <c r="M50" s="3" t="s">
        <v>351</v>
      </c>
      <c r="N50" t="s">
        <v>1055</v>
      </c>
      <c r="O50" s="3" t="s">
        <v>1056</v>
      </c>
      <c r="P50" s="3" t="s">
        <v>352</v>
      </c>
      <c r="Q50" s="3" t="s">
        <v>353</v>
      </c>
      <c r="R50" s="3" t="s">
        <v>354</v>
      </c>
      <c r="S50" s="3" t="s">
        <v>357</v>
      </c>
      <c r="T50" s="3" t="s">
        <v>358</v>
      </c>
      <c r="U50" t="s">
        <v>360</v>
      </c>
      <c r="V50" s="3" t="s">
        <v>355</v>
      </c>
    </row>
    <row r="51" spans="3:22">
      <c r="C51" s="40"/>
    </row>
    <row r="52" spans="3:22">
      <c r="C52" s="40"/>
      <c r="J52" s="3" t="s">
        <v>23</v>
      </c>
      <c r="K52" s="3" t="s">
        <v>24</v>
      </c>
      <c r="L52" s="3" t="s">
        <v>1057</v>
      </c>
      <c r="M52" s="3" t="s">
        <v>365</v>
      </c>
      <c r="N52" s="3" t="s">
        <v>368</v>
      </c>
    </row>
    <row r="53" spans="3:22">
      <c r="C53" s="40"/>
    </row>
    <row r="54" spans="3:22">
      <c r="C54" s="40"/>
    </row>
    <row r="55" spans="3:22">
      <c r="C55" s="8"/>
    </row>
    <row r="56" spans="3:22">
      <c r="C56" s="40"/>
    </row>
    <row r="57" spans="3:22">
      <c r="C57" s="31"/>
    </row>
    <row r="58" spans="3:22">
      <c r="C58" s="40"/>
    </row>
    <row r="59" spans="3:22">
      <c r="C59" s="40"/>
    </row>
    <row r="60" spans="3:22">
      <c r="C60" s="8"/>
    </row>
    <row r="61" spans="3:22">
      <c r="C61" s="40"/>
    </row>
    <row r="62" spans="3:22" ht="17.25" customHeight="1">
      <c r="C62" s="40"/>
    </row>
    <row r="63" spans="3:22">
      <c r="C63" s="40"/>
    </row>
    <row r="64" spans="3:22">
      <c r="C64" s="31"/>
    </row>
    <row r="65" spans="3:3">
      <c r="C65" s="40"/>
    </row>
    <row r="66" spans="3:3">
      <c r="C66" s="40"/>
    </row>
    <row r="67" spans="3:3">
      <c r="C67" s="40"/>
    </row>
    <row r="68" spans="3:3">
      <c r="C68" s="40"/>
    </row>
    <row r="69" spans="3:3">
      <c r="C69" s="8"/>
    </row>
    <row r="70" spans="3:3">
      <c r="C70" s="31"/>
    </row>
    <row r="71" spans="3:3">
      <c r="C71" s="40"/>
    </row>
    <row r="72" spans="3:3">
      <c r="C72" s="40"/>
    </row>
    <row r="73" spans="3:3">
      <c r="C73" s="8"/>
    </row>
    <row r="74" spans="3:3">
      <c r="C74" s="40"/>
    </row>
    <row r="75" spans="3:3">
      <c r="C75" s="40"/>
    </row>
    <row r="76" spans="3:3">
      <c r="C76" s="40"/>
    </row>
    <row r="77" spans="3:3">
      <c r="C77" s="40"/>
    </row>
    <row r="78" spans="3:3">
      <c r="C78" s="8"/>
    </row>
    <row r="79" spans="3:3">
      <c r="C79" s="31"/>
    </row>
    <row r="80" spans="3:3">
      <c r="C80" s="8"/>
    </row>
    <row r="81" spans="3:3">
      <c r="C81" s="31"/>
    </row>
    <row r="82" spans="3:3">
      <c r="C82" s="8"/>
    </row>
    <row r="83" spans="3:3">
      <c r="C83" s="40"/>
    </row>
    <row r="84" spans="3:3">
      <c r="C84" s="40"/>
    </row>
    <row r="85" spans="3:3">
      <c r="C85" s="40"/>
    </row>
    <row r="86" spans="3:3">
      <c r="C86" s="40"/>
    </row>
    <row r="87" spans="3:3">
      <c r="C87" s="40"/>
    </row>
    <row r="88" spans="3:3">
      <c r="C88" s="40"/>
    </row>
    <row r="89" spans="3:3">
      <c r="C89" s="40"/>
    </row>
    <row r="90" spans="3:3">
      <c r="C90" s="40"/>
    </row>
    <row r="91" spans="3:3">
      <c r="C91" s="40"/>
    </row>
    <row r="92" spans="3:3">
      <c r="C92" s="40"/>
    </row>
    <row r="93" spans="3:3">
      <c r="C93" s="40"/>
    </row>
    <row r="94" spans="3:3">
      <c r="C94" s="40"/>
    </row>
    <row r="95" spans="3:3">
      <c r="C95" s="40"/>
    </row>
    <row r="96" spans="3:3">
      <c r="C96" s="40"/>
    </row>
    <row r="97" spans="3:3">
      <c r="C97" s="40"/>
    </row>
    <row r="98" spans="3:3">
      <c r="C98" s="40"/>
    </row>
    <row r="99" spans="3:3">
      <c r="C99" s="40"/>
    </row>
    <row r="100" spans="3:3">
      <c r="C100" s="40"/>
    </row>
    <row r="101" spans="3:3">
      <c r="C101" s="40"/>
    </row>
    <row r="102" spans="3:3">
      <c r="C102" s="40"/>
    </row>
    <row r="103" spans="3:3">
      <c r="C103" s="40"/>
    </row>
    <row r="104" spans="3:3">
      <c r="C104" s="40"/>
    </row>
    <row r="105" spans="3:3">
      <c r="C105" s="40"/>
    </row>
    <row r="106" spans="3:3">
      <c r="C106" s="40"/>
    </row>
    <row r="107" spans="3:3">
      <c r="C107" s="40"/>
    </row>
    <row r="108" spans="3:3">
      <c r="C108" s="8"/>
    </row>
    <row r="109" spans="3:3">
      <c r="C109" s="8"/>
    </row>
    <row r="110" spans="3:3">
      <c r="C110" s="8"/>
    </row>
    <row r="111" spans="3:3">
      <c r="C111" s="40"/>
    </row>
    <row r="112" spans="3:3">
      <c r="C112" s="40"/>
    </row>
    <row r="113" spans="3:3">
      <c r="C113" s="40"/>
    </row>
    <row r="114" spans="3:3">
      <c r="C114" s="40"/>
    </row>
    <row r="115" spans="3:3">
      <c r="C115" s="40"/>
    </row>
    <row r="116" spans="3:3">
      <c r="C116" s="40"/>
    </row>
    <row r="117" spans="3:3">
      <c r="C117" s="31"/>
    </row>
    <row r="118" spans="3:3">
      <c r="C118" s="40"/>
    </row>
    <row r="119" spans="3:3">
      <c r="C119" s="40"/>
    </row>
    <row r="120" spans="3:3">
      <c r="C120" s="40"/>
    </row>
    <row r="121" spans="3:3">
      <c r="C121" s="40"/>
    </row>
    <row r="122" spans="3:3">
      <c r="C122" s="40"/>
    </row>
    <row r="123" spans="3:3">
      <c r="C123" s="40"/>
    </row>
    <row r="124" spans="3:3">
      <c r="C124" s="40"/>
    </row>
    <row r="125" spans="3:3">
      <c r="C125" s="40"/>
    </row>
    <row r="126" spans="3:3">
      <c r="C126" s="40"/>
    </row>
    <row r="127" spans="3:3">
      <c r="C127" s="40"/>
    </row>
    <row r="128" spans="3:3">
      <c r="C128" s="31"/>
    </row>
    <row r="129" spans="3:3">
      <c r="C129" s="40"/>
    </row>
    <row r="130" spans="3:3">
      <c r="C130" s="40"/>
    </row>
    <row r="131" spans="3:3">
      <c r="C131" s="125"/>
    </row>
    <row r="132" spans="3:3">
      <c r="C132" s="40"/>
    </row>
    <row r="133" spans="3:3">
      <c r="C133" s="40"/>
    </row>
    <row r="134" spans="3:3">
      <c r="C134" s="40"/>
    </row>
    <row r="135" spans="3:3">
      <c r="C135" s="40"/>
    </row>
    <row r="136" spans="3:3">
      <c r="C136" s="40"/>
    </row>
    <row r="137" spans="3:3">
      <c r="C137" s="40"/>
    </row>
    <row r="138" spans="3:3">
      <c r="C138" s="31"/>
    </row>
    <row r="139" spans="3:3">
      <c r="C139" s="40"/>
    </row>
    <row r="140" spans="3:3">
      <c r="C140" s="40"/>
    </row>
    <row r="141" spans="3:3">
      <c r="C141" s="40"/>
    </row>
    <row r="142" spans="3:3">
      <c r="C142" s="40"/>
    </row>
    <row r="143" spans="3:3">
      <c r="C143" s="40"/>
    </row>
    <row r="144" spans="3:3">
      <c r="C144" s="40"/>
    </row>
    <row r="145" spans="3:3">
      <c r="C145" s="40"/>
    </row>
    <row r="146" spans="3:3">
      <c r="C146" s="40"/>
    </row>
    <row r="147" spans="3:3">
      <c r="C147" s="40"/>
    </row>
    <row r="148" spans="3:3">
      <c r="C148" s="40"/>
    </row>
    <row r="149" spans="3:3">
      <c r="C149" s="31"/>
    </row>
    <row r="150" spans="3:3">
      <c r="C150" s="40"/>
    </row>
    <row r="151" spans="3:3">
      <c r="C151" s="40"/>
    </row>
    <row r="152" spans="3:3">
      <c r="C152" s="4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D2:Q152"/>
  <sheetViews>
    <sheetView topLeftCell="A85" workbookViewId="0">
      <selection activeCell="H96" sqref="H96"/>
    </sheetView>
  </sheetViews>
  <sheetFormatPr defaultColWidth="14.42578125" defaultRowHeight="15" customHeight="1"/>
  <cols>
    <col min="1" max="4" width="8.7109375" customWidth="1"/>
    <col min="5" max="5" width="19.42578125" customWidth="1"/>
    <col min="6" max="6" width="45.7109375" customWidth="1"/>
    <col min="7" max="26" width="8.7109375" customWidth="1"/>
  </cols>
  <sheetData>
    <row r="2" spans="4:17">
      <c r="D2" s="8"/>
    </row>
    <row r="3" spans="4:17">
      <c r="K3" s="8"/>
      <c r="M3" s="8"/>
      <c r="O3" s="8"/>
      <c r="Q3" s="8"/>
    </row>
    <row r="4" spans="4:17">
      <c r="D4" s="8"/>
      <c r="E4" s="8"/>
      <c r="F4" s="8"/>
      <c r="G4" s="8"/>
      <c r="H4" s="8"/>
      <c r="I4" s="8"/>
      <c r="K4" s="8"/>
      <c r="L4" s="8"/>
      <c r="M4" s="8"/>
      <c r="N4" s="8"/>
      <c r="O4" s="8"/>
      <c r="P4" s="8"/>
      <c r="Q4" s="8"/>
    </row>
    <row r="5" spans="4:17">
      <c r="E5" s="31" t="s">
        <v>17</v>
      </c>
      <c r="F5" s="31" t="s">
        <v>50</v>
      </c>
      <c r="G5" s="31" t="s">
        <v>1062</v>
      </c>
      <c r="H5" s="8"/>
      <c r="J5" s="8"/>
      <c r="L5" s="8"/>
      <c r="M5" s="8"/>
      <c r="N5" s="8"/>
      <c r="O5" s="8"/>
      <c r="P5" s="8"/>
    </row>
    <row r="6" spans="4:17">
      <c r="E6" s="8" t="s">
        <v>178</v>
      </c>
      <c r="F6" s="8" t="s">
        <v>797</v>
      </c>
      <c r="G6" t="s">
        <v>784</v>
      </c>
      <c r="H6" s="8"/>
      <c r="I6" s="8"/>
      <c r="J6" s="8"/>
      <c r="K6" s="8"/>
      <c r="L6" s="8"/>
      <c r="N6" s="8"/>
      <c r="P6" s="8"/>
      <c r="Q6" s="8"/>
    </row>
    <row r="7" spans="4:17">
      <c r="E7" s="8" t="s">
        <v>227</v>
      </c>
      <c r="F7" s="8" t="s">
        <v>797</v>
      </c>
      <c r="G7" s="8" t="s">
        <v>784</v>
      </c>
      <c r="K7" s="8"/>
      <c r="L7" s="8"/>
      <c r="M7" s="8"/>
      <c r="N7" s="8"/>
      <c r="O7" s="8"/>
      <c r="P7" s="8"/>
      <c r="Q7" s="8"/>
    </row>
    <row r="8" spans="4:17">
      <c r="E8" s="8" t="s">
        <v>997</v>
      </c>
      <c r="F8" s="8" t="s">
        <v>797</v>
      </c>
      <c r="G8" s="8" t="s">
        <v>784</v>
      </c>
      <c r="H8" s="8"/>
      <c r="J8" s="8"/>
      <c r="L8" s="8"/>
      <c r="M8" s="8"/>
      <c r="N8" s="8"/>
      <c r="P8" s="8"/>
    </row>
    <row r="9" spans="4:17">
      <c r="E9" s="8" t="s">
        <v>804</v>
      </c>
      <c r="F9" s="8" t="s">
        <v>786</v>
      </c>
      <c r="G9" t="s">
        <v>786</v>
      </c>
      <c r="H9" s="8"/>
      <c r="I9" s="8"/>
      <c r="J9" s="8"/>
      <c r="K9" s="8"/>
      <c r="L9" s="8"/>
      <c r="N9" s="8"/>
      <c r="O9" s="8"/>
      <c r="P9" s="8"/>
      <c r="Q9" s="8"/>
    </row>
    <row r="10" spans="4:17">
      <c r="E10" s="8" t="s">
        <v>805</v>
      </c>
      <c r="F10" s="8" t="s">
        <v>786</v>
      </c>
      <c r="G10" s="8" t="s">
        <v>786</v>
      </c>
      <c r="K10" s="8"/>
      <c r="L10" s="8"/>
      <c r="M10" s="8"/>
      <c r="N10" s="8"/>
      <c r="O10" s="8"/>
      <c r="Q10" s="8"/>
    </row>
    <row r="11" spans="4:17">
      <c r="E11" s="8" t="s">
        <v>806</v>
      </c>
      <c r="F11" s="8" t="s">
        <v>786</v>
      </c>
      <c r="G11" s="8" t="s">
        <v>786</v>
      </c>
      <c r="K11" s="8"/>
      <c r="M11" s="8"/>
      <c r="O11" s="8"/>
      <c r="Q11" s="8"/>
    </row>
    <row r="12" spans="4:17">
      <c r="E12" s="8" t="s">
        <v>807</v>
      </c>
      <c r="F12" s="8" t="s">
        <v>10</v>
      </c>
      <c r="G12" s="8" t="s">
        <v>787</v>
      </c>
      <c r="J12" s="8"/>
      <c r="K12" s="8"/>
      <c r="L12" s="8"/>
      <c r="M12" s="8"/>
      <c r="N12" s="8"/>
      <c r="O12" s="8"/>
      <c r="Q12" s="8"/>
    </row>
    <row r="13" spans="4:17">
      <c r="E13" s="8" t="s">
        <v>808</v>
      </c>
      <c r="F13" s="8" t="s">
        <v>786</v>
      </c>
      <c r="G13" s="8" t="s">
        <v>786</v>
      </c>
      <c r="K13" s="8"/>
      <c r="L13" s="8"/>
      <c r="M13" s="8"/>
      <c r="N13" s="8"/>
      <c r="O13" s="8"/>
      <c r="Q13" s="8"/>
    </row>
    <row r="14" spans="4:17">
      <c r="E14" s="8" t="s">
        <v>253</v>
      </c>
      <c r="F14" s="8" t="s">
        <v>786</v>
      </c>
      <c r="G14" s="8" t="s">
        <v>786</v>
      </c>
      <c r="K14" s="8"/>
      <c r="M14" s="8"/>
      <c r="O14" s="8"/>
      <c r="Q14" s="8"/>
    </row>
    <row r="15" spans="4:17">
      <c r="E15" s="8" t="s">
        <v>14</v>
      </c>
      <c r="F15" s="8" t="s">
        <v>10</v>
      </c>
      <c r="G15" t="s">
        <v>787</v>
      </c>
      <c r="J15" s="8"/>
      <c r="K15" s="8"/>
      <c r="L15" s="8"/>
      <c r="M15" s="8"/>
      <c r="O15" s="8"/>
      <c r="Q15" s="8"/>
    </row>
    <row r="16" spans="4:17">
      <c r="E16" s="8" t="s">
        <v>565</v>
      </c>
      <c r="F16" s="8" t="s">
        <v>10</v>
      </c>
      <c r="G16" s="8" t="s">
        <v>787</v>
      </c>
      <c r="K16" s="8"/>
      <c r="L16" s="8"/>
      <c r="M16" s="8"/>
      <c r="O16" s="8"/>
      <c r="Q16" s="8"/>
    </row>
    <row r="17" spans="5:17">
      <c r="E17" s="8" t="s">
        <v>846</v>
      </c>
      <c r="F17" s="8" t="s">
        <v>10</v>
      </c>
      <c r="G17" s="8" t="s">
        <v>787</v>
      </c>
      <c r="K17" s="8"/>
      <c r="M17" s="8"/>
      <c r="O17" s="8"/>
      <c r="Q17" s="8"/>
    </row>
    <row r="18" spans="5:17">
      <c r="E18" s="8" t="s">
        <v>15</v>
      </c>
      <c r="F18" s="8" t="s">
        <v>10</v>
      </c>
      <c r="G18" s="8" t="s">
        <v>787</v>
      </c>
      <c r="J18" s="8"/>
      <c r="K18" s="8"/>
      <c r="M18" s="8"/>
      <c r="N18" s="8"/>
      <c r="O18" s="8"/>
      <c r="Q18" s="8"/>
    </row>
    <row r="19" spans="5:17" ht="15" customHeight="1">
      <c r="E19" s="8" t="s">
        <v>20</v>
      </c>
      <c r="F19" s="8" t="s">
        <v>10</v>
      </c>
      <c r="G19" s="8" t="s">
        <v>787</v>
      </c>
      <c r="K19" s="8"/>
      <c r="L19" s="8"/>
      <c r="M19" s="8"/>
      <c r="O19" s="8"/>
      <c r="Q19" s="8"/>
    </row>
    <row r="20" spans="5:17">
      <c r="E20" s="8" t="s">
        <v>848</v>
      </c>
      <c r="F20" s="8" t="s">
        <v>10</v>
      </c>
      <c r="G20" s="8" t="s">
        <v>787</v>
      </c>
      <c r="K20" s="8"/>
      <c r="M20" s="8"/>
      <c r="O20" s="8"/>
      <c r="Q20" s="8"/>
    </row>
    <row r="21" spans="5:17">
      <c r="E21" s="8" t="s">
        <v>22</v>
      </c>
      <c r="F21" s="8" t="s">
        <v>10</v>
      </c>
      <c r="G21" s="8" t="s">
        <v>787</v>
      </c>
      <c r="J21" s="8"/>
      <c r="K21" s="8"/>
      <c r="M21" s="8"/>
      <c r="O21" s="8"/>
      <c r="Q21" s="8"/>
    </row>
    <row r="22" spans="5:17" ht="15" customHeight="1">
      <c r="E22" s="8" t="s">
        <v>475</v>
      </c>
      <c r="F22" s="8" t="s">
        <v>10</v>
      </c>
      <c r="G22" s="8" t="s">
        <v>787</v>
      </c>
      <c r="K22" s="8"/>
      <c r="M22" s="8"/>
      <c r="O22" s="8"/>
      <c r="Q22" s="8"/>
    </row>
    <row r="23" spans="5:17">
      <c r="E23" s="8" t="s">
        <v>25</v>
      </c>
      <c r="F23" s="8" t="s">
        <v>10</v>
      </c>
      <c r="G23" s="8" t="s">
        <v>787</v>
      </c>
      <c r="K23" s="8"/>
      <c r="M23" s="8"/>
      <c r="O23" s="8"/>
      <c r="Q23" s="8"/>
    </row>
    <row r="24" spans="5:17">
      <c r="E24" s="8" t="s">
        <v>26</v>
      </c>
      <c r="F24" s="8" t="s">
        <v>10</v>
      </c>
      <c r="G24" s="8" t="s">
        <v>787</v>
      </c>
      <c r="J24" s="8"/>
      <c r="K24" s="2"/>
      <c r="L24" s="8"/>
      <c r="M24" s="8"/>
      <c r="O24" s="8"/>
      <c r="Q24" s="8"/>
    </row>
    <row r="25" spans="5:17">
      <c r="E25" s="8" t="s">
        <v>850</v>
      </c>
      <c r="F25" s="8" t="s">
        <v>10</v>
      </c>
      <c r="G25" s="8" t="s">
        <v>787</v>
      </c>
    </row>
    <row r="26" spans="5:17">
      <c r="E26" s="8" t="s">
        <v>699</v>
      </c>
      <c r="F26" s="8" t="s">
        <v>10</v>
      </c>
      <c r="G26" s="8" t="s">
        <v>787</v>
      </c>
    </row>
    <row r="27" spans="5:17">
      <c r="E27" s="8" t="s">
        <v>30</v>
      </c>
      <c r="F27" s="8" t="s">
        <v>10</v>
      </c>
      <c r="G27" s="8" t="s">
        <v>787</v>
      </c>
    </row>
    <row r="28" spans="5:17" ht="15" customHeight="1">
      <c r="E28" s="8" t="s">
        <v>101</v>
      </c>
      <c r="F28" s="8" t="s">
        <v>92</v>
      </c>
      <c r="G28" s="8" t="s">
        <v>787</v>
      </c>
    </row>
    <row r="29" spans="5:17">
      <c r="E29" s="8" t="s">
        <v>105</v>
      </c>
      <c r="F29" s="8" t="s">
        <v>92</v>
      </c>
      <c r="G29" s="8" t="s">
        <v>787</v>
      </c>
    </row>
    <row r="30" spans="5:17">
      <c r="E30" s="8" t="s">
        <v>107</v>
      </c>
      <c r="F30" s="8" t="s">
        <v>92</v>
      </c>
      <c r="G30" s="8" t="s">
        <v>787</v>
      </c>
    </row>
    <row r="31" spans="5:17" ht="15" customHeight="1">
      <c r="E31" s="8" t="s">
        <v>108</v>
      </c>
      <c r="F31" s="8" t="s">
        <v>92</v>
      </c>
      <c r="G31" s="8" t="s">
        <v>787</v>
      </c>
    </row>
    <row r="32" spans="5:17">
      <c r="E32" s="8" t="s">
        <v>109</v>
      </c>
      <c r="F32" s="8" t="s">
        <v>92</v>
      </c>
      <c r="G32" s="8" t="s">
        <v>787</v>
      </c>
    </row>
    <row r="33" spans="4:8">
      <c r="E33" s="8" t="s">
        <v>110</v>
      </c>
      <c r="F33" s="8" t="s">
        <v>92</v>
      </c>
      <c r="G33" s="8" t="s">
        <v>787</v>
      </c>
    </row>
    <row r="34" spans="4:8" ht="15" customHeight="1">
      <c r="E34" s="8" t="s">
        <v>111</v>
      </c>
      <c r="F34" s="8" t="s">
        <v>92</v>
      </c>
      <c r="G34" s="8" t="s">
        <v>787</v>
      </c>
    </row>
    <row r="35" spans="4:8">
      <c r="E35" s="8" t="s">
        <v>709</v>
      </c>
      <c r="F35" s="8" t="s">
        <v>92</v>
      </c>
      <c r="G35" s="8" t="s">
        <v>787</v>
      </c>
    </row>
    <row r="36" spans="4:8">
      <c r="E36" s="8" t="s">
        <v>985</v>
      </c>
      <c r="F36" s="8" t="s">
        <v>92</v>
      </c>
      <c r="G36" s="8" t="s">
        <v>787</v>
      </c>
    </row>
    <row r="37" spans="4:8" ht="15" customHeight="1">
      <c r="E37" s="8" t="s">
        <v>984</v>
      </c>
      <c r="F37" s="8" t="s">
        <v>92</v>
      </c>
      <c r="G37" s="8" t="s">
        <v>787</v>
      </c>
    </row>
    <row r="38" spans="4:8">
      <c r="E38" s="8" t="s">
        <v>114</v>
      </c>
      <c r="F38" s="8" t="s">
        <v>92</v>
      </c>
      <c r="G38" s="8" t="s">
        <v>787</v>
      </c>
    </row>
    <row r="39" spans="4:8">
      <c r="E39" s="8" t="s">
        <v>165</v>
      </c>
      <c r="F39" s="8" t="s">
        <v>164</v>
      </c>
      <c r="G39" s="8" t="s">
        <v>787</v>
      </c>
    </row>
    <row r="40" spans="4:8" ht="15" customHeight="1">
      <c r="E40" s="8" t="s">
        <v>166</v>
      </c>
      <c r="F40" s="8" t="s">
        <v>164</v>
      </c>
      <c r="G40" s="8" t="s">
        <v>787</v>
      </c>
    </row>
    <row r="41" spans="4:8">
      <c r="D41" s="8"/>
      <c r="E41" s="8" t="s">
        <v>167</v>
      </c>
      <c r="F41" s="8" t="s">
        <v>164</v>
      </c>
      <c r="G41" s="8" t="s">
        <v>787</v>
      </c>
      <c r="H41" s="8"/>
    </row>
    <row r="42" spans="4:8">
      <c r="E42" s="8" t="s">
        <v>168</v>
      </c>
      <c r="F42" s="8" t="s">
        <v>164</v>
      </c>
      <c r="G42" s="8" t="s">
        <v>787</v>
      </c>
    </row>
    <row r="43" spans="4:8">
      <c r="E43" s="8" t="s">
        <v>740</v>
      </c>
      <c r="F43" s="8" t="s">
        <v>164</v>
      </c>
      <c r="G43" s="8" t="s">
        <v>787</v>
      </c>
    </row>
    <row r="44" spans="4:8">
      <c r="E44" s="8" t="s">
        <v>170</v>
      </c>
      <c r="F44" s="8" t="s">
        <v>164</v>
      </c>
      <c r="G44" s="8" t="s">
        <v>787</v>
      </c>
    </row>
    <row r="45" spans="4:8">
      <c r="E45" s="8" t="s">
        <v>174</v>
      </c>
      <c r="F45" s="8" t="s">
        <v>164</v>
      </c>
      <c r="G45" s="8" t="s">
        <v>787</v>
      </c>
    </row>
    <row r="46" spans="4:8" ht="15" customHeight="1">
      <c r="E46" s="8" t="s">
        <v>189</v>
      </c>
      <c r="F46" s="8" t="s">
        <v>188</v>
      </c>
      <c r="G46" s="8" t="s">
        <v>787</v>
      </c>
    </row>
    <row r="47" spans="4:8">
      <c r="D47" s="9"/>
      <c r="E47" s="8" t="s">
        <v>788</v>
      </c>
      <c r="F47" s="8" t="s">
        <v>188</v>
      </c>
      <c r="G47" s="8" t="s">
        <v>787</v>
      </c>
      <c r="H47" s="9"/>
    </row>
    <row r="48" spans="4:8">
      <c r="D48" s="9"/>
      <c r="E48" s="8" t="s">
        <v>831</v>
      </c>
      <c r="F48" s="8" t="s">
        <v>188</v>
      </c>
      <c r="G48" s="8" t="s">
        <v>787</v>
      </c>
      <c r="H48" s="9"/>
    </row>
    <row r="49" spans="5:7">
      <c r="E49" s="8" t="s">
        <v>190</v>
      </c>
      <c r="F49" s="8" t="s">
        <v>188</v>
      </c>
      <c r="G49" s="8" t="s">
        <v>787</v>
      </c>
    </row>
    <row r="50" spans="5:7">
      <c r="E50" s="8" t="s">
        <v>191</v>
      </c>
      <c r="F50" s="8" t="s">
        <v>188</v>
      </c>
      <c r="G50" s="8" t="s">
        <v>787</v>
      </c>
    </row>
    <row r="51" spans="5:7">
      <c r="E51" s="8" t="s">
        <v>633</v>
      </c>
      <c r="F51" s="8" t="s">
        <v>188</v>
      </c>
      <c r="G51" s="8" t="s">
        <v>787</v>
      </c>
    </row>
    <row r="52" spans="5:7">
      <c r="E52" s="8" t="s">
        <v>636</v>
      </c>
      <c r="F52" s="8" t="s">
        <v>188</v>
      </c>
      <c r="G52" s="8" t="s">
        <v>787</v>
      </c>
    </row>
    <row r="53" spans="5:7">
      <c r="E53" s="8" t="s">
        <v>193</v>
      </c>
      <c r="F53" s="8" t="s">
        <v>188</v>
      </c>
      <c r="G53" s="8" t="s">
        <v>787</v>
      </c>
    </row>
    <row r="54" spans="5:7">
      <c r="E54" s="8" t="s">
        <v>206</v>
      </c>
      <c r="F54" s="8" t="s">
        <v>202</v>
      </c>
      <c r="G54" s="8" t="s">
        <v>787</v>
      </c>
    </row>
    <row r="55" spans="5:7">
      <c r="E55" s="8" t="s">
        <v>1064</v>
      </c>
      <c r="F55" s="8" t="s">
        <v>202</v>
      </c>
      <c r="G55" s="8" t="s">
        <v>787</v>
      </c>
    </row>
    <row r="56" spans="5:7">
      <c r="E56" s="8" t="s">
        <v>207</v>
      </c>
      <c r="F56" s="8" t="s">
        <v>202</v>
      </c>
      <c r="G56" s="8" t="s">
        <v>787</v>
      </c>
    </row>
    <row r="57" spans="5:7">
      <c r="E57" s="8" t="s">
        <v>209</v>
      </c>
      <c r="F57" s="8" t="s">
        <v>202</v>
      </c>
      <c r="G57" s="8" t="s">
        <v>787</v>
      </c>
    </row>
    <row r="58" spans="5:7">
      <c r="E58" s="8" t="s">
        <v>210</v>
      </c>
      <c r="F58" s="8" t="s">
        <v>202</v>
      </c>
      <c r="G58" s="8" t="s">
        <v>787</v>
      </c>
    </row>
    <row r="59" spans="5:7">
      <c r="E59" s="8" t="s">
        <v>211</v>
      </c>
      <c r="F59" s="8" t="s">
        <v>202</v>
      </c>
      <c r="G59" s="8" t="s">
        <v>787</v>
      </c>
    </row>
    <row r="60" spans="5:7">
      <c r="E60" s="126" t="s">
        <v>212</v>
      </c>
      <c r="F60" s="8" t="s">
        <v>202</v>
      </c>
      <c r="G60" s="8" t="s">
        <v>787</v>
      </c>
    </row>
    <row r="61" spans="5:7">
      <c r="E61" s="8" t="s">
        <v>213</v>
      </c>
      <c r="F61" s="8" t="s">
        <v>202</v>
      </c>
      <c r="G61" s="8" t="s">
        <v>787</v>
      </c>
    </row>
    <row r="62" spans="5:7">
      <c r="E62" s="8" t="s">
        <v>214</v>
      </c>
      <c r="F62" s="8" t="s">
        <v>202</v>
      </c>
      <c r="G62" s="8" t="s">
        <v>787</v>
      </c>
    </row>
    <row r="63" spans="5:7">
      <c r="E63" s="8" t="s">
        <v>704</v>
      </c>
      <c r="F63" s="8" t="s">
        <v>202</v>
      </c>
      <c r="G63" s="8" t="s">
        <v>787</v>
      </c>
    </row>
    <row r="64" spans="5:7">
      <c r="E64" s="8" t="s">
        <v>215</v>
      </c>
      <c r="F64" s="8" t="s">
        <v>202</v>
      </c>
      <c r="G64" s="8" t="s">
        <v>787</v>
      </c>
    </row>
    <row r="65" spans="5:16">
      <c r="E65" s="8" t="s">
        <v>216</v>
      </c>
      <c r="F65" s="8" t="s">
        <v>202</v>
      </c>
      <c r="G65" s="8" t="s">
        <v>787</v>
      </c>
    </row>
    <row r="66" spans="5:16">
      <c r="E66" s="8" t="s">
        <v>794</v>
      </c>
      <c r="F66" s="8" t="s">
        <v>202</v>
      </c>
      <c r="G66" s="8" t="s">
        <v>787</v>
      </c>
    </row>
    <row r="67" spans="5:16">
      <c r="E67" s="8" t="s">
        <v>231</v>
      </c>
      <c r="F67" s="8" t="s">
        <v>230</v>
      </c>
      <c r="G67" s="8" t="s">
        <v>787</v>
      </c>
    </row>
    <row r="68" spans="5:16">
      <c r="E68" s="8" t="s">
        <v>205</v>
      </c>
      <c r="F68" s="8" t="s">
        <v>230</v>
      </c>
      <c r="G68" s="8" t="s">
        <v>787</v>
      </c>
    </row>
    <row r="69" spans="5:16">
      <c r="E69" s="8" t="s">
        <v>1066</v>
      </c>
      <c r="F69" s="8" t="s">
        <v>230</v>
      </c>
      <c r="G69" s="8" t="s">
        <v>787</v>
      </c>
    </row>
    <row r="70" spans="5:16">
      <c r="E70" s="8" t="s">
        <v>232</v>
      </c>
      <c r="F70" s="8" t="s">
        <v>230</v>
      </c>
      <c r="G70" s="8" t="s">
        <v>787</v>
      </c>
    </row>
    <row r="71" spans="5:16">
      <c r="E71" s="8" t="s">
        <v>233</v>
      </c>
      <c r="F71" s="8" t="s">
        <v>230</v>
      </c>
      <c r="G71" s="8" t="s">
        <v>787</v>
      </c>
    </row>
    <row r="72" spans="5:16">
      <c r="E72" s="8" t="s">
        <v>287</v>
      </c>
      <c r="F72" s="8" t="s">
        <v>280</v>
      </c>
      <c r="G72" s="8" t="s">
        <v>791</v>
      </c>
    </row>
    <row r="73" spans="5:16">
      <c r="E73" s="8" t="s">
        <v>234</v>
      </c>
      <c r="F73" s="8" t="s">
        <v>230</v>
      </c>
      <c r="G73" s="8" t="s">
        <v>787</v>
      </c>
    </row>
    <row r="74" spans="5:16">
      <c r="E74" s="8" t="s">
        <v>235</v>
      </c>
      <c r="F74" s="8" t="s">
        <v>230</v>
      </c>
      <c r="G74" s="8" t="s">
        <v>787</v>
      </c>
    </row>
    <row r="75" spans="5:16">
      <c r="E75" s="8" t="s">
        <v>236</v>
      </c>
      <c r="F75" s="8" t="s">
        <v>230</v>
      </c>
      <c r="G75" s="8" t="s">
        <v>787</v>
      </c>
    </row>
    <row r="76" spans="5:16">
      <c r="E76" s="8" t="s">
        <v>237</v>
      </c>
      <c r="F76" s="8" t="s">
        <v>230</v>
      </c>
      <c r="G76" s="8" t="s">
        <v>787</v>
      </c>
    </row>
    <row r="77" spans="5:16">
      <c r="E77" s="8" t="s">
        <v>239</v>
      </c>
      <c r="F77" s="8" t="s">
        <v>230</v>
      </c>
      <c r="G77" s="8" t="s">
        <v>787</v>
      </c>
      <c r="K77" s="8"/>
      <c r="M77" s="8"/>
      <c r="O77" s="8"/>
    </row>
    <row r="78" spans="5:16">
      <c r="E78" s="8" t="s">
        <v>242</v>
      </c>
      <c r="F78" s="8" t="s">
        <v>230</v>
      </c>
      <c r="G78" s="8" t="s">
        <v>787</v>
      </c>
      <c r="K78" s="8"/>
      <c r="M78" s="8"/>
    </row>
    <row r="79" spans="5:16">
      <c r="E79" s="8" t="s">
        <v>243</v>
      </c>
      <c r="F79" s="8" t="s">
        <v>230</v>
      </c>
      <c r="G79" s="8" t="s">
        <v>787</v>
      </c>
      <c r="J79" s="8"/>
      <c r="K79" s="8"/>
      <c r="L79" s="8"/>
      <c r="N79" s="9"/>
      <c r="P79" s="9"/>
    </row>
    <row r="80" spans="5:16">
      <c r="E80" s="8" t="s">
        <v>281</v>
      </c>
      <c r="F80" s="8" t="s">
        <v>280</v>
      </c>
      <c r="G80" s="8" t="s">
        <v>791</v>
      </c>
      <c r="L80" s="8"/>
      <c r="N80" s="8"/>
      <c r="P80" s="8"/>
    </row>
    <row r="81" spans="5:17">
      <c r="E81" s="8" t="s">
        <v>260</v>
      </c>
      <c r="F81" s="8" t="s">
        <v>257</v>
      </c>
      <c r="G81" s="8" t="s">
        <v>787</v>
      </c>
      <c r="L81" s="8"/>
      <c r="N81" s="8"/>
    </row>
    <row r="82" spans="5:17">
      <c r="E82" s="8" t="s">
        <v>261</v>
      </c>
      <c r="F82" s="8" t="s">
        <v>257</v>
      </c>
      <c r="G82" s="8" t="s">
        <v>787</v>
      </c>
      <c r="J82" s="8"/>
      <c r="K82" s="8"/>
      <c r="L82" s="2"/>
      <c r="M82" s="8"/>
      <c r="O82" s="8"/>
      <c r="Q82" s="8"/>
    </row>
    <row r="83" spans="5:17">
      <c r="E83" s="8" t="s">
        <v>262</v>
      </c>
      <c r="F83" s="8" t="s">
        <v>257</v>
      </c>
      <c r="G83" s="8" t="s">
        <v>787</v>
      </c>
      <c r="K83" s="8"/>
      <c r="M83" s="8"/>
      <c r="O83" s="8"/>
      <c r="Q83" s="8"/>
    </row>
    <row r="84" spans="5:17">
      <c r="E84" s="8" t="s">
        <v>263</v>
      </c>
      <c r="F84" s="8" t="s">
        <v>257</v>
      </c>
      <c r="G84" s="8" t="s">
        <v>787</v>
      </c>
      <c r="K84" s="8"/>
      <c r="M84" s="127"/>
      <c r="O84" s="9"/>
      <c r="Q84" s="8"/>
    </row>
    <row r="85" spans="5:17">
      <c r="E85" s="8" t="s">
        <v>265</v>
      </c>
      <c r="F85" s="8" t="s">
        <v>257</v>
      </c>
      <c r="G85" s="8" t="s">
        <v>787</v>
      </c>
      <c r="J85" s="8"/>
      <c r="K85" s="8"/>
      <c r="L85" s="127"/>
      <c r="M85" s="127"/>
      <c r="O85" s="9"/>
      <c r="Q85" s="8"/>
    </row>
    <row r="86" spans="5:17">
      <c r="E86" s="8" t="s">
        <v>266</v>
      </c>
      <c r="F86" s="8" t="s">
        <v>257</v>
      </c>
      <c r="G86" s="8" t="s">
        <v>787</v>
      </c>
      <c r="K86" s="8"/>
      <c r="M86" s="8"/>
      <c r="O86" s="8"/>
      <c r="Q86" s="8"/>
    </row>
    <row r="87" spans="5:17">
      <c r="E87" s="8" t="s">
        <v>1068</v>
      </c>
      <c r="F87" s="8" t="s">
        <v>257</v>
      </c>
      <c r="G87" s="8" t="s">
        <v>787</v>
      </c>
      <c r="K87" s="8"/>
      <c r="M87" s="9"/>
      <c r="O87" s="128"/>
    </row>
    <row r="88" spans="5:17">
      <c r="E88" s="8" t="s">
        <v>293</v>
      </c>
      <c r="F88" s="8" t="s">
        <v>280</v>
      </c>
      <c r="G88" s="8" t="s">
        <v>791</v>
      </c>
      <c r="J88" s="8"/>
      <c r="K88" s="2"/>
      <c r="L88" s="9"/>
      <c r="M88" s="9"/>
      <c r="N88" s="128"/>
      <c r="P88" s="129"/>
    </row>
    <row r="89" spans="5:17">
      <c r="E89" s="8" t="s">
        <v>267</v>
      </c>
      <c r="F89" s="8" t="s">
        <v>257</v>
      </c>
      <c r="G89" s="8" t="s">
        <v>787</v>
      </c>
      <c r="K89" s="8"/>
      <c r="L89" s="8"/>
      <c r="N89" s="8"/>
      <c r="P89" s="8"/>
    </row>
    <row r="90" spans="5:17">
      <c r="E90" s="126" t="s">
        <v>290</v>
      </c>
      <c r="F90" s="8" t="s">
        <v>280</v>
      </c>
      <c r="G90" s="8" t="s">
        <v>791</v>
      </c>
      <c r="K90" s="8"/>
      <c r="L90" s="8"/>
      <c r="N90" s="9"/>
      <c r="P90" s="8"/>
    </row>
    <row r="91" spans="5:17">
      <c r="E91" s="8" t="s">
        <v>287</v>
      </c>
      <c r="F91" s="8" t="s">
        <v>280</v>
      </c>
      <c r="G91" s="8" t="s">
        <v>791</v>
      </c>
    </row>
    <row r="92" spans="5:17">
      <c r="E92" s="9" t="s">
        <v>291</v>
      </c>
      <c r="F92" s="8" t="s">
        <v>280</v>
      </c>
      <c r="G92" s="8" t="s">
        <v>791</v>
      </c>
    </row>
    <row r="93" spans="5:17">
      <c r="E93" s="8" t="s">
        <v>283</v>
      </c>
      <c r="F93" s="8" t="s">
        <v>280</v>
      </c>
      <c r="G93" s="8" t="s">
        <v>791</v>
      </c>
      <c r="I93" s="9"/>
      <c r="J93" s="9"/>
      <c r="K93" s="9"/>
      <c r="L93" s="9"/>
    </row>
    <row r="94" spans="5:17">
      <c r="E94" s="8" t="s">
        <v>288</v>
      </c>
      <c r="F94" s="8" t="s">
        <v>280</v>
      </c>
      <c r="G94" s="8" t="s">
        <v>791</v>
      </c>
      <c r="O94" s="8"/>
      <c r="P94" s="8"/>
      <c r="Q94" s="8"/>
    </row>
    <row r="95" spans="5:17">
      <c r="E95" s="8" t="s">
        <v>282</v>
      </c>
      <c r="F95" s="8" t="s">
        <v>280</v>
      </c>
      <c r="G95" s="8" t="s">
        <v>791</v>
      </c>
      <c r="O95" s="8"/>
    </row>
    <row r="96" spans="5:17">
      <c r="E96" s="8" t="s">
        <v>345</v>
      </c>
      <c r="F96" s="8" t="s">
        <v>1041</v>
      </c>
      <c r="G96" t="s">
        <v>787</v>
      </c>
      <c r="N96" s="8"/>
      <c r="O96" s="8"/>
    </row>
    <row r="97" spans="5:10">
      <c r="E97" s="8" t="s">
        <v>1042</v>
      </c>
      <c r="F97" s="8" t="s">
        <v>1041</v>
      </c>
      <c r="G97" s="8" t="s">
        <v>787</v>
      </c>
    </row>
    <row r="98" spans="5:10">
      <c r="E98" s="8" t="s">
        <v>809</v>
      </c>
      <c r="F98" s="8" t="s">
        <v>1041</v>
      </c>
      <c r="G98" s="8" t="s">
        <v>787</v>
      </c>
    </row>
    <row r="99" spans="5:10">
      <c r="E99" s="8" t="s">
        <v>302</v>
      </c>
      <c r="F99" s="8" t="s">
        <v>300</v>
      </c>
      <c r="G99" t="s">
        <v>790</v>
      </c>
      <c r="I99" s="9"/>
      <c r="J99" s="8"/>
    </row>
    <row r="100" spans="5:10">
      <c r="E100" s="8" t="s">
        <v>303</v>
      </c>
      <c r="F100" s="8" t="s">
        <v>300</v>
      </c>
      <c r="G100" s="8" t="s">
        <v>790</v>
      </c>
      <c r="I100" s="9"/>
      <c r="J100" s="8"/>
    </row>
    <row r="101" spans="5:10">
      <c r="E101" s="8" t="s">
        <v>304</v>
      </c>
      <c r="F101" s="8" t="s">
        <v>300</v>
      </c>
      <c r="G101" s="8" t="s">
        <v>790</v>
      </c>
    </row>
    <row r="102" spans="5:10">
      <c r="E102" s="8" t="s">
        <v>305</v>
      </c>
      <c r="F102" s="8" t="s">
        <v>300</v>
      </c>
      <c r="G102" s="8" t="s">
        <v>790</v>
      </c>
    </row>
    <row r="103" spans="5:10">
      <c r="E103" s="8" t="s">
        <v>307</v>
      </c>
      <c r="F103" s="8" t="s">
        <v>300</v>
      </c>
      <c r="G103" s="8" t="s">
        <v>790</v>
      </c>
    </row>
    <row r="104" spans="5:10">
      <c r="E104" s="8" t="s">
        <v>308</v>
      </c>
      <c r="F104" s="8" t="s">
        <v>300</v>
      </c>
      <c r="G104" s="8" t="s">
        <v>790</v>
      </c>
    </row>
    <row r="105" spans="5:10">
      <c r="E105" s="8" t="s">
        <v>309</v>
      </c>
      <c r="F105" s="8" t="s">
        <v>300</v>
      </c>
      <c r="G105" s="8" t="s">
        <v>790</v>
      </c>
    </row>
    <row r="106" spans="5:10">
      <c r="E106" s="8" t="s">
        <v>310</v>
      </c>
      <c r="F106" s="8" t="s">
        <v>300</v>
      </c>
      <c r="G106" s="8" t="s">
        <v>790</v>
      </c>
    </row>
    <row r="107" spans="5:10">
      <c r="E107" s="8" t="s">
        <v>331</v>
      </c>
      <c r="F107" s="8" t="s">
        <v>330</v>
      </c>
      <c r="G107" s="8" t="s">
        <v>790</v>
      </c>
    </row>
    <row r="108" spans="5:10">
      <c r="E108" s="127" t="s">
        <v>286</v>
      </c>
      <c r="F108" s="8" t="s">
        <v>280</v>
      </c>
      <c r="G108" s="8" t="s">
        <v>791</v>
      </c>
    </row>
    <row r="109" spans="5:10">
      <c r="E109" s="8" t="s">
        <v>332</v>
      </c>
      <c r="F109" s="8" t="s">
        <v>330</v>
      </c>
      <c r="G109" s="8" t="s">
        <v>790</v>
      </c>
    </row>
    <row r="110" spans="5:10">
      <c r="E110" s="8" t="s">
        <v>333</v>
      </c>
      <c r="F110" s="8" t="s">
        <v>330</v>
      </c>
      <c r="G110" s="8" t="s">
        <v>790</v>
      </c>
    </row>
    <row r="111" spans="5:10">
      <c r="E111" s="130" t="s">
        <v>334</v>
      </c>
      <c r="F111" s="8" t="s">
        <v>330</v>
      </c>
      <c r="G111" s="8" t="s">
        <v>790</v>
      </c>
    </row>
    <row r="112" spans="5:10">
      <c r="E112" s="9" t="s">
        <v>335</v>
      </c>
      <c r="F112" s="8" t="s">
        <v>330</v>
      </c>
      <c r="G112" s="8" t="s">
        <v>790</v>
      </c>
    </row>
    <row r="113" spans="5:7">
      <c r="E113" s="8" t="s">
        <v>336</v>
      </c>
      <c r="F113" s="8" t="s">
        <v>330</v>
      </c>
      <c r="G113" s="8" t="s">
        <v>790</v>
      </c>
    </row>
    <row r="114" spans="5:7">
      <c r="E114" s="8" t="s">
        <v>337</v>
      </c>
      <c r="F114" s="8" t="s">
        <v>330</v>
      </c>
      <c r="G114" s="8" t="s">
        <v>790</v>
      </c>
    </row>
    <row r="115" spans="5:7">
      <c r="E115" s="8" t="s">
        <v>338</v>
      </c>
      <c r="F115" s="8" t="s">
        <v>330</v>
      </c>
      <c r="G115" s="8" t="s">
        <v>790</v>
      </c>
    </row>
    <row r="116" spans="5:7">
      <c r="E116" s="8" t="s">
        <v>339</v>
      </c>
      <c r="F116" s="8" t="s">
        <v>330</v>
      </c>
      <c r="G116" s="8" t="s">
        <v>790</v>
      </c>
    </row>
    <row r="117" spans="5:7">
      <c r="E117" s="127" t="s">
        <v>340</v>
      </c>
      <c r="F117" s="8" t="s">
        <v>330</v>
      </c>
      <c r="G117" s="8" t="s">
        <v>790</v>
      </c>
    </row>
    <row r="118" spans="5:7">
      <c r="E118" s="127" t="s">
        <v>341</v>
      </c>
      <c r="F118" s="8" t="s">
        <v>330</v>
      </c>
      <c r="G118" s="8" t="s">
        <v>790</v>
      </c>
    </row>
    <row r="119" spans="5:7">
      <c r="E119" s="9" t="s">
        <v>1055</v>
      </c>
      <c r="F119" s="8" t="s">
        <v>346</v>
      </c>
      <c r="G119" s="8" t="s">
        <v>790</v>
      </c>
    </row>
    <row r="120" spans="5:7">
      <c r="E120" s="8" t="s">
        <v>350</v>
      </c>
      <c r="F120" s="8" t="s">
        <v>346</v>
      </c>
      <c r="G120" s="8" t="s">
        <v>790</v>
      </c>
    </row>
    <row r="121" spans="5:7">
      <c r="E121" s="129" t="s">
        <v>351</v>
      </c>
      <c r="F121" s="8" t="s">
        <v>346</v>
      </c>
      <c r="G121" s="8" t="s">
        <v>790</v>
      </c>
    </row>
    <row r="122" spans="5:7">
      <c r="E122" s="129" t="s">
        <v>352</v>
      </c>
      <c r="F122" s="8" t="s">
        <v>346</v>
      </c>
      <c r="G122" s="8" t="s">
        <v>790</v>
      </c>
    </row>
    <row r="123" spans="5:7">
      <c r="E123" s="8" t="s">
        <v>353</v>
      </c>
      <c r="F123" s="8" t="s">
        <v>346</v>
      </c>
      <c r="G123" s="8" t="s">
        <v>790</v>
      </c>
    </row>
    <row r="124" spans="5:7">
      <c r="E124" s="131" t="s">
        <v>354</v>
      </c>
      <c r="F124" s="8" t="s">
        <v>346</v>
      </c>
      <c r="G124" s="8" t="s">
        <v>790</v>
      </c>
    </row>
    <row r="125" spans="5:7">
      <c r="E125" s="131" t="s">
        <v>355</v>
      </c>
      <c r="F125" s="8" t="s">
        <v>346</v>
      </c>
      <c r="G125" s="8" t="s">
        <v>790</v>
      </c>
    </row>
    <row r="126" spans="5:7">
      <c r="E126" s="8" t="s">
        <v>268</v>
      </c>
      <c r="F126" s="8" t="s">
        <v>346</v>
      </c>
      <c r="G126" s="8" t="s">
        <v>790</v>
      </c>
    </row>
    <row r="127" spans="5:7">
      <c r="E127" s="8" t="s">
        <v>356</v>
      </c>
      <c r="F127" s="8" t="s">
        <v>346</v>
      </c>
      <c r="G127" s="8" t="s">
        <v>790</v>
      </c>
    </row>
    <row r="128" spans="5:7">
      <c r="E128" s="8" t="s">
        <v>357</v>
      </c>
      <c r="F128" s="8" t="s">
        <v>346</v>
      </c>
      <c r="G128" s="8" t="s">
        <v>790</v>
      </c>
    </row>
    <row r="129" spans="5:7">
      <c r="E129" s="131" t="s">
        <v>358</v>
      </c>
      <c r="F129" s="8" t="s">
        <v>346</v>
      </c>
      <c r="G129" s="8" t="s">
        <v>790</v>
      </c>
    </row>
    <row r="130" spans="5:7">
      <c r="E130" s="8" t="s">
        <v>359</v>
      </c>
      <c r="F130" s="8" t="s">
        <v>346</v>
      </c>
      <c r="G130" s="8" t="s">
        <v>790</v>
      </c>
    </row>
    <row r="131" spans="5:7">
      <c r="E131" s="8" t="s">
        <v>360</v>
      </c>
      <c r="F131" s="8" t="s">
        <v>346</v>
      </c>
      <c r="G131" s="8" t="s">
        <v>790</v>
      </c>
    </row>
    <row r="132" spans="5:7">
      <c r="E132" s="8" t="s">
        <v>23</v>
      </c>
      <c r="F132" s="8" t="s">
        <v>363</v>
      </c>
      <c r="G132" s="8" t="s">
        <v>790</v>
      </c>
    </row>
    <row r="133" spans="5:7">
      <c r="E133" s="8" t="s">
        <v>364</v>
      </c>
      <c r="F133" s="8" t="s">
        <v>363</v>
      </c>
      <c r="G133" s="8" t="s">
        <v>790</v>
      </c>
    </row>
    <row r="134" spans="5:7">
      <c r="E134" s="8" t="s">
        <v>365</v>
      </c>
      <c r="F134" s="8" t="s">
        <v>363</v>
      </c>
      <c r="G134" s="8" t="s">
        <v>790</v>
      </c>
    </row>
    <row r="135" spans="5:7">
      <c r="E135" s="8" t="s">
        <v>366</v>
      </c>
      <c r="F135" s="8" t="s">
        <v>363</v>
      </c>
      <c r="G135" s="8" t="s">
        <v>790</v>
      </c>
    </row>
    <row r="136" spans="5:7">
      <c r="E136" s="8" t="s">
        <v>368</v>
      </c>
      <c r="F136" s="8" t="s">
        <v>363</v>
      </c>
      <c r="G136" s="8" t="s">
        <v>790</v>
      </c>
    </row>
    <row r="137" spans="5:7">
      <c r="E137" s="9" t="s">
        <v>376</v>
      </c>
      <c r="F137" s="8" t="s">
        <v>375</v>
      </c>
      <c r="G137" t="s">
        <v>789</v>
      </c>
    </row>
    <row r="138" spans="5:7">
      <c r="E138" s="8" t="s">
        <v>349</v>
      </c>
      <c r="F138" s="8" t="s">
        <v>375</v>
      </c>
      <c r="G138" s="8" t="s">
        <v>789</v>
      </c>
    </row>
    <row r="139" spans="5:7">
      <c r="E139" s="8" t="s">
        <v>377</v>
      </c>
      <c r="F139" s="8" t="s">
        <v>375</v>
      </c>
      <c r="G139" s="8" t="s">
        <v>789</v>
      </c>
    </row>
    <row r="140" spans="5:7">
      <c r="E140" s="9" t="s">
        <v>378</v>
      </c>
      <c r="F140" s="8" t="s">
        <v>375</v>
      </c>
      <c r="G140" s="8" t="s">
        <v>789</v>
      </c>
    </row>
    <row r="141" spans="5:7">
      <c r="E141" s="8" t="s">
        <v>487</v>
      </c>
      <c r="F141" s="8" t="s">
        <v>375</v>
      </c>
      <c r="G141" s="8" t="s">
        <v>789</v>
      </c>
    </row>
    <row r="142" spans="5:7">
      <c r="E142" s="9" t="s">
        <v>380</v>
      </c>
      <c r="F142" s="8" t="s">
        <v>375</v>
      </c>
      <c r="G142" s="8" t="s">
        <v>789</v>
      </c>
    </row>
    <row r="143" spans="5:7">
      <c r="E143" s="9" t="s">
        <v>381</v>
      </c>
      <c r="F143" s="8" t="s">
        <v>375</v>
      </c>
      <c r="G143" s="8" t="s">
        <v>789</v>
      </c>
    </row>
    <row r="144" spans="5:7">
      <c r="E144" s="9" t="s">
        <v>316</v>
      </c>
      <c r="F144" s="8" t="s">
        <v>375</v>
      </c>
      <c r="G144" s="8" t="s">
        <v>789</v>
      </c>
    </row>
    <row r="145" spans="5:7">
      <c r="E145" s="8" t="s">
        <v>382</v>
      </c>
      <c r="F145" s="8" t="s">
        <v>375</v>
      </c>
      <c r="G145" s="8" t="s">
        <v>789</v>
      </c>
    </row>
    <row r="146" spans="5:7">
      <c r="E146" s="9" t="s">
        <v>1071</v>
      </c>
      <c r="F146" t="s">
        <v>1071</v>
      </c>
      <c r="G146" t="s">
        <v>1071</v>
      </c>
    </row>
    <row r="147" spans="5:7">
      <c r="E147">
        <v>0</v>
      </c>
      <c r="F147">
        <v>0</v>
      </c>
      <c r="G147">
        <v>0</v>
      </c>
    </row>
    <row r="148" spans="5:7">
      <c r="E148" s="9" t="s">
        <v>220</v>
      </c>
      <c r="F148" t="s">
        <v>300</v>
      </c>
      <c r="G148" t="s">
        <v>790</v>
      </c>
    </row>
    <row r="149" spans="5:7">
      <c r="E149" t="s">
        <v>244</v>
      </c>
      <c r="F149" t="s">
        <v>230</v>
      </c>
      <c r="G149" t="s">
        <v>787</v>
      </c>
    </row>
    <row r="150" spans="5:7">
      <c r="E150" s="9" t="s">
        <v>828</v>
      </c>
      <c r="F150" t="s">
        <v>164</v>
      </c>
      <c r="G150" t="s">
        <v>787</v>
      </c>
    </row>
    <row r="151" spans="5:7">
      <c r="E151" t="s">
        <v>217</v>
      </c>
      <c r="F151" t="s">
        <v>202</v>
      </c>
      <c r="G151" t="s">
        <v>787</v>
      </c>
    </row>
    <row r="152" spans="5:7">
      <c r="E152" s="9" t="s">
        <v>117</v>
      </c>
      <c r="F152" t="s">
        <v>92</v>
      </c>
      <c r="G152" t="s">
        <v>787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"/>
  <dimension ref="A1:AB163"/>
  <sheetViews>
    <sheetView topLeftCell="B108" workbookViewId="0">
      <selection activeCell="H124" sqref="H124"/>
    </sheetView>
  </sheetViews>
  <sheetFormatPr defaultColWidth="14.42578125" defaultRowHeight="15" customHeight="1"/>
  <cols>
    <col min="1" max="2" width="8.7109375" customWidth="1"/>
    <col min="3" max="3" width="14.85546875" customWidth="1"/>
    <col min="4" max="26" width="8.7109375" customWidth="1"/>
  </cols>
  <sheetData>
    <row r="1" spans="1:28">
      <c r="A1" t="s">
        <v>710</v>
      </c>
    </row>
    <row r="3" spans="1:28" ht="15" customHeight="1">
      <c r="X3" s="402">
        <v>664315.71</v>
      </c>
    </row>
    <row r="4" spans="1:28">
      <c r="C4" s="475" t="s">
        <v>711</v>
      </c>
      <c r="D4" s="501" t="s">
        <v>712</v>
      </c>
      <c r="E4" s="567"/>
      <c r="F4" s="567"/>
      <c r="G4" s="567"/>
      <c r="H4" s="567"/>
      <c r="I4" s="567"/>
      <c r="J4" s="567"/>
      <c r="K4" s="567"/>
      <c r="L4" s="567"/>
      <c r="M4" s="567"/>
      <c r="N4" s="502"/>
      <c r="O4" s="475" t="s">
        <v>87</v>
      </c>
    </row>
    <row r="5" spans="1:28">
      <c r="C5" s="503"/>
      <c r="D5" s="43">
        <v>0</v>
      </c>
      <c r="E5" s="43" t="s">
        <v>713</v>
      </c>
      <c r="F5" s="43" t="s">
        <v>714</v>
      </c>
      <c r="G5" s="43" t="s">
        <v>715</v>
      </c>
      <c r="H5" s="43" t="s">
        <v>716</v>
      </c>
      <c r="I5" s="43" t="s">
        <v>717</v>
      </c>
      <c r="J5" s="43" t="s">
        <v>718</v>
      </c>
      <c r="K5" s="43" t="s">
        <v>719</v>
      </c>
      <c r="L5" s="43" t="s">
        <v>720</v>
      </c>
      <c r="M5" s="43" t="s">
        <v>721</v>
      </c>
      <c r="N5" s="43" t="s">
        <v>722</v>
      </c>
      <c r="O5" s="503"/>
    </row>
    <row r="6" spans="1:28">
      <c r="C6" s="43" t="s">
        <v>18</v>
      </c>
      <c r="D6" s="43">
        <f>COUNTIFS(Sheet1!$B$5:$B$2691, C6, Sheet1!$FT$5:$FT$2691, "0")</f>
        <v>8</v>
      </c>
      <c r="E6" s="43">
        <f>COUNTIFS(Sheet1!$B$5:$B$2691, C6, Sheet1!$FT$5:$FT$2691, "&gt;0", Sheet1!$FT$5:$FT$2691, "&lt;100")</f>
        <v>7</v>
      </c>
      <c r="F6" s="43">
        <f>COUNTIFS(Sheet1!$B$5:$B$2691, C6, Sheet1!$FT$5:$FT$2691, "&gt;=100", Sheet1!$FT$5:$FT$2691, "&lt;250")</f>
        <v>41</v>
      </c>
      <c r="G6" s="43">
        <f>COUNTIFS(Sheet1!$B$5:$B$2691, C6, Sheet1!$FT$5:$FT$2691, "&gt;=250", Sheet1!$FT$5:$FT$2691, "&lt;350")</f>
        <v>7</v>
      </c>
      <c r="H6" s="43">
        <f>COUNTIFS(Sheet1!$B$5:$B$2691, C6, Sheet1!$FT$5:$FT$2691, "&gt;=350", Sheet1!$FT$5:$FT$2691, "&lt;450")</f>
        <v>3</v>
      </c>
      <c r="I6" s="43">
        <f>COUNTIFS(Sheet1!$B$5:$B$2691, C6, Sheet1!$FT$5:$FT$2691, "&gt;=450", Sheet1!$FT$5:$FT$2691, "&lt;600")</f>
        <v>2</v>
      </c>
      <c r="J6" s="43">
        <f>COUNTIFS(Sheet1!$B$5:$B$2691, C6, Sheet1!$FT$5:$FT$2691, "&gt;=600", Sheet1!$FT$5:$FT$2691, "&lt;900")</f>
        <v>3</v>
      </c>
      <c r="K6" s="43">
        <f>COUNTIFS(Sheet1!$B$5:$B$2691, C6, Sheet1!$FT$5:$FT$2691, "&gt;=900", Sheet1!$FT$5:$FT$2691, "&lt;1200")</f>
        <v>3</v>
      </c>
      <c r="L6" s="43">
        <f>COUNTIFS(Sheet1!$B$5:$B$2691, C6, Sheet1!$FT$5:$FT$2691, "&gt;=1200", Sheet1!$FT$5:$FT$2691, "&lt;1500")</f>
        <v>2</v>
      </c>
      <c r="M6" s="43">
        <f>COUNTIFS(Sheet1!$B$5:$B$2691, C6, Sheet1!$FT$5:$FT$2691, "&gt;=1500", Sheet1!$FT$5:$FT$2691, "&lt;3000")</f>
        <v>2</v>
      </c>
      <c r="N6" s="43">
        <f>COUNTIFS(Sheet1!$B$5:$B$2691, C6, Sheet1!$FT$5:$FT$2691, "&gt;3000")</f>
        <v>3</v>
      </c>
      <c r="O6" s="43">
        <f t="shared" ref="O6:O22" si="0">SUM(D6:N6)</f>
        <v>81</v>
      </c>
      <c r="T6" s="281">
        <v>799893.15999999992</v>
      </c>
      <c r="U6">
        <f>SUMIF(Sheet1!$FT$5:$FT$2691, "&gt;=1500", Sheet1!$FT$5:$FT$2691)</f>
        <v>249145.38</v>
      </c>
      <c r="V6" s="276">
        <f>U6/T6</f>
        <v>0.31147332226218816</v>
      </c>
      <c r="AA6">
        <f>SUM(D17:G22)</f>
        <v>183</v>
      </c>
      <c r="AB6" s="224">
        <f>AA6/$AA$10</f>
        <v>0.46564885496183206</v>
      </c>
    </row>
    <row r="7" spans="1:28">
      <c r="C7" s="43" t="s">
        <v>38</v>
      </c>
      <c r="D7" s="43">
        <f>COUNTIFS(Sheet1!$B$5:$B$2691, C7, Sheet1!$FT$5:$FT$2691, "0")</f>
        <v>20</v>
      </c>
      <c r="E7" s="43">
        <f>COUNTIFS(Sheet1!$B$5:$B$2691, C7, Sheet1!$FT$5:$FT$2691, "&gt;0", Sheet1!$FT$5:$FT$2691, "&lt;100")</f>
        <v>6</v>
      </c>
      <c r="F7" s="43">
        <f>COUNTIFS(Sheet1!$B$5:$B$2691, C7, Sheet1!$FT$5:$FT$2691, "&gt;=100", Sheet1!$FT$5:$FT$2691, "&lt;250")</f>
        <v>33</v>
      </c>
      <c r="G7" s="43">
        <f>COUNTIFS(Sheet1!$B$5:$B$2691, C7, Sheet1!$FT$5:$FT$2691, "&gt;=250", Sheet1!$FT$5:$FT$2691, "&lt;350")</f>
        <v>17</v>
      </c>
      <c r="H7" s="43">
        <f>COUNTIFS(Sheet1!$B$5:$B$2691, C7, Sheet1!$FT$5:$FT$2691, "&gt;=350", Sheet1!$FT$5:$FT$2691, "&lt;450")</f>
        <v>6</v>
      </c>
      <c r="I7" s="43">
        <f>COUNTIFS(Sheet1!$B$5:$B$2691, C7, Sheet1!$FT$5:$FT$2691, "&gt;=450", Sheet1!$FT$5:$FT$2691, "&lt;600")</f>
        <v>1</v>
      </c>
      <c r="J7" s="43">
        <f>COUNTIFS(Sheet1!$B$5:$B$2691, C7, Sheet1!$FT$5:$FT$2691, "&gt;=600", Sheet1!$FT$5:$FT$2691, "&lt;900")</f>
        <v>5</v>
      </c>
      <c r="K7" s="43">
        <f>COUNTIFS(Sheet1!$B$5:$B$2691, C7, Sheet1!$FT$5:$FT$2691, "&gt;=900", Sheet1!$FT$5:$FT$2691, "&lt;1200")</f>
        <v>3</v>
      </c>
      <c r="L7" s="43">
        <f>COUNTIFS(Sheet1!$B$5:$B$2691, C7, Sheet1!$FT$5:$FT$2691, "&gt;=1200", Sheet1!$FT$5:$FT$2691, "&lt;1500")</f>
        <v>3</v>
      </c>
      <c r="M7" s="43">
        <f>COUNTIFS(Sheet1!$B$5:$B$2691, C7, Sheet1!$FT$5:$FT$2691, "&gt;=1500", Sheet1!$FT$5:$FT$2691, "&lt;3000")</f>
        <v>2</v>
      </c>
      <c r="N7" s="43">
        <f>COUNTIFS(Sheet1!$B$5:$B$2691, C7, Sheet1!$FT$5:$FT$2691, "&gt;3000")</f>
        <v>4</v>
      </c>
      <c r="O7" s="43">
        <f t="shared" si="0"/>
        <v>100</v>
      </c>
      <c r="Q7">
        <f>SUM(N6:N13)</f>
        <v>22</v>
      </c>
      <c r="U7">
        <f>SUMIFS(Sheet1!$FT$5:$FT$2691, Sheet1!$FT$5:$FT$2691, "&gt;=600", Sheet1!$FT$5:$FT$2691, "&lt;1500")</f>
        <v>179674.25</v>
      </c>
      <c r="V7" s="224">
        <f>U7/T6</f>
        <v>0.22462281087639258</v>
      </c>
      <c r="AA7">
        <f>SUM(H17:J22)</f>
        <v>139</v>
      </c>
      <c r="AB7" s="224">
        <f t="shared" ref="AB7" si="1">AA7/$AA$10</f>
        <v>0.35368956743002544</v>
      </c>
    </row>
    <row r="8" spans="1:28">
      <c r="C8" s="43" t="s">
        <v>43</v>
      </c>
      <c r="D8" s="43">
        <f>COUNTIFS(Sheet1!$B$5:$B$2691, C8, Sheet1!$FT$5:$FT$2691, "0")</f>
        <v>3</v>
      </c>
      <c r="E8" s="43">
        <f>COUNTIFS(Sheet1!$B$5:$B$2691, C8, Sheet1!$FT$5:$FT$2691, "&gt;0", Sheet1!$FT$5:$FT$2691, "&lt;100")</f>
        <v>6</v>
      </c>
      <c r="F8" s="43">
        <f>COUNTIFS(Sheet1!$B$5:$B$2691, C8, Sheet1!$FT$5:$FT$2691, "&gt;=100", Sheet1!$FT$5:$FT$2691, "&lt;250")</f>
        <v>23</v>
      </c>
      <c r="G8" s="43">
        <f>COUNTIFS(Sheet1!$B$5:$B$2691, C8, Sheet1!$FT$5:$FT$2691, "&gt;=250", Sheet1!$FT$5:$FT$2691, "&lt;350")</f>
        <v>8</v>
      </c>
      <c r="H8" s="43">
        <f>COUNTIFS(Sheet1!$B$5:$B$2691, C8, Sheet1!$FT$5:$FT$2691, "&gt;=350", Sheet1!$FT$5:$FT$2691, "&lt;450")</f>
        <v>7</v>
      </c>
      <c r="I8" s="43">
        <f>COUNTIFS(Sheet1!$B$5:$B$2691, C8, Sheet1!$FT$5:$FT$2691, "&gt;=450", Sheet1!$FT$5:$FT$2691, "&lt;600")</f>
        <v>6</v>
      </c>
      <c r="J8" s="43">
        <f>COUNTIFS(Sheet1!$B$5:$B$2691, C8, Sheet1!$FT$5:$FT$2691, "&gt;=600", Sheet1!$FT$5:$FT$2691, "&lt;900")</f>
        <v>7</v>
      </c>
      <c r="K8" s="43">
        <f>COUNTIFS(Sheet1!$B$5:$B$2691, C8, Sheet1!$FT$5:$FT$2691, "&gt;=900", Sheet1!$FT$5:$FT$2691, "&lt;1200")</f>
        <v>6</v>
      </c>
      <c r="L8" s="43">
        <f>COUNTIFS(Sheet1!$B$5:$B$2691, C8, Sheet1!$FT$5:$FT$2691, "&gt;=1200", Sheet1!$FT$5:$FT$2691, "&lt;1500")</f>
        <v>4</v>
      </c>
      <c r="M8" s="43">
        <f>COUNTIFS(Sheet1!$B$5:$B$2691, C8, Sheet1!$FT$5:$FT$2691, "&gt;=1500", Sheet1!$FT$5:$FT$2691, "&lt;3000")</f>
        <v>4</v>
      </c>
      <c r="N8" s="43">
        <f>COUNTIFS(Sheet1!$B$5:$B$2691, C8, Sheet1!$FT$5:$FT$2691, "&gt;3000")</f>
        <v>7</v>
      </c>
      <c r="O8" s="43">
        <f t="shared" si="0"/>
        <v>81</v>
      </c>
      <c r="U8">
        <f>SUMIFS(Sheet1!$FT$5:$FT$2691, Sheet1!$FT$5:$FT$2691, "&gt;0", Sheet1!$FT$5:$FT$2691, "&lt;600")</f>
        <v>236291.03000000003</v>
      </c>
      <c r="V8" s="224">
        <f>U8/T6</f>
        <v>0.29540323860251544</v>
      </c>
      <c r="AA8">
        <f>SUM(K17:N22)</f>
        <v>71</v>
      </c>
      <c r="AB8" s="224">
        <f>AA8/$AA$10</f>
        <v>0.1806615776081425</v>
      </c>
    </row>
    <row r="9" spans="1:28">
      <c r="C9" s="43" t="s">
        <v>44</v>
      </c>
      <c r="D9" s="43">
        <f>COUNTIFS(Sheet1!$B$5:$B$2691, C9, Sheet1!$FT$5:$FT$2691, "0")</f>
        <v>10</v>
      </c>
      <c r="E9" s="43">
        <f>COUNTIFS(Sheet1!$B$5:$B$2691, C9, Sheet1!$FT$5:$FT$2691, "&gt;0", Sheet1!$FT$5:$FT$2691, "&lt;100")</f>
        <v>5</v>
      </c>
      <c r="F9" s="43">
        <f>COUNTIFS(Sheet1!$B$5:$B$2691, C9, Sheet1!$FT$5:$FT$2691, "&gt;=100", Sheet1!$FT$5:$FT$2691, "&lt;250")</f>
        <v>62</v>
      </c>
      <c r="G9" s="43">
        <f>COUNTIFS(Sheet1!$B$5:$B$2691, C9, Sheet1!$FT$5:$FT$2691, "&gt;=250", Sheet1!$FT$5:$FT$2691, "&lt;350")</f>
        <v>10</v>
      </c>
      <c r="H9" s="43">
        <f>COUNTIFS(Sheet1!$B$5:$B$2691, C9, Sheet1!$FT$5:$FT$2691, "&gt;=350", Sheet1!$FT$5:$FT$2691, "&lt;450")</f>
        <v>5</v>
      </c>
      <c r="I9" s="43">
        <f>COUNTIFS(Sheet1!$B$5:$B$2691, C9, Sheet1!$FT$5:$FT$2691, "&gt;=450", Sheet1!$FT$5:$FT$2691, "&lt;600")</f>
        <v>5</v>
      </c>
      <c r="J9" s="43">
        <f>COUNTIFS(Sheet1!$B$5:$B$2691, C9, Sheet1!$FT$5:$FT$2691, "&gt;=600", Sheet1!$FT$5:$FT$2691, "&lt;900")</f>
        <v>1</v>
      </c>
      <c r="K9" s="43">
        <f>COUNTIFS(Sheet1!$B$5:$B$2691, C9, Sheet1!$FT$5:$FT$2691, "&gt;=900", Sheet1!$FT$5:$FT$2691, "&lt;1200")</f>
        <v>1</v>
      </c>
      <c r="L9" s="43">
        <f>COUNTIFS(Sheet1!$B$5:$B$2691, C9, Sheet1!$FT$5:$FT$2691, "&gt;=1200", Sheet1!$FT$5:$FT$2691, "&lt;1500")</f>
        <v>1</v>
      </c>
      <c r="M9" s="43">
        <f>COUNTIFS(Sheet1!$B$5:$B$2691, C9, Sheet1!$FT$5:$FT$2691, "&gt;=1500", Sheet1!$FT$5:$FT$2691, "&lt;3000")</f>
        <v>1</v>
      </c>
      <c r="N9" s="43">
        <f>COUNTIFS(Sheet1!$B$5:$B$2691, C9, Sheet1!$FT$5:$FT$2691, "&gt;3000")</f>
        <v>1</v>
      </c>
      <c r="O9" s="43">
        <f t="shared" si="0"/>
        <v>102</v>
      </c>
      <c r="U9">
        <v>0</v>
      </c>
    </row>
    <row r="10" spans="1:28">
      <c r="C10" s="43" t="s">
        <v>46</v>
      </c>
      <c r="D10" s="43">
        <f>COUNTIFS(Sheet1!$B$5:$B$2691, C10, Sheet1!$FT$5:$FT$2691, "0")</f>
        <v>7</v>
      </c>
      <c r="E10" s="43">
        <f>COUNTIFS(Sheet1!$B$5:$B$2691, C10, Sheet1!$FT$5:$FT$2691, "&gt;0", Sheet1!$FT$5:$FT$2691, "&lt;100")</f>
        <v>1</v>
      </c>
      <c r="F10" s="43">
        <f>COUNTIFS(Sheet1!$B$5:$B$2691, C10, Sheet1!$FT$5:$FT$2691, "&gt;=100", Sheet1!$FT$5:$FT$2691, "&lt;250")</f>
        <v>28</v>
      </c>
      <c r="G10" s="43">
        <f>COUNTIFS(Sheet1!$B$5:$B$2691, C10, Sheet1!$FT$5:$FT$2691, "&gt;=250", Sheet1!$FT$5:$FT$2691, "&lt;350")</f>
        <v>10</v>
      </c>
      <c r="H10" s="43">
        <f>COUNTIFS(Sheet1!$B$5:$B$2691, C10, Sheet1!$FT$5:$FT$2691, "&gt;=350", Sheet1!$FT$5:$FT$2691, "&lt;450")</f>
        <v>7</v>
      </c>
      <c r="I10" s="43">
        <f>COUNTIFS(Sheet1!$B$5:$B$2691, C10, Sheet1!$FT$5:$FT$2691, "&gt;=450", Sheet1!$FT$5:$FT$2691, "&lt;600")</f>
        <v>3</v>
      </c>
      <c r="J10" s="43">
        <f>COUNTIFS(Sheet1!$B$5:$B$2691, C10, Sheet1!$FT$5:$FT$2691, "&gt;=600", Sheet1!$FT$5:$FT$2691, "&lt;900")</f>
        <v>5</v>
      </c>
      <c r="K10" s="43">
        <f>COUNTIFS(Sheet1!$B$5:$B$2691, C10, Sheet1!$FT$5:$FT$2691, "&gt;=900", Sheet1!$FT$5:$FT$2691, "&lt;1200")</f>
        <v>5</v>
      </c>
      <c r="L10" s="43">
        <f>COUNTIFS(Sheet1!$B$5:$B$2691, C10, Sheet1!$FT$5:$FT$2691, "&gt;=1200", Sheet1!$FT$5:$FT$2691, "&lt;1500")</f>
        <v>3</v>
      </c>
      <c r="M10" s="43">
        <f>COUNTIFS(Sheet1!$B$5:$B$2691, C10, Sheet1!$FT$5:$FT$2691, "&gt;=1500", Sheet1!$FT$5:$FT$2691, "&lt;3000")</f>
        <v>7</v>
      </c>
      <c r="N10" s="43">
        <f>COUNTIFS(Sheet1!$B$5:$B$2691, C10, Sheet1!$FT$5:$FT$2691, "&gt;3000")</f>
        <v>3</v>
      </c>
      <c r="O10" s="43">
        <f t="shared" si="0"/>
        <v>79</v>
      </c>
      <c r="T10">
        <v>1689</v>
      </c>
      <c r="AA10">
        <f>SUM(D17:N22)</f>
        <v>393</v>
      </c>
    </row>
    <row r="11" spans="1:28">
      <c r="C11" s="43" t="s">
        <v>47</v>
      </c>
      <c r="D11" s="43">
        <f>COUNTIFS(Sheet1!$B$5:$B$2691, C11, Sheet1!$FT$5:$FT$2691, "0")</f>
        <v>16</v>
      </c>
      <c r="E11" s="43">
        <f>COUNTIFS(Sheet1!$B$5:$B$2691, C11, Sheet1!$FT$5:$FT$2691, "&gt;0", Sheet1!$FT$5:$FT$2691, "&lt;100")</f>
        <v>9</v>
      </c>
      <c r="F11" s="43">
        <f>COUNTIFS(Sheet1!$B$5:$B$2691, C11, Sheet1!$FT$5:$FT$2691, "&gt;=100", Sheet1!$FT$5:$FT$2691, "&lt;250")</f>
        <v>62</v>
      </c>
      <c r="G11" s="43">
        <f>COUNTIFS(Sheet1!$B$5:$B$2691, C11, Sheet1!$FT$5:$FT$2691, "&gt;=250", Sheet1!$FT$5:$FT$2691, "&lt;350")</f>
        <v>12</v>
      </c>
      <c r="H11" s="43">
        <f>COUNTIFS(Sheet1!$B$5:$B$2691, C11, Sheet1!$FT$5:$FT$2691, "&gt;=350", Sheet1!$FT$5:$FT$2691, "&lt;450")</f>
        <v>6</v>
      </c>
      <c r="I11" s="43">
        <f>COUNTIFS(Sheet1!$B$5:$B$2691, C11, Sheet1!$FT$5:$FT$2691, "&gt;=450", Sheet1!$FT$5:$FT$2691, "&lt;600")</f>
        <v>4</v>
      </c>
      <c r="J11" s="43">
        <f>COUNTIFS(Sheet1!$B$5:$B$2691, C11, Sheet1!$FT$5:$FT$2691, "&gt;=600", Sheet1!$FT$5:$FT$2691, "&lt;900")</f>
        <v>6</v>
      </c>
      <c r="K11" s="43">
        <f>COUNTIFS(Sheet1!$B$5:$B$2691, C11, Sheet1!$FT$5:$FT$2691, "&gt;=900", Sheet1!$FT$5:$FT$2691, "&lt;1200")</f>
        <v>5</v>
      </c>
      <c r="L11" s="43">
        <f>COUNTIFS(Sheet1!$B$5:$B$2691, C11, Sheet1!$FT$5:$FT$2691, "&gt;=1200", Sheet1!$FT$5:$FT$2691, "&lt;1500")</f>
        <v>1</v>
      </c>
      <c r="M11" s="43">
        <f>COUNTIFS(Sheet1!$B$5:$B$2691, C11, Sheet1!$FT$5:$FT$2691, "&gt;=1500", Sheet1!$FT$5:$FT$2691, "&lt;3000")</f>
        <v>3</v>
      </c>
      <c r="N11" s="43">
        <f>COUNTIFS(Sheet1!$B$5:$B$2691, C11, Sheet1!$FT$5:$FT$2691, "&gt;3000")</f>
        <v>2</v>
      </c>
      <c r="O11" s="43">
        <f t="shared" si="0"/>
        <v>126</v>
      </c>
    </row>
    <row r="12" spans="1:28">
      <c r="C12" s="43" t="s">
        <v>49</v>
      </c>
      <c r="D12" s="43">
        <f>COUNTIFS(Sheet1!$B$5:$B$2691, C12, Sheet1!$FT$5:$FT$2691, "0")</f>
        <v>6</v>
      </c>
      <c r="E12" s="43">
        <f>COUNTIFS(Sheet1!$B$5:$B$2691, C12, Sheet1!$FT$5:$FT$2691, "&gt;0", Sheet1!$FT$5:$FT$2691, "&lt;100")</f>
        <v>2</v>
      </c>
      <c r="F12" s="43">
        <f>COUNTIFS(Sheet1!$B$5:$B$2691, C12, Sheet1!$FT$5:$FT$2691, "&gt;=100", Sheet1!$FT$5:$FT$2691, "&lt;250")</f>
        <v>14</v>
      </c>
      <c r="G12" s="43">
        <f>COUNTIFS(Sheet1!$B$5:$B$2691, C12, Sheet1!$FT$5:$FT$2691, "&gt;=250", Sheet1!$FT$5:$FT$2691, "&lt;350")</f>
        <v>5</v>
      </c>
      <c r="H12" s="43">
        <f>COUNTIFS(Sheet1!$B$5:$B$2691, C12, Sheet1!$FT$5:$FT$2691, "&gt;=350", Sheet1!$FT$5:$FT$2691, "&lt;450")</f>
        <v>3</v>
      </c>
      <c r="I12" s="43">
        <f>COUNTIFS(Sheet1!$B$5:$B$2691, C12, Sheet1!$FT$5:$FT$2691, "&gt;=450", Sheet1!$FT$5:$FT$2691, "&lt;600")</f>
        <v>1</v>
      </c>
      <c r="J12" s="43">
        <f>COUNTIFS(Sheet1!$B$5:$B$2691, C12, Sheet1!$FT$5:$FT$2691, "&gt;=600", Sheet1!$FT$5:$FT$2691, "&lt;900")</f>
        <v>1</v>
      </c>
      <c r="K12" s="43">
        <f>COUNTIFS(Sheet1!$B$5:$B$2691, C12, Sheet1!$FT$5:$FT$2691, "&gt;=900", Sheet1!$FT$5:$FT$2691, "&lt;1200")</f>
        <v>3</v>
      </c>
      <c r="L12" s="43">
        <f>COUNTIFS(Sheet1!$B$5:$B$2691, C12, Sheet1!$FT$5:$FT$2691, "&gt;=1200", Sheet1!$FT$5:$FT$2691, "&lt;1500")</f>
        <v>1</v>
      </c>
      <c r="M12" s="43">
        <f>COUNTIFS(Sheet1!$B$5:$B$2691, C12, Sheet1!$FT$5:$FT$2691, "&gt;=1500", Sheet1!$FT$5:$FT$2691, "&lt;3000")</f>
        <v>1</v>
      </c>
      <c r="N12" s="43">
        <f>COUNTIFS(Sheet1!$B$5:$B$2691, C12, Sheet1!$FT$5:$FT$2691, "&gt;3000")</f>
        <v>1</v>
      </c>
      <c r="O12" s="43">
        <f t="shared" si="0"/>
        <v>38</v>
      </c>
      <c r="W12" t="s">
        <v>2201</v>
      </c>
      <c r="X12" t="s">
        <v>2234</v>
      </c>
    </row>
    <row r="13" spans="1:28">
      <c r="C13" s="43" t="s">
        <v>67</v>
      </c>
      <c r="D13" s="43">
        <f>COUNTIFS(Sheet1!$B$5:$B$2691, C13, Sheet1!$FT$5:$FT$2691, "0")</f>
        <v>22</v>
      </c>
      <c r="E13" s="43">
        <f>COUNTIFS(Sheet1!$B$5:$B$2691, C13, Sheet1!$FT$5:$FT$2691, "&gt;0", Sheet1!$FT$5:$FT$2691, "&lt;100")</f>
        <v>32</v>
      </c>
      <c r="F13" s="43">
        <f>COUNTIFS(Sheet1!$B$5:$B$2691, C13, Sheet1!$FT$5:$FT$2691, "&gt;=100", Sheet1!$FT$5:$FT$2691, "&lt;250")</f>
        <v>117</v>
      </c>
      <c r="G13" s="43">
        <f>COUNTIFS(Sheet1!$B$5:$B$2691, C13, Sheet1!$FT$5:$FT$2691, "&gt;=250", Sheet1!$FT$5:$FT$2691, "&lt;350")</f>
        <v>18</v>
      </c>
      <c r="H13" s="43">
        <f>COUNTIFS(Sheet1!$B$5:$B$2691, C13, Sheet1!$FT$5:$FT$2691, "&gt;=350", Sheet1!$FT$5:$FT$2691, "&lt;450")</f>
        <v>13</v>
      </c>
      <c r="I13" s="43">
        <f>COUNTIFS(Sheet1!$B$5:$B$2691, C13, Sheet1!$FT$5:$FT$2691, "&gt;=450", Sheet1!$FT$5:$FT$2691, "&lt;600")</f>
        <v>6</v>
      </c>
      <c r="J13" s="43">
        <f>COUNTIFS(Sheet1!$B$5:$B$2691, C13, Sheet1!$FT$5:$FT$2691, "&gt;=600", Sheet1!$FT$5:$FT$2691, "&lt;900")</f>
        <v>5</v>
      </c>
      <c r="K13" s="43">
        <f>COUNTIFS(Sheet1!$B$5:$B$2691, C13, Sheet1!$FT$5:$FT$2691, "&gt;=900", Sheet1!$FT$5:$FT$2691, "&lt;1200")</f>
        <v>1</v>
      </c>
      <c r="L13" s="43">
        <f>COUNTIFS(Sheet1!$B$5:$B$2691, C13, Sheet1!$FT$5:$FT$2691, "&gt;=1200", Sheet1!$FT$5:$FT$2691, "&lt;1500")</f>
        <v>0</v>
      </c>
      <c r="M13" s="43">
        <f>COUNTIFS(Sheet1!$B$5:$B$2691, C13, Sheet1!$FT$5:$FT$2691, "&gt;=1500", Sheet1!$FT$5:$FT$2691, "&lt;3000")</f>
        <v>2</v>
      </c>
      <c r="N13" s="43">
        <f>COUNTIFS(Sheet1!$B$5:$B$2691, C13, Sheet1!$FT$5:$FT$2691, "&gt;3000")</f>
        <v>1</v>
      </c>
      <c r="O13" s="43">
        <f t="shared" si="0"/>
        <v>217</v>
      </c>
      <c r="T13" t="s">
        <v>2235</v>
      </c>
      <c r="U13" s="283">
        <f>SUMIF(Sheet1!$FT$5:$FT$2691, "&gt;=1500", Sheet1!$FT$5:$FT$2691)</f>
        <v>249145.38</v>
      </c>
      <c r="V13">
        <f>SUM(M23:N23)</f>
        <v>71</v>
      </c>
      <c r="W13" s="276">
        <f>U13/$X$3</f>
        <v>0.37504062639132835</v>
      </c>
      <c r="X13" s="224">
        <f>V13/$O$23</f>
        <v>5.0969131371141424E-2</v>
      </c>
      <c r="AA13">
        <f>SUM(D16:G16)</f>
        <v>9</v>
      </c>
      <c r="AB13" s="224">
        <f>AA13/$AA$16</f>
        <v>0.34615384615384615</v>
      </c>
    </row>
    <row r="14" spans="1:28">
      <c r="C14" s="43" t="s">
        <v>68</v>
      </c>
      <c r="D14" s="43">
        <f>COUNTIFS(Sheet1!$B$5:$B$2691, C14, Sheet1!$FT$5:$FT$2691, "0")</f>
        <v>1</v>
      </c>
      <c r="E14" s="43">
        <f>COUNTIFS(Sheet1!$B$5:$B$2691, C14, Sheet1!$FT$5:$FT$2691, "&gt;0", Sheet1!$FT$5:$FT$2691, "&lt;100")</f>
        <v>5</v>
      </c>
      <c r="F14" s="43">
        <f>COUNTIFS(Sheet1!$B$5:$B$2691, C14, Sheet1!$FT$5:$FT$2691, "&gt;=100", Sheet1!$FT$5:$FT$2691, "&lt;250")</f>
        <v>25</v>
      </c>
      <c r="G14" s="43">
        <f>COUNTIFS(Sheet1!$B$5:$B$2691, C14, Sheet1!$FT$5:$FT$2691, "&gt;=250", Sheet1!$FT$5:$FT$2691, "&lt;350")</f>
        <v>17</v>
      </c>
      <c r="H14" s="43">
        <f>COUNTIFS(Sheet1!$B$5:$B$2691, C14, Sheet1!$FT$5:$FT$2691, "&gt;=350", Sheet1!$FT$5:$FT$2691, "&lt;450")</f>
        <v>9</v>
      </c>
      <c r="I14" s="43">
        <f>COUNTIFS(Sheet1!$B$5:$B$2691, C14, Sheet1!$FT$5:$FT$2691, "&gt;=450", Sheet1!$FT$5:$FT$2691, "&lt;600")</f>
        <v>12</v>
      </c>
      <c r="J14" s="43">
        <f>COUNTIFS(Sheet1!$B$5:$B$2691, C14, Sheet1!$FT$5:$FT$2691, "&gt;=600", Sheet1!$FT$5:$FT$2691, "&lt;900")</f>
        <v>13</v>
      </c>
      <c r="K14" s="43">
        <f>COUNTIFS(Sheet1!$B$5:$B$2691, C14, Sheet1!$FT$5:$FT$2691, "&gt;=900", Sheet1!$FT$5:$FT$2691, "&lt;1200")</f>
        <v>3</v>
      </c>
      <c r="L14" s="43">
        <f>COUNTIFS(Sheet1!$B$5:$B$2691, C14, Sheet1!$FT$5:$FT$2691, "&gt;=1200", Sheet1!$FT$5:$FT$2691, "&lt;1500")</f>
        <v>0</v>
      </c>
      <c r="M14" s="43">
        <f>COUNTIFS(Sheet1!$B$5:$B$2691, C14, Sheet1!$FT$5:$FT$2691, "&gt;=1500", Sheet1!$FT$5:$FT$2691, "&lt;3000")</f>
        <v>1</v>
      </c>
      <c r="N14" s="43">
        <f>COUNTIFS(Sheet1!$B$5:$B$2691, C14, Sheet1!$FT$5:$FT$2691, "&gt;3000")</f>
        <v>1</v>
      </c>
      <c r="O14" s="43">
        <f t="shared" si="0"/>
        <v>87</v>
      </c>
      <c r="Q14">
        <f>SUM(N14:N15)</f>
        <v>1</v>
      </c>
      <c r="T14" t="s">
        <v>2236</v>
      </c>
      <c r="U14" s="283">
        <f>SUMIFS(Sheet1!$FT$5:$FT$2691, Sheet1!$FT$5:$FT$2691, "&gt;=600", Sheet1!$FT$5:$FT$2691, "&lt;1500")</f>
        <v>179674.25</v>
      </c>
      <c r="V14">
        <f>SUM(J23:L23)</f>
        <v>196</v>
      </c>
      <c r="W14" s="276">
        <f>U14/$X$3</f>
        <v>0.27046515278104744</v>
      </c>
      <c r="X14" s="224">
        <f t="shared" ref="X14:X16" si="2">V14/$O$23</f>
        <v>0.1407035175879397</v>
      </c>
      <c r="AA14">
        <f>SUM(H16:J16)</f>
        <v>16</v>
      </c>
      <c r="AB14" s="224">
        <f t="shared" ref="AB14:AB15" si="3">AA14/$AA$16</f>
        <v>0.61538461538461542</v>
      </c>
    </row>
    <row r="15" spans="1:28">
      <c r="C15" s="43" t="s">
        <v>69</v>
      </c>
      <c r="D15" s="43">
        <f>COUNTIFS(Sheet1!$B$5:$B$2691, C15, Sheet1!$FT$5:$FT$2691, "0")</f>
        <v>0</v>
      </c>
      <c r="E15" s="43">
        <f>COUNTIFS(Sheet1!$B$5:$B$2691, C15, Sheet1!$FT$5:$FT$2691, "&gt;0", Sheet1!$FT$5:$FT$2691, "&lt;100")</f>
        <v>6</v>
      </c>
      <c r="F15" s="43">
        <f>COUNTIFS(Sheet1!$B$5:$B$2691, C15, Sheet1!$FT$5:$FT$2691, "&gt;=100", Sheet1!$FT$5:$FT$2691, "&lt;250")</f>
        <v>35</v>
      </c>
      <c r="G15" s="43">
        <f>COUNTIFS(Sheet1!$B$5:$B$2691, C15, Sheet1!$FT$5:$FT$2691, "&gt;=250", Sheet1!$FT$5:$FT$2691, "&lt;350")</f>
        <v>8</v>
      </c>
      <c r="H15" s="43">
        <f>COUNTIFS(Sheet1!$B$5:$B$2691, C15, Sheet1!$FT$5:$FT$2691, "&gt;=350", Sheet1!$FT$5:$FT$2691, "&lt;450")</f>
        <v>8</v>
      </c>
      <c r="I15" s="43">
        <f>COUNTIFS(Sheet1!$B$5:$B$2691, C15, Sheet1!$FT$5:$FT$2691, "&gt;=450", Sheet1!$FT$5:$FT$2691, "&lt;600")</f>
        <v>2</v>
      </c>
      <c r="J15" s="43">
        <f>COUNTIFS(Sheet1!$B$5:$B$2691, C15, Sheet1!$FT$5:$FT$2691, "&gt;=600", Sheet1!$FT$5:$FT$2691, "&lt;900")</f>
        <v>3</v>
      </c>
      <c r="K15" s="43">
        <f>COUNTIFS(Sheet1!$B$5:$B$2691, C15, Sheet1!$FT$5:$FT$2691, "&gt;=900", Sheet1!$FT$5:$FT$2691, "&lt;1200")</f>
        <v>1</v>
      </c>
      <c r="L15" s="43">
        <f>COUNTIFS(Sheet1!$B$5:$B$2691, C15, Sheet1!$FT$5:$FT$2691, "&gt;=1200", Sheet1!$FT$5:$FT$2691, "&lt;1500")</f>
        <v>0</v>
      </c>
      <c r="M15" s="43">
        <f>COUNTIFS(Sheet1!$B$5:$B$2691, C15, Sheet1!$FT$5:$FT$2691, "&gt;=1500", Sheet1!$FT$5:$FT$2691, "&lt;3000")</f>
        <v>0</v>
      </c>
      <c r="N15" s="43">
        <f>COUNTIFS(Sheet1!$B$5:$B$2691, C15, Sheet1!$FT$5:$FT$2691, "&gt;3000")</f>
        <v>0</v>
      </c>
      <c r="O15" s="43">
        <f t="shared" si="0"/>
        <v>63</v>
      </c>
      <c r="T15" t="s">
        <v>2237</v>
      </c>
      <c r="U15" s="283">
        <f>SUMIFS(Sheet1!$FT$5:$FT$2691, Sheet1!$FT$5:$FT$2691, "&gt;0", Sheet1!$FT$5:$FT$2691, "&lt;600")</f>
        <v>236291.03000000003</v>
      </c>
      <c r="V15">
        <f>SUM(E23:I23)</f>
        <v>1020</v>
      </c>
      <c r="W15" s="276">
        <f>U15/$X$3</f>
        <v>0.35569086571804848</v>
      </c>
      <c r="X15" s="224">
        <f t="shared" si="2"/>
        <v>0.73223259152907394</v>
      </c>
      <c r="AA15">
        <v>1</v>
      </c>
      <c r="AB15" s="224">
        <f t="shared" si="3"/>
        <v>3.8461538461538464E-2</v>
      </c>
    </row>
    <row r="16" spans="1:28">
      <c r="C16" s="43" t="s">
        <v>80</v>
      </c>
      <c r="D16" s="43">
        <f>COUNTIFS(Sheet1!$B$5:$B$2691, C16, Sheet1!$FT$5:$FT$2691, "0")</f>
        <v>0</v>
      </c>
      <c r="E16" s="43">
        <f>COUNTIFS(Sheet1!$B$5:$B$2691, C16, Sheet1!$FT$5:$FT$2691, "&gt;0", Sheet1!$FT$5:$FT$2691, "&lt;100")</f>
        <v>2</v>
      </c>
      <c r="F16" s="43">
        <f>COUNTIFS(Sheet1!$B$5:$B$2691, C16, Sheet1!$FT$5:$FT$2691, "&gt;=100", Sheet1!$FT$5:$FT$2691, "&lt;250")</f>
        <v>5</v>
      </c>
      <c r="G16" s="43">
        <f>COUNTIFS(Sheet1!$B$5:$B$2691, C16, Sheet1!$FT$5:$FT$2691, "&gt;=250", Sheet1!$FT$5:$FT$2691, "&lt;350")</f>
        <v>2</v>
      </c>
      <c r="H16" s="43">
        <f>COUNTIFS(Sheet1!$B$5:$B$2691, C16, Sheet1!$FT$5:$FT$2691, "&gt;=350", Sheet1!$FT$5:$FT$2691, "&lt;450")</f>
        <v>5</v>
      </c>
      <c r="I16" s="43">
        <f>COUNTIFS(Sheet1!$B$5:$B$2691, C16, Sheet1!$FT$5:$FT$2691, "&gt;=450", Sheet1!$FT$5:$FT$2691, "&lt;600")</f>
        <v>8</v>
      </c>
      <c r="J16" s="43">
        <f>COUNTIFS(Sheet1!$B$5:$B$2691, C16, Sheet1!$FT$5:$FT$2691, "&gt;=600", Sheet1!$FT$5:$FT$2691, "&lt;900")</f>
        <v>3</v>
      </c>
      <c r="K16" s="43">
        <f>COUNTIFS(Sheet1!$B$5:$B$2691, C16, Sheet1!$FT$5:$FT$2691, "&gt;=900", Sheet1!$FT$5:$FT$2691, "&lt;1200")</f>
        <v>1</v>
      </c>
      <c r="L16" s="43">
        <f>COUNTIFS(Sheet1!$B$5:$B$2691, C16, Sheet1!$FT$5:$FT$2691, "&gt;=1200", Sheet1!$FT$5:$FT$2691, "&lt;1500")</f>
        <v>0</v>
      </c>
      <c r="M16" s="43">
        <f>COUNTIFS(Sheet1!$B$5:$B$2691, C16, Sheet1!$FT$5:$FT$2691, "&gt;=1500", Sheet1!$FT$5:$FT$2691, "&lt;3000")</f>
        <v>0</v>
      </c>
      <c r="N16" s="43">
        <f>COUNTIFS(Sheet1!$B$5:$B$2691, C16, Sheet1!$FT$5:$FT$2691, "&gt;3000")</f>
        <v>0</v>
      </c>
      <c r="O16" s="43">
        <f t="shared" si="0"/>
        <v>26</v>
      </c>
      <c r="Q16">
        <f>SUM(N16:N20)</f>
        <v>8</v>
      </c>
      <c r="T16" t="s">
        <v>2233</v>
      </c>
      <c r="U16" s="283">
        <v>0</v>
      </c>
      <c r="V16">
        <v>106</v>
      </c>
      <c r="W16" s="224">
        <v>0</v>
      </c>
      <c r="X16" s="224">
        <f t="shared" si="2"/>
        <v>7.6094759511844939E-2</v>
      </c>
      <c r="AA16">
        <v>26</v>
      </c>
    </row>
    <row r="17" spans="1:28">
      <c r="C17" s="43" t="s">
        <v>72</v>
      </c>
      <c r="D17" s="43">
        <f>COUNTIFS(Sheet1!$B$5:$B$2691, C17, Sheet1!$FT$5:$FT$2691, "0")</f>
        <v>2</v>
      </c>
      <c r="E17" s="43">
        <f>COUNTIFS(Sheet1!$B$5:$B$2691, C17, Sheet1!$FT$5:$FT$2691, "&gt;0", Sheet1!$FT$5:$FT$2691, "&lt;100")</f>
        <v>0</v>
      </c>
      <c r="F17" s="43">
        <f>COUNTIFS(Sheet1!$B$5:$B$2691, C17, Sheet1!$FT$5:$FT$2691, "&gt;=100", Sheet1!$FT$5:$FT$2691, "&lt;250")</f>
        <v>16</v>
      </c>
      <c r="G17" s="43">
        <f>COUNTIFS(Sheet1!$B$5:$B$2691, C17, Sheet1!$FT$5:$FT$2691, "&gt;=250", Sheet1!$FT$5:$FT$2691, "&lt;350")</f>
        <v>13</v>
      </c>
      <c r="H17" s="43">
        <f>COUNTIFS(Sheet1!$B$5:$B$2691, C17, Sheet1!$FT$5:$FT$2691, "&gt;=350", Sheet1!$FT$5:$FT$2691, "&lt;450")</f>
        <v>5</v>
      </c>
      <c r="I17" s="43">
        <f>COUNTIFS(Sheet1!$B$5:$B$2691, C17, Sheet1!$FT$5:$FT$2691, "&gt;=450", Sheet1!$FT$5:$FT$2691, "&lt;600")</f>
        <v>10</v>
      </c>
      <c r="J17" s="43">
        <f>COUNTIFS(Sheet1!$B$5:$B$2691, C17, Sheet1!$FT$5:$FT$2691, "&gt;=600", Sheet1!$FT$5:$FT$2691, "&lt;900")</f>
        <v>14</v>
      </c>
      <c r="K17" s="43">
        <f>COUNTIFS(Sheet1!$B$5:$B$2691, C17, Sheet1!$FT$5:$FT$2691, "&gt;=900", Sheet1!$FT$5:$FT$2691, "&lt;1200")</f>
        <v>12</v>
      </c>
      <c r="L17" s="43">
        <f>COUNTIFS(Sheet1!$B$5:$B$2691, C17, Sheet1!$FT$5:$FT$2691, "&gt;=1200", Sheet1!$FT$5:$FT$2691, "&lt;1500")</f>
        <v>6</v>
      </c>
      <c r="M17" s="43">
        <f>COUNTIFS(Sheet1!$B$5:$B$2691, C17, Sheet1!$FT$5:$FT$2691, "&gt;=1500", Sheet1!$FT$5:$FT$2691, "&lt;3000")</f>
        <v>5</v>
      </c>
      <c r="N17" s="43">
        <f>COUNTIFS(Sheet1!$B$5:$B$2691, C17, Sheet1!$FT$5:$FT$2691, "&gt;3000")</f>
        <v>0</v>
      </c>
      <c r="O17" s="43">
        <f t="shared" si="0"/>
        <v>83</v>
      </c>
    </row>
    <row r="18" spans="1:28">
      <c r="C18" s="43" t="s">
        <v>73</v>
      </c>
      <c r="D18" s="43">
        <f>COUNTIFS(Sheet1!$B$5:$B$2691, C18, Sheet1!$FT$5:$FT$2691, "0")</f>
        <v>1</v>
      </c>
      <c r="E18" s="43">
        <f>COUNTIFS(Sheet1!$B$5:$B$2691, C18, Sheet1!$FT$5:$FT$2691, "&gt;0", Sheet1!$FT$5:$FT$2691, "&lt;100")</f>
        <v>2</v>
      </c>
      <c r="F18" s="43">
        <f>COUNTIFS(Sheet1!$B$5:$B$2691, C18, Sheet1!$FT$5:$FT$2691, "&gt;=100", Sheet1!$FT$5:$FT$2691, "&lt;250")</f>
        <v>10</v>
      </c>
      <c r="G18" s="43">
        <f>COUNTIFS(Sheet1!$B$5:$B$2691, C18, Sheet1!$FT$5:$FT$2691, "&gt;=250", Sheet1!$FT$5:$FT$2691, "&lt;350")</f>
        <v>12</v>
      </c>
      <c r="H18" s="43">
        <f>COUNTIFS(Sheet1!$B$5:$B$2691, C18, Sheet1!$FT$5:$FT$2691, "&gt;=350", Sheet1!$FT$5:$FT$2691, "&lt;450")</f>
        <v>7</v>
      </c>
      <c r="I18" s="43">
        <f>COUNTIFS(Sheet1!$B$5:$B$2691, C18, Sheet1!$FT$5:$FT$2691, "&gt;=450", Sheet1!$FT$5:$FT$2691, "&lt;600")</f>
        <v>6</v>
      </c>
      <c r="J18" s="43">
        <f>COUNTIFS(Sheet1!$B$5:$B$2691, C18, Sheet1!$FT$5:$FT$2691, "&gt;=600", Sheet1!$FT$5:$FT$2691, "&lt;900")</f>
        <v>7</v>
      </c>
      <c r="K18" s="43">
        <f>COUNTIFS(Sheet1!$B$5:$B$2691, C18, Sheet1!$FT$5:$FT$2691, "&gt;=900", Sheet1!$FT$5:$FT$2691, "&lt;1200")</f>
        <v>3</v>
      </c>
      <c r="L18" s="43">
        <f>COUNTIFS(Sheet1!$B$5:$B$2691, C18, Sheet1!$FT$5:$FT$2691, "&gt;=1200", Sheet1!$FT$5:$FT$2691, "&lt;1500")</f>
        <v>0</v>
      </c>
      <c r="M18" s="43">
        <f>COUNTIFS(Sheet1!$B$5:$B$2691, C18, Sheet1!$FT$5:$FT$2691, "&gt;=1500", Sheet1!$FT$5:$FT$2691, "&lt;3000")</f>
        <v>0</v>
      </c>
      <c r="N18" s="43">
        <f>COUNTIFS(Sheet1!$B$5:$B$2691, C18, Sheet1!$FT$5:$FT$2691, "&gt;3000")</f>
        <v>1</v>
      </c>
      <c r="O18" s="43">
        <f t="shared" si="0"/>
        <v>49</v>
      </c>
      <c r="AA18" s="153">
        <f>SUM(D21:G21)</f>
        <v>12</v>
      </c>
      <c r="AB18" s="224">
        <f>AA18/$AA$21</f>
        <v>0.5714285714285714</v>
      </c>
    </row>
    <row r="19" spans="1:28">
      <c r="C19" s="43" t="s">
        <v>71</v>
      </c>
      <c r="D19" s="43">
        <f>COUNTIFS(Sheet1!$B$5:$B$2691, C19, Sheet1!$FT$5:$FT$2691, "0")</f>
        <v>2</v>
      </c>
      <c r="E19" s="43">
        <f>COUNTIFS(Sheet1!$B$5:$B$2691, C19, Sheet1!$FT$5:$FT$2691, "&gt;0", Sheet1!$FT$5:$FT$2691, "&lt;100")</f>
        <v>0</v>
      </c>
      <c r="F19" s="43">
        <f>COUNTIFS(Sheet1!$B$5:$B$2691, C19, Sheet1!$FT$5:$FT$2691, "&gt;=100", Sheet1!$FT$5:$FT$2691, "&lt;250")</f>
        <v>0</v>
      </c>
      <c r="G19" s="43">
        <f>COUNTIFS(Sheet1!$B$5:$B$2691, C19, Sheet1!$FT$5:$FT$2691, "&gt;=250", Sheet1!$FT$5:$FT$2691, "&lt;350")</f>
        <v>1</v>
      </c>
      <c r="H19" s="43">
        <f>COUNTIFS(Sheet1!$B$5:$B$2691, C19, Sheet1!$FT$5:$FT$2691, "&gt;=350", Sheet1!$FT$5:$FT$2691, "&lt;450")</f>
        <v>3</v>
      </c>
      <c r="I19" s="43">
        <f>COUNTIFS(Sheet1!$B$5:$B$2691, C19, Sheet1!$FT$5:$FT$2691, "&gt;=450", Sheet1!$FT$5:$FT$2691, "&lt;600")</f>
        <v>6</v>
      </c>
      <c r="J19" s="43">
        <f>COUNTIFS(Sheet1!$B$5:$B$2691, C19, Sheet1!$FT$5:$FT$2691, "&gt;=600", Sheet1!$FT$5:$FT$2691, "&lt;900")</f>
        <v>8</v>
      </c>
      <c r="K19" s="43">
        <f>COUNTIFS(Sheet1!$B$5:$B$2691, C19, Sheet1!$FT$5:$FT$2691, "&gt;=900", Sheet1!$FT$5:$FT$2691, "&lt;1200")</f>
        <v>7</v>
      </c>
      <c r="L19" s="43">
        <f>COUNTIFS(Sheet1!$B$5:$B$2691, C19, Sheet1!$FT$5:$FT$2691, "&gt;=1200", Sheet1!$FT$5:$FT$2691, "&lt;1500")</f>
        <v>3</v>
      </c>
      <c r="M19" s="43">
        <f>COUNTIFS(Sheet1!$B$5:$B$2691, C19, Sheet1!$FT$5:$FT$2691, "&gt;=1500", Sheet1!$FT$5:$FT$2691, "&lt;3000")</f>
        <v>3</v>
      </c>
      <c r="N19" s="43">
        <f>COUNTIFS(Sheet1!$B$5:$B$2691, C19, Sheet1!$FT$5:$FT$2691, "&gt;3000")</f>
        <v>0</v>
      </c>
      <c r="O19" s="43">
        <f t="shared" si="0"/>
        <v>33</v>
      </c>
      <c r="AA19">
        <f>SUM(H21:J21)</f>
        <v>8</v>
      </c>
      <c r="AB19" s="224">
        <f t="shared" ref="AB19:AB20" si="4">AA19/$AA$21</f>
        <v>0.38095238095238093</v>
      </c>
    </row>
    <row r="20" spans="1:28">
      <c r="C20" s="43" t="s">
        <v>181</v>
      </c>
      <c r="D20" s="43">
        <f>COUNTIFS(Sheet1!$B$5:$B$2691, C20, Sheet1!$FT$5:$FT$2691, "0")</f>
        <v>8</v>
      </c>
      <c r="E20" s="43">
        <f>COUNTIFS(Sheet1!$B$5:$B$2691, C20, Sheet1!$FT$5:$FT$2691, "&gt;0", Sheet1!$FT$5:$FT$2691, "&lt;100")</f>
        <v>9</v>
      </c>
      <c r="F20" s="43">
        <f>COUNTIFS(Sheet1!$B$5:$B$2691, C20, Sheet1!$FT$5:$FT$2691, "&gt;=100", Sheet1!$FT$5:$FT$2691, "&lt;250")</f>
        <v>62</v>
      </c>
      <c r="G20" s="43">
        <f>COUNTIFS(Sheet1!$B$5:$B$2691, C20, Sheet1!$FT$5:$FT$2691, "&gt;=250", Sheet1!$FT$5:$FT$2691, "&lt;350")</f>
        <v>28</v>
      </c>
      <c r="H20" s="43">
        <f>COUNTIFS(Sheet1!$B$5:$B$2691, C20, Sheet1!$FT$5:$FT$2691, "&gt;=350", Sheet1!$FT$5:$FT$2691, "&lt;450")</f>
        <v>24</v>
      </c>
      <c r="I20" s="43">
        <f>COUNTIFS(Sheet1!$B$5:$B$2691, C20, Sheet1!$FT$5:$FT$2691, "&gt;=450", Sheet1!$FT$5:$FT$2691, "&lt;600")</f>
        <v>15</v>
      </c>
      <c r="J20" s="43">
        <f>COUNTIFS(Sheet1!$B$5:$B$2691, C20, Sheet1!$FT$5:$FT$2691, "&gt;=600", Sheet1!$FT$5:$FT$2691, "&lt;900")</f>
        <v>19</v>
      </c>
      <c r="K20" s="43">
        <f>COUNTIFS(Sheet1!$B$5:$B$2691, C20, Sheet1!$FT$5:$FT$2691, "&gt;=900", Sheet1!$FT$5:$FT$2691, "&lt;1200")</f>
        <v>10</v>
      </c>
      <c r="L20" s="43">
        <f>COUNTIFS(Sheet1!$B$5:$B$2691, C20, Sheet1!$FT$5:$FT$2691, "&gt;=1200", Sheet1!$FT$5:$FT$2691, "&lt;1500")</f>
        <v>4</v>
      </c>
      <c r="M20" s="43">
        <f>COUNTIFS(Sheet1!$B$5:$B$2691, C20, Sheet1!$FT$5:$FT$2691, "&gt;=1500", Sheet1!$FT$5:$FT$2691, "&lt;3000")</f>
        <v>9</v>
      </c>
      <c r="N20" s="43">
        <f>COUNTIFS(Sheet1!$B$5:$B$2691, C20, Sheet1!$FT$5:$FT$2691, "&gt;3000")</f>
        <v>7</v>
      </c>
      <c r="O20" s="43">
        <f t="shared" si="0"/>
        <v>195</v>
      </c>
      <c r="AA20">
        <f>SUM(K21:N21)</f>
        <v>1</v>
      </c>
      <c r="AB20" s="224">
        <f t="shared" si="4"/>
        <v>4.7619047619047616E-2</v>
      </c>
    </row>
    <row r="21" spans="1:28">
      <c r="A21" s="8"/>
      <c r="B21" s="8"/>
      <c r="C21" s="43" t="s">
        <v>192</v>
      </c>
      <c r="D21" s="43">
        <f>COUNTIFS(Sheet1!$B$5:$B$2691, C21, Sheet1!$FT$5:$FT$2691, "0")</f>
        <v>0</v>
      </c>
      <c r="E21" s="43">
        <f>COUNTIFS(Sheet1!$B$5:$B$2691, C21, Sheet1!$FT$5:$FT$2691, "&gt;0", Sheet1!$FT$5:$FT$2691, "&lt;100")</f>
        <v>0</v>
      </c>
      <c r="F21" s="43">
        <f>COUNTIFS(Sheet1!$B$5:$B$2691, C21, Sheet1!$FT$5:$FT$2691, "&gt;=100", Sheet1!$FT$5:$FT$2691, "&lt;250")</f>
        <v>9</v>
      </c>
      <c r="G21" s="43">
        <f>COUNTIFS(Sheet1!$B$5:$B$2691, C21, Sheet1!$FT$5:$FT$2691, "&gt;=250", Sheet1!$FT$5:$FT$2691, "&lt;350")</f>
        <v>3</v>
      </c>
      <c r="H21" s="43">
        <f>COUNTIFS(Sheet1!$B$5:$B$2691, C21, Sheet1!$FT$5:$FT$2691, "&gt;=350", Sheet1!$FT$5:$FT$2691, "&lt;450")</f>
        <v>3</v>
      </c>
      <c r="I21" s="43">
        <f>COUNTIFS(Sheet1!$B$5:$B$2691, C21, Sheet1!$FT$5:$FT$2691, "&gt;=450", Sheet1!$FT$5:$FT$2691, "&lt;600")</f>
        <v>4</v>
      </c>
      <c r="J21" s="43">
        <f>COUNTIFS(Sheet1!$B$5:$B$2691, C21, Sheet1!$FT$5:$FT$2691, "&gt;=600", Sheet1!$FT$5:$FT$2691, "&lt;900")</f>
        <v>1</v>
      </c>
      <c r="K21" s="43">
        <f>COUNTIFS(Sheet1!$B$5:$B$2691, C21, Sheet1!$FT$5:$FT$2691, "&gt;=900", Sheet1!$FT$5:$FT$2691, "&lt;1200")</f>
        <v>1</v>
      </c>
      <c r="L21" s="43">
        <f>COUNTIFS(Sheet1!$B$5:$B$2691, C21, Sheet1!$FT$5:$FT$2691, "&gt;=1200", Sheet1!$FT$5:$FT$2691, "&lt;1500")</f>
        <v>0</v>
      </c>
      <c r="M21" s="43">
        <f>COUNTIFS(Sheet1!$B$5:$B$2691, C21, Sheet1!$FT$5:$FT$2691, "&gt;=1500", Sheet1!$FT$5:$FT$2691, "&lt;3000")</f>
        <v>0</v>
      </c>
      <c r="N21" s="43">
        <f>COUNTIFS(Sheet1!$B$5:$B$2691, C21, Sheet1!$FT$5:$FT$2691, "&gt;3000")</f>
        <v>0</v>
      </c>
      <c r="O21" s="43">
        <f t="shared" si="0"/>
        <v>21</v>
      </c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>
        <v>21</v>
      </c>
    </row>
    <row r="22" spans="1:28">
      <c r="A22" s="8"/>
      <c r="B22" s="8"/>
      <c r="C22" s="43" t="s">
        <v>194</v>
      </c>
      <c r="D22" s="43">
        <f>COUNTIFS(Sheet1!$B$5:$B$2691, C22, Sheet1!$FT$5:$FT$2691, "0")</f>
        <v>0</v>
      </c>
      <c r="E22" s="43">
        <f>COUNTIFS(Sheet1!$B$5:$B$2691, C22, Sheet1!$FT$5:$FT$2691, "&gt;0", Sheet1!$FT$5:$FT$2691, "&lt;100")</f>
        <v>0</v>
      </c>
      <c r="F22" s="43">
        <f>COUNTIFS(Sheet1!$B$5:$B$2691, C22, Sheet1!$FT$5:$FT$2691, "&gt;=100", Sheet1!$FT$5:$FT$2691, "&lt;250")</f>
        <v>2</v>
      </c>
      <c r="G22" s="43">
        <f>COUNTIFS(Sheet1!$B$5:$B$2691, C22, Sheet1!$FT$5:$FT$2691, "&gt;=250", Sheet1!$FT$5:$FT$2691, "&lt;350")</f>
        <v>3</v>
      </c>
      <c r="H22" s="43">
        <f>COUNTIFS(Sheet1!$B$5:$B$2691, C22, Sheet1!$FT$5:$FT$2691, "&gt;=350", Sheet1!$FT$5:$FT$2691, "&lt;450")</f>
        <v>2</v>
      </c>
      <c r="I22" s="43">
        <f>COUNTIFS(Sheet1!$B$5:$B$2691, C22, Sheet1!$FT$5:$FT$2691, "&gt;=450", Sheet1!$FT$5:$FT$2691, "&lt;600")</f>
        <v>3</v>
      </c>
      <c r="J22" s="43">
        <f>COUNTIFS(Sheet1!$B$5:$B$2691, C22, Sheet1!$FT$5:$FT$2691, "&gt;=600", Sheet1!$FT$5:$FT$2691, "&lt;900")</f>
        <v>2</v>
      </c>
      <c r="K22" s="43">
        <f>COUNTIFS(Sheet1!$B$5:$B$2691, C22, Sheet1!$FT$5:$FT$2691, "&gt;=900", Sheet1!$FT$5:$FT$2691, "&lt;1200")</f>
        <v>0</v>
      </c>
      <c r="L22" s="43">
        <f>COUNTIFS(Sheet1!$B$5:$B$2691, C22, Sheet1!$FT$5:$FT$2691, "&gt;=1200", Sheet1!$FT$5:$FT$2691, "&lt;1500")</f>
        <v>0</v>
      </c>
      <c r="M22" s="43">
        <f>COUNTIFS(Sheet1!$B$5:$B$2691, C22, Sheet1!$FT$5:$FT$2691, "&gt;=1500", Sheet1!$FT$5:$FT$2691, "&lt;3000")</f>
        <v>0</v>
      </c>
      <c r="N22" s="43">
        <f>COUNTIFS(Sheet1!$B$5:$B$2691, C22, Sheet1!$FT$5:$FT$2691, "&gt;3000")</f>
        <v>0</v>
      </c>
      <c r="O22" s="43">
        <f t="shared" si="0"/>
        <v>12</v>
      </c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8">
      <c r="C23" s="43" t="s">
        <v>87</v>
      </c>
      <c r="D23" s="43">
        <f t="shared" ref="D23:O23" si="5">SUM(D5:D22)</f>
        <v>106</v>
      </c>
      <c r="E23" s="43">
        <f t="shared" si="5"/>
        <v>92</v>
      </c>
      <c r="F23" s="43">
        <f t="shared" si="5"/>
        <v>544</v>
      </c>
      <c r="G23" s="43">
        <f t="shared" si="5"/>
        <v>174</v>
      </c>
      <c r="H23" s="43">
        <f t="shared" si="5"/>
        <v>116</v>
      </c>
      <c r="I23" s="43">
        <f t="shared" si="5"/>
        <v>94</v>
      </c>
      <c r="J23" s="43">
        <f t="shared" si="5"/>
        <v>103</v>
      </c>
      <c r="K23" s="43">
        <f t="shared" si="5"/>
        <v>65</v>
      </c>
      <c r="L23" s="43">
        <f t="shared" si="5"/>
        <v>28</v>
      </c>
      <c r="M23" s="43">
        <f t="shared" si="5"/>
        <v>40</v>
      </c>
      <c r="N23" s="43">
        <f t="shared" si="5"/>
        <v>31</v>
      </c>
      <c r="O23" s="43">
        <f t="shared" si="5"/>
        <v>1393</v>
      </c>
    </row>
    <row r="29" spans="1:28">
      <c r="C29" s="475"/>
      <c r="D29" s="501" t="s">
        <v>712</v>
      </c>
      <c r="E29" s="567"/>
      <c r="F29" s="567"/>
      <c r="G29" s="567"/>
      <c r="H29" s="567"/>
      <c r="I29" s="567"/>
      <c r="J29" s="567"/>
      <c r="K29" s="567"/>
      <c r="L29" s="567"/>
      <c r="M29" s="567"/>
      <c r="N29" s="502"/>
      <c r="O29" s="475" t="s">
        <v>87</v>
      </c>
    </row>
    <row r="30" spans="1:28">
      <c r="C30" s="503"/>
      <c r="D30" s="43">
        <v>0</v>
      </c>
      <c r="E30" s="43" t="s">
        <v>713</v>
      </c>
      <c r="F30" s="43" t="s">
        <v>714</v>
      </c>
      <c r="G30" s="43" t="s">
        <v>715</v>
      </c>
      <c r="H30" s="43" t="s">
        <v>716</v>
      </c>
      <c r="I30" s="43" t="s">
        <v>717</v>
      </c>
      <c r="J30" s="43" t="s">
        <v>718</v>
      </c>
      <c r="K30" s="43" t="s">
        <v>719</v>
      </c>
      <c r="L30" s="43" t="s">
        <v>720</v>
      </c>
      <c r="M30" s="43" t="s">
        <v>721</v>
      </c>
      <c r="N30" s="43" t="s">
        <v>722</v>
      </c>
      <c r="O30" s="503"/>
    </row>
    <row r="31" spans="1:28">
      <c r="C31" s="43" t="s">
        <v>18</v>
      </c>
      <c r="D31" s="100">
        <f t="shared" ref="D31:D47" si="6">D6/O6</f>
        <v>9.8765432098765427E-2</v>
      </c>
      <c r="E31" s="100">
        <f t="shared" ref="E31:E48" si="7">E6/O6</f>
        <v>8.6419753086419748E-2</v>
      </c>
      <c r="F31" s="100">
        <f t="shared" ref="F31:F48" si="8">F6/O6</f>
        <v>0.50617283950617287</v>
      </c>
      <c r="G31" s="100">
        <f t="shared" ref="G31:G48" si="9">G6/O6</f>
        <v>8.6419753086419748E-2</v>
      </c>
      <c r="H31" s="100">
        <f t="shared" ref="H31:H48" si="10">H6/O6</f>
        <v>3.7037037037037035E-2</v>
      </c>
      <c r="I31" s="100">
        <f t="shared" ref="I31:I48" si="11">I6/O6</f>
        <v>2.4691358024691357E-2</v>
      </c>
      <c r="J31" s="100">
        <f t="shared" ref="J31:J48" si="12">J6/O6</f>
        <v>3.7037037037037035E-2</v>
      </c>
      <c r="K31" s="100">
        <f t="shared" ref="K31:K48" si="13">K6/O6</f>
        <v>3.7037037037037035E-2</v>
      </c>
      <c r="L31" s="100">
        <f t="shared" ref="L31:L48" si="14">L6/O6</f>
        <v>2.4691358024691357E-2</v>
      </c>
      <c r="M31" s="100">
        <f t="shared" ref="M31:M48" si="15">M6/O6</f>
        <v>2.4691358024691357E-2</v>
      </c>
      <c r="N31" s="100">
        <f t="shared" ref="N31:N48" si="16">N6/O6</f>
        <v>3.7037037037037035E-2</v>
      </c>
      <c r="O31" s="100">
        <f t="shared" ref="O31:O48" si="17">O6/O6</f>
        <v>1</v>
      </c>
    </row>
    <row r="32" spans="1:28">
      <c r="C32" s="43" t="s">
        <v>38</v>
      </c>
      <c r="D32" s="100">
        <f t="shared" si="6"/>
        <v>0.2</v>
      </c>
      <c r="E32" s="100">
        <f t="shared" si="7"/>
        <v>0.06</v>
      </c>
      <c r="F32" s="100">
        <f t="shared" si="8"/>
        <v>0.33</v>
      </c>
      <c r="G32" s="100">
        <f t="shared" si="9"/>
        <v>0.17</v>
      </c>
      <c r="H32" s="100">
        <f t="shared" si="10"/>
        <v>0.06</v>
      </c>
      <c r="I32" s="100">
        <f t="shared" si="11"/>
        <v>0.01</v>
      </c>
      <c r="J32" s="100">
        <f t="shared" si="12"/>
        <v>0.05</v>
      </c>
      <c r="K32" s="100">
        <f t="shared" si="13"/>
        <v>0.03</v>
      </c>
      <c r="L32" s="100">
        <f t="shared" si="14"/>
        <v>0.03</v>
      </c>
      <c r="M32" s="100">
        <f t="shared" si="15"/>
        <v>0.02</v>
      </c>
      <c r="N32" s="100">
        <f t="shared" si="16"/>
        <v>0.04</v>
      </c>
      <c r="O32" s="100">
        <f t="shared" si="17"/>
        <v>1</v>
      </c>
    </row>
    <row r="33" spans="1:26">
      <c r="C33" s="43" t="s">
        <v>43</v>
      </c>
      <c r="D33" s="100">
        <f t="shared" si="6"/>
        <v>3.7037037037037035E-2</v>
      </c>
      <c r="E33" s="100">
        <f t="shared" si="7"/>
        <v>7.407407407407407E-2</v>
      </c>
      <c r="F33" s="100">
        <f t="shared" si="8"/>
        <v>0.2839506172839506</v>
      </c>
      <c r="G33" s="100">
        <f t="shared" si="9"/>
        <v>9.8765432098765427E-2</v>
      </c>
      <c r="H33" s="100">
        <f t="shared" si="10"/>
        <v>8.6419753086419748E-2</v>
      </c>
      <c r="I33" s="100">
        <f t="shared" si="11"/>
        <v>7.407407407407407E-2</v>
      </c>
      <c r="J33" s="100">
        <f t="shared" si="12"/>
        <v>8.6419753086419748E-2</v>
      </c>
      <c r="K33" s="100">
        <f t="shared" si="13"/>
        <v>7.407407407407407E-2</v>
      </c>
      <c r="L33" s="100">
        <f t="shared" si="14"/>
        <v>4.9382716049382713E-2</v>
      </c>
      <c r="M33" s="100">
        <f t="shared" si="15"/>
        <v>4.9382716049382713E-2</v>
      </c>
      <c r="N33" s="100">
        <f t="shared" si="16"/>
        <v>8.6419753086419748E-2</v>
      </c>
      <c r="O33" s="100">
        <f t="shared" si="17"/>
        <v>1</v>
      </c>
    </row>
    <row r="34" spans="1:26">
      <c r="C34" s="43" t="s">
        <v>44</v>
      </c>
      <c r="D34" s="100">
        <f t="shared" si="6"/>
        <v>9.8039215686274508E-2</v>
      </c>
      <c r="E34" s="100">
        <f t="shared" si="7"/>
        <v>4.9019607843137254E-2</v>
      </c>
      <c r="F34" s="100">
        <f t="shared" si="8"/>
        <v>0.60784313725490191</v>
      </c>
      <c r="G34" s="100">
        <f t="shared" si="9"/>
        <v>9.8039215686274508E-2</v>
      </c>
      <c r="H34" s="100">
        <f t="shared" si="10"/>
        <v>4.9019607843137254E-2</v>
      </c>
      <c r="I34" s="100">
        <f t="shared" si="11"/>
        <v>4.9019607843137254E-2</v>
      </c>
      <c r="J34" s="100">
        <f t="shared" si="12"/>
        <v>9.8039215686274508E-3</v>
      </c>
      <c r="K34" s="100">
        <f t="shared" si="13"/>
        <v>9.8039215686274508E-3</v>
      </c>
      <c r="L34" s="100">
        <f t="shared" si="14"/>
        <v>9.8039215686274508E-3</v>
      </c>
      <c r="M34" s="100">
        <f t="shared" si="15"/>
        <v>9.8039215686274508E-3</v>
      </c>
      <c r="N34" s="100">
        <f t="shared" si="16"/>
        <v>9.8039215686274508E-3</v>
      </c>
      <c r="O34" s="100">
        <f t="shared" si="17"/>
        <v>1</v>
      </c>
    </row>
    <row r="35" spans="1:26">
      <c r="C35" s="43" t="s">
        <v>46</v>
      </c>
      <c r="D35" s="100">
        <f t="shared" si="6"/>
        <v>8.8607594936708861E-2</v>
      </c>
      <c r="E35" s="100">
        <f t="shared" si="7"/>
        <v>1.2658227848101266E-2</v>
      </c>
      <c r="F35" s="100">
        <f t="shared" si="8"/>
        <v>0.35443037974683544</v>
      </c>
      <c r="G35" s="100">
        <f t="shared" si="9"/>
        <v>0.12658227848101267</v>
      </c>
      <c r="H35" s="100">
        <f t="shared" si="10"/>
        <v>8.8607594936708861E-2</v>
      </c>
      <c r="I35" s="100">
        <f t="shared" si="11"/>
        <v>3.7974683544303799E-2</v>
      </c>
      <c r="J35" s="100">
        <f t="shared" si="12"/>
        <v>6.3291139240506333E-2</v>
      </c>
      <c r="K35" s="100">
        <f t="shared" si="13"/>
        <v>6.3291139240506333E-2</v>
      </c>
      <c r="L35" s="100">
        <f t="shared" si="14"/>
        <v>3.7974683544303799E-2</v>
      </c>
      <c r="M35" s="100">
        <f t="shared" si="15"/>
        <v>8.8607594936708861E-2</v>
      </c>
      <c r="N35" s="100">
        <f t="shared" si="16"/>
        <v>3.7974683544303799E-2</v>
      </c>
      <c r="O35" s="100">
        <f t="shared" si="17"/>
        <v>1</v>
      </c>
    </row>
    <row r="36" spans="1:26">
      <c r="C36" s="43" t="s">
        <v>47</v>
      </c>
      <c r="D36" s="100">
        <f t="shared" si="6"/>
        <v>0.12698412698412698</v>
      </c>
      <c r="E36" s="100">
        <f t="shared" si="7"/>
        <v>7.1428571428571425E-2</v>
      </c>
      <c r="F36" s="100">
        <f t="shared" si="8"/>
        <v>0.49206349206349204</v>
      </c>
      <c r="G36" s="100">
        <f t="shared" si="9"/>
        <v>9.5238095238095233E-2</v>
      </c>
      <c r="H36" s="100">
        <f t="shared" si="10"/>
        <v>4.7619047619047616E-2</v>
      </c>
      <c r="I36" s="100">
        <f t="shared" si="11"/>
        <v>3.1746031746031744E-2</v>
      </c>
      <c r="J36" s="100">
        <f t="shared" si="12"/>
        <v>4.7619047619047616E-2</v>
      </c>
      <c r="K36" s="100">
        <f t="shared" si="13"/>
        <v>3.968253968253968E-2</v>
      </c>
      <c r="L36" s="100">
        <f t="shared" si="14"/>
        <v>7.9365079365079361E-3</v>
      </c>
      <c r="M36" s="100">
        <f t="shared" si="15"/>
        <v>2.3809523809523808E-2</v>
      </c>
      <c r="N36" s="100">
        <f t="shared" si="16"/>
        <v>1.5873015873015872E-2</v>
      </c>
      <c r="O36" s="100">
        <f t="shared" si="17"/>
        <v>1</v>
      </c>
    </row>
    <row r="37" spans="1:26">
      <c r="C37" s="43" t="s">
        <v>49</v>
      </c>
      <c r="D37" s="100">
        <f t="shared" si="6"/>
        <v>0.15789473684210525</v>
      </c>
      <c r="E37" s="100">
        <f t="shared" si="7"/>
        <v>5.2631578947368418E-2</v>
      </c>
      <c r="F37" s="100">
        <f t="shared" si="8"/>
        <v>0.36842105263157893</v>
      </c>
      <c r="G37" s="100">
        <f t="shared" si="9"/>
        <v>0.13157894736842105</v>
      </c>
      <c r="H37" s="100">
        <f t="shared" si="10"/>
        <v>7.8947368421052627E-2</v>
      </c>
      <c r="I37" s="100">
        <f t="shared" si="11"/>
        <v>2.6315789473684209E-2</v>
      </c>
      <c r="J37" s="100">
        <f t="shared" si="12"/>
        <v>2.6315789473684209E-2</v>
      </c>
      <c r="K37" s="100">
        <f t="shared" si="13"/>
        <v>7.8947368421052627E-2</v>
      </c>
      <c r="L37" s="100">
        <f t="shared" si="14"/>
        <v>2.6315789473684209E-2</v>
      </c>
      <c r="M37" s="100">
        <f t="shared" si="15"/>
        <v>2.6315789473684209E-2</v>
      </c>
      <c r="N37" s="100">
        <f t="shared" si="16"/>
        <v>2.6315789473684209E-2</v>
      </c>
      <c r="O37" s="100">
        <f t="shared" si="17"/>
        <v>1</v>
      </c>
    </row>
    <row r="38" spans="1:26">
      <c r="C38" s="43" t="s">
        <v>67</v>
      </c>
      <c r="D38" s="100">
        <f t="shared" si="6"/>
        <v>0.10138248847926268</v>
      </c>
      <c r="E38" s="100">
        <f t="shared" si="7"/>
        <v>0.14746543778801843</v>
      </c>
      <c r="F38" s="100">
        <f t="shared" si="8"/>
        <v>0.53917050691244239</v>
      </c>
      <c r="G38" s="100">
        <f t="shared" si="9"/>
        <v>8.294930875576037E-2</v>
      </c>
      <c r="H38" s="100">
        <f t="shared" si="10"/>
        <v>5.9907834101382486E-2</v>
      </c>
      <c r="I38" s="100">
        <f t="shared" si="11"/>
        <v>2.7649769585253458E-2</v>
      </c>
      <c r="J38" s="100">
        <f t="shared" si="12"/>
        <v>2.3041474654377881E-2</v>
      </c>
      <c r="K38" s="100">
        <f t="shared" si="13"/>
        <v>4.608294930875576E-3</v>
      </c>
      <c r="L38" s="100">
        <f t="shared" si="14"/>
        <v>0</v>
      </c>
      <c r="M38" s="100">
        <f t="shared" si="15"/>
        <v>9.2165898617511521E-3</v>
      </c>
      <c r="N38" s="100">
        <f t="shared" si="16"/>
        <v>4.608294930875576E-3</v>
      </c>
      <c r="O38" s="100">
        <f t="shared" si="17"/>
        <v>1</v>
      </c>
    </row>
    <row r="39" spans="1:26">
      <c r="C39" s="43" t="s">
        <v>68</v>
      </c>
      <c r="D39" s="100">
        <f t="shared" si="6"/>
        <v>1.1494252873563218E-2</v>
      </c>
      <c r="E39" s="100">
        <f t="shared" si="7"/>
        <v>5.7471264367816091E-2</v>
      </c>
      <c r="F39" s="100">
        <f t="shared" si="8"/>
        <v>0.28735632183908044</v>
      </c>
      <c r="G39" s="100">
        <f t="shared" si="9"/>
        <v>0.19540229885057472</v>
      </c>
      <c r="H39" s="100">
        <f t="shared" si="10"/>
        <v>0.10344827586206896</v>
      </c>
      <c r="I39" s="100">
        <f t="shared" si="11"/>
        <v>0.13793103448275862</v>
      </c>
      <c r="J39" s="100">
        <f t="shared" si="12"/>
        <v>0.14942528735632185</v>
      </c>
      <c r="K39" s="100">
        <f t="shared" si="13"/>
        <v>3.4482758620689655E-2</v>
      </c>
      <c r="L39" s="100">
        <f t="shared" si="14"/>
        <v>0</v>
      </c>
      <c r="M39" s="100">
        <f t="shared" si="15"/>
        <v>1.1494252873563218E-2</v>
      </c>
      <c r="N39" s="100">
        <f t="shared" si="16"/>
        <v>1.1494252873563218E-2</v>
      </c>
      <c r="O39" s="100">
        <f t="shared" si="17"/>
        <v>1</v>
      </c>
    </row>
    <row r="40" spans="1:26">
      <c r="C40" s="43" t="s">
        <v>69</v>
      </c>
      <c r="D40" s="100">
        <f t="shared" si="6"/>
        <v>0</v>
      </c>
      <c r="E40" s="100">
        <f t="shared" si="7"/>
        <v>9.5238095238095233E-2</v>
      </c>
      <c r="F40" s="100">
        <f t="shared" si="8"/>
        <v>0.55555555555555558</v>
      </c>
      <c r="G40" s="100">
        <f t="shared" si="9"/>
        <v>0.12698412698412698</v>
      </c>
      <c r="H40" s="100">
        <f t="shared" si="10"/>
        <v>0.12698412698412698</v>
      </c>
      <c r="I40" s="100">
        <f t="shared" si="11"/>
        <v>3.1746031746031744E-2</v>
      </c>
      <c r="J40" s="100">
        <f t="shared" si="12"/>
        <v>4.7619047619047616E-2</v>
      </c>
      <c r="K40" s="100">
        <f t="shared" si="13"/>
        <v>1.5873015873015872E-2</v>
      </c>
      <c r="L40" s="100">
        <f t="shared" si="14"/>
        <v>0</v>
      </c>
      <c r="M40" s="100">
        <f t="shared" si="15"/>
        <v>0</v>
      </c>
      <c r="N40" s="100">
        <f t="shared" si="16"/>
        <v>0</v>
      </c>
      <c r="O40" s="100">
        <f t="shared" si="17"/>
        <v>1</v>
      </c>
    </row>
    <row r="41" spans="1:26">
      <c r="C41" s="43" t="s">
        <v>80</v>
      </c>
      <c r="D41" s="100">
        <f t="shared" si="6"/>
        <v>0</v>
      </c>
      <c r="E41" s="100">
        <f t="shared" si="7"/>
        <v>7.6923076923076927E-2</v>
      </c>
      <c r="F41" s="100">
        <f t="shared" si="8"/>
        <v>0.19230769230769232</v>
      </c>
      <c r="G41" s="100">
        <f t="shared" si="9"/>
        <v>7.6923076923076927E-2</v>
      </c>
      <c r="H41" s="100">
        <f t="shared" si="10"/>
        <v>0.19230769230769232</v>
      </c>
      <c r="I41" s="100">
        <f t="shared" si="11"/>
        <v>0.30769230769230771</v>
      </c>
      <c r="J41" s="100">
        <f t="shared" si="12"/>
        <v>0.11538461538461539</v>
      </c>
      <c r="K41" s="100">
        <f t="shared" si="13"/>
        <v>3.8461538461538464E-2</v>
      </c>
      <c r="L41" s="100">
        <f t="shared" si="14"/>
        <v>0</v>
      </c>
      <c r="M41" s="100">
        <f t="shared" si="15"/>
        <v>0</v>
      </c>
      <c r="N41" s="100">
        <f t="shared" si="16"/>
        <v>0</v>
      </c>
      <c r="O41" s="100">
        <f t="shared" si="17"/>
        <v>1</v>
      </c>
    </row>
    <row r="42" spans="1:26">
      <c r="C42" s="43" t="s">
        <v>72</v>
      </c>
      <c r="D42" s="100">
        <f t="shared" si="6"/>
        <v>2.4096385542168676E-2</v>
      </c>
      <c r="E42" s="100">
        <f t="shared" si="7"/>
        <v>0</v>
      </c>
      <c r="F42" s="100">
        <f t="shared" si="8"/>
        <v>0.19277108433734941</v>
      </c>
      <c r="G42" s="100">
        <f t="shared" si="9"/>
        <v>0.15662650602409639</v>
      </c>
      <c r="H42" s="100">
        <f t="shared" si="10"/>
        <v>6.0240963855421686E-2</v>
      </c>
      <c r="I42" s="100">
        <f t="shared" si="11"/>
        <v>0.12048192771084337</v>
      </c>
      <c r="J42" s="100">
        <f t="shared" si="12"/>
        <v>0.16867469879518071</v>
      </c>
      <c r="K42" s="100">
        <f t="shared" si="13"/>
        <v>0.14457831325301204</v>
      </c>
      <c r="L42" s="100">
        <f t="shared" si="14"/>
        <v>7.2289156626506021E-2</v>
      </c>
      <c r="M42" s="100">
        <f t="shared" si="15"/>
        <v>6.0240963855421686E-2</v>
      </c>
      <c r="N42" s="100">
        <f t="shared" si="16"/>
        <v>0</v>
      </c>
      <c r="O42" s="100">
        <f t="shared" si="17"/>
        <v>1</v>
      </c>
    </row>
    <row r="43" spans="1:26">
      <c r="C43" s="43" t="s">
        <v>73</v>
      </c>
      <c r="D43" s="100">
        <f t="shared" si="6"/>
        <v>2.0408163265306121E-2</v>
      </c>
      <c r="E43" s="100">
        <f t="shared" si="7"/>
        <v>4.0816326530612242E-2</v>
      </c>
      <c r="F43" s="100">
        <f t="shared" si="8"/>
        <v>0.20408163265306123</v>
      </c>
      <c r="G43" s="100">
        <f t="shared" si="9"/>
        <v>0.24489795918367346</v>
      </c>
      <c r="H43" s="100">
        <f t="shared" si="10"/>
        <v>0.14285714285714285</v>
      </c>
      <c r="I43" s="100">
        <f t="shared" si="11"/>
        <v>0.12244897959183673</v>
      </c>
      <c r="J43" s="100">
        <f t="shared" si="12"/>
        <v>0.14285714285714285</v>
      </c>
      <c r="K43" s="100">
        <f t="shared" si="13"/>
        <v>6.1224489795918366E-2</v>
      </c>
      <c r="L43" s="100">
        <f t="shared" si="14"/>
        <v>0</v>
      </c>
      <c r="M43" s="100">
        <f t="shared" si="15"/>
        <v>0</v>
      </c>
      <c r="N43" s="100">
        <f t="shared" si="16"/>
        <v>2.0408163265306121E-2</v>
      </c>
      <c r="O43" s="100">
        <f t="shared" si="17"/>
        <v>1</v>
      </c>
    </row>
    <row r="44" spans="1:26">
      <c r="C44" s="43" t="s">
        <v>71</v>
      </c>
      <c r="D44" s="100">
        <f t="shared" si="6"/>
        <v>6.0606060606060608E-2</v>
      </c>
      <c r="E44" s="100">
        <f t="shared" si="7"/>
        <v>0</v>
      </c>
      <c r="F44" s="100">
        <f t="shared" si="8"/>
        <v>0</v>
      </c>
      <c r="G44" s="100">
        <f t="shared" si="9"/>
        <v>3.0303030303030304E-2</v>
      </c>
      <c r="H44" s="100">
        <f t="shared" si="10"/>
        <v>9.0909090909090912E-2</v>
      </c>
      <c r="I44" s="100">
        <f t="shared" si="11"/>
        <v>0.18181818181818182</v>
      </c>
      <c r="J44" s="100">
        <f t="shared" si="12"/>
        <v>0.24242424242424243</v>
      </c>
      <c r="K44" s="100">
        <f t="shared" si="13"/>
        <v>0.21212121212121213</v>
      </c>
      <c r="L44" s="100">
        <f t="shared" si="14"/>
        <v>9.0909090909090912E-2</v>
      </c>
      <c r="M44" s="100">
        <f t="shared" si="15"/>
        <v>9.0909090909090912E-2</v>
      </c>
      <c r="N44" s="100">
        <f t="shared" si="16"/>
        <v>0</v>
      </c>
      <c r="O44" s="100">
        <f t="shared" si="17"/>
        <v>1</v>
      </c>
    </row>
    <row r="45" spans="1:26">
      <c r="C45" s="43" t="s">
        <v>181</v>
      </c>
      <c r="D45" s="100">
        <f t="shared" si="6"/>
        <v>4.1025641025641026E-2</v>
      </c>
      <c r="E45" s="100">
        <f t="shared" si="7"/>
        <v>4.6153846153846156E-2</v>
      </c>
      <c r="F45" s="100">
        <f t="shared" si="8"/>
        <v>0.31794871794871793</v>
      </c>
      <c r="G45" s="100">
        <f t="shared" si="9"/>
        <v>0.14358974358974358</v>
      </c>
      <c r="H45" s="100">
        <f t="shared" si="10"/>
        <v>0.12307692307692308</v>
      </c>
      <c r="I45" s="100">
        <f t="shared" si="11"/>
        <v>7.6923076923076927E-2</v>
      </c>
      <c r="J45" s="100">
        <f t="shared" si="12"/>
        <v>9.7435897435897437E-2</v>
      </c>
      <c r="K45" s="100">
        <f t="shared" si="13"/>
        <v>5.128205128205128E-2</v>
      </c>
      <c r="L45" s="100">
        <f t="shared" si="14"/>
        <v>2.0512820512820513E-2</v>
      </c>
      <c r="M45" s="100">
        <f t="shared" si="15"/>
        <v>4.6153846153846156E-2</v>
      </c>
      <c r="N45" s="100">
        <f t="shared" si="16"/>
        <v>3.5897435897435895E-2</v>
      </c>
      <c r="O45" s="100">
        <f t="shared" si="17"/>
        <v>1</v>
      </c>
    </row>
    <row r="46" spans="1:26">
      <c r="A46" s="8"/>
      <c r="B46" s="8"/>
      <c r="C46" s="43" t="s">
        <v>192</v>
      </c>
      <c r="D46" s="100">
        <f t="shared" si="6"/>
        <v>0</v>
      </c>
      <c r="E46" s="100">
        <f t="shared" si="7"/>
        <v>0</v>
      </c>
      <c r="F46" s="100">
        <f t="shared" si="8"/>
        <v>0.42857142857142855</v>
      </c>
      <c r="G46" s="100">
        <f t="shared" si="9"/>
        <v>0.14285714285714285</v>
      </c>
      <c r="H46" s="100">
        <f t="shared" si="10"/>
        <v>0.14285714285714285</v>
      </c>
      <c r="I46" s="100">
        <f t="shared" si="11"/>
        <v>0.19047619047619047</v>
      </c>
      <c r="J46" s="100">
        <f t="shared" si="12"/>
        <v>4.7619047619047616E-2</v>
      </c>
      <c r="K46" s="100">
        <f t="shared" si="13"/>
        <v>4.7619047619047616E-2</v>
      </c>
      <c r="L46" s="100">
        <f t="shared" si="14"/>
        <v>0</v>
      </c>
      <c r="M46" s="100">
        <f t="shared" si="15"/>
        <v>0</v>
      </c>
      <c r="N46" s="100">
        <f t="shared" si="16"/>
        <v>0</v>
      </c>
      <c r="O46" s="100">
        <f t="shared" si="17"/>
        <v>1</v>
      </c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>
      <c r="A47" s="8"/>
      <c r="B47" s="8"/>
      <c r="C47" s="43" t="s">
        <v>194</v>
      </c>
      <c r="D47" s="100">
        <f t="shared" si="6"/>
        <v>0</v>
      </c>
      <c r="E47" s="100">
        <f t="shared" si="7"/>
        <v>0</v>
      </c>
      <c r="F47" s="100">
        <f t="shared" si="8"/>
        <v>0.16666666666666666</v>
      </c>
      <c r="G47" s="100">
        <f t="shared" si="9"/>
        <v>0.25</v>
      </c>
      <c r="H47" s="100">
        <f t="shared" si="10"/>
        <v>0.16666666666666666</v>
      </c>
      <c r="I47" s="100">
        <f t="shared" si="11"/>
        <v>0.25</v>
      </c>
      <c r="J47" s="100">
        <f t="shared" si="12"/>
        <v>0.16666666666666666</v>
      </c>
      <c r="K47" s="100">
        <f t="shared" si="13"/>
        <v>0</v>
      </c>
      <c r="L47" s="100">
        <f t="shared" si="14"/>
        <v>0</v>
      </c>
      <c r="M47" s="100">
        <f t="shared" si="15"/>
        <v>0</v>
      </c>
      <c r="N47" s="100">
        <f t="shared" si="16"/>
        <v>0</v>
      </c>
      <c r="O47" s="100">
        <f t="shared" si="17"/>
        <v>1</v>
      </c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>
      <c r="C48" s="43" t="s">
        <v>87</v>
      </c>
      <c r="D48" s="100">
        <f>D23/O23</f>
        <v>7.6094759511844939E-2</v>
      </c>
      <c r="E48" s="100">
        <f t="shared" si="7"/>
        <v>6.604450825556353E-2</v>
      </c>
      <c r="F48" s="100">
        <f t="shared" si="8"/>
        <v>0.39052404881550612</v>
      </c>
      <c r="G48" s="100">
        <f t="shared" si="9"/>
        <v>0.1249102656137832</v>
      </c>
      <c r="H48" s="100">
        <f t="shared" si="10"/>
        <v>8.3273510409188803E-2</v>
      </c>
      <c r="I48" s="100">
        <f t="shared" si="11"/>
        <v>6.7480258435032303E-2</v>
      </c>
      <c r="J48" s="100">
        <f t="shared" si="12"/>
        <v>7.3941134242641787E-2</v>
      </c>
      <c r="K48" s="100">
        <f t="shared" si="13"/>
        <v>4.6661880832735106E-2</v>
      </c>
      <c r="L48" s="100">
        <f t="shared" si="14"/>
        <v>2.0100502512562814E-2</v>
      </c>
      <c r="M48" s="100">
        <f t="shared" si="15"/>
        <v>2.8715003589375447E-2</v>
      </c>
      <c r="N48" s="100">
        <f t="shared" si="16"/>
        <v>2.2254127781765973E-2</v>
      </c>
      <c r="O48" s="100">
        <f t="shared" si="17"/>
        <v>1</v>
      </c>
    </row>
    <row r="55" spans="3:26">
      <c r="D55" s="434" t="s">
        <v>712</v>
      </c>
      <c r="E55" s="433"/>
      <c r="F55" s="433"/>
      <c r="G55" s="433"/>
      <c r="H55" s="433"/>
      <c r="I55" s="433"/>
      <c r="J55" s="433"/>
      <c r="K55" s="433"/>
      <c r="L55" s="433"/>
      <c r="M55" s="433"/>
      <c r="N55" s="433"/>
      <c r="O55" s="434" t="s">
        <v>87</v>
      </c>
    </row>
    <row r="56" spans="3:26">
      <c r="C56" s="8"/>
      <c r="D56" s="8">
        <v>0</v>
      </c>
      <c r="E56" s="8" t="s">
        <v>713</v>
      </c>
      <c r="F56" s="8" t="s">
        <v>714</v>
      </c>
      <c r="G56" s="8" t="s">
        <v>715</v>
      </c>
      <c r="H56" s="8" t="s">
        <v>716</v>
      </c>
      <c r="I56" s="8" t="s">
        <v>717</v>
      </c>
      <c r="J56" s="8" t="s">
        <v>718</v>
      </c>
      <c r="K56" s="8" t="s">
        <v>719</v>
      </c>
      <c r="L56" s="8" t="s">
        <v>720</v>
      </c>
      <c r="M56" s="8" t="s">
        <v>721</v>
      </c>
      <c r="N56" s="8" t="s">
        <v>722</v>
      </c>
      <c r="O56" s="433"/>
    </row>
    <row r="57" spans="3:26">
      <c r="C57" s="8" t="s">
        <v>181</v>
      </c>
      <c r="D57" s="8">
        <f>COUNTIFS(Sheet1!$B$5:$B$2691, C57, Sheet1!$FT$5:$FT$2691, "0")</f>
        <v>8</v>
      </c>
      <c r="E57" s="8">
        <f>COUNTIFS(Sheet1!$B$5:$B$2691, C57, Sheet1!$FT$5:$FT$2691, "&gt;0", Sheet1!$FT$5:$FT$2691, "&lt;100")</f>
        <v>9</v>
      </c>
      <c r="F57" s="8">
        <f>COUNTIFS(Sheet1!$B$5:$B$2691, C57, Sheet1!$FT$5:$FT$2691, "&gt;=100", Sheet1!$FT$5:$FT$2691, "&lt;250")</f>
        <v>62</v>
      </c>
      <c r="G57" s="8">
        <f>COUNTIFS(Sheet1!$B$5:$B$2691, C57, Sheet1!$FT$5:$FT$2691, "&gt;=250", Sheet1!$FT$5:$FT$2691, "&lt;350")</f>
        <v>28</v>
      </c>
      <c r="H57" s="8">
        <f>COUNTIFS(Sheet1!$B$5:$B$2691, C57, Sheet1!$FT$5:$FT$2691, "&gt;=350", Sheet1!$FT$5:$FT$2691, "&lt;450")</f>
        <v>24</v>
      </c>
      <c r="I57" s="8">
        <f>COUNTIFS(Sheet1!$B$5:$B$2691, C57, Sheet1!$FT$5:$FT$2691, "&gt;=450", Sheet1!$FT$5:$FT$2691, "&lt;600")</f>
        <v>15</v>
      </c>
      <c r="J57" s="8">
        <f>COUNTIFS(Sheet1!$B$5:$B$2691, C57, Sheet1!$FT$5:$FT$2691, "&gt;=600", Sheet1!$FT$5:$FT$2691, "&lt;900")</f>
        <v>19</v>
      </c>
      <c r="K57" s="8">
        <f>COUNTIFS(Sheet1!$B$5:$B$2691, C57, Sheet1!$FT$5:$FT$2691, "&gt;=900", Sheet1!$FT$5:$FT$2691, "&lt;1200")</f>
        <v>10</v>
      </c>
      <c r="L57" s="8">
        <f>COUNTIFS(Sheet1!$B$5:$B$2691, C57, Sheet1!$FT$5:$FT$2691, "&gt;=1200", Sheet1!$FT$5:$FT$2691, "&lt;1500")</f>
        <v>4</v>
      </c>
      <c r="M57" s="8">
        <f>COUNTIFS(Sheet1!$B$5:$B$2691, C57, Sheet1!$FT$5:$FT$2691, "&gt;=1500", Sheet1!$FT$5:$FT$2691, "&lt;3000")</f>
        <v>9</v>
      </c>
      <c r="N57" s="8">
        <f>COUNTIFS(Sheet1!$B$5:$B$2691, C57, Sheet1!$FT$5:$FT$2691, "&gt;3000")</f>
        <v>7</v>
      </c>
      <c r="O57" s="8">
        <f>SUM(D57:N57)</f>
        <v>195</v>
      </c>
    </row>
    <row r="58" spans="3:26">
      <c r="C58" s="8" t="s">
        <v>72</v>
      </c>
      <c r="D58" s="8">
        <f>COUNTIFS(Sheet1!$B$5:$B$2691, C58, Sheet1!$FT$5:$FT$2691, "0")</f>
        <v>2</v>
      </c>
      <c r="E58" s="8">
        <f>COUNTIFS(Sheet1!$B$5:$B$2691, C58, Sheet1!$FT$5:$FT$2691, "&gt;0", Sheet1!$FT$5:$FT$2691, "&lt;100")</f>
        <v>0</v>
      </c>
      <c r="F58" s="8">
        <f>COUNTIFS(Sheet1!$B$5:$B$2691, C58, Sheet1!$FT$5:$FT$2691, "&gt;=100", Sheet1!$FT$5:$FT$2691, "&lt;250")</f>
        <v>16</v>
      </c>
      <c r="G58" s="8">
        <f>COUNTIFS(Sheet1!$B$5:$B$2691, C58, Sheet1!$FT$5:$FT$2691, "&gt;=250", Sheet1!$FT$5:$FT$2691, "&lt;350")</f>
        <v>13</v>
      </c>
      <c r="H58" s="8">
        <f>COUNTIFS(Sheet1!$B$5:$B$2691, C58, Sheet1!$FT$5:$FT$2691, "&gt;=350", Sheet1!$FT$5:$FT$2691, "&lt;450")</f>
        <v>5</v>
      </c>
      <c r="I58" s="8">
        <f>COUNTIFS(Sheet1!$B$5:$B$2691, C58, Sheet1!$FT$5:$FT$2691, "&gt;=450", Sheet1!$FT$5:$FT$2691, "&lt;600")</f>
        <v>10</v>
      </c>
      <c r="J58" s="8">
        <f>COUNTIFS(Sheet1!$B$5:$B$2691, C58, Sheet1!$FT$5:$FT$2691, "&gt;=600", Sheet1!$FT$5:$FT$2691, "&lt;900")</f>
        <v>14</v>
      </c>
      <c r="K58" s="8">
        <f>COUNTIFS(Sheet1!$B$5:$B$2691, C58, Sheet1!$FT$5:$FT$2691, "&gt;=900", Sheet1!$FT$5:$FT$2691, "&lt;1200")</f>
        <v>12</v>
      </c>
      <c r="L58" s="8">
        <f>COUNTIFS(Sheet1!$B$5:$B$2691, C58, Sheet1!$FT$5:$FT$2691, "&gt;=1200", Sheet1!$FT$5:$FT$2691, "&lt;1500")</f>
        <v>6</v>
      </c>
      <c r="M58" s="8">
        <f>COUNTIFS(Sheet1!$B$5:$B$2691, C58, Sheet1!$FT$5:$FT$2691, "&gt;=1500", Sheet1!$FT$5:$FT$2691, "&lt;3000")</f>
        <v>5</v>
      </c>
      <c r="N58" s="8">
        <f>COUNTIFS(Sheet1!$B$5:$B$2691, C58, Sheet1!$FT$5:$FT$2691, "&gt;3000")</f>
        <v>0</v>
      </c>
      <c r="O58" s="8">
        <f>SUM(D58:N58)</f>
        <v>83</v>
      </c>
    </row>
    <row r="59" spans="3:26">
      <c r="C59" s="8" t="s">
        <v>73</v>
      </c>
      <c r="D59" s="8">
        <f>COUNTIFS(Sheet1!$B$5:$B$2691, C59, Sheet1!$FT$5:$FT$2691, "0")</f>
        <v>1</v>
      </c>
      <c r="E59" s="8">
        <f>COUNTIFS(Sheet1!$B$5:$B$2691, C59, Sheet1!$FT$5:$FT$2691, "&gt;0", Sheet1!$FT$5:$FT$2691, "&lt;100")</f>
        <v>2</v>
      </c>
      <c r="F59" s="8">
        <f>COUNTIFS(Sheet1!$B$5:$B$2691, C59, Sheet1!$FT$5:$FT$2691, "&gt;=100", Sheet1!$FT$5:$FT$2691, "&lt;250")</f>
        <v>10</v>
      </c>
      <c r="G59" s="8">
        <f>COUNTIFS(Sheet1!$B$5:$B$2691, C59, Sheet1!$FT$5:$FT$2691, "&gt;=250", Sheet1!$FT$5:$FT$2691, "&lt;350")</f>
        <v>12</v>
      </c>
      <c r="H59" s="8">
        <f>COUNTIFS(Sheet1!$B$5:$B$2691, C59, Sheet1!$FT$5:$FT$2691, "&gt;=350", Sheet1!$FT$5:$FT$2691, "&lt;450")</f>
        <v>7</v>
      </c>
      <c r="I59" s="8">
        <f>COUNTIFS(Sheet1!$B$5:$B$2691, C59, Sheet1!$FT$5:$FT$2691, "&gt;=450", Sheet1!$FT$5:$FT$2691, "&lt;600")</f>
        <v>6</v>
      </c>
      <c r="J59" s="8">
        <f>COUNTIFS(Sheet1!$B$5:$B$2691, C59, Sheet1!$FT$5:$FT$2691, "&gt;=600", Sheet1!$FT$5:$FT$2691, "&lt;900")</f>
        <v>7</v>
      </c>
      <c r="K59" s="8">
        <f>COUNTIFS(Sheet1!$B$5:$B$2691, C59, Sheet1!$FT$5:$FT$2691, "&gt;=900", Sheet1!$FT$5:$FT$2691, "&lt;1200")</f>
        <v>3</v>
      </c>
      <c r="L59" s="8">
        <f>COUNTIFS(Sheet1!$B$5:$B$2691, C59, Sheet1!$FT$5:$FT$2691, "&gt;=1200", Sheet1!$FT$5:$FT$2691, "&lt;1500")</f>
        <v>0</v>
      </c>
      <c r="M59" s="8">
        <f>COUNTIFS(Sheet1!$B$5:$B$2691, C59, Sheet1!$FT$5:$FT$2691, "&gt;=1500", Sheet1!$FT$5:$FT$2691, "&lt;3000")</f>
        <v>0</v>
      </c>
      <c r="N59" s="8">
        <f>COUNTIFS(Sheet1!$B$5:$B$2691, C59, Sheet1!$FT$5:$FT$2691, "&gt;3000")</f>
        <v>1</v>
      </c>
      <c r="O59" s="8">
        <f>SUM(D59:N59)</f>
        <v>49</v>
      </c>
    </row>
    <row r="60" spans="3:26">
      <c r="C60" s="8" t="s">
        <v>71</v>
      </c>
      <c r="D60" s="8">
        <f>COUNTIFS(Sheet1!$B$5:$B$2691, C60, Sheet1!$FT$5:$FT$2691, "0")</f>
        <v>2</v>
      </c>
      <c r="E60" s="8">
        <f>COUNTIFS(Sheet1!$B$5:$B$2691, C60, Sheet1!$FT$5:$FT$2691, "&gt;0", Sheet1!$FT$5:$FT$2691, "&lt;100")</f>
        <v>0</v>
      </c>
      <c r="F60" s="8">
        <f>COUNTIFS(Sheet1!$B$5:$B$2691, C60, Sheet1!$FT$5:$FT$2691, "&gt;=100", Sheet1!$FT$5:$FT$2691, "&lt;250")</f>
        <v>0</v>
      </c>
      <c r="G60" s="8">
        <f>COUNTIFS(Sheet1!$B$5:$B$2691, C60, Sheet1!$FT$5:$FT$2691, "&gt;=250", Sheet1!$FT$5:$FT$2691, "&lt;350")</f>
        <v>1</v>
      </c>
      <c r="H60" s="8">
        <f>COUNTIFS(Sheet1!$B$5:$B$2691, C60, Sheet1!$FT$5:$FT$2691, "&gt;=350", Sheet1!$FT$5:$FT$2691, "&lt;450")</f>
        <v>3</v>
      </c>
      <c r="I60" s="8">
        <f>COUNTIFS(Sheet1!$B$5:$B$2691, C60, Sheet1!$FT$5:$FT$2691, "&gt;=450", Sheet1!$FT$5:$FT$2691, "&lt;600")</f>
        <v>6</v>
      </c>
      <c r="J60" s="8">
        <f>COUNTIFS(Sheet1!$B$5:$B$2691, C60, Sheet1!$FT$5:$FT$2691, "&gt;=600", Sheet1!$FT$5:$FT$2691, "&lt;900")</f>
        <v>8</v>
      </c>
      <c r="K60" s="8">
        <f>COUNTIFS(Sheet1!$B$5:$B$2691, C60, Sheet1!$FT$5:$FT$2691, "&gt;=900", Sheet1!$FT$5:$FT$2691, "&lt;1200")</f>
        <v>7</v>
      </c>
      <c r="L60" s="8">
        <f>COUNTIFS(Sheet1!$B$5:$B$2691, C60, Sheet1!$FT$5:$FT$2691, "&gt;=1200", Sheet1!$FT$5:$FT$2691, "&lt;1500")</f>
        <v>3</v>
      </c>
      <c r="M60" s="8">
        <f>COUNTIFS(Sheet1!$B$5:$B$2691, C60, Sheet1!$FT$5:$FT$2691, "&gt;=1500", Sheet1!$FT$5:$FT$2691, "&lt;3000")</f>
        <v>3</v>
      </c>
      <c r="N60" s="8">
        <f>COUNTIFS(Sheet1!$B$5:$B$2691, C60, Sheet1!$FT$5:$FT$2691, "&gt;3000")</f>
        <v>0</v>
      </c>
      <c r="O60" s="8">
        <f>SUM(D60:N60)</f>
        <v>33</v>
      </c>
    </row>
    <row r="61" spans="3:26">
      <c r="C61" s="8" t="s">
        <v>80</v>
      </c>
      <c r="D61" s="8">
        <f>COUNTIFS(Sheet1!$B$5:$B$2691, C61, Sheet1!$FT$5:$FT$2691, "0")</f>
        <v>0</v>
      </c>
      <c r="E61" s="8">
        <f>COUNTIFS(Sheet1!$B$5:$B$2691, C61, Sheet1!$FT$5:$FT$2691, "&gt;0", Sheet1!$FT$5:$FT$2691, "&lt;100")</f>
        <v>2</v>
      </c>
      <c r="F61" s="8">
        <f>COUNTIFS(Sheet1!$B$5:$B$2691, C61, Sheet1!$FT$5:$FT$2691, "&gt;=100", Sheet1!$FT$5:$FT$2691, "&lt;250")</f>
        <v>5</v>
      </c>
      <c r="G61" s="8">
        <f>COUNTIFS(Sheet1!$B$5:$B$2691, C61, Sheet1!$FT$5:$FT$2691, "&gt;=250", Sheet1!$FT$5:$FT$2691, "&lt;350")</f>
        <v>2</v>
      </c>
      <c r="H61" s="8">
        <f>COUNTIFS(Sheet1!$B$5:$B$2691, C61, Sheet1!$FT$5:$FT$2691, "&gt;=350", Sheet1!$FT$5:$FT$2691, "&lt;450")</f>
        <v>5</v>
      </c>
      <c r="I61" s="8">
        <f>COUNTIFS(Sheet1!$B$5:$B$2691, C61, Sheet1!$FT$5:$FT$2691, "&gt;=450", Sheet1!$FT$5:$FT$2691, "&lt;600")</f>
        <v>8</v>
      </c>
      <c r="J61" s="8">
        <f>COUNTIFS(Sheet1!$B$5:$B$2691, C61, Sheet1!$FT$5:$FT$2691, "&gt;=600", Sheet1!$FT$5:$FT$2691, "&lt;900")</f>
        <v>3</v>
      </c>
      <c r="K61" s="8">
        <f>COUNTIFS(Sheet1!$B$5:$B$2691, C61, Sheet1!$FT$5:$FT$2691, "&gt;=900", Sheet1!$FT$5:$FT$2691, "&lt;1200")</f>
        <v>1</v>
      </c>
      <c r="L61" s="8">
        <f>COUNTIFS(Sheet1!$B$5:$B$2691, C61, Sheet1!$FT$5:$FT$2691, "&gt;=1200", Sheet1!$FT$5:$FT$2691, "&lt;1500")</f>
        <v>0</v>
      </c>
      <c r="M61" s="8">
        <f>COUNTIFS(Sheet1!$B$5:$B$2691, C61, Sheet1!$FT$5:$FT$2691, "&gt;=1500", Sheet1!$FT$5:$FT$2691, "&lt;3000")</f>
        <v>0</v>
      </c>
      <c r="N61" s="8">
        <f>COUNTIFS(Sheet1!$B$5:$B$2691, C61, Sheet1!$FT$5:$FT$2691, "&gt;3000")</f>
        <v>0</v>
      </c>
      <c r="O61" s="8">
        <f>SUM(D61:N61)</f>
        <v>26</v>
      </c>
    </row>
    <row r="62" spans="3:26">
      <c r="C62" s="8" t="s">
        <v>87</v>
      </c>
      <c r="D62" s="8">
        <v>13</v>
      </c>
      <c r="E62" s="8">
        <f t="shared" ref="E62:O62" si="18">SUM(E56:E61)</f>
        <v>13</v>
      </c>
      <c r="F62" s="8">
        <f t="shared" si="18"/>
        <v>93</v>
      </c>
      <c r="G62" s="8">
        <f t="shared" si="18"/>
        <v>56</v>
      </c>
      <c r="H62" s="8">
        <f t="shared" si="18"/>
        <v>44</v>
      </c>
      <c r="I62" s="8">
        <f t="shared" si="18"/>
        <v>45</v>
      </c>
      <c r="J62" s="8">
        <f t="shared" si="18"/>
        <v>51</v>
      </c>
      <c r="K62" s="8">
        <f t="shared" si="18"/>
        <v>33</v>
      </c>
      <c r="L62" s="8">
        <f t="shared" si="18"/>
        <v>13</v>
      </c>
      <c r="M62" s="8">
        <f t="shared" si="18"/>
        <v>17</v>
      </c>
      <c r="N62" s="8">
        <f t="shared" si="18"/>
        <v>8</v>
      </c>
      <c r="O62" s="8">
        <f t="shared" si="18"/>
        <v>386</v>
      </c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3:26">
      <c r="C63" s="8" t="s">
        <v>774</v>
      </c>
      <c r="D63" s="48">
        <f t="shared" ref="D63:O63" si="19">D62/$O$62</f>
        <v>3.367875647668394E-2</v>
      </c>
      <c r="E63" s="48">
        <f t="shared" si="19"/>
        <v>3.367875647668394E-2</v>
      </c>
      <c r="F63" s="48">
        <f t="shared" si="19"/>
        <v>0.24093264248704663</v>
      </c>
      <c r="G63" s="48">
        <f t="shared" si="19"/>
        <v>0.14507772020725387</v>
      </c>
      <c r="H63" s="48">
        <f t="shared" si="19"/>
        <v>0.11398963730569948</v>
      </c>
      <c r="I63" s="48">
        <f t="shared" si="19"/>
        <v>0.11658031088082901</v>
      </c>
      <c r="J63" s="48">
        <f t="shared" si="19"/>
        <v>0.13212435233160622</v>
      </c>
      <c r="K63" s="48">
        <f t="shared" si="19"/>
        <v>8.549222797927461E-2</v>
      </c>
      <c r="L63" s="48">
        <f t="shared" si="19"/>
        <v>3.367875647668394E-2</v>
      </c>
      <c r="M63" s="48">
        <f t="shared" si="19"/>
        <v>4.4041450777202069E-2</v>
      </c>
      <c r="N63" s="48">
        <f t="shared" si="19"/>
        <v>2.072538860103627E-2</v>
      </c>
      <c r="O63" s="48">
        <f t="shared" si="19"/>
        <v>1</v>
      </c>
    </row>
    <row r="64" spans="3:26">
      <c r="C64" s="8"/>
      <c r="D64" s="434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4"/>
    </row>
    <row r="65" spans="3:15"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433"/>
    </row>
    <row r="66" spans="3:15">
      <c r="C66" s="8"/>
    </row>
    <row r="67" spans="3:15">
      <c r="C67" s="8"/>
      <c r="D67" s="8"/>
    </row>
    <row r="68" spans="3:15">
      <c r="C68" s="8"/>
      <c r="D68" s="8"/>
    </row>
    <row r="70" spans="3:15">
      <c r="D70" s="434" t="s">
        <v>712</v>
      </c>
      <c r="E70" s="433"/>
      <c r="F70" s="433"/>
      <c r="G70" s="433"/>
      <c r="H70" s="433"/>
      <c r="I70" s="433"/>
      <c r="J70" s="433"/>
      <c r="K70" s="433"/>
      <c r="L70" s="433"/>
      <c r="M70" s="433"/>
      <c r="N70" s="433"/>
      <c r="O70" s="434" t="s">
        <v>87</v>
      </c>
    </row>
    <row r="71" spans="3:15">
      <c r="D71" s="8">
        <v>0</v>
      </c>
      <c r="E71" s="8" t="s">
        <v>713</v>
      </c>
      <c r="F71" s="8" t="s">
        <v>714</v>
      </c>
      <c r="G71" s="8" t="s">
        <v>715</v>
      </c>
      <c r="H71" s="8" t="s">
        <v>716</v>
      </c>
      <c r="I71" s="8" t="s">
        <v>717</v>
      </c>
      <c r="J71" s="8" t="s">
        <v>718</v>
      </c>
      <c r="K71" s="8" t="s">
        <v>719</v>
      </c>
      <c r="L71" s="8" t="s">
        <v>720</v>
      </c>
      <c r="M71" s="8" t="s">
        <v>721</v>
      </c>
      <c r="N71" s="8" t="s">
        <v>722</v>
      </c>
      <c r="O71" s="433"/>
    </row>
    <row r="72" spans="3:15">
      <c r="C72" s="8" t="s">
        <v>68</v>
      </c>
      <c r="D72" s="8">
        <f>COUNTIFS(Sheet1!$B$5:$B$2691, C72, Sheet1!$FT$5:$FT$2691, "0")</f>
        <v>1</v>
      </c>
      <c r="E72" s="8">
        <f>COUNTIFS(Sheet1!$B$5:$B$2691, C72, Sheet1!$FT$5:$FT$2691, "&gt;0", Sheet1!$FT$5:$FT$2691, "&lt;100")</f>
        <v>5</v>
      </c>
      <c r="F72" s="8">
        <f>COUNTIFS(Sheet1!$B$5:$B$2691, C72, Sheet1!$FT$5:$FT$2691, "&gt;=100", Sheet1!$FT$5:$FT$2691, "&lt;250")</f>
        <v>25</v>
      </c>
      <c r="G72" s="8">
        <f>COUNTIFS(Sheet1!$B$5:$B$2691, C72, Sheet1!$FT$5:$FT$2691, "&gt;=250", Sheet1!$FT$5:$FT$2691, "&lt;350")</f>
        <v>17</v>
      </c>
      <c r="H72" s="8">
        <f>COUNTIFS(Sheet1!$B$5:$B$2691, C72, Sheet1!$FT$5:$FT$2691, "&gt;=350", Sheet1!$FT$5:$FT$2691, "&lt;450")</f>
        <v>9</v>
      </c>
      <c r="I72" s="8">
        <f>COUNTIFS(Sheet1!$B$5:$B$2691, C72, Sheet1!$FT$5:$FT$2691, "&gt;=450", Sheet1!$FT$5:$FT$2691, "&lt;600")</f>
        <v>12</v>
      </c>
      <c r="J72" s="8">
        <f>COUNTIFS(Sheet1!$B$5:$B$2691, C72, Sheet1!$FT$5:$FT$2691, "&gt;=600", Sheet1!$FT$5:$FT$2691, "&lt;900")</f>
        <v>13</v>
      </c>
      <c r="K72" s="8">
        <f>COUNTIFS(Sheet1!$B$5:$B$2691, C72, Sheet1!$FT$5:$FT$2691, "&gt;=900", Sheet1!$FT$5:$FT$2691, "&lt;1200")</f>
        <v>3</v>
      </c>
      <c r="L72" s="8">
        <f>COUNTIFS(Sheet1!$B$5:$B$2691, C72, Sheet1!$FT$5:$FT$2691, "&gt;=1200", Sheet1!$FT$5:$FT$2691, "&lt;1500")</f>
        <v>0</v>
      </c>
      <c r="M72" s="8">
        <f>COUNTIFS(Sheet1!$B$5:$B$2691, C72, Sheet1!$FT$5:$FT$2691, "&gt;=1500", Sheet1!$FT$5:$FT$2691, "&lt;3000")</f>
        <v>1</v>
      </c>
      <c r="N72" s="8">
        <f>COUNTIFS(Sheet1!$B$5:$B$2691, C72, Sheet1!$FT$5:$FT$2691, "&gt;3000")</f>
        <v>1</v>
      </c>
      <c r="O72" s="8">
        <f>SUM(D72:N72)</f>
        <v>87</v>
      </c>
    </row>
    <row r="73" spans="3:15">
      <c r="C73" s="8" t="s">
        <v>69</v>
      </c>
      <c r="D73" s="8">
        <f>COUNTIFS(Sheet1!$B$5:$B$2691, C73, Sheet1!$FT$5:$FT$2691, "0")</f>
        <v>0</v>
      </c>
      <c r="E73" s="8">
        <f>COUNTIFS(Sheet1!$B$5:$B$2691, C73, Sheet1!$FT$5:$FT$2691, "&gt;0", Sheet1!$FT$5:$FT$2691, "&lt;100")</f>
        <v>6</v>
      </c>
      <c r="F73" s="8">
        <f>COUNTIFS(Sheet1!$B$5:$B$2691, C73, Sheet1!$FT$5:$FT$2691, "&gt;=100", Sheet1!$FT$5:$FT$2691, "&lt;250")</f>
        <v>35</v>
      </c>
      <c r="G73" s="8">
        <f>COUNTIFS(Sheet1!$B$5:$B$2691, C73, Sheet1!$FT$5:$FT$2691, "&gt;=250", Sheet1!$FT$5:$FT$2691, "&lt;350")</f>
        <v>8</v>
      </c>
      <c r="H73" s="8">
        <f>COUNTIFS(Sheet1!$B$5:$B$2691, C73, Sheet1!$FT$5:$FT$2691, "&gt;=350", Sheet1!$FT$5:$FT$2691, "&lt;450")</f>
        <v>8</v>
      </c>
      <c r="I73" s="8">
        <f>COUNTIFS(Sheet1!$B$5:$B$2691, C73, Sheet1!$FT$5:$FT$2691, "&gt;=450", Sheet1!$FT$5:$FT$2691, "&lt;600")</f>
        <v>2</v>
      </c>
      <c r="J73" s="8">
        <f>COUNTIFS(Sheet1!$B$5:$B$2691, C73, Sheet1!$FT$5:$FT$2691, "&gt;=600", Sheet1!$FT$5:$FT$2691, "&lt;900")</f>
        <v>3</v>
      </c>
      <c r="K73" s="8">
        <f>COUNTIFS(Sheet1!$B$5:$B$2691, C73, Sheet1!$FT$5:$FT$2691, "&gt;=900", Sheet1!$FT$5:$FT$2691, "&lt;1200")</f>
        <v>1</v>
      </c>
      <c r="L73" s="8">
        <f>COUNTIFS(Sheet1!$B$5:$B$2691, C73, Sheet1!$FT$5:$FT$2691, "&gt;=1200", Sheet1!$FT$5:$FT$2691, "&lt;1500")</f>
        <v>0</v>
      </c>
      <c r="M73" s="8">
        <f>COUNTIFS(Sheet1!$B$5:$B$2691, C73, Sheet1!$FT$5:$FT$2691, "&gt;=1500", Sheet1!$FT$5:$FT$2691, "&lt;3000")</f>
        <v>0</v>
      </c>
      <c r="N73" s="8">
        <f>COUNTIFS(Sheet1!$B$5:$B$2691, C73, Sheet1!$FT$5:$FT$2691, "&gt;3000")</f>
        <v>0</v>
      </c>
      <c r="O73" s="8">
        <f>SUM(D73:N73)</f>
        <v>63</v>
      </c>
    </row>
    <row r="74" spans="3:15">
      <c r="C74" t="s">
        <v>87</v>
      </c>
      <c r="D74">
        <f t="shared" ref="D74:O74" si="20">SUM(D72:D73)</f>
        <v>1</v>
      </c>
      <c r="E74">
        <f t="shared" si="20"/>
        <v>11</v>
      </c>
      <c r="F74">
        <f t="shared" si="20"/>
        <v>60</v>
      </c>
      <c r="G74">
        <f t="shared" si="20"/>
        <v>25</v>
      </c>
      <c r="H74">
        <f t="shared" si="20"/>
        <v>17</v>
      </c>
      <c r="I74">
        <f t="shared" si="20"/>
        <v>14</v>
      </c>
      <c r="J74">
        <f t="shared" si="20"/>
        <v>16</v>
      </c>
      <c r="K74">
        <f t="shared" si="20"/>
        <v>4</v>
      </c>
      <c r="L74">
        <f t="shared" si="20"/>
        <v>0</v>
      </c>
      <c r="M74">
        <f t="shared" si="20"/>
        <v>1</v>
      </c>
      <c r="N74">
        <f t="shared" si="20"/>
        <v>1</v>
      </c>
      <c r="O74">
        <f t="shared" si="20"/>
        <v>150</v>
      </c>
    </row>
    <row r="75" spans="3:15">
      <c r="C75" t="s">
        <v>774</v>
      </c>
      <c r="D75" s="48">
        <f t="shared" ref="D75:O75" si="21">D74/$O$74</f>
        <v>6.6666666666666671E-3</v>
      </c>
      <c r="E75" s="48">
        <f t="shared" si="21"/>
        <v>7.3333333333333334E-2</v>
      </c>
      <c r="F75" s="48">
        <f t="shared" si="21"/>
        <v>0.4</v>
      </c>
      <c r="G75" s="48">
        <f t="shared" si="21"/>
        <v>0.16666666666666666</v>
      </c>
      <c r="H75" s="48">
        <f t="shared" si="21"/>
        <v>0.11333333333333333</v>
      </c>
      <c r="I75" s="48">
        <f t="shared" si="21"/>
        <v>9.3333333333333338E-2</v>
      </c>
      <c r="J75" s="48">
        <f t="shared" si="21"/>
        <v>0.10666666666666667</v>
      </c>
      <c r="K75" s="48">
        <f t="shared" si="21"/>
        <v>2.6666666666666668E-2</v>
      </c>
      <c r="L75" s="48">
        <f t="shared" si="21"/>
        <v>0</v>
      </c>
      <c r="M75" s="48">
        <f t="shared" si="21"/>
        <v>6.6666666666666671E-3</v>
      </c>
      <c r="N75" s="48">
        <f t="shared" si="21"/>
        <v>6.6666666666666671E-3</v>
      </c>
      <c r="O75" s="48">
        <f t="shared" si="21"/>
        <v>1</v>
      </c>
    </row>
    <row r="79" spans="3:15">
      <c r="D79" s="434" t="s">
        <v>712</v>
      </c>
      <c r="E79" s="433"/>
      <c r="F79" s="433"/>
      <c r="G79" s="433"/>
      <c r="H79" s="433"/>
      <c r="I79" s="433"/>
      <c r="J79" s="433"/>
      <c r="K79" s="433"/>
      <c r="L79" s="433"/>
      <c r="M79" s="433"/>
      <c r="N79" s="433"/>
      <c r="O79" s="434" t="s">
        <v>87</v>
      </c>
    </row>
    <row r="80" spans="3:15">
      <c r="D80" s="8">
        <v>0</v>
      </c>
      <c r="E80" s="8" t="s">
        <v>713</v>
      </c>
      <c r="F80" s="8" t="s">
        <v>714</v>
      </c>
      <c r="G80" s="8" t="s">
        <v>715</v>
      </c>
      <c r="H80" s="8" t="s">
        <v>716</v>
      </c>
      <c r="I80" s="8" t="s">
        <v>717</v>
      </c>
      <c r="J80" s="8" t="s">
        <v>718</v>
      </c>
      <c r="K80" s="8" t="s">
        <v>719</v>
      </c>
      <c r="L80" s="8" t="s">
        <v>720</v>
      </c>
      <c r="M80" s="8" t="s">
        <v>721</v>
      </c>
      <c r="N80" s="8" t="s">
        <v>722</v>
      </c>
      <c r="O80" s="433"/>
    </row>
    <row r="81" spans="3:15">
      <c r="C81" s="8" t="s">
        <v>18</v>
      </c>
      <c r="D81" s="8">
        <f>COUNTIFS(Sheet1!$B$5:$B$2691, C81, Sheet1!$FT$5:$FT$2691, "0")</f>
        <v>8</v>
      </c>
      <c r="E81" s="8">
        <f>COUNTIFS(Sheet1!$B$5:$B$2691, C81, Sheet1!$FT$5:$FT$2691, "&gt;0", Sheet1!$FT$5:$FT$2691, "&lt;100")</f>
        <v>7</v>
      </c>
      <c r="F81" s="8">
        <f>COUNTIFS(Sheet1!$B$5:$B$2691, C81, Sheet1!$FT$5:$FT$2691, "&gt;=100", Sheet1!$FT$5:$FT$2691, "&lt;250")</f>
        <v>41</v>
      </c>
      <c r="G81" s="8">
        <f>COUNTIFS(Sheet1!$B$5:$B$2691, C81, Sheet1!$FT$5:$FT$2691, "&gt;=250", Sheet1!$FT$5:$FT$2691, "&lt;350")</f>
        <v>7</v>
      </c>
      <c r="H81" s="8">
        <f>COUNTIFS(Sheet1!$B$5:$B$2691, C81, Sheet1!$FT$5:$FT$2691, "&gt;=350", Sheet1!$FT$5:$FT$2691, "&lt;450")</f>
        <v>3</v>
      </c>
      <c r="I81" s="8">
        <f>COUNTIFS(Sheet1!$B$5:$B$2691, C81, Sheet1!$FT$5:$FT$2691, "&gt;=450", Sheet1!$FT$5:$FT$2691, "&lt;600")</f>
        <v>2</v>
      </c>
      <c r="J81" s="8">
        <f>COUNTIFS(Sheet1!$B$5:$B$2691, C81, Sheet1!$FT$5:$FT$2691, "&gt;=600", Sheet1!$FT$5:$FT$2691, "&lt;900")</f>
        <v>3</v>
      </c>
      <c r="K81" s="8">
        <f>COUNTIFS(Sheet1!$B$5:$B$2691, C81, Sheet1!$FT$5:$FT$2691, "&gt;=900", Sheet1!$FT$5:$FT$2691, "&lt;1200")</f>
        <v>3</v>
      </c>
      <c r="L81" s="8">
        <f>COUNTIFS(Sheet1!$B$5:$B$2691, C81, Sheet1!$FT$5:$FT$2691, "&gt;=1200", Sheet1!$FT$5:$FT$2691, "&lt;1500")</f>
        <v>2</v>
      </c>
      <c r="M81" s="8">
        <f>COUNTIFS(Sheet1!$B$5:$B$2691, C81, Sheet1!$FT$5:$FT$2691, "&gt;=1500", Sheet1!$FT$5:$FT$2691, "&lt;3000")</f>
        <v>2</v>
      </c>
      <c r="N81" s="8">
        <f>COUNTIFS(Sheet1!$B$5:$B$2691, C81, Sheet1!$FT$5:$FT$2691, "&gt;3000")</f>
        <v>3</v>
      </c>
      <c r="O81" s="8">
        <f t="shared" ref="O81:O88" si="22">SUM(D81:N81)</f>
        <v>81</v>
      </c>
    </row>
    <row r="82" spans="3:15">
      <c r="C82" s="8" t="s">
        <v>38</v>
      </c>
      <c r="D82" s="8">
        <f>COUNTIFS(Sheet1!$B$5:$B$2691, C82, Sheet1!$FT$5:$FT$2691, "0")</f>
        <v>20</v>
      </c>
      <c r="E82" s="8">
        <f>COUNTIFS(Sheet1!$B$5:$B$2691, C82, Sheet1!$FT$5:$FT$2691, "&gt;0", Sheet1!$FT$5:$FT$2691, "&lt;100")</f>
        <v>6</v>
      </c>
      <c r="F82" s="8">
        <f>COUNTIFS(Sheet1!$B$5:$B$2691, C82, Sheet1!$FT$5:$FT$2691, "&gt;=100", Sheet1!$FT$5:$FT$2691, "&lt;250")</f>
        <v>33</v>
      </c>
      <c r="G82" s="8">
        <f>COUNTIFS(Sheet1!$B$5:$B$2691, C82, Sheet1!$FT$5:$FT$2691, "&gt;=250", Sheet1!$FT$5:$FT$2691, "&lt;350")</f>
        <v>17</v>
      </c>
      <c r="H82" s="8">
        <f>COUNTIFS(Sheet1!$B$5:$B$2691, C82, Sheet1!$FT$5:$FT$2691, "&gt;=350", Sheet1!$FT$5:$FT$2691, "&lt;450")</f>
        <v>6</v>
      </c>
      <c r="I82" s="8">
        <f>COUNTIFS(Sheet1!$B$5:$B$2691, C82, Sheet1!$FT$5:$FT$2691, "&gt;=450", Sheet1!$FT$5:$FT$2691, "&lt;600")</f>
        <v>1</v>
      </c>
      <c r="J82" s="8">
        <f>COUNTIFS(Sheet1!$B$5:$B$2691, C82, Sheet1!$FT$5:$FT$2691, "&gt;=600", Sheet1!$FT$5:$FT$2691, "&lt;900")</f>
        <v>5</v>
      </c>
      <c r="K82" s="8">
        <f>COUNTIFS(Sheet1!$B$5:$B$2691, C82, Sheet1!$FT$5:$FT$2691, "&gt;=900", Sheet1!$FT$5:$FT$2691, "&lt;1200")</f>
        <v>3</v>
      </c>
      <c r="L82" s="8">
        <f>COUNTIFS(Sheet1!$B$5:$B$2691, C82, Sheet1!$FT$5:$FT$2691, "&gt;=1200", Sheet1!$FT$5:$FT$2691, "&lt;1500")</f>
        <v>3</v>
      </c>
      <c r="M82" s="8">
        <f>COUNTIFS(Sheet1!$B$5:$B$2691, C82, Sheet1!$FT$5:$FT$2691, "&gt;=1500", Sheet1!$FT$5:$FT$2691, "&lt;3000")</f>
        <v>2</v>
      </c>
      <c r="N82" s="8">
        <f>COUNTIFS(Sheet1!$B$5:$B$2691, C82, Sheet1!$FT$5:$FT$2691, "&gt;3000")</f>
        <v>4</v>
      </c>
      <c r="O82" s="8">
        <f t="shared" si="22"/>
        <v>100</v>
      </c>
    </row>
    <row r="83" spans="3:15">
      <c r="C83" s="8" t="s">
        <v>43</v>
      </c>
      <c r="D83" s="8">
        <f>COUNTIFS(Sheet1!$B$5:$B$2691, C83, Sheet1!$FT$5:$FT$2691, "0")</f>
        <v>3</v>
      </c>
      <c r="E83" s="8">
        <f>COUNTIFS(Sheet1!$B$5:$B$2691, C83, Sheet1!$FT$5:$FT$2691, "&gt;0", Sheet1!$FT$5:$FT$2691, "&lt;100")</f>
        <v>6</v>
      </c>
      <c r="F83" s="8">
        <f>COUNTIFS(Sheet1!$B$5:$B$2691, C83, Sheet1!$FT$5:$FT$2691, "&gt;=100", Sheet1!$FT$5:$FT$2691, "&lt;250")</f>
        <v>23</v>
      </c>
      <c r="G83" s="8">
        <f>COUNTIFS(Sheet1!$B$5:$B$2691, C83, Sheet1!$FT$5:$FT$2691, "&gt;=250", Sheet1!$FT$5:$FT$2691, "&lt;350")</f>
        <v>8</v>
      </c>
      <c r="H83" s="8">
        <f>COUNTIFS(Sheet1!$B$5:$B$2691, C83, Sheet1!$FT$5:$FT$2691, "&gt;=350", Sheet1!$FT$5:$FT$2691, "&lt;450")</f>
        <v>7</v>
      </c>
      <c r="I83" s="8">
        <f>COUNTIFS(Sheet1!$B$5:$B$2691, C83, Sheet1!$FT$5:$FT$2691, "&gt;=450", Sheet1!$FT$5:$FT$2691, "&lt;600")</f>
        <v>6</v>
      </c>
      <c r="J83" s="8">
        <f>COUNTIFS(Sheet1!$B$5:$B$2691, C83, Sheet1!$FT$5:$FT$2691, "&gt;=600", Sheet1!$FT$5:$FT$2691, "&lt;900")</f>
        <v>7</v>
      </c>
      <c r="K83" s="8">
        <f>COUNTIFS(Sheet1!$B$5:$B$2691, C83, Sheet1!$FT$5:$FT$2691, "&gt;=900", Sheet1!$FT$5:$FT$2691, "&lt;1200")</f>
        <v>6</v>
      </c>
      <c r="L83" s="8">
        <f>COUNTIFS(Sheet1!$B$5:$B$2691, C83, Sheet1!$FT$5:$FT$2691, "&gt;=1200", Sheet1!$FT$5:$FT$2691, "&lt;1500")</f>
        <v>4</v>
      </c>
      <c r="M83" s="8">
        <f>COUNTIFS(Sheet1!$B$5:$B$2691, C83, Sheet1!$FT$5:$FT$2691, "&gt;=1500", Sheet1!$FT$5:$FT$2691, "&lt;3000")</f>
        <v>4</v>
      </c>
      <c r="N83" s="8">
        <f>COUNTIFS(Sheet1!$B$5:$B$2691, C83, Sheet1!$FT$5:$FT$2691, "&gt;3000")</f>
        <v>7</v>
      </c>
      <c r="O83" s="8">
        <f t="shared" si="22"/>
        <v>81</v>
      </c>
    </row>
    <row r="84" spans="3:15">
      <c r="C84" s="8" t="s">
        <v>44</v>
      </c>
      <c r="D84" s="8">
        <f>COUNTIFS(Sheet1!$B$5:$B$2691, C84, Sheet1!$FT$5:$FT$2691, "0")</f>
        <v>10</v>
      </c>
      <c r="E84" s="8">
        <f>COUNTIFS(Sheet1!$B$5:$B$2691, C84, Sheet1!$FT$5:$FT$2691, "&gt;0", Sheet1!$FT$5:$FT$2691, "&lt;100")</f>
        <v>5</v>
      </c>
      <c r="F84" s="8">
        <f>COUNTIFS(Sheet1!$B$5:$B$2691, C84, Sheet1!$FT$5:$FT$2691, "&gt;=100", Sheet1!$FT$5:$FT$2691, "&lt;250")</f>
        <v>62</v>
      </c>
      <c r="G84" s="8">
        <f>COUNTIFS(Sheet1!$B$5:$B$2691, C84, Sheet1!$FT$5:$FT$2691, "&gt;=250", Sheet1!$FT$5:$FT$2691, "&lt;350")</f>
        <v>10</v>
      </c>
      <c r="H84" s="8">
        <f>COUNTIFS(Sheet1!$B$5:$B$2691, C84, Sheet1!$FT$5:$FT$2691, "&gt;=350", Sheet1!$FT$5:$FT$2691, "&lt;450")</f>
        <v>5</v>
      </c>
      <c r="I84" s="8">
        <f>COUNTIFS(Sheet1!$B$5:$B$2691, C84, Sheet1!$FT$5:$FT$2691, "&gt;=450", Sheet1!$FT$5:$FT$2691, "&lt;600")</f>
        <v>5</v>
      </c>
      <c r="J84" s="8">
        <f>COUNTIFS(Sheet1!$B$5:$B$2691, C84, Sheet1!$FT$5:$FT$2691, "&gt;=600", Sheet1!$FT$5:$FT$2691, "&lt;900")</f>
        <v>1</v>
      </c>
      <c r="K84" s="8">
        <f>COUNTIFS(Sheet1!$B$5:$B$2691, C84, Sheet1!$FT$5:$FT$2691, "&gt;=900", Sheet1!$FT$5:$FT$2691, "&lt;1200")</f>
        <v>1</v>
      </c>
      <c r="L84" s="8">
        <f>COUNTIFS(Sheet1!$B$5:$B$2691, C84, Sheet1!$FT$5:$FT$2691, "&gt;=1200", Sheet1!$FT$5:$FT$2691, "&lt;1500")</f>
        <v>1</v>
      </c>
      <c r="M84" s="8">
        <f>COUNTIFS(Sheet1!$B$5:$B$2691, C84, Sheet1!$FT$5:$FT$2691, "&gt;=1500", Sheet1!$FT$5:$FT$2691, "&lt;3000")</f>
        <v>1</v>
      </c>
      <c r="N84" s="8">
        <f>COUNTIFS(Sheet1!$B$5:$B$2691, C84, Sheet1!$FT$5:$FT$2691, "&gt;3000")</f>
        <v>1</v>
      </c>
      <c r="O84" s="8">
        <f t="shared" si="22"/>
        <v>102</v>
      </c>
    </row>
    <row r="85" spans="3:15">
      <c r="C85" s="8" t="s">
        <v>46</v>
      </c>
      <c r="D85" s="8">
        <f>COUNTIFS(Sheet1!$B$5:$B$2691, C85, Sheet1!$FT$5:$FT$2691, "0")</f>
        <v>7</v>
      </c>
      <c r="E85" s="8">
        <f>COUNTIFS(Sheet1!$B$5:$B$2691, C85, Sheet1!$FT$5:$FT$2691, "&gt;0", Sheet1!$FT$5:$FT$2691, "&lt;100")</f>
        <v>1</v>
      </c>
      <c r="F85" s="8">
        <f>COUNTIFS(Sheet1!$B$5:$B$2691, C85, Sheet1!$FT$5:$FT$2691, "&gt;=100", Sheet1!$FT$5:$FT$2691, "&lt;250")</f>
        <v>28</v>
      </c>
      <c r="G85" s="8">
        <f>COUNTIFS(Sheet1!$B$5:$B$2691, C85, Sheet1!$FT$5:$FT$2691, "&gt;=250", Sheet1!$FT$5:$FT$2691, "&lt;350")</f>
        <v>10</v>
      </c>
      <c r="H85" s="8">
        <f>COUNTIFS(Sheet1!$B$5:$B$2691, C85, Sheet1!$FT$5:$FT$2691, "&gt;=350", Sheet1!$FT$5:$FT$2691, "&lt;450")</f>
        <v>7</v>
      </c>
      <c r="I85" s="8">
        <f>COUNTIFS(Sheet1!$B$5:$B$2691, C85, Sheet1!$FT$5:$FT$2691, "&gt;=450", Sheet1!$FT$5:$FT$2691, "&lt;600")</f>
        <v>3</v>
      </c>
      <c r="J85" s="8">
        <f>COUNTIFS(Sheet1!$B$5:$B$2691, C85, Sheet1!$FT$5:$FT$2691, "&gt;=600", Sheet1!$FT$5:$FT$2691, "&lt;900")</f>
        <v>5</v>
      </c>
      <c r="K85" s="8">
        <f>COUNTIFS(Sheet1!$B$5:$B$2691, C85, Sheet1!$FT$5:$FT$2691, "&gt;=900", Sheet1!$FT$5:$FT$2691, "&lt;1200")</f>
        <v>5</v>
      </c>
      <c r="L85" s="8">
        <f>COUNTIFS(Sheet1!$B$5:$B$2691, C85, Sheet1!$FT$5:$FT$2691, "&gt;=1200", Sheet1!$FT$5:$FT$2691, "&lt;1500")</f>
        <v>3</v>
      </c>
      <c r="M85" s="8">
        <f>COUNTIFS(Sheet1!$B$5:$B$2691, C85, Sheet1!$FT$5:$FT$2691, "&gt;=1500", Sheet1!$FT$5:$FT$2691, "&lt;3000")</f>
        <v>7</v>
      </c>
      <c r="N85" s="8">
        <f>COUNTIFS(Sheet1!$B$5:$B$2691, C85, Sheet1!$FT$5:$FT$2691, "&gt;3000")</f>
        <v>3</v>
      </c>
      <c r="O85" s="8">
        <f t="shared" si="22"/>
        <v>79</v>
      </c>
    </row>
    <row r="86" spans="3:15">
      <c r="C86" s="8" t="s">
        <v>47</v>
      </c>
      <c r="D86" s="8">
        <f>COUNTIFS(Sheet1!$B$5:$B$2691, C86, Sheet1!$FT$5:$FT$2691, "0")</f>
        <v>16</v>
      </c>
      <c r="E86" s="8">
        <f>COUNTIFS(Sheet1!$B$5:$B$2691, C86, Sheet1!$FT$5:$FT$2691, "&gt;0", Sheet1!$FT$5:$FT$2691, "&lt;100")</f>
        <v>9</v>
      </c>
      <c r="F86" s="8">
        <f>COUNTIFS(Sheet1!$B$5:$B$2691, C86, Sheet1!$FT$5:$FT$2691, "&gt;=100", Sheet1!$FT$5:$FT$2691, "&lt;250")</f>
        <v>62</v>
      </c>
      <c r="G86" s="8">
        <f>COUNTIFS(Sheet1!$B$5:$B$2691, C86, Sheet1!$FT$5:$FT$2691, "&gt;=250", Sheet1!$FT$5:$FT$2691, "&lt;350")</f>
        <v>12</v>
      </c>
      <c r="H86" s="8">
        <f>COUNTIFS(Sheet1!$B$5:$B$2691, C86, Sheet1!$FT$5:$FT$2691, "&gt;=350", Sheet1!$FT$5:$FT$2691, "&lt;450")</f>
        <v>6</v>
      </c>
      <c r="I86" s="8">
        <f>COUNTIFS(Sheet1!$B$5:$B$2691, C86, Sheet1!$FT$5:$FT$2691, "&gt;=450", Sheet1!$FT$5:$FT$2691, "&lt;600")</f>
        <v>4</v>
      </c>
      <c r="J86" s="8">
        <f>COUNTIFS(Sheet1!$B$5:$B$2691, C86, Sheet1!$FT$5:$FT$2691, "&gt;=600", Sheet1!$FT$5:$FT$2691, "&lt;900")</f>
        <v>6</v>
      </c>
      <c r="K86" s="8">
        <f>COUNTIFS(Sheet1!$B$5:$B$2691, C86, Sheet1!$FT$5:$FT$2691, "&gt;=900", Sheet1!$FT$5:$FT$2691, "&lt;1200")</f>
        <v>5</v>
      </c>
      <c r="L86" s="8">
        <f>COUNTIFS(Sheet1!$B$5:$B$2691, C86, Sheet1!$FT$5:$FT$2691, "&gt;=1200", Sheet1!$FT$5:$FT$2691, "&lt;1500")</f>
        <v>1</v>
      </c>
      <c r="M86" s="8">
        <f>COUNTIFS(Sheet1!$B$5:$B$2691, C86, Sheet1!$FT$5:$FT$2691, "&gt;=1500", Sheet1!$FT$5:$FT$2691, "&lt;3000")</f>
        <v>3</v>
      </c>
      <c r="N86" s="8">
        <f>COUNTIFS(Sheet1!$B$5:$B$2691, C86, Sheet1!$FT$5:$FT$2691, "&gt;3000")</f>
        <v>2</v>
      </c>
      <c r="O86" s="8">
        <f t="shared" si="22"/>
        <v>126</v>
      </c>
    </row>
    <row r="87" spans="3:15">
      <c r="C87" s="8" t="s">
        <v>49</v>
      </c>
      <c r="D87" s="8">
        <f>COUNTIFS(Sheet1!$B$5:$B$2691, C87, Sheet1!$FT$5:$FT$2691, "0")</f>
        <v>6</v>
      </c>
      <c r="E87" s="8">
        <f>COUNTIFS(Sheet1!$B$5:$B$2691, C87, Sheet1!$FT$5:$FT$2691, "&gt;0", Sheet1!$FT$5:$FT$2691, "&lt;100")</f>
        <v>2</v>
      </c>
      <c r="F87" s="8">
        <f>COUNTIFS(Sheet1!$B$5:$B$2691, C87, Sheet1!$FT$5:$FT$2691, "&gt;=100", Sheet1!$FT$5:$FT$2691, "&lt;250")</f>
        <v>14</v>
      </c>
      <c r="G87" s="8">
        <f>COUNTIFS(Sheet1!$B$5:$B$2691, C87, Sheet1!$FT$5:$FT$2691, "&gt;=250", Sheet1!$FT$5:$FT$2691, "&lt;350")</f>
        <v>5</v>
      </c>
      <c r="H87" s="8">
        <f>COUNTIFS(Sheet1!$B$5:$B$2691, C87, Sheet1!$FT$5:$FT$2691, "&gt;=350", Sheet1!$FT$5:$FT$2691, "&lt;450")</f>
        <v>3</v>
      </c>
      <c r="I87" s="8">
        <f>COUNTIFS(Sheet1!$B$5:$B$2691, C87, Sheet1!$FT$5:$FT$2691, "&gt;=450", Sheet1!$FT$5:$FT$2691, "&lt;600")</f>
        <v>1</v>
      </c>
      <c r="J87" s="8">
        <f>COUNTIFS(Sheet1!$B$5:$B$2691, C87, Sheet1!$FT$5:$FT$2691, "&gt;=600", Sheet1!$FT$5:$FT$2691, "&lt;900")</f>
        <v>1</v>
      </c>
      <c r="K87" s="8">
        <f>COUNTIFS(Sheet1!$B$5:$B$2691, C87, Sheet1!$FT$5:$FT$2691, "&gt;=900", Sheet1!$FT$5:$FT$2691, "&lt;1200")</f>
        <v>3</v>
      </c>
      <c r="L87" s="8">
        <f>COUNTIFS(Sheet1!$B$5:$B$2691, C87, Sheet1!$FT$5:$FT$2691, "&gt;=1200", Sheet1!$FT$5:$FT$2691, "&lt;1500")</f>
        <v>1</v>
      </c>
      <c r="M87" s="8">
        <f>COUNTIFS(Sheet1!$B$5:$B$2691, C87, Sheet1!$FT$5:$FT$2691, "&gt;=1500", Sheet1!$FT$5:$FT$2691, "&lt;3000")</f>
        <v>1</v>
      </c>
      <c r="N87" s="8">
        <f>COUNTIFS(Sheet1!$B$5:$B$2691, C87, Sheet1!$FT$5:$FT$2691, "&gt;3000")</f>
        <v>1</v>
      </c>
      <c r="O87" s="8">
        <f t="shared" si="22"/>
        <v>38</v>
      </c>
    </row>
    <row r="88" spans="3:15">
      <c r="C88" s="8" t="s">
        <v>67</v>
      </c>
      <c r="D88" s="8">
        <f>COUNTIFS(Sheet1!$B$5:$B$2691, C88, Sheet1!$FT$5:$FT$2691, "0")</f>
        <v>22</v>
      </c>
      <c r="E88" s="8">
        <f>COUNTIFS(Sheet1!$B$5:$B$2691, C88, Sheet1!$FT$5:$FT$2691, "&gt;0", Sheet1!$FT$5:$FT$2691, "&lt;100")</f>
        <v>32</v>
      </c>
      <c r="F88" s="8">
        <f>COUNTIFS(Sheet1!$B$5:$B$2691, C88, Sheet1!$FT$5:$FT$2691, "&gt;=100", Sheet1!$FT$5:$FT$2691, "&lt;250")</f>
        <v>117</v>
      </c>
      <c r="G88" s="8">
        <f>COUNTIFS(Sheet1!$B$5:$B$2691, C88, Sheet1!$FT$5:$FT$2691, "&gt;=250", Sheet1!$FT$5:$FT$2691, "&lt;350")</f>
        <v>18</v>
      </c>
      <c r="H88" s="8">
        <f>COUNTIFS(Sheet1!$B$5:$B$2691, C88, Sheet1!$FT$5:$FT$2691, "&gt;=350", Sheet1!$FT$5:$FT$2691, "&lt;450")</f>
        <v>13</v>
      </c>
      <c r="I88" s="8">
        <f>COUNTIFS(Sheet1!$B$5:$B$2691, C88, Sheet1!$FT$5:$FT$2691, "&gt;=450", Sheet1!$FT$5:$FT$2691, "&lt;600")</f>
        <v>6</v>
      </c>
      <c r="J88" s="8">
        <f>COUNTIFS(Sheet1!$B$5:$B$2691, C88, Sheet1!$FT$5:$FT$2691, "&gt;=600", Sheet1!$FT$5:$FT$2691, "&lt;900")</f>
        <v>5</v>
      </c>
      <c r="K88" s="8">
        <f>COUNTIFS(Sheet1!$B$5:$B$2691, C88, Sheet1!$FT$5:$FT$2691, "&gt;=900", Sheet1!$FT$5:$FT$2691, "&lt;1200")</f>
        <v>1</v>
      </c>
      <c r="L88" s="8">
        <f>COUNTIFS(Sheet1!$B$5:$B$2691, C88, Sheet1!$FT$5:$FT$2691, "&gt;=1200", Sheet1!$FT$5:$FT$2691, "&lt;1500")</f>
        <v>0</v>
      </c>
      <c r="M88" s="8">
        <f>COUNTIFS(Sheet1!$B$5:$B$2691, C88, Sheet1!$FT$5:$FT$2691, "&gt;=1500", Sheet1!$FT$5:$FT$2691, "&lt;3000")</f>
        <v>2</v>
      </c>
      <c r="N88" s="8">
        <f>COUNTIFS(Sheet1!$B$5:$B$2691, C88, Sheet1!$FT$5:$FT$2691, "&gt;3000")</f>
        <v>1</v>
      </c>
      <c r="O88" s="8">
        <f t="shared" si="22"/>
        <v>217</v>
      </c>
    </row>
    <row r="89" spans="3:15">
      <c r="C89" t="s">
        <v>87</v>
      </c>
      <c r="D89">
        <f t="shared" ref="D89:O89" si="23">SUM(D81:D88)</f>
        <v>92</v>
      </c>
      <c r="E89">
        <f t="shared" si="23"/>
        <v>68</v>
      </c>
      <c r="F89">
        <f t="shared" si="23"/>
        <v>380</v>
      </c>
      <c r="G89">
        <f t="shared" si="23"/>
        <v>87</v>
      </c>
      <c r="H89">
        <f t="shared" si="23"/>
        <v>50</v>
      </c>
      <c r="I89">
        <f t="shared" si="23"/>
        <v>28</v>
      </c>
      <c r="J89">
        <f t="shared" si="23"/>
        <v>33</v>
      </c>
      <c r="K89">
        <f t="shared" si="23"/>
        <v>27</v>
      </c>
      <c r="L89">
        <f t="shared" si="23"/>
        <v>15</v>
      </c>
      <c r="M89">
        <f t="shared" si="23"/>
        <v>22</v>
      </c>
      <c r="N89">
        <f t="shared" si="23"/>
        <v>22</v>
      </c>
      <c r="O89">
        <f t="shared" si="23"/>
        <v>824</v>
      </c>
    </row>
    <row r="90" spans="3:15">
      <c r="C90" t="s">
        <v>774</v>
      </c>
      <c r="D90" s="48">
        <f t="shared" ref="D90:O90" si="24">D89/$O$89</f>
        <v>0.11165048543689321</v>
      </c>
      <c r="E90" s="48">
        <f t="shared" si="24"/>
        <v>8.2524271844660199E-2</v>
      </c>
      <c r="F90" s="48">
        <f t="shared" si="24"/>
        <v>0.46116504854368934</v>
      </c>
      <c r="G90" s="48">
        <f t="shared" si="24"/>
        <v>0.10558252427184465</v>
      </c>
      <c r="H90" s="48">
        <f t="shared" si="24"/>
        <v>6.0679611650485438E-2</v>
      </c>
      <c r="I90" s="48">
        <f t="shared" si="24"/>
        <v>3.3980582524271843E-2</v>
      </c>
      <c r="J90" s="48">
        <f t="shared" si="24"/>
        <v>4.0048543689320391E-2</v>
      </c>
      <c r="K90" s="48">
        <f t="shared" si="24"/>
        <v>3.2766990291262135E-2</v>
      </c>
      <c r="L90" s="48">
        <f t="shared" si="24"/>
        <v>1.820388349514563E-2</v>
      </c>
      <c r="M90" s="48">
        <f t="shared" si="24"/>
        <v>2.6699029126213591E-2</v>
      </c>
      <c r="N90" s="48">
        <f t="shared" si="24"/>
        <v>2.6699029126213591E-2</v>
      </c>
      <c r="O90" s="48">
        <f t="shared" si="24"/>
        <v>1</v>
      </c>
    </row>
    <row r="96" spans="3:15">
      <c r="D96" s="434" t="s">
        <v>712</v>
      </c>
      <c r="E96" s="433"/>
      <c r="F96" s="433"/>
      <c r="G96" s="433"/>
      <c r="H96" s="433"/>
      <c r="I96" s="433"/>
      <c r="J96" s="433"/>
      <c r="K96" s="433"/>
      <c r="L96" s="433"/>
      <c r="M96" s="433"/>
      <c r="N96" s="433"/>
      <c r="O96" s="434" t="s">
        <v>87</v>
      </c>
    </row>
    <row r="97" spans="3:15">
      <c r="D97" s="8">
        <v>0</v>
      </c>
      <c r="E97" s="8" t="s">
        <v>713</v>
      </c>
      <c r="F97" s="8" t="s">
        <v>714</v>
      </c>
      <c r="G97" s="8" t="s">
        <v>715</v>
      </c>
      <c r="H97" s="8" t="s">
        <v>716</v>
      </c>
      <c r="I97" s="8" t="s">
        <v>717</v>
      </c>
      <c r="J97" s="8" t="s">
        <v>718</v>
      </c>
      <c r="K97" s="8" t="s">
        <v>719</v>
      </c>
      <c r="L97" s="8" t="s">
        <v>720</v>
      </c>
      <c r="M97" s="8" t="s">
        <v>721</v>
      </c>
      <c r="N97" s="8" t="s">
        <v>722</v>
      </c>
      <c r="O97" s="433"/>
    </row>
    <row r="98" spans="3:15">
      <c r="C98" t="s">
        <v>780</v>
      </c>
      <c r="D98" s="48">
        <v>0.1104368932038835</v>
      </c>
      <c r="E98" s="48">
        <v>8.2524271844660199E-2</v>
      </c>
      <c r="F98" s="48">
        <v>0.46237864077669905</v>
      </c>
      <c r="G98" s="48">
        <v>0.10558252427184465</v>
      </c>
      <c r="H98" s="48">
        <v>6.0679611650485438E-2</v>
      </c>
      <c r="I98" s="48">
        <v>3.3980582524271843E-2</v>
      </c>
      <c r="J98" s="48">
        <v>4.0048543689320391E-2</v>
      </c>
      <c r="K98" s="48">
        <v>3.2766990291262135E-2</v>
      </c>
      <c r="L98" s="48">
        <v>1.820388349514563E-2</v>
      </c>
      <c r="M98" s="48">
        <v>2.6699029126213591E-2</v>
      </c>
      <c r="N98" s="48">
        <v>2.6699029126213591E-2</v>
      </c>
      <c r="O98" s="48">
        <v>1</v>
      </c>
    </row>
    <row r="99" spans="3:15">
      <c r="C99" t="s">
        <v>781</v>
      </c>
      <c r="D99" s="48">
        <v>3.367875647668394E-2</v>
      </c>
      <c r="E99" s="48">
        <v>3.367875647668394E-2</v>
      </c>
      <c r="F99" s="48">
        <v>0.24093264248704663</v>
      </c>
      <c r="G99" s="48">
        <v>0.14507772020725387</v>
      </c>
      <c r="H99" s="48">
        <v>0.11398963730569948</v>
      </c>
      <c r="I99" s="48">
        <v>0.11658031088082901</v>
      </c>
      <c r="J99" s="48">
        <v>0.13212435233160622</v>
      </c>
      <c r="K99" s="48">
        <v>8.8082901554404139E-2</v>
      </c>
      <c r="L99" s="48">
        <v>3.1088082901554404E-2</v>
      </c>
      <c r="M99" s="48">
        <v>4.4041450777202069E-2</v>
      </c>
      <c r="N99" s="48">
        <v>2.072538860103627E-2</v>
      </c>
      <c r="O99" s="48">
        <v>1</v>
      </c>
    </row>
    <row r="100" spans="3:15">
      <c r="C100" t="s">
        <v>84</v>
      </c>
      <c r="D100" s="48">
        <v>0</v>
      </c>
      <c r="E100" s="48">
        <v>7.0370370370370375E-2</v>
      </c>
      <c r="F100" s="48">
        <v>0.32222222222222224</v>
      </c>
      <c r="G100" s="48">
        <v>0.16296296296296298</v>
      </c>
      <c r="H100" s="48">
        <v>7.7777777777777779E-2</v>
      </c>
      <c r="I100" s="48">
        <v>0.1111111111111111</v>
      </c>
      <c r="J100" s="48">
        <v>0.12592592592592591</v>
      </c>
      <c r="K100" s="48">
        <v>5.5555555555555552E-2</v>
      </c>
      <c r="L100" s="48">
        <v>3.7037037037037035E-2</v>
      </c>
      <c r="M100" s="48">
        <v>3.7037037037037035E-2</v>
      </c>
      <c r="N100" s="48">
        <v>0</v>
      </c>
      <c r="O100" s="48">
        <v>1</v>
      </c>
    </row>
    <row r="101" spans="3:15">
      <c r="C101" t="s">
        <v>782</v>
      </c>
      <c r="D101" s="48">
        <v>6.6666666666666671E-3</v>
      </c>
      <c r="E101" s="48">
        <v>7.3333333333333334E-2</v>
      </c>
      <c r="F101" s="48">
        <v>0.4</v>
      </c>
      <c r="G101" s="48">
        <v>0.16666666666666666</v>
      </c>
      <c r="H101" s="48">
        <v>0.11333333333333333</v>
      </c>
      <c r="I101" s="48">
        <v>0.1</v>
      </c>
      <c r="J101" s="48">
        <v>0.10666666666666667</v>
      </c>
      <c r="K101" s="48">
        <v>0.02</v>
      </c>
      <c r="L101" s="48">
        <v>0</v>
      </c>
      <c r="M101" s="48">
        <v>6.6666666666666671E-3</v>
      </c>
      <c r="N101" s="48">
        <v>6.6666666666666671E-3</v>
      </c>
      <c r="O101" s="48">
        <v>1</v>
      </c>
    </row>
    <row r="110" spans="3:15">
      <c r="D110" s="434" t="s">
        <v>783</v>
      </c>
      <c r="E110" s="433"/>
      <c r="F110" s="433"/>
      <c r="G110" s="433"/>
      <c r="H110" s="433"/>
      <c r="I110" s="433"/>
      <c r="J110" s="433"/>
      <c r="K110" s="433"/>
      <c r="L110" s="433"/>
      <c r="M110" s="433"/>
      <c r="N110" s="433"/>
      <c r="O110" s="434" t="s">
        <v>87</v>
      </c>
    </row>
    <row r="111" spans="3:15">
      <c r="D111" s="8">
        <v>0</v>
      </c>
      <c r="E111" s="8" t="s">
        <v>713</v>
      </c>
      <c r="F111" s="8" t="s">
        <v>714</v>
      </c>
      <c r="G111" s="8" t="s">
        <v>715</v>
      </c>
      <c r="H111" s="8" t="s">
        <v>716</v>
      </c>
      <c r="I111" s="8" t="s">
        <v>717</v>
      </c>
      <c r="J111" s="8" t="s">
        <v>718</v>
      </c>
      <c r="K111" s="8" t="s">
        <v>719</v>
      </c>
      <c r="L111" s="8" t="s">
        <v>720</v>
      </c>
      <c r="M111" s="8" t="s">
        <v>721</v>
      </c>
      <c r="N111" s="8" t="s">
        <v>722</v>
      </c>
      <c r="O111" s="433"/>
    </row>
    <row r="112" spans="3:15">
      <c r="C112" t="s">
        <v>784</v>
      </c>
      <c r="D112">
        <f>COUNTIFS(Sheet1!$H$5:$H$2691, C112, Sheet1!$FT$5:$FT$2691, "0")</f>
        <v>2</v>
      </c>
      <c r="E112">
        <f>COUNTIFS(Sheet1!$H$5:$H$2691, C112, Sheet1!$FT$5:$FT$2691, "&gt;0", Sheet1!$FT$5:$FT$2691, "&lt;100")</f>
        <v>1</v>
      </c>
      <c r="F112">
        <f>COUNTIFS(Sheet1!$H$5:$H$2691, C112, Sheet1!$FT$5:$FT$2691, "&gt;=100", Sheet1!$FT$5:$FT$2691, "&lt;250")</f>
        <v>2</v>
      </c>
      <c r="G112">
        <f>COUNTIFS(Sheet1!$H$5:$H$2691, C112, Sheet1!$FT$5:$FT$2691, "&gt;=250", Sheet1!$FT$5:$FT$2691, "&lt;350")</f>
        <v>5</v>
      </c>
      <c r="H112">
        <f>COUNTIFS(Sheet1!$H$5:$H$2691, C112, Sheet1!$FT$5:$FT$2691, "&gt;=350", Sheet1!$FT$5:$FT$2691, "&lt;450")</f>
        <v>3</v>
      </c>
      <c r="I112">
        <f>COUNTIFS(Sheet1!$H$5:$H$2691, C112, Sheet1!$FT$5:$FT$2691, "&gt;=450", Sheet1!$FT$5:$FT$2691, "&lt;600")</f>
        <v>2</v>
      </c>
      <c r="J112">
        <f>COUNTIFS(Sheet1!$H$5:$H$2691, C112, Sheet1!$FT$5:$FT$2691, "&gt;=600", Sheet1!$FT$5:$FT$2691, "&lt;900")</f>
        <v>4</v>
      </c>
      <c r="K112">
        <f>COUNTIFS(Sheet1!$H$5:$H$2691, C112, Sheet1!$FT$5:$FT$2691, "&gt;=900", Sheet1!$FT$5:$FT$2691, "&lt;1200")</f>
        <v>5</v>
      </c>
      <c r="L112">
        <f>COUNTIFS(Sheet1!$H$5:$H$2691, C112, Sheet1!$FT$5:$FT$2691, "&gt;=1200", Sheet1!$FT$5:$FT$2691, "&lt;1500")</f>
        <v>8</v>
      </c>
      <c r="M112">
        <f>COUNTIFS(Sheet1!$H$5:$H$2691, C112, Sheet1!$FT$5:$FT$2691, "&gt;=1500", Sheet1!$FT$5:$FT$2691, "&lt;3000")</f>
        <v>12</v>
      </c>
      <c r="N112">
        <f>COUNTIFS(Sheet1!$H$5:$H$2691, C112, Sheet1!$FT$5:$FT$2691, "&gt;=3000")</f>
        <v>10</v>
      </c>
      <c r="O112">
        <f t="shared" ref="O112:O117" si="25">SUM(D112:N112)</f>
        <v>54</v>
      </c>
    </row>
    <row r="113" spans="3:15">
      <c r="C113" t="s">
        <v>786</v>
      </c>
      <c r="D113" s="8">
        <f>COUNTIFS(Sheet1!$H$5:$H$2691, C113, Sheet1!$FT$5:$FT$2691, "0")</f>
        <v>6</v>
      </c>
      <c r="E113" s="8">
        <f>COUNTIFS(Sheet1!$H$5:$H$2691, C113, Sheet1!$FT$5:$FT$2691, "&gt;0", Sheet1!$FT$5:$FT$2691, "&lt;100")</f>
        <v>17</v>
      </c>
      <c r="F113" s="8">
        <f>COUNTIFS(Sheet1!$H$5:$H$2691, C113, Sheet1!$FT$5:$FT$2691, "&gt;=100", Sheet1!$FT$5:$FT$2691, "&lt;250")</f>
        <v>159</v>
      </c>
      <c r="G113" s="8">
        <f>COUNTIFS(Sheet1!$H$5:$H$2691, C113, Sheet1!$FT$5:$FT$2691, "&gt;=250", Sheet1!$FT$5:$FT$2691, "&lt;350")</f>
        <v>30</v>
      </c>
      <c r="H113" s="8">
        <f>COUNTIFS(Sheet1!$H$5:$H$2691, C113, Sheet1!$FT$5:$FT$2691, "&gt;=350", Sheet1!$FT$5:$FT$2691, "&lt;450")</f>
        <v>10</v>
      </c>
      <c r="I113" s="8">
        <f>COUNTIFS(Sheet1!$H$5:$H$2691, C113, Sheet1!$FT$5:$FT$2691, "&gt;=450", Sheet1!$FT$5:$FT$2691, "&lt;600")</f>
        <v>12</v>
      </c>
      <c r="J113" s="8">
        <f>COUNTIFS(Sheet1!$H$5:$H$2691, C113, Sheet1!$FT$5:$FT$2691, "&gt;=600", Sheet1!$FT$5:$FT$2691, "&lt;900")</f>
        <v>13</v>
      </c>
      <c r="K113" s="8">
        <f>COUNTIFS(Sheet1!$H$5:$H$2691, C113, Sheet1!$FT$5:$FT$2691, "&gt;=900", Sheet1!$FT$5:$FT$2691, "&lt;1200")</f>
        <v>11</v>
      </c>
      <c r="L113" s="8">
        <f>COUNTIFS(Sheet1!$H$5:$H$2691, C113, Sheet1!$FT$5:$FT$2691, "&gt;=1200", Sheet1!$FT$5:$FT$2691, "&lt;1500")</f>
        <v>2</v>
      </c>
      <c r="M113" s="8">
        <f>COUNTIFS(Sheet1!$H$5:$H$2691, C113, Sheet1!$FT$5:$FT$2691, "&gt;=1500", Sheet1!$FT$5:$FT$2691, "&lt;3000")</f>
        <v>1</v>
      </c>
      <c r="N113" s="8">
        <f>COUNTIFS(Sheet1!$H$5:$H$2691, C113, Sheet1!$FT$5:$FT$2691, "&gt;=3000")</f>
        <v>0</v>
      </c>
      <c r="O113">
        <f t="shared" si="25"/>
        <v>261</v>
      </c>
    </row>
    <row r="114" spans="3:15">
      <c r="C114" t="s">
        <v>787</v>
      </c>
      <c r="D114" s="8">
        <f>COUNTIFS(Sheet1!$H$5:$H$2691, C114, Sheet1!$FT$5:$FT$2691, "0")</f>
        <v>7</v>
      </c>
      <c r="E114" s="8">
        <f>COUNTIFS(Sheet1!$H$5:$H$2691, C114, Sheet1!$FT$5:$FT$2691, "&gt;0", Sheet1!$FT$5:$FT$2691, "&lt;100")</f>
        <v>26</v>
      </c>
      <c r="F114" s="8">
        <f>COUNTIFS(Sheet1!$H$5:$H$2691, C114, Sheet1!$FT$5:$FT$2691, "&gt;=100", Sheet1!$FT$5:$FT$2691, "&lt;250")</f>
        <v>267</v>
      </c>
      <c r="G114" s="8">
        <f>COUNTIFS(Sheet1!$H$5:$H$2691, C114, Sheet1!$FT$5:$FT$2691, "&gt;=250", Sheet1!$FT$5:$FT$2691, "&lt;350")</f>
        <v>105</v>
      </c>
      <c r="H114" s="8">
        <f>COUNTIFS(Sheet1!$H$5:$H$2691, C114, Sheet1!$FT$5:$FT$2691, "&gt;=350", Sheet1!$FT$5:$FT$2691, "&lt;450")</f>
        <v>82</v>
      </c>
      <c r="I114" s="8">
        <f>COUNTIFS(Sheet1!$H$5:$H$2691, C114, Sheet1!$FT$5:$FT$2691, "&gt;=450", Sheet1!$FT$5:$FT$2691, "&lt;600")</f>
        <v>62</v>
      </c>
      <c r="J114" s="8">
        <f>COUNTIFS(Sheet1!$H$5:$H$2691, C114, Sheet1!$FT$5:$FT$2691, "&gt;=600", Sheet1!$FT$5:$FT$2691, "&lt;900")</f>
        <v>64</v>
      </c>
      <c r="K114" s="8">
        <f>COUNTIFS(Sheet1!$H$5:$H$2691, C114, Sheet1!$FT$5:$FT$2691, "&gt;=900", Sheet1!$FT$5:$FT$2691, "&lt;1200")</f>
        <v>29</v>
      </c>
      <c r="L114" s="8">
        <f>COUNTIFS(Sheet1!$H$5:$H$2691, C114, Sheet1!$FT$5:$FT$2691, "&gt;=1200", Sheet1!$FT$5:$FT$2691, "&lt;1500")</f>
        <v>12</v>
      </c>
      <c r="M114" s="8">
        <f>COUNTIFS(Sheet1!$H$5:$H$2691, C114, Sheet1!$FT$5:$FT$2691, "&gt;=1500", Sheet1!$FT$5:$FT$2691, "&lt;3000")</f>
        <v>14</v>
      </c>
      <c r="N114" s="8">
        <f>COUNTIFS(Sheet1!$H$5:$H$2691, C114, Sheet1!$FT$5:$FT$2691, "&gt;=3000")</f>
        <v>4</v>
      </c>
      <c r="O114">
        <f t="shared" si="25"/>
        <v>672</v>
      </c>
    </row>
    <row r="115" spans="3:15">
      <c r="C115" t="s">
        <v>789</v>
      </c>
      <c r="D115" s="8">
        <f>COUNTIFS(Sheet1!$H$5:$H$2691, C115, Sheet1!$FT$5:$FT$2691, "0")</f>
        <v>42</v>
      </c>
      <c r="E115" s="8">
        <f>COUNTIFS(Sheet1!$H$5:$H$2691, C115, Sheet1!$FT$5:$FT$2691, "&gt;0", Sheet1!$FT$5:$FT$2691, "&lt;100")</f>
        <v>32</v>
      </c>
      <c r="F115" s="8">
        <f>COUNTIFS(Sheet1!$H$5:$H$2691, C115, Sheet1!$FT$5:$FT$2691, "&gt;=100", Sheet1!$FT$5:$FT$2691, "&lt;250")</f>
        <v>13</v>
      </c>
      <c r="G115" s="8">
        <f>COUNTIFS(Sheet1!$H$5:$H$2691, C115, Sheet1!$FT$5:$FT$2691, "&gt;=250", Sheet1!$FT$5:$FT$2691, "&lt;350")</f>
        <v>5</v>
      </c>
      <c r="H115" s="8">
        <f>COUNTIFS(Sheet1!$H$5:$H$2691, C115, Sheet1!$FT$5:$FT$2691, "&gt;=350", Sheet1!$FT$5:$FT$2691, "&lt;450")</f>
        <v>5</v>
      </c>
      <c r="I115" s="8">
        <f>COUNTIFS(Sheet1!$H$5:$H$2691, C115, Sheet1!$FT$5:$FT$2691, "&gt;=450", Sheet1!$FT$5:$FT$2691, "&lt;600")</f>
        <v>3</v>
      </c>
      <c r="J115" s="8">
        <f>COUNTIFS(Sheet1!$H$5:$H$2691, C115, Sheet1!$FT$5:$FT$2691, "&gt;=600", Sheet1!$FT$5:$FT$2691, "&lt;900")</f>
        <v>3</v>
      </c>
      <c r="K115" s="8">
        <f>COUNTIFS(Sheet1!$H$5:$H$2691, C115, Sheet1!$FT$5:$FT$2691, "&gt;=900", Sheet1!$FT$5:$FT$2691, "&lt;1200")</f>
        <v>3</v>
      </c>
      <c r="L115" s="8">
        <f>COUNTIFS(Sheet1!$H$5:$H$2691, C115, Sheet1!$FT$5:$FT$2691, "&gt;=1200", Sheet1!$FT$5:$FT$2691, "&lt;1500")</f>
        <v>1</v>
      </c>
      <c r="M115" s="8">
        <f>COUNTIFS(Sheet1!$H$5:$H$2691, C115, Sheet1!$FT$5:$FT$2691, "&gt;=1500", Sheet1!$FT$5:$FT$2691, "&lt;3000")</f>
        <v>1</v>
      </c>
      <c r="N115" s="8">
        <f>COUNTIFS(Sheet1!$H$5:$H$2691, C115, Sheet1!$FT$5:$FT$2691, "&gt;=3000")</f>
        <v>2</v>
      </c>
      <c r="O115">
        <f t="shared" si="25"/>
        <v>110</v>
      </c>
    </row>
    <row r="116" spans="3:15">
      <c r="C116" t="s">
        <v>790</v>
      </c>
      <c r="D116" s="8">
        <f>COUNTIFS(Sheet1!$H$5:$H$2691, C116, Sheet1!$FT$5:$FT$2691, "0")</f>
        <v>20</v>
      </c>
      <c r="E116" s="8">
        <f>COUNTIFS(Sheet1!$H$5:$H$2691, C116, Sheet1!$FT$5:$FT$2691, "&gt;0", Sheet1!$FT$5:$FT$2691, "&lt;100")</f>
        <v>9</v>
      </c>
      <c r="F116" s="8">
        <f>COUNTIFS(Sheet1!$H$5:$H$2691, C116, Sheet1!$FT$5:$FT$2691, "&gt;=100", Sheet1!$FT$5:$FT$2691, "&lt;250")</f>
        <v>51</v>
      </c>
      <c r="G116" s="8">
        <f>COUNTIFS(Sheet1!$H$5:$H$2691, C116, Sheet1!$FT$5:$FT$2691, "&gt;=250", Sheet1!$FT$5:$FT$2691, "&lt;350")</f>
        <v>16</v>
      </c>
      <c r="H116" s="8">
        <f>COUNTIFS(Sheet1!$H$5:$H$2691, C116, Sheet1!$FT$5:$FT$2691, "&gt;=350", Sheet1!$FT$5:$FT$2691, "&lt;450")</f>
        <v>13</v>
      </c>
      <c r="I116" s="8">
        <f>COUNTIFS(Sheet1!$H$5:$H$2691, C116, Sheet1!$FT$5:$FT$2691, "&gt;=450", Sheet1!$FT$5:$FT$2691, "&lt;600")</f>
        <v>6</v>
      </c>
      <c r="J116" s="8">
        <f>COUNTIFS(Sheet1!$H$5:$H$2691, C116, Sheet1!$FT$5:$FT$2691, "&gt;=600", Sheet1!$FT$5:$FT$2691, "&lt;900")</f>
        <v>12</v>
      </c>
      <c r="K116" s="8">
        <f>COUNTIFS(Sheet1!$H$5:$H$2691, C116, Sheet1!$FT$5:$FT$2691, "&gt;=900", Sheet1!$FT$5:$FT$2691, "&lt;1200")</f>
        <v>6</v>
      </c>
      <c r="L116" s="8">
        <f>COUNTIFS(Sheet1!$H$5:$H$2691, C116, Sheet1!$FT$5:$FT$2691, "&gt;=1200", Sheet1!$FT$5:$FT$2691, "&lt;1500")</f>
        <v>2</v>
      </c>
      <c r="M116" s="8">
        <f>COUNTIFS(Sheet1!$H$5:$H$2691, C116, Sheet1!$FT$5:$FT$2691, "&gt;=1500", Sheet1!$FT$5:$FT$2691, "&lt;3000")</f>
        <v>7</v>
      </c>
      <c r="N116" s="8">
        <f>COUNTIFS(Sheet1!$H$5:$H$2691, C116, Sheet1!$FT$5:$FT$2691, "&gt;=3000")</f>
        <v>7</v>
      </c>
      <c r="O116">
        <f t="shared" si="25"/>
        <v>149</v>
      </c>
    </row>
    <row r="117" spans="3:15">
      <c r="C117" t="s">
        <v>791</v>
      </c>
      <c r="D117" s="8">
        <f>COUNTIFS(Sheet1!$H$5:$H$2691, C117, Sheet1!$FT$5:$FT$2691, "0")</f>
        <v>0</v>
      </c>
      <c r="E117" s="8">
        <f>COUNTIFS(Sheet1!$H$5:$H$2691, C117, Sheet1!$FT$5:$FT$2691, "&gt;0", Sheet1!$FT$5:$FT$2691, "&lt;100")</f>
        <v>3</v>
      </c>
      <c r="F117" s="8">
        <f>COUNTIFS(Sheet1!$H$5:$H$2691, C117, Sheet1!$FT$5:$FT$2691, "&gt;=100", Sheet1!$FT$5:$FT$2691, "&lt;250")</f>
        <v>18</v>
      </c>
      <c r="G117" s="8">
        <f>COUNTIFS(Sheet1!$H$5:$H$2691, C117, Sheet1!$FT$5:$FT$2691, "&gt;=250", Sheet1!$FT$5:$FT$2691, "&lt;350")</f>
        <v>9</v>
      </c>
      <c r="H117" s="8">
        <f>COUNTIFS(Sheet1!$H$5:$H$2691, C117, Sheet1!$FT$5:$FT$2691, "&gt;=350", Sheet1!$FT$5:$FT$2691, "&lt;450")</f>
        <v>1</v>
      </c>
      <c r="I117" s="8">
        <f>COUNTIFS(Sheet1!$H$5:$H$2691, C117, Sheet1!$FT$5:$FT$2691, "&gt;=450", Sheet1!$FT$5:$FT$2691, "&lt;600")</f>
        <v>6</v>
      </c>
      <c r="J117" s="8">
        <f>COUNTIFS(Sheet1!$H$5:$H$2691, C117, Sheet1!$FT$5:$FT$2691, "&gt;=600", Sheet1!$FT$5:$FT$2691, "&lt;900")</f>
        <v>3</v>
      </c>
      <c r="K117" s="8">
        <f>COUNTIFS(Sheet1!$H$5:$H$2691, C117, Sheet1!$FT$5:$FT$2691, "&gt;=900", Sheet1!$FT$5:$FT$2691, "&lt;1200")</f>
        <v>9</v>
      </c>
      <c r="L117" s="8">
        <f>COUNTIFS(Sheet1!$H$5:$H$2691, C117, Sheet1!$FT$5:$FT$2691, "&gt;=1200", Sheet1!$FT$5:$FT$2691, "&lt;1500")</f>
        <v>2</v>
      </c>
      <c r="M117" s="8">
        <f>COUNTIFS(Sheet1!$H$5:$H$2691, C117, Sheet1!$FT$5:$FT$2691, "&gt;=1500", Sheet1!$FT$5:$FT$2691, "&lt;3000")</f>
        <v>5</v>
      </c>
      <c r="N117" s="8">
        <f>COUNTIFS(Sheet1!$H$5:$H$2691, C117, Sheet1!$FT$5:$FT$2691, "&gt;=3000")</f>
        <v>7</v>
      </c>
      <c r="O117">
        <f t="shared" si="25"/>
        <v>63</v>
      </c>
    </row>
    <row r="118" spans="3:15">
      <c r="D118">
        <f>SUM(D111:D117)</f>
        <v>77</v>
      </c>
      <c r="E118">
        <f t="shared" ref="E118:O118" si="26">SUM(E112:E117)</f>
        <v>88</v>
      </c>
      <c r="F118">
        <f t="shared" si="26"/>
        <v>510</v>
      </c>
      <c r="G118">
        <f t="shared" si="26"/>
        <v>170</v>
      </c>
      <c r="H118">
        <f t="shared" si="26"/>
        <v>114</v>
      </c>
      <c r="I118">
        <f t="shared" si="26"/>
        <v>91</v>
      </c>
      <c r="J118">
        <f t="shared" si="26"/>
        <v>99</v>
      </c>
      <c r="K118">
        <f t="shared" si="26"/>
        <v>63</v>
      </c>
      <c r="L118">
        <f t="shared" si="26"/>
        <v>27</v>
      </c>
      <c r="M118">
        <f t="shared" si="26"/>
        <v>40</v>
      </c>
      <c r="N118">
        <f t="shared" si="26"/>
        <v>30</v>
      </c>
      <c r="O118">
        <f t="shared" si="26"/>
        <v>1309</v>
      </c>
    </row>
    <row r="128" spans="3:15" ht="15" customHeight="1">
      <c r="C128" s="153" t="s">
        <v>2215</v>
      </c>
      <c r="D128" s="153" t="s">
        <v>2027</v>
      </c>
    </row>
    <row r="129" spans="2:5" ht="15" customHeight="1">
      <c r="C129" s="262" t="s">
        <v>784</v>
      </c>
      <c r="D129">
        <f>SUMIF(Sheet1!$H$5:$H$2691, C112, Sheet1!$FT$5:$FT$2691)</f>
        <v>93150.56</v>
      </c>
    </row>
    <row r="130" spans="2:5" ht="15" customHeight="1">
      <c r="C130" s="262" t="s">
        <v>786</v>
      </c>
      <c r="D130" s="262">
        <f>SUMIF(Sheet1!$H$5:$H$2691, C113, Sheet1!$FT$5:$FT$2691)</f>
        <v>68706.95</v>
      </c>
    </row>
    <row r="131" spans="2:5" ht="15" customHeight="1">
      <c r="C131" s="262" t="s">
        <v>787</v>
      </c>
      <c r="D131" s="262">
        <f>SUMIF(Sheet1!$H$5:$H$2691, C114, Sheet1!$FT$5:$FT$2691)</f>
        <v>278758.82</v>
      </c>
    </row>
    <row r="132" spans="2:5" ht="15" customHeight="1">
      <c r="C132" s="262" t="s">
        <v>789</v>
      </c>
      <c r="D132" s="262">
        <f>SUMIF(Sheet1!$H$5:$H$2691, C115, Sheet1!$FT$5:$FT$2691)</f>
        <v>27643</v>
      </c>
    </row>
    <row r="133" spans="2:5" ht="15" customHeight="1">
      <c r="C133" s="262" t="s">
        <v>790</v>
      </c>
      <c r="D133" s="262">
        <f>SUMIF(Sheet1!$H$5:$H$2691, C116, Sheet1!$FT$5:$FT$2691)</f>
        <v>83644.58</v>
      </c>
    </row>
    <row r="134" spans="2:5" ht="15" customHeight="1">
      <c r="C134" s="262" t="s">
        <v>791</v>
      </c>
      <c r="D134" s="262">
        <f>SUMIF(Sheet1!$H$5:$H$2691, C117, Sheet1!$FT$5:$FT$2691)</f>
        <v>92877.75</v>
      </c>
    </row>
    <row r="135" spans="2:5" ht="15" customHeight="1">
      <c r="C135" s="262" t="s">
        <v>87</v>
      </c>
      <c r="D135">
        <f>SUM(D129:D134)</f>
        <v>644781.66</v>
      </c>
    </row>
    <row r="143" spans="2:5" ht="15" customHeight="1" thickBot="1"/>
    <row r="144" spans="2:5" ht="15" customHeight="1">
      <c r="B144" s="490" t="s">
        <v>0</v>
      </c>
      <c r="C144" s="492" t="s">
        <v>1</v>
      </c>
      <c r="D144" s="490" t="s">
        <v>2027</v>
      </c>
      <c r="E144" s="397"/>
    </row>
    <row r="145" spans="2:6" ht="15" customHeight="1" thickBot="1">
      <c r="B145" s="491"/>
      <c r="C145" s="493"/>
      <c r="D145" s="494"/>
      <c r="E145" s="397"/>
    </row>
    <row r="146" spans="2:6" ht="15" customHeight="1" thickBot="1">
      <c r="B146" s="401">
        <v>82</v>
      </c>
      <c r="C146" s="399" t="s">
        <v>18</v>
      </c>
      <c r="D146" s="400">
        <v>34088</v>
      </c>
      <c r="E146" s="397"/>
      <c r="F146" s="224">
        <f>D146/$D$163</f>
        <v>5.1312951789142545E-2</v>
      </c>
    </row>
    <row r="147" spans="2:6" ht="15" customHeight="1" thickBot="1">
      <c r="B147" s="401">
        <v>101</v>
      </c>
      <c r="C147" s="399" t="s">
        <v>38</v>
      </c>
      <c r="D147" s="400">
        <v>45564.33</v>
      </c>
      <c r="E147" s="397"/>
      <c r="F147" s="224">
        <f t="shared" ref="F147:F162" si="27">D147/$D$163</f>
        <v>6.8588367419460852E-2</v>
      </c>
    </row>
    <row r="148" spans="2:6" ht="15" customHeight="1" thickBot="1">
      <c r="B148" s="401">
        <v>81</v>
      </c>
      <c r="C148" s="399" t="s">
        <v>43</v>
      </c>
      <c r="D148" s="400">
        <v>70952.63</v>
      </c>
      <c r="E148" s="397"/>
      <c r="F148" s="224">
        <f t="shared" si="27"/>
        <v>0.1068055879635904</v>
      </c>
    </row>
    <row r="149" spans="2:6" ht="15" customHeight="1" thickBot="1">
      <c r="B149" s="401">
        <v>102</v>
      </c>
      <c r="C149" s="399" t="s">
        <v>44</v>
      </c>
      <c r="D149" s="400">
        <v>25746.5</v>
      </c>
      <c r="E149" s="397"/>
      <c r="F149" s="224">
        <f t="shared" si="27"/>
        <v>3.8756422003026245E-2</v>
      </c>
    </row>
    <row r="150" spans="2:6" ht="15" customHeight="1" thickBot="1">
      <c r="B150" s="401">
        <v>79</v>
      </c>
      <c r="C150" s="399" t="s">
        <v>46</v>
      </c>
      <c r="D150" s="400">
        <v>55526</v>
      </c>
      <c r="E150" s="397"/>
      <c r="F150" s="224">
        <f t="shared" si="27"/>
        <v>8.3583752670849831E-2</v>
      </c>
    </row>
    <row r="151" spans="2:6" ht="15" customHeight="1" thickBot="1">
      <c r="B151" s="401">
        <v>125</v>
      </c>
      <c r="C151" s="399" t="s">
        <v>47</v>
      </c>
      <c r="D151" s="400">
        <v>44344.25</v>
      </c>
      <c r="E151" s="397"/>
      <c r="F151" s="224">
        <f t="shared" si="27"/>
        <v>6.6751770780793376E-2</v>
      </c>
    </row>
    <row r="152" spans="2:6" ht="15" customHeight="1" thickBot="1">
      <c r="B152" s="401">
        <v>38</v>
      </c>
      <c r="C152" s="399" t="s">
        <v>49</v>
      </c>
      <c r="D152" s="400">
        <v>16461</v>
      </c>
      <c r="E152" s="397"/>
      <c r="F152" s="224">
        <f t="shared" si="27"/>
        <v>2.4778881113619911E-2</v>
      </c>
    </row>
    <row r="153" spans="2:6" ht="15" customHeight="1" thickBot="1">
      <c r="B153" s="401">
        <v>217</v>
      </c>
      <c r="C153" s="399" t="s">
        <v>67</v>
      </c>
      <c r="D153" s="400">
        <v>44794</v>
      </c>
      <c r="E153" s="397"/>
      <c r="F153" s="224">
        <f t="shared" si="27"/>
        <v>6.7428783221158514E-2</v>
      </c>
    </row>
    <row r="154" spans="2:6" ht="15" customHeight="1" thickBot="1">
      <c r="B154" s="401">
        <v>87</v>
      </c>
      <c r="C154" s="399" t="s">
        <v>68</v>
      </c>
      <c r="D154" s="400">
        <v>36528.449999999997</v>
      </c>
      <c r="E154" s="397"/>
      <c r="F154" s="224">
        <f t="shared" si="27"/>
        <v>5.4986581605905423E-2</v>
      </c>
    </row>
    <row r="155" spans="2:6" ht="15" customHeight="1" thickBot="1">
      <c r="B155" s="401">
        <v>63</v>
      </c>
      <c r="C155" s="399" t="s">
        <v>69</v>
      </c>
      <c r="D155" s="400">
        <v>15871.75</v>
      </c>
      <c r="E155" s="397"/>
      <c r="F155" s="224">
        <f t="shared" si="27"/>
        <v>2.3891878155342737E-2</v>
      </c>
    </row>
    <row r="156" spans="2:6" ht="15" customHeight="1" thickBot="1">
      <c r="B156" s="401">
        <v>33</v>
      </c>
      <c r="C156" s="399" t="s">
        <v>2302</v>
      </c>
      <c r="D156" s="400">
        <v>28248</v>
      </c>
      <c r="E156" s="397"/>
      <c r="F156" s="224">
        <f t="shared" si="27"/>
        <v>4.2521950895907615E-2</v>
      </c>
    </row>
    <row r="157" spans="2:6" ht="15" customHeight="1" thickBot="1">
      <c r="B157" s="401">
        <v>83</v>
      </c>
      <c r="C157" s="399" t="s">
        <v>2303</v>
      </c>
      <c r="D157" s="400">
        <v>55436.5</v>
      </c>
      <c r="E157" s="397"/>
      <c r="F157" s="224">
        <f t="shared" si="27"/>
        <v>8.3449027571544265E-2</v>
      </c>
    </row>
    <row r="158" spans="2:6" ht="15" customHeight="1" thickBot="1">
      <c r="B158" s="401">
        <v>49</v>
      </c>
      <c r="C158" s="399" t="s">
        <v>2304</v>
      </c>
      <c r="D158" s="400">
        <v>22762.5</v>
      </c>
      <c r="E158" s="397"/>
      <c r="F158" s="224">
        <f t="shared" si="27"/>
        <v>3.4264581820592506E-2</v>
      </c>
    </row>
    <row r="159" spans="2:6" ht="15" customHeight="1" thickBot="1">
      <c r="B159" s="401">
        <v>195</v>
      </c>
      <c r="C159" s="399" t="s">
        <v>75</v>
      </c>
      <c r="D159" s="400">
        <v>144567.79999999999</v>
      </c>
      <c r="E159" s="397"/>
      <c r="F159" s="224">
        <f t="shared" si="27"/>
        <v>0.21761911968030984</v>
      </c>
    </row>
    <row r="160" spans="2:6" ht="15" customHeight="1" thickBot="1">
      <c r="B160" s="401">
        <v>26</v>
      </c>
      <c r="C160" s="399" t="s">
        <v>80</v>
      </c>
      <c r="D160" s="400">
        <v>10799</v>
      </c>
      <c r="E160" s="397"/>
      <c r="F160" s="224">
        <f t="shared" si="27"/>
        <v>1.6255825110623984E-2</v>
      </c>
    </row>
    <row r="161" spans="2:6" ht="15" customHeight="1" thickBot="1">
      <c r="B161" s="401">
        <v>21</v>
      </c>
      <c r="C161" s="399" t="s">
        <v>82</v>
      </c>
      <c r="D161" s="400">
        <v>7437</v>
      </c>
      <c r="E161" s="397"/>
      <c r="F161" s="224">
        <f t="shared" si="27"/>
        <v>1.1194978363525379E-2</v>
      </c>
    </row>
    <row r="162" spans="2:6" ht="15" customHeight="1" thickBot="1">
      <c r="B162" s="401">
        <v>14</v>
      </c>
      <c r="C162" s="399" t="s">
        <v>2300</v>
      </c>
      <c r="D162" s="400">
        <v>5188</v>
      </c>
      <c r="E162" s="397"/>
      <c r="F162" s="224">
        <f t="shared" si="27"/>
        <v>7.8095398346066519E-3</v>
      </c>
    </row>
    <row r="163" spans="2:6" ht="15" customHeight="1" thickBot="1">
      <c r="B163" s="401">
        <v>1396</v>
      </c>
      <c r="C163" s="399" t="s">
        <v>87</v>
      </c>
      <c r="D163" s="400">
        <f>SUM(D146:D162)</f>
        <v>664315.71</v>
      </c>
      <c r="E163" s="397"/>
    </row>
  </sheetData>
  <mergeCells count="21">
    <mergeCell ref="B144:B145"/>
    <mergeCell ref="C144:C145"/>
    <mergeCell ref="D144:D145"/>
    <mergeCell ref="D4:N4"/>
    <mergeCell ref="O4:O5"/>
    <mergeCell ref="C4:C5"/>
    <mergeCell ref="C29:C30"/>
    <mergeCell ref="O29:O30"/>
    <mergeCell ref="D64:N64"/>
    <mergeCell ref="D55:N55"/>
    <mergeCell ref="O55:O56"/>
    <mergeCell ref="O64:O65"/>
    <mergeCell ref="D29:N29"/>
    <mergeCell ref="D110:N110"/>
    <mergeCell ref="O110:O111"/>
    <mergeCell ref="D70:N70"/>
    <mergeCell ref="D96:N96"/>
    <mergeCell ref="O96:O97"/>
    <mergeCell ref="O70:O71"/>
    <mergeCell ref="D79:N79"/>
    <mergeCell ref="O79:O80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3:Z44"/>
  <sheetViews>
    <sheetView workbookViewId="0">
      <selection activeCell="L40" sqref="L40"/>
    </sheetView>
  </sheetViews>
  <sheetFormatPr defaultColWidth="14.42578125" defaultRowHeight="15" customHeight="1"/>
  <cols>
    <col min="1" max="1" width="8.7109375" customWidth="1"/>
    <col min="2" max="2" width="12" customWidth="1"/>
    <col min="3" max="3" width="8.28515625" customWidth="1"/>
    <col min="4" max="4" width="6.140625" customWidth="1"/>
    <col min="5" max="5" width="6.7109375" customWidth="1"/>
    <col min="6" max="6" width="6.28515625" customWidth="1"/>
    <col min="7" max="8" width="6.5703125" customWidth="1"/>
    <col min="9" max="9" width="6.85546875" customWidth="1"/>
    <col min="10" max="10" width="8.28515625" customWidth="1"/>
    <col min="11" max="26" width="8.7109375" customWidth="1"/>
  </cols>
  <sheetData>
    <row r="3" spans="1:25" ht="15" customHeight="1">
      <c r="A3" s="429" t="s">
        <v>0</v>
      </c>
      <c r="B3" s="505" t="s">
        <v>1</v>
      </c>
      <c r="C3" s="505" t="s">
        <v>547</v>
      </c>
      <c r="D3" s="505" t="s">
        <v>32</v>
      </c>
      <c r="E3" s="505"/>
      <c r="F3" s="505"/>
      <c r="G3" s="505"/>
      <c r="H3" s="505" t="s">
        <v>54</v>
      </c>
      <c r="I3" s="505" t="s">
        <v>548</v>
      </c>
      <c r="J3" s="505" t="s">
        <v>87</v>
      </c>
    </row>
    <row r="4" spans="1:25" ht="47.25" customHeight="1">
      <c r="A4" s="510"/>
      <c r="B4" s="682"/>
      <c r="C4" s="682"/>
      <c r="D4" s="405" t="s">
        <v>2305</v>
      </c>
      <c r="E4" s="405" t="s">
        <v>53</v>
      </c>
      <c r="F4" s="405" t="s">
        <v>55</v>
      </c>
      <c r="G4" s="405" t="s">
        <v>51</v>
      </c>
      <c r="H4" s="682"/>
      <c r="I4" s="682"/>
      <c r="J4" s="682"/>
      <c r="M4" t="s">
        <v>2246</v>
      </c>
      <c r="N4" t="s">
        <v>2247</v>
      </c>
      <c r="P4" s="153" t="s">
        <v>2242</v>
      </c>
      <c r="Q4" s="153" t="s">
        <v>2243</v>
      </c>
      <c r="W4" s="153" t="s">
        <v>2244</v>
      </c>
      <c r="X4" s="153" t="s">
        <v>2245</v>
      </c>
    </row>
    <row r="5" spans="1:25">
      <c r="A5" s="335">
        <f>COUNTIFS(Sheet1!$B$5:$B$2696, B5, Sheet1!$D$5:$D$2696, "*")</f>
        <v>82</v>
      </c>
      <c r="B5" s="404" t="s">
        <v>18</v>
      </c>
      <c r="C5" s="404">
        <f>SUMIF(Sheet1!$B$5:$B$2691, B5, Sheet1!$R$5:$R$2691)</f>
        <v>1115</v>
      </c>
      <c r="D5" s="404">
        <f>SUMIF(Sheet1!$B$5:$B$2691, B5, Sheet1!$AT$5:$AT$2691)</f>
        <v>0</v>
      </c>
      <c r="E5" s="404">
        <f>SUMIF(Sheet1!$B$5:$B$2691, B5, Sheet1!$W$5:$W$2691)</f>
        <v>0</v>
      </c>
      <c r="F5" s="404">
        <f>SUMIF(Sheet1!$B$5:$B$2691, B5, Sheet1!$Y$5:$Y$2691)</f>
        <v>0</v>
      </c>
      <c r="G5" s="404">
        <f>SUMIF(Sheet1!$B$5:$B$2691, B5, Sheet1!$T$5:$T$2691)</f>
        <v>287</v>
      </c>
      <c r="H5" s="404">
        <f>SUMIF(Sheet1!$B$5:$B$2691, B5, Sheet1!$X$5:$X$2691)</f>
        <v>0</v>
      </c>
      <c r="I5" s="404">
        <f>SUMIF(Sheet1!$B$5:$B$2691, B5, Sheet1!$V$5:$V$2691)</f>
        <v>0</v>
      </c>
      <c r="J5" s="404">
        <f t="shared" ref="J5:J21" si="0">SUM(C5:I5)</f>
        <v>1402</v>
      </c>
      <c r="L5" s="8"/>
      <c r="M5">
        <f>SUMIF(Sheet1!$B$5:$B$2691, B5, Sheet1!$G$5:$G$2691)</f>
        <v>15335</v>
      </c>
      <c r="N5" s="224">
        <f>C5/M5</f>
        <v>7.270948809911966E-2</v>
      </c>
      <c r="P5">
        <f>SUMIF(Sheet1!$B$5:$B$2691, B5, Sheet1!$S$5:$S$2691)</f>
        <v>143.5</v>
      </c>
      <c r="Q5">
        <f>SUMIF(Sheet1!$B$5:$B$2691, B5, Sheet1!$T$5:$T$2691)</f>
        <v>287</v>
      </c>
      <c r="S5">
        <f>Q5/P5</f>
        <v>2</v>
      </c>
      <c r="W5">
        <f>SUMIF(Sheet1!$B$5:$B$2691, B5, Sheet1!$U$5:$U$2691)</f>
        <v>0</v>
      </c>
      <c r="X5">
        <f>SUMIF(Sheet1!$B$5:$B$2691, B5, Sheet1!$V$5:$V$2691)</f>
        <v>0</v>
      </c>
    </row>
    <row r="6" spans="1:25">
      <c r="A6" s="335">
        <f>COUNTIFS(Sheet1!$B$5:$B$2696, B6, Sheet1!$D$5:$D$2696, "*")</f>
        <v>101</v>
      </c>
      <c r="B6" s="404" t="s">
        <v>38</v>
      </c>
      <c r="C6" s="404">
        <f>SUMIF(Sheet1!$B$5:$B$2691, B6, Sheet1!$R$5:$R$2691)</f>
        <v>1729.9999999999998</v>
      </c>
      <c r="D6" s="404">
        <f>SUMIF(Sheet1!$B$5:$B$2691, B6, Sheet1!$AT$5:$AT$2691)</f>
        <v>386</v>
      </c>
      <c r="E6" s="404">
        <f>SUMIF(Sheet1!$B$5:$B$2691, B6, Sheet1!$W$5:$W$2691)</f>
        <v>0</v>
      </c>
      <c r="F6" s="404">
        <f>SUMIF(Sheet1!$B$5:$B$2691, B6, Sheet1!$Y$5:$Y$2691)</f>
        <v>44.4</v>
      </c>
      <c r="G6" s="404">
        <f>SUMIF(Sheet1!$B$5:$B$2691, B6, Sheet1!$T$5:$T$2691)</f>
        <v>178.06999999999996</v>
      </c>
      <c r="H6" s="404">
        <f>SUMIF(Sheet1!$B$5:$B$2691, B6, Sheet1!$X$5:$X$2691)</f>
        <v>5</v>
      </c>
      <c r="I6" s="404">
        <f>SUMIF(Sheet1!$B$5:$B$2691, B6, Sheet1!$V$5:$V$2691)</f>
        <v>0</v>
      </c>
      <c r="J6" s="404">
        <f t="shared" si="0"/>
        <v>2343.4700000000003</v>
      </c>
      <c r="K6" s="8"/>
      <c r="L6" s="8"/>
      <c r="M6" s="297">
        <f>SUMIF(Sheet1!$B$5:$B$2691, B6, Sheet1!$G$5:$G$2691)</f>
        <v>16020.2</v>
      </c>
      <c r="N6" s="224">
        <f t="shared" ref="N6:N21" si="1">C6/M6</f>
        <v>0.10798866431130695</v>
      </c>
      <c r="O6" s="8"/>
      <c r="P6" s="287">
        <f>SUMIF(Sheet1!$B$5:$B$2691, B6, Sheet1!$S$5:$S$2691)</f>
        <v>84.22</v>
      </c>
      <c r="Q6" s="287">
        <f>SUMIF(Sheet1!$B$5:$B$2691, B6, Sheet1!$T$5:$T$2691)</f>
        <v>178.06999999999996</v>
      </c>
      <c r="R6" s="8"/>
      <c r="S6" s="287">
        <f t="shared" ref="S6:S21" si="2">Q6/P6</f>
        <v>2.1143433863690331</v>
      </c>
      <c r="W6" s="287">
        <f>SUMIF(Sheet1!$B$5:$B$2691, B6, Sheet1!$U$5:$U$2691)</f>
        <v>0</v>
      </c>
      <c r="X6" s="287">
        <f>SUMIF(Sheet1!$B$5:$B$2691, B6, Sheet1!$V$5:$V$2691)</f>
        <v>0</v>
      </c>
    </row>
    <row r="7" spans="1:25">
      <c r="A7" s="335">
        <f>COUNTIFS(Sheet1!$B$5:$B$2696, B7, Sheet1!$D$5:$D$2696, "*")</f>
        <v>81</v>
      </c>
      <c r="B7" s="404" t="s">
        <v>43</v>
      </c>
      <c r="C7" s="404">
        <f>SUMIF(Sheet1!$B$5:$B$2691, B7, Sheet1!$R$5:$R$2691)</f>
        <v>2544.1999999999998</v>
      </c>
      <c r="D7" s="404">
        <f>SUMIF(Sheet1!$B$5:$B$2691, B7, Sheet1!$AT$5:$AT$2691)</f>
        <v>281</v>
      </c>
      <c r="E7" s="404">
        <f>SUMIF(Sheet1!$B$5:$B$2691, B7, Sheet1!$W$5:$W$2691)</f>
        <v>0</v>
      </c>
      <c r="F7" s="404">
        <f>SUMIF(Sheet1!$B$5:$B$2691, B7, Sheet1!$Y$5:$Y$2691)</f>
        <v>27.2</v>
      </c>
      <c r="G7" s="404">
        <f>SUMIF(Sheet1!$B$5:$B$2691, B7, Sheet1!$T$5:$T$2691)</f>
        <v>235.9</v>
      </c>
      <c r="H7" s="404">
        <f>SUMIF(Sheet1!$B$5:$B$2691, B7, Sheet1!$X$5:$X$2691)</f>
        <v>0</v>
      </c>
      <c r="I7" s="404">
        <f>SUMIF(Sheet1!$B$5:$B$2691, B7, Sheet1!$V$5:$V$2691)</f>
        <v>0</v>
      </c>
      <c r="J7" s="404">
        <f t="shared" si="0"/>
        <v>3088.2999999999997</v>
      </c>
      <c r="K7" s="8"/>
      <c r="L7" s="8"/>
      <c r="M7" s="297">
        <f>SUMIF(Sheet1!$B$5:$B$2691, B7, Sheet1!$G$5:$G$2691)</f>
        <v>26185.200000000001</v>
      </c>
      <c r="N7" s="224">
        <f t="shared" si="1"/>
        <v>9.7161755495470709E-2</v>
      </c>
      <c r="O7" s="8"/>
      <c r="P7" s="287">
        <f>SUMIF(Sheet1!$B$5:$B$2691, B7, Sheet1!$S$5:$S$2691)</f>
        <v>107.5</v>
      </c>
      <c r="Q7" s="287">
        <f>SUMIF(Sheet1!$B$5:$B$2691, B7, Sheet1!$T$5:$T$2691)</f>
        <v>235.9</v>
      </c>
      <c r="R7" s="8"/>
      <c r="S7" s="287">
        <f t="shared" si="2"/>
        <v>2.1944186046511627</v>
      </c>
      <c r="W7" s="287">
        <f>SUMIF(Sheet1!$B$5:$B$2691, B7, Sheet1!$U$5:$U$2691)</f>
        <v>0</v>
      </c>
      <c r="X7" s="287">
        <f>SUMIF(Sheet1!$B$5:$B$2691, B7, Sheet1!$V$5:$V$2691)</f>
        <v>0</v>
      </c>
    </row>
    <row r="8" spans="1:25">
      <c r="A8" s="335">
        <f>COUNTIFS(Sheet1!$B$5:$B$2696, B8, Sheet1!$D$5:$D$2696, "*")</f>
        <v>102</v>
      </c>
      <c r="B8" s="404" t="s">
        <v>44</v>
      </c>
      <c r="C8" s="404">
        <f>SUMIF(Sheet1!$B$5:$B$2691, B8, Sheet1!$R$5:$R$2691)</f>
        <v>490</v>
      </c>
      <c r="D8" s="404">
        <f>SUMIF(Sheet1!$B$5:$B$2691, B8, Sheet1!$AT$5:$AT$2691)</f>
        <v>87.5</v>
      </c>
      <c r="E8" s="404">
        <f>SUMIF(Sheet1!$B$5:$B$2691, B8, Sheet1!$W$5:$W$2691)</f>
        <v>0</v>
      </c>
      <c r="F8" s="404">
        <f>SUMIF(Sheet1!$B$5:$B$2691, B8, Sheet1!$Y$5:$Y$2691)</f>
        <v>0</v>
      </c>
      <c r="G8" s="404">
        <f>SUMIF(Sheet1!$B$5:$B$2691, B8, Sheet1!$T$5:$T$2691)</f>
        <v>122</v>
      </c>
      <c r="H8" s="404">
        <f>SUMIF(Sheet1!$B$5:$B$2691, B8, Sheet1!$X$5:$X$2691)</f>
        <v>0</v>
      </c>
      <c r="I8" s="404">
        <f>SUMIF(Sheet1!$B$5:$B$2691, B8, Sheet1!$V$5:$V$2691)</f>
        <v>0</v>
      </c>
      <c r="J8" s="404">
        <f t="shared" si="0"/>
        <v>699.5</v>
      </c>
      <c r="K8" s="8"/>
      <c r="L8" s="8"/>
      <c r="M8" s="297">
        <f>SUMIF(Sheet1!$B$5:$B$2691, B8, Sheet1!$G$5:$G$2691)</f>
        <v>18595</v>
      </c>
      <c r="N8" s="224">
        <f t="shared" si="1"/>
        <v>2.6351169669265932E-2</v>
      </c>
      <c r="O8" s="8"/>
      <c r="P8" s="287">
        <f>SUMIF(Sheet1!$B$5:$B$2691, B8, Sheet1!$S$5:$S$2691)</f>
        <v>61</v>
      </c>
      <c r="Q8" s="287">
        <f>SUMIF(Sheet1!$B$5:$B$2691, B8, Sheet1!$T$5:$T$2691)</f>
        <v>122</v>
      </c>
      <c r="R8" s="8"/>
      <c r="S8" s="287">
        <f t="shared" si="2"/>
        <v>2</v>
      </c>
      <c r="W8" s="287">
        <f>SUMIF(Sheet1!$B$5:$B$2691, B8, Sheet1!$U$5:$U$2691)</f>
        <v>0</v>
      </c>
      <c r="X8" s="287">
        <f>SUMIF(Sheet1!$B$5:$B$2691, B8, Sheet1!$V$5:$V$2691)</f>
        <v>0</v>
      </c>
    </row>
    <row r="9" spans="1:25">
      <c r="A9" s="335">
        <f>COUNTIFS(Sheet1!$B$5:$B$2696, B9, Sheet1!$D$5:$D$2696, "*")</f>
        <v>79</v>
      </c>
      <c r="B9" s="404" t="s">
        <v>46</v>
      </c>
      <c r="C9" s="404">
        <f>SUMIF(Sheet1!$B$5:$B$2691, B9, Sheet1!$R$5:$R$2691)</f>
        <v>2046.5</v>
      </c>
      <c r="D9" s="404">
        <f>SUMIF(Sheet1!$B$5:$B$2691, B9, Sheet1!$AT$5:$AT$2691)</f>
        <v>594</v>
      </c>
      <c r="E9" s="404">
        <f>SUMIF(Sheet1!$B$5:$B$2691, B9, Sheet1!$W$5:$W$2691)</f>
        <v>0</v>
      </c>
      <c r="F9" s="404">
        <f>SUMIF(Sheet1!$B$5:$B$2691, B9, Sheet1!$Y$5:$Y$2691)</f>
        <v>0</v>
      </c>
      <c r="G9" s="404">
        <f>SUMIF(Sheet1!$B$5:$B$2691, B9, Sheet1!$T$5:$T$2691)</f>
        <v>194</v>
      </c>
      <c r="H9" s="404">
        <f>SUMIF(Sheet1!$B$5:$B$2691, B9, Sheet1!$X$5:$X$2691)</f>
        <v>0</v>
      </c>
      <c r="I9" s="404">
        <f>SUMIF(Sheet1!$B$5:$B$2691, B9, Sheet1!$V$5:$V$2691)</f>
        <v>0</v>
      </c>
      <c r="J9" s="404">
        <f t="shared" si="0"/>
        <v>2834.5</v>
      </c>
      <c r="K9" s="8"/>
      <c r="L9" s="8"/>
      <c r="M9" s="297">
        <f>SUMIF(Sheet1!$B$5:$B$2691, B9, Sheet1!$G$5:$G$2691)</f>
        <v>16013</v>
      </c>
      <c r="N9" s="224">
        <f t="shared" si="1"/>
        <v>0.1278024105414351</v>
      </c>
      <c r="O9" s="8"/>
      <c r="P9" s="287">
        <f>SUMIF(Sheet1!$B$5:$B$2691, B9, Sheet1!$S$5:$S$2691)</f>
        <v>89.5</v>
      </c>
      <c r="Q9" s="287">
        <f>SUMIF(Sheet1!$B$5:$B$2691, B9, Sheet1!$T$5:$T$2691)</f>
        <v>194</v>
      </c>
      <c r="R9" s="8"/>
      <c r="S9" s="287">
        <f t="shared" si="2"/>
        <v>2.1675977653631286</v>
      </c>
      <c r="W9" s="287">
        <f>SUMIF(Sheet1!$B$5:$B$2691, B9, Sheet1!$U$5:$U$2691)</f>
        <v>0</v>
      </c>
      <c r="X9" s="287">
        <f>SUMIF(Sheet1!$B$5:$B$2691, B9, Sheet1!$V$5:$V$2691)</f>
        <v>0</v>
      </c>
    </row>
    <row r="10" spans="1:25">
      <c r="A10" s="335">
        <f>COUNTIFS(Sheet1!$B$5:$B$2696, B10, Sheet1!$D$5:$D$2696, "*")</f>
        <v>125</v>
      </c>
      <c r="B10" s="404" t="s">
        <v>47</v>
      </c>
      <c r="C10" s="404">
        <f>SUMIF(Sheet1!$B$5:$B$2691, B10, Sheet1!$R$5:$R$2691)</f>
        <v>2375.5</v>
      </c>
      <c r="D10" s="404">
        <f>SUMIF(Sheet1!$B$5:$B$2691, B10, Sheet1!$AT$5:$AT$2691)</f>
        <v>152.25</v>
      </c>
      <c r="E10" s="404">
        <f>SUMIF(Sheet1!$B$5:$B$2691, B10, Sheet1!$W$5:$W$2691)</f>
        <v>19.5</v>
      </c>
      <c r="F10" s="404">
        <f>SUMIF(Sheet1!$B$5:$B$2691, B10, Sheet1!$Y$5:$Y$2691)</f>
        <v>0</v>
      </c>
      <c r="G10" s="404">
        <f>SUMIF(Sheet1!$B$5:$B$2691, B10, Sheet1!$T$5:$T$2691)</f>
        <v>263</v>
      </c>
      <c r="H10" s="404">
        <f>SUMIF(Sheet1!$B$5:$B$2691, B10, Sheet1!$X$5:$X$2691)</f>
        <v>0</v>
      </c>
      <c r="I10" s="404">
        <f>SUMIF(Sheet1!$B$5:$B$2691, B10, Sheet1!$V$5:$V$2691)</f>
        <v>0</v>
      </c>
      <c r="J10" s="404">
        <f t="shared" si="0"/>
        <v>2810.25</v>
      </c>
      <c r="K10" s="8"/>
      <c r="L10" s="8"/>
      <c r="M10" s="297">
        <f>SUMIF(Sheet1!$B$5:$B$2691, B10, Sheet1!$G$5:$G$2691)</f>
        <v>16175</v>
      </c>
      <c r="N10" s="224">
        <f t="shared" si="1"/>
        <v>0.14686244204018548</v>
      </c>
      <c r="O10" s="8"/>
      <c r="P10" s="287">
        <f>SUMIF(Sheet1!$B$5:$B$2691, B10, Sheet1!$S$5:$S$2691)</f>
        <v>130.5</v>
      </c>
      <c r="Q10" s="287">
        <f>SUMIF(Sheet1!$B$5:$B$2691, B10, Sheet1!$T$5:$T$2691)</f>
        <v>263</v>
      </c>
      <c r="R10" s="8"/>
      <c r="S10" s="287">
        <f t="shared" si="2"/>
        <v>2.0153256704980844</v>
      </c>
      <c r="W10" s="287">
        <f>SUMIF(Sheet1!$B$5:$B$2691, B10, Sheet1!$U$5:$U$2691)</f>
        <v>0</v>
      </c>
      <c r="X10" s="287">
        <f>SUMIF(Sheet1!$B$5:$B$2691, B10, Sheet1!$V$5:$V$2691)</f>
        <v>0</v>
      </c>
    </row>
    <row r="11" spans="1:25">
      <c r="A11" s="335">
        <f>COUNTIFS(Sheet1!$B$5:$B$2696, B11, Sheet1!$D$5:$D$2696, "*")</f>
        <v>38</v>
      </c>
      <c r="B11" s="404" t="s">
        <v>49</v>
      </c>
      <c r="C11" s="404">
        <f>SUMIF(Sheet1!$B$5:$B$2691, B11, Sheet1!$R$5:$R$2691)</f>
        <v>0</v>
      </c>
      <c r="D11" s="404">
        <f>SUMIF(Sheet1!$B$5:$B$2691, B11, Sheet1!$AT$5:$AT$2691)</f>
        <v>0</v>
      </c>
      <c r="E11" s="404">
        <f>SUMIF(Sheet1!$B$5:$B$2691, B11, Sheet1!$W$5:$W$2691)</f>
        <v>0</v>
      </c>
      <c r="F11" s="404">
        <f>SUMIF(Sheet1!$B$5:$B$2691, B11, Sheet1!$Y$5:$Y$2691)</f>
        <v>0</v>
      </c>
      <c r="G11" s="404">
        <f>SUMIF(Sheet1!$B$5:$B$2691, B11, Sheet1!$T$5:$T$2691)</f>
        <v>0</v>
      </c>
      <c r="H11" s="404">
        <f>SUMIF(Sheet1!$B$5:$B$2691, B11, Sheet1!$X$5:$X$2691)</f>
        <v>0</v>
      </c>
      <c r="I11" s="404">
        <f>SUMIF(Sheet1!$B$5:$B$2691, B11, Sheet1!$V$5:$V$2691)</f>
        <v>0</v>
      </c>
      <c r="J11" s="404">
        <f t="shared" si="0"/>
        <v>0</v>
      </c>
      <c r="K11" s="8"/>
      <c r="L11" s="8"/>
      <c r="M11" s="297">
        <f>SUMIF(Sheet1!$B$5:$B$2691, B11, Sheet1!$G$5:$G$2691)</f>
        <v>3600</v>
      </c>
      <c r="N11" s="224">
        <f t="shared" si="1"/>
        <v>0</v>
      </c>
      <c r="O11" s="8"/>
      <c r="P11" s="287">
        <f>SUMIF(Sheet1!$B$5:$B$2691, B11, Sheet1!$S$5:$S$2691)</f>
        <v>0</v>
      </c>
      <c r="Q11" s="287">
        <f>SUMIF(Sheet1!$B$5:$B$2691, B11, Sheet1!$T$5:$T$2691)</f>
        <v>0</v>
      </c>
      <c r="R11" s="8"/>
      <c r="S11" s="287">
        <v>0</v>
      </c>
      <c r="W11" s="287">
        <f>SUMIF(Sheet1!$B$5:$B$2691, B11, Sheet1!$U$5:$U$2691)</f>
        <v>0</v>
      </c>
      <c r="X11" s="287">
        <f>SUMIF(Sheet1!$B$5:$B$2691, B11, Sheet1!$V$5:$V$2691)</f>
        <v>0</v>
      </c>
    </row>
    <row r="12" spans="1:25">
      <c r="A12" s="335">
        <f>COUNTIFS(Sheet1!$B$5:$B$2696, B12, Sheet1!$D$5:$D$2696, "*")</f>
        <v>217</v>
      </c>
      <c r="B12" s="404" t="s">
        <v>67</v>
      </c>
      <c r="C12" s="404">
        <f>SUMIF(Sheet1!$B$5:$B$2691, B12, Sheet1!$R$5:$R$2691)</f>
        <v>1005.75</v>
      </c>
      <c r="D12" s="404">
        <f>SUMIF(Sheet1!$B$5:$B$2691, B12, Sheet1!$AT$5:$AT$2691)</f>
        <v>740</v>
      </c>
      <c r="E12" s="404">
        <f>SUMIF(Sheet1!$B$5:$B$2691, B12, Sheet1!$W$5:$W$2691)</f>
        <v>3</v>
      </c>
      <c r="F12" s="404">
        <f>SUMIF(Sheet1!$B$5:$B$2691, B12, Sheet1!$Y$5:$Y$2691)</f>
        <v>0</v>
      </c>
      <c r="G12" s="404">
        <f>SUMIF(Sheet1!$B$5:$B$2691, B12, Sheet1!$T$5:$T$2691)</f>
        <v>179.375</v>
      </c>
      <c r="H12" s="404">
        <f>SUMIF(Sheet1!$B$5:$B$2691, B12, Sheet1!$X$5:$X$2691)</f>
        <v>0</v>
      </c>
      <c r="I12" s="404">
        <f>SUMIF(Sheet1!$B$5:$B$2691, B12, Sheet1!$V$5:$V$2691)</f>
        <v>0</v>
      </c>
      <c r="J12" s="404">
        <f t="shared" si="0"/>
        <v>1928.125</v>
      </c>
      <c r="K12" s="8"/>
      <c r="L12" s="8"/>
      <c r="M12" s="297">
        <f>SUMIF(Sheet1!$B$5:$B$2691, B12, Sheet1!$G$5:$G$2691)</f>
        <v>20852.5</v>
      </c>
      <c r="N12" s="224">
        <f t="shared" si="1"/>
        <v>4.823162690324901E-2</v>
      </c>
      <c r="O12" s="8"/>
      <c r="P12" s="287">
        <f>SUMIF(Sheet1!$B$5:$B$2691, B12, Sheet1!$S$5:$S$2691)</f>
        <v>86</v>
      </c>
      <c r="Q12" s="287">
        <f>SUMIF(Sheet1!$B$5:$B$2691, B12, Sheet1!$T$5:$T$2691)</f>
        <v>179.375</v>
      </c>
      <c r="R12" s="8"/>
      <c r="S12" s="287">
        <f t="shared" si="2"/>
        <v>2.0857558139534884</v>
      </c>
      <c r="W12" s="287">
        <f>SUMIF(Sheet1!$B$5:$B$2691, B12, Sheet1!$U$5:$U$2691)</f>
        <v>0</v>
      </c>
      <c r="X12" s="287">
        <f>SUMIF(Sheet1!$B$5:$B$2691, B12, Sheet1!$V$5:$V$2691)</f>
        <v>0</v>
      </c>
    </row>
    <row r="13" spans="1:25">
      <c r="A13" s="335">
        <f>COUNTIFS(Sheet1!$B$5:$B$2696, B13, Sheet1!$D$5:$D$2696, "*")</f>
        <v>87</v>
      </c>
      <c r="B13" s="404" t="s">
        <v>68</v>
      </c>
      <c r="C13" s="404">
        <f>SUMIF(Sheet1!$B$5:$B$2691, B13, Sheet1!$R$5:$R$2691)</f>
        <v>2320</v>
      </c>
      <c r="D13" s="404">
        <f>SUMIF(Sheet1!$B$5:$B$2691, B13, Sheet1!$AT$5:$AT$2691)</f>
        <v>481.4</v>
      </c>
      <c r="E13" s="404">
        <f>SUMIF(Sheet1!$B$5:$B$2691, B13, Sheet1!$W$5:$W$2691)</f>
        <v>180</v>
      </c>
      <c r="F13" s="404">
        <f>SUMIF(Sheet1!$B$5:$B$2691, B13, Sheet1!$Y$5:$Y$2691)</f>
        <v>0</v>
      </c>
      <c r="G13" s="404">
        <f>SUMIF(Sheet1!$B$5:$B$2691, B13, Sheet1!$T$5:$T$2691)</f>
        <v>1177.375</v>
      </c>
      <c r="H13" s="404">
        <f>SUMIF(Sheet1!$B$5:$B$2691, B13, Sheet1!$X$5:$X$2691)</f>
        <v>0</v>
      </c>
      <c r="I13" s="404">
        <f>SUMIF(Sheet1!$B$5:$B$2691, B13, Sheet1!$V$5:$V$2691)</f>
        <v>0</v>
      </c>
      <c r="J13" s="404">
        <f t="shared" si="0"/>
        <v>4158.7749999999996</v>
      </c>
      <c r="M13" s="297">
        <f>SUMIF(Sheet1!$B$5:$B$2691, B13, Sheet1!$G$5:$G$2691)</f>
        <v>22830</v>
      </c>
      <c r="N13" s="224">
        <f t="shared" si="1"/>
        <v>0.10162067455102934</v>
      </c>
      <c r="P13" s="287">
        <f>SUMIF(Sheet1!$B$5:$B$2691, B13, Sheet1!$S$5:$S$2691)</f>
        <v>265</v>
      </c>
      <c r="Q13" s="287">
        <f>SUMIF(Sheet1!$B$5:$B$2691, B13, Sheet1!$T$5:$T$2691)</f>
        <v>1177.375</v>
      </c>
      <c r="S13" s="287">
        <f t="shared" si="2"/>
        <v>4.4429245283018872</v>
      </c>
      <c r="W13" s="287">
        <f>SUMIF(Sheet1!$B$5:$B$2691, B13, Sheet1!$U$5:$U$2691)</f>
        <v>0</v>
      </c>
      <c r="X13" s="287">
        <f>SUMIF(Sheet1!$B$5:$B$2691, B13, Sheet1!$V$5:$V$2691)</f>
        <v>0</v>
      </c>
    </row>
    <row r="14" spans="1:25">
      <c r="A14" s="335">
        <f>COUNTIFS(Sheet1!$B$5:$B$2696, B14, Sheet1!$D$5:$D$2696, "*")</f>
        <v>63</v>
      </c>
      <c r="B14" s="404" t="s">
        <v>69</v>
      </c>
      <c r="C14" s="404">
        <f>SUMIF(Sheet1!$B$5:$B$2691, B14, Sheet1!$R$5:$R$2691)</f>
        <v>1155.5</v>
      </c>
      <c r="D14" s="404">
        <f>SUMIF(Sheet1!$B$5:$B$2691, B14, Sheet1!$AT$5:$AT$2691)</f>
        <v>179</v>
      </c>
      <c r="E14" s="404">
        <f>SUMIF(Sheet1!$B$5:$B$2691, B14, Sheet1!$W$5:$W$2691)</f>
        <v>25</v>
      </c>
      <c r="F14" s="404">
        <f>SUMIF(Sheet1!$B$5:$B$2691, B14, Sheet1!$Y$5:$Y$2691)</f>
        <v>0</v>
      </c>
      <c r="G14" s="404">
        <f>SUMIF(Sheet1!$B$5:$B$2691, B14, Sheet1!$T$5:$T$2691)</f>
        <v>840.75</v>
      </c>
      <c r="H14" s="404">
        <f>SUMIF(Sheet1!$B$5:$B$2691, B14, Sheet1!$X$5:$X$2691)</f>
        <v>0</v>
      </c>
      <c r="I14" s="404">
        <f>SUMIF(Sheet1!$B$5:$B$2691, B14, Sheet1!$V$5:$V$2691)</f>
        <v>6.3</v>
      </c>
      <c r="J14" s="404">
        <f t="shared" si="0"/>
        <v>2206.5500000000002</v>
      </c>
      <c r="M14" s="297">
        <f>SUMIF(Sheet1!$B$5:$B$2691, B14, Sheet1!$G$5:$G$2691)</f>
        <v>9110</v>
      </c>
      <c r="N14" s="224">
        <f t="shared" si="1"/>
        <v>0.12683863885839736</v>
      </c>
      <c r="P14" s="287">
        <f>SUMIF(Sheet1!$B$5:$B$2691, B14, Sheet1!$S$5:$S$2691)</f>
        <v>187</v>
      </c>
      <c r="Q14" s="287">
        <f>SUMIF(Sheet1!$B$5:$B$2691, B14, Sheet1!$T$5:$T$2691)</f>
        <v>840.75</v>
      </c>
      <c r="S14" s="287">
        <f t="shared" si="2"/>
        <v>4.4959893048128343</v>
      </c>
      <c r="W14" s="287">
        <f>SUMIF(Sheet1!$B$5:$B$2691, B14, Sheet1!$U$5:$U$2691)</f>
        <v>42</v>
      </c>
      <c r="X14" s="287">
        <f>SUMIF(Sheet1!$B$5:$B$2691, B14, Sheet1!$V$5:$V$2691)</f>
        <v>6.3</v>
      </c>
      <c r="Y14">
        <f>X14/W14</f>
        <v>0.15</v>
      </c>
    </row>
    <row r="15" spans="1:25">
      <c r="A15" s="335">
        <f>COUNTIFS(Sheet1!$B$5:$B$2696, B15, Sheet1!$D$5:$D$2696, "*")</f>
        <v>33</v>
      </c>
      <c r="B15" s="404" t="s">
        <v>71</v>
      </c>
      <c r="C15" s="404">
        <f>SUMIF(Sheet1!$B$5:$B$2691, B15, Sheet1!$R$5:$R$2691)</f>
        <v>2126</v>
      </c>
      <c r="D15" s="404">
        <f>SUMIF(Sheet1!$B$5:$B$2691, B15, Sheet1!$AT$5:$AT$2691)</f>
        <v>673</v>
      </c>
      <c r="E15" s="404">
        <f>SUMIF(Sheet1!$B$5:$B$2691, B15, Sheet1!$W$5:$W$2691)</f>
        <v>0</v>
      </c>
      <c r="F15" s="404">
        <f>SUMIF(Sheet1!$B$5:$B$2691, B15, Sheet1!$Y$5:$Y$2691)</f>
        <v>0</v>
      </c>
      <c r="G15" s="404">
        <f>SUMIF(Sheet1!$B$5:$B$2691, B15, Sheet1!$T$5:$T$2691)</f>
        <v>479.5</v>
      </c>
      <c r="H15" s="404">
        <f>SUMIF(Sheet1!$B$5:$B$2691, B15, Sheet1!$X$5:$X$2691)</f>
        <v>0</v>
      </c>
      <c r="I15" s="404">
        <f>SUMIF(Sheet1!$B$5:$B$2691, B15, Sheet1!$V$5:$V$2691)</f>
        <v>0</v>
      </c>
      <c r="J15" s="404">
        <f t="shared" si="0"/>
        <v>3278.5</v>
      </c>
      <c r="M15" s="297">
        <f>SUMIF(Sheet1!$B$5:$B$2691, B15, Sheet1!$G$5:$G$2691)</f>
        <v>17455</v>
      </c>
      <c r="N15" s="224">
        <f t="shared" si="1"/>
        <v>0.12179891148668004</v>
      </c>
      <c r="P15" s="287">
        <f>SUMIF(Sheet1!$B$5:$B$2691, B15, Sheet1!$S$5:$S$2691)</f>
        <v>67</v>
      </c>
      <c r="Q15" s="287">
        <f>SUMIF(Sheet1!$B$5:$B$2691, B15, Sheet1!$T$5:$T$2691)</f>
        <v>479.5</v>
      </c>
      <c r="S15" s="287">
        <f t="shared" si="2"/>
        <v>7.1567164179104479</v>
      </c>
      <c r="W15" s="287">
        <f>SUMIF(Sheet1!$B$5:$B$2691, B15, Sheet1!$U$5:$U$2691)</f>
        <v>0</v>
      </c>
      <c r="X15" s="287">
        <f>SUMIF(Sheet1!$B$5:$B$2691, B15, Sheet1!$V$5:$V$2691)</f>
        <v>0</v>
      </c>
      <c r="Y15" s="287"/>
    </row>
    <row r="16" spans="1:25">
      <c r="A16" s="335">
        <f>COUNTIFS(Sheet1!$B$5:$B$2696, B16, Sheet1!$D$5:$D$2696, "*")</f>
        <v>83</v>
      </c>
      <c r="B16" s="404" t="s">
        <v>72</v>
      </c>
      <c r="C16" s="404">
        <f>SUMIF(Sheet1!$B$5:$B$2691, B16, Sheet1!$R$5:$R$2691)</f>
        <v>4160</v>
      </c>
      <c r="D16" s="404">
        <f>SUMIF(Sheet1!$B$5:$B$2691, B16, Sheet1!$AT$5:$AT$2691)</f>
        <v>1548</v>
      </c>
      <c r="E16" s="404">
        <f>SUMIF(Sheet1!$B$5:$B$2691, B16, Sheet1!$W$5:$W$2691)</f>
        <v>0</v>
      </c>
      <c r="F16" s="404">
        <f>SUMIF(Sheet1!$B$5:$B$2691, B16, Sheet1!$Y$5:$Y$2691)</f>
        <v>0</v>
      </c>
      <c r="G16" s="404">
        <f>SUMIF(Sheet1!$B$5:$B$2691, B16, Sheet1!$T$5:$T$2691)</f>
        <v>1153.25</v>
      </c>
      <c r="H16" s="404">
        <f>SUMIF(Sheet1!$B$5:$B$2691, B16, Sheet1!$X$5:$X$2691)</f>
        <v>0</v>
      </c>
      <c r="I16" s="404">
        <f>SUMIF(Sheet1!$B$5:$B$2691, B16, Sheet1!$V$5:$V$2691)</f>
        <v>2.5</v>
      </c>
      <c r="J16" s="404">
        <f t="shared" si="0"/>
        <v>6863.75</v>
      </c>
      <c r="M16" s="297">
        <f>SUMIF(Sheet1!$B$5:$B$2691, B16, Sheet1!$G$5:$G$2691)</f>
        <v>30370</v>
      </c>
      <c r="N16" s="224">
        <f t="shared" si="1"/>
        <v>0.13697728021073427</v>
      </c>
      <c r="P16" s="287">
        <f>SUMIF(Sheet1!$B$5:$B$2691, B16, Sheet1!$S$5:$S$2691)</f>
        <v>149</v>
      </c>
      <c r="Q16" s="287">
        <f>SUMIF(Sheet1!$B$5:$B$2691, B16, Sheet1!$T$5:$T$2691)</f>
        <v>1153.25</v>
      </c>
      <c r="S16" s="287">
        <f t="shared" si="2"/>
        <v>7.7399328859060406</v>
      </c>
      <c r="W16" s="287">
        <f>SUMIF(Sheet1!$B$5:$B$2691, B16, Sheet1!$U$5:$U$2691)</f>
        <v>20</v>
      </c>
      <c r="X16" s="287">
        <f>SUMIF(Sheet1!$B$5:$B$2691, B16, Sheet1!$V$5:$V$2691)</f>
        <v>2.5</v>
      </c>
      <c r="Y16" s="287">
        <f t="shared" ref="Y16:Y19" si="3">X16/W16</f>
        <v>0.125</v>
      </c>
    </row>
    <row r="17" spans="1:26">
      <c r="A17" s="335">
        <f>COUNTIFS(Sheet1!$B$5:$B$2696, B17, Sheet1!$D$5:$D$2696, "*")</f>
        <v>49</v>
      </c>
      <c r="B17" s="404" t="s">
        <v>73</v>
      </c>
      <c r="C17" s="404">
        <f>SUMIF(Sheet1!$B$5:$B$2691, B17, Sheet1!$R$5:$R$2691)</f>
        <v>1021</v>
      </c>
      <c r="D17" s="404">
        <f>SUMIF(Sheet1!$B$5:$B$2691, B17, Sheet1!$AT$5:$AT$2691)</f>
        <v>345.5</v>
      </c>
      <c r="E17" s="404">
        <f>SUMIF(Sheet1!$B$5:$B$2691, B17, Sheet1!$W$5:$W$2691)</f>
        <v>58</v>
      </c>
      <c r="F17" s="404">
        <f>SUMIF(Sheet1!$B$5:$B$2691, B17, Sheet1!$Y$5:$Y$2691)</f>
        <v>0</v>
      </c>
      <c r="G17" s="404">
        <f>SUMIF(Sheet1!$B$5:$B$2691, B17, Sheet1!$T$5:$T$2691)</f>
        <v>950.75</v>
      </c>
      <c r="H17" s="404">
        <f>SUMIF(Sheet1!$B$5:$B$2691, B17, Sheet1!$X$5:$X$2691)</f>
        <v>0</v>
      </c>
      <c r="I17" s="404">
        <f>SUMIF(Sheet1!$B$5:$B$2691, B17, Sheet1!$V$5:$V$2691)</f>
        <v>54</v>
      </c>
      <c r="J17" s="404">
        <f t="shared" si="0"/>
        <v>2429.25</v>
      </c>
      <c r="M17" s="297">
        <f>SUMIF(Sheet1!$B$5:$B$2691, B17, Sheet1!$G$5:$G$2691)</f>
        <v>9394</v>
      </c>
      <c r="N17" s="224">
        <f t="shared" si="1"/>
        <v>0.10868639557164148</v>
      </c>
      <c r="P17" s="287">
        <f>SUMIF(Sheet1!$B$5:$B$2691, B17, Sheet1!$S$5:$S$2691)</f>
        <v>226</v>
      </c>
      <c r="Q17" s="287">
        <f>SUMIF(Sheet1!$B$5:$B$2691, B17, Sheet1!$T$5:$T$2691)</f>
        <v>950.75</v>
      </c>
      <c r="S17" s="287">
        <f t="shared" si="2"/>
        <v>4.206858407079646</v>
      </c>
      <c r="W17" s="287">
        <f>SUMIF(Sheet1!$B$5:$B$2691, B17, Sheet1!$U$5:$U$2691)</f>
        <v>32</v>
      </c>
      <c r="X17" s="287">
        <f>SUMIF(Sheet1!$B$5:$B$2691, B17, Sheet1!$V$5:$V$2691)</f>
        <v>54</v>
      </c>
      <c r="Y17" s="287">
        <f t="shared" si="3"/>
        <v>1.6875</v>
      </c>
    </row>
    <row r="18" spans="1:26">
      <c r="A18" s="335">
        <f>COUNTIFS(Sheet1!$B$5:$B$2696, B18, Sheet1!$D$5:$D$2696, "*")</f>
        <v>195</v>
      </c>
      <c r="B18" s="404" t="s">
        <v>181</v>
      </c>
      <c r="C18" s="404">
        <f>SUMIF(Sheet1!$B$5:$B$2691, B18, Sheet1!$R$5:$R$2691)</f>
        <v>10572</v>
      </c>
      <c r="D18" s="404">
        <f>SUMIF(Sheet1!$B$5:$B$2691, B18, Sheet1!$AT$5:$AT$2691)</f>
        <v>633.5</v>
      </c>
      <c r="E18" s="404">
        <f>SUMIF(Sheet1!$B$5:$B$2691, B18, Sheet1!$W$5:$W$2691)</f>
        <v>120</v>
      </c>
      <c r="F18" s="404">
        <f>SUMIF(Sheet1!$B$5:$B$2691, B18, Sheet1!$Y$5:$Y$2691)</f>
        <v>4</v>
      </c>
      <c r="G18" s="404">
        <f>SUMIF(Sheet1!$B$5:$B$2691, B18, Sheet1!$T$5:$T$2691)</f>
        <v>2858.57</v>
      </c>
      <c r="H18" s="404">
        <f>SUMIF(Sheet1!$B$5:$B$2691, B18, Sheet1!$X$5:$X$2691)</f>
        <v>0</v>
      </c>
      <c r="I18" s="404">
        <f>SUMIF(Sheet1!$B$5:$B$2691, B18, Sheet1!$V$5:$V$2691)</f>
        <v>11.16</v>
      </c>
      <c r="J18" s="404">
        <f t="shared" si="0"/>
        <v>14199.23</v>
      </c>
      <c r="M18" s="297">
        <f>SUMIF(Sheet1!$B$5:$B$2691, B18, Sheet1!$G$5:$G$2691)</f>
        <v>104412</v>
      </c>
      <c r="N18" s="224">
        <f t="shared" si="1"/>
        <v>0.10125272957131365</v>
      </c>
      <c r="P18" s="287">
        <f>SUMIF(Sheet1!$B$5:$B$2691, B18, Sheet1!$S$5:$S$2691)</f>
        <v>681.68000000000006</v>
      </c>
      <c r="Q18" s="287">
        <f>SUMIF(Sheet1!$B$5:$B$2691, B18, Sheet1!$T$5:$T$2691)</f>
        <v>2858.57</v>
      </c>
      <c r="S18" s="287">
        <f t="shared" si="2"/>
        <v>4.193419199624457</v>
      </c>
      <c r="W18" s="287">
        <f>SUMIF(Sheet1!$B$5:$B$2691, B18, Sheet1!$U$5:$U$2691)</f>
        <v>48</v>
      </c>
      <c r="X18" s="287">
        <f>SUMIF(Sheet1!$B$5:$B$2691, B18, Sheet1!$V$5:$V$2691)</f>
        <v>11.16</v>
      </c>
      <c r="Y18" s="287">
        <f t="shared" si="3"/>
        <v>0.23250000000000001</v>
      </c>
    </row>
    <row r="19" spans="1:26">
      <c r="A19" s="335">
        <f>COUNTIFS(Sheet1!$B$5:$B$2696, B19, Sheet1!$D$5:$D$2696, "*")</f>
        <v>26</v>
      </c>
      <c r="B19" s="404" t="s">
        <v>80</v>
      </c>
      <c r="C19" s="404">
        <f>SUMIF(Sheet1!$B$5:$B$2691, B19, Sheet1!$R$5:$R$2691)</f>
        <v>413</v>
      </c>
      <c r="D19" s="404">
        <f>SUMIF(Sheet1!$B$5:$B$2691, B19, Sheet1!$AT$5:$AT$2691)</f>
        <v>289.75</v>
      </c>
      <c r="E19" s="404">
        <f>SUMIF(Sheet1!$B$5:$B$2691, B19, Sheet1!$W$5:$W$2691)</f>
        <v>0</v>
      </c>
      <c r="F19" s="404">
        <f>SUMIF(Sheet1!$B$5:$B$2691, B19, Sheet1!$Y$5:$Y$2691)</f>
        <v>0</v>
      </c>
      <c r="G19" s="404">
        <f>SUMIF(Sheet1!$B$5:$B$2691, B19, Sheet1!$T$5:$T$2691)</f>
        <v>475.25</v>
      </c>
      <c r="H19" s="404">
        <f>SUMIF(Sheet1!$B$5:$B$2691, B19, Sheet1!$X$5:$X$2691)</f>
        <v>0</v>
      </c>
      <c r="I19" s="404">
        <f>SUMIF(Sheet1!$B$5:$B$2691, B19, Sheet1!$V$5:$V$2691)</f>
        <v>7.5</v>
      </c>
      <c r="J19" s="404">
        <f t="shared" si="0"/>
        <v>1185.5</v>
      </c>
      <c r="M19" s="297">
        <f>SUMIF(Sheet1!$B$5:$B$2691, B19, Sheet1!$G$5:$G$2691)</f>
        <v>6100</v>
      </c>
      <c r="N19" s="224">
        <f t="shared" si="1"/>
        <v>6.7704918032786887E-2</v>
      </c>
      <c r="P19" s="287">
        <f>SUMIF(Sheet1!$B$5:$B$2691, B19, Sheet1!$S$5:$S$2691)</f>
        <v>105.5</v>
      </c>
      <c r="Q19" s="287">
        <f>SUMIF(Sheet1!$B$5:$B$2691, B19, Sheet1!$T$5:$T$2691)</f>
        <v>475.25</v>
      </c>
      <c r="S19" s="287">
        <f t="shared" si="2"/>
        <v>4.5047393364928912</v>
      </c>
      <c r="W19" s="287">
        <f>SUMIF(Sheet1!$B$5:$B$2691, B19, Sheet1!$U$5:$U$2691)</f>
        <v>50</v>
      </c>
      <c r="X19" s="287">
        <f>SUMIF(Sheet1!$B$5:$B$2691, B19, Sheet1!$V$5:$V$2691)</f>
        <v>7.5</v>
      </c>
      <c r="Y19" s="287">
        <f t="shared" si="3"/>
        <v>0.15</v>
      </c>
    </row>
    <row r="20" spans="1:26">
      <c r="A20" s="335">
        <f>COUNTIFS(Sheet1!$B$5:$B$2696, B20, Sheet1!$D$5:$D$2696, "*")</f>
        <v>21</v>
      </c>
      <c r="B20" s="404" t="s">
        <v>192</v>
      </c>
      <c r="C20" s="404">
        <f>SUMIF(Sheet1!$B$5:$B$2691, B20, Sheet1!$R$5:$R$2691)</f>
        <v>616</v>
      </c>
      <c r="D20" s="404">
        <f>SUMIF(Sheet1!$B$5:$B$2691, B20, Sheet1!$AT$5:$AT$2691)</f>
        <v>36.25</v>
      </c>
      <c r="E20" s="404">
        <f>SUMIF(Sheet1!$B$5:$B$2691, B20, Sheet1!$W$5:$W$2691)</f>
        <v>0</v>
      </c>
      <c r="F20" s="404">
        <f>SUMIF(Sheet1!$B$5:$B$2691, B20, Sheet1!$Y$5:$Y$2691)</f>
        <v>0</v>
      </c>
      <c r="G20" s="404">
        <f>SUMIF(Sheet1!$B$5:$B$2691, B20, Sheet1!$T$5:$T$2691)</f>
        <v>247.5</v>
      </c>
      <c r="H20" s="404">
        <f>SUMIF(Sheet1!$B$5:$B$2691, B20, Sheet1!$X$5:$X$2691)</f>
        <v>0</v>
      </c>
      <c r="I20" s="404">
        <f>SUMIF(Sheet1!$B$5:$B$2691, B20, Sheet1!$V$5:$V$2691)</f>
        <v>0</v>
      </c>
      <c r="J20" s="404">
        <f t="shared" si="0"/>
        <v>899.75</v>
      </c>
      <c r="K20" s="8"/>
      <c r="L20" s="8"/>
      <c r="M20" s="297">
        <f>SUMIF(Sheet1!$B$5:$B$2691, B20, Sheet1!$G$5:$G$2691)</f>
        <v>5390</v>
      </c>
      <c r="N20" s="224">
        <f t="shared" si="1"/>
        <v>0.11428571428571428</v>
      </c>
      <c r="O20" s="8"/>
      <c r="P20" s="287">
        <f>SUMIF(Sheet1!$B$5:$B$2691, B20, Sheet1!$S$5:$S$2691)</f>
        <v>54</v>
      </c>
      <c r="Q20" s="287">
        <f>SUMIF(Sheet1!$B$5:$B$2691, B20, Sheet1!$T$5:$T$2691)</f>
        <v>247.5</v>
      </c>
      <c r="R20" s="8"/>
      <c r="S20" s="287">
        <f t="shared" si="2"/>
        <v>4.583333333333333</v>
      </c>
      <c r="T20" s="8"/>
      <c r="U20" s="8"/>
      <c r="V20" s="8"/>
      <c r="W20" s="287">
        <f>SUMIF(Sheet1!$B$5:$B$2691, B20, Sheet1!$U$5:$U$2691)</f>
        <v>0</v>
      </c>
      <c r="X20" s="287">
        <f>SUMIF(Sheet1!$B$5:$B$2691, B20, Sheet1!$V$5:$V$2691)</f>
        <v>0</v>
      </c>
      <c r="Y20" s="287"/>
      <c r="Z20" s="8"/>
    </row>
    <row r="21" spans="1:26">
      <c r="A21" s="335">
        <f>COUNTIFS(Sheet1!$B$5:$B$2696, B21, Sheet1!$D$5:$D$2696, "*")</f>
        <v>12</v>
      </c>
      <c r="B21" s="404" t="s">
        <v>194</v>
      </c>
      <c r="C21" s="404">
        <f>SUMIF(Sheet1!$B$5:$B$2691, B21, Sheet1!$R$5:$R$2691)</f>
        <v>322</v>
      </c>
      <c r="D21" s="404">
        <f>SUMIF(Sheet1!$B$5:$B$2691, B21, Sheet1!$AT$5:$AT$2691)</f>
        <v>131.5</v>
      </c>
      <c r="E21" s="404">
        <f>SUMIF(Sheet1!$B$5:$B$2691, B21, Sheet1!$W$5:$W$2691)</f>
        <v>0</v>
      </c>
      <c r="F21" s="404">
        <f>SUMIF(Sheet1!$B$5:$B$2691, B21, Sheet1!$Y$5:$Y$2691)</f>
        <v>0</v>
      </c>
      <c r="G21" s="404">
        <f>SUMIF(Sheet1!$B$5:$B$2691, B21, Sheet1!$T$5:$T$2691)</f>
        <v>94.25</v>
      </c>
      <c r="H21" s="404">
        <f>SUMIF(Sheet1!$B$5:$B$2691, B21, Sheet1!$X$5:$X$2691)</f>
        <v>0</v>
      </c>
      <c r="I21" s="404">
        <f>SUMIF(Sheet1!$B$5:$B$2691, B21, Sheet1!$V$5:$V$2691)</f>
        <v>0</v>
      </c>
      <c r="J21" s="404">
        <f t="shared" si="0"/>
        <v>547.75</v>
      </c>
      <c r="K21" s="8"/>
      <c r="L21" s="8"/>
      <c r="M21" s="297">
        <f>SUMIF(Sheet1!$B$5:$B$2691, B21, Sheet1!$G$5:$G$2691)</f>
        <v>2280</v>
      </c>
      <c r="N21" s="224">
        <f t="shared" si="1"/>
        <v>0.14122807017543859</v>
      </c>
      <c r="O21" s="8"/>
      <c r="P21" s="287">
        <f>SUMIF(Sheet1!$B$5:$B$2691, B21, Sheet1!$S$5:$S$2691)</f>
        <v>16</v>
      </c>
      <c r="Q21" s="287">
        <f>SUMIF(Sheet1!$B$5:$B$2691, B21, Sheet1!$T$5:$T$2691)</f>
        <v>94.25</v>
      </c>
      <c r="R21" s="8"/>
      <c r="S21" s="287">
        <f t="shared" si="2"/>
        <v>5.890625</v>
      </c>
      <c r="T21" s="8"/>
      <c r="U21" s="8"/>
      <c r="V21" s="8"/>
      <c r="W21" s="287">
        <f>SUMIF(Sheet1!$B$5:$B$2691, B21, Sheet1!$U$5:$U$2691)</f>
        <v>0</v>
      </c>
      <c r="X21" s="287">
        <f>SUMIF(Sheet1!$B$5:$B$2691, B21, Sheet1!$V$5:$V$2691)</f>
        <v>0</v>
      </c>
      <c r="Y21" s="8"/>
      <c r="Z21" s="8"/>
    </row>
    <row r="22" spans="1:26">
      <c r="A22" s="335">
        <f>SUM(A5:A21)</f>
        <v>1394</v>
      </c>
      <c r="B22" s="404" t="s">
        <v>87</v>
      </c>
      <c r="C22" s="404">
        <f t="shared" ref="C22:J22" si="4">SUM(C5:C21)</f>
        <v>34012.449999999997</v>
      </c>
      <c r="D22" s="406">
        <f t="shared" si="4"/>
        <v>6558.65</v>
      </c>
      <c r="E22" s="404">
        <f t="shared" si="4"/>
        <v>405.5</v>
      </c>
      <c r="F22" s="404">
        <f t="shared" si="4"/>
        <v>75.599999999999994</v>
      </c>
      <c r="G22" s="404">
        <f t="shared" si="4"/>
        <v>9736.5399999999991</v>
      </c>
      <c r="H22" s="404">
        <f t="shared" si="4"/>
        <v>5</v>
      </c>
      <c r="I22" s="404">
        <f t="shared" si="4"/>
        <v>81.459999999999994</v>
      </c>
      <c r="J22" s="404">
        <f t="shared" si="4"/>
        <v>50875.199999999997</v>
      </c>
    </row>
    <row r="30" spans="1:26">
      <c r="A30" s="473" t="s">
        <v>0</v>
      </c>
      <c r="B30" s="473" t="s">
        <v>1</v>
      </c>
      <c r="C30" s="501" t="s">
        <v>29</v>
      </c>
      <c r="D30" s="567"/>
      <c r="E30" s="567"/>
      <c r="F30" s="567"/>
      <c r="G30" s="567"/>
      <c r="H30" s="567"/>
      <c r="I30" s="567"/>
      <c r="J30" s="567"/>
      <c r="K30" s="502"/>
    </row>
    <row r="31" spans="1:26">
      <c r="A31" s="503"/>
      <c r="B31" s="503"/>
      <c r="C31" s="43" t="s">
        <v>575</v>
      </c>
      <c r="D31" s="43" t="s">
        <v>576</v>
      </c>
      <c r="E31" s="43" t="s">
        <v>577</v>
      </c>
      <c r="F31" s="43" t="s">
        <v>578</v>
      </c>
      <c r="G31" s="43" t="s">
        <v>579</v>
      </c>
      <c r="H31" s="41" t="s">
        <v>580</v>
      </c>
      <c r="I31" s="75" t="s">
        <v>581</v>
      </c>
      <c r="J31" s="76" t="s">
        <v>582</v>
      </c>
      <c r="K31" s="77" t="s">
        <v>584</v>
      </c>
    </row>
    <row r="32" spans="1:26">
      <c r="A32" s="43">
        <f>COUNTIFS(Sheet1!$B$5:$B$2696, B32, Sheet1!$D$5:$D$2696, "*")</f>
        <v>87</v>
      </c>
      <c r="B32" s="43" t="s">
        <v>68</v>
      </c>
      <c r="C32" s="43">
        <f>COUNTIFS(Sheet1!$B$5:$B$2691, B13, Sheet1!$Q$5:$Q$2691, "na")</f>
        <v>0</v>
      </c>
      <c r="D32" s="43">
        <f>COUNTIFS(Sheet1!$B$5:$B$2691, B13, Sheet1!$Q$5:$Q$2691, "ta")</f>
        <v>0</v>
      </c>
      <c r="E32" s="43">
        <f>COUNTIFS(Sheet1!$B$5:$B$2691, B13, Sheet1!$Q$5:$Q$2691, "a")</f>
        <v>0</v>
      </c>
      <c r="F32" s="43">
        <f>COUNTIFS(Sheet1!$B$5:$B$2691, B13, Sheet1!$Q$5:$Q$2691, "na ka")</f>
        <v>43</v>
      </c>
      <c r="G32" s="43">
        <f>COUNTIFS(Sheet1!$B$5:$B$2691, B13, Sheet1!$Q$5:$Q$2691, "ta ka")</f>
        <v>27</v>
      </c>
      <c r="H32" s="41">
        <f>COUNTIFS(Sheet1!$B$5:$B$2691, B13, Sheet1!$Q$5:$Q$2691, "a ka")</f>
        <v>8</v>
      </c>
      <c r="I32" s="65">
        <f t="shared" ref="I32:I40" si="5">C32+F32</f>
        <v>43</v>
      </c>
      <c r="J32" s="43">
        <f t="shared" ref="J32:J40" si="6">D32+G32</f>
        <v>27</v>
      </c>
      <c r="K32" s="66">
        <f t="shared" ref="K32:K40" si="7">E32+H32</f>
        <v>8</v>
      </c>
      <c r="L32">
        <f>COUNTIFS(Sheet1!$B$5:$B$2691, B13, Sheet1!$Q$5:$Q$2691, "")</f>
        <v>9</v>
      </c>
      <c r="M32">
        <f>COUNTIFS(Sheet1!$B$5:$B$2691, B13, Sheet1!$Q$5:$Q$2691, "muaf")</f>
        <v>0</v>
      </c>
      <c r="N32">
        <f>L32+M32</f>
        <v>9</v>
      </c>
    </row>
    <row r="33" spans="1:26">
      <c r="A33" s="43">
        <f>COUNTIFS(Sheet1!$B$5:$B$2696, B33, Sheet1!$D$5:$D$2696, "*")</f>
        <v>63</v>
      </c>
      <c r="B33" s="43" t="s">
        <v>69</v>
      </c>
      <c r="C33" s="43">
        <f>COUNTIFS(Sheet1!$B$5:$B$2691, B14, Sheet1!$Q$5:$Q$2691, "na")</f>
        <v>0</v>
      </c>
      <c r="D33" s="43">
        <f>COUNTIFS(Sheet1!$B$5:$B$2691, B14, Sheet1!$Q$5:$Q$2691, "ta")</f>
        <v>0</v>
      </c>
      <c r="E33" s="43">
        <f>COUNTIFS(Sheet1!$B$5:$B$2691, B14, Sheet1!$Q$5:$Q$2691, "a")</f>
        <v>0</v>
      </c>
      <c r="F33" s="43">
        <f>COUNTIFS(Sheet1!$B$5:$B$2691, B14, Sheet1!$Q$5:$Q$2691, "na ka")</f>
        <v>43</v>
      </c>
      <c r="G33" s="43">
        <f>COUNTIFS(Sheet1!$B$5:$B$2691, B14, Sheet1!$Q$5:$Q$2691, "ta ka")</f>
        <v>11</v>
      </c>
      <c r="H33" s="41">
        <f>COUNTIFS(Sheet1!$B$5:$B$2691, B14, Sheet1!$Q$5:$Q$2691, "a ka")</f>
        <v>2</v>
      </c>
      <c r="I33" s="65">
        <f t="shared" si="5"/>
        <v>43</v>
      </c>
      <c r="J33" s="43">
        <f t="shared" si="6"/>
        <v>11</v>
      </c>
      <c r="K33" s="66">
        <f t="shared" si="7"/>
        <v>2</v>
      </c>
      <c r="L33" s="298">
        <f>COUNTIFS(Sheet1!$B$5:$B$2691, B14, Sheet1!$Q$5:$Q$2691, "")</f>
        <v>7</v>
      </c>
      <c r="M33" s="298">
        <f>COUNTIFS(Sheet1!$B$5:$B$2691, B14, Sheet1!$Q$5:$Q$2691, "muaf")</f>
        <v>0</v>
      </c>
      <c r="N33" s="298">
        <f t="shared" ref="N33:N40" si="8">L33+M33</f>
        <v>7</v>
      </c>
    </row>
    <row r="34" spans="1:26">
      <c r="A34" s="43">
        <f>COUNTIFS(Sheet1!$B$5:$B$2696, B34, Sheet1!$D$5:$D$2696, "*")</f>
        <v>33</v>
      </c>
      <c r="B34" s="43" t="s">
        <v>71</v>
      </c>
      <c r="C34" s="43">
        <f>COUNTIFS(Sheet1!$B$5:$B$2691, B15, Sheet1!$Q$5:$Q$2691, "na")</f>
        <v>0</v>
      </c>
      <c r="D34" s="43">
        <f>COUNTIFS(Sheet1!$B$5:$B$2691, B15, Sheet1!$Q$5:$Q$2691, "ta")</f>
        <v>33</v>
      </c>
      <c r="E34" s="43">
        <f>COUNTIFS(Sheet1!$B$5:$B$2691, B15, Sheet1!$Q$5:$Q$2691, "a")</f>
        <v>0</v>
      </c>
      <c r="F34" s="43">
        <f>COUNTIFS(Sheet1!$B$5:$B$2691, B15, Sheet1!$Q$5:$Q$2691, "na ka")</f>
        <v>0</v>
      </c>
      <c r="G34" s="43">
        <f>COUNTIFS(Sheet1!$B$5:$B$2691, B15, Sheet1!$Q$5:$Q$2691, "ta ka")</f>
        <v>0</v>
      </c>
      <c r="H34" s="41">
        <f>COUNTIFS(Sheet1!$B$5:$B$2691, B15, Sheet1!$Q$5:$Q$2691, "a ka")</f>
        <v>0</v>
      </c>
      <c r="I34" s="65">
        <f t="shared" si="5"/>
        <v>0</v>
      </c>
      <c r="J34" s="43">
        <f t="shared" si="6"/>
        <v>33</v>
      </c>
      <c r="K34" s="66">
        <f t="shared" si="7"/>
        <v>0</v>
      </c>
      <c r="L34" s="298">
        <f>COUNTIFS(Sheet1!$B$5:$B$2691, B15, Sheet1!$Q$5:$Q$2691, "")</f>
        <v>0</v>
      </c>
      <c r="M34" s="298">
        <f>COUNTIFS(Sheet1!$B$5:$B$2691, B15, Sheet1!$Q$5:$Q$2691, "muaf")</f>
        <v>0</v>
      </c>
      <c r="N34" s="298">
        <f t="shared" si="8"/>
        <v>0</v>
      </c>
    </row>
    <row r="35" spans="1:26">
      <c r="A35" s="43">
        <f>COUNTIFS(Sheet1!$B$5:$B$2696, B35, Sheet1!$D$5:$D$2696, "*")</f>
        <v>83</v>
      </c>
      <c r="B35" s="43" t="s">
        <v>72</v>
      </c>
      <c r="C35" s="43">
        <f>COUNTIFS(Sheet1!$B$5:$B$2691, B16, Sheet1!$Q$5:$Q$2691, "na")</f>
        <v>12</v>
      </c>
      <c r="D35" s="43">
        <f>COUNTIFS(Sheet1!$B$5:$B$2691, B16, Sheet1!$Q$5:$Q$2691, "ta")</f>
        <v>64</v>
      </c>
      <c r="E35" s="43">
        <f>COUNTIFS(Sheet1!$B$5:$B$2691, B16, Sheet1!$Q$5:$Q$2691, "a")</f>
        <v>0</v>
      </c>
      <c r="F35" s="43">
        <f>COUNTIFS(Sheet1!$B$5:$B$2691, B16, Sheet1!$Q$5:$Q$2691, "na ka")</f>
        <v>0</v>
      </c>
      <c r="G35" s="43">
        <f>COUNTIFS(Sheet1!$B$5:$B$2691, B16, Sheet1!$Q$5:$Q$2691, "ta ka")</f>
        <v>0</v>
      </c>
      <c r="H35" s="41">
        <f>COUNTIFS(Sheet1!$B$5:$B$2691, B16, Sheet1!$Q$5:$Q$2691, "a ka")</f>
        <v>0</v>
      </c>
      <c r="I35" s="65">
        <f t="shared" si="5"/>
        <v>12</v>
      </c>
      <c r="J35" s="43">
        <f t="shared" si="6"/>
        <v>64</v>
      </c>
      <c r="K35" s="66">
        <f t="shared" si="7"/>
        <v>0</v>
      </c>
      <c r="L35" s="298">
        <f>COUNTIFS(Sheet1!$B$5:$B$2691, B16, Sheet1!$Q$5:$Q$2691, "")</f>
        <v>7</v>
      </c>
      <c r="M35" s="298">
        <f>COUNTIFS(Sheet1!$B$5:$B$2691, B16, Sheet1!$Q$5:$Q$2691, "muaf")</f>
        <v>0</v>
      </c>
      <c r="N35" s="298">
        <f t="shared" si="8"/>
        <v>7</v>
      </c>
      <c r="O35">
        <f>SUM(J22+L44)</f>
        <v>63835.199999999997</v>
      </c>
      <c r="P35">
        <v>3</v>
      </c>
    </row>
    <row r="36" spans="1:26">
      <c r="A36" s="43">
        <f>COUNTIFS(Sheet1!$B$5:$B$2696, B36, Sheet1!$D$5:$D$2696, "*")</f>
        <v>49</v>
      </c>
      <c r="B36" s="43" t="s">
        <v>73</v>
      </c>
      <c r="C36" s="43">
        <f>COUNTIFS(Sheet1!$B$5:$B$2691, B17, Sheet1!$Q$5:$Q$2691, "na")</f>
        <v>43</v>
      </c>
      <c r="D36" s="43">
        <f>COUNTIFS(Sheet1!$B$5:$B$2691, B17, Sheet1!$Q$5:$Q$2691, "ta")</f>
        <v>0</v>
      </c>
      <c r="E36" s="43">
        <f>COUNTIFS(Sheet1!$B$5:$B$2691, B17, Sheet1!$Q$5:$Q$2691, "a")</f>
        <v>0</v>
      </c>
      <c r="F36" s="43">
        <f>COUNTIFS(Sheet1!$B$5:$B$2691, B17, Sheet1!$Q$5:$Q$2691, "na ka")</f>
        <v>0</v>
      </c>
      <c r="G36" s="43">
        <f>COUNTIFS(Sheet1!$B$5:$B$2691, B17, Sheet1!$Q$5:$Q$2691, "ta ka")</f>
        <v>0</v>
      </c>
      <c r="H36" s="41">
        <f>COUNTIFS(Sheet1!$B$5:$B$2691, B17, Sheet1!$Q$5:$Q$2691, "a ka")</f>
        <v>0</v>
      </c>
      <c r="I36" s="65">
        <f t="shared" si="5"/>
        <v>43</v>
      </c>
      <c r="J36" s="43">
        <f t="shared" si="6"/>
        <v>0</v>
      </c>
      <c r="K36" s="66">
        <f t="shared" si="7"/>
        <v>0</v>
      </c>
      <c r="L36" s="298">
        <f>COUNTIFS(Sheet1!$B$5:$B$2691, B17, Sheet1!$Q$5:$Q$2691, "")</f>
        <v>5</v>
      </c>
      <c r="M36" s="298">
        <f>COUNTIFS(Sheet1!$B$5:$B$2691, B17, Sheet1!$Q$5:$Q$2691, "muaf")</f>
        <v>0</v>
      </c>
      <c r="N36" s="298">
        <f t="shared" si="8"/>
        <v>5</v>
      </c>
    </row>
    <row r="37" spans="1:26">
      <c r="A37" s="43">
        <f>COUNTIFS(Sheet1!$B$5:$B$2696, B37, Sheet1!$D$5:$D$2696, "*")</f>
        <v>195</v>
      </c>
      <c r="B37" s="43" t="s">
        <v>181</v>
      </c>
      <c r="C37" s="43">
        <f>COUNTIFS(Sheet1!$B$5:$B$2691, B18, Sheet1!$Q$5:$Q$2691, "na")</f>
        <v>80</v>
      </c>
      <c r="D37" s="43">
        <f>COUNTIFS(Sheet1!$B$5:$B$2691, B18, Sheet1!$Q$5:$Q$2691, "ta")</f>
        <v>63</v>
      </c>
      <c r="E37" s="43">
        <f>COUNTIFS(Sheet1!$B$5:$B$2691, B18, Sheet1!$Q$5:$Q$2691, "a")</f>
        <v>28</v>
      </c>
      <c r="F37" s="43">
        <f>COUNTIFS(Sheet1!$B$5:$B$2691, B18, Sheet1!$Q$5:$Q$2691, "na ka")</f>
        <v>1</v>
      </c>
      <c r="G37" s="43">
        <f>COUNTIFS(Sheet1!$B$5:$B$2691, B18, Sheet1!$Q$5:$Q$2691, "ta ka")</f>
        <v>0</v>
      </c>
      <c r="H37" s="41">
        <f>COUNTIFS(Sheet1!$B$5:$B$2691, B18, Sheet1!$Q$5:$Q$2691, "a ka")</f>
        <v>1</v>
      </c>
      <c r="I37" s="65">
        <f t="shared" si="5"/>
        <v>81</v>
      </c>
      <c r="J37" s="43">
        <f t="shared" si="6"/>
        <v>63</v>
      </c>
      <c r="K37" s="66">
        <f t="shared" si="7"/>
        <v>29</v>
      </c>
      <c r="L37" s="298">
        <f>COUNTIFS(Sheet1!$B$5:$B$2691, B18, Sheet1!$Q$5:$Q$2691, "")</f>
        <v>15</v>
      </c>
      <c r="M37" s="298">
        <f>COUNTIFS(Sheet1!$B$5:$B$2691, B18, Sheet1!$Q$5:$Q$2691, "muaf")</f>
        <v>7</v>
      </c>
      <c r="N37" s="298">
        <f t="shared" si="8"/>
        <v>22</v>
      </c>
    </row>
    <row r="38" spans="1:26">
      <c r="A38" s="43">
        <f>COUNTIFS(Sheet1!$B$5:$B$2696, B38, Sheet1!$D$5:$D$2696, "*")</f>
        <v>26</v>
      </c>
      <c r="B38" s="43" t="s">
        <v>80</v>
      </c>
      <c r="C38" s="43">
        <f>COUNTIFS(Sheet1!$B$5:$B$2691, B19, Sheet1!$Q$5:$Q$2691, "na")</f>
        <v>0</v>
      </c>
      <c r="D38" s="43">
        <f>COUNTIFS(Sheet1!$B$5:$B$2691, B19, Sheet1!$Q$5:$Q$2691, "ta")</f>
        <v>0</v>
      </c>
      <c r="E38" s="43">
        <f>COUNTIFS(Sheet1!$B$5:$B$2691, B19, Sheet1!$Q$5:$Q$2691, "a")</f>
        <v>0</v>
      </c>
      <c r="F38" s="43">
        <f>COUNTIFS(Sheet1!$B$5:$B$2691, B19, Sheet1!$Q$5:$Q$2691, "na ka")</f>
        <v>10</v>
      </c>
      <c r="G38" s="43">
        <f>COUNTIFS(Sheet1!$B$5:$B$2691, B19, Sheet1!$Q$5:$Q$2691, "ta ka")</f>
        <v>9</v>
      </c>
      <c r="H38" s="41">
        <f>COUNTIFS(Sheet1!$B$5:$B$2691, B19, Sheet1!$Q$5:$Q$2691, "a ka")</f>
        <v>3</v>
      </c>
      <c r="I38" s="65">
        <f t="shared" si="5"/>
        <v>10</v>
      </c>
      <c r="J38" s="43">
        <f t="shared" si="6"/>
        <v>9</v>
      </c>
      <c r="K38" s="66">
        <f t="shared" si="7"/>
        <v>3</v>
      </c>
      <c r="L38" s="298">
        <f>COUNTIFS(Sheet1!$B$5:$B$2691, B19, Sheet1!$Q$5:$Q$2691, "")</f>
        <v>3</v>
      </c>
      <c r="M38" s="298">
        <f>COUNTIFS(Sheet1!$B$5:$B$2691, B19, Sheet1!$Q$5:$Q$2691, "muaf")</f>
        <v>1</v>
      </c>
      <c r="N38" s="298">
        <f t="shared" si="8"/>
        <v>4</v>
      </c>
    </row>
    <row r="39" spans="1:26">
      <c r="A39" s="43">
        <f>COUNTIFS(Sheet1!$B$5:$B$2696, B39, Sheet1!$D$5:$D$2696, "*")</f>
        <v>21</v>
      </c>
      <c r="B39" s="43" t="s">
        <v>192</v>
      </c>
      <c r="C39" s="43">
        <f>COUNTIFS(Sheet1!$B$5:$B$2691, B20, Sheet1!$Q$5:$Q$2691, "na")</f>
        <v>11</v>
      </c>
      <c r="D39" s="43">
        <f>COUNTIFS(Sheet1!$B$5:$B$2691, B20, Sheet1!$Q$5:$Q$2691, "ta")</f>
        <v>8</v>
      </c>
      <c r="E39" s="43">
        <f>COUNTIFS(Sheet1!$B$5:$B$2691, B20, Sheet1!$Q$5:$Q$2691, "a")</f>
        <v>2</v>
      </c>
      <c r="F39" s="43">
        <f>COUNTIFS(Sheet1!$B$5:$B$2691, B20, Sheet1!$Q$5:$Q$2691, "na ka")</f>
        <v>0</v>
      </c>
      <c r="G39" s="43">
        <f>COUNTIFS(Sheet1!$B$5:$B$2691, B20, Sheet1!$Q$5:$Q$2691, "ta ka")</f>
        <v>0</v>
      </c>
      <c r="H39" s="41">
        <f>COUNTIFS(Sheet1!$B$5:$B$2691, B20, Sheet1!$Q$5:$Q$2691, "a ka")</f>
        <v>0</v>
      </c>
      <c r="I39" s="65">
        <f t="shared" si="5"/>
        <v>11</v>
      </c>
      <c r="J39" s="43">
        <f t="shared" si="6"/>
        <v>8</v>
      </c>
      <c r="K39" s="66">
        <f t="shared" si="7"/>
        <v>2</v>
      </c>
      <c r="L39" s="298">
        <f>COUNTIFS(Sheet1!$B$5:$B$2691, B20, Sheet1!$Q$5:$Q$2691, "")</f>
        <v>0</v>
      </c>
      <c r="M39" s="298">
        <f>COUNTIFS(Sheet1!$B$5:$B$2691, B20, Sheet1!$Q$5:$Q$2691, "muaf")</f>
        <v>0</v>
      </c>
      <c r="N39" s="298">
        <f t="shared" si="8"/>
        <v>0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>
      <c r="A40" s="43">
        <f>COUNTIFS(Sheet1!$B$5:$B$2696, B40, Sheet1!$D$5:$D$2696, "*")</f>
        <v>12</v>
      </c>
      <c r="B40" s="43" t="s">
        <v>194</v>
      </c>
      <c r="C40" s="43">
        <f>COUNTIFS(Sheet1!$B$5:$B$2691, B21, Sheet1!$Q$5:$Q$2691, "na")</f>
        <v>9</v>
      </c>
      <c r="D40" s="43">
        <f>COUNTIFS(Sheet1!$B$5:$B$2691, B21, Sheet1!$Q$5:$Q$2691, "ta")</f>
        <v>3</v>
      </c>
      <c r="E40" s="43">
        <f>COUNTIFS(Sheet1!$B$5:$B$2691, B21, Sheet1!$Q$5:$Q$2691, "a")</f>
        <v>0</v>
      </c>
      <c r="F40" s="43">
        <f>COUNTIFS(Sheet1!$B$5:$B$2691, B21, Sheet1!$Q$5:$Q$2691, "na ka")</f>
        <v>0</v>
      </c>
      <c r="G40" s="43">
        <f>COUNTIFS(Sheet1!$B$5:$B$2691, B21, Sheet1!$Q$5:$Q$2691, "ta ka")</f>
        <v>0</v>
      </c>
      <c r="H40" s="41">
        <f>COUNTIFS(Sheet1!$B$5:$B$2691, B21, Sheet1!$Q$5:$Q$2691, "a ka")</f>
        <v>0</v>
      </c>
      <c r="I40" s="69">
        <f t="shared" si="5"/>
        <v>9</v>
      </c>
      <c r="J40" s="30">
        <f t="shared" si="6"/>
        <v>3</v>
      </c>
      <c r="K40" s="70">
        <f t="shared" si="7"/>
        <v>0</v>
      </c>
      <c r="L40" s="298">
        <f>COUNTIFS(Sheet1!$B$5:$B$2691, B21, Sheet1!$Q$5:$Q$2691, "")</f>
        <v>0</v>
      </c>
      <c r="M40" s="298">
        <f>COUNTIFS(Sheet1!$B$5:$B$2691, B21, Sheet1!$Q$5:$Q$2691, "muaf")</f>
        <v>0</v>
      </c>
      <c r="N40" s="298">
        <f t="shared" si="8"/>
        <v>0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>
      <c r="A41" s="43">
        <f>SUM(A32:A40)</f>
        <v>569</v>
      </c>
      <c r="B41" s="43" t="s">
        <v>87</v>
      </c>
      <c r="C41" s="43">
        <f t="shared" ref="C41:K41" si="9">SUM(C32:C40)</f>
        <v>155</v>
      </c>
      <c r="D41" s="43">
        <f t="shared" si="9"/>
        <v>171</v>
      </c>
      <c r="E41" s="43">
        <f t="shared" si="9"/>
        <v>30</v>
      </c>
      <c r="F41" s="43">
        <f t="shared" si="9"/>
        <v>97</v>
      </c>
      <c r="G41" s="43">
        <f t="shared" si="9"/>
        <v>47</v>
      </c>
      <c r="H41" s="41">
        <f t="shared" si="9"/>
        <v>14</v>
      </c>
      <c r="I41" s="72">
        <f t="shared" si="9"/>
        <v>252</v>
      </c>
      <c r="J41" s="74">
        <f t="shared" si="9"/>
        <v>218</v>
      </c>
      <c r="K41" s="73">
        <f t="shared" si="9"/>
        <v>44</v>
      </c>
      <c r="L41" s="298">
        <f>SUM(L32:L40)</f>
        <v>46</v>
      </c>
      <c r="M41" s="298">
        <f>SUM(M32:M40)</f>
        <v>8</v>
      </c>
      <c r="N41" s="188">
        <f>SUM(N32:N40)</f>
        <v>54</v>
      </c>
    </row>
    <row r="43" spans="1:26" ht="15" customHeight="1">
      <c r="P43">
        <f>I41+J41+K41+N41</f>
        <v>568</v>
      </c>
    </row>
    <row r="44" spans="1:26">
      <c r="I44">
        <f>15*I41</f>
        <v>3780</v>
      </c>
      <c r="J44">
        <f>30*J41</f>
        <v>6540</v>
      </c>
      <c r="K44">
        <f>60*K41</f>
        <v>2640</v>
      </c>
      <c r="L44">
        <f>SUM(I44:K44)</f>
        <v>12960</v>
      </c>
    </row>
  </sheetData>
  <mergeCells count="10">
    <mergeCell ref="A30:A31"/>
    <mergeCell ref="B30:B31"/>
    <mergeCell ref="C30:K30"/>
    <mergeCell ref="A3:A4"/>
    <mergeCell ref="B3:B4"/>
    <mergeCell ref="J3:J4"/>
    <mergeCell ref="C3:C4"/>
    <mergeCell ref="I3:I4"/>
    <mergeCell ref="H3:H4"/>
    <mergeCell ref="D3:G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05"/>
  <sheetViews>
    <sheetView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D1" sqref="D1:E1"/>
    </sheetView>
  </sheetViews>
  <sheetFormatPr defaultRowHeight="15"/>
  <cols>
    <col min="4" max="4" width="15.140625" customWidth="1"/>
    <col min="5" max="5" width="18.85546875" customWidth="1"/>
    <col min="6" max="6" width="15.140625" customWidth="1"/>
    <col min="8" max="8" width="12" customWidth="1"/>
    <col min="10" max="10" width="9.85546875" customWidth="1"/>
    <col min="11" max="11" width="14" customWidth="1"/>
    <col min="13" max="13" width="11.7109375" customWidth="1"/>
    <col min="16" max="16" width="10.85546875" customWidth="1"/>
  </cols>
  <sheetData>
    <row r="1" spans="1:121" ht="15" customHeight="1">
      <c r="A1" s="457" t="s">
        <v>11</v>
      </c>
      <c r="B1" s="461" t="s">
        <v>12</v>
      </c>
      <c r="C1" s="465" t="s">
        <v>2</v>
      </c>
      <c r="D1" s="465" t="s">
        <v>16</v>
      </c>
      <c r="E1" s="468"/>
      <c r="F1" s="11" t="s">
        <v>17</v>
      </c>
      <c r="G1" s="11"/>
      <c r="H1" s="470" t="s">
        <v>19</v>
      </c>
      <c r="I1" s="470" t="s">
        <v>29</v>
      </c>
      <c r="J1" s="470" t="s">
        <v>31</v>
      </c>
      <c r="K1" s="434" t="s">
        <v>32</v>
      </c>
      <c r="L1" s="433"/>
      <c r="M1" s="433"/>
      <c r="N1" s="433"/>
      <c r="O1" s="433"/>
      <c r="P1" s="433"/>
      <c r="Q1" s="433"/>
      <c r="R1" s="433"/>
      <c r="S1" s="433"/>
      <c r="T1" s="433"/>
      <c r="U1" s="440"/>
      <c r="V1" s="438" t="s">
        <v>36</v>
      </c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R1" s="433"/>
      <c r="AS1" s="433"/>
      <c r="AT1" s="433"/>
      <c r="AU1" s="433"/>
      <c r="AV1" s="448" t="s">
        <v>37</v>
      </c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49"/>
      <c r="BP1" s="449"/>
      <c r="BQ1" s="449"/>
      <c r="BR1" s="449"/>
      <c r="BS1" s="449"/>
      <c r="BT1" s="449"/>
      <c r="BU1" s="470"/>
      <c r="BV1" s="468"/>
      <c r="BW1" s="470" t="s">
        <v>39</v>
      </c>
      <c r="BX1" s="468"/>
      <c r="BY1" s="468"/>
      <c r="BZ1" s="468"/>
      <c r="CA1" s="468"/>
      <c r="CB1" s="468"/>
      <c r="CC1" s="468"/>
      <c r="CD1" s="468"/>
      <c r="CE1" s="468"/>
      <c r="CF1" s="468"/>
      <c r="CG1" s="468"/>
      <c r="CH1" s="468"/>
      <c r="CI1" s="468"/>
      <c r="CJ1" s="468"/>
      <c r="CK1" s="468"/>
      <c r="CL1" s="468"/>
      <c r="CM1" s="468"/>
      <c r="CN1" s="468"/>
      <c r="CO1" s="468"/>
      <c r="CP1" s="468"/>
      <c r="CQ1" s="468"/>
      <c r="CR1" s="468"/>
      <c r="CS1" s="468"/>
      <c r="CT1" s="468"/>
      <c r="CU1" s="468"/>
      <c r="CV1" s="485" t="s">
        <v>42</v>
      </c>
      <c r="CW1" s="261"/>
    </row>
    <row r="2" spans="1:121" ht="15" customHeight="1">
      <c r="A2" s="431"/>
      <c r="B2" s="440"/>
      <c r="C2" s="433"/>
      <c r="D2" s="466" t="s">
        <v>45</v>
      </c>
      <c r="E2" s="466" t="s">
        <v>48</v>
      </c>
      <c r="F2" s="8"/>
      <c r="G2" s="8"/>
      <c r="H2" s="433"/>
      <c r="I2" s="433"/>
      <c r="J2" s="433"/>
      <c r="K2" s="8" t="s">
        <v>51</v>
      </c>
      <c r="L2" s="8"/>
      <c r="M2" s="432" t="s">
        <v>53</v>
      </c>
      <c r="N2" s="467" t="s">
        <v>55</v>
      </c>
      <c r="O2" s="438" t="s">
        <v>56</v>
      </c>
      <c r="P2" s="433"/>
      <c r="Q2" s="434" t="s">
        <v>57</v>
      </c>
      <c r="R2" s="433"/>
      <c r="S2" s="434" t="s">
        <v>65</v>
      </c>
      <c r="T2" s="440"/>
      <c r="U2" s="265"/>
      <c r="V2" s="473" t="s">
        <v>66</v>
      </c>
      <c r="W2" s="444" t="s">
        <v>70</v>
      </c>
      <c r="X2" s="445"/>
      <c r="Y2" s="445"/>
      <c r="Z2" s="445"/>
      <c r="AA2" s="458"/>
      <c r="AB2" s="457" t="s">
        <v>74</v>
      </c>
      <c r="AC2" s="445"/>
      <c r="AD2" s="445"/>
      <c r="AE2" s="445"/>
      <c r="AF2" s="458"/>
      <c r="AG2" s="457" t="s">
        <v>77</v>
      </c>
      <c r="AH2" s="445"/>
      <c r="AI2" s="445"/>
      <c r="AJ2" s="445"/>
      <c r="AK2" s="445"/>
      <c r="AL2" s="476" t="s">
        <v>79</v>
      </c>
      <c r="AM2" s="455"/>
      <c r="AN2" s="455"/>
      <c r="AO2" s="455"/>
      <c r="AP2" s="477"/>
      <c r="AQ2" s="457" t="s">
        <v>83</v>
      </c>
      <c r="AR2" s="445"/>
      <c r="AS2" s="445"/>
      <c r="AT2" s="458"/>
      <c r="AU2" s="475" t="s">
        <v>84</v>
      </c>
      <c r="AV2" s="451" t="s">
        <v>86</v>
      </c>
      <c r="AW2" s="444" t="s">
        <v>88</v>
      </c>
      <c r="AX2" s="445"/>
      <c r="AY2" s="445"/>
      <c r="AZ2" s="445"/>
      <c r="BA2" s="454" t="s">
        <v>89</v>
      </c>
      <c r="BB2" s="455"/>
      <c r="BC2" s="455"/>
      <c r="BD2" s="455"/>
      <c r="BE2" s="455"/>
      <c r="BF2" s="455"/>
      <c r="BG2" s="456"/>
      <c r="BH2" s="472" t="s">
        <v>91</v>
      </c>
      <c r="BI2" s="455"/>
      <c r="BJ2" s="455"/>
      <c r="BK2" s="455"/>
      <c r="BL2" s="455"/>
      <c r="BM2" s="456"/>
      <c r="BN2" s="15" t="s">
        <v>97</v>
      </c>
      <c r="BO2" s="457" t="s">
        <v>99</v>
      </c>
      <c r="BP2" s="445"/>
      <c r="BQ2" s="445"/>
      <c r="BR2" s="445"/>
      <c r="BS2" s="445"/>
      <c r="BT2" s="458"/>
      <c r="BU2" s="438" t="s">
        <v>100</v>
      </c>
      <c r="BV2" s="440"/>
      <c r="BW2" s="438" t="s">
        <v>102</v>
      </c>
      <c r="BX2" s="433"/>
      <c r="BY2" s="433"/>
      <c r="BZ2" s="433"/>
      <c r="CA2" s="433"/>
      <c r="CB2" s="438" t="s">
        <v>103</v>
      </c>
      <c r="CC2" s="433"/>
      <c r="CD2" s="433"/>
      <c r="CE2" s="438" t="s">
        <v>104</v>
      </c>
      <c r="CF2" s="433"/>
      <c r="CG2" s="433"/>
      <c r="CH2" s="433"/>
      <c r="CI2" s="433"/>
      <c r="CJ2" s="440"/>
      <c r="CK2" s="434" t="s">
        <v>106</v>
      </c>
      <c r="CL2" s="433"/>
      <c r="CM2" s="433"/>
      <c r="CN2" s="433"/>
      <c r="CO2" s="3" t="s">
        <v>9</v>
      </c>
      <c r="CP2" s="3"/>
      <c r="CQ2" s="3"/>
      <c r="CR2" s="4"/>
      <c r="CS2" s="442"/>
      <c r="CT2" s="442"/>
      <c r="CU2" s="443"/>
      <c r="CV2" s="474"/>
      <c r="CW2" s="261"/>
    </row>
    <row r="3" spans="1:121">
      <c r="A3" s="431"/>
      <c r="B3" s="440"/>
      <c r="C3" s="433"/>
      <c r="D3" s="433"/>
      <c r="E3" s="433"/>
      <c r="F3" s="434" t="s">
        <v>118</v>
      </c>
      <c r="G3" s="434" t="s">
        <v>41</v>
      </c>
      <c r="H3" s="433"/>
      <c r="I3" s="433"/>
      <c r="J3" s="433"/>
      <c r="K3" s="434" t="s">
        <v>119</v>
      </c>
      <c r="L3" s="434" t="s">
        <v>120</v>
      </c>
      <c r="M3" s="433"/>
      <c r="N3" s="440"/>
      <c r="O3" s="438" t="s">
        <v>121</v>
      </c>
      <c r="P3" s="434" t="s">
        <v>120</v>
      </c>
      <c r="Q3" s="434" t="s">
        <v>122</v>
      </c>
      <c r="R3" s="434" t="s">
        <v>120</v>
      </c>
      <c r="S3" s="434" t="s">
        <v>122</v>
      </c>
      <c r="T3" s="446" t="s">
        <v>120</v>
      </c>
      <c r="U3" s="265"/>
      <c r="V3" s="474"/>
      <c r="W3" s="434" t="s">
        <v>119</v>
      </c>
      <c r="X3" s="434" t="s">
        <v>32</v>
      </c>
      <c r="Y3" s="261"/>
      <c r="Z3" s="434" t="s">
        <v>41</v>
      </c>
      <c r="AA3" s="440"/>
      <c r="AB3" s="438" t="s">
        <v>119</v>
      </c>
      <c r="AC3" s="261"/>
      <c r="AD3" s="261"/>
      <c r="AE3" s="434" t="s">
        <v>41</v>
      </c>
      <c r="AF3" s="440"/>
      <c r="AG3" s="438" t="s">
        <v>119</v>
      </c>
      <c r="AH3" s="434" t="s">
        <v>129</v>
      </c>
      <c r="AI3" s="261"/>
      <c r="AJ3" s="434" t="s">
        <v>130</v>
      </c>
      <c r="AK3" s="261" t="s">
        <v>41</v>
      </c>
      <c r="AL3" s="478" t="s">
        <v>119</v>
      </c>
      <c r="AM3" s="18"/>
      <c r="AN3" s="18"/>
      <c r="AO3" s="479" t="s">
        <v>41</v>
      </c>
      <c r="AP3" s="443"/>
      <c r="AQ3" s="438" t="s">
        <v>119</v>
      </c>
      <c r="AR3" s="261"/>
      <c r="AS3" s="434" t="s">
        <v>41</v>
      </c>
      <c r="AT3" s="440"/>
      <c r="AU3" s="474"/>
      <c r="AV3" s="452"/>
      <c r="AW3" s="432" t="s">
        <v>134</v>
      </c>
      <c r="AX3" s="432" t="s">
        <v>135</v>
      </c>
      <c r="AY3" s="432" t="s">
        <v>136</v>
      </c>
      <c r="AZ3" s="432" t="s">
        <v>137</v>
      </c>
      <c r="BA3" s="471" t="s">
        <v>138</v>
      </c>
      <c r="BB3" s="460"/>
      <c r="BC3" s="434" t="s">
        <v>90</v>
      </c>
      <c r="BD3" s="434" t="s">
        <v>139</v>
      </c>
      <c r="BE3" s="261"/>
      <c r="BF3" s="434" t="s">
        <v>140</v>
      </c>
      <c r="BG3" s="433"/>
      <c r="BH3" s="459" t="s">
        <v>138</v>
      </c>
      <c r="BI3" s="460"/>
      <c r="BJ3" s="434" t="s">
        <v>139</v>
      </c>
      <c r="BK3" s="434" t="s">
        <v>140</v>
      </c>
      <c r="BL3" s="433"/>
      <c r="BM3" s="433"/>
      <c r="BN3" s="8"/>
      <c r="BO3" s="438" t="s">
        <v>143</v>
      </c>
      <c r="BP3" s="434" t="s">
        <v>129</v>
      </c>
      <c r="BQ3" s="434" t="s">
        <v>144</v>
      </c>
      <c r="BR3" s="434" t="s">
        <v>1</v>
      </c>
      <c r="BS3" s="434" t="s">
        <v>145</v>
      </c>
      <c r="BT3" s="440"/>
      <c r="BU3" s="438" t="s">
        <v>129</v>
      </c>
      <c r="BV3" s="446" t="s">
        <v>41</v>
      </c>
      <c r="BW3" s="438" t="s">
        <v>146</v>
      </c>
      <c r="BX3" s="434" t="s">
        <v>147</v>
      </c>
      <c r="BY3" s="434" t="s">
        <v>148</v>
      </c>
      <c r="BZ3" s="450" t="s">
        <v>149</v>
      </c>
      <c r="CA3" s="434" t="s">
        <v>8</v>
      </c>
      <c r="CB3" s="438" t="s">
        <v>146</v>
      </c>
      <c r="CC3" s="434" t="s">
        <v>149</v>
      </c>
      <c r="CD3" s="434" t="s">
        <v>8</v>
      </c>
      <c r="CE3" s="438" t="s">
        <v>146</v>
      </c>
      <c r="CF3" s="434" t="s">
        <v>150</v>
      </c>
      <c r="CG3" s="261"/>
      <c r="CH3" s="434" t="s">
        <v>149</v>
      </c>
      <c r="CI3" s="434" t="s">
        <v>148</v>
      </c>
      <c r="CJ3" s="446" t="s">
        <v>8</v>
      </c>
      <c r="CK3" s="434" t="s">
        <v>146</v>
      </c>
      <c r="CL3" s="434" t="s">
        <v>149</v>
      </c>
      <c r="CM3" s="434" t="s">
        <v>148</v>
      </c>
      <c r="CN3" s="434" t="s">
        <v>8</v>
      </c>
      <c r="CO3" s="434" t="s">
        <v>9</v>
      </c>
      <c r="CP3" s="434" t="s">
        <v>150</v>
      </c>
      <c r="CQ3" s="434" t="s">
        <v>148</v>
      </c>
      <c r="CR3" s="446" t="s">
        <v>8</v>
      </c>
      <c r="CS3" s="436" t="s">
        <v>9</v>
      </c>
      <c r="CT3" s="436" t="s">
        <v>148</v>
      </c>
      <c r="CU3" s="436" t="s">
        <v>8</v>
      </c>
      <c r="CV3" s="474"/>
      <c r="CW3" s="430" t="s">
        <v>42</v>
      </c>
    </row>
    <row r="4" spans="1:121" ht="15.75" thickBot="1">
      <c r="A4" s="463"/>
      <c r="B4" s="462"/>
      <c r="C4" s="435"/>
      <c r="D4" s="435"/>
      <c r="E4" s="435"/>
      <c r="F4" s="435"/>
      <c r="G4" s="435"/>
      <c r="H4" s="435"/>
      <c r="I4" s="435"/>
      <c r="J4" s="435"/>
      <c r="K4" s="435"/>
      <c r="L4" s="435"/>
      <c r="M4" s="433"/>
      <c r="N4" s="447"/>
      <c r="O4" s="439"/>
      <c r="P4" s="435"/>
      <c r="Q4" s="435"/>
      <c r="R4" s="435"/>
      <c r="S4" s="435"/>
      <c r="T4" s="447"/>
      <c r="U4" s="21" t="s">
        <v>160</v>
      </c>
      <c r="V4" s="437"/>
      <c r="W4" s="435"/>
      <c r="X4" s="435"/>
      <c r="Y4" s="20" t="s">
        <v>148</v>
      </c>
      <c r="Z4" s="19" t="s">
        <v>161</v>
      </c>
      <c r="AA4" s="22" t="s">
        <v>162</v>
      </c>
      <c r="AB4" s="439"/>
      <c r="AC4" s="20" t="s">
        <v>129</v>
      </c>
      <c r="AD4" s="20" t="s">
        <v>1</v>
      </c>
      <c r="AE4" s="19" t="s">
        <v>161</v>
      </c>
      <c r="AF4" s="22" t="s">
        <v>162</v>
      </c>
      <c r="AG4" s="439"/>
      <c r="AH4" s="435"/>
      <c r="AI4" s="20" t="s">
        <v>148</v>
      </c>
      <c r="AJ4" s="435"/>
      <c r="AK4" s="22"/>
      <c r="AL4" s="453"/>
      <c r="AM4" s="23" t="s">
        <v>129</v>
      </c>
      <c r="AN4" s="23" t="s">
        <v>148</v>
      </c>
      <c r="AO4" s="23" t="s">
        <v>161</v>
      </c>
      <c r="AP4" s="24" t="s">
        <v>162</v>
      </c>
      <c r="AQ4" s="439"/>
      <c r="AR4" s="20" t="s">
        <v>1</v>
      </c>
      <c r="AS4" s="20" t="s">
        <v>161</v>
      </c>
      <c r="AT4" s="22" t="s">
        <v>162</v>
      </c>
      <c r="AU4" s="437"/>
      <c r="AV4" s="453"/>
      <c r="AW4" s="435"/>
      <c r="AX4" s="435"/>
      <c r="AY4" s="435"/>
      <c r="AZ4" s="435"/>
      <c r="BA4" s="19" t="s">
        <v>169</v>
      </c>
      <c r="BB4" s="20" t="s">
        <v>8</v>
      </c>
      <c r="BC4" s="435"/>
      <c r="BD4" s="435"/>
      <c r="BE4" s="20" t="s">
        <v>141</v>
      </c>
      <c r="BF4" s="19" t="s">
        <v>141</v>
      </c>
      <c r="BG4" s="19" t="s">
        <v>142</v>
      </c>
      <c r="BH4" s="19" t="s">
        <v>169</v>
      </c>
      <c r="BI4" s="20" t="s">
        <v>8</v>
      </c>
      <c r="BJ4" s="435"/>
      <c r="BK4" s="19" t="s">
        <v>141</v>
      </c>
      <c r="BL4" s="19" t="s">
        <v>171</v>
      </c>
      <c r="BM4" s="19" t="s">
        <v>142</v>
      </c>
      <c r="BN4" s="19"/>
      <c r="BO4" s="439"/>
      <c r="BP4" s="435"/>
      <c r="BQ4" s="435"/>
      <c r="BR4" s="435"/>
      <c r="BS4" s="19" t="s">
        <v>161</v>
      </c>
      <c r="BT4" s="22" t="s">
        <v>162</v>
      </c>
      <c r="BU4" s="439"/>
      <c r="BV4" s="447"/>
      <c r="BW4" s="439"/>
      <c r="BX4" s="435"/>
      <c r="BY4" s="435"/>
      <c r="BZ4" s="435"/>
      <c r="CA4" s="435"/>
      <c r="CB4" s="439"/>
      <c r="CC4" s="435"/>
      <c r="CD4" s="435"/>
      <c r="CE4" s="439"/>
      <c r="CF4" s="435"/>
      <c r="CG4" s="20" t="s">
        <v>175</v>
      </c>
      <c r="CH4" s="435"/>
      <c r="CI4" s="435"/>
      <c r="CJ4" s="447"/>
      <c r="CK4" s="435"/>
      <c r="CL4" s="435"/>
      <c r="CM4" s="435"/>
      <c r="CN4" s="435"/>
      <c r="CO4" s="435"/>
      <c r="CP4" s="435"/>
      <c r="CQ4" s="435"/>
      <c r="CR4" s="447"/>
      <c r="CS4" s="437"/>
      <c r="CT4" s="437"/>
      <c r="CU4" s="437"/>
      <c r="CV4" s="437"/>
      <c r="CW4" s="431"/>
      <c r="CX4" t="s">
        <v>2209</v>
      </c>
      <c r="CY4" t="s">
        <v>2210</v>
      </c>
      <c r="CZ4" t="s">
        <v>2012</v>
      </c>
      <c r="DA4" t="s">
        <v>2211</v>
      </c>
      <c r="DB4" t="s">
        <v>2212</v>
      </c>
      <c r="DC4" t="s">
        <v>2213</v>
      </c>
    </row>
    <row r="5" spans="1:121" ht="30">
      <c r="A5" s="686">
        <v>11036</v>
      </c>
      <c r="B5" s="689" t="s">
        <v>38</v>
      </c>
      <c r="C5" s="690">
        <v>1</v>
      </c>
      <c r="D5" s="9" t="s">
        <v>176</v>
      </c>
      <c r="E5" s="9" t="s">
        <v>177</v>
      </c>
      <c r="F5" s="9" t="s">
        <v>178</v>
      </c>
      <c r="G5" s="8"/>
      <c r="H5" s="469" t="s">
        <v>179</v>
      </c>
      <c r="I5" s="8"/>
      <c r="J5" s="8">
        <v>333</v>
      </c>
      <c r="K5" s="261"/>
      <c r="L5" s="261"/>
      <c r="M5" s="261"/>
      <c r="N5" s="261"/>
      <c r="O5" s="264"/>
      <c r="P5" s="261"/>
      <c r="Q5" s="261"/>
      <c r="R5" s="261"/>
      <c r="S5" s="261"/>
      <c r="T5" s="265"/>
      <c r="U5" s="265"/>
      <c r="V5" s="263"/>
      <c r="W5" s="8">
        <v>3.5</v>
      </c>
      <c r="X5" s="8">
        <v>15</v>
      </c>
      <c r="Y5" s="8"/>
      <c r="Z5" s="8">
        <v>135</v>
      </c>
      <c r="AA5" s="27">
        <v>135</v>
      </c>
      <c r="AB5" s="28">
        <v>600</v>
      </c>
      <c r="AC5" s="8"/>
      <c r="AD5" s="8" t="s">
        <v>180</v>
      </c>
      <c r="AE5" s="8">
        <v>1039.75</v>
      </c>
      <c r="AF5" s="27">
        <v>1042</v>
      </c>
      <c r="AG5" s="28">
        <v>6</v>
      </c>
      <c r="AH5" s="8">
        <v>2</v>
      </c>
      <c r="AI5" s="8"/>
      <c r="AJ5" s="8"/>
      <c r="AK5" s="27">
        <v>300</v>
      </c>
      <c r="AL5" s="28">
        <v>4</v>
      </c>
      <c r="AM5" s="8"/>
      <c r="AN5" s="8"/>
      <c r="AO5" s="8">
        <v>48</v>
      </c>
      <c r="AP5" s="27">
        <v>48</v>
      </c>
      <c r="AQ5" s="28">
        <v>80</v>
      </c>
      <c r="AR5" s="8"/>
      <c r="AS5" s="8">
        <v>1600</v>
      </c>
      <c r="AT5" s="27">
        <v>1400</v>
      </c>
      <c r="AU5" s="29">
        <v>3</v>
      </c>
      <c r="AV5" s="28">
        <v>3</v>
      </c>
      <c r="AW5" s="8"/>
      <c r="AX5" s="8"/>
      <c r="AY5" s="8"/>
      <c r="AZ5" s="8"/>
      <c r="BA5" s="8"/>
      <c r="BB5" s="8"/>
      <c r="BC5" s="8"/>
      <c r="BD5" s="8">
        <v>1</v>
      </c>
      <c r="BE5" s="8"/>
      <c r="BF5" s="8">
        <v>1</v>
      </c>
      <c r="BG5" s="8"/>
      <c r="BH5" s="8"/>
      <c r="BI5" s="8"/>
      <c r="BJ5" s="8">
        <v>2</v>
      </c>
      <c r="BK5" s="8">
        <v>1</v>
      </c>
      <c r="BL5" s="8"/>
      <c r="BM5" s="8">
        <v>1</v>
      </c>
      <c r="BN5" s="8"/>
      <c r="BO5" s="28">
        <v>2</v>
      </c>
      <c r="BP5" s="8"/>
      <c r="BQ5" s="8"/>
      <c r="BR5" s="8"/>
      <c r="BS5" s="8">
        <v>8</v>
      </c>
      <c r="BT5" s="27">
        <v>10</v>
      </c>
      <c r="BU5" s="8"/>
      <c r="BV5" s="8"/>
      <c r="BW5" s="8"/>
      <c r="BX5" s="8"/>
      <c r="BY5" s="8"/>
      <c r="BZ5" s="8"/>
      <c r="CA5" s="8"/>
      <c r="CB5" s="28">
        <v>1</v>
      </c>
      <c r="CC5" s="8" t="s">
        <v>182</v>
      </c>
      <c r="CD5" s="8">
        <v>1000</v>
      </c>
      <c r="CE5" s="28">
        <v>16</v>
      </c>
      <c r="CF5" s="8"/>
      <c r="CG5" s="8"/>
      <c r="CH5" s="8"/>
      <c r="CI5" s="8"/>
      <c r="CJ5" s="27">
        <v>2060</v>
      </c>
      <c r="CK5" s="8">
        <v>0.5</v>
      </c>
      <c r="CL5" s="8">
        <v>0.5</v>
      </c>
      <c r="CM5" s="8" t="s">
        <v>183</v>
      </c>
      <c r="CN5" s="8">
        <v>375</v>
      </c>
      <c r="CO5" s="8"/>
      <c r="CP5" s="8"/>
      <c r="CQ5" s="8"/>
      <c r="CR5" s="27"/>
      <c r="CS5" s="27"/>
      <c r="CT5" s="27"/>
      <c r="CU5" s="27"/>
      <c r="CV5" s="29">
        <f>Z5+AE5+AK5+AO5+AS5+BS5+CD5+CJ5+CN5+G5+BB5+BI5+BV5+CA5+CR5+CU5</f>
        <v>6565.75</v>
      </c>
      <c r="CW5" s="30">
        <f>SUM(CV5:CV7)</f>
        <v>7295.75</v>
      </c>
      <c r="CX5">
        <f>Z5+AE5+AK5+AO5+AS5</f>
        <v>3122.75</v>
      </c>
      <c r="CY5">
        <f>SUM(CX5:CX7)</f>
        <v>3137.75</v>
      </c>
      <c r="CZ5">
        <f>CA5+CD5+CJ5+CN5+CR5+CU5</f>
        <v>3435</v>
      </c>
      <c r="DA5">
        <f>SUM(CZ5:CZ7)</f>
        <v>4150</v>
      </c>
      <c r="DB5">
        <f>BB5+BI5+BS5</f>
        <v>8</v>
      </c>
    </row>
    <row r="6" spans="1:121">
      <c r="A6" s="683"/>
      <c r="B6" s="688"/>
      <c r="C6" s="691"/>
      <c r="D6" s="9"/>
      <c r="E6" s="9"/>
      <c r="F6" s="9"/>
      <c r="G6" s="8"/>
      <c r="H6" s="555"/>
      <c r="I6" s="8"/>
      <c r="J6" s="8"/>
      <c r="K6" s="261"/>
      <c r="L6" s="261"/>
      <c r="M6" s="261"/>
      <c r="N6" s="261"/>
      <c r="O6" s="264"/>
      <c r="P6" s="261"/>
      <c r="Q6" s="261"/>
      <c r="R6" s="261"/>
      <c r="S6" s="261"/>
      <c r="T6" s="265"/>
      <c r="U6" s="265"/>
      <c r="V6" s="263"/>
      <c r="W6" s="8"/>
      <c r="X6" s="8"/>
      <c r="Y6" s="8"/>
      <c r="Z6" s="8"/>
      <c r="AA6" s="27"/>
      <c r="AB6" s="28">
        <v>15</v>
      </c>
      <c r="AC6" s="8"/>
      <c r="AD6" s="8"/>
      <c r="AE6" s="8">
        <v>15</v>
      </c>
      <c r="AF6" s="27">
        <v>15</v>
      </c>
      <c r="AG6" s="28"/>
      <c r="AH6" s="8"/>
      <c r="AI6" s="8"/>
      <c r="AJ6" s="8"/>
      <c r="AK6" s="27"/>
      <c r="AL6" s="28">
        <v>2</v>
      </c>
      <c r="AM6" s="8"/>
      <c r="AN6" s="8" t="s">
        <v>186</v>
      </c>
      <c r="AO6" s="8"/>
      <c r="AP6" s="27"/>
      <c r="AQ6" s="28"/>
      <c r="AR6" s="8"/>
      <c r="AS6" s="8"/>
      <c r="AT6" s="27"/>
      <c r="AU6" s="29"/>
      <c r="AV6" s="2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28"/>
      <c r="BP6" s="8"/>
      <c r="BQ6" s="8"/>
      <c r="BR6" s="8"/>
      <c r="BS6" s="8"/>
      <c r="BT6" s="27"/>
      <c r="BU6" s="8"/>
      <c r="BV6" s="8"/>
      <c r="BW6" s="8"/>
      <c r="BX6" s="8"/>
      <c r="BY6" s="8"/>
      <c r="BZ6" s="8"/>
      <c r="CA6" s="8"/>
      <c r="CB6" s="28"/>
      <c r="CC6" s="8"/>
      <c r="CD6" s="8"/>
      <c r="CE6" s="28">
        <v>20</v>
      </c>
      <c r="CF6" s="8"/>
      <c r="CG6" s="8"/>
      <c r="CH6" s="8">
        <v>0.5</v>
      </c>
      <c r="CI6" s="8" t="s">
        <v>187</v>
      </c>
      <c r="CJ6" s="27">
        <v>715</v>
      </c>
      <c r="CK6" s="8"/>
      <c r="CL6" s="8"/>
      <c r="CM6" s="8"/>
      <c r="CN6" s="8"/>
      <c r="CO6" s="8"/>
      <c r="CP6" s="8"/>
      <c r="CQ6" s="8"/>
      <c r="CR6" s="27"/>
      <c r="CS6" s="27"/>
      <c r="CT6" s="27"/>
      <c r="CU6" s="27"/>
      <c r="CV6" s="29">
        <f t="shared" ref="CV6:CV52" si="0">Z6+AE6+AK6+AO6+AS6+BS6+CD6+CJ6+CN6+G6+BB6+BI6+BV6+CA6+CR6+CU6</f>
        <v>730</v>
      </c>
      <c r="CW6" s="29"/>
      <c r="CX6" s="262">
        <f t="shared" ref="CX6:CX52" si="1">Z6+AE6+AK6+AO6+AS6</f>
        <v>15</v>
      </c>
      <c r="CZ6" s="262">
        <f t="shared" ref="CZ6:CZ52" si="2">CA6+CD6+CJ6+CN6+CR6+CU6</f>
        <v>715</v>
      </c>
      <c r="DB6" s="275">
        <f t="shared" ref="DB6:DB52" si="3">BB6+BI6+BS6</f>
        <v>0</v>
      </c>
    </row>
    <row r="7" spans="1:121">
      <c r="A7" s="683"/>
      <c r="B7" s="688"/>
      <c r="C7" s="692"/>
      <c r="D7" s="32"/>
      <c r="E7" s="32"/>
      <c r="F7" s="32"/>
      <c r="G7" s="31"/>
      <c r="H7" s="687"/>
      <c r="I7" s="31"/>
      <c r="J7" s="31"/>
      <c r="K7" s="267"/>
      <c r="L7" s="267"/>
      <c r="M7" s="267"/>
      <c r="N7" s="267"/>
      <c r="O7" s="34"/>
      <c r="P7" s="267"/>
      <c r="Q7" s="267"/>
      <c r="R7" s="267"/>
      <c r="S7" s="267"/>
      <c r="T7" s="35"/>
      <c r="U7" s="35"/>
      <c r="V7" s="36"/>
      <c r="W7" s="31"/>
      <c r="X7" s="31"/>
      <c r="Y7" s="31"/>
      <c r="Z7" s="31"/>
      <c r="AA7" s="37"/>
      <c r="AB7" s="38"/>
      <c r="AC7" s="31"/>
      <c r="AD7" s="31"/>
      <c r="AE7" s="31"/>
      <c r="AF7" s="37"/>
      <c r="AG7" s="38"/>
      <c r="AH7" s="31"/>
      <c r="AI7" s="31"/>
      <c r="AJ7" s="31"/>
      <c r="AK7" s="37"/>
      <c r="AL7" s="38"/>
      <c r="AM7" s="31"/>
      <c r="AN7" s="31"/>
      <c r="AO7" s="31"/>
      <c r="AP7" s="37"/>
      <c r="AQ7" s="38"/>
      <c r="AR7" s="31"/>
      <c r="AS7" s="31"/>
      <c r="AT7" s="37"/>
      <c r="AU7" s="39"/>
      <c r="AV7" s="38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8"/>
      <c r="BP7" s="31"/>
      <c r="BQ7" s="31"/>
      <c r="BR7" s="31"/>
      <c r="BS7" s="31"/>
      <c r="BT7" s="37"/>
      <c r="BU7" s="31"/>
      <c r="BV7" s="31"/>
      <c r="BW7" s="31"/>
      <c r="BX7" s="31"/>
      <c r="BY7" s="31"/>
      <c r="BZ7" s="31"/>
      <c r="CA7" s="31"/>
      <c r="CB7" s="38"/>
      <c r="CC7" s="31"/>
      <c r="CD7" s="31"/>
      <c r="CE7" s="38">
        <v>5</v>
      </c>
      <c r="CF7" s="31" t="s">
        <v>195</v>
      </c>
      <c r="CG7" s="31"/>
      <c r="CH7" s="31"/>
      <c r="CI7" s="31"/>
      <c r="CJ7" s="37"/>
      <c r="CK7" s="31"/>
      <c r="CL7" s="31"/>
      <c r="CM7" s="31"/>
      <c r="CN7" s="31"/>
      <c r="CO7" s="31"/>
      <c r="CP7" s="31"/>
      <c r="CQ7" s="31"/>
      <c r="CR7" s="37"/>
      <c r="CS7" s="37"/>
      <c r="CT7" s="37"/>
      <c r="CU7" s="37"/>
      <c r="CV7" s="29">
        <f t="shared" si="0"/>
        <v>0</v>
      </c>
      <c r="CW7" s="29"/>
      <c r="CX7" s="262">
        <f t="shared" si="1"/>
        <v>0</v>
      </c>
      <c r="CZ7" s="262">
        <f t="shared" si="2"/>
        <v>0</v>
      </c>
      <c r="DB7" s="275">
        <f t="shared" si="3"/>
        <v>0</v>
      </c>
    </row>
    <row r="8" spans="1:121">
      <c r="A8" s="434">
        <v>11101</v>
      </c>
      <c r="B8" s="688" t="s">
        <v>43</v>
      </c>
      <c r="C8" s="693">
        <v>7</v>
      </c>
      <c r="D8" s="8" t="s">
        <v>2056</v>
      </c>
      <c r="E8" s="8" t="s">
        <v>2039</v>
      </c>
      <c r="F8" s="8" t="s">
        <v>268</v>
      </c>
      <c r="G8" s="262">
        <v>968</v>
      </c>
      <c r="H8" s="686" t="s">
        <v>269</v>
      </c>
      <c r="I8" s="262"/>
      <c r="J8" s="262">
        <v>238</v>
      </c>
      <c r="K8" s="262">
        <v>13.5</v>
      </c>
      <c r="L8" s="262">
        <v>30.15</v>
      </c>
      <c r="M8" s="8"/>
      <c r="N8" s="262"/>
      <c r="O8" s="28"/>
      <c r="P8" s="8"/>
      <c r="Q8" s="8"/>
      <c r="R8" s="8"/>
      <c r="S8" s="8"/>
      <c r="T8" s="27"/>
      <c r="U8" s="27"/>
      <c r="V8" s="29">
        <v>10</v>
      </c>
      <c r="W8" s="8"/>
      <c r="X8" s="8"/>
      <c r="Y8" s="8"/>
      <c r="Z8" s="8"/>
      <c r="AA8" s="27"/>
      <c r="AB8" s="28">
        <v>10</v>
      </c>
      <c r="AC8" s="8"/>
      <c r="AD8" s="8"/>
      <c r="AE8" s="8">
        <v>20</v>
      </c>
      <c r="AF8" s="27">
        <v>20</v>
      </c>
      <c r="AG8" s="28"/>
      <c r="AH8" s="8"/>
      <c r="AI8" s="8"/>
      <c r="AJ8" s="8"/>
      <c r="AK8" s="27"/>
      <c r="AL8" s="28">
        <v>13.5</v>
      </c>
      <c r="AM8" s="8">
        <v>3</v>
      </c>
      <c r="AN8" s="8"/>
      <c r="AO8" s="8">
        <v>162</v>
      </c>
      <c r="AP8" s="27">
        <v>168</v>
      </c>
      <c r="AQ8" s="28"/>
      <c r="AR8" s="8"/>
      <c r="AS8" s="8"/>
      <c r="AT8" s="27"/>
      <c r="AU8" s="29"/>
      <c r="AV8" s="28">
        <v>1</v>
      </c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28"/>
      <c r="BP8" s="8"/>
      <c r="BQ8" s="8"/>
      <c r="BR8" s="8"/>
      <c r="BS8" s="8"/>
      <c r="BT8" s="27"/>
      <c r="BU8" s="8"/>
      <c r="BV8" s="8"/>
      <c r="BW8" s="8">
        <v>1</v>
      </c>
      <c r="BX8" s="8">
        <v>5.5</v>
      </c>
      <c r="BY8" s="8" t="s">
        <v>611</v>
      </c>
      <c r="BZ8" s="8"/>
      <c r="CA8" s="8">
        <v>3500</v>
      </c>
      <c r="CB8" s="28"/>
      <c r="CC8" s="8"/>
      <c r="CD8" s="8"/>
      <c r="CE8" s="28">
        <v>12</v>
      </c>
      <c r="CF8" s="8"/>
      <c r="CG8" s="8"/>
      <c r="CH8" s="8"/>
      <c r="CI8" s="8"/>
      <c r="CJ8" s="27">
        <v>1420</v>
      </c>
      <c r="CK8" s="8"/>
      <c r="CL8" s="8"/>
      <c r="CM8" s="8"/>
      <c r="CN8" s="8"/>
      <c r="CO8" s="8"/>
      <c r="CP8" s="8"/>
      <c r="CQ8" s="8"/>
      <c r="CR8" s="27"/>
      <c r="CS8" s="27"/>
      <c r="CT8" s="27"/>
      <c r="CU8" s="27"/>
      <c r="CV8" s="29">
        <f t="shared" si="0"/>
        <v>6070</v>
      </c>
      <c r="CW8" s="29">
        <f>SUM(CV8:CV9)</f>
        <v>6370</v>
      </c>
      <c r="CX8" s="262">
        <f t="shared" si="1"/>
        <v>182</v>
      </c>
      <c r="CY8">
        <v>182</v>
      </c>
      <c r="CZ8" s="262">
        <f t="shared" si="2"/>
        <v>4920</v>
      </c>
      <c r="DA8" s="262">
        <f>SUM(CZ8:CZ9)</f>
        <v>4920</v>
      </c>
      <c r="DB8" s="275">
        <f t="shared" si="3"/>
        <v>0</v>
      </c>
    </row>
    <row r="9" spans="1:121">
      <c r="A9" s="434"/>
      <c r="B9" s="688"/>
      <c r="C9" s="692"/>
      <c r="D9" s="31"/>
      <c r="E9" s="31"/>
      <c r="F9" s="31" t="s">
        <v>233</v>
      </c>
      <c r="G9" s="31">
        <v>300</v>
      </c>
      <c r="H9" s="569"/>
      <c r="I9" s="31"/>
      <c r="J9" s="31"/>
      <c r="K9" s="31"/>
      <c r="L9" s="31"/>
      <c r="M9" s="31"/>
      <c r="N9" s="31"/>
      <c r="O9" s="38"/>
      <c r="P9" s="31"/>
      <c r="Q9" s="31"/>
      <c r="R9" s="31"/>
      <c r="S9" s="31"/>
      <c r="T9" s="37"/>
      <c r="U9" s="37"/>
      <c r="V9" s="39"/>
      <c r="W9" s="31"/>
      <c r="X9" s="31"/>
      <c r="Y9" s="31"/>
      <c r="Z9" s="31"/>
      <c r="AA9" s="37"/>
      <c r="AB9" s="38"/>
      <c r="AC9" s="31"/>
      <c r="AD9" s="31"/>
      <c r="AE9" s="31"/>
      <c r="AF9" s="37"/>
      <c r="AG9" s="38"/>
      <c r="AH9" s="31"/>
      <c r="AI9" s="31"/>
      <c r="AJ9" s="31"/>
      <c r="AK9" s="37"/>
      <c r="AL9" s="38"/>
      <c r="AM9" s="31"/>
      <c r="AN9" s="31"/>
      <c r="AO9" s="31"/>
      <c r="AP9" s="37"/>
      <c r="AQ9" s="38"/>
      <c r="AR9" s="31"/>
      <c r="AS9" s="31"/>
      <c r="AT9" s="37"/>
      <c r="AU9" s="39"/>
      <c r="AV9" s="38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8"/>
      <c r="BP9" s="31"/>
      <c r="BQ9" s="31"/>
      <c r="BR9" s="31"/>
      <c r="BS9" s="31"/>
      <c r="BT9" s="37"/>
      <c r="BU9" s="31"/>
      <c r="BV9" s="31"/>
      <c r="BW9" s="31"/>
      <c r="BX9" s="31"/>
      <c r="BY9" s="31"/>
      <c r="BZ9" s="31"/>
      <c r="CA9" s="31"/>
      <c r="CB9" s="38"/>
      <c r="CC9" s="31"/>
      <c r="CD9" s="31"/>
      <c r="CE9" s="38">
        <v>1</v>
      </c>
      <c r="CF9" s="31" t="s">
        <v>186</v>
      </c>
      <c r="CG9" s="31"/>
      <c r="CH9" s="31"/>
      <c r="CI9" s="31" t="s">
        <v>612</v>
      </c>
      <c r="CJ9" s="37"/>
      <c r="CK9" s="31"/>
      <c r="CL9" s="31"/>
      <c r="CM9" s="31"/>
      <c r="CN9" s="31"/>
      <c r="CO9" s="31"/>
      <c r="CP9" s="31"/>
      <c r="CQ9" s="31"/>
      <c r="CR9" s="37"/>
      <c r="CS9" s="37"/>
      <c r="CT9" s="37"/>
      <c r="CU9" s="37"/>
      <c r="CV9" s="29">
        <f t="shared" si="0"/>
        <v>300</v>
      </c>
      <c r="CW9" s="29"/>
      <c r="CX9" s="262">
        <f t="shared" si="1"/>
        <v>0</v>
      </c>
      <c r="CZ9" s="262">
        <f t="shared" si="2"/>
        <v>0</v>
      </c>
      <c r="DB9" s="275">
        <f t="shared" si="3"/>
        <v>0</v>
      </c>
    </row>
    <row r="10" spans="1:121">
      <c r="A10" s="434">
        <v>11101</v>
      </c>
      <c r="B10" s="688" t="s">
        <v>43</v>
      </c>
      <c r="C10" s="444">
        <v>25</v>
      </c>
      <c r="D10" s="8" t="s">
        <v>2066</v>
      </c>
      <c r="E10" s="8" t="s">
        <v>2067</v>
      </c>
      <c r="F10" s="8" t="s">
        <v>268</v>
      </c>
      <c r="G10" s="262">
        <v>4000</v>
      </c>
      <c r="H10" s="686" t="s">
        <v>269</v>
      </c>
      <c r="I10" s="262"/>
      <c r="J10" s="262">
        <v>250</v>
      </c>
      <c r="K10" s="262">
        <v>7</v>
      </c>
      <c r="L10" s="262">
        <v>15.3</v>
      </c>
      <c r="M10" s="8"/>
      <c r="N10" s="262">
        <v>8</v>
      </c>
      <c r="O10" s="28"/>
      <c r="P10" s="8"/>
      <c r="Q10" s="8"/>
      <c r="R10" s="8"/>
      <c r="S10" s="8"/>
      <c r="T10" s="27"/>
      <c r="U10" s="27"/>
      <c r="V10" s="29"/>
      <c r="W10" s="8"/>
      <c r="X10" s="8"/>
      <c r="Y10" s="8"/>
      <c r="Z10" s="8"/>
      <c r="AA10" s="27"/>
      <c r="AB10" s="83">
        <v>5</v>
      </c>
      <c r="AC10" s="8"/>
      <c r="AD10" s="8" t="s">
        <v>292</v>
      </c>
      <c r="AE10" s="8">
        <v>40</v>
      </c>
      <c r="AF10" s="27"/>
      <c r="AG10" s="83">
        <v>4</v>
      </c>
      <c r="AH10" s="8"/>
      <c r="AI10" s="8"/>
      <c r="AJ10" s="8"/>
      <c r="AK10" s="27">
        <v>300</v>
      </c>
      <c r="AL10" s="28">
        <v>7</v>
      </c>
      <c r="AM10" s="8"/>
      <c r="AN10" s="8"/>
      <c r="AO10" s="8">
        <v>120</v>
      </c>
      <c r="AP10" s="27">
        <v>96</v>
      </c>
      <c r="AQ10" s="28"/>
      <c r="AR10" s="8"/>
      <c r="AS10" s="8"/>
      <c r="AT10" s="27"/>
      <c r="AU10" s="29"/>
      <c r="AV10" s="28">
        <v>1</v>
      </c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28">
        <v>10</v>
      </c>
      <c r="BP10" s="8"/>
      <c r="BQ10" s="8"/>
      <c r="BR10" s="8"/>
      <c r="BS10" s="8">
        <v>40</v>
      </c>
      <c r="BT10" s="27">
        <v>40</v>
      </c>
      <c r="BU10" s="8"/>
      <c r="BV10" s="8"/>
      <c r="BW10" s="8"/>
      <c r="BX10" s="8"/>
      <c r="BY10" s="8"/>
      <c r="BZ10" s="8"/>
      <c r="CA10" s="8"/>
      <c r="CB10" s="28"/>
      <c r="CC10" s="8"/>
      <c r="CD10" s="8"/>
      <c r="CE10" s="28">
        <v>6</v>
      </c>
      <c r="CF10" s="8"/>
      <c r="CG10" s="8"/>
      <c r="CH10" s="8"/>
      <c r="CI10" s="8"/>
      <c r="CJ10" s="27">
        <v>1150</v>
      </c>
      <c r="CK10" s="8"/>
      <c r="CL10" s="8"/>
      <c r="CM10" s="8"/>
      <c r="CN10" s="8"/>
      <c r="CO10" s="8"/>
      <c r="CP10" s="8"/>
      <c r="CQ10" s="8"/>
      <c r="CR10" s="27"/>
      <c r="CS10" s="27">
        <v>2</v>
      </c>
      <c r="CT10" s="27" t="s">
        <v>630</v>
      </c>
      <c r="CU10" s="27">
        <v>50</v>
      </c>
      <c r="CV10" s="29">
        <f t="shared" si="0"/>
        <v>5700</v>
      </c>
      <c r="CW10" s="29">
        <f>SUM(CV10:CV11)</f>
        <v>6700</v>
      </c>
      <c r="CX10" s="262">
        <f t="shared" si="1"/>
        <v>460</v>
      </c>
      <c r="CY10">
        <v>460</v>
      </c>
      <c r="CZ10" s="262">
        <f t="shared" si="2"/>
        <v>1200</v>
      </c>
      <c r="DA10">
        <f>SUM(CZ10:CZ11)</f>
        <v>1200</v>
      </c>
      <c r="DB10" s="275">
        <f t="shared" si="3"/>
        <v>40</v>
      </c>
      <c r="DH10" t="s">
        <v>2202</v>
      </c>
      <c r="DI10" t="s">
        <v>711</v>
      </c>
      <c r="DJ10" t="s">
        <v>17</v>
      </c>
      <c r="DK10" t="s">
        <v>2203</v>
      </c>
      <c r="DO10" t="s">
        <v>87</v>
      </c>
      <c r="DP10" t="s">
        <v>2206</v>
      </c>
    </row>
    <row r="11" spans="1:121">
      <c r="A11" s="434"/>
      <c r="B11" s="688"/>
      <c r="C11" s="464"/>
      <c r="D11" s="31"/>
      <c r="E11" s="31"/>
      <c r="F11" s="31" t="s">
        <v>288</v>
      </c>
      <c r="G11" s="31">
        <v>1000</v>
      </c>
      <c r="H11" s="569"/>
      <c r="I11" s="31"/>
      <c r="J11" s="31"/>
      <c r="K11" s="31"/>
      <c r="L11" s="31"/>
      <c r="M11" s="31"/>
      <c r="N11" s="31"/>
      <c r="O11" s="38"/>
      <c r="P11" s="31"/>
      <c r="Q11" s="31"/>
      <c r="R11" s="31"/>
      <c r="S11" s="31"/>
      <c r="T11" s="37"/>
      <c r="U11" s="37"/>
      <c r="V11" s="39"/>
      <c r="W11" s="31"/>
      <c r="X11" s="31"/>
      <c r="Y11" s="31"/>
      <c r="Z11" s="31"/>
      <c r="AA11" s="37"/>
      <c r="AB11" s="38"/>
      <c r="AC11" s="31"/>
      <c r="AD11" s="31"/>
      <c r="AE11" s="31"/>
      <c r="AF11" s="37"/>
      <c r="AG11" s="38"/>
      <c r="AH11" s="31">
        <v>1</v>
      </c>
      <c r="AI11" s="31" t="s">
        <v>632</v>
      </c>
      <c r="AJ11" s="31"/>
      <c r="AK11" s="37"/>
      <c r="AL11" s="38"/>
      <c r="AM11" s="31"/>
      <c r="AN11" s="31"/>
      <c r="AO11" s="31"/>
      <c r="AP11" s="37"/>
      <c r="AQ11" s="38"/>
      <c r="AR11" s="31"/>
      <c r="AS11" s="31"/>
      <c r="AT11" s="37"/>
      <c r="AU11" s="39"/>
      <c r="AV11" s="38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8"/>
      <c r="BP11" s="31"/>
      <c r="BQ11" s="31"/>
      <c r="BR11" s="31"/>
      <c r="BS11" s="31"/>
      <c r="BT11" s="37"/>
      <c r="BU11" s="31"/>
      <c r="BV11" s="31"/>
      <c r="BW11" s="31"/>
      <c r="BX11" s="31"/>
      <c r="BY11" s="31"/>
      <c r="BZ11" s="31"/>
      <c r="CA11" s="31"/>
      <c r="CB11" s="38"/>
      <c r="CC11" s="31"/>
      <c r="CD11" s="31"/>
      <c r="CE11" s="38"/>
      <c r="CF11" s="31"/>
      <c r="CG11" s="31"/>
      <c r="CH11" s="31"/>
      <c r="CI11" s="31"/>
      <c r="CJ11" s="37"/>
      <c r="CK11" s="31"/>
      <c r="CL11" s="31"/>
      <c r="CM11" s="31"/>
      <c r="CN11" s="31"/>
      <c r="CO11" s="31"/>
      <c r="CP11" s="31"/>
      <c r="CQ11" s="31"/>
      <c r="CR11" s="37"/>
      <c r="CS11" s="37"/>
      <c r="CT11" s="37"/>
      <c r="CU11" s="37"/>
      <c r="CV11" s="29">
        <f t="shared" si="0"/>
        <v>1000</v>
      </c>
      <c r="CW11" s="29"/>
      <c r="CX11" s="262">
        <f t="shared" si="1"/>
        <v>0</v>
      </c>
      <c r="CZ11" s="262">
        <f t="shared" si="2"/>
        <v>0</v>
      </c>
      <c r="DB11" s="275">
        <f t="shared" si="3"/>
        <v>0</v>
      </c>
      <c r="DK11" t="s">
        <v>2204</v>
      </c>
      <c r="DL11" t="s">
        <v>2020</v>
      </c>
      <c r="DM11" t="s">
        <v>128</v>
      </c>
      <c r="DN11" t="s">
        <v>17</v>
      </c>
    </row>
    <row r="12" spans="1:121">
      <c r="A12" s="8">
        <v>17225</v>
      </c>
      <c r="B12" s="27" t="s">
        <v>46</v>
      </c>
      <c r="C12" s="40">
        <v>6</v>
      </c>
      <c r="D12" s="40" t="s">
        <v>2093</v>
      </c>
      <c r="E12" s="40" t="s">
        <v>204</v>
      </c>
      <c r="F12" s="40" t="s">
        <v>178</v>
      </c>
      <c r="G12" s="40"/>
      <c r="H12" s="40"/>
      <c r="I12" s="40"/>
      <c r="J12" s="40">
        <v>247</v>
      </c>
      <c r="K12" s="40">
        <v>4</v>
      </c>
      <c r="L12" s="40">
        <v>8</v>
      </c>
      <c r="M12" s="40"/>
      <c r="N12" s="40"/>
      <c r="O12" s="41">
        <v>400</v>
      </c>
      <c r="P12" s="40">
        <v>100</v>
      </c>
      <c r="Q12" s="40">
        <v>200</v>
      </c>
      <c r="R12" s="40">
        <v>40</v>
      </c>
      <c r="S12" s="40">
        <v>200</v>
      </c>
      <c r="T12" s="42">
        <v>40</v>
      </c>
      <c r="U12" s="42">
        <v>180</v>
      </c>
      <c r="V12" s="43"/>
      <c r="W12" s="40">
        <v>100</v>
      </c>
      <c r="X12" s="40">
        <v>180</v>
      </c>
      <c r="Y12" s="40"/>
      <c r="Z12" s="40">
        <v>1620</v>
      </c>
      <c r="AA12" s="42">
        <v>3000</v>
      </c>
      <c r="AB12" s="41">
        <v>312</v>
      </c>
      <c r="AC12" s="40"/>
      <c r="AD12" s="40"/>
      <c r="AE12" s="40">
        <v>765</v>
      </c>
      <c r="AF12" s="42">
        <v>765</v>
      </c>
      <c r="AG12" s="41">
        <v>12</v>
      </c>
      <c r="AH12" s="40"/>
      <c r="AI12" s="40"/>
      <c r="AJ12" s="40"/>
      <c r="AK12" s="42">
        <v>500</v>
      </c>
      <c r="AL12" s="41">
        <v>4</v>
      </c>
      <c r="AM12" s="40"/>
      <c r="AN12" s="40"/>
      <c r="AO12" s="40">
        <v>72</v>
      </c>
      <c r="AP12" s="42">
        <v>72</v>
      </c>
      <c r="AQ12" s="41">
        <v>7</v>
      </c>
      <c r="AR12" s="40"/>
      <c r="AS12" s="40">
        <v>140</v>
      </c>
      <c r="AT12" s="42">
        <v>140</v>
      </c>
      <c r="AU12" s="43">
        <v>3</v>
      </c>
      <c r="AV12" s="41">
        <v>2</v>
      </c>
      <c r="AW12" s="40"/>
      <c r="AX12" s="40"/>
      <c r="AY12" s="40"/>
      <c r="AZ12" s="40"/>
      <c r="BA12" s="40"/>
      <c r="BB12" s="40"/>
      <c r="BC12" s="40"/>
      <c r="BD12" s="40">
        <v>2</v>
      </c>
      <c r="BE12" s="40"/>
      <c r="BF12" s="40"/>
      <c r="BG12" s="40"/>
      <c r="BH12" s="40">
        <v>1</v>
      </c>
      <c r="BI12" s="40">
        <v>10</v>
      </c>
      <c r="BJ12" s="40">
        <v>1</v>
      </c>
      <c r="BK12" s="40"/>
      <c r="BL12" s="40"/>
      <c r="BM12" s="40"/>
      <c r="BN12" s="40">
        <v>4</v>
      </c>
      <c r="BO12" s="41">
        <v>15</v>
      </c>
      <c r="BP12" s="40"/>
      <c r="BQ12" s="40"/>
      <c r="BR12" s="40"/>
      <c r="BS12" s="40">
        <v>60</v>
      </c>
      <c r="BT12" s="42"/>
      <c r="BU12" s="40"/>
      <c r="BV12" s="40"/>
      <c r="BW12" s="40"/>
      <c r="BX12" s="40"/>
      <c r="BY12" s="40"/>
      <c r="BZ12" s="40"/>
      <c r="CA12" s="40"/>
      <c r="CB12" s="41">
        <v>0.25</v>
      </c>
      <c r="CC12" s="40">
        <v>0.25</v>
      </c>
      <c r="CD12" s="40">
        <v>200</v>
      </c>
      <c r="CE12" s="41">
        <v>19</v>
      </c>
      <c r="CF12" s="40"/>
      <c r="CG12" s="40"/>
      <c r="CH12" s="40"/>
      <c r="CI12" s="40" t="s">
        <v>728</v>
      </c>
      <c r="CJ12" s="42">
        <v>2367</v>
      </c>
      <c r="CK12" s="40"/>
      <c r="CL12" s="40"/>
      <c r="CM12" s="40"/>
      <c r="CN12" s="40"/>
      <c r="CO12" s="40"/>
      <c r="CP12" s="40"/>
      <c r="CQ12" s="40"/>
      <c r="CR12" s="42"/>
      <c r="CS12" s="42">
        <v>40</v>
      </c>
      <c r="CT12" s="42" t="s">
        <v>727</v>
      </c>
      <c r="CU12" s="42">
        <v>364</v>
      </c>
      <c r="CV12" s="29">
        <f t="shared" si="0"/>
        <v>6098</v>
      </c>
      <c r="CW12" s="29">
        <f t="shared" ref="CW12:CW13" si="4">CV12</f>
        <v>6098</v>
      </c>
      <c r="CX12" s="262">
        <f t="shared" si="1"/>
        <v>3097</v>
      </c>
      <c r="CY12">
        <v>3097</v>
      </c>
      <c r="CZ12" s="262">
        <f t="shared" si="2"/>
        <v>2931</v>
      </c>
      <c r="DA12">
        <v>2931</v>
      </c>
      <c r="DB12" s="275">
        <f t="shared" si="3"/>
        <v>70</v>
      </c>
      <c r="DH12">
        <v>103</v>
      </c>
      <c r="DI12" t="s">
        <v>75</v>
      </c>
      <c r="DJ12" t="s">
        <v>2205</v>
      </c>
      <c r="DK12">
        <v>2255</v>
      </c>
      <c r="DL12">
        <v>0</v>
      </c>
      <c r="DM12">
        <v>3710</v>
      </c>
      <c r="DN12">
        <v>12500</v>
      </c>
      <c r="DO12">
        <v>19185</v>
      </c>
      <c r="DP12">
        <v>1</v>
      </c>
      <c r="DQ12" t="s">
        <v>2214</v>
      </c>
    </row>
    <row r="13" spans="1:121">
      <c r="A13" s="8">
        <v>17225</v>
      </c>
      <c r="B13" s="27" t="s">
        <v>46</v>
      </c>
      <c r="C13" s="40">
        <v>7</v>
      </c>
      <c r="D13" s="40" t="s">
        <v>2121</v>
      </c>
      <c r="E13" s="40" t="s">
        <v>204</v>
      </c>
      <c r="F13" s="40" t="s">
        <v>316</v>
      </c>
      <c r="G13" s="40"/>
      <c r="H13" s="40" t="s">
        <v>729</v>
      </c>
      <c r="I13" s="40"/>
      <c r="J13" s="40">
        <v>247</v>
      </c>
      <c r="K13" s="40"/>
      <c r="L13" s="40"/>
      <c r="M13" s="40"/>
      <c r="N13" s="40"/>
      <c r="O13" s="41"/>
      <c r="P13" s="40"/>
      <c r="Q13" s="40"/>
      <c r="R13" s="40"/>
      <c r="S13" s="40"/>
      <c r="T13" s="42"/>
      <c r="U13" s="42"/>
      <c r="V13" s="43"/>
      <c r="W13" s="40"/>
      <c r="X13" s="40"/>
      <c r="Y13" s="40"/>
      <c r="Z13" s="40"/>
      <c r="AA13" s="42"/>
      <c r="AB13" s="41">
        <v>385</v>
      </c>
      <c r="AC13" s="40"/>
      <c r="AD13" s="40"/>
      <c r="AE13" s="40">
        <v>890</v>
      </c>
      <c r="AF13" s="42">
        <v>1300</v>
      </c>
      <c r="AG13" s="41">
        <v>6</v>
      </c>
      <c r="AH13" s="40"/>
      <c r="AI13" s="40"/>
      <c r="AJ13" s="40"/>
      <c r="AK13" s="42">
        <v>350</v>
      </c>
      <c r="AL13" s="41"/>
      <c r="AM13" s="40"/>
      <c r="AN13" s="40"/>
      <c r="AO13" s="40"/>
      <c r="AP13" s="42"/>
      <c r="AQ13" s="41">
        <v>4</v>
      </c>
      <c r="AR13" s="40"/>
      <c r="AS13" s="40">
        <v>80</v>
      </c>
      <c r="AT13" s="42">
        <v>80</v>
      </c>
      <c r="AU13" s="43">
        <v>2</v>
      </c>
      <c r="AV13" s="41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1">
        <v>4</v>
      </c>
      <c r="BP13" s="40"/>
      <c r="BQ13" s="40"/>
      <c r="BR13" s="40"/>
      <c r="BS13" s="40">
        <v>16</v>
      </c>
      <c r="BT13" s="42"/>
      <c r="BU13" s="40"/>
      <c r="BV13" s="40"/>
      <c r="BW13" s="40"/>
      <c r="BX13" s="40"/>
      <c r="BY13" s="40"/>
      <c r="BZ13" s="40"/>
      <c r="CA13" s="40"/>
      <c r="CB13" s="41"/>
      <c r="CC13" s="40"/>
      <c r="CD13" s="40"/>
      <c r="CE13" s="41">
        <v>20</v>
      </c>
      <c r="CF13" s="40"/>
      <c r="CG13" s="40"/>
      <c r="CH13" s="40"/>
      <c r="CI13" s="40"/>
      <c r="CJ13" s="42">
        <v>3310</v>
      </c>
      <c r="CK13" s="40">
        <v>0.5</v>
      </c>
      <c r="CL13" s="40">
        <v>0.5</v>
      </c>
      <c r="CM13" s="40"/>
      <c r="CN13" s="40">
        <v>750</v>
      </c>
      <c r="CO13" s="40"/>
      <c r="CP13" s="40"/>
      <c r="CQ13" s="40"/>
      <c r="CR13" s="42"/>
      <c r="CS13" s="42">
        <v>13</v>
      </c>
      <c r="CT13" s="42" t="s">
        <v>727</v>
      </c>
      <c r="CU13" s="42">
        <v>280</v>
      </c>
      <c r="CV13" s="29">
        <f t="shared" si="0"/>
        <v>5676</v>
      </c>
      <c r="CW13" s="29">
        <f t="shared" si="4"/>
        <v>5676</v>
      </c>
      <c r="CX13" s="262">
        <f t="shared" si="1"/>
        <v>1320</v>
      </c>
      <c r="CY13">
        <v>1320</v>
      </c>
      <c r="CZ13" s="262">
        <f t="shared" si="2"/>
        <v>4340</v>
      </c>
      <c r="DA13">
        <v>4340</v>
      </c>
      <c r="DB13" s="275">
        <f t="shared" si="3"/>
        <v>16</v>
      </c>
      <c r="DH13">
        <v>94</v>
      </c>
      <c r="DI13" t="s">
        <v>75</v>
      </c>
      <c r="DJ13" t="s">
        <v>2205</v>
      </c>
      <c r="DK13">
        <v>3417</v>
      </c>
      <c r="DL13">
        <v>20</v>
      </c>
      <c r="DM13">
        <v>2440</v>
      </c>
      <c r="DN13">
        <v>9000</v>
      </c>
      <c r="DO13">
        <v>14897</v>
      </c>
      <c r="DP13">
        <v>1</v>
      </c>
    </row>
    <row r="14" spans="1:121">
      <c r="A14" s="434">
        <v>16403</v>
      </c>
      <c r="B14" s="688" t="s">
        <v>47</v>
      </c>
      <c r="C14" s="444">
        <v>12</v>
      </c>
      <c r="D14" s="685" t="s">
        <v>1237</v>
      </c>
      <c r="E14" s="686"/>
      <c r="F14" s="262" t="s">
        <v>378</v>
      </c>
      <c r="G14" s="262"/>
      <c r="H14" s="8"/>
      <c r="I14" s="262"/>
      <c r="J14" s="262">
        <v>149.5</v>
      </c>
      <c r="K14" s="262">
        <v>5</v>
      </c>
      <c r="L14" s="262">
        <v>10</v>
      </c>
      <c r="M14" s="8"/>
      <c r="N14" s="262"/>
      <c r="O14" s="28"/>
      <c r="P14" s="8"/>
      <c r="Q14" s="8"/>
      <c r="R14" s="8"/>
      <c r="S14" s="8"/>
      <c r="T14" s="27"/>
      <c r="U14" s="27"/>
      <c r="V14" s="29"/>
      <c r="W14" s="8"/>
      <c r="X14" s="8"/>
      <c r="Y14" s="8"/>
      <c r="Z14" s="8"/>
      <c r="AA14" s="27"/>
      <c r="AB14" s="28"/>
      <c r="AC14" s="8"/>
      <c r="AD14" s="8"/>
      <c r="AE14" s="8"/>
      <c r="AF14" s="27"/>
      <c r="AG14" s="28"/>
      <c r="AH14" s="8"/>
      <c r="AI14" s="8"/>
      <c r="AJ14" s="8"/>
      <c r="AK14" s="27"/>
      <c r="AL14" s="28">
        <v>5</v>
      </c>
      <c r="AM14" s="8"/>
      <c r="AN14" s="8"/>
      <c r="AO14" s="8">
        <v>60</v>
      </c>
      <c r="AP14" s="27">
        <v>60</v>
      </c>
      <c r="AQ14" s="28"/>
      <c r="AR14" s="8"/>
      <c r="AS14" s="8"/>
      <c r="AT14" s="27"/>
      <c r="AU14" s="29"/>
      <c r="AV14" s="28"/>
      <c r="AW14" s="8"/>
      <c r="AX14" s="8"/>
      <c r="AY14" s="8"/>
      <c r="AZ14" s="8"/>
      <c r="BA14" s="8"/>
      <c r="BB14" s="8"/>
      <c r="BC14" s="8"/>
      <c r="BD14" s="8">
        <v>1</v>
      </c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28"/>
      <c r="BP14" s="8"/>
      <c r="BQ14" s="8"/>
      <c r="BR14" s="8"/>
      <c r="BS14" s="8"/>
      <c r="BT14" s="27"/>
      <c r="BU14" s="8"/>
      <c r="BV14" s="8"/>
      <c r="BW14" s="8">
        <v>1</v>
      </c>
      <c r="BX14" s="8"/>
      <c r="BY14" s="8" t="s">
        <v>901</v>
      </c>
      <c r="BZ14" s="8"/>
      <c r="CA14" s="8">
        <v>500</v>
      </c>
      <c r="CB14" s="28"/>
      <c r="CC14" s="8"/>
      <c r="CD14" s="8"/>
      <c r="CE14" s="28">
        <v>1</v>
      </c>
      <c r="CF14" s="8" t="s">
        <v>389</v>
      </c>
      <c r="CG14" s="8"/>
      <c r="CH14" s="8"/>
      <c r="CI14" s="8" t="s">
        <v>612</v>
      </c>
      <c r="CJ14" s="27">
        <v>130</v>
      </c>
      <c r="CK14" s="8">
        <v>1</v>
      </c>
      <c r="CL14" s="8"/>
      <c r="CM14" s="8" t="s">
        <v>901</v>
      </c>
      <c r="CN14" s="8">
        <v>300</v>
      </c>
      <c r="CO14" s="8">
        <v>2</v>
      </c>
      <c r="CP14" s="8" t="s">
        <v>276</v>
      </c>
      <c r="CQ14" s="8" t="s">
        <v>612</v>
      </c>
      <c r="CR14" s="27">
        <v>80</v>
      </c>
      <c r="CS14" s="27"/>
      <c r="CT14" s="27"/>
      <c r="CU14" s="27"/>
      <c r="CV14" s="29">
        <f t="shared" si="0"/>
        <v>1070</v>
      </c>
      <c r="CW14" s="29">
        <f>SUM(CV14:CV24)</f>
        <v>5781</v>
      </c>
      <c r="CX14" s="262">
        <f t="shared" si="1"/>
        <v>60</v>
      </c>
      <c r="CY14">
        <f>SUM(CX14:CX24)</f>
        <v>3374</v>
      </c>
      <c r="CZ14" s="262">
        <f t="shared" si="2"/>
        <v>1010</v>
      </c>
      <c r="DA14">
        <f>SUM(CZ14:CZ24)</f>
        <v>2335</v>
      </c>
      <c r="DB14" s="275">
        <f t="shared" si="3"/>
        <v>0</v>
      </c>
      <c r="DH14">
        <v>97</v>
      </c>
      <c r="DI14" t="s">
        <v>75</v>
      </c>
      <c r="DJ14" t="s">
        <v>288</v>
      </c>
      <c r="DK14">
        <v>630</v>
      </c>
      <c r="DL14">
        <v>0</v>
      </c>
      <c r="DM14">
        <v>530</v>
      </c>
      <c r="DN14">
        <v>8000</v>
      </c>
      <c r="DO14">
        <v>9176</v>
      </c>
      <c r="DP14">
        <v>3</v>
      </c>
    </row>
    <row r="15" spans="1:121">
      <c r="A15" s="434"/>
      <c r="B15" s="688"/>
      <c r="C15" s="433"/>
      <c r="D15" s="555"/>
      <c r="E15" s="683"/>
      <c r="F15" s="262"/>
      <c r="G15" s="262"/>
      <c r="H15" s="8"/>
      <c r="I15" s="262"/>
      <c r="J15" s="262"/>
      <c r="K15" s="262"/>
      <c r="L15" s="262"/>
      <c r="M15" s="8"/>
      <c r="N15" s="262"/>
      <c r="O15" s="28"/>
      <c r="P15" s="8"/>
      <c r="Q15" s="8"/>
      <c r="R15" s="8"/>
      <c r="S15" s="8"/>
      <c r="T15" s="27"/>
      <c r="U15" s="27"/>
      <c r="V15" s="29"/>
      <c r="W15" s="8"/>
      <c r="X15" s="8"/>
      <c r="Y15" s="8"/>
      <c r="Z15" s="8"/>
      <c r="AA15" s="27"/>
      <c r="AB15" s="28"/>
      <c r="AC15" s="8"/>
      <c r="AD15" s="8"/>
      <c r="AE15" s="8"/>
      <c r="AF15" s="27"/>
      <c r="AG15" s="28"/>
      <c r="AH15" s="8"/>
      <c r="AI15" s="8"/>
      <c r="AJ15" s="8"/>
      <c r="AK15" s="27"/>
      <c r="AL15" s="28"/>
      <c r="AM15" s="8"/>
      <c r="AN15" s="8"/>
      <c r="AO15" s="8"/>
      <c r="AP15" s="27"/>
      <c r="AQ15" s="28"/>
      <c r="AR15" s="8"/>
      <c r="AS15" s="8"/>
      <c r="AT15" s="27"/>
      <c r="AU15" s="29"/>
      <c r="AV15" s="2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28"/>
      <c r="BP15" s="8"/>
      <c r="BQ15" s="8"/>
      <c r="BR15" s="8"/>
      <c r="BS15" s="8"/>
      <c r="BT15" s="27"/>
      <c r="BU15" s="8"/>
      <c r="BV15" s="8"/>
      <c r="BW15" s="8"/>
      <c r="BX15" s="8"/>
      <c r="BY15" s="8"/>
      <c r="BZ15" s="8"/>
      <c r="CA15" s="8"/>
      <c r="CB15" s="28"/>
      <c r="CC15" s="8"/>
      <c r="CD15" s="8"/>
      <c r="CE15" s="28">
        <v>1</v>
      </c>
      <c r="CF15" s="8" t="s">
        <v>421</v>
      </c>
      <c r="CG15" s="8"/>
      <c r="CH15" s="8"/>
      <c r="CI15" s="8" t="s">
        <v>897</v>
      </c>
      <c r="CJ15" s="27">
        <v>160</v>
      </c>
      <c r="CK15" s="8"/>
      <c r="CL15" s="8"/>
      <c r="CM15" s="8"/>
      <c r="CN15" s="8"/>
      <c r="CO15" s="8"/>
      <c r="CP15" s="8"/>
      <c r="CQ15" s="8"/>
      <c r="CR15" s="27"/>
      <c r="CS15" s="27"/>
      <c r="CT15" s="27"/>
      <c r="CU15" s="27"/>
      <c r="CV15" s="29">
        <f t="shared" si="0"/>
        <v>160</v>
      </c>
      <c r="CW15" s="29"/>
      <c r="CX15" s="262">
        <f t="shared" si="1"/>
        <v>0</v>
      </c>
      <c r="CZ15" s="262">
        <f t="shared" si="2"/>
        <v>160</v>
      </c>
      <c r="DB15" s="275">
        <f t="shared" si="3"/>
        <v>0</v>
      </c>
      <c r="DH15">
        <v>1</v>
      </c>
      <c r="DI15" t="s">
        <v>38</v>
      </c>
      <c r="DJ15" t="s">
        <v>178</v>
      </c>
      <c r="DK15">
        <v>3137.75</v>
      </c>
      <c r="DL15">
        <v>0</v>
      </c>
      <c r="DM15">
        <v>4150</v>
      </c>
      <c r="DN15">
        <v>0</v>
      </c>
      <c r="DO15">
        <v>7295.75</v>
      </c>
      <c r="DP15">
        <v>3</v>
      </c>
    </row>
    <row r="16" spans="1:121">
      <c r="A16" s="434"/>
      <c r="B16" s="688"/>
      <c r="C16" s="433"/>
      <c r="D16" s="555"/>
      <c r="E16" s="683"/>
      <c r="F16" s="262"/>
      <c r="G16" s="262"/>
      <c r="H16" s="8"/>
      <c r="I16" s="262"/>
      <c r="J16" s="262"/>
      <c r="K16" s="262"/>
      <c r="L16" s="262"/>
      <c r="M16" s="8"/>
      <c r="N16" s="262"/>
      <c r="O16" s="28"/>
      <c r="P16" s="8"/>
      <c r="Q16" s="8"/>
      <c r="R16" s="8"/>
      <c r="S16" s="8"/>
      <c r="T16" s="27"/>
      <c r="U16" s="27"/>
      <c r="V16" s="29"/>
      <c r="W16" s="8"/>
      <c r="X16" s="8"/>
      <c r="Y16" s="8"/>
      <c r="Z16" s="8"/>
      <c r="AA16" s="27"/>
      <c r="AB16" s="28"/>
      <c r="AC16" s="8"/>
      <c r="AD16" s="8"/>
      <c r="AE16" s="8"/>
      <c r="AF16" s="27"/>
      <c r="AG16" s="28"/>
      <c r="AH16" s="8"/>
      <c r="AI16" s="8"/>
      <c r="AJ16" s="8"/>
      <c r="AK16" s="27"/>
      <c r="AL16" s="28"/>
      <c r="AM16" s="8"/>
      <c r="AN16" s="8"/>
      <c r="AO16" s="8"/>
      <c r="AP16" s="27"/>
      <c r="AQ16" s="28"/>
      <c r="AR16" s="8"/>
      <c r="AS16" s="8"/>
      <c r="AT16" s="27"/>
      <c r="AU16" s="29"/>
      <c r="AV16" s="2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28"/>
      <c r="BP16" s="8"/>
      <c r="BQ16" s="8"/>
      <c r="BR16" s="8"/>
      <c r="BS16" s="8"/>
      <c r="BT16" s="27"/>
      <c r="BU16" s="8"/>
      <c r="BV16" s="8"/>
      <c r="BW16" s="8"/>
      <c r="BX16" s="8"/>
      <c r="BY16" s="8"/>
      <c r="BZ16" s="8"/>
      <c r="CA16" s="8"/>
      <c r="CB16" s="28"/>
      <c r="CC16" s="8"/>
      <c r="CD16" s="8"/>
      <c r="CE16" s="28">
        <v>1</v>
      </c>
      <c r="CF16" s="8" t="s">
        <v>427</v>
      </c>
      <c r="CG16" s="8"/>
      <c r="CH16" s="8"/>
      <c r="CI16" s="8" t="s">
        <v>876</v>
      </c>
      <c r="CJ16" s="27">
        <v>160</v>
      </c>
      <c r="CK16" s="8"/>
      <c r="CL16" s="8"/>
      <c r="CM16" s="8"/>
      <c r="CN16" s="8"/>
      <c r="CO16" s="8"/>
      <c r="CP16" s="8"/>
      <c r="CQ16" s="8"/>
      <c r="CR16" s="27"/>
      <c r="CS16" s="27"/>
      <c r="CT16" s="27"/>
      <c r="CU16" s="27"/>
      <c r="CV16" s="29">
        <f t="shared" si="0"/>
        <v>160</v>
      </c>
      <c r="CW16" s="29"/>
      <c r="CX16" s="262">
        <f t="shared" si="1"/>
        <v>0</v>
      </c>
      <c r="CZ16" s="262">
        <f t="shared" si="2"/>
        <v>160</v>
      </c>
      <c r="DB16" s="275">
        <f t="shared" si="3"/>
        <v>0</v>
      </c>
      <c r="DH16">
        <v>25</v>
      </c>
      <c r="DI16" t="s">
        <v>43</v>
      </c>
      <c r="DJ16" t="s">
        <v>2207</v>
      </c>
      <c r="DK16">
        <v>460</v>
      </c>
      <c r="DL16">
        <v>0</v>
      </c>
      <c r="DM16">
        <v>1200</v>
      </c>
      <c r="DN16">
        <v>5000</v>
      </c>
      <c r="DO16">
        <v>6700</v>
      </c>
      <c r="DP16">
        <v>0</v>
      </c>
    </row>
    <row r="17" spans="1:120">
      <c r="A17" s="434"/>
      <c r="B17" s="688"/>
      <c r="C17" s="433"/>
      <c r="D17" s="262"/>
      <c r="E17" s="8" t="s">
        <v>619</v>
      </c>
      <c r="F17" s="262"/>
      <c r="G17" s="262"/>
      <c r="H17" s="8" t="s">
        <v>1238</v>
      </c>
      <c r="I17" s="262"/>
      <c r="J17" s="262">
        <v>412.5</v>
      </c>
      <c r="K17" s="262">
        <v>7</v>
      </c>
      <c r="L17" s="262">
        <v>14</v>
      </c>
      <c r="M17" s="8">
        <v>16</v>
      </c>
      <c r="N17" s="262"/>
      <c r="O17" s="28"/>
      <c r="P17" s="8"/>
      <c r="Q17" s="8"/>
      <c r="R17" s="8"/>
      <c r="S17" s="8"/>
      <c r="T17" s="27"/>
      <c r="U17" s="27"/>
      <c r="V17" s="29"/>
      <c r="W17" s="8"/>
      <c r="X17" s="8"/>
      <c r="Y17" s="8"/>
      <c r="Z17" s="8"/>
      <c r="AA17" s="27"/>
      <c r="AB17" s="28">
        <v>126</v>
      </c>
      <c r="AC17" s="8"/>
      <c r="AD17" s="8"/>
      <c r="AE17" s="8">
        <v>200</v>
      </c>
      <c r="AF17" s="27">
        <v>250</v>
      </c>
      <c r="AG17" s="28">
        <v>4</v>
      </c>
      <c r="AH17" s="8"/>
      <c r="AI17" s="8" t="s">
        <v>601</v>
      </c>
      <c r="AJ17" s="8"/>
      <c r="AK17" s="27">
        <v>130</v>
      </c>
      <c r="AL17" s="28">
        <v>7</v>
      </c>
      <c r="AM17" s="8"/>
      <c r="AN17" s="8" t="s">
        <v>1239</v>
      </c>
      <c r="AO17" s="8">
        <v>60</v>
      </c>
      <c r="AP17" s="27">
        <v>60</v>
      </c>
      <c r="AQ17" s="28">
        <v>3</v>
      </c>
      <c r="AR17" s="8" t="s">
        <v>1239</v>
      </c>
      <c r="AS17" s="8">
        <v>60</v>
      </c>
      <c r="AT17" s="27">
        <v>60</v>
      </c>
      <c r="AU17" s="29">
        <v>3</v>
      </c>
      <c r="AV17" s="2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28"/>
      <c r="BP17" s="8"/>
      <c r="BQ17" s="8"/>
      <c r="BR17" s="8"/>
      <c r="BS17" s="8"/>
      <c r="BT17" s="27"/>
      <c r="BU17" s="8"/>
      <c r="BV17" s="8"/>
      <c r="BW17" s="8"/>
      <c r="BX17" s="8"/>
      <c r="BY17" s="8"/>
      <c r="BZ17" s="8"/>
      <c r="CA17" s="8"/>
      <c r="CB17" s="28"/>
      <c r="CC17" s="8"/>
      <c r="CD17" s="8"/>
      <c r="CE17" s="28">
        <v>2</v>
      </c>
      <c r="CF17" s="8" t="s">
        <v>386</v>
      </c>
      <c r="CG17" s="8"/>
      <c r="CH17" s="8"/>
      <c r="CI17" s="8" t="s">
        <v>612</v>
      </c>
      <c r="CJ17" s="27">
        <v>60</v>
      </c>
      <c r="CK17" s="8"/>
      <c r="CL17" s="8"/>
      <c r="CM17" s="8"/>
      <c r="CN17" s="8"/>
      <c r="CO17" s="8"/>
      <c r="CP17" s="8"/>
      <c r="CQ17" s="8"/>
      <c r="CR17" s="27"/>
      <c r="CS17" s="27"/>
      <c r="CT17" s="27"/>
      <c r="CU17" s="27"/>
      <c r="CV17" s="29">
        <f t="shared" si="0"/>
        <v>510</v>
      </c>
      <c r="CW17" s="29"/>
      <c r="CX17" s="262">
        <f t="shared" si="1"/>
        <v>450</v>
      </c>
      <c r="CZ17" s="262">
        <f t="shared" si="2"/>
        <v>60</v>
      </c>
      <c r="DB17" s="275">
        <f t="shared" si="3"/>
        <v>0</v>
      </c>
      <c r="DH17">
        <v>7</v>
      </c>
      <c r="DI17" t="s">
        <v>43</v>
      </c>
      <c r="DJ17" t="s">
        <v>2208</v>
      </c>
      <c r="DK17">
        <v>182</v>
      </c>
      <c r="DL17">
        <v>0</v>
      </c>
      <c r="DM17">
        <v>4920</v>
      </c>
      <c r="DN17">
        <v>1268</v>
      </c>
      <c r="DO17">
        <v>6370</v>
      </c>
      <c r="DP17">
        <v>0</v>
      </c>
    </row>
    <row r="18" spans="1:120">
      <c r="A18" s="434"/>
      <c r="B18" s="688"/>
      <c r="C18" s="433"/>
      <c r="D18" s="262"/>
      <c r="E18" s="8"/>
      <c r="F18" s="262"/>
      <c r="G18" s="262"/>
      <c r="H18" s="8"/>
      <c r="I18" s="262"/>
      <c r="J18" s="262"/>
      <c r="K18" s="262"/>
      <c r="L18" s="262"/>
      <c r="M18" s="8"/>
      <c r="N18" s="262"/>
      <c r="O18" s="28"/>
      <c r="P18" s="8"/>
      <c r="Q18" s="8"/>
      <c r="R18" s="8"/>
      <c r="S18" s="8"/>
      <c r="T18" s="27"/>
      <c r="U18" s="27"/>
      <c r="V18" s="29"/>
      <c r="W18" s="8"/>
      <c r="X18" s="8"/>
      <c r="Y18" s="8"/>
      <c r="Z18" s="8"/>
      <c r="AA18" s="27"/>
      <c r="AB18" s="28"/>
      <c r="AC18" s="8"/>
      <c r="AD18" s="8"/>
      <c r="AE18" s="8"/>
      <c r="AF18" s="27"/>
      <c r="AG18" s="28"/>
      <c r="AH18" s="8"/>
      <c r="AI18" s="8"/>
      <c r="AJ18" s="8"/>
      <c r="AK18" s="27"/>
      <c r="AL18" s="28"/>
      <c r="AM18" s="8"/>
      <c r="AN18" s="8" t="s">
        <v>1240</v>
      </c>
      <c r="AO18" s="8">
        <v>24</v>
      </c>
      <c r="AP18" s="27">
        <v>24</v>
      </c>
      <c r="AQ18" s="28">
        <v>50</v>
      </c>
      <c r="AR18" s="8" t="s">
        <v>180</v>
      </c>
      <c r="AS18" s="8">
        <v>1000</v>
      </c>
      <c r="AT18" s="27">
        <v>1000</v>
      </c>
      <c r="AU18" s="29"/>
      <c r="AV18" s="2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28">
        <v>11</v>
      </c>
      <c r="BP18" s="8"/>
      <c r="BQ18" s="8"/>
      <c r="BR18" s="8" t="s">
        <v>1239</v>
      </c>
      <c r="BS18" s="8"/>
      <c r="BT18" s="27"/>
      <c r="BU18" s="8"/>
      <c r="BV18" s="8"/>
      <c r="BW18" s="8">
        <v>1</v>
      </c>
      <c r="BX18" s="8">
        <v>1</v>
      </c>
      <c r="BY18" s="8" t="s">
        <v>910</v>
      </c>
      <c r="BZ18" s="8"/>
      <c r="CA18" s="8"/>
      <c r="CB18" s="28"/>
      <c r="CC18" s="8"/>
      <c r="CD18" s="8"/>
      <c r="CE18" s="28">
        <v>2</v>
      </c>
      <c r="CF18" s="8" t="s">
        <v>397</v>
      </c>
      <c r="CG18" s="8"/>
      <c r="CH18" s="8"/>
      <c r="CI18" s="8" t="s">
        <v>612</v>
      </c>
      <c r="CJ18" s="27">
        <v>320</v>
      </c>
      <c r="CK18" s="8"/>
      <c r="CL18" s="8"/>
      <c r="CM18" s="8"/>
      <c r="CN18" s="8"/>
      <c r="CO18" s="8"/>
      <c r="CP18" s="8"/>
      <c r="CQ18" s="8"/>
      <c r="CR18" s="27"/>
      <c r="CS18" s="27"/>
      <c r="CT18" s="27"/>
      <c r="CU18" s="27"/>
      <c r="CV18" s="29">
        <f t="shared" si="0"/>
        <v>1344</v>
      </c>
      <c r="CW18" s="29"/>
      <c r="CX18" s="262">
        <f t="shared" si="1"/>
        <v>1024</v>
      </c>
      <c r="CZ18" s="262">
        <f t="shared" si="2"/>
        <v>320</v>
      </c>
      <c r="DB18" s="275">
        <f t="shared" si="3"/>
        <v>0</v>
      </c>
      <c r="DH18">
        <v>156</v>
      </c>
      <c r="DI18" t="s">
        <v>75</v>
      </c>
      <c r="DJ18" t="s">
        <v>191</v>
      </c>
      <c r="DK18">
        <v>445.5</v>
      </c>
      <c r="DL18">
        <v>0</v>
      </c>
      <c r="DM18">
        <v>1260</v>
      </c>
      <c r="DN18">
        <v>4500</v>
      </c>
      <c r="DO18">
        <v>6205.5</v>
      </c>
      <c r="DP18">
        <v>0</v>
      </c>
    </row>
    <row r="19" spans="1:120">
      <c r="A19" s="434"/>
      <c r="B19" s="688"/>
      <c r="C19" s="433"/>
      <c r="D19" s="262"/>
      <c r="E19" s="8"/>
      <c r="F19" s="262"/>
      <c r="G19" s="262"/>
      <c r="H19" s="8"/>
      <c r="I19" s="262"/>
      <c r="J19" s="262"/>
      <c r="K19" s="262"/>
      <c r="L19" s="262"/>
      <c r="M19" s="8"/>
      <c r="N19" s="262"/>
      <c r="O19" s="28"/>
      <c r="P19" s="8"/>
      <c r="Q19" s="8"/>
      <c r="R19" s="8"/>
      <c r="S19" s="8"/>
      <c r="T19" s="27"/>
      <c r="U19" s="27"/>
      <c r="V19" s="29"/>
      <c r="W19" s="8"/>
      <c r="X19" s="8"/>
      <c r="Y19" s="8"/>
      <c r="Z19" s="8"/>
      <c r="AA19" s="27"/>
      <c r="AB19" s="28"/>
      <c r="AC19" s="8">
        <v>1</v>
      </c>
      <c r="AD19" s="8"/>
      <c r="AE19" s="8">
        <v>200</v>
      </c>
      <c r="AF19" s="27"/>
      <c r="AG19" s="28"/>
      <c r="AH19" s="8"/>
      <c r="AI19" s="8"/>
      <c r="AJ19" s="8"/>
      <c r="AK19" s="27"/>
      <c r="AL19" s="28"/>
      <c r="AM19" s="8"/>
      <c r="AN19" s="8"/>
      <c r="AO19" s="8"/>
      <c r="AP19" s="27"/>
      <c r="AQ19" s="28">
        <v>82</v>
      </c>
      <c r="AR19" s="8" t="s">
        <v>1241</v>
      </c>
      <c r="AS19" s="8">
        <v>1640</v>
      </c>
      <c r="AT19" s="27">
        <v>1345</v>
      </c>
      <c r="AU19" s="29"/>
      <c r="AV19" s="2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28">
        <v>7</v>
      </c>
      <c r="BP19" s="8"/>
      <c r="BQ19" s="8"/>
      <c r="BR19" s="8" t="s">
        <v>1242</v>
      </c>
      <c r="BS19" s="8">
        <v>72</v>
      </c>
      <c r="BT19" s="27"/>
      <c r="BU19" s="8"/>
      <c r="BV19" s="8"/>
      <c r="BW19" s="8"/>
      <c r="BX19" s="8"/>
      <c r="BY19" s="8"/>
      <c r="BZ19" s="8"/>
      <c r="CA19" s="8"/>
      <c r="CB19" s="28"/>
      <c r="CC19" s="8"/>
      <c r="CD19" s="8"/>
      <c r="CE19" s="28">
        <v>1</v>
      </c>
      <c r="CF19" s="8" t="s">
        <v>1243</v>
      </c>
      <c r="CG19" s="8"/>
      <c r="CH19" s="8"/>
      <c r="CI19" s="8" t="s">
        <v>612</v>
      </c>
      <c r="CJ19" s="27">
        <v>130</v>
      </c>
      <c r="CK19" s="8"/>
      <c r="CL19" s="8"/>
      <c r="CM19" s="8"/>
      <c r="CN19" s="8"/>
      <c r="CO19" s="8"/>
      <c r="CP19" s="8"/>
      <c r="CQ19" s="8"/>
      <c r="CR19" s="27"/>
      <c r="CS19" s="27"/>
      <c r="CT19" s="27"/>
      <c r="CU19" s="27"/>
      <c r="CV19" s="29">
        <f t="shared" si="0"/>
        <v>2042</v>
      </c>
      <c r="CW19" s="29"/>
      <c r="CX19" s="262">
        <f t="shared" si="1"/>
        <v>1840</v>
      </c>
      <c r="CZ19" s="262">
        <f t="shared" si="2"/>
        <v>130</v>
      </c>
      <c r="DB19" s="275">
        <f t="shared" si="3"/>
        <v>72</v>
      </c>
      <c r="DH19">
        <v>6</v>
      </c>
      <c r="DI19" t="s">
        <v>46</v>
      </c>
      <c r="DJ19" t="s">
        <v>178</v>
      </c>
      <c r="DK19">
        <v>3097</v>
      </c>
      <c r="DL19">
        <v>10</v>
      </c>
      <c r="DM19">
        <v>2931</v>
      </c>
      <c r="DN19">
        <v>0</v>
      </c>
      <c r="DO19">
        <v>6098</v>
      </c>
      <c r="DP19">
        <v>3</v>
      </c>
    </row>
    <row r="20" spans="1:120">
      <c r="A20" s="434"/>
      <c r="B20" s="688"/>
      <c r="C20" s="433"/>
      <c r="D20" s="262"/>
      <c r="E20" s="8"/>
      <c r="F20" s="262"/>
      <c r="G20" s="262"/>
      <c r="H20" s="8"/>
      <c r="I20" s="262"/>
      <c r="J20" s="262"/>
      <c r="K20" s="262"/>
      <c r="L20" s="262"/>
      <c r="M20" s="8"/>
      <c r="N20" s="262"/>
      <c r="O20" s="28"/>
      <c r="P20" s="8"/>
      <c r="Q20" s="8"/>
      <c r="R20" s="8"/>
      <c r="S20" s="8"/>
      <c r="T20" s="27"/>
      <c r="U20" s="27"/>
      <c r="V20" s="29"/>
      <c r="W20" s="8"/>
      <c r="X20" s="8"/>
      <c r="Y20" s="8"/>
      <c r="Z20" s="8"/>
      <c r="AA20" s="27"/>
      <c r="AB20" s="28"/>
      <c r="AC20" s="8"/>
      <c r="AD20" s="8"/>
      <c r="AE20" s="8"/>
      <c r="AF20" s="27"/>
      <c r="AG20" s="28"/>
      <c r="AH20" s="8"/>
      <c r="AI20" s="8"/>
      <c r="AJ20" s="8"/>
      <c r="AK20" s="27"/>
      <c r="AL20" s="28"/>
      <c r="AM20" s="8"/>
      <c r="AN20" s="8"/>
      <c r="AO20" s="8"/>
      <c r="AP20" s="27"/>
      <c r="AQ20" s="28"/>
      <c r="AR20" s="8"/>
      <c r="AS20" s="8"/>
      <c r="AT20" s="27"/>
      <c r="AU20" s="29"/>
      <c r="AV20" s="2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28"/>
      <c r="BP20" s="8"/>
      <c r="BQ20" s="8"/>
      <c r="BR20" s="8"/>
      <c r="BS20" s="8"/>
      <c r="BT20" s="27"/>
      <c r="BU20" s="8"/>
      <c r="BV20" s="8"/>
      <c r="BW20" s="8"/>
      <c r="BX20" s="8"/>
      <c r="BY20" s="8"/>
      <c r="BZ20" s="8"/>
      <c r="CA20" s="8"/>
      <c r="CB20" s="28"/>
      <c r="CC20" s="8"/>
      <c r="CD20" s="8"/>
      <c r="CE20" s="28">
        <v>1</v>
      </c>
      <c r="CF20" s="8" t="s">
        <v>444</v>
      </c>
      <c r="CG20" s="8"/>
      <c r="CH20" s="8"/>
      <c r="CI20" s="8" t="s">
        <v>612</v>
      </c>
      <c r="CJ20" s="27">
        <v>120</v>
      </c>
      <c r="CK20" s="8"/>
      <c r="CL20" s="8"/>
      <c r="CM20" s="8"/>
      <c r="CN20" s="8"/>
      <c r="CO20" s="8"/>
      <c r="CP20" s="8"/>
      <c r="CQ20" s="8"/>
      <c r="CR20" s="27"/>
      <c r="CS20" s="27"/>
      <c r="CT20" s="27"/>
      <c r="CU20" s="27"/>
      <c r="CV20" s="29">
        <f t="shared" si="0"/>
        <v>120</v>
      </c>
      <c r="CW20" s="29"/>
      <c r="CX20" s="262">
        <f t="shared" si="1"/>
        <v>0</v>
      </c>
      <c r="CZ20" s="262">
        <f t="shared" si="2"/>
        <v>120</v>
      </c>
      <c r="DB20" s="275">
        <f t="shared" si="3"/>
        <v>0</v>
      </c>
      <c r="DH20">
        <v>12</v>
      </c>
      <c r="DI20" t="s">
        <v>47</v>
      </c>
      <c r="DJ20" t="s">
        <v>378</v>
      </c>
      <c r="DK20">
        <v>3374</v>
      </c>
      <c r="DL20">
        <v>0</v>
      </c>
      <c r="DM20">
        <v>2335</v>
      </c>
      <c r="DN20">
        <v>0</v>
      </c>
      <c r="DO20">
        <v>5781</v>
      </c>
      <c r="DP20">
        <v>3</v>
      </c>
    </row>
    <row r="21" spans="1:120">
      <c r="A21" s="434"/>
      <c r="B21" s="688"/>
      <c r="C21" s="433"/>
      <c r="D21" s="262"/>
      <c r="E21" s="8"/>
      <c r="F21" s="262"/>
      <c r="G21" s="262"/>
      <c r="H21" s="8"/>
      <c r="I21" s="262"/>
      <c r="J21" s="262"/>
      <c r="K21" s="262"/>
      <c r="L21" s="262"/>
      <c r="M21" s="8"/>
      <c r="N21" s="262"/>
      <c r="O21" s="28"/>
      <c r="P21" s="8"/>
      <c r="Q21" s="8"/>
      <c r="R21" s="8"/>
      <c r="S21" s="8"/>
      <c r="T21" s="27"/>
      <c r="U21" s="27"/>
      <c r="V21" s="29"/>
      <c r="W21" s="8"/>
      <c r="X21" s="8"/>
      <c r="Y21" s="8"/>
      <c r="Z21" s="8"/>
      <c r="AA21" s="27"/>
      <c r="AB21" s="28"/>
      <c r="AC21" s="8"/>
      <c r="AD21" s="8"/>
      <c r="AE21" s="8"/>
      <c r="AF21" s="27"/>
      <c r="AG21" s="28"/>
      <c r="AH21" s="8"/>
      <c r="AI21" s="8"/>
      <c r="AJ21" s="8"/>
      <c r="AK21" s="27"/>
      <c r="AL21" s="28"/>
      <c r="AM21" s="8"/>
      <c r="AN21" s="8"/>
      <c r="AO21" s="8"/>
      <c r="AP21" s="27"/>
      <c r="AQ21" s="28"/>
      <c r="AR21" s="8"/>
      <c r="AS21" s="8"/>
      <c r="AT21" s="27"/>
      <c r="AU21" s="29"/>
      <c r="AV21" s="2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28"/>
      <c r="BP21" s="8"/>
      <c r="BQ21" s="8"/>
      <c r="BR21" s="8"/>
      <c r="BS21" s="8"/>
      <c r="BT21" s="27"/>
      <c r="BU21" s="8"/>
      <c r="BV21" s="8"/>
      <c r="BW21" s="8"/>
      <c r="BX21" s="8"/>
      <c r="BY21" s="8"/>
      <c r="BZ21" s="8"/>
      <c r="CA21" s="8"/>
      <c r="CB21" s="28"/>
      <c r="CC21" s="8"/>
      <c r="CD21" s="8"/>
      <c r="CE21" s="28">
        <v>1</v>
      </c>
      <c r="CF21" s="8" t="s">
        <v>174</v>
      </c>
      <c r="CG21" s="8"/>
      <c r="CH21" s="8"/>
      <c r="CI21" s="8" t="s">
        <v>612</v>
      </c>
      <c r="CJ21" s="27">
        <v>110</v>
      </c>
      <c r="CK21" s="8"/>
      <c r="CL21" s="8"/>
      <c r="CM21" s="8"/>
      <c r="CN21" s="8"/>
      <c r="CO21" s="8"/>
      <c r="CP21" s="8"/>
      <c r="CQ21" s="8"/>
      <c r="CR21" s="27"/>
      <c r="CS21" s="27"/>
      <c r="CT21" s="27"/>
      <c r="CU21" s="27"/>
      <c r="CV21" s="29">
        <f t="shared" si="0"/>
        <v>110</v>
      </c>
      <c r="CW21" s="29"/>
      <c r="CX21" s="262">
        <f t="shared" si="1"/>
        <v>0</v>
      </c>
      <c r="CZ21" s="262">
        <f t="shared" si="2"/>
        <v>110</v>
      </c>
      <c r="DB21" s="275">
        <f t="shared" si="3"/>
        <v>0</v>
      </c>
      <c r="DH21">
        <v>7</v>
      </c>
      <c r="DI21" t="s">
        <v>46</v>
      </c>
      <c r="DJ21" t="s">
        <v>316</v>
      </c>
      <c r="DK21">
        <v>1320</v>
      </c>
      <c r="DL21">
        <v>0</v>
      </c>
      <c r="DM21">
        <v>4340</v>
      </c>
      <c r="DN21">
        <v>0</v>
      </c>
      <c r="DO21">
        <v>5676</v>
      </c>
      <c r="DP21">
        <v>2</v>
      </c>
    </row>
    <row r="22" spans="1:120">
      <c r="A22" s="434"/>
      <c r="B22" s="688"/>
      <c r="C22" s="433"/>
      <c r="D22" s="262"/>
      <c r="E22" s="8"/>
      <c r="F22" s="262"/>
      <c r="G22" s="262"/>
      <c r="H22" s="8"/>
      <c r="I22" s="262"/>
      <c r="J22" s="262"/>
      <c r="K22" s="262"/>
      <c r="L22" s="262"/>
      <c r="M22" s="8"/>
      <c r="N22" s="262"/>
      <c r="O22" s="28"/>
      <c r="P22" s="8"/>
      <c r="Q22" s="8"/>
      <c r="R22" s="8"/>
      <c r="S22" s="8"/>
      <c r="T22" s="27"/>
      <c r="U22" s="27"/>
      <c r="V22" s="29"/>
      <c r="W22" s="8"/>
      <c r="X22" s="8"/>
      <c r="Y22" s="8"/>
      <c r="Z22" s="8"/>
      <c r="AA22" s="27"/>
      <c r="AB22" s="28"/>
      <c r="AC22" s="8"/>
      <c r="AD22" s="8"/>
      <c r="AE22" s="8"/>
      <c r="AF22" s="27"/>
      <c r="AG22" s="28"/>
      <c r="AH22" s="8"/>
      <c r="AI22" s="8"/>
      <c r="AJ22" s="8"/>
      <c r="AK22" s="27"/>
      <c r="AL22" s="28"/>
      <c r="AM22" s="8"/>
      <c r="AN22" s="8"/>
      <c r="AO22" s="8"/>
      <c r="AP22" s="27"/>
      <c r="AQ22" s="28"/>
      <c r="AR22" s="8"/>
      <c r="AS22" s="8"/>
      <c r="AT22" s="27"/>
      <c r="AU22" s="29"/>
      <c r="AV22" s="2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28"/>
      <c r="BP22" s="8"/>
      <c r="BQ22" s="8"/>
      <c r="BR22" s="8"/>
      <c r="BS22" s="8"/>
      <c r="BT22" s="27"/>
      <c r="BU22" s="8"/>
      <c r="BV22" s="8"/>
      <c r="BW22" s="8"/>
      <c r="BX22" s="8"/>
      <c r="BY22" s="8"/>
      <c r="BZ22" s="8"/>
      <c r="CA22" s="8"/>
      <c r="CB22" s="28"/>
      <c r="CC22" s="8"/>
      <c r="CD22" s="8"/>
      <c r="CE22" s="28">
        <v>1</v>
      </c>
      <c r="CF22" s="8" t="s">
        <v>1236</v>
      </c>
      <c r="CG22" s="8"/>
      <c r="CH22" s="8"/>
      <c r="CI22" s="8" t="s">
        <v>612</v>
      </c>
      <c r="CJ22" s="27"/>
      <c r="CK22" s="8"/>
      <c r="CL22" s="8"/>
      <c r="CM22" s="8"/>
      <c r="CN22" s="8"/>
      <c r="CO22" s="8"/>
      <c r="CP22" s="8"/>
      <c r="CQ22" s="8"/>
      <c r="CR22" s="27"/>
      <c r="CS22" s="27"/>
      <c r="CT22" s="27"/>
      <c r="CU22" s="27"/>
      <c r="CV22" s="29">
        <f t="shared" si="0"/>
        <v>0</v>
      </c>
      <c r="CW22" s="29"/>
      <c r="CX22" s="262">
        <f t="shared" si="1"/>
        <v>0</v>
      </c>
      <c r="CZ22" s="262">
        <f t="shared" si="2"/>
        <v>0</v>
      </c>
      <c r="DB22" s="275">
        <f t="shared" si="3"/>
        <v>0</v>
      </c>
    </row>
    <row r="23" spans="1:120">
      <c r="A23" s="434"/>
      <c r="B23" s="688"/>
      <c r="C23" s="433"/>
      <c r="D23" s="262"/>
      <c r="E23" s="8"/>
      <c r="F23" s="262"/>
      <c r="G23" s="262"/>
      <c r="H23" s="8"/>
      <c r="I23" s="262"/>
      <c r="J23" s="262"/>
      <c r="K23" s="262"/>
      <c r="L23" s="262"/>
      <c r="M23" s="8"/>
      <c r="N23" s="262"/>
      <c r="O23" s="28"/>
      <c r="P23" s="8"/>
      <c r="Q23" s="8"/>
      <c r="R23" s="8"/>
      <c r="S23" s="8"/>
      <c r="T23" s="27"/>
      <c r="U23" s="27"/>
      <c r="V23" s="29"/>
      <c r="W23" s="8"/>
      <c r="X23" s="8"/>
      <c r="Y23" s="8"/>
      <c r="Z23" s="8"/>
      <c r="AA23" s="27"/>
      <c r="AB23" s="28"/>
      <c r="AC23" s="8"/>
      <c r="AD23" s="8"/>
      <c r="AE23" s="8"/>
      <c r="AF23" s="27"/>
      <c r="AG23" s="28"/>
      <c r="AH23" s="8"/>
      <c r="AI23" s="8"/>
      <c r="AJ23" s="8"/>
      <c r="AK23" s="27"/>
      <c r="AL23" s="28"/>
      <c r="AM23" s="8"/>
      <c r="AN23" s="8"/>
      <c r="AO23" s="8"/>
      <c r="AP23" s="27"/>
      <c r="AQ23" s="28"/>
      <c r="AR23" s="8"/>
      <c r="AS23" s="8"/>
      <c r="AT23" s="27"/>
      <c r="AU23" s="29"/>
      <c r="AV23" s="2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28"/>
      <c r="BP23" s="8"/>
      <c r="BQ23" s="8"/>
      <c r="BR23" s="8"/>
      <c r="BS23" s="8"/>
      <c r="BT23" s="27"/>
      <c r="BU23" s="8"/>
      <c r="BV23" s="8"/>
      <c r="BW23" s="8"/>
      <c r="BX23" s="8"/>
      <c r="BY23" s="8"/>
      <c r="BZ23" s="8"/>
      <c r="CA23" s="8"/>
      <c r="CB23" s="28"/>
      <c r="CC23" s="8"/>
      <c r="CD23" s="8"/>
      <c r="CE23" s="28">
        <v>1</v>
      </c>
      <c r="CF23" s="8" t="s">
        <v>389</v>
      </c>
      <c r="CG23" s="8"/>
      <c r="CH23" s="8"/>
      <c r="CI23" s="8" t="s">
        <v>876</v>
      </c>
      <c r="CJ23" s="27">
        <v>140</v>
      </c>
      <c r="CK23" s="8"/>
      <c r="CL23" s="8"/>
      <c r="CM23" s="8"/>
      <c r="CN23" s="8"/>
      <c r="CO23" s="8"/>
      <c r="CP23" s="8"/>
      <c r="CQ23" s="8"/>
      <c r="CR23" s="27"/>
      <c r="CS23" s="27"/>
      <c r="CT23" s="27"/>
      <c r="CU23" s="27"/>
      <c r="CV23" s="29">
        <f t="shared" si="0"/>
        <v>140</v>
      </c>
      <c r="CW23" s="29"/>
      <c r="CX23" s="262">
        <f t="shared" si="1"/>
        <v>0</v>
      </c>
      <c r="CZ23" s="262">
        <f t="shared" si="2"/>
        <v>140</v>
      </c>
      <c r="DB23" s="275">
        <f t="shared" si="3"/>
        <v>0</v>
      </c>
    </row>
    <row r="24" spans="1:120">
      <c r="A24" s="434"/>
      <c r="B24" s="688"/>
      <c r="C24" s="464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8"/>
      <c r="P24" s="31"/>
      <c r="Q24" s="31"/>
      <c r="R24" s="31"/>
      <c r="S24" s="31"/>
      <c r="T24" s="37"/>
      <c r="U24" s="37"/>
      <c r="V24" s="39"/>
      <c r="W24" s="31"/>
      <c r="X24" s="31"/>
      <c r="Y24" s="31"/>
      <c r="Z24" s="31"/>
      <c r="AA24" s="37"/>
      <c r="AB24" s="38"/>
      <c r="AC24" s="31"/>
      <c r="AD24" s="31"/>
      <c r="AE24" s="31"/>
      <c r="AF24" s="37"/>
      <c r="AG24" s="38"/>
      <c r="AH24" s="31"/>
      <c r="AI24" s="31"/>
      <c r="AJ24" s="31"/>
      <c r="AK24" s="37"/>
      <c r="AL24" s="38"/>
      <c r="AM24" s="31"/>
      <c r="AN24" s="31"/>
      <c r="AO24" s="31"/>
      <c r="AP24" s="37"/>
      <c r="AQ24" s="38"/>
      <c r="AR24" s="31"/>
      <c r="AS24" s="31"/>
      <c r="AT24" s="37"/>
      <c r="AU24" s="39"/>
      <c r="AV24" s="38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8"/>
      <c r="BP24" s="31"/>
      <c r="BQ24" s="31"/>
      <c r="BR24" s="31"/>
      <c r="BS24" s="31"/>
      <c r="BT24" s="37"/>
      <c r="BU24" s="31"/>
      <c r="BV24" s="31"/>
      <c r="BW24" s="31"/>
      <c r="BX24" s="31"/>
      <c r="BY24" s="31"/>
      <c r="BZ24" s="31"/>
      <c r="CA24" s="31"/>
      <c r="CB24" s="38"/>
      <c r="CC24" s="31"/>
      <c r="CD24" s="31"/>
      <c r="CE24" s="38">
        <v>1</v>
      </c>
      <c r="CF24" s="31" t="s">
        <v>394</v>
      </c>
      <c r="CG24" s="31"/>
      <c r="CH24" s="31"/>
      <c r="CI24" s="31" t="s">
        <v>876</v>
      </c>
      <c r="CJ24" s="37">
        <v>125</v>
      </c>
      <c r="CK24" s="31"/>
      <c r="CL24" s="31"/>
      <c r="CM24" s="31"/>
      <c r="CN24" s="31"/>
      <c r="CO24" s="31"/>
      <c r="CP24" s="31"/>
      <c r="CQ24" s="31"/>
      <c r="CR24" s="37"/>
      <c r="CS24" s="37"/>
      <c r="CT24" s="37"/>
      <c r="CU24" s="37"/>
      <c r="CV24" s="29">
        <f t="shared" si="0"/>
        <v>125</v>
      </c>
      <c r="CW24" s="29"/>
      <c r="CX24" s="262">
        <f t="shared" si="1"/>
        <v>0</v>
      </c>
      <c r="CZ24" s="262">
        <f t="shared" si="2"/>
        <v>125</v>
      </c>
      <c r="DB24" s="275">
        <f t="shared" si="3"/>
        <v>0</v>
      </c>
    </row>
    <row r="25" spans="1:120">
      <c r="A25" s="434">
        <v>17196</v>
      </c>
      <c r="B25" s="684" t="s">
        <v>853</v>
      </c>
      <c r="C25" s="262">
        <v>94</v>
      </c>
      <c r="D25" s="262" t="s">
        <v>1691</v>
      </c>
      <c r="E25" s="8" t="s">
        <v>1540</v>
      </c>
      <c r="F25" s="8" t="s">
        <v>283</v>
      </c>
      <c r="G25" s="262">
        <v>9000</v>
      </c>
      <c r="H25" s="8"/>
      <c r="I25" s="262" t="s">
        <v>577</v>
      </c>
      <c r="J25" s="262">
        <v>1500</v>
      </c>
      <c r="K25" s="262">
        <v>25</v>
      </c>
      <c r="L25" s="262">
        <v>112.5</v>
      </c>
      <c r="M25" s="8"/>
      <c r="N25" s="262"/>
      <c r="O25" s="28">
        <v>170</v>
      </c>
      <c r="P25" s="8">
        <v>42.5</v>
      </c>
      <c r="Q25" s="8"/>
      <c r="R25" s="8"/>
      <c r="S25" s="8">
        <v>60</v>
      </c>
      <c r="T25" s="27">
        <v>12</v>
      </c>
      <c r="U25" s="27">
        <v>54.5</v>
      </c>
      <c r="V25" s="29"/>
      <c r="W25" s="8">
        <v>24</v>
      </c>
      <c r="X25" s="8">
        <v>54.5</v>
      </c>
      <c r="Y25" s="8"/>
      <c r="Z25" s="8">
        <v>490</v>
      </c>
      <c r="AA25" s="27">
        <v>498</v>
      </c>
      <c r="AB25" s="28">
        <v>127</v>
      </c>
      <c r="AC25" s="8"/>
      <c r="AD25" s="8"/>
      <c r="AE25" s="8">
        <v>127</v>
      </c>
      <c r="AF25" s="27">
        <v>127</v>
      </c>
      <c r="AG25" s="28"/>
      <c r="AH25" s="8"/>
      <c r="AI25" s="8"/>
      <c r="AJ25" s="8"/>
      <c r="AK25" s="27"/>
      <c r="AL25" s="28">
        <v>25</v>
      </c>
      <c r="AM25" s="8"/>
      <c r="AN25" s="8"/>
      <c r="AO25" s="8">
        <v>600</v>
      </c>
      <c r="AP25" s="27">
        <v>620</v>
      </c>
      <c r="AQ25" s="28">
        <v>110</v>
      </c>
      <c r="AR25" s="8" t="s">
        <v>272</v>
      </c>
      <c r="AS25" s="8">
        <v>2200</v>
      </c>
      <c r="AT25" s="27">
        <v>2250</v>
      </c>
      <c r="AU25" s="29">
        <v>1</v>
      </c>
      <c r="AV25" s="28">
        <v>7</v>
      </c>
      <c r="AW25" s="8">
        <v>1</v>
      </c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>
        <v>2</v>
      </c>
      <c r="BI25" s="8">
        <v>20</v>
      </c>
      <c r="BJ25" s="8"/>
      <c r="BK25" s="8"/>
      <c r="BL25" s="8"/>
      <c r="BM25" s="8"/>
      <c r="BN25" s="8">
        <v>4</v>
      </c>
      <c r="BO25" s="28"/>
      <c r="BP25" s="8"/>
      <c r="BQ25" s="8"/>
      <c r="BR25" s="8"/>
      <c r="BS25" s="8"/>
      <c r="BT25" s="27"/>
      <c r="BU25" s="8"/>
      <c r="BV25" s="8"/>
      <c r="BW25" s="8"/>
      <c r="BX25" s="8"/>
      <c r="BY25" s="8"/>
      <c r="BZ25" s="8"/>
      <c r="CA25" s="8"/>
      <c r="CB25" s="28"/>
      <c r="CC25" s="8"/>
      <c r="CD25" s="8"/>
      <c r="CE25" s="28">
        <v>7</v>
      </c>
      <c r="CF25" s="8" t="s">
        <v>444</v>
      </c>
      <c r="CG25" s="8"/>
      <c r="CH25" s="8"/>
      <c r="CI25" s="8" t="s">
        <v>870</v>
      </c>
      <c r="CJ25" s="27">
        <v>1400</v>
      </c>
      <c r="CK25" s="8"/>
      <c r="CL25" s="8"/>
      <c r="CM25" s="8"/>
      <c r="CN25" s="8"/>
      <c r="CO25" s="8">
        <v>1</v>
      </c>
      <c r="CP25" s="8"/>
      <c r="CQ25" s="8" t="s">
        <v>246</v>
      </c>
      <c r="CR25" s="27">
        <v>100</v>
      </c>
      <c r="CS25" s="27"/>
      <c r="CT25" s="27"/>
      <c r="CU25" s="27"/>
      <c r="CV25" s="29">
        <f t="shared" si="0"/>
        <v>13937</v>
      </c>
      <c r="CW25" s="29">
        <f>SUM(CV25:CV30)</f>
        <v>14897</v>
      </c>
      <c r="CX25" s="262">
        <f t="shared" si="1"/>
        <v>3417</v>
      </c>
      <c r="CY25">
        <f>SUM(CX25:CX30)</f>
        <v>3437</v>
      </c>
      <c r="CZ25" s="262">
        <f t="shared" si="2"/>
        <v>1500</v>
      </c>
      <c r="DA25">
        <f>SUM(CZ25:CZ30)</f>
        <v>2440</v>
      </c>
      <c r="DB25" s="275">
        <f t="shared" si="3"/>
        <v>20</v>
      </c>
    </row>
    <row r="26" spans="1:120">
      <c r="A26" s="434"/>
      <c r="B26" s="684"/>
      <c r="C26" s="262"/>
      <c r="D26" s="262"/>
      <c r="E26" s="8"/>
      <c r="F26" s="8" t="s">
        <v>1071</v>
      </c>
      <c r="G26" s="262"/>
      <c r="H26" s="8"/>
      <c r="I26" s="262"/>
      <c r="J26" s="262"/>
      <c r="K26" s="262"/>
      <c r="L26" s="262"/>
      <c r="M26" s="8"/>
      <c r="N26" s="262"/>
      <c r="O26" s="28"/>
      <c r="P26" s="8"/>
      <c r="Q26" s="8"/>
      <c r="R26" s="8"/>
      <c r="S26" s="8"/>
      <c r="T26" s="27"/>
      <c r="U26" s="27"/>
      <c r="V26" s="29"/>
      <c r="W26" s="8"/>
      <c r="X26" s="8"/>
      <c r="Y26" s="8"/>
      <c r="Z26" s="8"/>
      <c r="AA26" s="27"/>
      <c r="AB26" s="28"/>
      <c r="AC26" s="8"/>
      <c r="AD26" s="8"/>
      <c r="AE26" s="8"/>
      <c r="AF26" s="27"/>
      <c r="AG26" s="28"/>
      <c r="AH26" s="8"/>
      <c r="AI26" s="8"/>
      <c r="AJ26" s="8"/>
      <c r="AK26" s="27"/>
      <c r="AL26" s="28"/>
      <c r="AM26" s="8"/>
      <c r="AN26" s="8"/>
      <c r="AO26" s="8"/>
      <c r="AP26" s="27"/>
      <c r="AQ26" s="28"/>
      <c r="AR26" s="8"/>
      <c r="AS26" s="8"/>
      <c r="AT26" s="27"/>
      <c r="AU26" s="29"/>
      <c r="AV26" s="2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28"/>
      <c r="BP26" s="8"/>
      <c r="BQ26" s="8"/>
      <c r="BR26" s="8"/>
      <c r="BS26" s="8"/>
      <c r="BT26" s="27"/>
      <c r="BU26" s="8"/>
      <c r="BV26" s="8"/>
      <c r="BW26" s="8"/>
      <c r="BX26" s="8"/>
      <c r="BY26" s="8"/>
      <c r="BZ26" s="8"/>
      <c r="CA26" s="8"/>
      <c r="CB26" s="28"/>
      <c r="CC26" s="8"/>
      <c r="CD26" s="8"/>
      <c r="CE26" s="28">
        <v>1</v>
      </c>
      <c r="CF26" s="8" t="s">
        <v>640</v>
      </c>
      <c r="CG26" s="8" t="s">
        <v>45</v>
      </c>
      <c r="CH26" s="8"/>
      <c r="CI26" s="8" t="s">
        <v>918</v>
      </c>
      <c r="CJ26" s="27">
        <v>200</v>
      </c>
      <c r="CK26" s="8"/>
      <c r="CL26" s="8"/>
      <c r="CM26" s="8"/>
      <c r="CN26" s="8"/>
      <c r="CO26" s="8">
        <v>3</v>
      </c>
      <c r="CP26" s="8" t="s">
        <v>1692</v>
      </c>
      <c r="CQ26" s="8" t="s">
        <v>886</v>
      </c>
      <c r="CR26" s="27">
        <v>90</v>
      </c>
      <c r="CS26" s="27"/>
      <c r="CT26" s="27"/>
      <c r="CU26" s="27"/>
      <c r="CV26" s="29">
        <f t="shared" si="0"/>
        <v>290</v>
      </c>
      <c r="CW26" s="29"/>
      <c r="CX26" s="262">
        <f t="shared" si="1"/>
        <v>0</v>
      </c>
      <c r="CZ26" s="262">
        <f t="shared" si="2"/>
        <v>290</v>
      </c>
      <c r="DB26" s="275">
        <f t="shared" si="3"/>
        <v>0</v>
      </c>
    </row>
    <row r="27" spans="1:120">
      <c r="A27" s="434"/>
      <c r="B27" s="684"/>
      <c r="C27" s="262"/>
      <c r="D27" s="262"/>
      <c r="E27" s="8"/>
      <c r="F27" s="8" t="s">
        <v>1071</v>
      </c>
      <c r="G27" s="262"/>
      <c r="H27" s="8"/>
      <c r="I27" s="262"/>
      <c r="J27" s="262"/>
      <c r="K27" s="262"/>
      <c r="L27" s="262"/>
      <c r="M27" s="8"/>
      <c r="N27" s="262"/>
      <c r="O27" s="28"/>
      <c r="P27" s="8"/>
      <c r="Q27" s="8"/>
      <c r="R27" s="8"/>
      <c r="S27" s="8"/>
      <c r="T27" s="27"/>
      <c r="U27" s="27"/>
      <c r="V27" s="29"/>
      <c r="W27" s="8"/>
      <c r="X27" s="8"/>
      <c r="Y27" s="8"/>
      <c r="Z27" s="8"/>
      <c r="AA27" s="27"/>
      <c r="AB27" s="28"/>
      <c r="AC27" s="8"/>
      <c r="AD27" s="8"/>
      <c r="AE27" s="8"/>
      <c r="AF27" s="27"/>
      <c r="AG27" s="28"/>
      <c r="AH27" s="8"/>
      <c r="AI27" s="8"/>
      <c r="AJ27" s="8"/>
      <c r="AK27" s="27"/>
      <c r="AL27" s="28"/>
      <c r="AM27" s="8"/>
      <c r="AN27" s="8"/>
      <c r="AO27" s="8"/>
      <c r="AP27" s="27"/>
      <c r="AQ27" s="28"/>
      <c r="AR27" s="8"/>
      <c r="AS27" s="8"/>
      <c r="AT27" s="27"/>
      <c r="AU27" s="29"/>
      <c r="AV27" s="2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28"/>
      <c r="BP27" s="8"/>
      <c r="BQ27" s="8"/>
      <c r="BR27" s="8"/>
      <c r="BS27" s="8"/>
      <c r="BT27" s="27"/>
      <c r="BU27" s="8"/>
      <c r="BV27" s="8"/>
      <c r="BW27" s="8"/>
      <c r="BX27" s="8"/>
      <c r="BY27" s="8"/>
      <c r="BZ27" s="8"/>
      <c r="CA27" s="8"/>
      <c r="CB27" s="28"/>
      <c r="CC27" s="8"/>
      <c r="CD27" s="8"/>
      <c r="CE27" s="28">
        <v>1</v>
      </c>
      <c r="CF27" s="8"/>
      <c r="CG27" s="8"/>
      <c r="CH27" s="8"/>
      <c r="CI27" s="8" t="s">
        <v>1263</v>
      </c>
      <c r="CJ27" s="27">
        <v>200</v>
      </c>
      <c r="CK27" s="8"/>
      <c r="CL27" s="8"/>
      <c r="CM27" s="8"/>
      <c r="CN27" s="8"/>
      <c r="CO27" s="8"/>
      <c r="CP27" s="8"/>
      <c r="CQ27" s="8"/>
      <c r="CR27" s="27"/>
      <c r="CS27" s="27"/>
      <c r="CT27" s="27"/>
      <c r="CU27" s="27"/>
      <c r="CV27" s="29">
        <f t="shared" si="0"/>
        <v>200</v>
      </c>
      <c r="CW27" s="29"/>
      <c r="CX27" s="262">
        <f t="shared" si="1"/>
        <v>0</v>
      </c>
      <c r="CZ27" s="262">
        <f t="shared" si="2"/>
        <v>200</v>
      </c>
      <c r="DB27" s="275">
        <f t="shared" si="3"/>
        <v>0</v>
      </c>
    </row>
    <row r="28" spans="1:120">
      <c r="A28" s="434"/>
      <c r="B28" s="684"/>
      <c r="C28" s="262"/>
      <c r="D28" s="262"/>
      <c r="E28" s="8"/>
      <c r="F28" s="8" t="s">
        <v>1071</v>
      </c>
      <c r="G28" s="262"/>
      <c r="H28" s="8"/>
      <c r="I28" s="262"/>
      <c r="J28" s="262"/>
      <c r="K28" s="262"/>
      <c r="L28" s="262"/>
      <c r="M28" s="8"/>
      <c r="N28" s="262"/>
      <c r="O28" s="28"/>
      <c r="P28" s="8"/>
      <c r="Q28" s="8"/>
      <c r="R28" s="8"/>
      <c r="S28" s="8"/>
      <c r="T28" s="27"/>
      <c r="U28" s="27"/>
      <c r="V28" s="29"/>
      <c r="W28" s="8"/>
      <c r="X28" s="8"/>
      <c r="Y28" s="8"/>
      <c r="Z28" s="8"/>
      <c r="AA28" s="27"/>
      <c r="AB28" s="28"/>
      <c r="AC28" s="8"/>
      <c r="AD28" s="8"/>
      <c r="AE28" s="8"/>
      <c r="AF28" s="27"/>
      <c r="AG28" s="28"/>
      <c r="AH28" s="8"/>
      <c r="AI28" s="8"/>
      <c r="AJ28" s="8"/>
      <c r="AK28" s="27"/>
      <c r="AL28" s="28"/>
      <c r="AM28" s="8"/>
      <c r="AN28" s="8"/>
      <c r="AO28" s="8"/>
      <c r="AP28" s="27"/>
      <c r="AQ28" s="28"/>
      <c r="AR28" s="8"/>
      <c r="AS28" s="8"/>
      <c r="AT28" s="27"/>
      <c r="AU28" s="29"/>
      <c r="AV28" s="2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28"/>
      <c r="BP28" s="8"/>
      <c r="BQ28" s="8"/>
      <c r="BR28" s="8"/>
      <c r="BS28" s="8"/>
      <c r="BT28" s="27"/>
      <c r="BU28" s="8"/>
      <c r="BV28" s="8"/>
      <c r="BW28" s="8"/>
      <c r="BX28" s="8"/>
      <c r="BY28" s="8"/>
      <c r="BZ28" s="8"/>
      <c r="CA28" s="8"/>
      <c r="CB28" s="28"/>
      <c r="CC28" s="8"/>
      <c r="CD28" s="8"/>
      <c r="CE28" s="28">
        <v>1</v>
      </c>
      <c r="CF28" s="8" t="s">
        <v>1693</v>
      </c>
      <c r="CG28" s="8"/>
      <c r="CH28" s="8"/>
      <c r="CI28" s="8" t="s">
        <v>246</v>
      </c>
      <c r="CJ28" s="27"/>
      <c r="CK28" s="8"/>
      <c r="CL28" s="8"/>
      <c r="CM28" s="8"/>
      <c r="CN28" s="8"/>
      <c r="CO28" s="8"/>
      <c r="CP28" s="8"/>
      <c r="CQ28" s="8"/>
      <c r="CR28" s="27"/>
      <c r="CS28" s="27"/>
      <c r="CT28" s="27"/>
      <c r="CU28" s="27"/>
      <c r="CV28" s="29">
        <f t="shared" si="0"/>
        <v>0</v>
      </c>
      <c r="CW28" s="29"/>
      <c r="CX28" s="262">
        <f t="shared" si="1"/>
        <v>0</v>
      </c>
      <c r="CZ28" s="262">
        <f t="shared" si="2"/>
        <v>0</v>
      </c>
      <c r="DB28" s="275">
        <f t="shared" si="3"/>
        <v>0</v>
      </c>
    </row>
    <row r="29" spans="1:120">
      <c r="A29" s="434"/>
      <c r="B29" s="684"/>
      <c r="C29" s="262"/>
      <c r="D29" s="262"/>
      <c r="E29" s="8"/>
      <c r="F29" s="8" t="s">
        <v>1071</v>
      </c>
      <c r="G29" s="262"/>
      <c r="H29" s="8"/>
      <c r="I29" s="262"/>
      <c r="J29" s="262"/>
      <c r="K29" s="262"/>
      <c r="L29" s="262"/>
      <c r="M29" s="8"/>
      <c r="N29" s="262"/>
      <c r="O29" s="28"/>
      <c r="P29" s="8"/>
      <c r="Q29" s="8"/>
      <c r="R29" s="8"/>
      <c r="S29" s="8"/>
      <c r="T29" s="27"/>
      <c r="U29" s="27"/>
      <c r="V29" s="29"/>
      <c r="W29" s="8"/>
      <c r="X29" s="8"/>
      <c r="Y29" s="8"/>
      <c r="Z29" s="8"/>
      <c r="AA29" s="27"/>
      <c r="AB29" s="28"/>
      <c r="AC29" s="8"/>
      <c r="AD29" s="8"/>
      <c r="AE29" s="8"/>
      <c r="AF29" s="27"/>
      <c r="AG29" s="28"/>
      <c r="AH29" s="8"/>
      <c r="AI29" s="8"/>
      <c r="AJ29" s="8"/>
      <c r="AK29" s="27"/>
      <c r="AL29" s="28"/>
      <c r="AM29" s="8"/>
      <c r="AN29" s="8"/>
      <c r="AO29" s="8"/>
      <c r="AP29" s="27"/>
      <c r="AQ29" s="28"/>
      <c r="AR29" s="8"/>
      <c r="AS29" s="8"/>
      <c r="AT29" s="27"/>
      <c r="AU29" s="29"/>
      <c r="AV29" s="2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28"/>
      <c r="BP29" s="8"/>
      <c r="BQ29" s="8"/>
      <c r="BR29" s="8"/>
      <c r="BS29" s="8"/>
      <c r="BT29" s="27"/>
      <c r="BU29" s="8"/>
      <c r="BV29" s="8"/>
      <c r="BW29" s="8"/>
      <c r="BX29" s="8"/>
      <c r="BY29" s="8"/>
      <c r="BZ29" s="8"/>
      <c r="CA29" s="8"/>
      <c r="CB29" s="28"/>
      <c r="CC29" s="8"/>
      <c r="CD29" s="8"/>
      <c r="CE29" s="28">
        <v>1</v>
      </c>
      <c r="CF29" s="8" t="s">
        <v>1694</v>
      </c>
      <c r="CG29" s="8"/>
      <c r="CH29" s="8"/>
      <c r="CI29" s="8" t="s">
        <v>881</v>
      </c>
      <c r="CJ29" s="27"/>
      <c r="CK29" s="8"/>
      <c r="CL29" s="8"/>
      <c r="CM29" s="8"/>
      <c r="CN29" s="8"/>
      <c r="CO29" s="8"/>
      <c r="CP29" s="8"/>
      <c r="CQ29" s="8"/>
      <c r="CR29" s="27"/>
      <c r="CS29" s="27"/>
      <c r="CT29" s="27"/>
      <c r="CU29" s="27"/>
      <c r="CV29" s="29">
        <f t="shared" si="0"/>
        <v>0</v>
      </c>
      <c r="CW29" s="29"/>
      <c r="CX29" s="262">
        <f t="shared" si="1"/>
        <v>0</v>
      </c>
      <c r="CZ29" s="262">
        <f t="shared" si="2"/>
        <v>0</v>
      </c>
      <c r="DB29" s="275">
        <f t="shared" si="3"/>
        <v>0</v>
      </c>
    </row>
    <row r="30" spans="1:120">
      <c r="A30" s="434"/>
      <c r="B30" s="684"/>
      <c r="C30" s="31"/>
      <c r="D30" s="31"/>
      <c r="E30" s="31" t="s">
        <v>1695</v>
      </c>
      <c r="F30" s="31" t="s">
        <v>1071</v>
      </c>
      <c r="G30" s="31"/>
      <c r="H30" s="31"/>
      <c r="I30" s="31"/>
      <c r="J30" s="31"/>
      <c r="K30" s="31"/>
      <c r="L30" s="31"/>
      <c r="M30" s="31"/>
      <c r="N30" s="31"/>
      <c r="O30" s="38"/>
      <c r="P30" s="31"/>
      <c r="Q30" s="31"/>
      <c r="R30" s="31"/>
      <c r="S30" s="31"/>
      <c r="T30" s="37"/>
      <c r="U30" s="37"/>
      <c r="V30" s="39"/>
      <c r="W30" s="31"/>
      <c r="X30" s="31"/>
      <c r="Y30" s="31"/>
      <c r="Z30" s="31"/>
      <c r="AA30" s="37"/>
      <c r="AB30" s="38">
        <v>20</v>
      </c>
      <c r="AC30" s="31"/>
      <c r="AD30" s="31"/>
      <c r="AE30" s="31">
        <v>20</v>
      </c>
      <c r="AF30" s="37"/>
      <c r="AG30" s="38"/>
      <c r="AH30" s="31"/>
      <c r="AI30" s="31"/>
      <c r="AJ30" s="31"/>
      <c r="AK30" s="37"/>
      <c r="AL30" s="38"/>
      <c r="AM30" s="31"/>
      <c r="AN30" s="31"/>
      <c r="AO30" s="31"/>
      <c r="AP30" s="37"/>
      <c r="AQ30" s="38"/>
      <c r="AR30" s="31"/>
      <c r="AS30" s="31"/>
      <c r="AT30" s="37"/>
      <c r="AU30" s="39"/>
      <c r="AV30" s="38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8"/>
      <c r="BP30" s="31"/>
      <c r="BQ30" s="31"/>
      <c r="BR30" s="31"/>
      <c r="BS30" s="31"/>
      <c r="BT30" s="37"/>
      <c r="BU30" s="31"/>
      <c r="BV30" s="31"/>
      <c r="BW30" s="31">
        <v>1</v>
      </c>
      <c r="BX30" s="31">
        <v>2</v>
      </c>
      <c r="BY30" s="31"/>
      <c r="BZ30" s="31" t="s">
        <v>1696</v>
      </c>
      <c r="CA30" s="31">
        <v>450</v>
      </c>
      <c r="CB30" s="38"/>
      <c r="CC30" s="31"/>
      <c r="CD30" s="31"/>
      <c r="CE30" s="38"/>
      <c r="CF30" s="31"/>
      <c r="CG30" s="31"/>
      <c r="CH30" s="31"/>
      <c r="CI30" s="31"/>
      <c r="CJ30" s="37"/>
      <c r="CK30" s="31"/>
      <c r="CL30" s="31"/>
      <c r="CM30" s="31"/>
      <c r="CN30" s="31"/>
      <c r="CO30" s="31"/>
      <c r="CP30" s="31"/>
      <c r="CQ30" s="31"/>
      <c r="CR30" s="37"/>
      <c r="CS30" s="37"/>
      <c r="CT30" s="37"/>
      <c r="CU30" s="37"/>
      <c r="CV30" s="29">
        <f t="shared" si="0"/>
        <v>470</v>
      </c>
      <c r="CW30" s="29"/>
      <c r="CX30" s="262">
        <f t="shared" si="1"/>
        <v>20</v>
      </c>
      <c r="CZ30" s="262">
        <f t="shared" si="2"/>
        <v>450</v>
      </c>
      <c r="DB30" s="275">
        <f t="shared" si="3"/>
        <v>0</v>
      </c>
    </row>
    <row r="31" spans="1:120">
      <c r="A31" s="432">
        <v>17196</v>
      </c>
      <c r="B31" s="684" t="s">
        <v>853</v>
      </c>
      <c r="C31" s="262">
        <v>97</v>
      </c>
      <c r="D31" s="8" t="s">
        <v>1472</v>
      </c>
      <c r="E31" s="8" t="s">
        <v>527</v>
      </c>
      <c r="F31" s="8" t="s">
        <v>288</v>
      </c>
      <c r="G31" s="262">
        <v>8000</v>
      </c>
      <c r="H31" s="8"/>
      <c r="I31" s="262" t="s">
        <v>577</v>
      </c>
      <c r="J31" s="262">
        <v>900</v>
      </c>
      <c r="K31" s="262">
        <v>5</v>
      </c>
      <c r="L31" s="262">
        <v>22.5</v>
      </c>
      <c r="M31" s="8"/>
      <c r="N31" s="262">
        <v>4</v>
      </c>
      <c r="O31" s="28"/>
      <c r="P31" s="8"/>
      <c r="Q31" s="8"/>
      <c r="R31" s="8"/>
      <c r="S31" s="8"/>
      <c r="T31" s="27"/>
      <c r="U31" s="27"/>
      <c r="V31" s="29"/>
      <c r="W31" s="8"/>
      <c r="X31" s="8"/>
      <c r="Y31" s="8"/>
      <c r="Z31" s="8"/>
      <c r="AA31" s="27"/>
      <c r="AB31" s="28"/>
      <c r="AC31" s="8"/>
      <c r="AD31" s="8"/>
      <c r="AE31" s="8"/>
      <c r="AF31" s="27"/>
      <c r="AG31" s="28"/>
      <c r="AH31" s="8"/>
      <c r="AI31" s="8"/>
      <c r="AJ31" s="8"/>
      <c r="AK31" s="27"/>
      <c r="AL31" s="28">
        <v>5</v>
      </c>
      <c r="AM31" s="8"/>
      <c r="AN31" s="8"/>
      <c r="AO31" s="8">
        <v>630</v>
      </c>
      <c r="AP31" s="27">
        <v>630</v>
      </c>
      <c r="AQ31" s="28">
        <v>18</v>
      </c>
      <c r="AR31" s="8" t="s">
        <v>1700</v>
      </c>
      <c r="AS31" s="8"/>
      <c r="AT31" s="27">
        <v>360</v>
      </c>
      <c r="AU31" s="29">
        <v>3</v>
      </c>
      <c r="AV31" s="28"/>
      <c r="AW31" s="8"/>
      <c r="AX31" s="8">
        <v>6</v>
      </c>
      <c r="AY31" s="8"/>
      <c r="AZ31" s="8">
        <v>3</v>
      </c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>
        <v>2</v>
      </c>
      <c r="BO31" s="28">
        <v>4</v>
      </c>
      <c r="BP31" s="8"/>
      <c r="BQ31" s="8"/>
      <c r="BR31" s="8"/>
      <c r="BS31" s="8">
        <v>16</v>
      </c>
      <c r="BT31" s="27"/>
      <c r="BU31" s="8"/>
      <c r="BV31" s="8"/>
      <c r="BW31" s="8">
        <v>0.5</v>
      </c>
      <c r="BX31" s="8">
        <v>3</v>
      </c>
      <c r="BY31" s="8" t="s">
        <v>896</v>
      </c>
      <c r="BZ31" s="8">
        <v>0.5</v>
      </c>
      <c r="CA31" s="8">
        <v>200</v>
      </c>
      <c r="CB31" s="28"/>
      <c r="CC31" s="8"/>
      <c r="CD31" s="8"/>
      <c r="CE31" s="28">
        <v>1</v>
      </c>
      <c r="CF31" s="8" t="s">
        <v>640</v>
      </c>
      <c r="CG31" s="8" t="s">
        <v>45</v>
      </c>
      <c r="CH31" s="8"/>
      <c r="CI31" s="8"/>
      <c r="CJ31" s="27">
        <v>150</v>
      </c>
      <c r="CK31" s="8">
        <v>1</v>
      </c>
      <c r="CL31" s="8"/>
      <c r="CM31" s="8" t="s">
        <v>527</v>
      </c>
      <c r="CN31" s="8">
        <v>150</v>
      </c>
      <c r="CO31" s="8">
        <v>1</v>
      </c>
      <c r="CP31" s="8"/>
      <c r="CQ31" s="8" t="s">
        <v>903</v>
      </c>
      <c r="CR31" s="27">
        <v>30</v>
      </c>
      <c r="CS31" s="27"/>
      <c r="CT31" s="27"/>
      <c r="CU31" s="27"/>
      <c r="CV31" s="29">
        <f t="shared" si="0"/>
        <v>9176</v>
      </c>
      <c r="CW31" s="29">
        <f>SUM(CV31:CV32)</f>
        <v>9176</v>
      </c>
      <c r="CX31" s="262">
        <f t="shared" si="1"/>
        <v>630</v>
      </c>
      <c r="CY31">
        <v>630</v>
      </c>
      <c r="CZ31" s="262">
        <f t="shared" si="2"/>
        <v>530</v>
      </c>
      <c r="DA31">
        <v>530</v>
      </c>
      <c r="DB31" s="275">
        <f t="shared" si="3"/>
        <v>16</v>
      </c>
    </row>
    <row r="32" spans="1:120">
      <c r="A32" s="432"/>
      <c r="B32" s="684"/>
      <c r="C32" s="31"/>
      <c r="D32" s="31"/>
      <c r="E32" s="31"/>
      <c r="F32" s="31" t="s">
        <v>1071</v>
      </c>
      <c r="G32" s="31"/>
      <c r="H32" s="31"/>
      <c r="I32" s="31"/>
      <c r="J32" s="31"/>
      <c r="K32" s="31"/>
      <c r="L32" s="31"/>
      <c r="M32" s="31"/>
      <c r="N32" s="31"/>
      <c r="O32" s="38"/>
      <c r="P32" s="31"/>
      <c r="Q32" s="31"/>
      <c r="R32" s="31"/>
      <c r="S32" s="31"/>
      <c r="T32" s="37"/>
      <c r="U32" s="37"/>
      <c r="V32" s="39"/>
      <c r="W32" s="31"/>
      <c r="X32" s="31"/>
      <c r="Y32" s="31"/>
      <c r="Z32" s="31"/>
      <c r="AA32" s="37"/>
      <c r="AB32" s="38"/>
      <c r="AC32" s="31"/>
      <c r="AD32" s="31"/>
      <c r="AE32" s="31"/>
      <c r="AF32" s="37"/>
      <c r="AG32" s="38"/>
      <c r="AH32" s="31"/>
      <c r="AI32" s="31"/>
      <c r="AJ32" s="31"/>
      <c r="AK32" s="37"/>
      <c r="AL32" s="38"/>
      <c r="AM32" s="31"/>
      <c r="AN32" s="31"/>
      <c r="AO32" s="31"/>
      <c r="AP32" s="37"/>
      <c r="AQ32" s="38"/>
      <c r="AR32" s="31"/>
      <c r="AS32" s="31"/>
      <c r="AT32" s="37"/>
      <c r="AU32" s="39"/>
      <c r="AV32" s="38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8"/>
      <c r="BP32" s="31"/>
      <c r="BQ32" s="31"/>
      <c r="BR32" s="31"/>
      <c r="BS32" s="31"/>
      <c r="BT32" s="37"/>
      <c r="BU32" s="31"/>
      <c r="BV32" s="31"/>
      <c r="BW32" s="31"/>
      <c r="BX32" s="31"/>
      <c r="BY32" s="31"/>
      <c r="BZ32" s="31"/>
      <c r="CA32" s="31"/>
      <c r="CB32" s="38"/>
      <c r="CC32" s="31"/>
      <c r="CD32" s="31"/>
      <c r="CE32" s="38">
        <v>1</v>
      </c>
      <c r="CF32" s="31"/>
      <c r="CG32" s="31"/>
      <c r="CH32" s="31"/>
      <c r="CI32" s="31" t="s">
        <v>1593</v>
      </c>
      <c r="CJ32" s="37"/>
      <c r="CK32" s="31"/>
      <c r="CL32" s="31"/>
      <c r="CM32" s="31"/>
      <c r="CN32" s="31"/>
      <c r="CO32" s="31"/>
      <c r="CP32" s="31"/>
      <c r="CQ32" s="31"/>
      <c r="CR32" s="37"/>
      <c r="CS32" s="37"/>
      <c r="CT32" s="37"/>
      <c r="CU32" s="37"/>
      <c r="CV32" s="29">
        <f t="shared" si="0"/>
        <v>0</v>
      </c>
      <c r="CW32" s="29"/>
      <c r="CX32" s="262">
        <f t="shared" si="1"/>
        <v>0</v>
      </c>
      <c r="CZ32" s="262">
        <f t="shared" si="2"/>
        <v>0</v>
      </c>
      <c r="DB32" s="275">
        <f t="shared" si="3"/>
        <v>0</v>
      </c>
    </row>
    <row r="33" spans="1:106">
      <c r="A33" s="432"/>
      <c r="B33" s="684"/>
      <c r="C33" s="8">
        <v>103</v>
      </c>
      <c r="D33" s="8" t="s">
        <v>1482</v>
      </c>
      <c r="E33" s="8" t="s">
        <v>1540</v>
      </c>
      <c r="F33" s="8" t="s">
        <v>283</v>
      </c>
      <c r="G33" s="8">
        <v>12500</v>
      </c>
      <c r="H33" s="8"/>
      <c r="I33" s="8" t="s">
        <v>577</v>
      </c>
      <c r="J33" s="262">
        <v>1000</v>
      </c>
      <c r="K33" s="8">
        <v>49.5</v>
      </c>
      <c r="L33" s="8">
        <v>222.75</v>
      </c>
      <c r="M33" s="8"/>
      <c r="N33" s="262"/>
      <c r="O33" s="28">
        <v>300</v>
      </c>
      <c r="P33" s="8">
        <v>75</v>
      </c>
      <c r="Q33" s="8"/>
      <c r="R33" s="8"/>
      <c r="S33" s="8">
        <v>100</v>
      </c>
      <c r="T33" s="27">
        <v>20</v>
      </c>
      <c r="U33" s="27">
        <v>95</v>
      </c>
      <c r="V33" s="29">
        <v>244</v>
      </c>
      <c r="W33" s="8">
        <v>48</v>
      </c>
      <c r="X33" s="8">
        <v>95</v>
      </c>
      <c r="Y33" s="8"/>
      <c r="Z33" s="8">
        <v>855</v>
      </c>
      <c r="AA33" s="27">
        <v>855</v>
      </c>
      <c r="AB33" s="28">
        <v>380</v>
      </c>
      <c r="AC33" s="8"/>
      <c r="AD33" s="8"/>
      <c r="AE33" s="8">
        <v>500</v>
      </c>
      <c r="AF33" s="27">
        <v>520</v>
      </c>
      <c r="AG33" s="28">
        <v>8</v>
      </c>
      <c r="AH33" s="8"/>
      <c r="AI33" s="8"/>
      <c r="AJ33" s="8">
        <v>450</v>
      </c>
      <c r="AK33" s="27"/>
      <c r="AL33" s="28">
        <v>39.5</v>
      </c>
      <c r="AM33" s="8">
        <v>3</v>
      </c>
      <c r="AN33" s="8"/>
      <c r="AO33" s="8">
        <v>600</v>
      </c>
      <c r="AP33" s="27">
        <v>605</v>
      </c>
      <c r="AQ33" s="28">
        <v>150</v>
      </c>
      <c r="AR33" s="8" t="s">
        <v>1708</v>
      </c>
      <c r="AS33" s="8">
        <v>300</v>
      </c>
      <c r="AT33" s="27">
        <v>300</v>
      </c>
      <c r="AU33" s="29">
        <v>1</v>
      </c>
      <c r="AV33" s="28">
        <v>6</v>
      </c>
      <c r="AW33" s="8"/>
      <c r="AX33" s="8">
        <v>2</v>
      </c>
      <c r="AY33" s="8"/>
      <c r="AZ33" s="8"/>
      <c r="BA33" s="8"/>
      <c r="BB33" s="8"/>
      <c r="BC33" s="8"/>
      <c r="BD33" s="8">
        <v>1</v>
      </c>
      <c r="BE33" s="8">
        <v>2</v>
      </c>
      <c r="BF33" s="8"/>
      <c r="BG33" s="8"/>
      <c r="BH33" s="8"/>
      <c r="BI33" s="8"/>
      <c r="BJ33" s="8">
        <v>3</v>
      </c>
      <c r="BK33" s="8"/>
      <c r="BL33" s="8"/>
      <c r="BM33" s="8"/>
      <c r="BN33" s="8">
        <v>4</v>
      </c>
      <c r="BO33" s="28"/>
      <c r="BP33" s="8"/>
      <c r="BQ33" s="8"/>
      <c r="BR33" s="8"/>
      <c r="BS33" s="8"/>
      <c r="BT33" s="27"/>
      <c r="BU33" s="8"/>
      <c r="BV33" s="8"/>
      <c r="BW33" s="8"/>
      <c r="BX33" s="8"/>
      <c r="BY33" s="8"/>
      <c r="BZ33" s="8"/>
      <c r="CA33" s="8"/>
      <c r="CB33" s="28"/>
      <c r="CC33" s="8"/>
      <c r="CD33" s="8"/>
      <c r="CE33" s="28">
        <v>6</v>
      </c>
      <c r="CF33" s="8" t="s">
        <v>444</v>
      </c>
      <c r="CG33" s="8"/>
      <c r="CH33" s="8"/>
      <c r="CI33" s="8" t="s">
        <v>876</v>
      </c>
      <c r="CJ33" s="27">
        <v>1050</v>
      </c>
      <c r="CK33" s="8">
        <v>1</v>
      </c>
      <c r="CL33" s="8"/>
      <c r="CM33" s="8" t="s">
        <v>890</v>
      </c>
      <c r="CN33" s="8"/>
      <c r="CO33" s="3">
        <v>6</v>
      </c>
      <c r="CP33" s="8" t="s">
        <v>1709</v>
      </c>
      <c r="CQ33" s="8"/>
      <c r="CR33" s="27">
        <v>120</v>
      </c>
      <c r="CS33" s="27"/>
      <c r="CT33" s="27"/>
      <c r="CU33" s="27"/>
      <c r="CV33" s="29">
        <f t="shared" si="0"/>
        <v>15925</v>
      </c>
      <c r="CW33" s="29">
        <f>SUM(CV33:CV45)</f>
        <v>19185</v>
      </c>
      <c r="CX33" s="262">
        <f t="shared" si="1"/>
        <v>2255</v>
      </c>
      <c r="CY33">
        <v>2255</v>
      </c>
      <c r="CZ33" s="262">
        <f t="shared" si="2"/>
        <v>1170</v>
      </c>
      <c r="DA33">
        <f>SUM(CZ33:CZ45)</f>
        <v>3710</v>
      </c>
      <c r="DB33" s="275">
        <f t="shared" si="3"/>
        <v>0</v>
      </c>
    </row>
    <row r="34" spans="1:106">
      <c r="A34" s="432"/>
      <c r="B34" s="684"/>
      <c r="C34" s="262"/>
      <c r="D34" s="262"/>
      <c r="E34" s="8"/>
      <c r="F34" s="262"/>
      <c r="G34" s="262"/>
      <c r="H34" s="8"/>
      <c r="I34" s="262"/>
      <c r="J34" s="262"/>
      <c r="K34" s="262"/>
      <c r="L34" s="262"/>
      <c r="M34" s="8"/>
      <c r="N34" s="262"/>
      <c r="O34" s="28"/>
      <c r="P34" s="8"/>
      <c r="Q34" s="8"/>
      <c r="R34" s="8"/>
      <c r="S34" s="8"/>
      <c r="T34" s="27"/>
      <c r="U34" s="27"/>
      <c r="V34" s="29"/>
      <c r="W34" s="8">
        <v>12</v>
      </c>
      <c r="X34" s="8"/>
      <c r="Y34" s="8" t="s">
        <v>1710</v>
      </c>
      <c r="Z34" s="8"/>
      <c r="AA34" s="27"/>
      <c r="AB34" s="28"/>
      <c r="AC34" s="8"/>
      <c r="AD34" s="8"/>
      <c r="AE34" s="8"/>
      <c r="AF34" s="27"/>
      <c r="AG34" s="28"/>
      <c r="AH34" s="8"/>
      <c r="AI34" s="8"/>
      <c r="AJ34" s="8"/>
      <c r="AK34" s="27"/>
      <c r="AL34" s="28"/>
      <c r="AM34" s="8"/>
      <c r="AN34" s="8"/>
      <c r="AO34" s="8"/>
      <c r="AP34" s="27"/>
      <c r="AQ34" s="28">
        <v>3</v>
      </c>
      <c r="AR34" s="8" t="s">
        <v>902</v>
      </c>
      <c r="AS34" s="8"/>
      <c r="AT34" s="27"/>
      <c r="AU34" s="29"/>
      <c r="AV34" s="2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28"/>
      <c r="BP34" s="8"/>
      <c r="BQ34" s="8"/>
      <c r="BR34" s="8"/>
      <c r="BS34" s="8"/>
      <c r="BT34" s="27"/>
      <c r="BU34" s="8"/>
      <c r="BV34" s="8"/>
      <c r="BW34" s="8"/>
      <c r="BX34" s="8"/>
      <c r="BY34" s="8"/>
      <c r="BZ34" s="8"/>
      <c r="CA34" s="8"/>
      <c r="CB34" s="28"/>
      <c r="CC34" s="8"/>
      <c r="CD34" s="8"/>
      <c r="CE34" s="28">
        <v>1</v>
      </c>
      <c r="CF34" s="8" t="s">
        <v>640</v>
      </c>
      <c r="CG34" s="8" t="s">
        <v>45</v>
      </c>
      <c r="CH34" s="8"/>
      <c r="CI34" s="8"/>
      <c r="CJ34" s="27">
        <v>250</v>
      </c>
      <c r="CK34" s="8"/>
      <c r="CL34" s="8"/>
      <c r="CM34" s="8"/>
      <c r="CN34" s="8"/>
      <c r="CO34" s="8">
        <v>4</v>
      </c>
      <c r="CP34" s="8"/>
      <c r="CQ34" s="8" t="s">
        <v>895</v>
      </c>
      <c r="CR34" s="27">
        <v>350</v>
      </c>
      <c r="CS34" s="27"/>
      <c r="CT34" s="27"/>
      <c r="CU34" s="27"/>
      <c r="CV34" s="29">
        <f t="shared" si="0"/>
        <v>600</v>
      </c>
      <c r="CW34" s="29"/>
      <c r="CX34" s="262">
        <f t="shared" si="1"/>
        <v>0</v>
      </c>
      <c r="CZ34" s="262">
        <f t="shared" si="2"/>
        <v>600</v>
      </c>
      <c r="DB34" s="275">
        <f t="shared" si="3"/>
        <v>0</v>
      </c>
    </row>
    <row r="35" spans="1:106">
      <c r="A35" s="432"/>
      <c r="B35" s="684"/>
      <c r="C35" s="262"/>
      <c r="D35" s="262"/>
      <c r="E35" s="8"/>
      <c r="F35" s="262"/>
      <c r="G35" s="262"/>
      <c r="H35" s="8"/>
      <c r="I35" s="262"/>
      <c r="J35" s="262"/>
      <c r="K35" s="262"/>
      <c r="L35" s="262"/>
      <c r="M35" s="8"/>
      <c r="N35" s="262"/>
      <c r="O35" s="28"/>
      <c r="P35" s="8"/>
      <c r="Q35" s="8"/>
      <c r="R35" s="8"/>
      <c r="S35" s="8"/>
      <c r="T35" s="27"/>
      <c r="U35" s="27"/>
      <c r="V35" s="29"/>
      <c r="W35" s="8"/>
      <c r="X35" s="8"/>
      <c r="Y35" s="8"/>
      <c r="Z35" s="8"/>
      <c r="AA35" s="27"/>
      <c r="AB35" s="28"/>
      <c r="AC35" s="8"/>
      <c r="AD35" s="8"/>
      <c r="AE35" s="8"/>
      <c r="AF35" s="27"/>
      <c r="AG35" s="28"/>
      <c r="AH35" s="8"/>
      <c r="AI35" s="8"/>
      <c r="AJ35" s="8"/>
      <c r="AK35" s="27"/>
      <c r="AL35" s="28"/>
      <c r="AM35" s="8"/>
      <c r="AN35" s="8"/>
      <c r="AO35" s="8"/>
      <c r="AP35" s="27"/>
      <c r="AQ35" s="28"/>
      <c r="AR35" s="8"/>
      <c r="AS35" s="8"/>
      <c r="AT35" s="27"/>
      <c r="AU35" s="29"/>
      <c r="AV35" s="2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28"/>
      <c r="BP35" s="8"/>
      <c r="BQ35" s="8"/>
      <c r="BR35" s="8"/>
      <c r="BS35" s="8"/>
      <c r="BT35" s="27"/>
      <c r="BU35" s="8"/>
      <c r="BV35" s="8"/>
      <c r="BW35" s="8"/>
      <c r="BX35" s="8"/>
      <c r="BY35" s="8"/>
      <c r="BZ35" s="8"/>
      <c r="CA35" s="8"/>
      <c r="CB35" s="28"/>
      <c r="CC35" s="8"/>
      <c r="CD35" s="8"/>
      <c r="CE35" s="28">
        <v>4</v>
      </c>
      <c r="CF35" s="8" t="s">
        <v>444</v>
      </c>
      <c r="CG35" s="8"/>
      <c r="CH35" s="8"/>
      <c r="CI35" s="8" t="s">
        <v>183</v>
      </c>
      <c r="CJ35" s="27">
        <v>420</v>
      </c>
      <c r="CK35" s="8"/>
      <c r="CL35" s="8"/>
      <c r="CM35" s="8"/>
      <c r="CN35" s="8"/>
      <c r="CO35" s="8">
        <v>2</v>
      </c>
      <c r="CP35" s="8"/>
      <c r="CQ35" s="8" t="s">
        <v>880</v>
      </c>
      <c r="CR35" s="27">
        <v>120</v>
      </c>
      <c r="CS35" s="27"/>
      <c r="CT35" s="27"/>
      <c r="CU35" s="27"/>
      <c r="CV35" s="29">
        <f t="shared" si="0"/>
        <v>540</v>
      </c>
      <c r="CW35" s="29"/>
      <c r="CX35" s="262">
        <f t="shared" si="1"/>
        <v>0</v>
      </c>
      <c r="CZ35" s="262">
        <f t="shared" si="2"/>
        <v>540</v>
      </c>
      <c r="DB35" s="275">
        <f t="shared" si="3"/>
        <v>0</v>
      </c>
    </row>
    <row r="36" spans="1:106">
      <c r="A36" s="432"/>
      <c r="B36" s="684"/>
      <c r="C36" s="262"/>
      <c r="D36" s="262"/>
      <c r="E36" s="8"/>
      <c r="F36" s="262"/>
      <c r="G36" s="262"/>
      <c r="H36" s="8"/>
      <c r="I36" s="262"/>
      <c r="J36" s="262"/>
      <c r="K36" s="262"/>
      <c r="L36" s="262"/>
      <c r="M36" s="8"/>
      <c r="N36" s="262"/>
      <c r="O36" s="28"/>
      <c r="P36" s="8"/>
      <c r="Q36" s="8"/>
      <c r="R36" s="8"/>
      <c r="S36" s="8"/>
      <c r="T36" s="27"/>
      <c r="U36" s="27"/>
      <c r="V36" s="29"/>
      <c r="W36" s="8"/>
      <c r="X36" s="8"/>
      <c r="Y36" s="8"/>
      <c r="Z36" s="8"/>
      <c r="AA36" s="27"/>
      <c r="AB36" s="28"/>
      <c r="AC36" s="8"/>
      <c r="AD36" s="8"/>
      <c r="AE36" s="8"/>
      <c r="AF36" s="27"/>
      <c r="AG36" s="28"/>
      <c r="AH36" s="8"/>
      <c r="AI36" s="8"/>
      <c r="AJ36" s="8"/>
      <c r="AK36" s="27"/>
      <c r="AL36" s="28"/>
      <c r="AM36" s="8"/>
      <c r="AN36" s="8"/>
      <c r="AO36" s="8"/>
      <c r="AP36" s="27"/>
      <c r="AQ36" s="28"/>
      <c r="AR36" s="8"/>
      <c r="AS36" s="8"/>
      <c r="AT36" s="27"/>
      <c r="AU36" s="29"/>
      <c r="AV36" s="2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28"/>
      <c r="BP36" s="8"/>
      <c r="BQ36" s="8"/>
      <c r="BR36" s="8"/>
      <c r="BS36" s="8"/>
      <c r="BT36" s="27"/>
      <c r="BU36" s="8">
        <v>4</v>
      </c>
      <c r="BV36" s="8">
        <v>400</v>
      </c>
      <c r="BW36" s="8">
        <v>1</v>
      </c>
      <c r="BX36" s="8"/>
      <c r="BY36" s="8" t="s">
        <v>873</v>
      </c>
      <c r="BZ36" s="8"/>
      <c r="CA36" s="8">
        <v>360</v>
      </c>
      <c r="CB36" s="28"/>
      <c r="CC36" s="8"/>
      <c r="CD36" s="8"/>
      <c r="CE36" s="28">
        <v>1</v>
      </c>
      <c r="CF36" s="8" t="s">
        <v>441</v>
      </c>
      <c r="CG36" s="8"/>
      <c r="CH36" s="8"/>
      <c r="CI36" s="8" t="s">
        <v>246</v>
      </c>
      <c r="CJ36" s="27">
        <v>340</v>
      </c>
      <c r="CK36" s="8"/>
      <c r="CL36" s="8"/>
      <c r="CM36" s="8"/>
      <c r="CN36" s="8"/>
      <c r="CO36" s="8">
        <v>1</v>
      </c>
      <c r="CP36" s="8" t="s">
        <v>1711</v>
      </c>
      <c r="CQ36" s="8"/>
      <c r="CR36" s="27"/>
      <c r="CS36" s="27"/>
      <c r="CT36" s="27"/>
      <c r="CU36" s="27"/>
      <c r="CV36" s="29">
        <f t="shared" si="0"/>
        <v>1100</v>
      </c>
      <c r="CW36" s="29"/>
      <c r="CX36" s="262">
        <f t="shared" si="1"/>
        <v>0</v>
      </c>
      <c r="CZ36" s="262">
        <f t="shared" si="2"/>
        <v>700</v>
      </c>
      <c r="DB36" s="275">
        <f t="shared" si="3"/>
        <v>0</v>
      </c>
    </row>
    <row r="37" spans="1:106">
      <c r="A37" s="432"/>
      <c r="B37" s="684"/>
      <c r="C37" s="262"/>
      <c r="D37" s="262"/>
      <c r="E37" s="8"/>
      <c r="F37" s="262"/>
      <c r="G37" s="262"/>
      <c r="H37" s="8"/>
      <c r="I37" s="262"/>
      <c r="J37" s="262"/>
      <c r="K37" s="262"/>
      <c r="L37" s="262"/>
      <c r="M37" s="8"/>
      <c r="N37" s="262"/>
      <c r="O37" s="28"/>
      <c r="P37" s="8"/>
      <c r="Q37" s="8"/>
      <c r="R37" s="8"/>
      <c r="S37" s="8"/>
      <c r="T37" s="27"/>
      <c r="U37" s="27"/>
      <c r="V37" s="29"/>
      <c r="W37" s="8"/>
      <c r="X37" s="8"/>
      <c r="Y37" s="8"/>
      <c r="Z37" s="8"/>
      <c r="AA37" s="27"/>
      <c r="AB37" s="28"/>
      <c r="AC37" s="8"/>
      <c r="AD37" s="8"/>
      <c r="AE37" s="8"/>
      <c r="AF37" s="27"/>
      <c r="AG37" s="28"/>
      <c r="AH37" s="8"/>
      <c r="AI37" s="8"/>
      <c r="AJ37" s="8"/>
      <c r="AK37" s="27"/>
      <c r="AL37" s="28"/>
      <c r="AM37" s="8"/>
      <c r="AN37" s="8"/>
      <c r="AO37" s="8"/>
      <c r="AP37" s="27"/>
      <c r="AQ37" s="28"/>
      <c r="AR37" s="8"/>
      <c r="AS37" s="8"/>
      <c r="AT37" s="27"/>
      <c r="AU37" s="29"/>
      <c r="AV37" s="2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28"/>
      <c r="BP37" s="8"/>
      <c r="BQ37" s="8"/>
      <c r="BR37" s="8"/>
      <c r="BS37" s="8"/>
      <c r="BT37" s="27"/>
      <c r="BU37" s="8">
        <v>4</v>
      </c>
      <c r="BV37" s="8">
        <v>320</v>
      </c>
      <c r="BW37" s="8"/>
      <c r="BX37" s="8"/>
      <c r="BY37" s="8"/>
      <c r="BZ37" s="8"/>
      <c r="CA37" s="8"/>
      <c r="CB37" s="28"/>
      <c r="CC37" s="8"/>
      <c r="CD37" s="8"/>
      <c r="CE37" s="28">
        <v>1</v>
      </c>
      <c r="CF37" s="8" t="s">
        <v>427</v>
      </c>
      <c r="CG37" s="8"/>
      <c r="CH37" s="8"/>
      <c r="CI37" s="8" t="s">
        <v>246</v>
      </c>
      <c r="CJ37" s="27">
        <v>150</v>
      </c>
      <c r="CK37" s="8"/>
      <c r="CL37" s="8"/>
      <c r="CM37" s="8"/>
      <c r="CN37" s="8"/>
      <c r="CO37" s="8"/>
      <c r="CP37" s="8"/>
      <c r="CQ37" s="8"/>
      <c r="CR37" s="27"/>
      <c r="CS37" s="27"/>
      <c r="CT37" s="27"/>
      <c r="CU37" s="27"/>
      <c r="CV37" s="29">
        <f t="shared" si="0"/>
        <v>470</v>
      </c>
      <c r="CW37" s="29"/>
      <c r="CX37" s="262">
        <f t="shared" si="1"/>
        <v>0</v>
      </c>
      <c r="CZ37" s="262">
        <f t="shared" si="2"/>
        <v>150</v>
      </c>
      <c r="DB37" s="275">
        <f t="shared" si="3"/>
        <v>0</v>
      </c>
    </row>
    <row r="38" spans="1:106">
      <c r="A38" s="432"/>
      <c r="B38" s="684"/>
      <c r="C38" s="262"/>
      <c r="D38" s="262"/>
      <c r="E38" s="8"/>
      <c r="F38" s="262"/>
      <c r="G38" s="262"/>
      <c r="H38" s="8"/>
      <c r="I38" s="262"/>
      <c r="J38" s="262"/>
      <c r="K38" s="262"/>
      <c r="L38" s="262"/>
      <c r="M38" s="8"/>
      <c r="N38" s="262"/>
      <c r="O38" s="28"/>
      <c r="P38" s="8"/>
      <c r="Q38" s="8"/>
      <c r="R38" s="8"/>
      <c r="S38" s="8"/>
      <c r="T38" s="27"/>
      <c r="U38" s="27"/>
      <c r="V38" s="29"/>
      <c r="W38" s="8"/>
      <c r="X38" s="8"/>
      <c r="Y38" s="8"/>
      <c r="Z38" s="8"/>
      <c r="AA38" s="27"/>
      <c r="AB38" s="28"/>
      <c r="AC38" s="8"/>
      <c r="AD38" s="8"/>
      <c r="AE38" s="8"/>
      <c r="AF38" s="27"/>
      <c r="AG38" s="28"/>
      <c r="AH38" s="8"/>
      <c r="AI38" s="8"/>
      <c r="AJ38" s="8"/>
      <c r="AK38" s="27"/>
      <c r="AL38" s="28"/>
      <c r="AM38" s="8"/>
      <c r="AN38" s="8"/>
      <c r="AO38" s="8"/>
      <c r="AP38" s="27"/>
      <c r="AQ38" s="28"/>
      <c r="AR38" s="8"/>
      <c r="AS38" s="8"/>
      <c r="AT38" s="27"/>
      <c r="AU38" s="29"/>
      <c r="AV38" s="2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28"/>
      <c r="BP38" s="8"/>
      <c r="BQ38" s="8"/>
      <c r="BR38" s="8"/>
      <c r="BS38" s="8"/>
      <c r="BT38" s="27"/>
      <c r="BU38" s="8"/>
      <c r="BV38" s="8"/>
      <c r="BW38" s="8"/>
      <c r="BX38" s="8"/>
      <c r="BY38" s="8"/>
      <c r="BZ38" s="8"/>
      <c r="CA38" s="8"/>
      <c r="CB38" s="28"/>
      <c r="CC38" s="8"/>
      <c r="CD38" s="8"/>
      <c r="CE38" s="28">
        <v>4</v>
      </c>
      <c r="CF38" s="8" t="s">
        <v>1246</v>
      </c>
      <c r="CG38" s="8"/>
      <c r="CH38" s="8"/>
      <c r="CI38" s="8" t="s">
        <v>1263</v>
      </c>
      <c r="CJ38" s="27"/>
      <c r="CK38" s="8"/>
      <c r="CL38" s="8"/>
      <c r="CM38" s="8"/>
      <c r="CN38" s="8"/>
      <c r="CO38" s="8"/>
      <c r="CP38" s="8"/>
      <c r="CQ38" s="8"/>
      <c r="CR38" s="27"/>
      <c r="CS38" s="27"/>
      <c r="CT38" s="27"/>
      <c r="CU38" s="27"/>
      <c r="CV38" s="29">
        <f t="shared" si="0"/>
        <v>0</v>
      </c>
      <c r="CW38" s="29"/>
      <c r="CX38" s="262">
        <f t="shared" si="1"/>
        <v>0</v>
      </c>
      <c r="CZ38" s="262">
        <f t="shared" si="2"/>
        <v>0</v>
      </c>
      <c r="DB38" s="275">
        <f t="shared" si="3"/>
        <v>0</v>
      </c>
    </row>
    <row r="39" spans="1:106">
      <c r="A39" s="432"/>
      <c r="B39" s="684"/>
      <c r="C39" s="262"/>
      <c r="D39" s="262"/>
      <c r="E39" s="8"/>
      <c r="F39" s="262"/>
      <c r="G39" s="262"/>
      <c r="H39" s="8"/>
      <c r="I39" s="262"/>
      <c r="J39" s="262"/>
      <c r="K39" s="262"/>
      <c r="L39" s="262"/>
      <c r="M39" s="8"/>
      <c r="N39" s="262"/>
      <c r="O39" s="28"/>
      <c r="P39" s="8"/>
      <c r="Q39" s="8"/>
      <c r="R39" s="8"/>
      <c r="S39" s="8"/>
      <c r="T39" s="27"/>
      <c r="U39" s="27"/>
      <c r="V39" s="29"/>
      <c r="W39" s="8"/>
      <c r="X39" s="8"/>
      <c r="Y39" s="8"/>
      <c r="Z39" s="8"/>
      <c r="AA39" s="27"/>
      <c r="AB39" s="28"/>
      <c r="AC39" s="8"/>
      <c r="AD39" s="8"/>
      <c r="AE39" s="8"/>
      <c r="AF39" s="27"/>
      <c r="AG39" s="28"/>
      <c r="AH39" s="8"/>
      <c r="AI39" s="8"/>
      <c r="AJ39" s="8"/>
      <c r="AK39" s="27"/>
      <c r="AL39" s="28"/>
      <c r="AM39" s="8"/>
      <c r="AN39" s="8"/>
      <c r="AO39" s="8"/>
      <c r="AP39" s="27"/>
      <c r="AQ39" s="28"/>
      <c r="AR39" s="8"/>
      <c r="AS39" s="8"/>
      <c r="AT39" s="27"/>
      <c r="AU39" s="29"/>
      <c r="AV39" s="2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28"/>
      <c r="BP39" s="8"/>
      <c r="BQ39" s="8"/>
      <c r="BR39" s="8"/>
      <c r="BS39" s="8"/>
      <c r="BT39" s="27"/>
      <c r="BU39" s="8"/>
      <c r="BV39" s="8"/>
      <c r="BW39" s="8"/>
      <c r="BX39" s="8"/>
      <c r="BY39" s="8"/>
      <c r="BZ39" s="8"/>
      <c r="CA39" s="8"/>
      <c r="CB39" s="28"/>
      <c r="CC39" s="8"/>
      <c r="CD39" s="8"/>
      <c r="CE39" s="28">
        <v>1</v>
      </c>
      <c r="CF39" s="8" t="s">
        <v>444</v>
      </c>
      <c r="CG39" s="8"/>
      <c r="CH39" s="8"/>
      <c r="CI39" s="8" t="s">
        <v>878</v>
      </c>
      <c r="CJ39" s="27">
        <v>250</v>
      </c>
      <c r="CK39" s="8"/>
      <c r="CL39" s="8"/>
      <c r="CM39" s="8"/>
      <c r="CN39" s="8"/>
      <c r="CO39" s="8"/>
      <c r="CP39" s="8"/>
      <c r="CQ39" s="8"/>
      <c r="CR39" s="27"/>
      <c r="CS39" s="27"/>
      <c r="CT39" s="27"/>
      <c r="CU39" s="27"/>
      <c r="CV39" s="29">
        <f t="shared" si="0"/>
        <v>250</v>
      </c>
      <c r="CW39" s="29"/>
      <c r="CX39" s="262">
        <f t="shared" si="1"/>
        <v>0</v>
      </c>
      <c r="CZ39" s="262">
        <f t="shared" si="2"/>
        <v>250</v>
      </c>
      <c r="DB39" s="275">
        <f t="shared" si="3"/>
        <v>0</v>
      </c>
    </row>
    <row r="40" spans="1:106">
      <c r="A40" s="432"/>
      <c r="B40" s="684"/>
      <c r="C40" s="262"/>
      <c r="D40" s="262"/>
      <c r="E40" s="8"/>
      <c r="F40" s="262"/>
      <c r="G40" s="262"/>
      <c r="H40" s="8"/>
      <c r="I40" s="262"/>
      <c r="J40" s="262"/>
      <c r="K40" s="262"/>
      <c r="L40" s="262"/>
      <c r="M40" s="8"/>
      <c r="N40" s="262"/>
      <c r="O40" s="28"/>
      <c r="P40" s="8"/>
      <c r="Q40" s="8"/>
      <c r="R40" s="8"/>
      <c r="S40" s="8"/>
      <c r="T40" s="27"/>
      <c r="U40" s="27"/>
      <c r="V40" s="29"/>
      <c r="W40" s="8"/>
      <c r="X40" s="8"/>
      <c r="Y40" s="8"/>
      <c r="Z40" s="8"/>
      <c r="AA40" s="27"/>
      <c r="AB40" s="28"/>
      <c r="AC40" s="8"/>
      <c r="AD40" s="8"/>
      <c r="AE40" s="8"/>
      <c r="AF40" s="27"/>
      <c r="AG40" s="28"/>
      <c r="AH40" s="8"/>
      <c r="AI40" s="8"/>
      <c r="AJ40" s="8"/>
      <c r="AK40" s="27"/>
      <c r="AL40" s="28"/>
      <c r="AM40" s="8"/>
      <c r="AN40" s="8"/>
      <c r="AO40" s="8"/>
      <c r="AP40" s="27"/>
      <c r="AQ40" s="28"/>
      <c r="AR40" s="8"/>
      <c r="AS40" s="8"/>
      <c r="AT40" s="27"/>
      <c r="AU40" s="29"/>
      <c r="AV40" s="2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28"/>
      <c r="BP40" s="8"/>
      <c r="BQ40" s="8"/>
      <c r="BR40" s="8"/>
      <c r="BS40" s="8"/>
      <c r="BT40" s="27"/>
      <c r="BU40" s="8"/>
      <c r="BV40" s="8"/>
      <c r="BW40" s="8"/>
      <c r="BX40" s="8"/>
      <c r="BY40" s="8"/>
      <c r="BZ40" s="8"/>
      <c r="CA40" s="8"/>
      <c r="CB40" s="28"/>
      <c r="CC40" s="8"/>
      <c r="CD40" s="8"/>
      <c r="CE40" s="28">
        <v>1</v>
      </c>
      <c r="CF40" s="8" t="s">
        <v>446</v>
      </c>
      <c r="CG40" s="8"/>
      <c r="CH40" s="8"/>
      <c r="CI40" s="8" t="s">
        <v>909</v>
      </c>
      <c r="CJ40" s="27">
        <v>300</v>
      </c>
      <c r="CK40" s="8"/>
      <c r="CL40" s="8"/>
      <c r="CM40" s="8"/>
      <c r="CN40" s="8"/>
      <c r="CO40" s="8"/>
      <c r="CP40" s="8"/>
      <c r="CQ40" s="8"/>
      <c r="CR40" s="27"/>
      <c r="CS40" s="27"/>
      <c r="CT40" s="27"/>
      <c r="CU40" s="27"/>
      <c r="CV40" s="29">
        <f t="shared" si="0"/>
        <v>300</v>
      </c>
      <c r="CW40" s="29"/>
      <c r="CX40" s="262">
        <f t="shared" si="1"/>
        <v>0</v>
      </c>
      <c r="CZ40" s="262">
        <f t="shared" si="2"/>
        <v>300</v>
      </c>
      <c r="DB40" s="275">
        <f t="shared" si="3"/>
        <v>0</v>
      </c>
    </row>
    <row r="41" spans="1:106">
      <c r="A41" s="432"/>
      <c r="B41" s="684"/>
      <c r="C41" s="262"/>
      <c r="D41" s="262"/>
      <c r="E41" s="8"/>
      <c r="F41" s="262"/>
      <c r="G41" s="262"/>
      <c r="H41" s="8"/>
      <c r="I41" s="262"/>
      <c r="J41" s="262"/>
      <c r="K41" s="262"/>
      <c r="L41" s="262"/>
      <c r="M41" s="8"/>
      <c r="N41" s="262"/>
      <c r="O41" s="28"/>
      <c r="P41" s="8"/>
      <c r="Q41" s="8"/>
      <c r="R41" s="8"/>
      <c r="S41" s="8"/>
      <c r="T41" s="27"/>
      <c r="U41" s="27"/>
      <c r="V41" s="29"/>
      <c r="W41" s="8"/>
      <c r="X41" s="8"/>
      <c r="Y41" s="8"/>
      <c r="Z41" s="8"/>
      <c r="AA41" s="27"/>
      <c r="AB41" s="28"/>
      <c r="AC41" s="8"/>
      <c r="AD41" s="8"/>
      <c r="AE41" s="8"/>
      <c r="AF41" s="27"/>
      <c r="AG41" s="28"/>
      <c r="AH41" s="8"/>
      <c r="AI41" s="8"/>
      <c r="AJ41" s="8"/>
      <c r="AK41" s="27"/>
      <c r="AL41" s="28"/>
      <c r="AM41" s="8"/>
      <c r="AN41" s="8"/>
      <c r="AO41" s="8"/>
      <c r="AP41" s="27"/>
      <c r="AQ41" s="28"/>
      <c r="AR41" s="8"/>
      <c r="AS41" s="8"/>
      <c r="AT41" s="27"/>
      <c r="AU41" s="29"/>
      <c r="AV41" s="2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28"/>
      <c r="BP41" s="8"/>
      <c r="BQ41" s="8"/>
      <c r="BR41" s="8"/>
      <c r="BS41" s="8"/>
      <c r="BT41" s="27"/>
      <c r="BU41" s="8"/>
      <c r="BV41" s="8"/>
      <c r="BW41" s="8"/>
      <c r="BX41" s="8"/>
      <c r="BY41" s="8"/>
      <c r="BZ41" s="8"/>
      <c r="CA41" s="8"/>
      <c r="CB41" s="28"/>
      <c r="CC41" s="8"/>
      <c r="CD41" s="8"/>
      <c r="CE41" s="28">
        <v>1</v>
      </c>
      <c r="CF41" s="8"/>
      <c r="CG41" s="8"/>
      <c r="CH41" s="8"/>
      <c r="CI41" s="8" t="s">
        <v>905</v>
      </c>
      <c r="CJ41" s="27"/>
      <c r="CK41" s="8"/>
      <c r="CL41" s="8"/>
      <c r="CM41" s="8"/>
      <c r="CN41" s="8"/>
      <c r="CO41" s="8"/>
      <c r="CP41" s="8"/>
      <c r="CQ41" s="8"/>
      <c r="CR41" s="27"/>
      <c r="CS41" s="27"/>
      <c r="CT41" s="27"/>
      <c r="CU41" s="27"/>
      <c r="CV41" s="29">
        <f t="shared" si="0"/>
        <v>0</v>
      </c>
      <c r="CW41" s="29"/>
      <c r="CX41" s="262">
        <f t="shared" si="1"/>
        <v>0</v>
      </c>
      <c r="CZ41" s="262">
        <f t="shared" si="2"/>
        <v>0</v>
      </c>
      <c r="DB41" s="275">
        <f t="shared" si="3"/>
        <v>0</v>
      </c>
    </row>
    <row r="42" spans="1:106">
      <c r="A42" s="432"/>
      <c r="B42" s="684"/>
      <c r="C42" s="262"/>
      <c r="D42" s="262"/>
      <c r="E42" s="8"/>
      <c r="F42" s="262"/>
      <c r="G42" s="262"/>
      <c r="H42" s="8"/>
      <c r="I42" s="262"/>
      <c r="J42" s="262"/>
      <c r="K42" s="262"/>
      <c r="L42" s="262"/>
      <c r="M42" s="8"/>
      <c r="N42" s="262"/>
      <c r="O42" s="28"/>
      <c r="P42" s="8"/>
      <c r="Q42" s="8"/>
      <c r="R42" s="8"/>
      <c r="S42" s="8"/>
      <c r="T42" s="27"/>
      <c r="U42" s="27"/>
      <c r="V42" s="29"/>
      <c r="W42" s="8"/>
      <c r="X42" s="8"/>
      <c r="Y42" s="8"/>
      <c r="Z42" s="8"/>
      <c r="AA42" s="27"/>
      <c r="AB42" s="28"/>
      <c r="AC42" s="8"/>
      <c r="AD42" s="8"/>
      <c r="AE42" s="8"/>
      <c r="AF42" s="27"/>
      <c r="AG42" s="28"/>
      <c r="AH42" s="8"/>
      <c r="AI42" s="8"/>
      <c r="AJ42" s="8"/>
      <c r="AK42" s="27"/>
      <c r="AL42" s="28"/>
      <c r="AM42" s="8"/>
      <c r="AN42" s="8"/>
      <c r="AO42" s="8"/>
      <c r="AP42" s="27"/>
      <c r="AQ42" s="28"/>
      <c r="AR42" s="8"/>
      <c r="AS42" s="8"/>
      <c r="AT42" s="27"/>
      <c r="AU42" s="29"/>
      <c r="AV42" s="2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28"/>
      <c r="BP42" s="8"/>
      <c r="BQ42" s="8"/>
      <c r="BR42" s="8"/>
      <c r="BS42" s="8"/>
      <c r="BT42" s="27"/>
      <c r="BU42" s="8"/>
      <c r="BV42" s="8"/>
      <c r="BW42" s="8"/>
      <c r="BX42" s="8"/>
      <c r="BY42" s="8"/>
      <c r="BZ42" s="8"/>
      <c r="CA42" s="8"/>
      <c r="CB42" s="28"/>
      <c r="CC42" s="8"/>
      <c r="CD42" s="8"/>
      <c r="CE42" s="28">
        <v>1</v>
      </c>
      <c r="CF42" s="8" t="s">
        <v>401</v>
      </c>
      <c r="CG42" s="8"/>
      <c r="CH42" s="8"/>
      <c r="CI42" s="8" t="s">
        <v>889</v>
      </c>
      <c r="CJ42" s="27"/>
      <c r="CK42" s="8"/>
      <c r="CL42" s="8"/>
      <c r="CM42" s="8"/>
      <c r="CN42" s="8"/>
      <c r="CO42" s="8"/>
      <c r="CP42" s="8"/>
      <c r="CQ42" s="8"/>
      <c r="CR42" s="27"/>
      <c r="CS42" s="27"/>
      <c r="CT42" s="27"/>
      <c r="CU42" s="27"/>
      <c r="CV42" s="29">
        <f t="shared" si="0"/>
        <v>0</v>
      </c>
      <c r="CW42" s="29"/>
      <c r="CX42" s="262">
        <f t="shared" si="1"/>
        <v>0</v>
      </c>
      <c r="CZ42" s="262">
        <f t="shared" si="2"/>
        <v>0</v>
      </c>
      <c r="DB42" s="275">
        <f t="shared" si="3"/>
        <v>0</v>
      </c>
    </row>
    <row r="43" spans="1:106">
      <c r="A43" s="432"/>
      <c r="B43" s="684"/>
      <c r="C43" s="262"/>
      <c r="D43" s="262"/>
      <c r="E43" s="8"/>
      <c r="F43" s="262"/>
      <c r="G43" s="262"/>
      <c r="H43" s="8"/>
      <c r="I43" s="262"/>
      <c r="J43" s="262"/>
      <c r="K43" s="262"/>
      <c r="L43" s="262"/>
      <c r="M43" s="8"/>
      <c r="N43" s="262"/>
      <c r="O43" s="28"/>
      <c r="P43" s="8"/>
      <c r="Q43" s="8"/>
      <c r="R43" s="8"/>
      <c r="S43" s="8"/>
      <c r="T43" s="27"/>
      <c r="U43" s="27"/>
      <c r="V43" s="29"/>
      <c r="W43" s="8"/>
      <c r="X43" s="8"/>
      <c r="Y43" s="8"/>
      <c r="Z43" s="8"/>
      <c r="AA43" s="27"/>
      <c r="AB43" s="28"/>
      <c r="AC43" s="8"/>
      <c r="AD43" s="8"/>
      <c r="AE43" s="8"/>
      <c r="AF43" s="27"/>
      <c r="AG43" s="28"/>
      <c r="AH43" s="8"/>
      <c r="AI43" s="8"/>
      <c r="AJ43" s="8"/>
      <c r="AK43" s="27"/>
      <c r="AL43" s="28"/>
      <c r="AM43" s="8"/>
      <c r="AN43" s="8"/>
      <c r="AO43" s="8"/>
      <c r="AP43" s="27"/>
      <c r="AQ43" s="28"/>
      <c r="AR43" s="8"/>
      <c r="AS43" s="8"/>
      <c r="AT43" s="27"/>
      <c r="AU43" s="29"/>
      <c r="AV43" s="2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28"/>
      <c r="BP43" s="8"/>
      <c r="BQ43" s="8"/>
      <c r="BR43" s="8"/>
      <c r="BS43" s="8"/>
      <c r="BT43" s="27"/>
      <c r="BU43" s="8"/>
      <c r="BV43" s="8"/>
      <c r="BW43" s="8"/>
      <c r="BX43" s="8"/>
      <c r="BY43" s="8"/>
      <c r="BZ43" s="8"/>
      <c r="CA43" s="8"/>
      <c r="CB43" s="28"/>
      <c r="CC43" s="8"/>
      <c r="CD43" s="8"/>
      <c r="CE43" s="28">
        <v>1</v>
      </c>
      <c r="CF43" s="8" t="s">
        <v>401</v>
      </c>
      <c r="CG43" s="8"/>
      <c r="CH43" s="8"/>
      <c r="CI43" s="8" t="s">
        <v>879</v>
      </c>
      <c r="CJ43" s="27"/>
      <c r="CK43" s="8"/>
      <c r="CL43" s="8"/>
      <c r="CM43" s="8"/>
      <c r="CN43" s="8"/>
      <c r="CO43" s="8"/>
      <c r="CP43" s="8"/>
      <c r="CQ43" s="8"/>
      <c r="CR43" s="27"/>
      <c r="CS43" s="27"/>
      <c r="CT43" s="27"/>
      <c r="CU43" s="27"/>
      <c r="CV43" s="29">
        <f t="shared" si="0"/>
        <v>0</v>
      </c>
      <c r="CW43" s="29"/>
      <c r="CX43" s="262">
        <f t="shared" si="1"/>
        <v>0</v>
      </c>
      <c r="CZ43" s="262">
        <f t="shared" si="2"/>
        <v>0</v>
      </c>
      <c r="DB43" s="275">
        <f t="shared" si="3"/>
        <v>0</v>
      </c>
    </row>
    <row r="44" spans="1:106">
      <c r="A44" s="432"/>
      <c r="B44" s="684"/>
      <c r="C44" s="262"/>
      <c r="D44" s="262"/>
      <c r="E44" s="8"/>
      <c r="F44" s="262"/>
      <c r="G44" s="262"/>
      <c r="H44" s="8"/>
      <c r="I44" s="262"/>
      <c r="J44" s="262"/>
      <c r="K44" s="262"/>
      <c r="L44" s="262"/>
      <c r="M44" s="8"/>
      <c r="N44" s="262"/>
      <c r="O44" s="28"/>
      <c r="P44" s="8"/>
      <c r="Q44" s="8"/>
      <c r="R44" s="8"/>
      <c r="S44" s="8"/>
      <c r="T44" s="27"/>
      <c r="U44" s="27"/>
      <c r="V44" s="29"/>
      <c r="W44" s="8"/>
      <c r="X44" s="8"/>
      <c r="Y44" s="8"/>
      <c r="Z44" s="8"/>
      <c r="AA44" s="27"/>
      <c r="AB44" s="28"/>
      <c r="AC44" s="8"/>
      <c r="AD44" s="8"/>
      <c r="AE44" s="8"/>
      <c r="AF44" s="27"/>
      <c r="AG44" s="28"/>
      <c r="AH44" s="8"/>
      <c r="AI44" s="8"/>
      <c r="AJ44" s="8"/>
      <c r="AK44" s="27"/>
      <c r="AL44" s="28"/>
      <c r="AM44" s="8"/>
      <c r="AN44" s="8"/>
      <c r="AO44" s="8"/>
      <c r="AP44" s="27"/>
      <c r="AQ44" s="28"/>
      <c r="AR44" s="8"/>
      <c r="AS44" s="8"/>
      <c r="AT44" s="27"/>
      <c r="AU44" s="29"/>
      <c r="AV44" s="2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28"/>
      <c r="BP44" s="8"/>
      <c r="BQ44" s="8"/>
      <c r="BR44" s="8"/>
      <c r="BS44" s="8"/>
      <c r="BT44" s="27"/>
      <c r="BU44" s="8"/>
      <c r="BV44" s="8"/>
      <c r="BW44" s="8"/>
      <c r="BX44" s="8"/>
      <c r="BY44" s="8"/>
      <c r="BZ44" s="8"/>
      <c r="CA44" s="8"/>
      <c r="CB44" s="28"/>
      <c r="CC44" s="8"/>
      <c r="CD44" s="8"/>
      <c r="CE44" s="28">
        <v>1</v>
      </c>
      <c r="CF44" s="8" t="s">
        <v>425</v>
      </c>
      <c r="CG44" s="8"/>
      <c r="CH44" s="8"/>
      <c r="CI44" s="8" t="s">
        <v>527</v>
      </c>
      <c r="CJ44" s="27"/>
      <c r="CK44" s="8"/>
      <c r="CL44" s="8"/>
      <c r="CM44" s="8"/>
      <c r="CN44" s="8"/>
      <c r="CO44" s="8"/>
      <c r="CP44" s="8"/>
      <c r="CQ44" s="8"/>
      <c r="CR44" s="27"/>
      <c r="CS44" s="27"/>
      <c r="CT44" s="27"/>
      <c r="CU44" s="27"/>
      <c r="CV44" s="29">
        <f t="shared" si="0"/>
        <v>0</v>
      </c>
      <c r="CW44" s="29"/>
      <c r="CX44" s="262">
        <f t="shared" si="1"/>
        <v>0</v>
      </c>
      <c r="CZ44" s="262">
        <f t="shared" si="2"/>
        <v>0</v>
      </c>
      <c r="DB44" s="275">
        <f t="shared" si="3"/>
        <v>0</v>
      </c>
    </row>
    <row r="45" spans="1:106">
      <c r="A45" s="432"/>
      <c r="B45" s="684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8"/>
      <c r="P45" s="31"/>
      <c r="Q45" s="31"/>
      <c r="R45" s="31"/>
      <c r="S45" s="31"/>
      <c r="T45" s="37"/>
      <c r="U45" s="37"/>
      <c r="V45" s="39"/>
      <c r="W45" s="31"/>
      <c r="X45" s="31"/>
      <c r="Y45" s="31"/>
      <c r="Z45" s="31"/>
      <c r="AA45" s="37"/>
      <c r="AB45" s="38"/>
      <c r="AC45" s="31"/>
      <c r="AD45" s="31"/>
      <c r="AE45" s="31"/>
      <c r="AF45" s="37"/>
      <c r="AG45" s="38"/>
      <c r="AH45" s="31"/>
      <c r="AI45" s="31"/>
      <c r="AJ45" s="31"/>
      <c r="AK45" s="37"/>
      <c r="AL45" s="38"/>
      <c r="AM45" s="31"/>
      <c r="AN45" s="31"/>
      <c r="AO45" s="31"/>
      <c r="AP45" s="37"/>
      <c r="AQ45" s="38"/>
      <c r="AR45" s="31"/>
      <c r="AS45" s="31"/>
      <c r="AT45" s="37"/>
      <c r="AU45" s="39"/>
      <c r="AV45" s="38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8"/>
      <c r="BP45" s="31"/>
      <c r="BQ45" s="31"/>
      <c r="BR45" s="31"/>
      <c r="BS45" s="31"/>
      <c r="BT45" s="37"/>
      <c r="BU45" s="31"/>
      <c r="BV45" s="31"/>
      <c r="BW45" s="31"/>
      <c r="BX45" s="31"/>
      <c r="BY45" s="31"/>
      <c r="BZ45" s="31"/>
      <c r="CA45" s="31"/>
      <c r="CB45" s="38"/>
      <c r="CC45" s="31"/>
      <c r="CD45" s="31"/>
      <c r="CE45" s="38">
        <v>1</v>
      </c>
      <c r="CF45" s="31" t="s">
        <v>401</v>
      </c>
      <c r="CG45" s="31"/>
      <c r="CH45" s="31"/>
      <c r="CI45" s="31" t="s">
        <v>914</v>
      </c>
      <c r="CJ45" s="37"/>
      <c r="CK45" s="31"/>
      <c r="CL45" s="31"/>
      <c r="CM45" s="31"/>
      <c r="CN45" s="31"/>
      <c r="CO45" s="31"/>
      <c r="CP45" s="31"/>
      <c r="CQ45" s="31"/>
      <c r="CR45" s="37"/>
      <c r="CS45" s="37"/>
      <c r="CT45" s="37"/>
      <c r="CU45" s="37"/>
      <c r="CV45" s="29">
        <f t="shared" si="0"/>
        <v>0</v>
      </c>
      <c r="CW45" s="29"/>
      <c r="CX45" s="262">
        <f t="shared" si="1"/>
        <v>0</v>
      </c>
      <c r="CZ45" s="262">
        <f t="shared" si="2"/>
        <v>0</v>
      </c>
      <c r="DB45" s="275">
        <f t="shared" si="3"/>
        <v>0</v>
      </c>
    </row>
    <row r="46" spans="1:106">
      <c r="A46" s="432">
        <v>17196</v>
      </c>
      <c r="B46" s="684" t="s">
        <v>853</v>
      </c>
      <c r="C46" s="8">
        <v>156</v>
      </c>
      <c r="D46" s="8" t="s">
        <v>1479</v>
      </c>
      <c r="E46" s="8" t="s">
        <v>1445</v>
      </c>
      <c r="F46" s="8" t="s">
        <v>191</v>
      </c>
      <c r="G46" s="8">
        <v>4500</v>
      </c>
      <c r="H46" s="8" t="s">
        <v>1760</v>
      </c>
      <c r="I46" s="8" t="s">
        <v>577</v>
      </c>
      <c r="J46" s="262">
        <v>490</v>
      </c>
      <c r="K46" s="8">
        <v>4</v>
      </c>
      <c r="L46" s="8">
        <v>18</v>
      </c>
      <c r="M46" s="8"/>
      <c r="N46" s="262"/>
      <c r="O46" s="28">
        <v>150</v>
      </c>
      <c r="P46" s="8">
        <v>37.5</v>
      </c>
      <c r="Q46" s="8"/>
      <c r="R46" s="8"/>
      <c r="S46" s="8"/>
      <c r="T46" s="27"/>
      <c r="U46" s="27">
        <v>37.5</v>
      </c>
      <c r="V46" s="29"/>
      <c r="W46" s="8">
        <v>20</v>
      </c>
      <c r="X46" s="8">
        <v>37.5</v>
      </c>
      <c r="Y46" s="8"/>
      <c r="Z46" s="8">
        <v>337.5</v>
      </c>
      <c r="AA46" s="27">
        <v>337</v>
      </c>
      <c r="AB46" s="28">
        <v>15</v>
      </c>
      <c r="AC46" s="8"/>
      <c r="AD46" s="8"/>
      <c r="AE46" s="8">
        <v>60</v>
      </c>
      <c r="AF46" s="27">
        <v>60</v>
      </c>
      <c r="AG46" s="28"/>
      <c r="AH46" s="8"/>
      <c r="AI46" s="8"/>
      <c r="AJ46" s="8"/>
      <c r="AK46" s="27"/>
      <c r="AL46" s="28">
        <v>4</v>
      </c>
      <c r="AM46" s="8"/>
      <c r="AN46" s="8"/>
      <c r="AO46" s="8">
        <v>48</v>
      </c>
      <c r="AP46" s="27">
        <v>48</v>
      </c>
      <c r="AQ46" s="28"/>
      <c r="AR46" s="8"/>
      <c r="AS46" s="8"/>
      <c r="AT46" s="27"/>
      <c r="AU46" s="29"/>
      <c r="AV46" s="28">
        <v>1</v>
      </c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28"/>
      <c r="BP46" s="8"/>
      <c r="BQ46" s="8"/>
      <c r="BR46" s="8"/>
      <c r="BS46" s="8"/>
      <c r="BT46" s="27"/>
      <c r="BU46" s="8"/>
      <c r="BV46" s="8"/>
      <c r="BW46" s="8"/>
      <c r="BX46" s="8"/>
      <c r="BY46" s="8"/>
      <c r="BZ46" s="8"/>
      <c r="CA46" s="8"/>
      <c r="CB46" s="28"/>
      <c r="CC46" s="8"/>
      <c r="CD46" s="8"/>
      <c r="CE46" s="28">
        <v>1</v>
      </c>
      <c r="CF46" s="8"/>
      <c r="CG46" s="8"/>
      <c r="CH46" s="8"/>
      <c r="CI46" s="8" t="s">
        <v>876</v>
      </c>
      <c r="CJ46" s="27">
        <v>150</v>
      </c>
      <c r="CK46" s="8"/>
      <c r="CL46" s="8"/>
      <c r="CM46" s="8"/>
      <c r="CN46" s="8"/>
      <c r="CO46" s="8">
        <v>2</v>
      </c>
      <c r="CP46" s="8" t="s">
        <v>1761</v>
      </c>
      <c r="CQ46" s="8" t="s">
        <v>527</v>
      </c>
      <c r="CR46" s="27"/>
      <c r="CS46" s="27"/>
      <c r="CT46" s="27"/>
      <c r="CU46" s="27"/>
      <c r="CV46" s="29">
        <f t="shared" si="0"/>
        <v>5095.5</v>
      </c>
      <c r="CW46" s="29">
        <f>SUM(CV46:CV52)</f>
        <v>6205.5</v>
      </c>
      <c r="CX46" s="262">
        <f t="shared" si="1"/>
        <v>445.5</v>
      </c>
      <c r="CY46">
        <v>445.5</v>
      </c>
      <c r="CZ46" s="262">
        <f t="shared" si="2"/>
        <v>150</v>
      </c>
      <c r="DA46">
        <f>SUM(CZ46:CZ52)</f>
        <v>1260</v>
      </c>
      <c r="DB46" s="275">
        <f t="shared" si="3"/>
        <v>0</v>
      </c>
    </row>
    <row r="47" spans="1:106">
      <c r="A47" s="432"/>
      <c r="B47" s="684"/>
      <c r="C47" s="262"/>
      <c r="D47" s="8"/>
      <c r="E47" s="8" t="s">
        <v>1071</v>
      </c>
      <c r="F47" s="8" t="s">
        <v>1071</v>
      </c>
      <c r="G47" s="262"/>
      <c r="H47" s="8"/>
      <c r="I47" s="8" t="s">
        <v>1071</v>
      </c>
      <c r="J47" s="262"/>
      <c r="K47" s="262"/>
      <c r="L47" s="262"/>
      <c r="M47" s="8"/>
      <c r="N47" s="262"/>
      <c r="O47" s="28"/>
      <c r="P47" s="8"/>
      <c r="Q47" s="8"/>
      <c r="R47" s="8"/>
      <c r="S47" s="8"/>
      <c r="T47" s="27"/>
      <c r="U47" s="27"/>
      <c r="V47" s="29"/>
      <c r="W47" s="8"/>
      <c r="X47" s="8"/>
      <c r="Y47" s="8"/>
      <c r="Z47" s="8"/>
      <c r="AA47" s="27"/>
      <c r="AB47" s="28"/>
      <c r="AC47" s="8"/>
      <c r="AD47" s="8"/>
      <c r="AE47" s="8"/>
      <c r="AF47" s="27"/>
      <c r="AG47" s="28"/>
      <c r="AH47" s="8"/>
      <c r="AI47" s="8"/>
      <c r="AJ47" s="8"/>
      <c r="AK47" s="27"/>
      <c r="AL47" s="28"/>
      <c r="AM47" s="8"/>
      <c r="AN47" s="8"/>
      <c r="AO47" s="8"/>
      <c r="AP47" s="27"/>
      <c r="AQ47" s="28"/>
      <c r="AR47" s="8"/>
      <c r="AS47" s="8"/>
      <c r="AT47" s="27"/>
      <c r="AU47" s="29"/>
      <c r="AV47" s="2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28"/>
      <c r="BP47" s="8"/>
      <c r="BQ47" s="8"/>
      <c r="BR47" s="8"/>
      <c r="BS47" s="8"/>
      <c r="BT47" s="27"/>
      <c r="BU47" s="8"/>
      <c r="BV47" s="8"/>
      <c r="BW47" s="8"/>
      <c r="BX47" s="8"/>
      <c r="BY47" s="8"/>
      <c r="BZ47" s="8"/>
      <c r="CA47" s="8"/>
      <c r="CB47" s="28"/>
      <c r="CC47" s="8"/>
      <c r="CD47" s="8"/>
      <c r="CE47" s="28">
        <v>2</v>
      </c>
      <c r="CF47" s="8" t="s">
        <v>527</v>
      </c>
      <c r="CG47" s="8"/>
      <c r="CH47" s="8"/>
      <c r="CI47" s="8"/>
      <c r="CJ47" s="27">
        <v>300</v>
      </c>
      <c r="CK47" s="8"/>
      <c r="CL47" s="8"/>
      <c r="CM47" s="8"/>
      <c r="CN47" s="8"/>
      <c r="CO47" s="8"/>
      <c r="CP47" s="8"/>
      <c r="CQ47" s="8"/>
      <c r="CR47" s="27"/>
      <c r="CS47" s="27"/>
      <c r="CT47" s="27"/>
      <c r="CU47" s="27"/>
      <c r="CV47" s="29">
        <f t="shared" si="0"/>
        <v>300</v>
      </c>
      <c r="CW47" s="29"/>
      <c r="CX47" s="262">
        <f t="shared" si="1"/>
        <v>0</v>
      </c>
      <c r="CZ47" s="262">
        <f t="shared" si="2"/>
        <v>300</v>
      </c>
      <c r="DB47" s="275">
        <f t="shared" si="3"/>
        <v>0</v>
      </c>
    </row>
    <row r="48" spans="1:106">
      <c r="A48" s="432"/>
      <c r="B48" s="684"/>
      <c r="C48" s="262"/>
      <c r="D48" s="8"/>
      <c r="E48" s="8" t="s">
        <v>1071</v>
      </c>
      <c r="F48" s="8" t="s">
        <v>1071</v>
      </c>
      <c r="G48" s="262"/>
      <c r="H48" s="8"/>
      <c r="I48" s="8" t="s">
        <v>1071</v>
      </c>
      <c r="J48" s="262"/>
      <c r="K48" s="262"/>
      <c r="L48" s="262"/>
      <c r="M48" s="8"/>
      <c r="N48" s="262"/>
      <c r="O48" s="28"/>
      <c r="P48" s="8"/>
      <c r="Q48" s="8"/>
      <c r="R48" s="8"/>
      <c r="S48" s="8"/>
      <c r="T48" s="27"/>
      <c r="U48" s="27"/>
      <c r="V48" s="29"/>
      <c r="W48" s="8"/>
      <c r="X48" s="8"/>
      <c r="Y48" s="8"/>
      <c r="Z48" s="8"/>
      <c r="AA48" s="27"/>
      <c r="AB48" s="28"/>
      <c r="AC48" s="8"/>
      <c r="AD48" s="8"/>
      <c r="AE48" s="8"/>
      <c r="AF48" s="27"/>
      <c r="AG48" s="28"/>
      <c r="AH48" s="8"/>
      <c r="AI48" s="8"/>
      <c r="AJ48" s="8"/>
      <c r="AK48" s="27"/>
      <c r="AL48" s="28"/>
      <c r="AM48" s="8"/>
      <c r="AN48" s="8"/>
      <c r="AO48" s="8"/>
      <c r="AP48" s="27"/>
      <c r="AQ48" s="28"/>
      <c r="AR48" s="8"/>
      <c r="AS48" s="8"/>
      <c r="AT48" s="27"/>
      <c r="AU48" s="29"/>
      <c r="AV48" s="2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28"/>
      <c r="BP48" s="8"/>
      <c r="BQ48" s="8"/>
      <c r="BR48" s="8"/>
      <c r="BS48" s="8"/>
      <c r="BT48" s="27"/>
      <c r="BU48" s="8"/>
      <c r="BV48" s="8"/>
      <c r="BW48" s="8"/>
      <c r="BX48" s="8"/>
      <c r="BY48" s="8"/>
      <c r="BZ48" s="8"/>
      <c r="CA48" s="8"/>
      <c r="CB48" s="28"/>
      <c r="CC48" s="8"/>
      <c r="CD48" s="8"/>
      <c r="CE48" s="28">
        <v>1</v>
      </c>
      <c r="CF48" s="8" t="s">
        <v>261</v>
      </c>
      <c r="CG48" s="8"/>
      <c r="CH48" s="8"/>
      <c r="CI48" s="8" t="s">
        <v>876</v>
      </c>
      <c r="CJ48" s="27">
        <v>300</v>
      </c>
      <c r="CK48" s="8"/>
      <c r="CL48" s="8"/>
      <c r="CM48" s="8"/>
      <c r="CN48" s="8"/>
      <c r="CO48" s="8"/>
      <c r="CP48" s="8"/>
      <c r="CQ48" s="8"/>
      <c r="CR48" s="27"/>
      <c r="CS48" s="27"/>
      <c r="CT48" s="27"/>
      <c r="CU48" s="27"/>
      <c r="CV48" s="29">
        <f t="shared" si="0"/>
        <v>300</v>
      </c>
      <c r="CW48" s="29"/>
      <c r="CX48" s="262">
        <f t="shared" si="1"/>
        <v>0</v>
      </c>
      <c r="CZ48" s="262">
        <f t="shared" si="2"/>
        <v>300</v>
      </c>
      <c r="DB48" s="275">
        <f t="shared" si="3"/>
        <v>0</v>
      </c>
    </row>
    <row r="49" spans="1:106">
      <c r="A49" s="432"/>
      <c r="B49" s="684"/>
      <c r="C49" s="262"/>
      <c r="D49" s="8"/>
      <c r="E49" s="8" t="s">
        <v>1071</v>
      </c>
      <c r="F49" s="8" t="s">
        <v>1071</v>
      </c>
      <c r="G49" s="262"/>
      <c r="H49" s="8"/>
      <c r="I49" s="8" t="s">
        <v>1071</v>
      </c>
      <c r="J49" s="262"/>
      <c r="K49" s="262"/>
      <c r="L49" s="262"/>
      <c r="M49" s="8"/>
      <c r="N49" s="262"/>
      <c r="O49" s="28"/>
      <c r="P49" s="8"/>
      <c r="Q49" s="8"/>
      <c r="R49" s="8"/>
      <c r="S49" s="8"/>
      <c r="T49" s="27"/>
      <c r="U49" s="27"/>
      <c r="V49" s="29"/>
      <c r="W49" s="8"/>
      <c r="X49" s="8"/>
      <c r="Y49" s="8"/>
      <c r="Z49" s="8"/>
      <c r="AA49" s="27"/>
      <c r="AB49" s="28"/>
      <c r="AC49" s="8"/>
      <c r="AD49" s="8"/>
      <c r="AE49" s="8"/>
      <c r="AF49" s="27"/>
      <c r="AG49" s="28"/>
      <c r="AH49" s="8"/>
      <c r="AI49" s="8"/>
      <c r="AJ49" s="8"/>
      <c r="AK49" s="27"/>
      <c r="AL49" s="28"/>
      <c r="AM49" s="8"/>
      <c r="AN49" s="8"/>
      <c r="AO49" s="8"/>
      <c r="AP49" s="27"/>
      <c r="AQ49" s="28"/>
      <c r="AR49" s="8"/>
      <c r="AS49" s="8"/>
      <c r="AT49" s="27"/>
      <c r="AU49" s="29"/>
      <c r="AV49" s="2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28"/>
      <c r="BP49" s="8"/>
      <c r="BQ49" s="8"/>
      <c r="BR49" s="8"/>
      <c r="BS49" s="8"/>
      <c r="BT49" s="27"/>
      <c r="BU49" s="8"/>
      <c r="BV49" s="8"/>
      <c r="BW49" s="8"/>
      <c r="BX49" s="8"/>
      <c r="BY49" s="8"/>
      <c r="BZ49" s="8"/>
      <c r="CA49" s="8"/>
      <c r="CB49" s="28"/>
      <c r="CC49" s="8"/>
      <c r="CD49" s="8"/>
      <c r="CE49" s="28">
        <v>1</v>
      </c>
      <c r="CF49" s="8" t="s">
        <v>191</v>
      </c>
      <c r="CG49" s="8" t="s">
        <v>45</v>
      </c>
      <c r="CH49" s="8"/>
      <c r="CI49" s="8" t="s">
        <v>1762</v>
      </c>
      <c r="CJ49" s="27">
        <v>150</v>
      </c>
      <c r="CK49" s="8"/>
      <c r="CL49" s="8"/>
      <c r="CM49" s="8"/>
      <c r="CN49" s="8"/>
      <c r="CO49" s="8"/>
      <c r="CP49" s="8"/>
      <c r="CQ49" s="8"/>
      <c r="CR49" s="27"/>
      <c r="CS49" s="27"/>
      <c r="CT49" s="27"/>
      <c r="CU49" s="27"/>
      <c r="CV49" s="29">
        <f t="shared" si="0"/>
        <v>150</v>
      </c>
      <c r="CW49" s="29"/>
      <c r="CX49" s="262">
        <f t="shared" si="1"/>
        <v>0</v>
      </c>
      <c r="CZ49" s="262">
        <f t="shared" si="2"/>
        <v>150</v>
      </c>
      <c r="DB49" s="275">
        <f t="shared" si="3"/>
        <v>0</v>
      </c>
    </row>
    <row r="50" spans="1:106">
      <c r="A50" s="432"/>
      <c r="B50" s="684"/>
      <c r="C50" s="262"/>
      <c r="D50" s="8"/>
      <c r="E50" s="8" t="s">
        <v>1071</v>
      </c>
      <c r="F50" s="8" t="s">
        <v>1071</v>
      </c>
      <c r="G50" s="262"/>
      <c r="H50" s="8"/>
      <c r="I50" s="8" t="s">
        <v>1071</v>
      </c>
      <c r="J50" s="262"/>
      <c r="K50" s="262"/>
      <c r="L50" s="262"/>
      <c r="M50" s="8"/>
      <c r="N50" s="262"/>
      <c r="O50" s="28"/>
      <c r="P50" s="8"/>
      <c r="Q50" s="8"/>
      <c r="R50" s="8"/>
      <c r="S50" s="8"/>
      <c r="T50" s="27"/>
      <c r="U50" s="27"/>
      <c r="V50" s="29"/>
      <c r="W50" s="8"/>
      <c r="X50" s="8"/>
      <c r="Y50" s="8"/>
      <c r="Z50" s="8"/>
      <c r="AA50" s="27"/>
      <c r="AB50" s="28"/>
      <c r="AC50" s="8"/>
      <c r="AD50" s="8"/>
      <c r="AE50" s="8"/>
      <c r="AF50" s="27"/>
      <c r="AG50" s="28"/>
      <c r="AH50" s="8"/>
      <c r="AI50" s="8"/>
      <c r="AJ50" s="8"/>
      <c r="AK50" s="27"/>
      <c r="AL50" s="28"/>
      <c r="AM50" s="8"/>
      <c r="AN50" s="8"/>
      <c r="AO50" s="8"/>
      <c r="AP50" s="27"/>
      <c r="AQ50" s="28"/>
      <c r="AR50" s="8"/>
      <c r="AS50" s="8"/>
      <c r="AT50" s="27"/>
      <c r="AU50" s="29"/>
      <c r="AV50" s="2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28"/>
      <c r="BP50" s="8"/>
      <c r="BQ50" s="8"/>
      <c r="BR50" s="8"/>
      <c r="BS50" s="8"/>
      <c r="BT50" s="27"/>
      <c r="BU50" s="8"/>
      <c r="BV50" s="8"/>
      <c r="BW50" s="8"/>
      <c r="BX50" s="8"/>
      <c r="BY50" s="8"/>
      <c r="BZ50" s="8"/>
      <c r="CA50" s="8"/>
      <c r="CB50" s="28"/>
      <c r="CC50" s="8"/>
      <c r="CD50" s="8"/>
      <c r="CE50" s="28">
        <v>2</v>
      </c>
      <c r="CF50" s="8"/>
      <c r="CG50" s="8"/>
      <c r="CH50" s="8"/>
      <c r="CI50" s="8" t="s">
        <v>1263</v>
      </c>
      <c r="CJ50" s="27">
        <v>300</v>
      </c>
      <c r="CK50" s="8"/>
      <c r="CL50" s="8"/>
      <c r="CM50" s="8"/>
      <c r="CN50" s="8"/>
      <c r="CO50" s="8"/>
      <c r="CP50" s="8"/>
      <c r="CQ50" s="8"/>
      <c r="CR50" s="27"/>
      <c r="CS50" s="27"/>
      <c r="CT50" s="27"/>
      <c r="CU50" s="27"/>
      <c r="CV50" s="29">
        <f t="shared" si="0"/>
        <v>300</v>
      </c>
      <c r="CW50" s="29"/>
      <c r="CX50" s="262">
        <f t="shared" si="1"/>
        <v>0</v>
      </c>
      <c r="CZ50" s="262">
        <f t="shared" si="2"/>
        <v>300</v>
      </c>
      <c r="DB50" s="275">
        <f t="shared" si="3"/>
        <v>0</v>
      </c>
    </row>
    <row r="51" spans="1:106">
      <c r="A51" s="432"/>
      <c r="B51" s="684"/>
      <c r="C51" s="262"/>
      <c r="D51" s="8"/>
      <c r="E51" s="8" t="s">
        <v>1071</v>
      </c>
      <c r="F51" s="8" t="s">
        <v>1071</v>
      </c>
      <c r="G51" s="262"/>
      <c r="H51" s="8"/>
      <c r="I51" s="8" t="s">
        <v>1071</v>
      </c>
      <c r="J51" s="262"/>
      <c r="K51" s="262"/>
      <c r="L51" s="262"/>
      <c r="M51" s="8"/>
      <c r="N51" s="262"/>
      <c r="O51" s="28"/>
      <c r="P51" s="8"/>
      <c r="Q51" s="8"/>
      <c r="R51" s="8"/>
      <c r="S51" s="8"/>
      <c r="T51" s="27"/>
      <c r="U51" s="27"/>
      <c r="V51" s="29"/>
      <c r="W51" s="8"/>
      <c r="X51" s="8"/>
      <c r="Y51" s="8"/>
      <c r="Z51" s="8"/>
      <c r="AA51" s="27"/>
      <c r="AB51" s="28"/>
      <c r="AC51" s="8"/>
      <c r="AD51" s="8"/>
      <c r="AE51" s="8"/>
      <c r="AF51" s="27"/>
      <c r="AG51" s="28"/>
      <c r="AH51" s="8"/>
      <c r="AI51" s="8"/>
      <c r="AJ51" s="8"/>
      <c r="AK51" s="27"/>
      <c r="AL51" s="28"/>
      <c r="AM51" s="8"/>
      <c r="AN51" s="8"/>
      <c r="AO51" s="8"/>
      <c r="AP51" s="27"/>
      <c r="AQ51" s="28"/>
      <c r="AR51" s="8"/>
      <c r="AS51" s="8"/>
      <c r="AT51" s="27"/>
      <c r="AU51" s="29"/>
      <c r="AV51" s="2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28"/>
      <c r="BP51" s="8"/>
      <c r="BQ51" s="8"/>
      <c r="BR51" s="8"/>
      <c r="BS51" s="8"/>
      <c r="BT51" s="27"/>
      <c r="BU51" s="8"/>
      <c r="BV51" s="8"/>
      <c r="BW51" s="8"/>
      <c r="BX51" s="8"/>
      <c r="BY51" s="8"/>
      <c r="BZ51" s="8"/>
      <c r="CA51" s="8"/>
      <c r="CB51" s="28"/>
      <c r="CC51" s="8"/>
      <c r="CD51" s="8"/>
      <c r="CE51" s="28">
        <v>1</v>
      </c>
      <c r="CF51" s="8" t="s">
        <v>290</v>
      </c>
      <c r="CG51" s="8"/>
      <c r="CH51" s="8"/>
      <c r="CI51" s="8"/>
      <c r="CJ51" s="27">
        <v>60</v>
      </c>
      <c r="CK51" s="8"/>
      <c r="CL51" s="8"/>
      <c r="CM51" s="8"/>
      <c r="CN51" s="8"/>
      <c r="CO51" s="8"/>
      <c r="CP51" s="8"/>
      <c r="CQ51" s="8"/>
      <c r="CR51" s="27"/>
      <c r="CS51" s="27"/>
      <c r="CT51" s="27"/>
      <c r="CU51" s="27"/>
      <c r="CV51" s="29">
        <f t="shared" si="0"/>
        <v>60</v>
      </c>
      <c r="CW51" s="29"/>
      <c r="CX51" s="262">
        <f t="shared" si="1"/>
        <v>0</v>
      </c>
      <c r="CZ51" s="262">
        <f t="shared" si="2"/>
        <v>60</v>
      </c>
      <c r="DB51" s="275">
        <f t="shared" si="3"/>
        <v>0</v>
      </c>
    </row>
    <row r="52" spans="1:106">
      <c r="A52" s="432"/>
      <c r="B52" s="684"/>
      <c r="C52" s="31"/>
      <c r="D52" s="31"/>
      <c r="E52" s="31" t="s">
        <v>1071</v>
      </c>
      <c r="F52" s="31" t="s">
        <v>1071</v>
      </c>
      <c r="G52" s="31"/>
      <c r="H52" s="31"/>
      <c r="I52" s="31" t="s">
        <v>1071</v>
      </c>
      <c r="J52" s="31"/>
      <c r="K52" s="31"/>
      <c r="L52" s="31"/>
      <c r="M52" s="31"/>
      <c r="N52" s="31"/>
      <c r="O52" s="38"/>
      <c r="P52" s="31"/>
      <c r="Q52" s="31"/>
      <c r="R52" s="31"/>
      <c r="S52" s="31"/>
      <c r="T52" s="37"/>
      <c r="U52" s="37"/>
      <c r="V52" s="39"/>
      <c r="W52" s="31"/>
      <c r="X52" s="31"/>
      <c r="Y52" s="31"/>
      <c r="Z52" s="31"/>
      <c r="AA52" s="37"/>
      <c r="AB52" s="38"/>
      <c r="AC52" s="31"/>
      <c r="AD52" s="31"/>
      <c r="AE52" s="31"/>
      <c r="AF52" s="37"/>
      <c r="AG52" s="38"/>
      <c r="AH52" s="31"/>
      <c r="AI52" s="31"/>
      <c r="AJ52" s="31"/>
      <c r="AK52" s="37"/>
      <c r="AL52" s="38"/>
      <c r="AM52" s="31"/>
      <c r="AN52" s="31"/>
      <c r="AO52" s="31"/>
      <c r="AP52" s="37"/>
      <c r="AQ52" s="38"/>
      <c r="AR52" s="31"/>
      <c r="AS52" s="31"/>
      <c r="AT52" s="37"/>
      <c r="AU52" s="39"/>
      <c r="AV52" s="38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8"/>
      <c r="BP52" s="31"/>
      <c r="BQ52" s="31"/>
      <c r="BR52" s="31"/>
      <c r="BS52" s="31"/>
      <c r="BT52" s="37"/>
      <c r="BU52" s="31"/>
      <c r="BV52" s="31"/>
      <c r="BW52" s="31"/>
      <c r="BX52" s="31"/>
      <c r="BY52" s="31"/>
      <c r="BZ52" s="31"/>
      <c r="CA52" s="31"/>
      <c r="CB52" s="38"/>
      <c r="CC52" s="31"/>
      <c r="CD52" s="31"/>
      <c r="CE52" s="38">
        <v>1</v>
      </c>
      <c r="CF52" s="31" t="s">
        <v>1763</v>
      </c>
      <c r="CG52" s="31"/>
      <c r="CH52" s="31"/>
      <c r="CI52" s="31" t="s">
        <v>1263</v>
      </c>
      <c r="CJ52" s="37"/>
      <c r="CK52" s="31"/>
      <c r="CL52" s="31"/>
      <c r="CM52" s="31"/>
      <c r="CN52" s="31"/>
      <c r="CO52" s="31"/>
      <c r="CP52" s="31"/>
      <c r="CQ52" s="31"/>
      <c r="CR52" s="37"/>
      <c r="CS52" s="37"/>
      <c r="CT52" s="37"/>
      <c r="CU52" s="37"/>
      <c r="CV52" s="29">
        <f t="shared" si="0"/>
        <v>0</v>
      </c>
      <c r="CW52" s="29"/>
      <c r="CX52" s="262">
        <f t="shared" si="1"/>
        <v>0</v>
      </c>
      <c r="CZ52" s="262">
        <f t="shared" si="2"/>
        <v>0</v>
      </c>
      <c r="DB52" s="275">
        <f t="shared" si="3"/>
        <v>0</v>
      </c>
    </row>
    <row r="63" spans="1:106" ht="15" customHeight="1">
      <c r="I63" s="262"/>
      <c r="J63" s="262"/>
      <c r="K63" s="262"/>
      <c r="L63" s="262"/>
      <c r="M63" s="262"/>
      <c r="N63" s="262"/>
      <c r="O63" s="262"/>
      <c r="P63" s="262"/>
      <c r="Q63" s="262"/>
      <c r="R63" s="262"/>
    </row>
    <row r="64" spans="1:106">
      <c r="I64" s="262" t="s">
        <v>2202</v>
      </c>
      <c r="J64" s="262" t="s">
        <v>711</v>
      </c>
      <c r="K64" s="262" t="s">
        <v>17</v>
      </c>
      <c r="L64" s="262" t="s">
        <v>2203</v>
      </c>
      <c r="M64" s="262"/>
      <c r="N64" s="262"/>
      <c r="O64" s="262"/>
      <c r="Q64" s="262" t="s">
        <v>87</v>
      </c>
      <c r="R64" s="262" t="s">
        <v>2206</v>
      </c>
    </row>
    <row r="65" spans="7:25">
      <c r="I65" s="262"/>
      <c r="J65" s="262"/>
      <c r="K65" s="262"/>
      <c r="L65" s="262" t="s">
        <v>2204</v>
      </c>
      <c r="M65" s="262" t="s">
        <v>2020</v>
      </c>
      <c r="N65" s="262" t="s">
        <v>128</v>
      </c>
      <c r="O65" s="262" t="s">
        <v>17</v>
      </c>
      <c r="P65" s="275" t="s">
        <v>100</v>
      </c>
      <c r="Q65" s="262"/>
      <c r="R65" s="262"/>
    </row>
    <row r="66" spans="7:25">
      <c r="H66" t="s">
        <v>2220</v>
      </c>
      <c r="I66" s="262">
        <v>103</v>
      </c>
      <c r="J66" s="262" t="s">
        <v>75</v>
      </c>
      <c r="K66" s="262" t="s">
        <v>2205</v>
      </c>
      <c r="L66" s="262"/>
      <c r="M66" s="262"/>
      <c r="N66" s="262"/>
      <c r="O66" s="262"/>
      <c r="P66" s="275"/>
      <c r="Q66" s="262"/>
      <c r="R66" s="262"/>
    </row>
    <row r="67" spans="7:25">
      <c r="H67" t="s">
        <v>2221</v>
      </c>
      <c r="I67" s="262">
        <v>94</v>
      </c>
      <c r="J67" s="262" t="s">
        <v>75</v>
      </c>
      <c r="K67" s="262" t="s">
        <v>2205</v>
      </c>
      <c r="L67" s="262"/>
      <c r="M67" s="262"/>
      <c r="N67" s="262"/>
      <c r="O67" s="262"/>
      <c r="Q67" s="262"/>
      <c r="R67" s="262"/>
      <c r="T67" s="262"/>
    </row>
    <row r="68" spans="7:25">
      <c r="H68" t="s">
        <v>2222</v>
      </c>
      <c r="I68" s="262">
        <v>97</v>
      </c>
      <c r="J68" s="262" t="s">
        <v>75</v>
      </c>
      <c r="K68" s="262" t="s">
        <v>288</v>
      </c>
      <c r="L68" s="262"/>
      <c r="M68" s="262"/>
      <c r="N68" s="262"/>
      <c r="O68" s="262"/>
      <c r="Q68" s="262"/>
      <c r="R68" s="262"/>
      <c r="T68" s="262"/>
    </row>
    <row r="69" spans="7:25">
      <c r="H69" s="279">
        <v>43286</v>
      </c>
      <c r="I69" s="262">
        <v>1</v>
      </c>
      <c r="J69" s="262" t="s">
        <v>38</v>
      </c>
      <c r="K69" s="262" t="s">
        <v>178</v>
      </c>
      <c r="L69" s="262"/>
      <c r="M69" s="262"/>
      <c r="N69" s="262"/>
      <c r="O69" s="262"/>
      <c r="Q69" s="262"/>
      <c r="R69" s="262"/>
      <c r="T69" s="262"/>
    </row>
    <row r="70" spans="7:25">
      <c r="H70" t="s">
        <v>2223</v>
      </c>
      <c r="I70" s="262">
        <v>25</v>
      </c>
      <c r="J70" s="262" t="s">
        <v>43</v>
      </c>
      <c r="K70" s="262" t="s">
        <v>2207</v>
      </c>
      <c r="L70" s="262"/>
      <c r="M70" s="262"/>
      <c r="N70" s="262"/>
      <c r="O70" s="262"/>
      <c r="Q70" s="262"/>
      <c r="R70" s="262"/>
      <c r="T70" s="262"/>
    </row>
    <row r="71" spans="7:25">
      <c r="H71" t="s">
        <v>2224</v>
      </c>
      <c r="I71" s="262">
        <v>7</v>
      </c>
      <c r="J71" s="262" t="s">
        <v>43</v>
      </c>
      <c r="K71" s="262" t="s">
        <v>2208</v>
      </c>
      <c r="L71" s="262"/>
      <c r="M71" s="262"/>
      <c r="N71" s="262"/>
      <c r="O71" s="262"/>
      <c r="Q71" s="262"/>
      <c r="R71" s="262"/>
      <c r="T71" s="262"/>
    </row>
    <row r="72" spans="7:25">
      <c r="H72" t="s">
        <v>2225</v>
      </c>
      <c r="I72" s="262">
        <v>156</v>
      </c>
      <c r="J72" s="262" t="s">
        <v>75</v>
      </c>
      <c r="K72" s="262" t="s">
        <v>191</v>
      </c>
      <c r="L72" s="262"/>
      <c r="M72" s="262"/>
      <c r="N72" s="262"/>
      <c r="O72" s="262"/>
      <c r="Q72" s="262"/>
      <c r="R72" s="262"/>
      <c r="T72" s="262"/>
    </row>
    <row r="73" spans="7:25">
      <c r="H73">
        <v>346</v>
      </c>
      <c r="I73" s="262">
        <v>6</v>
      </c>
      <c r="J73" s="262" t="s">
        <v>46</v>
      </c>
      <c r="K73" s="262" t="s">
        <v>178</v>
      </c>
      <c r="L73" s="262"/>
      <c r="M73" s="262"/>
      <c r="N73" s="262"/>
      <c r="O73" s="262"/>
      <c r="Q73" s="262"/>
      <c r="R73" s="262"/>
      <c r="T73" s="262"/>
    </row>
    <row r="74" spans="7:25">
      <c r="H74" t="s">
        <v>2226</v>
      </c>
      <c r="I74" s="262">
        <v>12</v>
      </c>
      <c r="J74" s="262" t="s">
        <v>47</v>
      </c>
      <c r="K74" s="262" t="s">
        <v>378</v>
      </c>
      <c r="L74" s="262"/>
      <c r="M74" s="262"/>
      <c r="N74" s="262"/>
      <c r="O74" s="262"/>
      <c r="Q74" s="262"/>
      <c r="R74" s="262"/>
      <c r="T74" s="262"/>
    </row>
    <row r="75" spans="7:25">
      <c r="H75">
        <v>347</v>
      </c>
      <c r="I75" s="262">
        <v>7</v>
      </c>
      <c r="J75" s="262" t="s">
        <v>46</v>
      </c>
      <c r="K75" s="262" t="s">
        <v>316</v>
      </c>
      <c r="L75" s="262"/>
      <c r="M75" s="262"/>
      <c r="N75" s="262"/>
      <c r="O75" s="262"/>
      <c r="Q75" s="262"/>
      <c r="R75" s="262"/>
      <c r="T75" s="262"/>
    </row>
    <row r="76" spans="7:25">
      <c r="G76" s="185"/>
      <c r="H76" s="185"/>
      <c r="I76" s="185"/>
      <c r="J76" s="185"/>
      <c r="K76" s="185"/>
      <c r="L76" s="185"/>
      <c r="M76" s="185"/>
      <c r="N76" s="185"/>
      <c r="O76" s="185"/>
      <c r="P76" s="185"/>
      <c r="Q76" s="185"/>
      <c r="R76" s="185"/>
      <c r="S76" s="185"/>
      <c r="T76" s="272"/>
      <c r="U76" s="683"/>
      <c r="V76" s="185"/>
      <c r="W76" s="185"/>
      <c r="X76" s="185"/>
      <c r="Y76" s="185"/>
    </row>
    <row r="77" spans="7:25">
      <c r="G77" s="185"/>
      <c r="H77" s="185"/>
      <c r="I77" s="185"/>
      <c r="J77" s="185"/>
      <c r="K77" s="185"/>
      <c r="L77" s="185"/>
      <c r="M77" s="185"/>
      <c r="N77" s="185"/>
      <c r="O77" s="185"/>
      <c r="P77" s="185"/>
      <c r="Q77" s="185"/>
      <c r="R77" s="185"/>
      <c r="S77" s="185"/>
      <c r="T77" s="272"/>
      <c r="U77" s="683"/>
      <c r="V77" s="185"/>
      <c r="W77" s="185"/>
      <c r="X77" s="185"/>
      <c r="Y77" s="185"/>
    </row>
    <row r="78" spans="7:25">
      <c r="G78" s="185"/>
      <c r="H78" s="244"/>
      <c r="I78" s="244"/>
      <c r="J78" s="244"/>
      <c r="K78" s="244"/>
      <c r="L78" s="244"/>
      <c r="M78" s="244"/>
      <c r="N78" s="244"/>
      <c r="O78" s="185"/>
      <c r="P78" s="185"/>
      <c r="Q78" s="185"/>
      <c r="R78" s="185"/>
      <c r="S78" s="185"/>
      <c r="T78" s="272"/>
      <c r="U78" s="683"/>
      <c r="V78" s="185"/>
      <c r="W78" s="185"/>
      <c r="X78" s="185"/>
      <c r="Y78" s="185"/>
    </row>
    <row r="79" spans="7:25"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244"/>
      <c r="V79" s="185"/>
      <c r="W79" s="185"/>
      <c r="X79" s="185"/>
      <c r="Y79" s="185"/>
    </row>
    <row r="80" spans="7:25">
      <c r="G80" s="185"/>
      <c r="H80" s="185"/>
      <c r="I80" s="185"/>
      <c r="J80" s="185"/>
      <c r="K80" s="185"/>
      <c r="L80" s="262" t="s">
        <v>2214</v>
      </c>
      <c r="M80" s="185"/>
      <c r="N80" s="185"/>
      <c r="O80" s="185"/>
      <c r="P80" s="185"/>
      <c r="Q80" s="185"/>
      <c r="R80" s="185"/>
      <c r="S80" s="185"/>
      <c r="T80" s="185"/>
      <c r="U80" s="244"/>
      <c r="V80" s="185"/>
      <c r="W80" s="185"/>
      <c r="X80" s="185"/>
      <c r="Y80" s="185"/>
    </row>
    <row r="81" spans="7:25">
      <c r="G81" s="185"/>
      <c r="H81" s="185"/>
      <c r="I81" s="185"/>
      <c r="J81" s="185"/>
      <c r="K81" s="272"/>
      <c r="L81" s="272"/>
      <c r="M81" s="272"/>
      <c r="N81" s="185"/>
      <c r="O81" s="185"/>
      <c r="P81" s="185"/>
      <c r="Q81" s="185"/>
      <c r="R81" s="185"/>
      <c r="S81" s="185"/>
      <c r="T81" s="185"/>
      <c r="U81" s="244"/>
      <c r="V81" s="185"/>
      <c r="W81" s="185"/>
      <c r="X81" s="185"/>
      <c r="Y81" s="185"/>
    </row>
    <row r="82" spans="7:25">
      <c r="G82" s="185"/>
      <c r="H82" s="185"/>
      <c r="I82" s="185"/>
      <c r="J82" s="185"/>
      <c r="K82" s="272"/>
      <c r="L82" s="272"/>
      <c r="M82" s="272"/>
      <c r="N82" s="185"/>
      <c r="O82" s="185"/>
      <c r="P82" s="185"/>
      <c r="Q82" s="185"/>
      <c r="R82" s="185"/>
      <c r="S82" s="185"/>
      <c r="T82" s="185"/>
      <c r="U82" s="244"/>
      <c r="V82" s="185"/>
      <c r="W82" s="185"/>
      <c r="X82" s="185"/>
      <c r="Y82" s="185"/>
    </row>
    <row r="83" spans="7:25">
      <c r="G83" s="185"/>
      <c r="H83" s="185"/>
      <c r="I83" s="185"/>
      <c r="J83" s="185"/>
      <c r="K83" s="272"/>
      <c r="L83" s="272"/>
      <c r="M83" s="272"/>
      <c r="N83" s="185"/>
      <c r="O83" s="185"/>
      <c r="P83" s="185"/>
      <c r="Q83" s="185"/>
      <c r="R83" s="185"/>
      <c r="S83" s="185"/>
      <c r="T83" s="185"/>
      <c r="U83" s="244"/>
      <c r="V83" s="185"/>
      <c r="W83" s="185"/>
      <c r="X83" s="185"/>
      <c r="Y83" s="185"/>
    </row>
    <row r="84" spans="7:25">
      <c r="G84" s="185"/>
      <c r="H84" s="185"/>
      <c r="I84" s="185"/>
      <c r="J84" s="185"/>
      <c r="K84" s="185"/>
      <c r="L84" s="185"/>
      <c r="M84" s="185"/>
      <c r="N84" s="185"/>
      <c r="O84" s="185"/>
      <c r="P84" s="185"/>
      <c r="Q84" s="185"/>
      <c r="R84" s="185"/>
      <c r="S84" s="185"/>
      <c r="T84" s="185"/>
      <c r="U84" s="244"/>
      <c r="V84" s="185"/>
      <c r="W84" s="185"/>
      <c r="X84" s="185"/>
      <c r="Y84" s="185"/>
    </row>
    <row r="85" spans="7:25">
      <c r="G85" s="185"/>
      <c r="H85" s="185"/>
      <c r="I85" s="185"/>
      <c r="J85" s="185"/>
      <c r="K85" s="185"/>
      <c r="L85" s="185"/>
      <c r="M85" s="185"/>
      <c r="N85" s="185"/>
      <c r="O85" s="185"/>
      <c r="P85" s="185"/>
      <c r="Q85" s="185"/>
      <c r="R85" s="185"/>
      <c r="S85" s="185"/>
      <c r="T85" s="185"/>
      <c r="U85" s="244"/>
      <c r="V85" s="185"/>
      <c r="W85" s="185"/>
      <c r="X85" s="185"/>
      <c r="Y85" s="185"/>
    </row>
    <row r="86" spans="7:25">
      <c r="G86" s="185"/>
      <c r="H86" s="185"/>
      <c r="I86" s="185"/>
      <c r="J86" s="185"/>
      <c r="K86" s="185"/>
      <c r="L86" s="185"/>
      <c r="M86" s="185"/>
      <c r="N86" s="185"/>
      <c r="O86" s="185"/>
      <c r="P86" s="185"/>
      <c r="Q86" s="185"/>
      <c r="R86" s="185"/>
      <c r="S86" s="273"/>
      <c r="T86" s="244"/>
      <c r="U86" s="244"/>
      <c r="V86" s="244"/>
      <c r="W86" s="244"/>
      <c r="X86" s="185"/>
      <c r="Y86" s="185"/>
    </row>
    <row r="87" spans="7:25">
      <c r="G87" s="185"/>
      <c r="H87" s="185"/>
      <c r="I87" s="185"/>
      <c r="J87" s="185"/>
      <c r="K87" s="185"/>
      <c r="L87" s="185"/>
      <c r="M87" s="185"/>
      <c r="N87" s="185"/>
      <c r="O87" s="185"/>
      <c r="P87" s="185"/>
      <c r="Q87" s="185"/>
      <c r="R87" s="185"/>
      <c r="S87" s="185"/>
      <c r="T87" s="185"/>
      <c r="U87" s="185"/>
      <c r="V87" s="185"/>
      <c r="W87" s="185"/>
      <c r="X87" s="185"/>
      <c r="Y87" s="185"/>
    </row>
    <row r="88" spans="7:25">
      <c r="G88" s="185"/>
      <c r="H88" s="185"/>
      <c r="I88" s="185"/>
      <c r="J88" s="185"/>
      <c r="K88" s="185"/>
      <c r="L88" s="185"/>
      <c r="M88" s="185"/>
      <c r="N88" s="185"/>
      <c r="O88" s="185"/>
      <c r="P88" s="185"/>
      <c r="Q88" s="185"/>
      <c r="R88" s="185"/>
      <c r="S88" s="185"/>
      <c r="T88" s="185"/>
      <c r="U88" s="185"/>
      <c r="V88" s="185"/>
      <c r="W88" s="185"/>
      <c r="X88" s="185"/>
      <c r="Y88" s="185"/>
    </row>
    <row r="89" spans="7:25">
      <c r="G89" s="185"/>
      <c r="H89" s="185"/>
      <c r="I89" s="185"/>
      <c r="J89" s="185"/>
      <c r="K89" s="244"/>
      <c r="L89" s="244"/>
      <c r="M89" s="244"/>
      <c r="N89" s="185"/>
      <c r="O89" s="185"/>
      <c r="P89" s="185"/>
      <c r="Q89" s="185"/>
      <c r="R89" s="185"/>
      <c r="S89" s="185"/>
      <c r="T89" s="185"/>
      <c r="U89" s="185"/>
      <c r="V89" s="185"/>
      <c r="W89" s="185"/>
      <c r="X89" s="185"/>
      <c r="Y89" s="185"/>
    </row>
    <row r="90" spans="7:25">
      <c r="G90" s="185"/>
      <c r="H90" s="185"/>
      <c r="I90" s="185"/>
      <c r="J90" s="273"/>
      <c r="K90" s="244"/>
      <c r="L90" s="244"/>
      <c r="M90" s="244"/>
      <c r="N90" s="244"/>
      <c r="O90" s="185"/>
      <c r="P90" s="185"/>
      <c r="Q90" s="185"/>
      <c r="R90" s="185"/>
      <c r="S90" s="185"/>
      <c r="T90" s="185"/>
      <c r="U90" s="185"/>
      <c r="V90" s="185"/>
      <c r="W90" s="185"/>
      <c r="X90" s="185"/>
      <c r="Y90" s="185"/>
    </row>
    <row r="91" spans="7:25"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244"/>
      <c r="R91" s="244"/>
      <c r="S91" s="244"/>
      <c r="T91" s="244"/>
      <c r="U91" s="244"/>
      <c r="V91" s="244"/>
      <c r="W91" s="244"/>
      <c r="X91" s="185"/>
      <c r="Y91" s="185"/>
    </row>
    <row r="92" spans="7:25"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</row>
    <row r="93" spans="7:25">
      <c r="G93" s="185"/>
      <c r="H93" s="185"/>
      <c r="I93" s="185"/>
      <c r="J93" s="185"/>
      <c r="K93" s="244"/>
      <c r="L93" s="244"/>
      <c r="M93" s="244"/>
      <c r="N93" s="185"/>
      <c r="O93" s="185"/>
      <c r="P93" s="185"/>
      <c r="Q93" s="185"/>
      <c r="R93" s="185"/>
      <c r="S93" s="185"/>
      <c r="T93" s="185"/>
      <c r="U93" s="185"/>
      <c r="V93" s="185"/>
      <c r="W93" s="185"/>
      <c r="X93" s="185"/>
      <c r="Y93" s="185"/>
    </row>
    <row r="94" spans="7:25">
      <c r="G94" s="185"/>
      <c r="H94" s="185"/>
      <c r="I94" s="185"/>
      <c r="J94" s="185"/>
      <c r="K94" s="244"/>
      <c r="L94" s="244"/>
      <c r="M94" s="244"/>
      <c r="N94" s="244"/>
      <c r="O94" s="185"/>
      <c r="P94" s="185"/>
      <c r="Q94" s="185"/>
      <c r="R94" s="185"/>
      <c r="S94" s="185"/>
      <c r="T94" s="185"/>
      <c r="U94" s="185"/>
      <c r="V94" s="185"/>
      <c r="W94" s="185"/>
      <c r="X94" s="185"/>
      <c r="Y94" s="185"/>
    </row>
    <row r="95" spans="7:25">
      <c r="G95" s="185"/>
      <c r="H95" s="185"/>
      <c r="I95" s="185"/>
      <c r="J95" s="185"/>
      <c r="K95" s="185"/>
      <c r="L95" s="185"/>
      <c r="M95" s="185"/>
      <c r="N95" s="185"/>
      <c r="O95" s="185"/>
      <c r="P95" s="185"/>
      <c r="Q95" s="185"/>
      <c r="R95" s="185"/>
      <c r="S95" s="185"/>
      <c r="T95" s="185"/>
      <c r="U95" s="185"/>
      <c r="V95" s="185"/>
      <c r="W95" s="185"/>
      <c r="X95" s="185"/>
      <c r="Y95" s="185"/>
    </row>
    <row r="96" spans="7:25">
      <c r="G96" s="185"/>
      <c r="H96" s="185"/>
      <c r="I96" s="185"/>
      <c r="J96" s="185"/>
      <c r="K96" s="185"/>
      <c r="L96" s="185"/>
      <c r="M96" s="185"/>
      <c r="N96" s="185"/>
      <c r="O96" s="185"/>
      <c r="P96" s="185"/>
      <c r="Q96" s="185"/>
      <c r="R96" s="185"/>
      <c r="S96" s="185"/>
      <c r="T96" s="185"/>
      <c r="U96" s="185"/>
      <c r="V96" s="185"/>
      <c r="W96" s="185"/>
      <c r="X96" s="185"/>
      <c r="Y96" s="185"/>
    </row>
    <row r="97" spans="7:25">
      <c r="G97" s="185"/>
      <c r="H97" s="272"/>
      <c r="I97" s="272"/>
      <c r="J97" s="244"/>
      <c r="K97" s="244"/>
      <c r="L97" s="244"/>
      <c r="M97" s="244"/>
      <c r="N97" s="244"/>
      <c r="O97" s="185"/>
      <c r="P97" s="185"/>
      <c r="Q97" s="185"/>
      <c r="R97" s="185"/>
      <c r="S97" s="185"/>
      <c r="T97" s="185"/>
      <c r="U97" s="185"/>
      <c r="V97" s="185"/>
      <c r="W97" s="185"/>
      <c r="X97" s="185"/>
      <c r="Y97" s="185"/>
    </row>
    <row r="98" spans="7:25">
      <c r="G98" s="185"/>
      <c r="H98" s="272"/>
      <c r="I98" s="272"/>
      <c r="J98" s="185"/>
      <c r="K98" s="244"/>
      <c r="L98" s="244"/>
      <c r="M98" s="244"/>
      <c r="N98" s="185"/>
      <c r="O98" s="185"/>
      <c r="P98" s="185"/>
      <c r="Q98" s="185"/>
      <c r="R98" s="185"/>
      <c r="S98" s="185"/>
      <c r="T98" s="185"/>
      <c r="U98" s="185"/>
      <c r="V98" s="185"/>
      <c r="W98" s="185"/>
      <c r="X98" s="185"/>
      <c r="Y98" s="185"/>
    </row>
    <row r="99" spans="7:25">
      <c r="G99" s="185"/>
      <c r="H99" s="272"/>
      <c r="I99" s="272"/>
      <c r="J99" s="185"/>
      <c r="K99" s="244"/>
      <c r="L99" s="244"/>
      <c r="M99" s="244"/>
      <c r="N99" s="185"/>
      <c r="O99" s="185"/>
      <c r="P99" s="185"/>
      <c r="Q99" s="185"/>
      <c r="R99" s="185"/>
      <c r="S99" s="185"/>
      <c r="T99" s="185"/>
      <c r="U99" s="185"/>
      <c r="V99" s="185"/>
      <c r="W99" s="185"/>
      <c r="X99" s="185"/>
      <c r="Y99" s="185"/>
    </row>
    <row r="100" spans="7:25">
      <c r="G100" s="185"/>
      <c r="H100" s="272"/>
      <c r="I100" s="272"/>
      <c r="J100" s="185"/>
      <c r="K100" s="244"/>
      <c r="L100" s="244"/>
      <c r="M100" s="244"/>
      <c r="N100" s="185"/>
      <c r="O100" s="185"/>
      <c r="P100" s="185"/>
      <c r="Q100" s="185"/>
      <c r="R100" s="185"/>
      <c r="S100" s="185"/>
      <c r="T100" s="185"/>
      <c r="U100" s="185"/>
      <c r="V100" s="185"/>
      <c r="W100" s="185"/>
      <c r="X100" s="185"/>
      <c r="Y100" s="185"/>
    </row>
    <row r="101" spans="7:25">
      <c r="G101" s="185"/>
      <c r="H101" s="272"/>
      <c r="I101" s="272"/>
      <c r="J101" s="185"/>
      <c r="K101" s="244"/>
      <c r="L101" s="244"/>
      <c r="M101" s="244"/>
      <c r="N101" s="185"/>
      <c r="O101" s="185"/>
      <c r="P101" s="185"/>
      <c r="Q101" s="185"/>
      <c r="R101" s="185"/>
      <c r="S101" s="185"/>
      <c r="T101" s="185"/>
      <c r="U101" s="185"/>
      <c r="V101" s="185"/>
      <c r="W101" s="185"/>
      <c r="X101" s="185"/>
      <c r="Y101" s="185"/>
    </row>
    <row r="102" spans="7:25">
      <c r="G102" s="185"/>
      <c r="H102" s="272"/>
      <c r="I102" s="272"/>
      <c r="J102" s="185"/>
      <c r="K102" s="244"/>
      <c r="L102" s="244"/>
      <c r="M102" s="244"/>
      <c r="N102" s="185"/>
      <c r="O102" s="185"/>
      <c r="P102" s="185"/>
      <c r="Q102" s="185"/>
      <c r="R102" s="185"/>
      <c r="S102" s="185"/>
      <c r="T102" s="185"/>
      <c r="U102" s="185"/>
      <c r="V102" s="185"/>
      <c r="W102" s="185"/>
      <c r="X102" s="185"/>
      <c r="Y102" s="185"/>
    </row>
    <row r="103" spans="7:25">
      <c r="G103" s="185"/>
      <c r="H103" s="272"/>
      <c r="I103" s="272"/>
      <c r="J103" s="244"/>
      <c r="K103" s="244"/>
      <c r="L103" s="244"/>
      <c r="M103" s="244"/>
      <c r="N103" s="244"/>
      <c r="O103" s="185"/>
      <c r="P103" s="185"/>
      <c r="Q103" s="185"/>
      <c r="R103" s="185"/>
      <c r="S103" s="185"/>
      <c r="T103" s="185"/>
      <c r="U103" s="185"/>
      <c r="V103" s="185"/>
      <c r="W103" s="185"/>
      <c r="X103" s="185"/>
      <c r="Y103" s="185"/>
    </row>
    <row r="104" spans="7:25">
      <c r="G104" s="262"/>
      <c r="H104" s="262"/>
      <c r="I104" s="262"/>
      <c r="J104" s="262"/>
      <c r="K104" s="262"/>
    </row>
    <row r="105" spans="7:25">
      <c r="G105" s="262"/>
      <c r="H105" s="262"/>
      <c r="I105" s="262"/>
      <c r="J105" s="262"/>
      <c r="K105" s="262"/>
    </row>
  </sheetData>
  <sortState ref="Q65:Q74">
    <sortCondition descending="1" ref="Q65"/>
  </sortState>
  <mergeCells count="127">
    <mergeCell ref="A1:A4"/>
    <mergeCell ref="B1:B4"/>
    <mergeCell ref="C1:C4"/>
    <mergeCell ref="D1:E1"/>
    <mergeCell ref="H1:H4"/>
    <mergeCell ref="W2:AA2"/>
    <mergeCell ref="AB2:AF2"/>
    <mergeCell ref="AG2:AK2"/>
    <mergeCell ref="AL2:AP2"/>
    <mergeCell ref="S3:S4"/>
    <mergeCell ref="T3:T4"/>
    <mergeCell ref="W3:W4"/>
    <mergeCell ref="F3:F4"/>
    <mergeCell ref="G3:G4"/>
    <mergeCell ref="K3:K4"/>
    <mergeCell ref="L3:L4"/>
    <mergeCell ref="O3:O4"/>
    <mergeCell ref="P3:P4"/>
    <mergeCell ref="Q3:Q4"/>
    <mergeCell ref="R3:R4"/>
    <mergeCell ref="AH3:AH4"/>
    <mergeCell ref="AJ3:AJ4"/>
    <mergeCell ref="AL3:AL4"/>
    <mergeCell ref="AO3:AP3"/>
    <mergeCell ref="S2:T2"/>
    <mergeCell ref="V2:V4"/>
    <mergeCell ref="CV1:CV4"/>
    <mergeCell ref="D2:D4"/>
    <mergeCell ref="E2:E4"/>
    <mergeCell ref="M2:M4"/>
    <mergeCell ref="N2:N4"/>
    <mergeCell ref="O2:P2"/>
    <mergeCell ref="K1:U1"/>
    <mergeCell ref="V1:AU1"/>
    <mergeCell ref="AV1:BT1"/>
    <mergeCell ref="BU1:BV1"/>
    <mergeCell ref="BW1:CU1"/>
    <mergeCell ref="Q2:R2"/>
    <mergeCell ref="I1:I4"/>
    <mergeCell ref="J1:J4"/>
    <mergeCell ref="CE2:CJ2"/>
    <mergeCell ref="CK2:CN2"/>
    <mergeCell ref="CS2:CU2"/>
    <mergeCell ref="BO2:BT2"/>
    <mergeCell ref="BU2:BV2"/>
    <mergeCell ref="BW2:CA2"/>
    <mergeCell ref="CB2:CD2"/>
    <mergeCell ref="AQ3:AQ4"/>
    <mergeCell ref="AG3:AG4"/>
    <mergeCell ref="X3:X4"/>
    <mergeCell ref="Z3:AA3"/>
    <mergeCell ref="AB3:AB4"/>
    <mergeCell ref="AE3:AF3"/>
    <mergeCell ref="BO3:BO4"/>
    <mergeCell ref="BP3:BP4"/>
    <mergeCell ref="BQ3:BQ4"/>
    <mergeCell ref="AU2:AU4"/>
    <mergeCell ref="AV2:AV4"/>
    <mergeCell ref="AW2:AZ2"/>
    <mergeCell ref="BA2:BG2"/>
    <mergeCell ref="BH2:BM2"/>
    <mergeCell ref="AZ3:AZ4"/>
    <mergeCell ref="BA3:BB3"/>
    <mergeCell ref="BC3:BC4"/>
    <mergeCell ref="BD3:BD4"/>
    <mergeCell ref="AQ2:AT2"/>
    <mergeCell ref="BR3:BR4"/>
    <mergeCell ref="BF3:BG3"/>
    <mergeCell ref="BH3:BI3"/>
    <mergeCell ref="BJ3:BJ4"/>
    <mergeCell ref="BK3:BM3"/>
    <mergeCell ref="AS3:AT3"/>
    <mergeCell ref="AW3:AW4"/>
    <mergeCell ref="AX3:AX4"/>
    <mergeCell ref="AY3:AY4"/>
    <mergeCell ref="CL3:CL4"/>
    <mergeCell ref="BZ3:BZ4"/>
    <mergeCell ref="CA3:CA4"/>
    <mergeCell ref="CB3:CB4"/>
    <mergeCell ref="CC3:CC4"/>
    <mergeCell ref="CD3:CD4"/>
    <mergeCell ref="CE3:CE4"/>
    <mergeCell ref="BS3:BT3"/>
    <mergeCell ref="BU3:BU4"/>
    <mergeCell ref="BV3:BV4"/>
    <mergeCell ref="BW3:BW4"/>
    <mergeCell ref="BX3:BX4"/>
    <mergeCell ref="BY3:BY4"/>
    <mergeCell ref="CW3:CW4"/>
    <mergeCell ref="C10:C11"/>
    <mergeCell ref="C14:C24"/>
    <mergeCell ref="A5:A7"/>
    <mergeCell ref="B5:B7"/>
    <mergeCell ref="C5:C7"/>
    <mergeCell ref="A8:A9"/>
    <mergeCell ref="B8:B9"/>
    <mergeCell ref="C8:C9"/>
    <mergeCell ref="A10:A11"/>
    <mergeCell ref="CT3:CT4"/>
    <mergeCell ref="CU3:CU4"/>
    <mergeCell ref="CP3:CP4"/>
    <mergeCell ref="CQ3:CQ4"/>
    <mergeCell ref="CR3:CR4"/>
    <mergeCell ref="CS3:CS4"/>
    <mergeCell ref="CM3:CM4"/>
    <mergeCell ref="CN3:CN4"/>
    <mergeCell ref="CO3:CO4"/>
    <mergeCell ref="CF3:CF4"/>
    <mergeCell ref="CH3:CH4"/>
    <mergeCell ref="CI3:CI4"/>
    <mergeCell ref="CJ3:CJ4"/>
    <mergeCell ref="CK3:CK4"/>
    <mergeCell ref="U76:U78"/>
    <mergeCell ref="A46:A52"/>
    <mergeCell ref="B46:B52"/>
    <mergeCell ref="D14:D16"/>
    <mergeCell ref="E14:E16"/>
    <mergeCell ref="H5:H7"/>
    <mergeCell ref="H8:H9"/>
    <mergeCell ref="H10:H11"/>
    <mergeCell ref="B10:B11"/>
    <mergeCell ref="A14:A24"/>
    <mergeCell ref="B14:B24"/>
    <mergeCell ref="A25:A30"/>
    <mergeCell ref="B25:B30"/>
    <mergeCell ref="A31:A45"/>
    <mergeCell ref="B31:B45"/>
  </mergeCells>
  <conditionalFormatting sqref="CW1:CW7">
    <cfRule type="top10" dxfId="8" priority="9" rank="10"/>
  </conditionalFormatting>
  <conditionalFormatting sqref="CW8:CW9">
    <cfRule type="top10" dxfId="7" priority="8" rank="10"/>
  </conditionalFormatting>
  <conditionalFormatting sqref="CW10:CW11">
    <cfRule type="top10" dxfId="6" priority="7" rank="10"/>
  </conditionalFormatting>
  <conditionalFormatting sqref="CW12:CW13">
    <cfRule type="top10" dxfId="5" priority="6" rank="10"/>
  </conditionalFormatting>
  <conditionalFormatting sqref="CW14:CW24">
    <cfRule type="top10" dxfId="4" priority="5" rank="10"/>
  </conditionalFormatting>
  <conditionalFormatting sqref="CW25:CW30">
    <cfRule type="top10" dxfId="3" priority="4" rank="10"/>
  </conditionalFormatting>
  <conditionalFormatting sqref="CW31:CW32">
    <cfRule type="top10" dxfId="2" priority="3" rank="10"/>
  </conditionalFormatting>
  <conditionalFormatting sqref="CW33:CW45">
    <cfRule type="top10" dxfId="1" priority="2" rank="10"/>
  </conditionalFormatting>
  <conditionalFormatting sqref="CW46:CW52">
    <cfRule type="top10" dxfId="0" priority="1" rank="10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6:Z27"/>
  <sheetViews>
    <sheetView topLeftCell="D1" workbookViewId="0">
      <selection activeCell="E48" sqref="E48"/>
    </sheetView>
  </sheetViews>
  <sheetFormatPr defaultRowHeight="15"/>
  <cols>
    <col min="5" max="5" width="11" customWidth="1"/>
    <col min="6" max="6" width="5.42578125" customWidth="1"/>
    <col min="7" max="7" width="6.140625" customWidth="1"/>
    <col min="8" max="8" width="6.85546875" customWidth="1"/>
    <col min="9" max="9" width="5.42578125" customWidth="1"/>
    <col min="10" max="10" width="6.28515625" customWidth="1"/>
    <col min="11" max="11" width="6.140625" customWidth="1"/>
    <col min="12" max="12" width="6" customWidth="1"/>
    <col min="13" max="13" width="5.85546875" customWidth="1"/>
    <col min="14" max="14" width="5.7109375" customWidth="1"/>
    <col min="15" max="15" width="5.85546875" customWidth="1"/>
    <col min="16" max="16" width="5.7109375" customWidth="1"/>
    <col min="17" max="17" width="6.42578125" customWidth="1"/>
    <col min="18" max="18" width="6.28515625" customWidth="1"/>
    <col min="19" max="19" width="5.7109375" customWidth="1"/>
    <col min="20" max="20" width="5.42578125" customWidth="1"/>
    <col min="21" max="21" width="6" customWidth="1"/>
    <col min="22" max="22" width="5.85546875" customWidth="1"/>
    <col min="23" max="23" width="5.5703125" customWidth="1"/>
    <col min="24" max="24" width="5.85546875" customWidth="1"/>
    <col min="25" max="25" width="6.5703125" customWidth="1"/>
    <col min="26" max="26" width="5.5703125" customWidth="1"/>
  </cols>
  <sheetData>
    <row r="6" spans="5:26">
      <c r="E6" s="581" t="s">
        <v>1</v>
      </c>
      <c r="F6" s="581" t="s">
        <v>1992</v>
      </c>
      <c r="G6" s="581"/>
      <c r="H6" s="581"/>
      <c r="I6" s="581"/>
      <c r="J6" s="581"/>
      <c r="K6" s="581"/>
      <c r="L6" s="694"/>
      <c r="M6" s="696" t="s">
        <v>1993</v>
      </c>
      <c r="N6" s="581"/>
      <c r="O6" s="581"/>
      <c r="P6" s="581"/>
      <c r="Q6" s="581"/>
      <c r="R6" s="694"/>
      <c r="S6" s="616" t="s">
        <v>1994</v>
      </c>
      <c r="T6" s="581"/>
      <c r="U6" s="581"/>
      <c r="V6" s="581"/>
      <c r="W6" s="581"/>
      <c r="X6" s="581"/>
      <c r="Y6" s="581"/>
      <c r="Z6" s="581"/>
    </row>
    <row r="7" spans="5:26">
      <c r="E7" s="581"/>
      <c r="F7" s="482" t="s">
        <v>2195</v>
      </c>
      <c r="G7" s="482" t="s">
        <v>2196</v>
      </c>
      <c r="H7" s="482" t="s">
        <v>8</v>
      </c>
      <c r="I7" s="482" t="s">
        <v>2013</v>
      </c>
      <c r="J7" s="482" t="s">
        <v>2014</v>
      </c>
      <c r="K7" s="482" t="s">
        <v>2015</v>
      </c>
      <c r="L7" s="695" t="s">
        <v>2016</v>
      </c>
      <c r="M7" s="697" t="s">
        <v>2195</v>
      </c>
      <c r="N7" s="482" t="s">
        <v>8</v>
      </c>
      <c r="O7" s="482" t="s">
        <v>2013</v>
      </c>
      <c r="P7" s="482" t="s">
        <v>2014</v>
      </c>
      <c r="Q7" s="482" t="s">
        <v>2015</v>
      </c>
      <c r="R7" s="695" t="s">
        <v>2016</v>
      </c>
      <c r="S7" s="603" t="s">
        <v>2195</v>
      </c>
      <c r="T7" s="482" t="s">
        <v>2196</v>
      </c>
      <c r="U7" s="482" t="s">
        <v>2012</v>
      </c>
      <c r="V7" s="482" t="s">
        <v>208</v>
      </c>
      <c r="W7" s="482" t="s">
        <v>2013</v>
      </c>
      <c r="X7" s="482" t="s">
        <v>2014</v>
      </c>
      <c r="Y7" s="482" t="s">
        <v>2015</v>
      </c>
      <c r="Z7" s="482" t="s">
        <v>2016</v>
      </c>
    </row>
    <row r="8" spans="5:26" ht="29.25" customHeight="1">
      <c r="E8" s="581"/>
      <c r="F8" s="482"/>
      <c r="G8" s="482"/>
      <c r="H8" s="482"/>
      <c r="I8" s="482"/>
      <c r="J8" s="482"/>
      <c r="K8" s="482"/>
      <c r="L8" s="695"/>
      <c r="M8" s="697"/>
      <c r="N8" s="482"/>
      <c r="O8" s="482"/>
      <c r="P8" s="482"/>
      <c r="Q8" s="482"/>
      <c r="R8" s="695"/>
      <c r="S8" s="603"/>
      <c r="T8" s="482"/>
      <c r="U8" s="482"/>
      <c r="V8" s="482"/>
      <c r="W8" s="482"/>
      <c r="X8" s="482"/>
      <c r="Y8" s="482"/>
      <c r="Z8" s="482"/>
    </row>
    <row r="9" spans="5:26">
      <c r="E9" s="240" t="s">
        <v>18</v>
      </c>
      <c r="F9" s="240">
        <v>24</v>
      </c>
      <c r="G9" s="240">
        <v>125</v>
      </c>
      <c r="H9" s="240">
        <v>1375</v>
      </c>
      <c r="I9" s="240">
        <v>3</v>
      </c>
      <c r="J9" s="248">
        <v>3.6585365853658534E-2</v>
      </c>
      <c r="K9" s="198">
        <v>8</v>
      </c>
      <c r="L9" s="249">
        <v>57.291666666666664</v>
      </c>
      <c r="M9" s="247">
        <v>75.5</v>
      </c>
      <c r="N9" s="240">
        <v>1352</v>
      </c>
      <c r="O9" s="240">
        <v>9</v>
      </c>
      <c r="P9" s="248">
        <v>0.10975609756097561</v>
      </c>
      <c r="Q9" s="198">
        <v>8.3888888888888893</v>
      </c>
      <c r="R9" s="249">
        <v>17.90728476821192</v>
      </c>
      <c r="S9" s="241">
        <v>0</v>
      </c>
      <c r="T9" s="240">
        <v>0</v>
      </c>
      <c r="U9" s="240">
        <v>0</v>
      </c>
      <c r="V9" s="240">
        <v>0</v>
      </c>
      <c r="W9" s="240">
        <v>0</v>
      </c>
      <c r="X9" s="248">
        <v>0</v>
      </c>
      <c r="Y9" s="240"/>
      <c r="Z9" s="240"/>
    </row>
    <row r="10" spans="5:26">
      <c r="E10" s="240" t="s">
        <v>38</v>
      </c>
      <c r="F10" s="240">
        <v>265</v>
      </c>
      <c r="G10" s="240">
        <v>463.64</v>
      </c>
      <c r="H10" s="240">
        <v>4199.5600000000004</v>
      </c>
      <c r="I10" s="240">
        <v>10</v>
      </c>
      <c r="J10" s="248">
        <v>9.9009900990099015E-2</v>
      </c>
      <c r="K10" s="198">
        <v>26.5</v>
      </c>
      <c r="L10" s="249">
        <v>15.847396226415096</v>
      </c>
      <c r="M10" s="247">
        <v>1527</v>
      </c>
      <c r="N10" s="240">
        <v>2845.75</v>
      </c>
      <c r="O10" s="240">
        <v>7</v>
      </c>
      <c r="P10" s="248">
        <v>6.9306930693069313E-2</v>
      </c>
      <c r="Q10" s="198">
        <v>218.14285714285714</v>
      </c>
      <c r="R10" s="249">
        <v>1.8636214800261952</v>
      </c>
      <c r="S10" s="241">
        <v>19</v>
      </c>
      <c r="T10" s="240">
        <v>34.4</v>
      </c>
      <c r="U10" s="240">
        <v>34.4</v>
      </c>
      <c r="V10" s="240">
        <v>280</v>
      </c>
      <c r="W10" s="240">
        <v>3</v>
      </c>
      <c r="X10" s="248">
        <v>2.9702970297029702E-2</v>
      </c>
      <c r="Y10" s="198">
        <v>6.333333333333333</v>
      </c>
      <c r="Z10" s="198">
        <v>14.736842105263158</v>
      </c>
    </row>
    <row r="11" spans="5:26">
      <c r="E11" s="240" t="s">
        <v>43</v>
      </c>
      <c r="F11" s="240">
        <v>80</v>
      </c>
      <c r="G11" s="240">
        <v>149</v>
      </c>
      <c r="H11" s="240">
        <v>1431</v>
      </c>
      <c r="I11" s="240">
        <v>4</v>
      </c>
      <c r="J11" s="248">
        <v>4.878048780487805E-2</v>
      </c>
      <c r="K11" s="198">
        <v>20</v>
      </c>
      <c r="L11" s="249">
        <v>17.887499999999999</v>
      </c>
      <c r="M11" s="247">
        <v>1085</v>
      </c>
      <c r="N11" s="240">
        <v>1933</v>
      </c>
      <c r="O11" s="240">
        <v>14</v>
      </c>
      <c r="P11" s="248">
        <v>0.17073170731707318</v>
      </c>
      <c r="Q11" s="198">
        <v>77.5</v>
      </c>
      <c r="R11" s="249">
        <v>1.7815668202764976</v>
      </c>
      <c r="S11" s="241">
        <v>56.5</v>
      </c>
      <c r="T11" s="240">
        <v>121.4</v>
      </c>
      <c r="U11" s="240">
        <v>121.4</v>
      </c>
      <c r="V11" s="240">
        <v>976</v>
      </c>
      <c r="W11" s="240">
        <v>4</v>
      </c>
      <c r="X11" s="248">
        <v>4.878048780487805E-2</v>
      </c>
      <c r="Y11" s="198">
        <v>14.125</v>
      </c>
      <c r="Z11" s="198">
        <v>17.274336283185839</v>
      </c>
    </row>
    <row r="12" spans="5:26">
      <c r="E12" s="240" t="s">
        <v>44</v>
      </c>
      <c r="F12" s="240">
        <v>36</v>
      </c>
      <c r="G12" s="240">
        <v>87.5</v>
      </c>
      <c r="H12" s="240">
        <v>789.5</v>
      </c>
      <c r="I12" s="240">
        <v>3</v>
      </c>
      <c r="J12" s="248">
        <v>2.9411764705882353E-2</v>
      </c>
      <c r="K12" s="198">
        <v>12</v>
      </c>
      <c r="L12" s="249">
        <v>21.930555555555557</v>
      </c>
      <c r="M12" s="247">
        <v>318</v>
      </c>
      <c r="N12" s="240">
        <v>655</v>
      </c>
      <c r="O12" s="240">
        <v>8</v>
      </c>
      <c r="P12" s="248">
        <v>7.8431372549019607E-2</v>
      </c>
      <c r="Q12" s="198">
        <v>39.75</v>
      </c>
      <c r="R12" s="249">
        <v>2.0597484276729561</v>
      </c>
      <c r="S12" s="241">
        <v>0</v>
      </c>
      <c r="T12" s="240">
        <v>0</v>
      </c>
      <c r="U12" s="240">
        <v>0</v>
      </c>
      <c r="V12" s="240">
        <v>0</v>
      </c>
      <c r="W12" s="240">
        <v>0</v>
      </c>
      <c r="X12" s="248">
        <v>0</v>
      </c>
      <c r="Y12" s="240"/>
      <c r="Z12" s="240"/>
    </row>
    <row r="13" spans="5:26">
      <c r="E13" s="240" t="s">
        <v>46</v>
      </c>
      <c r="F13" s="240">
        <v>162</v>
      </c>
      <c r="G13" s="240">
        <v>381.5</v>
      </c>
      <c r="H13" s="240">
        <v>2066</v>
      </c>
      <c r="I13" s="240">
        <v>4</v>
      </c>
      <c r="J13" s="248">
        <v>4.9382716049382713E-2</v>
      </c>
      <c r="K13" s="198">
        <v>40.5</v>
      </c>
      <c r="L13" s="249">
        <v>12.753086419753087</v>
      </c>
      <c r="M13" s="247">
        <v>2594</v>
      </c>
      <c r="N13" s="240">
        <v>6232</v>
      </c>
      <c r="O13" s="240">
        <v>13</v>
      </c>
      <c r="P13" s="248">
        <v>0.16049382716049382</v>
      </c>
      <c r="Q13" s="198">
        <v>199.53846153846155</v>
      </c>
      <c r="R13" s="249">
        <v>2.402467232074017</v>
      </c>
      <c r="S13" s="241">
        <v>89</v>
      </c>
      <c r="T13" s="240">
        <v>212</v>
      </c>
      <c r="U13" s="240">
        <v>166</v>
      </c>
      <c r="V13" s="240">
        <v>1788</v>
      </c>
      <c r="W13" s="240">
        <v>4</v>
      </c>
      <c r="X13" s="248">
        <v>4.9382716049382713E-2</v>
      </c>
      <c r="Y13" s="198">
        <v>22.25</v>
      </c>
      <c r="Z13" s="198">
        <v>20.089887640449437</v>
      </c>
    </row>
    <row r="14" spans="5:26">
      <c r="E14" s="240" t="s">
        <v>47</v>
      </c>
      <c r="F14" s="240">
        <v>24</v>
      </c>
      <c r="G14" s="240">
        <v>49.5</v>
      </c>
      <c r="H14" s="240">
        <v>445.5</v>
      </c>
      <c r="I14" s="240">
        <v>4</v>
      </c>
      <c r="J14" s="248">
        <v>3.2000000000000001E-2</v>
      </c>
      <c r="K14" s="198">
        <v>6</v>
      </c>
      <c r="L14" s="249">
        <v>18.5625</v>
      </c>
      <c r="M14" s="247">
        <v>694</v>
      </c>
      <c r="N14" s="240">
        <v>1685</v>
      </c>
      <c r="O14" s="240">
        <v>11</v>
      </c>
      <c r="P14" s="248">
        <v>8.7999999999999995E-2</v>
      </c>
      <c r="Q14" s="198">
        <v>63.090909090909093</v>
      </c>
      <c r="R14" s="249">
        <v>2.4279538904899134</v>
      </c>
      <c r="S14" s="241">
        <v>44</v>
      </c>
      <c r="T14" s="240">
        <v>105</v>
      </c>
      <c r="U14" s="240">
        <v>105</v>
      </c>
      <c r="V14" s="240">
        <v>838.75</v>
      </c>
      <c r="W14" s="240">
        <v>6</v>
      </c>
      <c r="X14" s="248">
        <v>4.8000000000000001E-2</v>
      </c>
      <c r="Y14" s="198">
        <v>7.333333333333333</v>
      </c>
      <c r="Z14" s="198">
        <v>19.0625</v>
      </c>
    </row>
    <row r="15" spans="5:26">
      <c r="E15" s="240" t="s">
        <v>49</v>
      </c>
      <c r="F15" s="240">
        <v>96</v>
      </c>
      <c r="G15" s="240">
        <v>0</v>
      </c>
      <c r="H15" s="240">
        <v>2162</v>
      </c>
      <c r="I15" s="240">
        <v>6</v>
      </c>
      <c r="J15" s="248">
        <v>0.15789473684210525</v>
      </c>
      <c r="K15" s="198">
        <v>16</v>
      </c>
      <c r="L15" s="249">
        <v>22.520833333333332</v>
      </c>
      <c r="M15" s="247">
        <v>255</v>
      </c>
      <c r="N15" s="240">
        <v>825</v>
      </c>
      <c r="O15" s="240">
        <v>7</v>
      </c>
      <c r="P15" s="248">
        <v>0.18421052631578946</v>
      </c>
      <c r="Q15" s="198">
        <v>36.428571428571431</v>
      </c>
      <c r="R15" s="249">
        <v>3.2352941176470589</v>
      </c>
      <c r="S15" s="241">
        <v>14.5</v>
      </c>
      <c r="T15" s="240">
        <v>0</v>
      </c>
      <c r="U15" s="240">
        <v>0</v>
      </c>
      <c r="V15" s="240">
        <v>390</v>
      </c>
      <c r="W15" s="240">
        <v>5</v>
      </c>
      <c r="X15" s="248">
        <v>0.13157894736842105</v>
      </c>
      <c r="Y15" s="198">
        <v>2.9</v>
      </c>
      <c r="Z15" s="198">
        <v>26.896551724137932</v>
      </c>
    </row>
    <row r="16" spans="5:26">
      <c r="E16" s="240" t="s">
        <v>67</v>
      </c>
      <c r="F16" s="240">
        <v>217</v>
      </c>
      <c r="G16" s="240">
        <v>433.5</v>
      </c>
      <c r="H16" s="240">
        <v>3900.5</v>
      </c>
      <c r="I16" s="240">
        <v>12</v>
      </c>
      <c r="J16" s="248">
        <v>5.5299539170506916E-2</v>
      </c>
      <c r="K16" s="198">
        <v>18.083333333333332</v>
      </c>
      <c r="L16" s="249">
        <v>17.974654377880185</v>
      </c>
      <c r="M16" s="247">
        <v>227</v>
      </c>
      <c r="N16" s="240">
        <v>470</v>
      </c>
      <c r="O16" s="240">
        <v>9</v>
      </c>
      <c r="P16" s="248">
        <v>4.1474654377880185E-2</v>
      </c>
      <c r="Q16" s="198">
        <v>25.222222222222221</v>
      </c>
      <c r="R16" s="249">
        <v>2.0704845814977975</v>
      </c>
      <c r="S16" s="241">
        <v>211</v>
      </c>
      <c r="T16" s="240">
        <v>373.25</v>
      </c>
      <c r="U16" s="240">
        <v>373.25</v>
      </c>
      <c r="V16" s="240">
        <v>2780</v>
      </c>
      <c r="W16" s="240">
        <v>26</v>
      </c>
      <c r="X16" s="248">
        <v>0.11981566820276497</v>
      </c>
      <c r="Y16" s="198">
        <v>8.115384615384615</v>
      </c>
      <c r="Z16" s="198">
        <v>13.175355450236967</v>
      </c>
    </row>
    <row r="17" spans="5:26">
      <c r="E17" s="240" t="s">
        <v>68</v>
      </c>
      <c r="F17" s="240">
        <v>29</v>
      </c>
      <c r="G17" s="240">
        <v>72.75</v>
      </c>
      <c r="H17" s="240">
        <v>654.75</v>
      </c>
      <c r="I17" s="240">
        <v>7</v>
      </c>
      <c r="J17" s="248">
        <v>8.0459770114942528E-2</v>
      </c>
      <c r="K17" s="198">
        <v>4.1428571428571432</v>
      </c>
      <c r="L17" s="249">
        <v>22.577586206896552</v>
      </c>
      <c r="M17" s="247">
        <v>33</v>
      </c>
      <c r="N17" s="240">
        <v>150</v>
      </c>
      <c r="O17" s="240">
        <v>5</v>
      </c>
      <c r="P17" s="248">
        <v>5.7471264367816091E-2</v>
      </c>
      <c r="Q17" s="198">
        <v>6.6</v>
      </c>
      <c r="R17" s="249">
        <v>4.5454545454545459</v>
      </c>
      <c r="S17" s="241">
        <v>118.5</v>
      </c>
      <c r="T17" s="240">
        <v>481.15</v>
      </c>
      <c r="U17" s="240">
        <v>481.15</v>
      </c>
      <c r="V17" s="240">
        <v>3849.2</v>
      </c>
      <c r="W17" s="240">
        <v>34</v>
      </c>
      <c r="X17" s="248">
        <v>0.39080459770114945</v>
      </c>
      <c r="Y17" s="198">
        <v>3.4852941176470589</v>
      </c>
      <c r="Z17" s="198">
        <v>32.482700421940926</v>
      </c>
    </row>
    <row r="18" spans="5:26">
      <c r="E18" s="240" t="s">
        <v>69</v>
      </c>
      <c r="F18" s="240">
        <v>9.5</v>
      </c>
      <c r="G18" s="240">
        <v>18.75</v>
      </c>
      <c r="H18" s="240">
        <v>168.75</v>
      </c>
      <c r="I18" s="240">
        <v>4</v>
      </c>
      <c r="J18" s="248">
        <v>6.3492063492063489E-2</v>
      </c>
      <c r="K18" s="198">
        <v>2.375</v>
      </c>
      <c r="L18" s="249">
        <v>17.763157894736842</v>
      </c>
      <c r="M18" s="247">
        <v>13</v>
      </c>
      <c r="N18" s="240">
        <v>390</v>
      </c>
      <c r="O18" s="240">
        <v>1</v>
      </c>
      <c r="P18" s="248">
        <v>1.5873015873015872E-2</v>
      </c>
      <c r="Q18" s="198">
        <v>13</v>
      </c>
      <c r="R18" s="249">
        <v>30</v>
      </c>
      <c r="S18" s="241">
        <v>77</v>
      </c>
      <c r="T18" s="240">
        <v>189</v>
      </c>
      <c r="U18" s="240">
        <v>189</v>
      </c>
      <c r="V18" s="240">
        <v>1512</v>
      </c>
      <c r="W18" s="240">
        <v>34</v>
      </c>
      <c r="X18" s="248">
        <v>0.53968253968253965</v>
      </c>
      <c r="Y18" s="198">
        <v>2.2647058823529411</v>
      </c>
      <c r="Z18" s="198">
        <v>19.636363636363637</v>
      </c>
    </row>
    <row r="19" spans="5:26">
      <c r="E19" s="240" t="s">
        <v>71</v>
      </c>
      <c r="F19" s="240">
        <v>162</v>
      </c>
      <c r="G19" s="240">
        <v>623.5</v>
      </c>
      <c r="H19" s="240">
        <v>6282</v>
      </c>
      <c r="I19" s="240">
        <v>21</v>
      </c>
      <c r="J19" s="248">
        <v>0.63636363636363635</v>
      </c>
      <c r="K19" s="198">
        <v>7.7142857142857144</v>
      </c>
      <c r="L19" s="249">
        <v>38.777777777777779</v>
      </c>
      <c r="M19" s="247">
        <v>0</v>
      </c>
      <c r="N19" s="240">
        <v>0</v>
      </c>
      <c r="O19" s="240">
        <v>0</v>
      </c>
      <c r="P19" s="248">
        <v>0</v>
      </c>
      <c r="Q19" s="198"/>
      <c r="R19" s="249"/>
      <c r="S19" s="241">
        <v>4</v>
      </c>
      <c r="T19" s="240">
        <v>8</v>
      </c>
      <c r="U19" s="240">
        <v>36</v>
      </c>
      <c r="V19" s="240">
        <v>36</v>
      </c>
      <c r="W19" s="240">
        <v>1</v>
      </c>
      <c r="X19" s="248">
        <v>3.0303030303030304E-2</v>
      </c>
      <c r="Y19" s="198">
        <v>4</v>
      </c>
      <c r="Z19" s="198">
        <v>9</v>
      </c>
    </row>
    <row r="20" spans="5:26">
      <c r="E20" s="240" t="s">
        <v>72</v>
      </c>
      <c r="F20" s="240">
        <v>259</v>
      </c>
      <c r="G20" s="240">
        <v>1563.5</v>
      </c>
      <c r="H20" s="240">
        <v>14669.5</v>
      </c>
      <c r="I20" s="240">
        <v>40</v>
      </c>
      <c r="J20" s="248">
        <v>0.48192771084337349</v>
      </c>
      <c r="K20" s="198">
        <v>6.4749999999999996</v>
      </c>
      <c r="L20" s="249">
        <v>56.638996138996141</v>
      </c>
      <c r="M20" s="247">
        <v>0</v>
      </c>
      <c r="N20" s="240">
        <v>0</v>
      </c>
      <c r="O20" s="240">
        <v>0</v>
      </c>
      <c r="P20" s="248">
        <v>0</v>
      </c>
      <c r="Q20" s="198"/>
      <c r="R20" s="249"/>
      <c r="S20" s="241">
        <v>0</v>
      </c>
      <c r="T20" s="240">
        <v>0</v>
      </c>
      <c r="U20" s="240">
        <v>0</v>
      </c>
      <c r="V20" s="240">
        <v>0</v>
      </c>
      <c r="W20" s="240">
        <v>0</v>
      </c>
      <c r="X20" s="248">
        <v>0</v>
      </c>
      <c r="Y20" s="240"/>
      <c r="Z20" s="240"/>
    </row>
    <row r="21" spans="5:26">
      <c r="E21" s="240" t="s">
        <v>73</v>
      </c>
      <c r="F21" s="240">
        <v>16</v>
      </c>
      <c r="G21" s="240">
        <v>81.5</v>
      </c>
      <c r="H21" s="240">
        <v>733.5</v>
      </c>
      <c r="I21" s="240">
        <v>2</v>
      </c>
      <c r="J21" s="248">
        <v>4.0816326530612242E-2</v>
      </c>
      <c r="K21" s="198">
        <v>8</v>
      </c>
      <c r="L21" s="249">
        <v>45.84375</v>
      </c>
      <c r="M21" s="247">
        <v>0</v>
      </c>
      <c r="N21" s="240">
        <v>0</v>
      </c>
      <c r="O21" s="240">
        <v>0</v>
      </c>
      <c r="P21" s="248">
        <v>0</v>
      </c>
      <c r="Q21" s="198"/>
      <c r="R21" s="249"/>
      <c r="S21" s="241">
        <v>90</v>
      </c>
      <c r="T21" s="240">
        <v>265</v>
      </c>
      <c r="U21" s="240">
        <v>265</v>
      </c>
      <c r="V21" s="240">
        <v>2391</v>
      </c>
      <c r="W21" s="240">
        <v>37</v>
      </c>
      <c r="X21" s="248">
        <v>0.75510204081632648</v>
      </c>
      <c r="Y21" s="198">
        <v>2.4324324324324325</v>
      </c>
      <c r="Z21" s="198">
        <v>26.566666666666666</v>
      </c>
    </row>
    <row r="22" spans="5:26">
      <c r="E22" s="240" t="s">
        <v>75</v>
      </c>
      <c r="F22" s="240">
        <v>264.5</v>
      </c>
      <c r="G22" s="240">
        <v>521.75</v>
      </c>
      <c r="H22" s="240">
        <v>4692.25</v>
      </c>
      <c r="I22" s="240">
        <v>26</v>
      </c>
      <c r="J22" s="248">
        <v>0.1326530612244898</v>
      </c>
      <c r="K22" s="198">
        <v>10.173076923076923</v>
      </c>
      <c r="L22" s="249">
        <v>17.740075614366731</v>
      </c>
      <c r="M22" s="247">
        <v>692.5</v>
      </c>
      <c r="N22" s="240">
        <v>1051</v>
      </c>
      <c r="O22" s="240">
        <v>13</v>
      </c>
      <c r="P22" s="248">
        <v>6.6326530612244902E-2</v>
      </c>
      <c r="Q22" s="198">
        <v>53.269230769230766</v>
      </c>
      <c r="R22" s="249">
        <v>1.5176895306859206</v>
      </c>
      <c r="S22" s="241">
        <v>48</v>
      </c>
      <c r="T22" s="240">
        <v>148</v>
      </c>
      <c r="U22" s="240">
        <v>148</v>
      </c>
      <c r="V22" s="240">
        <v>1184</v>
      </c>
      <c r="W22" s="240">
        <v>19</v>
      </c>
      <c r="X22" s="248">
        <v>9.6938775510204078E-2</v>
      </c>
      <c r="Y22" s="198">
        <v>2.5263157894736841</v>
      </c>
      <c r="Z22" s="198">
        <v>24.666666666666668</v>
      </c>
    </row>
    <row r="23" spans="5:26">
      <c r="E23" s="240" t="s">
        <v>80</v>
      </c>
      <c r="F23" s="240">
        <v>28</v>
      </c>
      <c r="G23" s="240">
        <v>0</v>
      </c>
      <c r="H23" s="240">
        <v>0</v>
      </c>
      <c r="I23" s="240">
        <v>7</v>
      </c>
      <c r="J23" s="248">
        <v>0.26923076923076922</v>
      </c>
      <c r="K23" s="198">
        <v>4</v>
      </c>
      <c r="L23" s="249">
        <v>0</v>
      </c>
      <c r="M23" s="247">
        <v>0</v>
      </c>
      <c r="N23" s="240">
        <v>0</v>
      </c>
      <c r="O23" s="240">
        <v>0</v>
      </c>
      <c r="P23" s="248">
        <v>0</v>
      </c>
      <c r="Q23" s="198"/>
      <c r="R23" s="249"/>
      <c r="S23" s="241">
        <v>80.5</v>
      </c>
      <c r="T23" s="240">
        <v>289.75</v>
      </c>
      <c r="U23" s="240">
        <v>289.75</v>
      </c>
      <c r="V23" s="240">
        <v>2321</v>
      </c>
      <c r="W23" s="240">
        <v>22</v>
      </c>
      <c r="X23" s="248">
        <v>0.84615384615384615</v>
      </c>
      <c r="Y23" s="198">
        <v>3.6590909090909092</v>
      </c>
      <c r="Z23" s="198">
        <v>28.832298136645964</v>
      </c>
    </row>
    <row r="24" spans="5:26">
      <c r="E24" s="240" t="s">
        <v>81</v>
      </c>
      <c r="F24" s="240">
        <v>454</v>
      </c>
      <c r="G24" s="240">
        <v>1989.25</v>
      </c>
      <c r="H24" s="240">
        <v>18722.75</v>
      </c>
      <c r="I24" s="240">
        <v>55</v>
      </c>
      <c r="J24" s="248">
        <v>0.1870748299319728</v>
      </c>
      <c r="K24" s="198">
        <v>8.254545454545454</v>
      </c>
      <c r="L24" s="249">
        <v>41.239537444933923</v>
      </c>
      <c r="M24" s="247">
        <v>152</v>
      </c>
      <c r="N24" s="240">
        <v>915</v>
      </c>
      <c r="O24" s="240">
        <v>8</v>
      </c>
      <c r="P24" s="248">
        <v>2.7210884353741496E-2</v>
      </c>
      <c r="Q24" s="198">
        <v>19</v>
      </c>
      <c r="R24" s="249">
        <v>6.0197368421052628</v>
      </c>
      <c r="S24" s="241">
        <v>512</v>
      </c>
      <c r="T24" s="240">
        <v>1358.25</v>
      </c>
      <c r="U24" s="240">
        <v>2735</v>
      </c>
      <c r="V24" s="240">
        <v>12626.25</v>
      </c>
      <c r="W24" s="240">
        <v>106</v>
      </c>
      <c r="X24" s="248">
        <v>0.36054421768707484</v>
      </c>
      <c r="Y24" s="198">
        <v>4.8301886792452828</v>
      </c>
      <c r="Z24" s="198">
        <v>24.66064453125</v>
      </c>
    </row>
    <row r="25" spans="5:26">
      <c r="E25" s="240" t="s">
        <v>82</v>
      </c>
      <c r="F25" s="240">
        <v>7</v>
      </c>
      <c r="G25" s="240">
        <v>19</v>
      </c>
      <c r="H25" s="240">
        <v>191</v>
      </c>
      <c r="I25" s="240">
        <v>2</v>
      </c>
      <c r="J25" s="248">
        <v>9.5238095238095233E-2</v>
      </c>
      <c r="K25" s="198">
        <v>3.5</v>
      </c>
      <c r="L25" s="249">
        <v>27.285714285714285</v>
      </c>
      <c r="M25" s="247">
        <v>0</v>
      </c>
      <c r="N25" s="240">
        <v>0</v>
      </c>
      <c r="O25" s="240">
        <v>0</v>
      </c>
      <c r="P25" s="248">
        <v>0</v>
      </c>
      <c r="Q25" s="198"/>
      <c r="R25" s="249"/>
      <c r="S25" s="241">
        <v>6.5</v>
      </c>
      <c r="T25" s="240">
        <v>16.75</v>
      </c>
      <c r="U25" s="240">
        <v>16.75</v>
      </c>
      <c r="V25" s="240">
        <v>134</v>
      </c>
      <c r="W25" s="240">
        <v>4</v>
      </c>
      <c r="X25" s="248">
        <v>0.19047619047619047</v>
      </c>
      <c r="Y25" s="198">
        <v>1.625</v>
      </c>
      <c r="Z25" s="198">
        <v>20.615384615384617</v>
      </c>
    </row>
    <row r="26" spans="5:26">
      <c r="E26" s="240" t="s">
        <v>85</v>
      </c>
      <c r="F26" s="240">
        <v>3</v>
      </c>
      <c r="G26" s="240">
        <v>5</v>
      </c>
      <c r="H26" s="240">
        <v>45</v>
      </c>
      <c r="I26" s="240">
        <v>1</v>
      </c>
      <c r="J26" s="248">
        <v>7.1428571428571425E-2</v>
      </c>
      <c r="K26" s="198">
        <v>3</v>
      </c>
      <c r="L26" s="249">
        <v>15</v>
      </c>
      <c r="M26" s="247">
        <v>6</v>
      </c>
      <c r="N26" s="240">
        <v>15</v>
      </c>
      <c r="O26" s="240">
        <v>1</v>
      </c>
      <c r="P26" s="248">
        <v>7.1428571428571425E-2</v>
      </c>
      <c r="Q26" s="198">
        <v>6</v>
      </c>
      <c r="R26" s="249">
        <v>2.5</v>
      </c>
      <c r="S26" s="241">
        <v>51</v>
      </c>
      <c r="T26" s="240">
        <v>126.5</v>
      </c>
      <c r="U26" s="240">
        <v>168.5</v>
      </c>
      <c r="V26" s="240">
        <v>950</v>
      </c>
      <c r="W26" s="240">
        <v>7</v>
      </c>
      <c r="X26" s="248">
        <v>0.5</v>
      </c>
      <c r="Y26" s="198">
        <v>7.2857142857142856</v>
      </c>
      <c r="Z26" s="198">
        <v>18.627450980392158</v>
      </c>
    </row>
    <row r="27" spans="5:26">
      <c r="E27" s="240" t="s">
        <v>87</v>
      </c>
      <c r="F27" s="240">
        <v>2136</v>
      </c>
      <c r="G27" s="240">
        <v>6584.6399999999994</v>
      </c>
      <c r="H27" s="240">
        <v>62528.56</v>
      </c>
      <c r="I27" s="240">
        <v>211</v>
      </c>
      <c r="J27" s="248">
        <v>0.12455726092089728</v>
      </c>
      <c r="K27" s="198">
        <v>10.123222748815166</v>
      </c>
      <c r="L27" s="249">
        <v>29.273670411985016</v>
      </c>
      <c r="M27" s="247">
        <v>7672</v>
      </c>
      <c r="N27" s="240">
        <v>18518.75</v>
      </c>
      <c r="O27" s="240">
        <v>106</v>
      </c>
      <c r="P27" s="248">
        <v>6.2573789846517125E-2</v>
      </c>
      <c r="Q27" s="198">
        <v>72.377358490566039</v>
      </c>
      <c r="R27" s="249">
        <v>2.4138099582898853</v>
      </c>
      <c r="S27" s="241">
        <v>1421.5</v>
      </c>
      <c r="T27" s="240">
        <v>3728.45</v>
      </c>
      <c r="U27" s="240">
        <v>5129.2</v>
      </c>
      <c r="V27" s="240">
        <v>32056.2</v>
      </c>
      <c r="W27" s="240">
        <v>312</v>
      </c>
      <c r="X27" s="248">
        <v>0.18417945690672963</v>
      </c>
      <c r="Y27" s="198">
        <v>4.5560897435897436</v>
      </c>
      <c r="Z27" s="198">
        <v>22.550967288075977</v>
      </c>
    </row>
  </sheetData>
  <mergeCells count="25">
    <mergeCell ref="M6:R6"/>
    <mergeCell ref="S6:Z6"/>
    <mergeCell ref="M7:M8"/>
    <mergeCell ref="T7:T8"/>
    <mergeCell ref="Q7:Q8"/>
    <mergeCell ref="R7:R8"/>
    <mergeCell ref="S7:S8"/>
    <mergeCell ref="U7:U8"/>
    <mergeCell ref="V7:V8"/>
    <mergeCell ref="W7:W8"/>
    <mergeCell ref="P7:P8"/>
    <mergeCell ref="N7:N8"/>
    <mergeCell ref="O7:O8"/>
    <mergeCell ref="X7:X8"/>
    <mergeCell ref="Y7:Y8"/>
    <mergeCell ref="Z7:Z8"/>
    <mergeCell ref="E6:E8"/>
    <mergeCell ref="F6:L6"/>
    <mergeCell ref="F7:F8"/>
    <mergeCell ref="G7:G8"/>
    <mergeCell ref="H7:H8"/>
    <mergeCell ref="I7:I8"/>
    <mergeCell ref="J7:J8"/>
    <mergeCell ref="K7:K8"/>
    <mergeCell ref="L7:L8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1"/>
  <dimension ref="A1:AD999"/>
  <sheetViews>
    <sheetView workbookViewId="0">
      <selection activeCell="C21" sqref="C21"/>
    </sheetView>
  </sheetViews>
  <sheetFormatPr defaultColWidth="14.42578125" defaultRowHeight="15" customHeight="1"/>
  <cols>
    <col min="1" max="1" width="9.140625" customWidth="1"/>
    <col min="2" max="2" width="14.28515625" customWidth="1"/>
    <col min="3" max="4" width="9.140625" customWidth="1"/>
    <col min="5" max="5" width="8.85546875" customWidth="1"/>
    <col min="6" max="30" width="9.140625" customWidth="1"/>
  </cols>
  <sheetData>
    <row r="1" spans="1:30" ht="15" customHeight="1">
      <c r="A1" s="571" t="s">
        <v>0</v>
      </c>
      <c r="B1" s="701" t="s">
        <v>1</v>
      </c>
      <c r="C1" s="80" t="s">
        <v>66</v>
      </c>
      <c r="D1" s="497" t="s">
        <v>70</v>
      </c>
      <c r="E1" s="449"/>
      <c r="F1" s="449"/>
      <c r="G1" s="449"/>
      <c r="H1" s="498"/>
      <c r="I1" s="497" t="s">
        <v>74</v>
      </c>
      <c r="J1" s="449"/>
      <c r="K1" s="449"/>
      <c r="L1" s="498"/>
      <c r="M1" s="497" t="s">
        <v>76</v>
      </c>
      <c r="N1" s="449"/>
      <c r="O1" s="449"/>
      <c r="P1" s="449"/>
      <c r="Q1" s="49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0">
      <c r="A2" s="572"/>
      <c r="B2" s="702"/>
      <c r="C2" s="703" t="s">
        <v>119</v>
      </c>
      <c r="D2" s="700" t="s">
        <v>119</v>
      </c>
      <c r="E2" s="475" t="s">
        <v>125</v>
      </c>
      <c r="F2" s="475" t="s">
        <v>32</v>
      </c>
      <c r="G2" s="501" t="s">
        <v>41</v>
      </c>
      <c r="H2" s="545"/>
      <c r="I2" s="700" t="s">
        <v>119</v>
      </c>
      <c r="J2" s="475" t="s">
        <v>125</v>
      </c>
      <c r="K2" s="501" t="s">
        <v>41</v>
      </c>
      <c r="L2" s="545"/>
      <c r="M2" s="700" t="s">
        <v>119</v>
      </c>
      <c r="N2" s="475" t="s">
        <v>32</v>
      </c>
      <c r="O2" s="475" t="s">
        <v>128</v>
      </c>
      <c r="P2" s="501" t="s">
        <v>41</v>
      </c>
      <c r="Q2" s="545"/>
      <c r="R2" s="8"/>
      <c r="S2" s="8"/>
      <c r="T2" s="8"/>
      <c r="U2" s="8"/>
      <c r="V2" s="8"/>
      <c r="W2" s="8"/>
      <c r="X2" s="8"/>
      <c r="Y2" s="2"/>
      <c r="Z2" s="2"/>
      <c r="AA2" s="8"/>
      <c r="AB2" s="8"/>
      <c r="AC2" s="8"/>
      <c r="AD2" s="8"/>
    </row>
    <row r="3" spans="1:30">
      <c r="A3" s="573"/>
      <c r="B3" s="699"/>
      <c r="C3" s="517"/>
      <c r="D3" s="573"/>
      <c r="E3" s="503"/>
      <c r="F3" s="503"/>
      <c r="G3" s="43" t="s">
        <v>161</v>
      </c>
      <c r="H3" s="66" t="s">
        <v>162</v>
      </c>
      <c r="I3" s="573"/>
      <c r="J3" s="503"/>
      <c r="K3" s="43" t="s">
        <v>161</v>
      </c>
      <c r="L3" s="66" t="s">
        <v>162</v>
      </c>
      <c r="M3" s="573"/>
      <c r="N3" s="503"/>
      <c r="O3" s="503"/>
      <c r="P3" s="43" t="s">
        <v>161</v>
      </c>
      <c r="Q3" s="66" t="s">
        <v>163</v>
      </c>
      <c r="R3" s="8"/>
      <c r="S3" s="8"/>
      <c r="T3" s="8"/>
      <c r="U3" s="8"/>
      <c r="V3" s="8"/>
      <c r="W3" s="8"/>
      <c r="X3" s="8"/>
      <c r="Y3" s="2"/>
      <c r="Z3" s="2"/>
      <c r="AA3" s="8"/>
      <c r="AB3" s="8"/>
      <c r="AC3" s="8"/>
      <c r="AD3" s="8"/>
    </row>
    <row r="4" spans="1:30">
      <c r="A4" s="65">
        <f>COUNTIFS(Sheet1!$B$5:$B$2696, B4, Sheet1!$D$5:$D$2696, "*")</f>
        <v>82</v>
      </c>
      <c r="B4" s="66" t="s">
        <v>18</v>
      </c>
      <c r="C4" s="67">
        <f>SUMIF(Sheet1!B5:B1613, B4, Sheet1!AU5:AU1613)</f>
        <v>26</v>
      </c>
      <c r="D4" s="65">
        <f>SUMIF(Sheet1!B5:B1613, B4, Sheet1!AV5:AV1048576)</f>
        <v>24</v>
      </c>
      <c r="E4" s="43">
        <f>SUMIF(Sheet1!B5:B1613, B4, Sheet1!AW5:AW1048576)</f>
        <v>24</v>
      </c>
      <c r="F4" s="43">
        <f>SUMIF(Sheet1!B5:B1613, B4, Sheet1!AX5:AX1048576)</f>
        <v>125</v>
      </c>
      <c r="G4" s="43">
        <f>SUMIF(Sheet1!B5:B1613, B4, Sheet1!AZ5:AZ1048576)</f>
        <v>1375</v>
      </c>
      <c r="H4" s="66">
        <f>SUMIF(Sheet1!B5:B1613, B4, Sheet1!BA5:BA1048576)</f>
        <v>1530</v>
      </c>
      <c r="I4" s="65">
        <f>SUMIF(Sheet1!B5:B1613, B4, Sheet1!BB5:BB1048576)</f>
        <v>75.5</v>
      </c>
      <c r="J4" s="43">
        <f>SUMIF(Sheet1!B5:B1613, B4, Sheet1!BD5:BD1048576)</f>
        <v>75.5</v>
      </c>
      <c r="K4" s="43">
        <f>SUMIF(Sheet1!B5:B1613, B4, Sheet1!BG5:BG1048576)</f>
        <v>1352</v>
      </c>
      <c r="L4" s="66">
        <f>SUMIF(Sheet1!B5:B1613, B4, Sheet1!BH5:BH1048576)</f>
        <v>1402</v>
      </c>
      <c r="M4" s="65">
        <f>SUMIF(Sheet1!B5:B1613, B4, Sheet1!BI5:BI1048576)</f>
        <v>0</v>
      </c>
      <c r="N4" s="43">
        <f>SUMIF(Sheet1!B5:B1613, B4, Sheet1!BJ5:BJ1048576)</f>
        <v>0</v>
      </c>
      <c r="O4" s="43"/>
      <c r="P4" s="43"/>
      <c r="Q4" s="66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>
      <c r="A5" s="65">
        <f>COUNTIFS(Sheet1!$B$5:$B$2696, B5, Sheet1!$D$5:$D$2696, "*")</f>
        <v>101</v>
      </c>
      <c r="B5" s="66" t="s">
        <v>38</v>
      </c>
      <c r="C5" s="67">
        <f>SUMIF(Sheet1!B5:B1613, B5, Sheet1!AU5:AU1613)</f>
        <v>30</v>
      </c>
      <c r="D5" s="65">
        <f>SUMIF(Sheet1!B5:B1613, B5, Sheet1!AV5:AV1048576)</f>
        <v>265</v>
      </c>
      <c r="E5" s="43">
        <f>SUMIF(Sheet1!B5:B1613, B5, Sheet1!AW5:AW1048576)</f>
        <v>0</v>
      </c>
      <c r="F5" s="43">
        <f>SUMIF(Sheet1!B5:B1613, B5, Sheet1!AX5:AX1048576)</f>
        <v>463.64</v>
      </c>
      <c r="G5" s="43">
        <f>SUMIF(Sheet1!B5:B1613, B5, Sheet1!AZ5:AZ1048576)</f>
        <v>4199.5600000000004</v>
      </c>
      <c r="H5" s="66">
        <f>SUMIF(Sheet1!B5:B1613, B5, Sheet1!BA5:BA1048576)</f>
        <v>4167.3</v>
      </c>
      <c r="I5" s="65">
        <f>SUMIF(Sheet1!B5:B1613, B5, Sheet1!BB5:BB1048576)</f>
        <v>1527</v>
      </c>
      <c r="J5" s="43"/>
      <c r="K5" s="43">
        <f>SUMIF(Sheet1!B5:B1613, B5, Sheet1!BG5:BG1048576)</f>
        <v>2845.75</v>
      </c>
      <c r="L5" s="66">
        <f>SUMIF(Sheet1!B5:B1613, B5, Sheet1!BH5:BH1048576)</f>
        <v>2708</v>
      </c>
      <c r="M5" s="65">
        <f>SUMIF(Sheet1!B5:B1613, B5, Sheet1!BI5:BI1048576)</f>
        <v>19</v>
      </c>
      <c r="N5" s="43">
        <f>SUMIF(Sheet1!B5:B1613, B5, Sheet1!BJ5:BJ1048576)</f>
        <v>34.4</v>
      </c>
      <c r="O5" s="43">
        <f>SUMIF(Sheet1!B5:B1613, B5, Sheet1!BK5:BK1048576)</f>
        <v>34.4</v>
      </c>
      <c r="P5" s="43">
        <f>SUMIF(Sheet1!B5:B1613, B5, Sheet1!BM5:BM1048576)</f>
        <v>280</v>
      </c>
      <c r="Q5" s="66">
        <f>SUMIF(Sheet1!B5:B1613, B5, Sheet1!BN5:BN1048576)</f>
        <v>303.14999999999998</v>
      </c>
      <c r="R5" s="8"/>
      <c r="S5" s="8">
        <f>P5+O5+N5</f>
        <v>348.79999999999995</v>
      </c>
      <c r="T5" s="8">
        <f>S5/10</f>
        <v>34.879999999999995</v>
      </c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>
      <c r="A6" s="65">
        <f>COUNTIFS(Sheet1!$B$5:$B$2696, B6, Sheet1!$D$5:$D$2696, "*")</f>
        <v>81</v>
      </c>
      <c r="B6" s="66" t="s">
        <v>43</v>
      </c>
      <c r="C6" s="67">
        <f>SUMIF(Sheet1!B5:B1613, B6, Sheet1!AU5:AU1613)</f>
        <v>99</v>
      </c>
      <c r="D6" s="65">
        <f>SUMIF(Sheet1!B5:B1613, B6, Sheet1!AV5:AV1048576)</f>
        <v>80</v>
      </c>
      <c r="E6" s="43">
        <f>SUMIF(Sheet1!B5:B1613, B6, Sheet1!AW5:AW1048576)</f>
        <v>0</v>
      </c>
      <c r="F6" s="43">
        <f>SUMIF(Sheet1!B5:B1613, B6, Sheet1!AX5:AX1048576)</f>
        <v>149</v>
      </c>
      <c r="G6" s="43">
        <f>SUMIF(Sheet1!B5:B1613, B6, Sheet1!AZ5:AZ1048576)</f>
        <v>1431</v>
      </c>
      <c r="H6" s="66">
        <f>SUMIF(Sheet1!B5:B1613, B6, Sheet1!BA5:BA1048576)</f>
        <v>1472.5</v>
      </c>
      <c r="I6" s="65">
        <f>SUMIF(Sheet1!B5:B1613, B6, Sheet1!BB5:BB1048576)</f>
        <v>1085</v>
      </c>
      <c r="J6" s="43"/>
      <c r="K6" s="43">
        <f>SUMIF(Sheet1!B5:B1613, B6, Sheet1!BG5:BG1048576)</f>
        <v>1933</v>
      </c>
      <c r="L6" s="66">
        <f>SUMIF(Sheet1!B5:B1613, B6, Sheet1!BH5:BH1048576)</f>
        <v>1112</v>
      </c>
      <c r="M6" s="65">
        <f>SUMIF(Sheet1!B5:B1613, B6, Sheet1!BI5:BI1048576)</f>
        <v>56.5</v>
      </c>
      <c r="N6" s="43">
        <f>SUMIF(Sheet1!B5:B1613, B6, Sheet1!BJ5:BJ1048576)</f>
        <v>121.4</v>
      </c>
      <c r="O6" s="43">
        <f>SUMIF(Sheet1!B5:B1613, B6, Sheet1!BK5:BK1048576)</f>
        <v>121.4</v>
      </c>
      <c r="P6" s="43">
        <f>SUMIF(Sheet1!B5:B1613, B6, Sheet1!BM5:BM1048576)</f>
        <v>976</v>
      </c>
      <c r="Q6" s="66">
        <f>SUMIF(Sheet1!B5:B1613, B6, Sheet1!BN5:BN1048576)</f>
        <v>208</v>
      </c>
      <c r="R6" s="8"/>
      <c r="S6" s="8">
        <f t="shared" ref="S6:S21" si="0">P6+O6+N6</f>
        <v>1218.8000000000002</v>
      </c>
      <c r="T6" s="8">
        <f t="shared" ref="T6:T21" si="1">S6/10</f>
        <v>121.88000000000002</v>
      </c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>
      <c r="A7" s="65">
        <f>COUNTIFS(Sheet1!$B$5:$B$2696, B7, Sheet1!$D$5:$D$2696, "*")</f>
        <v>102</v>
      </c>
      <c r="B7" s="66" t="s">
        <v>44</v>
      </c>
      <c r="C7" s="67">
        <f>SUMIF(Sheet1!B5:B1613, B7, Sheet1!AU5:AU1613)</f>
        <v>63</v>
      </c>
      <c r="D7" s="65">
        <f>SUMIF(Sheet1!B5:B1613, B7, Sheet1!AV5:AV1048576)</f>
        <v>36</v>
      </c>
      <c r="E7" s="43">
        <f>SUMIF(Sheet1!B5:B1613, B7, Sheet1!AW5:AW1048576)</f>
        <v>0</v>
      </c>
      <c r="F7" s="43">
        <f>SUMIF(Sheet1!B5:B1613, B7, Sheet1!AX5:AX1048576)</f>
        <v>87.5</v>
      </c>
      <c r="G7" s="43">
        <f>SUMIF(Sheet1!B5:B1613, B7, Sheet1!AZ5:AZ1048576)</f>
        <v>789.5</v>
      </c>
      <c r="H7" s="66">
        <f>SUMIF(Sheet1!B5:B1613, B7, Sheet1!BA5:BA1048576)</f>
        <v>790</v>
      </c>
      <c r="I7" s="65">
        <f>SUMIF(Sheet1!B5:B1613, B7, Sheet1!BB5:BB1048576)</f>
        <v>318</v>
      </c>
      <c r="J7" s="43"/>
      <c r="K7" s="43">
        <f>SUMIF(Sheet1!B5:B1613, B7, Sheet1!BG5:BG1048576)</f>
        <v>655</v>
      </c>
      <c r="L7" s="66">
        <f>SUMIF(Sheet1!B5:B1613, B7, Sheet1!BH5:BH1048576)</f>
        <v>530</v>
      </c>
      <c r="M7" s="65">
        <f>SUMIF(Sheet1!B5:B1613, B7, Sheet1!BI5:BI1048576)</f>
        <v>0</v>
      </c>
      <c r="N7" s="43">
        <f>SUMIF(Sheet1!B5:B1613, B7, Sheet1!BJ5:BJ1048576)</f>
        <v>0</v>
      </c>
      <c r="O7" s="43"/>
      <c r="P7" s="43"/>
      <c r="Q7" s="66"/>
      <c r="R7" s="8"/>
      <c r="S7" s="8">
        <f t="shared" si="0"/>
        <v>0</v>
      </c>
      <c r="T7" s="8">
        <f t="shared" si="1"/>
        <v>0</v>
      </c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>
      <c r="A8" s="65">
        <f>COUNTIFS(Sheet1!$B$5:$B$2696, B8, Sheet1!$D$5:$D$2696, "*")</f>
        <v>79</v>
      </c>
      <c r="B8" s="66" t="s">
        <v>46</v>
      </c>
      <c r="C8" s="67">
        <f>SUMIF(Sheet1!B5:B1613, B8, Sheet1!AU5:AU1613)</f>
        <v>120</v>
      </c>
      <c r="D8" s="65">
        <f>SUMIF(Sheet1!B5:B1613, B8, Sheet1!AV5:AV1048576)</f>
        <v>162</v>
      </c>
      <c r="E8" s="43">
        <f>SUMIF(Sheet1!B5:B1613, B8, Sheet1!AW5:AW1048576)</f>
        <v>0</v>
      </c>
      <c r="F8" s="43">
        <f>SUMIF(Sheet1!B5:B1613, B8, Sheet1!AX5:AX1048576)</f>
        <v>381.5</v>
      </c>
      <c r="G8" s="43">
        <f>SUMIF(Sheet1!B5:B1613, B8, Sheet1!AZ5:AZ1048576)</f>
        <v>2066</v>
      </c>
      <c r="H8" s="66">
        <f>SUMIF(Sheet1!B5:B1613, B8, Sheet1!BA5:BA1048576)</f>
        <v>4810.5</v>
      </c>
      <c r="I8" s="65">
        <f>SUMIF(Sheet1!B5:B1613, B8, Sheet1!BB5:BB1048576)</f>
        <v>2594</v>
      </c>
      <c r="J8" s="43"/>
      <c r="K8" s="43">
        <f>SUMIF(Sheet1!B5:B1613, B8, Sheet1!BG5:BG1048576)</f>
        <v>6232</v>
      </c>
      <c r="L8" s="66">
        <f>SUMIF(Sheet1!B5:B1613, B8, Sheet1!BH5:BH1048576)</f>
        <v>6682</v>
      </c>
      <c r="M8" s="65">
        <f>SUMIF(Sheet1!B5:B1613, B8, Sheet1!BI5:BI1048576)</f>
        <v>89</v>
      </c>
      <c r="N8" s="43">
        <f>SUMIF(Sheet1!B5:B1613, B8, Sheet1!BJ5:BJ1048576)</f>
        <v>212</v>
      </c>
      <c r="O8" s="43">
        <f>SUMIF(Sheet1!B5:B1613, B8, Sheet1!BK5:BK1048576)</f>
        <v>166</v>
      </c>
      <c r="P8" s="43">
        <f>SUMIF(Sheet1!B5:B1613, B8, Sheet1!BM5:BM1048576)</f>
        <v>1788</v>
      </c>
      <c r="Q8" s="66">
        <f>SUMIF(Sheet1!B5:B1613, B8, Sheet1!BN5:BN1048576)</f>
        <v>1330</v>
      </c>
      <c r="R8" s="8"/>
      <c r="S8" s="8">
        <f t="shared" si="0"/>
        <v>2166</v>
      </c>
      <c r="T8" s="8">
        <f t="shared" si="1"/>
        <v>216.6</v>
      </c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>
      <c r="A9" s="65">
        <f>COUNTIFS(Sheet1!$B$5:$B$2696, B9, Sheet1!$D$5:$D$2696, "*")</f>
        <v>125</v>
      </c>
      <c r="B9" s="66" t="s">
        <v>47</v>
      </c>
      <c r="C9" s="67">
        <f>SUMIF(Sheet1!B5:B1613, B9, Sheet1!AU5:AU1613)</f>
        <v>0</v>
      </c>
      <c r="D9" s="65">
        <f>SUMIF(Sheet1!B5:B1613, B9, Sheet1!AV5:AV1048576)</f>
        <v>24</v>
      </c>
      <c r="E9" s="43">
        <f>SUMIF(Sheet1!B5:B1613, B9, Sheet1!AW5:AW1048576)</f>
        <v>0</v>
      </c>
      <c r="F9" s="43">
        <f>SUMIF(Sheet1!B5:B1613, B9, Sheet1!AX5:AX1048576)</f>
        <v>49.5</v>
      </c>
      <c r="G9" s="43">
        <f>SUMIF(Sheet1!B5:B1613, B9, Sheet1!AZ5:AZ1048576)</f>
        <v>445.5</v>
      </c>
      <c r="H9" s="66">
        <f>SUMIF(Sheet1!B5:B1613, B9, Sheet1!BA5:BA1048576)</f>
        <v>445.5</v>
      </c>
      <c r="I9" s="65">
        <f>SUMIF(Sheet1!B5:B1613, B9, Sheet1!BB5:BB1048576)</f>
        <v>694</v>
      </c>
      <c r="J9" s="43"/>
      <c r="K9" s="43">
        <f>SUMIF(Sheet1!B5:B1613, B9, Sheet1!BG5:BG1048576)</f>
        <v>1685</v>
      </c>
      <c r="L9" s="66">
        <f>SUMIF(Sheet1!B5:B1613, B9, Sheet1!BH5:BH1048576)</f>
        <v>1094</v>
      </c>
      <c r="M9" s="65">
        <f>SUMIF(Sheet1!B5:B1613, B9, Sheet1!BI5:BI1048576)</f>
        <v>44</v>
      </c>
      <c r="N9" s="43">
        <f>SUMIF(Sheet1!B5:B1613, B9, Sheet1!BJ5:BJ1048576)</f>
        <v>105</v>
      </c>
      <c r="O9" s="43">
        <f>SUMIF(Sheet1!B5:B1613, B9, Sheet1!BK5:BK1048576)</f>
        <v>105</v>
      </c>
      <c r="P9" s="43">
        <f>SUMIF(Sheet1!B5:B1613, B9, Sheet1!BM5:BM1048576)</f>
        <v>838.75</v>
      </c>
      <c r="Q9" s="66">
        <f>SUMIF(Sheet1!B5:B1613, B9, Sheet1!BN5:BN1048576)</f>
        <v>838.75</v>
      </c>
      <c r="R9" s="8"/>
      <c r="S9" s="8">
        <f t="shared" si="0"/>
        <v>1048.75</v>
      </c>
      <c r="T9" s="8">
        <f t="shared" si="1"/>
        <v>104.875</v>
      </c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>
      <c r="A10" s="65">
        <f>COUNTIFS(Sheet1!$B$5:$B$2696, B10, Sheet1!$D$5:$D$2696, "*")</f>
        <v>38</v>
      </c>
      <c r="B10" s="66" t="s">
        <v>49</v>
      </c>
      <c r="C10" s="67">
        <f>SUMIF(Sheet1!B5:B1613, B10, Sheet1!AU5:AU1613)</f>
        <v>0</v>
      </c>
      <c r="D10" s="65">
        <f>SUMIF(Sheet1!B5:B1613, B10, Sheet1!AV5:AV1048576)</f>
        <v>96</v>
      </c>
      <c r="E10" s="43">
        <f>SUMIF(Sheet1!B5:B1613, B10, Sheet1!AW5:AW1048576)</f>
        <v>0</v>
      </c>
      <c r="F10" s="43">
        <f>SUMIF(Sheet1!B5:B1613, B10, Sheet1!AX5:AX1048576)</f>
        <v>0</v>
      </c>
      <c r="G10" s="43">
        <f>SUMIF(Sheet1!B5:B1613, B10, Sheet1!AZ5:AZ1048576)</f>
        <v>2162</v>
      </c>
      <c r="H10" s="66">
        <f>SUMIF(Sheet1!B5:B1613, B10, Sheet1!BA5:BA1048576)</f>
        <v>2035</v>
      </c>
      <c r="I10" s="65">
        <f>SUMIF(Sheet1!B5:B1613, B10, Sheet1!BB5:BB1048576)</f>
        <v>255</v>
      </c>
      <c r="J10" s="43"/>
      <c r="K10" s="43">
        <f>SUMIF(Sheet1!B5:B1613, B10, Sheet1!BG5:BG1048576)</f>
        <v>825</v>
      </c>
      <c r="L10" s="66">
        <f>SUMIF(Sheet1!B5:B1613, B10, Sheet1!BH5:BH1048576)</f>
        <v>830</v>
      </c>
      <c r="M10" s="65">
        <f>SUMIF(Sheet1!B5:B1613, B10, Sheet1!BI5:BI1048576)</f>
        <v>14.5</v>
      </c>
      <c r="N10" s="43">
        <f>SUMIF(Sheet1!B5:B1613, B10, Sheet1!BJ5:BJ1048576)</f>
        <v>0</v>
      </c>
      <c r="O10" s="43">
        <f>SUMIF(Sheet1!B5:B1613, B10, Sheet1!BK5:BK1048576)</f>
        <v>0</v>
      </c>
      <c r="P10" s="43">
        <f>SUMIF(Sheet1!B5:B1613, B10, Sheet1!BM5:BM1048576)</f>
        <v>390</v>
      </c>
      <c r="Q10" s="66">
        <f>SUMIF(Sheet1!B5:B1613, B10, Sheet1!BN5:BN1048576)</f>
        <v>319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>
      <c r="A11" s="65">
        <f>COUNTIFS(Sheet1!$B$5:$B$2696, B11, Sheet1!$D$5:$D$2696, "*")</f>
        <v>217</v>
      </c>
      <c r="B11" s="66" t="s">
        <v>67</v>
      </c>
      <c r="C11" s="67">
        <f>SUMIF(Sheet1!B5:B1613, B11, Sheet1!AU5:AU1613)</f>
        <v>38</v>
      </c>
      <c r="D11" s="65">
        <f>SUMIF(Sheet1!B5:B1613, B11, Sheet1!AV5:AV1048576)</f>
        <v>217</v>
      </c>
      <c r="E11" s="43">
        <f>SUMIF(Sheet1!B5:B1613, B11, Sheet1!AW5:AW1048576)</f>
        <v>0</v>
      </c>
      <c r="F11" s="43">
        <f>SUMIF(Sheet1!B5:B1613, B11, Sheet1!AX5:AX1048576)</f>
        <v>433.5</v>
      </c>
      <c r="G11" s="43">
        <f>SUMIF(Sheet1!B5:B1613, B11, Sheet1!AZ5:AZ1048576)</f>
        <v>3900.5</v>
      </c>
      <c r="H11" s="66">
        <f>SUMIF(Sheet1!B5:B1613, B11, Sheet1!BA5:BA1048576)</f>
        <v>2873</v>
      </c>
      <c r="I11" s="65">
        <f>SUMIF(Sheet1!B5:B1613, B11, Sheet1!BB5:BB1048576)</f>
        <v>227</v>
      </c>
      <c r="J11" s="43"/>
      <c r="K11" s="43">
        <f>SUMIF(Sheet1!B5:B1613, B11, Sheet1!BG5:BG1048576)</f>
        <v>470</v>
      </c>
      <c r="L11" s="66">
        <f>SUMIF(Sheet1!B5:B1613, B11, Sheet1!BH5:BH1048576)</f>
        <v>58</v>
      </c>
      <c r="M11" s="65">
        <f>SUMIF(Sheet1!B5:B1613, B11, Sheet1!BI5:BI1048576)</f>
        <v>211</v>
      </c>
      <c r="N11" s="43">
        <f>SUMIF(Sheet1!B5:B1613, B11, Sheet1!BJ5:BJ1048576)</f>
        <v>373.25</v>
      </c>
      <c r="O11" s="43">
        <f>SUMIF(Sheet1!B5:B1613, B11, Sheet1!BK5:BK1048576)</f>
        <v>373.25</v>
      </c>
      <c r="P11" s="43">
        <f>SUMIF(Sheet1!B5:B1613, B11, Sheet1!BM5:BM1048576)</f>
        <v>2780</v>
      </c>
      <c r="Q11" s="66">
        <f>SUMIF(Sheet1!B5:B1613, B11, Sheet1!BN5:BN1048576)</f>
        <v>2655</v>
      </c>
      <c r="R11" s="8"/>
      <c r="S11" s="8">
        <f t="shared" si="0"/>
        <v>3526.5</v>
      </c>
      <c r="T11" s="8">
        <f t="shared" si="1"/>
        <v>352.65</v>
      </c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>
      <c r="A12" s="65">
        <f>COUNTIFS(Sheet1!$B$5:$B$2696, B12, Sheet1!$D$5:$D$2696, "*")</f>
        <v>87</v>
      </c>
      <c r="B12" s="66" t="s">
        <v>68</v>
      </c>
      <c r="C12" s="67">
        <f>SUMIF(Sheet1!B5:B1613, B12, Sheet1!AU5:AU1613)</f>
        <v>0</v>
      </c>
      <c r="D12" s="65">
        <f>SUMIF(Sheet1!B5:B1613, B12, Sheet1!AV5:AV1048576)</f>
        <v>29</v>
      </c>
      <c r="E12" s="43">
        <f>SUMIF(Sheet1!B5:B1613, B12, Sheet1!AW5:AW1048576)</f>
        <v>0</v>
      </c>
      <c r="F12" s="43">
        <f>SUMIF(Sheet1!B5:B1613, B12, Sheet1!AX5:AX1048576)</f>
        <v>72.75</v>
      </c>
      <c r="G12" s="43">
        <f>SUMIF(Sheet1!B5:B1613, B12, Sheet1!AZ5:AZ1048576)</f>
        <v>654.75</v>
      </c>
      <c r="H12" s="66">
        <f>SUMIF(Sheet1!B5:B1613, B12, Sheet1!BA5:BA1048576)</f>
        <v>705</v>
      </c>
      <c r="I12" s="65">
        <f>SUMIF(Sheet1!B5:B1613, B12, Sheet1!BB5:BB1048576)</f>
        <v>33</v>
      </c>
      <c r="J12" s="43"/>
      <c r="K12" s="43">
        <f>SUMIF(Sheet1!B5:B1613, B12, Sheet1!BG5:BG1048576)</f>
        <v>150</v>
      </c>
      <c r="L12" s="66">
        <f>SUMIF(Sheet1!B5:B1613, B12, Sheet1!BH5:BH1048576)</f>
        <v>110</v>
      </c>
      <c r="M12" s="65">
        <f>SUMIF(Sheet1!B5:B1613, B12, Sheet1!BI5:BI1048576)</f>
        <v>118.5</v>
      </c>
      <c r="N12" s="43">
        <f>SUMIF(Sheet1!B5:B1613, B12, Sheet1!BJ5:BJ1048576)</f>
        <v>481.15</v>
      </c>
      <c r="O12" s="43">
        <f>SUMIF(Sheet1!B5:B1613, B12, Sheet1!BK5:BK1048576)</f>
        <v>481.15</v>
      </c>
      <c r="P12" s="43">
        <f>SUMIF(Sheet1!B5:B1613, B12, Sheet1!BM5:BM1048576)</f>
        <v>3849.2</v>
      </c>
      <c r="Q12" s="66">
        <f>SUMIF(Sheet1!B5:B1613, B12, Sheet1!BN5:BN1048576)</f>
        <v>4064</v>
      </c>
      <c r="R12" s="8"/>
      <c r="S12" s="8">
        <f t="shared" si="0"/>
        <v>4811.4999999999991</v>
      </c>
      <c r="T12" s="8">
        <f t="shared" si="1"/>
        <v>481.14999999999992</v>
      </c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>
      <c r="A13" s="65">
        <f>COUNTIFS(Sheet1!$B$5:$B$2696, B13, Sheet1!$D$5:$D$2696, "*")</f>
        <v>63</v>
      </c>
      <c r="B13" s="66" t="s">
        <v>69</v>
      </c>
      <c r="C13" s="67">
        <f>SUMIF(Sheet1!B5:B1613, B13, Sheet1!AU5:AU1613)</f>
        <v>0</v>
      </c>
      <c r="D13" s="65">
        <f>SUMIF(Sheet1!B5:B1613, B13, Sheet1!AV5:AV1048576)</f>
        <v>9.5</v>
      </c>
      <c r="E13" s="43">
        <f>SUMIF(Sheet1!B5:B1613, B13, Sheet1!AW5:AW1048576)</f>
        <v>0</v>
      </c>
      <c r="F13" s="43">
        <f>SUMIF(Sheet1!B5:B1613, B13, Sheet1!AX5:AX1048576)</f>
        <v>18.75</v>
      </c>
      <c r="G13" s="43">
        <f>SUMIF(Sheet1!B5:B1613, B13, Sheet1!AZ5:AZ1048576)</f>
        <v>168.75</v>
      </c>
      <c r="H13" s="66">
        <f>SUMIF(Sheet1!B5:B1613, B13, Sheet1!BA5:BA1048576)</f>
        <v>305</v>
      </c>
      <c r="I13" s="65">
        <f>SUMIF(Sheet1!B5:B1613, B13, Sheet1!BB5:BB1048576)</f>
        <v>13</v>
      </c>
      <c r="J13" s="43"/>
      <c r="K13" s="43">
        <f>SUMIF(Sheet1!B5:B1613, B13, Sheet1!BG5:BG1048576)</f>
        <v>390</v>
      </c>
      <c r="L13" s="66">
        <f>SUMIF(Sheet1!B5:B1613, B13, Sheet1!BH5:BH1048576)</f>
        <v>390</v>
      </c>
      <c r="M13" s="65">
        <f>SUMIF(Sheet1!B5:B1613, B13, Sheet1!BI5:BI1048576)</f>
        <v>77</v>
      </c>
      <c r="N13" s="43">
        <f>SUMIF(Sheet1!B5:B1613, B13, Sheet1!BJ5:BJ1048576)</f>
        <v>189</v>
      </c>
      <c r="O13" s="43">
        <f>SUMIF(Sheet1!B5:B1613, B13, Sheet1!BK5:BK1048576)</f>
        <v>189</v>
      </c>
      <c r="P13" s="43">
        <f>SUMIF(Sheet1!B5:B1613, B13, Sheet1!BM5:BM1048576)</f>
        <v>1512</v>
      </c>
      <c r="Q13" s="66">
        <f>SUMIF(Sheet1!B5:B1613, B13, Sheet1!BN5:BN1048576)</f>
        <v>2555</v>
      </c>
      <c r="R13" s="8"/>
      <c r="S13" s="8">
        <f t="shared" si="0"/>
        <v>1890</v>
      </c>
      <c r="T13" s="8">
        <f t="shared" si="1"/>
        <v>189</v>
      </c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>
      <c r="A14" s="65">
        <f>COUNTIFS(Sheet1!$B$5:$B$2696, B14, Sheet1!$D$5:$D$2696, "*")</f>
        <v>33</v>
      </c>
      <c r="B14" s="66" t="s">
        <v>71</v>
      </c>
      <c r="C14" s="67">
        <f>SUMIF(Sheet1!B5:B1613, B14, Sheet1!AU5:AU1613)</f>
        <v>0</v>
      </c>
      <c r="D14" s="65">
        <f>SUMIF(Sheet1!B5:B1613, B14, Sheet1!AV5:AV1048576)</f>
        <v>162</v>
      </c>
      <c r="E14" s="43">
        <f>SUMIF(Sheet1!B5:B1613, B14, Sheet1!AW5:AW1048576)</f>
        <v>0</v>
      </c>
      <c r="F14" s="43">
        <f>SUMIF(Sheet1!B5:B1613, B14, Sheet1!AX5:AX1048576)</f>
        <v>623.5</v>
      </c>
      <c r="G14" s="43">
        <f>SUMIF(Sheet1!B5:B1613, B14, Sheet1!AZ5:AZ1048576)</f>
        <v>6282</v>
      </c>
      <c r="H14" s="66">
        <f>SUMIF(Sheet1!B5:B1613, B14, Sheet1!BA5:BA1048576)</f>
        <v>6965</v>
      </c>
      <c r="I14" s="65">
        <f>SUMIF(Sheet1!B5:B1613, B14, Sheet1!BB5:BB1048576)</f>
        <v>0</v>
      </c>
      <c r="J14" s="43"/>
      <c r="K14" s="43">
        <f>SUMIF(Sheet1!B5:B1613, B14, Sheet1!BG5:BG1048576)</f>
        <v>0</v>
      </c>
      <c r="L14" s="66">
        <f>SUMIF(Sheet1!B5:B1613, B14, Sheet1!BH5:BH1048576)</f>
        <v>0</v>
      </c>
      <c r="M14" s="65">
        <f>SUMIF(Sheet1!B5:B1613, B14, Sheet1!BI5:BI1048576)</f>
        <v>4</v>
      </c>
      <c r="N14" s="43">
        <f>SUMIF(Sheet1!B5:B1613, B14, Sheet1!BJ5:BJ1048576)</f>
        <v>8</v>
      </c>
      <c r="O14" s="43">
        <f>SUMIF(Sheet1!B5:B1613, B14, Sheet1!BK5:BK1048576)</f>
        <v>36</v>
      </c>
      <c r="P14" s="43">
        <f>SUMIF(Sheet1!B5:B1613, B14, Sheet1!BM5:BM1048576)</f>
        <v>36</v>
      </c>
      <c r="Q14" s="66">
        <f>SUMIF(Sheet1!B5:B1613, B14, Sheet1!BN5:BN1048576)</f>
        <v>36</v>
      </c>
      <c r="R14" s="8"/>
      <c r="S14" s="8">
        <f t="shared" si="0"/>
        <v>80</v>
      </c>
      <c r="T14" s="8">
        <f t="shared" si="1"/>
        <v>8</v>
      </c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>
      <c r="A15" s="65">
        <f>COUNTIFS(Sheet1!$B$5:$B$2696, B15, Sheet1!$D$5:$D$2696, "*")</f>
        <v>83</v>
      </c>
      <c r="B15" s="66" t="s">
        <v>72</v>
      </c>
      <c r="C15" s="67">
        <f>SUMIF(Sheet1!B5:B1613, B15, Sheet1!AU5:AU1613)</f>
        <v>0</v>
      </c>
      <c r="D15" s="65">
        <f>SUMIF(Sheet1!B5:B1613, B15, Sheet1!AV5:AV1048576)</f>
        <v>259</v>
      </c>
      <c r="E15" s="43">
        <f>SUMIF(Sheet1!B5:B1613, B15, Sheet1!AW5:AW1048576)</f>
        <v>0</v>
      </c>
      <c r="F15" s="43">
        <f>SUMIF(Sheet1!B5:B1613, B15, Sheet1!AX5:AX1048576)</f>
        <v>1563.5</v>
      </c>
      <c r="G15" s="43">
        <f>SUMIF(Sheet1!B5:B1613, B15, Sheet1!AZ5:AZ1048576)</f>
        <v>14669.5</v>
      </c>
      <c r="H15" s="66">
        <f>SUMIF(Sheet1!B5:B1613, B15, Sheet1!BA5:BA1048576)</f>
        <v>15193</v>
      </c>
      <c r="I15" s="65">
        <f>SUMIF(Sheet1!B5:B1613, B15, Sheet1!BB5:BB1048576)</f>
        <v>0</v>
      </c>
      <c r="J15" s="43"/>
      <c r="K15" s="43">
        <f>SUMIF(Sheet1!B5:B1613, B15, Sheet1!BG5:BG1048576)</f>
        <v>0</v>
      </c>
      <c r="L15" s="66">
        <f>SUMIF(Sheet1!B5:B1613, B15, Sheet1!BH5:BH1048576)</f>
        <v>0</v>
      </c>
      <c r="M15" s="65">
        <f>SUMIF(Sheet1!B5:B1613, B15, Sheet1!BI5:BI1048576)</f>
        <v>0</v>
      </c>
      <c r="N15" s="43">
        <f>SUMIF(Sheet1!B5:B1613, B15, Sheet1!BJ5:BJ1048576)</f>
        <v>0</v>
      </c>
      <c r="O15" s="43">
        <f>SUMIF(Sheet1!B5:B1613, B15, Sheet1!BK5:BK1048576)</f>
        <v>0</v>
      </c>
      <c r="P15" s="43"/>
      <c r="Q15" s="66"/>
      <c r="R15" s="8"/>
      <c r="S15" s="8">
        <f t="shared" si="0"/>
        <v>0</v>
      </c>
      <c r="T15" s="8">
        <f t="shared" si="1"/>
        <v>0</v>
      </c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>
      <c r="A16" s="65">
        <f>COUNTIFS(Sheet1!$B$5:$B$2696, B16, Sheet1!$D$5:$D$2696, "*")</f>
        <v>49</v>
      </c>
      <c r="B16" s="66" t="s">
        <v>73</v>
      </c>
      <c r="C16" s="67">
        <f>SUMIF(Sheet1!B5:B1613, B16, Sheet1!AU5:AU1613)</f>
        <v>78.5</v>
      </c>
      <c r="D16" s="65">
        <f>SUMIF(Sheet1!B5:B1613, B16, Sheet1!AV5:AV1048576)</f>
        <v>16</v>
      </c>
      <c r="E16" s="43">
        <f>SUMIF(Sheet1!B5:B1613, B16, Sheet1!AW5:AW1048576)</f>
        <v>0</v>
      </c>
      <c r="F16" s="43">
        <f>SUMIF(Sheet1!B5:B1613, B16, Sheet1!AX5:AX1048576)</f>
        <v>81.5</v>
      </c>
      <c r="G16" s="43">
        <f>SUMIF(Sheet1!B5:B1613, B16, Sheet1!AZ5:AZ1048576)</f>
        <v>733.5</v>
      </c>
      <c r="H16" s="66">
        <f>SUMIF(Sheet1!B5:B1613, B16, Sheet1!BA5:BA1048576)</f>
        <v>1120</v>
      </c>
      <c r="I16" s="65">
        <f>SUMIF(Sheet1!B5:B1613, B16, Sheet1!BB5:BB1048576)</f>
        <v>0</v>
      </c>
      <c r="J16" s="43"/>
      <c r="K16" s="43">
        <f>SUMIF(Sheet1!B5:B1613, B16, Sheet1!BG5:BG1048576)</f>
        <v>0</v>
      </c>
      <c r="L16" s="66">
        <f>SUMIF(Sheet1!B5:B1613, B16, Sheet1!BH5:BH1048576)</f>
        <v>0</v>
      </c>
      <c r="M16" s="65">
        <f>SUMIF(Sheet1!B5:B1613, B16, Sheet1!BI5:BI1048576)</f>
        <v>90</v>
      </c>
      <c r="N16" s="43">
        <f>SUMIF(Sheet1!B5:B1613, B16, Sheet1!BJ5:BJ1048576)</f>
        <v>265</v>
      </c>
      <c r="O16" s="43">
        <f>SUMIF(Sheet1!B5:B1613, B16, Sheet1!BK5:BK1048576)</f>
        <v>265</v>
      </c>
      <c r="P16" s="43">
        <f>SUMIF(Sheet1!B5:B1613, B16, Sheet1!BM5:BM1048576)</f>
        <v>2391</v>
      </c>
      <c r="Q16" s="66">
        <f>SUMIF(Sheet1!B5:B1613, B16, Sheet1!BN5:BN1048576)</f>
        <v>8593</v>
      </c>
      <c r="R16" s="8"/>
      <c r="S16" s="8">
        <f t="shared" si="0"/>
        <v>2921</v>
      </c>
      <c r="T16" s="8">
        <f t="shared" si="1"/>
        <v>292.10000000000002</v>
      </c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>
      <c r="A17" s="65">
        <f>COUNTIFS(Sheet1!$B$5:$B$2696, B17, Sheet1!$D$5:$D$2696, "*")</f>
        <v>195</v>
      </c>
      <c r="B17" s="66" t="s">
        <v>181</v>
      </c>
      <c r="C17" s="67">
        <f>SUMIF(Sheet1!B5:B1613, "*Nuriyesi*", Sheet1!AU5:AU1613)</f>
        <v>250.5</v>
      </c>
      <c r="D17" s="65">
        <f>SUMIF(Sheet1!B5:B1613, "*Nuriyesi*", Sheet1!AV5:AV1048576)</f>
        <v>264.5</v>
      </c>
      <c r="E17" s="43">
        <f>SUMIF(Sheet1!B5:B1613, "*Nuriyesi*", Sheet1!AW5:AW1048576)</f>
        <v>0</v>
      </c>
      <c r="F17" s="43">
        <f>SUMIF(Sheet1!B5:B1613, "*Nuriyesi*", Sheet1!AX5:AX1048576)</f>
        <v>521.75</v>
      </c>
      <c r="G17" s="43">
        <f>SUMIF(Sheet1!B5:B1613, "*Nuriyesi*", Sheet1!AZ5:AZ1048576)</f>
        <v>4692.25</v>
      </c>
      <c r="H17" s="66">
        <f>SUMIF(Sheet1!B5:B1613, "*Nuriyesi*", Sheet1!BA5:BA1048576)</f>
        <v>4593.5</v>
      </c>
      <c r="I17" s="65">
        <f>SUMIF(Sheet1!B5:B1613, "*Nuriyesi*", Sheet1!BB5:BB1048576)</f>
        <v>692.5</v>
      </c>
      <c r="J17" s="43"/>
      <c r="K17" s="43">
        <f>SUMIF(Sheet1!B5:B1613, "*Nuriyesi*", Sheet1!BG5:BG1048576)</f>
        <v>1051</v>
      </c>
      <c r="L17" s="66">
        <f>SUMIF(Sheet1!B5:B1613, "*Nuriyesi*", Sheet1!BH5:BH1048576)</f>
        <v>1044</v>
      </c>
      <c r="M17" s="65">
        <f>SUMIF(Sheet1!B5:B1613, "*Nuriyesi*", Sheet1!BI5:BI1048576)</f>
        <v>48</v>
      </c>
      <c r="N17" s="43">
        <f>SUMIF(Sheet1!B5:B1613, "*Nuriyesi*", Sheet1!BJ5:BJ1048576)</f>
        <v>148</v>
      </c>
      <c r="O17" s="43">
        <f>SUMIF(Sheet1!B5:B1613, "*Nuriyesi*", Sheet1!BK5:BK1048576)</f>
        <v>148</v>
      </c>
      <c r="P17" s="43">
        <f>SUMIF(Sheet1!B5:B1613, "*Nuriyesi*", Sheet1!BM5:BM1048576)</f>
        <v>1184</v>
      </c>
      <c r="Q17" s="66">
        <f>SUMIF(Sheet1!B5:B1613, "*Nuriyesi*", Sheet1!BN5:BN1048576)</f>
        <v>1008</v>
      </c>
      <c r="R17" s="8"/>
      <c r="S17" s="8">
        <f t="shared" si="0"/>
        <v>1480</v>
      </c>
      <c r="T17" s="8">
        <f t="shared" si="1"/>
        <v>148</v>
      </c>
      <c r="U17" s="8"/>
      <c r="V17" s="8"/>
      <c r="W17" s="84">
        <f>F21+N21</f>
        <v>6965.5899999999992</v>
      </c>
      <c r="X17" s="8"/>
      <c r="Y17" s="8"/>
      <c r="Z17" s="8"/>
      <c r="AA17" s="8"/>
      <c r="AB17" s="8"/>
      <c r="AC17" s="8"/>
      <c r="AD17" s="8"/>
    </row>
    <row r="18" spans="1:30">
      <c r="A18" s="65">
        <f>COUNTIFS(Sheet1!$B$5:$B$2696, B18, Sheet1!$D$5:$D$2696, "*")</f>
        <v>26</v>
      </c>
      <c r="B18" s="66" t="s">
        <v>80</v>
      </c>
      <c r="C18" s="67">
        <f>SUMIF(Sheet1!B5:B1613, B18, Sheet1!AU5:AU1613)</f>
        <v>0</v>
      </c>
      <c r="D18" s="65">
        <f>SUMIF(Sheet1!B5:B1613, B18, Sheet1!AV5:AV1048576)</f>
        <v>28</v>
      </c>
      <c r="E18" s="43">
        <f>SUMIF(Sheet1!B5:B1613, B18, Sheet1!AW5:AW1048576)</f>
        <v>0</v>
      </c>
      <c r="F18" s="43">
        <f>SUMIF(Sheet1!B5:B1613, B18, Sheet1!AX5:AX1048576)</f>
        <v>0</v>
      </c>
      <c r="G18" s="43">
        <f>SUMIF(Sheet1!B5:B1613, B18, Sheet1!AZ5:AZ1048576)</f>
        <v>0</v>
      </c>
      <c r="H18" s="66">
        <f>SUMIF(Sheet1!B5:B1613, B18, Sheet1!BA5:BA1048576)</f>
        <v>840</v>
      </c>
      <c r="I18" s="65">
        <f>SUMIF(Sheet1!B5:B1613, B18, Sheet1!BB5:BB1048576)</f>
        <v>0</v>
      </c>
      <c r="J18" s="43"/>
      <c r="K18" s="43">
        <f>SUMIF(Sheet1!B5:B1613, B18, Sheet1!BG5:BG1048576)</f>
        <v>0</v>
      </c>
      <c r="L18" s="66">
        <f>SUMIF(Sheet1!B5:B1613, B18, Sheet1!BH5:BH1048576)</f>
        <v>0</v>
      </c>
      <c r="M18" s="65">
        <f>SUMIF(Sheet1!B5:B1613, B18, Sheet1!BI5:BI1048576)</f>
        <v>80.5</v>
      </c>
      <c r="N18" s="43">
        <f>SUMIF(Sheet1!B5:B1613, B18, Sheet1!BJ5:BJ1048576)</f>
        <v>289.75</v>
      </c>
      <c r="O18" s="43">
        <f>SUMIF(Sheet1!B5:B1613, B18, Sheet1!BK5:BK1048576)</f>
        <v>289.75</v>
      </c>
      <c r="P18" s="43">
        <f>SUMIF(Sheet1!B5:B1613, B18, Sheet1!BM5:BM1048576)</f>
        <v>2321</v>
      </c>
      <c r="Q18" s="66">
        <f>SUMIF(Sheet1!B5:B1613, B18, Sheet1!BN5:BN1048576)</f>
        <v>3055</v>
      </c>
      <c r="R18" s="8"/>
      <c r="S18" s="8">
        <f t="shared" si="0"/>
        <v>2900.5</v>
      </c>
      <c r="T18" s="8">
        <f t="shared" si="1"/>
        <v>290.05</v>
      </c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>
      <c r="A19" s="65">
        <f>COUNTIFS(Sheet1!$B$5:$B$2696, B19, Sheet1!$D$5:$D$2696, "*")</f>
        <v>21</v>
      </c>
      <c r="B19" s="66" t="s">
        <v>192</v>
      </c>
      <c r="C19" s="67">
        <f>SUMIF(Sheet1!$B$5:$B$1613, "*Çinçar*", Sheet1!$AU$5:$AU$1613)</f>
        <v>0</v>
      </c>
      <c r="D19" s="65">
        <f>SUMIF(Sheet1!$B$5:$B$1613, "*Çinçar*", Sheet1!$AV$5:$AV$1048576)</f>
        <v>7</v>
      </c>
      <c r="E19" s="43">
        <f>SUMIF(Sheet1!$B$5:$B$1613, "*Çinçar*", Sheet1!$AW$5:$AW$1048576)</f>
        <v>0</v>
      </c>
      <c r="F19" s="43">
        <f>SUMIF(Sheet1!$B$5:$B$1613, "*Çinçar*", Sheet1!$AX$5:$AX$1048576)</f>
        <v>19</v>
      </c>
      <c r="G19" s="43">
        <f>SUMIF(Sheet1!$B$5:$B$1613, "*Çinçar*", Sheet1!$AZ$5:$AZ$1048576)</f>
        <v>191</v>
      </c>
      <c r="H19" s="66">
        <f>SUMIF(Sheet1!$B$5:$B$1613, "*Çinçar*", Sheet1!$BA$5:$BA$1048576)</f>
        <v>190</v>
      </c>
      <c r="I19" s="65">
        <f>SUMIF(Sheet1!$B$5:$B$1613, "*Çinçar*", Sheet1!$BB$5:$BB$1048576)</f>
        <v>0</v>
      </c>
      <c r="J19" s="43"/>
      <c r="K19" s="43">
        <f>SUMIF(Sheet1!$B$5:$B$1613, "*Çinçar*", Sheet1!$BG$5:$BG$1048576)</f>
        <v>0</v>
      </c>
      <c r="L19" s="66">
        <f>SUMIF(Sheet1!$B$5:$B$1613, "*Çinçar*", Sheet1!$BH$5:$BH$1048576)</f>
        <v>0</v>
      </c>
      <c r="M19" s="65">
        <f>SUMIF(Sheet1!$B$5:$B$1613, "*Çinçar*", Sheet1!$BI$5:$BI$1048576)</f>
        <v>6.5</v>
      </c>
      <c r="N19" s="43">
        <f>SUMIF(Sheet1!$B$5:$B$1613, "*Çinçar*", Sheet1!$BJ$5:$BJ$1048576)</f>
        <v>16.75</v>
      </c>
      <c r="O19" s="43">
        <f>SUMIF(Sheet1!$B$5:$B$1613, "*Çinçar*", Sheet1!$BK$5:$BK$1048576)</f>
        <v>16.75</v>
      </c>
      <c r="P19" s="43">
        <f>SUMIF(Sheet1!$B$5:$B$1613, "*Çinçar*", Sheet1!$BM$5:$BM$1048576)</f>
        <v>134</v>
      </c>
      <c r="Q19" s="66">
        <f>SUMIF(Sheet1!$B$5:$B$1613, "*Çinçar*", Sheet1!$BN$5:$BN$1048576)</f>
        <v>134</v>
      </c>
      <c r="R19" s="8"/>
      <c r="S19" s="8">
        <f t="shared" si="0"/>
        <v>167.5</v>
      </c>
      <c r="T19" s="8">
        <f t="shared" si="1"/>
        <v>16.75</v>
      </c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>
      <c r="A20" s="65">
        <f>COUNTIFS(Sheet1!$B$5:$B$2696, B20, Sheet1!$D$5:$D$2696, "*")</f>
        <v>12</v>
      </c>
      <c r="B20" s="66" t="s">
        <v>194</v>
      </c>
      <c r="C20" s="67">
        <f>SUMIF(Sheet1!$B$5:$B$1613, "*Başka*", Sheet1!$AU$5:$AU$1613)</f>
        <v>0</v>
      </c>
      <c r="D20" s="65">
        <f>SUMIF(Sheet1!$B$5:$B$1613, "*Başka*", Sheet1!$AV$5:$AV$1048576)</f>
        <v>3</v>
      </c>
      <c r="E20" s="43">
        <f>SUMIF(Sheet1!$B$5:$B$1613, "*Başka*", Sheet1!$AW$5:$AW$1048576)</f>
        <v>0</v>
      </c>
      <c r="F20" s="43">
        <f>SUMIF(Sheet1!$B$5:$B$1613, "*Başka*", Sheet1!$AX$5:$AX$1048576)</f>
        <v>5</v>
      </c>
      <c r="G20" s="43">
        <f>SUMIF(Sheet1!$B$5:$B$1613, "*Başka*", Sheet1!$AZ$5:$AZ$1048576)</f>
        <v>45</v>
      </c>
      <c r="H20" s="66">
        <f>SUMIF(Sheet1!$B$5:$B$1613, "*Başka*", Sheet1!$BA$5:$BA$1048576)</f>
        <v>50</v>
      </c>
      <c r="I20" s="65">
        <f>SUMIF(Sheet1!$B$5:$B$1613, "*Başka*", Sheet1!$BB$5:$BB$1048576)</f>
        <v>6</v>
      </c>
      <c r="J20" s="43"/>
      <c r="K20" s="43">
        <f>SUMIF(Sheet1!$B$5:$B$1613, "*Başka*", Sheet1!$BG$5:$BG$1048576)</f>
        <v>15</v>
      </c>
      <c r="L20" s="66">
        <f>SUMIF(Sheet1!$B$5:$B$1613, "*Başka*", Sheet1!$BH$5:$BH$1048576)</f>
        <v>0</v>
      </c>
      <c r="M20" s="65">
        <f>SUMIF(Sheet1!$B$5:$B$1613, "*Başka*", Sheet1!$BI$5:$BI$1048576)</f>
        <v>51</v>
      </c>
      <c r="N20" s="43">
        <f>SUMIF(Sheet1!$B$5:$B$1613, "*Başka*", Sheet1!$BJ$5:$BJ$1048576)</f>
        <v>126.5</v>
      </c>
      <c r="O20" s="43">
        <f>SUMIF(Sheet1!$B$5:$B$1613, "*Başka*", Sheet1!$BK$5:$BK$1048576)</f>
        <v>168.5</v>
      </c>
      <c r="P20" s="43">
        <f>SUMIF(Sheet1!$B$5:$B$1613, "*Başka*", Sheet1!$BM$5:$BM$1048576)</f>
        <v>950</v>
      </c>
      <c r="Q20" s="66">
        <f>SUMIF(Sheet1!$B$5:$B$1613, "*Başka*", Sheet1!$BN$5:$BN$1048576)</f>
        <v>428</v>
      </c>
      <c r="R20" s="8"/>
      <c r="S20" s="8">
        <f t="shared" si="0"/>
        <v>1245</v>
      </c>
      <c r="T20" s="8">
        <f t="shared" si="1"/>
        <v>124.5</v>
      </c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>
      <c r="A21" s="86">
        <f>SUM(A4:A20)</f>
        <v>1394</v>
      </c>
      <c r="B21" s="87" t="s">
        <v>87</v>
      </c>
      <c r="C21" s="88">
        <f>SUM(C4:C20)</f>
        <v>705</v>
      </c>
      <c r="D21" s="88">
        <f t="shared" ref="D21:Q21" si="2">SUM(D4:D20)</f>
        <v>1682</v>
      </c>
      <c r="E21" s="88">
        <f t="shared" si="2"/>
        <v>24</v>
      </c>
      <c r="F21" s="88">
        <f t="shared" si="2"/>
        <v>4595.3899999999994</v>
      </c>
      <c r="G21" s="88">
        <f t="shared" si="2"/>
        <v>43805.81</v>
      </c>
      <c r="H21" s="88">
        <f t="shared" si="2"/>
        <v>48085.3</v>
      </c>
      <c r="I21" s="88">
        <f t="shared" si="2"/>
        <v>7520</v>
      </c>
      <c r="J21" s="88">
        <f t="shared" si="2"/>
        <v>75.5</v>
      </c>
      <c r="K21" s="88">
        <f t="shared" si="2"/>
        <v>17603.75</v>
      </c>
      <c r="L21" s="88">
        <f t="shared" si="2"/>
        <v>15960</v>
      </c>
      <c r="M21" s="88">
        <f t="shared" si="2"/>
        <v>909.5</v>
      </c>
      <c r="N21" s="88">
        <f t="shared" si="2"/>
        <v>2370.1999999999998</v>
      </c>
      <c r="O21" s="88">
        <f t="shared" si="2"/>
        <v>2394.1999999999998</v>
      </c>
      <c r="P21" s="88">
        <f t="shared" si="2"/>
        <v>19429.95</v>
      </c>
      <c r="Q21" s="88">
        <f t="shared" si="2"/>
        <v>25526.9</v>
      </c>
      <c r="R21" s="8"/>
      <c r="S21" s="8">
        <f t="shared" si="0"/>
        <v>24194.350000000002</v>
      </c>
      <c r="T21" s="8">
        <f t="shared" si="1"/>
        <v>2419.4350000000004</v>
      </c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>
      <c r="A24" s="571" t="s">
        <v>0</v>
      </c>
      <c r="B24" s="701" t="s">
        <v>1</v>
      </c>
      <c r="C24" s="448" t="s">
        <v>56</v>
      </c>
      <c r="D24" s="498"/>
      <c r="E24" s="497" t="s">
        <v>57</v>
      </c>
      <c r="F24" s="498"/>
      <c r="G24" s="497" t="s">
        <v>58</v>
      </c>
      <c r="H24" s="498"/>
      <c r="I24" s="497" t="s">
        <v>59</v>
      </c>
      <c r="J24" s="498"/>
      <c r="K24" s="497" t="s">
        <v>60</v>
      </c>
      <c r="L24" s="498"/>
      <c r="M24" s="497" t="s">
        <v>61</v>
      </c>
      <c r="N24" s="498"/>
      <c r="O24" s="497" t="s">
        <v>62</v>
      </c>
      <c r="P24" s="498"/>
      <c r="Q24" s="497" t="s">
        <v>63</v>
      </c>
      <c r="R24" s="498"/>
      <c r="S24" s="497" t="s">
        <v>64</v>
      </c>
      <c r="T24" s="498"/>
      <c r="U24" s="497" t="s">
        <v>65</v>
      </c>
      <c r="V24" s="498"/>
      <c r="W24" s="497" t="s">
        <v>87</v>
      </c>
      <c r="X24" s="498"/>
      <c r="Y24" s="8"/>
      <c r="Z24" s="8"/>
      <c r="AA24" s="8"/>
      <c r="AB24" s="8"/>
      <c r="AC24" s="8"/>
      <c r="AD24" s="8"/>
    </row>
    <row r="25" spans="1:30">
      <c r="A25" s="572"/>
      <c r="B25" s="702"/>
      <c r="C25" s="461" t="s">
        <v>121</v>
      </c>
      <c r="D25" s="698" t="s">
        <v>120</v>
      </c>
      <c r="E25" s="700" t="s">
        <v>122</v>
      </c>
      <c r="F25" s="698" t="s">
        <v>120</v>
      </c>
      <c r="G25" s="700" t="s">
        <v>122</v>
      </c>
      <c r="H25" s="698" t="s">
        <v>120</v>
      </c>
      <c r="I25" s="700" t="s">
        <v>122</v>
      </c>
      <c r="J25" s="698" t="s">
        <v>120</v>
      </c>
      <c r="K25" s="700" t="s">
        <v>122</v>
      </c>
      <c r="L25" s="698" t="s">
        <v>120</v>
      </c>
      <c r="M25" s="700" t="s">
        <v>122</v>
      </c>
      <c r="N25" s="698" t="s">
        <v>120</v>
      </c>
      <c r="O25" s="700" t="s">
        <v>122</v>
      </c>
      <c r="P25" s="698" t="s">
        <v>120</v>
      </c>
      <c r="Q25" s="700" t="s">
        <v>122</v>
      </c>
      <c r="R25" s="698" t="s">
        <v>120</v>
      </c>
      <c r="S25" s="700" t="s">
        <v>122</v>
      </c>
      <c r="T25" s="698" t="s">
        <v>120</v>
      </c>
      <c r="U25" s="700" t="s">
        <v>122</v>
      </c>
      <c r="V25" s="698" t="s">
        <v>120</v>
      </c>
      <c r="W25" s="700" t="s">
        <v>122</v>
      </c>
      <c r="X25" s="698" t="s">
        <v>120</v>
      </c>
      <c r="Y25" s="8"/>
      <c r="Z25" s="8"/>
      <c r="AA25" s="8"/>
      <c r="AB25" s="8"/>
      <c r="AC25" s="8"/>
      <c r="AD25" s="8"/>
    </row>
    <row r="26" spans="1:30">
      <c r="A26" s="573"/>
      <c r="B26" s="699"/>
      <c r="C26" s="462"/>
      <c r="D26" s="699"/>
      <c r="E26" s="573"/>
      <c r="F26" s="699"/>
      <c r="G26" s="573"/>
      <c r="H26" s="699"/>
      <c r="I26" s="573"/>
      <c r="J26" s="699"/>
      <c r="K26" s="573"/>
      <c r="L26" s="699"/>
      <c r="M26" s="573"/>
      <c r="N26" s="699"/>
      <c r="O26" s="573"/>
      <c r="P26" s="699"/>
      <c r="Q26" s="573"/>
      <c r="R26" s="699"/>
      <c r="S26" s="573"/>
      <c r="T26" s="699"/>
      <c r="U26" s="573"/>
      <c r="V26" s="699"/>
      <c r="W26" s="573"/>
      <c r="X26" s="699"/>
      <c r="Y26" s="8"/>
      <c r="Z26" s="8"/>
      <c r="AA26" s="8"/>
      <c r="AB26" s="8"/>
      <c r="AC26" s="8"/>
      <c r="AD26" s="8"/>
    </row>
    <row r="27" spans="1:30">
      <c r="A27" s="65">
        <f>COUNTIFS(Sheet1!$B$5:$B$2696, B27, Sheet1!$D$5:$D$2696, "*")</f>
        <v>82</v>
      </c>
      <c r="B27" s="66" t="s">
        <v>18</v>
      </c>
      <c r="C27" s="42">
        <f>SUMIF(Sheet1!B5:B1613, B27, Sheet1!Z5:Z1613)</f>
        <v>0</v>
      </c>
      <c r="D27" s="66">
        <f>SUMIF(Sheet1!B5:B1613, B27, Sheet1!AA5:AA1613)</f>
        <v>0</v>
      </c>
      <c r="E27" s="65">
        <f>SUMIF(Sheet1!B5:B1613, B27, Sheet1!AB5:AB1613)</f>
        <v>0</v>
      </c>
      <c r="F27" s="66">
        <f>SUMIF(Sheet1!B5:B1613, B27, Sheet1!AC5:AC1613)</f>
        <v>0</v>
      </c>
      <c r="G27" s="65">
        <f>SUMIF(Sheet1!B5:B1613, B27, Sheet1!AD5:AD1613)</f>
        <v>0</v>
      </c>
      <c r="H27" s="66">
        <f>SUMIF(Sheet1!B5:B1613, B27, Sheet1!AE5:AE1613)</f>
        <v>0</v>
      </c>
      <c r="I27" s="65">
        <f>SUMIF(Sheet1!B5:B1613, B27, Sheet1!AF5:AF1613)</f>
        <v>0</v>
      </c>
      <c r="J27" s="66">
        <f>SUMIF(Sheet1!B5:B1613, B27, Sheet1!AG5:AG1613)</f>
        <v>0</v>
      </c>
      <c r="K27" s="65">
        <f>SUMIF(Sheet1!B5:B1613, B27, Sheet1!AH5:AH1613)</f>
        <v>0</v>
      </c>
      <c r="L27" s="66">
        <f>SUMIF(Sheet1!B5:B1613, B27, Sheet1!AI5:AI1613)</f>
        <v>0</v>
      </c>
      <c r="M27" s="65">
        <f>SUMIF(Sheet1!B5:B1613, B27, Sheet1!AJ5:AJ1613)</f>
        <v>0</v>
      </c>
      <c r="N27" s="66">
        <f>SUMIF(Sheet1!B5:B1613, B27, Sheet1!AK5:AK1613)</f>
        <v>0</v>
      </c>
      <c r="O27" s="65">
        <f>SUMIF(Sheet1!B5:B1613, B27, Sheet1!AL5:AL1613)</f>
        <v>0</v>
      </c>
      <c r="P27" s="66">
        <f>SUMIF(Sheet1!B5:B1613, B27, Sheet1!AM5:AM1613)</f>
        <v>0</v>
      </c>
      <c r="Q27" s="65">
        <f>SUMIF(Sheet1!B5:B1613, B27, Sheet1!AN5:AN1613)</f>
        <v>0</v>
      </c>
      <c r="R27" s="66">
        <f>SUMIF(Sheet1!B5:B1613, B27, Sheet1!AO5:AO1613)</f>
        <v>0</v>
      </c>
      <c r="S27" s="65">
        <f>SUMIF(Sheet1!B5:B1613, B27, Sheet1!AP5:AP1613)</f>
        <v>0</v>
      </c>
      <c r="T27" s="66">
        <f>SUMIF(Sheet1!B5:B1613, B27, Sheet1!AQ5:AQ1613)</f>
        <v>0</v>
      </c>
      <c r="U27" s="65">
        <f>SUMIF(Sheet1!B5:B1613, B27, Sheet1!AR5:AR1613)</f>
        <v>0</v>
      </c>
      <c r="V27" s="66">
        <f>SUMIF(Sheet1!B5:B1613, B27, Sheet1!AS5:AS1613)</f>
        <v>0</v>
      </c>
      <c r="W27" s="65">
        <f t="shared" ref="W27:W45" si="3">C27+E27+G27+I27+K27+M27+O27+Q27+S27+U27</f>
        <v>0</v>
      </c>
      <c r="X27" s="66">
        <f t="shared" ref="X27:X45" si="4">D27+F27+H27+J27+L27+N27+P27+R27+T27+V27</f>
        <v>0</v>
      </c>
      <c r="Y27" s="8"/>
      <c r="Z27" s="8"/>
      <c r="AA27" s="8"/>
      <c r="AB27" s="8"/>
      <c r="AC27" s="8"/>
      <c r="AD27" s="8"/>
    </row>
    <row r="28" spans="1:30">
      <c r="A28" s="65">
        <f>COUNTIFS(Sheet1!$B$5:$B$2696, B28, Sheet1!$D$5:$D$2696, "*")</f>
        <v>101</v>
      </c>
      <c r="B28" s="66" t="s">
        <v>38</v>
      </c>
      <c r="C28" s="42">
        <f>SUMIF(Sheet1!B5:B1613, B28, Sheet1!Z5:Z1613)</f>
        <v>557</v>
      </c>
      <c r="D28" s="66">
        <f>SUMIF(Sheet1!B5:B1613, B28, Sheet1!AA5:AA1613)</f>
        <v>138.5</v>
      </c>
      <c r="E28" s="65">
        <f>SUMIF(Sheet1!B5:B1613, B28, Sheet1!AB5:AB1613)</f>
        <v>360</v>
      </c>
      <c r="F28" s="66">
        <f>SUMIF(Sheet1!B5:B1613, B28, Sheet1!AC5:AC1613)</f>
        <v>72</v>
      </c>
      <c r="G28" s="65">
        <f>SUMIF(Sheet1!B6:B1614, B28, Sheet1!AD6:AD1614)</f>
        <v>0</v>
      </c>
      <c r="H28" s="66">
        <f>SUMIF(Sheet1!B6:B1614, B28, Sheet1!AE6:AE1614)</f>
        <v>0</v>
      </c>
      <c r="I28" s="65">
        <f>SUMIF(Sheet1!B6:B1614, B28, Sheet1!AF6:AF1614)</f>
        <v>150</v>
      </c>
      <c r="J28" s="66">
        <f>SUMIF(Sheet1!B6:B1614, B28, Sheet1!AG6:AG1614)</f>
        <v>30</v>
      </c>
      <c r="K28" s="65">
        <f>SUMIF(Sheet1!B6:B1614, B28, Sheet1!AH6:AH1614)</f>
        <v>0</v>
      </c>
      <c r="L28" s="66">
        <f>SUMIF(Sheet1!B6:B1614, B28, Sheet1!AI6:AI1614)</f>
        <v>0</v>
      </c>
      <c r="M28" s="65">
        <f>SUMIF(Sheet1!B6:B1614, B28, Sheet1!AJ6:AJ1614)</f>
        <v>30</v>
      </c>
      <c r="N28" s="66">
        <f>SUMIF(Sheet1!B6:B1614, B28, Sheet1!AK6:AK1614)</f>
        <v>4.5</v>
      </c>
      <c r="O28" s="65">
        <f>SUMIF(Sheet1!B6:B1614, B28, Sheet1!AL6:AL1614)</f>
        <v>10</v>
      </c>
      <c r="P28" s="66">
        <f>SUMIF(Sheet1!B6:B1614, B28, Sheet1!AM6:AM1614)</f>
        <v>1</v>
      </c>
      <c r="Q28" s="65">
        <f>SUMIF(Sheet1!B6:B1614, B28, Sheet1!AN6:AN1614)</f>
        <v>5</v>
      </c>
      <c r="R28" s="66">
        <f>SUMIF(Sheet1!B6:B1614, B28, Sheet1!AO6:AO1614)</f>
        <v>5</v>
      </c>
      <c r="S28" s="65">
        <f>SUMIF(Sheet1!B6:B1614, B28, Sheet1!AP6:AP1614)</f>
        <v>0</v>
      </c>
      <c r="T28" s="66">
        <f>SUMIF(Sheet1!B6:B1614, B28, Sheet1!AQ6:AQ1614)</f>
        <v>0</v>
      </c>
      <c r="U28" s="65">
        <f>SUMIF(Sheet1!B6:B1614, B28, Sheet1!AR6:AR1614)</f>
        <v>678</v>
      </c>
      <c r="V28" s="66">
        <f>SUMIF(Sheet1!B6:B1614, B28, Sheet1!AS6:AS1614)</f>
        <v>135</v>
      </c>
      <c r="W28" s="65">
        <f t="shared" si="3"/>
        <v>1790</v>
      </c>
      <c r="X28" s="66">
        <f t="shared" si="4"/>
        <v>386</v>
      </c>
      <c r="Y28" s="8"/>
      <c r="Z28" s="8"/>
      <c r="AA28" s="8"/>
      <c r="AB28" s="8"/>
      <c r="AC28" s="8"/>
      <c r="AD28" s="8"/>
    </row>
    <row r="29" spans="1:30">
      <c r="A29" s="65">
        <f>COUNTIFS(Sheet1!$B$5:$B$2696, B29, Sheet1!$D$5:$D$2696, "*")</f>
        <v>81</v>
      </c>
      <c r="B29" s="66" t="s">
        <v>43</v>
      </c>
      <c r="C29" s="42">
        <f>SUMIF(Sheet1!B5:B1613, B29, Sheet1!Z5:Z1613)</f>
        <v>530</v>
      </c>
      <c r="D29" s="66">
        <f>SUMIF(Sheet1!B5:B1613, B29, Sheet1!AA5:AA1613)</f>
        <v>132.5</v>
      </c>
      <c r="E29" s="65">
        <f>SUMIF(Sheet1!B5:B1613, B29, Sheet1!AB5:AB1613)</f>
        <v>290</v>
      </c>
      <c r="F29" s="66">
        <f>SUMIF(Sheet1!B5:B1613, B29, Sheet1!AC5:AC1613)</f>
        <v>66</v>
      </c>
      <c r="G29" s="65">
        <f>SUMIF(Sheet1!B7:B1615, B29, Sheet1!AD7:AD1615)</f>
        <v>0</v>
      </c>
      <c r="H29" s="66">
        <f>SUMIF(Sheet1!B7:B1615, B29, Sheet1!AE7:AE1615)</f>
        <v>0</v>
      </c>
      <c r="I29" s="65">
        <f>SUMIF(Sheet1!B7:B1615, B29, Sheet1!AF7:AF1615)</f>
        <v>70</v>
      </c>
      <c r="J29" s="66">
        <f>SUMIF(Sheet1!B7:B1615, B29, Sheet1!AG7:AG1615)</f>
        <v>14</v>
      </c>
      <c r="K29" s="65">
        <f>SUMIF(Sheet1!B7:B1615, B29, Sheet1!AH7:AH1615)</f>
        <v>0</v>
      </c>
      <c r="L29" s="66">
        <f>SUMIF(Sheet1!B7:B1615, B29, Sheet1!AI7:AI1615)</f>
        <v>0</v>
      </c>
      <c r="M29" s="65">
        <f>SUMIF(Sheet1!B7:B1615, B29, Sheet1!AJ7:AJ1615)</f>
        <v>0</v>
      </c>
      <c r="N29" s="66">
        <f>SUMIF(Sheet1!B7:B1615, B29, Sheet1!AK7:AK1615)</f>
        <v>0</v>
      </c>
      <c r="O29" s="65">
        <f>SUMIF(Sheet1!B7:B1615, B29, Sheet1!AL7:AL1615)</f>
        <v>0</v>
      </c>
      <c r="P29" s="66">
        <f>SUMIF(Sheet1!B7:B1615, B29, Sheet1!AM7:AM1615)</f>
        <v>0</v>
      </c>
      <c r="Q29" s="65">
        <f>SUMIF(Sheet1!B7:B1615, B29, Sheet1!AN7:AN1615)</f>
        <v>5</v>
      </c>
      <c r="R29" s="66">
        <f>SUMIF(Sheet1!B7:B1615, B29, Sheet1!AO7:AO1615)</f>
        <v>2.5</v>
      </c>
      <c r="S29" s="65">
        <f>SUMIF(Sheet1!B7:B1615, B29, Sheet1!AP7:AP1615)</f>
        <v>0</v>
      </c>
      <c r="T29" s="66">
        <f>SUMIF(Sheet1!B7:B1615, B29, Sheet1!AQ7:AQ1615)</f>
        <v>0</v>
      </c>
      <c r="U29" s="65">
        <f>SUMIF(Sheet1!B7:B1615, B29, Sheet1!AR7:AR1615)</f>
        <v>330</v>
      </c>
      <c r="V29" s="66">
        <f>SUMIF(Sheet1!B7:B1615, B29, Sheet1!AS7:AS1615)</f>
        <v>66</v>
      </c>
      <c r="W29" s="65">
        <f t="shared" si="3"/>
        <v>1225</v>
      </c>
      <c r="X29" s="66">
        <f t="shared" si="4"/>
        <v>281</v>
      </c>
      <c r="Y29" s="8"/>
      <c r="Z29" s="8"/>
      <c r="AA29" s="8"/>
      <c r="AB29" s="8"/>
      <c r="AC29" s="8"/>
      <c r="AD29" s="8"/>
    </row>
    <row r="30" spans="1:30">
      <c r="A30" s="65">
        <f>COUNTIFS(Sheet1!$B$5:$B$2696, B30, Sheet1!$D$5:$D$2696, "*")</f>
        <v>102</v>
      </c>
      <c r="B30" s="66" t="s">
        <v>44</v>
      </c>
      <c r="C30" s="42">
        <f>SUMIF(Sheet1!B5:B1613, B30, Sheet1!Z5:Z1613)</f>
        <v>175</v>
      </c>
      <c r="D30" s="66">
        <f>SUMIF(Sheet1!B5:B1613, B30, Sheet1!AA5:AA1613)</f>
        <v>43.5</v>
      </c>
      <c r="E30" s="65">
        <f>SUMIF(Sheet1!B5:B1613, B30, Sheet1!AB5:AB1613)</f>
        <v>20</v>
      </c>
      <c r="F30" s="66">
        <f>SUMIF(Sheet1!B5:B1613, B30, Sheet1!AC5:AC1613)</f>
        <v>6</v>
      </c>
      <c r="G30" s="65">
        <f>SUMIF(Sheet1!B8:B1616, B30, Sheet1!AD8:AD1616)</f>
        <v>0</v>
      </c>
      <c r="H30" s="66">
        <f>SUMIF(Sheet1!B8:B1616, B30, Sheet1!AE8:AE1616)</f>
        <v>0</v>
      </c>
      <c r="I30" s="65">
        <f>SUMIF(Sheet1!B8:B1616, B30, Sheet1!AF8:AF1616)</f>
        <v>40</v>
      </c>
      <c r="J30" s="66">
        <f>SUMIF(Sheet1!B8:B1616, B30, Sheet1!AG8:AG1616)</f>
        <v>8</v>
      </c>
      <c r="K30" s="65">
        <f>SUMIF(Sheet1!B8:B1616, B30, Sheet1!AH8:AH1616)</f>
        <v>0</v>
      </c>
      <c r="L30" s="66">
        <f>SUMIF(Sheet1!B8:B1616, B30, Sheet1!AI8:AI1616)</f>
        <v>0</v>
      </c>
      <c r="M30" s="65">
        <f>SUMIF(Sheet1!B8:B1616, B30, Sheet1!AJ8:AJ1616)</f>
        <v>0</v>
      </c>
      <c r="N30" s="66">
        <f>SUMIF(Sheet1!B8:B1616, B30, Sheet1!AK8:AK1616)</f>
        <v>0</v>
      </c>
      <c r="O30" s="65">
        <f>SUMIF(Sheet1!B8:B1616, B30, Sheet1!AL8:AL1616)</f>
        <v>0</v>
      </c>
      <c r="P30" s="66">
        <f>SUMIF(Sheet1!B8:B1616, B30, Sheet1!AM8:AM1616)</f>
        <v>0</v>
      </c>
      <c r="Q30" s="65">
        <f>SUMIF(Sheet1!B8:B1616, B30, Sheet1!AN8:AN1616)</f>
        <v>0</v>
      </c>
      <c r="R30" s="66">
        <f>SUMIF(Sheet1!B8:B1616, B30, Sheet1!AO8:AO1616)</f>
        <v>30</v>
      </c>
      <c r="S30" s="65">
        <f>SUMIF(Sheet1!B8:B1616, B30, Sheet1!AP8:AP1616)</f>
        <v>0</v>
      </c>
      <c r="T30" s="66">
        <f>SUMIF(Sheet1!B8:B1616, B30, Sheet1!AQ8:AQ1616)</f>
        <v>0</v>
      </c>
      <c r="U30" s="65">
        <f>SUMIF(Sheet1!B8:B1616, B30, Sheet1!AR8:AR1616)</f>
        <v>0</v>
      </c>
      <c r="V30" s="66">
        <f>SUMIF(Sheet1!B8:B1616, B30, Sheet1!AS8:AS1616)</f>
        <v>0</v>
      </c>
      <c r="W30" s="65">
        <f t="shared" si="3"/>
        <v>235</v>
      </c>
      <c r="X30" s="66">
        <f t="shared" si="4"/>
        <v>87.5</v>
      </c>
      <c r="Y30" s="8"/>
      <c r="Z30" s="8"/>
      <c r="AA30" s="8"/>
      <c r="AB30" s="8"/>
      <c r="AC30" s="8"/>
      <c r="AD30" s="8"/>
    </row>
    <row r="31" spans="1:30">
      <c r="A31" s="65">
        <f>COUNTIFS(Sheet1!$B$5:$B$2696, B31, Sheet1!$D$5:$D$2696, "*")</f>
        <v>79</v>
      </c>
      <c r="B31" s="66" t="s">
        <v>46</v>
      </c>
      <c r="C31" s="42">
        <f>SUMIF(Sheet1!B5:B1613, B31, Sheet1!Z5:Z1613)</f>
        <v>1105</v>
      </c>
      <c r="D31" s="66">
        <f>SUMIF(Sheet1!B5:B1613, B31, Sheet1!AA5:AA1613)</f>
        <v>273.5</v>
      </c>
      <c r="E31" s="65">
        <f>SUMIF(Sheet1!B5:B1613, B31, Sheet1!AB5:AB1613)</f>
        <v>510</v>
      </c>
      <c r="F31" s="66">
        <f>SUMIF(Sheet1!B5:B1613, B31, Sheet1!AC5:AC1613)</f>
        <v>102</v>
      </c>
      <c r="G31" s="65">
        <f>SUMIF(Sheet1!B9:B1617, B31, Sheet1!AD9:AD1617)</f>
        <v>0</v>
      </c>
      <c r="H31" s="66">
        <f>SUMIF(Sheet1!B9:B1617, B31, Sheet1!AE9:AE1617)</f>
        <v>0</v>
      </c>
      <c r="I31" s="65">
        <f>SUMIF(Sheet1!B9:B1617, B31, Sheet1!AF9:AF1617)</f>
        <v>200</v>
      </c>
      <c r="J31" s="66">
        <f>SUMIF(Sheet1!B9:B1617, B31, Sheet1!AG9:AG1617)</f>
        <v>40</v>
      </c>
      <c r="K31" s="65">
        <f>SUMIF(Sheet1!B9:B1617, B31, Sheet1!AH9:AH1617)</f>
        <v>0</v>
      </c>
      <c r="L31" s="66">
        <f>SUMIF(Sheet1!B9:B1617, B31, Sheet1!AI9:AI1617)</f>
        <v>0</v>
      </c>
      <c r="M31" s="65">
        <f>SUMIF(Sheet1!B9:B1617, B31, Sheet1!AJ9:AJ1617)</f>
        <v>0</v>
      </c>
      <c r="N31" s="66">
        <f>SUMIF(Sheet1!B9:B1617, B31, Sheet1!AK9:AK1617)</f>
        <v>0</v>
      </c>
      <c r="O31" s="65">
        <f>SUMIF(Sheet1!B9:B1617, B31, Sheet1!AL9:AL1617)</f>
        <v>0</v>
      </c>
      <c r="P31" s="66">
        <f>SUMIF(Sheet1!B9:B1617, B31, Sheet1!AM9:AM1617)</f>
        <v>0</v>
      </c>
      <c r="Q31" s="65">
        <f>SUMIF(Sheet1!B9:B1617, B31, Sheet1!AN9:AN1617)</f>
        <v>0</v>
      </c>
      <c r="R31" s="66">
        <f>SUMIF(Sheet1!B9:B1617, B31, Sheet1!AO9:AO1617)</f>
        <v>0</v>
      </c>
      <c r="S31" s="65">
        <f>SUMIF(Sheet1!B9:B1617, B31, Sheet1!AP9:AP1617)</f>
        <v>0</v>
      </c>
      <c r="T31" s="66">
        <f>SUMIF(Sheet1!B9:B1617, B31, Sheet1!AQ9:AQ1617)</f>
        <v>0</v>
      </c>
      <c r="U31" s="65">
        <f>SUMIF(Sheet1!B9:B1617, B31, Sheet1!AR9:AR1617)</f>
        <v>550</v>
      </c>
      <c r="V31" s="66">
        <f>SUMIF(Sheet1!B9:B1617, B31, Sheet1!AS9:AS1617)</f>
        <v>110</v>
      </c>
      <c r="W31" s="65">
        <f t="shared" si="3"/>
        <v>2365</v>
      </c>
      <c r="X31" s="66">
        <f t="shared" si="4"/>
        <v>525.5</v>
      </c>
      <c r="Y31" s="8"/>
      <c r="Z31" s="8"/>
      <c r="AA31" s="8"/>
      <c r="AB31" s="8"/>
      <c r="AC31" s="8"/>
      <c r="AD31" s="8"/>
    </row>
    <row r="32" spans="1:30">
      <c r="A32" s="65">
        <f>COUNTIFS(Sheet1!$B$5:$B$2696, B32, Sheet1!$D$5:$D$2696, "*")</f>
        <v>125</v>
      </c>
      <c r="B32" s="66" t="s">
        <v>47</v>
      </c>
      <c r="C32" s="42">
        <f>SUMIF(Sheet1!B5:B1613, B32, Sheet1!Z5:Z1613)</f>
        <v>479</v>
      </c>
      <c r="D32" s="66">
        <f>SUMIF(Sheet1!B5:B1613, B32, Sheet1!AA5:AA1613)</f>
        <v>119.75</v>
      </c>
      <c r="E32" s="65">
        <f>SUMIF(Sheet1!B5:B1613, B32, Sheet1!AB5:AB1613)</f>
        <v>83</v>
      </c>
      <c r="F32" s="66">
        <f>SUMIF(Sheet1!B5:B1613, B32, Sheet1!AC5:AC1613)</f>
        <v>16.5</v>
      </c>
      <c r="G32" s="65">
        <f>SUMIF(Sheet1!B10:B1618, B32, Sheet1!AD10:AD1618)</f>
        <v>0</v>
      </c>
      <c r="H32" s="66">
        <f>SUMIF(Sheet1!B10:B1618, B32, Sheet1!AE10:AE1618)</f>
        <v>0</v>
      </c>
      <c r="I32" s="65">
        <f>SUMIF(Sheet1!B10:B1618, B32, Sheet1!AF10:AF1618)</f>
        <v>0</v>
      </c>
      <c r="J32" s="66">
        <f>SUMIF(Sheet1!B10:B1618, B32, Sheet1!AG10:AG1618)</f>
        <v>0</v>
      </c>
      <c r="K32" s="65">
        <f>SUMIF(Sheet1!B10:B1618, B32, Sheet1!AH10:AH1618)</f>
        <v>0</v>
      </c>
      <c r="L32" s="66">
        <f>SUMIF(Sheet1!B10:B1618, B32, Sheet1!AI10:AI1618)</f>
        <v>0</v>
      </c>
      <c r="M32" s="65">
        <f>SUMIF(Sheet1!B10:B1618, B32, Sheet1!AJ10:AJ1618)</f>
        <v>0</v>
      </c>
      <c r="N32" s="66">
        <f>SUMIF(Sheet1!B10:B1618, B32, Sheet1!AK10:AK1618)</f>
        <v>0</v>
      </c>
      <c r="O32" s="65">
        <f>SUMIF(Sheet1!B10:B1618, B32, Sheet1!AL10:AL1618)</f>
        <v>0</v>
      </c>
      <c r="P32" s="66">
        <f>SUMIF(Sheet1!B10:B1618, B32, Sheet1!AM10:AM1618)</f>
        <v>0</v>
      </c>
      <c r="Q32" s="65">
        <f>SUMIF(Sheet1!B10:B1618, B32, Sheet1!AN10:AN1618)</f>
        <v>0</v>
      </c>
      <c r="R32" s="66">
        <f>SUMIF(Sheet1!B10:B1618, B32, Sheet1!AO10:AO1618)</f>
        <v>0</v>
      </c>
      <c r="S32" s="65">
        <f>SUMIF(Sheet1!B10:B1618, B32, Sheet1!AP10:AP1618)</f>
        <v>0</v>
      </c>
      <c r="T32" s="66">
        <f>SUMIF(Sheet1!B10:B1618, B32, Sheet1!AQ10:AQ1618)</f>
        <v>0</v>
      </c>
      <c r="U32" s="65">
        <f>SUMIF(Sheet1!B10:B1618, B32, Sheet1!AR10:AR1618)</f>
        <v>90</v>
      </c>
      <c r="V32" s="66">
        <f>SUMIF(Sheet1!B10:B1618, B32, Sheet1!AS10:AS1618)</f>
        <v>18</v>
      </c>
      <c r="W32" s="65">
        <f t="shared" si="3"/>
        <v>652</v>
      </c>
      <c r="X32" s="66">
        <f t="shared" si="4"/>
        <v>154.25</v>
      </c>
      <c r="Y32" s="8"/>
      <c r="Z32" s="8"/>
      <c r="AA32" s="8"/>
      <c r="AB32" s="8"/>
      <c r="AC32" s="8"/>
      <c r="AD32" s="8"/>
    </row>
    <row r="33" spans="1:30">
      <c r="A33" s="65">
        <f>COUNTIFS(Sheet1!$B$5:$B$2696, B33, Sheet1!$D$5:$D$2696, "*")</f>
        <v>38</v>
      </c>
      <c r="B33" s="66" t="s">
        <v>49</v>
      </c>
      <c r="C33" s="42">
        <f>SUMIF(Sheet1!B5:B1613, B33, Sheet1!Z5:Z1613)</f>
        <v>0</v>
      </c>
      <c r="D33" s="66">
        <f>SUMIF(Sheet1!B5:B1613, B33, Sheet1!AA5:AA1613)</f>
        <v>0</v>
      </c>
      <c r="E33" s="65">
        <f>SUMIF(Sheet1!B5:B1613, B33, Sheet1!AB5:AB1613)</f>
        <v>0</v>
      </c>
      <c r="F33" s="66">
        <f>SUMIF(Sheet1!B5:B1613, B33, Sheet1!AC5:AC1613)</f>
        <v>0</v>
      </c>
      <c r="G33" s="65">
        <f>SUMIF(Sheet1!B11:B1619, B33, Sheet1!AD11:AD1619)</f>
        <v>0</v>
      </c>
      <c r="H33" s="66">
        <f>SUMIF(Sheet1!B11:B1619, B33, Sheet1!AE11:AE1619)</f>
        <v>0</v>
      </c>
      <c r="I33" s="65">
        <f>SUMIF(Sheet1!B11:B1619, B33, Sheet1!AF11:AF1619)</f>
        <v>0</v>
      </c>
      <c r="J33" s="66">
        <f>SUMIF(Sheet1!B11:B1619, B33, Sheet1!AG11:AG1619)</f>
        <v>0</v>
      </c>
      <c r="K33" s="65">
        <f>SUMIF(Sheet1!B11:B1619, B33, Sheet1!AH11:AH1619)</f>
        <v>0</v>
      </c>
      <c r="L33" s="66">
        <f>SUMIF(Sheet1!B11:B1619, B33, Sheet1!AI11:AI1619)</f>
        <v>0</v>
      </c>
      <c r="M33" s="65">
        <f>SUMIF(Sheet1!B11:B1619, B33, Sheet1!AJ11:AJ1619)</f>
        <v>0</v>
      </c>
      <c r="N33" s="66">
        <f>SUMIF(Sheet1!B11:B1619, B33, Sheet1!AK11:AK1619)</f>
        <v>0</v>
      </c>
      <c r="O33" s="65">
        <f>SUMIF(Sheet1!B11:B1619, B33, Sheet1!AL11:AL1619)</f>
        <v>0</v>
      </c>
      <c r="P33" s="66">
        <f>SUMIF(Sheet1!B11:B1619, B33, Sheet1!AM11:AM1619)</f>
        <v>0</v>
      </c>
      <c r="Q33" s="65">
        <f>SUMIF(Sheet1!B11:B1619, B33, Sheet1!AN11:AN1619)</f>
        <v>0</v>
      </c>
      <c r="R33" s="66">
        <f>SUMIF(Sheet1!B11:B1619, B33, Sheet1!AO11:AO1619)</f>
        <v>0</v>
      </c>
      <c r="S33" s="65">
        <f>SUMIF(Sheet1!B11:B1619, B33, Sheet1!AP11:AP1619)</f>
        <v>0</v>
      </c>
      <c r="T33" s="66">
        <f>SUMIF(Sheet1!B11:B1619, B33, Sheet1!AQ11:AQ1619)</f>
        <v>0</v>
      </c>
      <c r="U33" s="65">
        <f>SUMIF(Sheet1!B11:B1619, B33, Sheet1!AR11:AR1619)</f>
        <v>0</v>
      </c>
      <c r="V33" s="66">
        <f>SUMIF(Sheet1!B11:B1619, B33, Sheet1!AS11:AS1619)</f>
        <v>0</v>
      </c>
      <c r="W33" s="65">
        <f t="shared" si="3"/>
        <v>0</v>
      </c>
      <c r="X33" s="66">
        <f t="shared" si="4"/>
        <v>0</v>
      </c>
      <c r="Y33" s="8"/>
      <c r="Z33" s="8"/>
      <c r="AA33" s="8"/>
      <c r="AB33" s="8"/>
      <c r="AC33" s="8"/>
      <c r="AD33" s="8"/>
    </row>
    <row r="34" spans="1:30">
      <c r="A34" s="65">
        <f>COUNTIFS(Sheet1!$B$5:$B$2696, B34, Sheet1!$D$5:$D$2696, "*")</f>
        <v>217</v>
      </c>
      <c r="B34" s="66" t="s">
        <v>67</v>
      </c>
      <c r="C34" s="42">
        <f>SUMIF(Sheet1!B5:B1613, B34, Sheet1!Z5:Z1613)</f>
        <v>1945</v>
      </c>
      <c r="D34" s="66">
        <f>SUMIF(Sheet1!B5:B1613, B34, Sheet1!AA5:AA1613)</f>
        <v>482.25</v>
      </c>
      <c r="E34" s="65">
        <f>SUMIF(Sheet1!B5:B1613, B34, Sheet1!AB5:AB1613)</f>
        <v>470</v>
      </c>
      <c r="F34" s="66">
        <f>SUMIF(Sheet1!B5:B1613, B34, Sheet1!AC5:AC1613)</f>
        <v>94</v>
      </c>
      <c r="G34" s="65">
        <f>SUMIF(Sheet1!B12:B1620, B34, Sheet1!AD12:AD1620)</f>
        <v>0</v>
      </c>
      <c r="H34" s="66">
        <f>SUMIF(Sheet1!B12:B1620, B34, Sheet1!AE12:AE1620)</f>
        <v>0</v>
      </c>
      <c r="I34" s="65">
        <f>SUMIF(Sheet1!B12:B1620, B34, Sheet1!AF12:AF1620)</f>
        <v>0</v>
      </c>
      <c r="J34" s="66">
        <f>SUMIF(Sheet1!B12:B1620, B34, Sheet1!AG12:AG1620)</f>
        <v>0</v>
      </c>
      <c r="K34" s="65">
        <f>SUMIF(Sheet1!B12:B1620, B34, Sheet1!AH12:AH1620)</f>
        <v>0</v>
      </c>
      <c r="L34" s="66">
        <f>SUMIF(Sheet1!B12:B1620, B34, Sheet1!AI12:AI1620)</f>
        <v>0</v>
      </c>
      <c r="M34" s="65">
        <f>SUMIF(Sheet1!B12:B1620, B34, Sheet1!AJ12:AJ1620)</f>
        <v>0</v>
      </c>
      <c r="N34" s="66">
        <f>SUMIF(Sheet1!B12:B1620, B34, Sheet1!AK12:AK1620)</f>
        <v>0</v>
      </c>
      <c r="O34" s="65">
        <f>SUMIF(Sheet1!B12:B1620, B34, Sheet1!AL12:AL1620)</f>
        <v>0</v>
      </c>
      <c r="P34" s="66">
        <f>SUMIF(Sheet1!B12:B1620, B34, Sheet1!AM12:AM1620)</f>
        <v>0</v>
      </c>
      <c r="Q34" s="65">
        <f>SUMIF(Sheet1!B12:B1620, B34, Sheet1!AN12:AN1620)</f>
        <v>0</v>
      </c>
      <c r="R34" s="66">
        <f>SUMIF(Sheet1!B12:B1620, B34, Sheet1!AO12:AO1620)</f>
        <v>0</v>
      </c>
      <c r="S34" s="65">
        <f>SUMIF(Sheet1!B12:B1620, B34, Sheet1!AP12:AP1620)</f>
        <v>0</v>
      </c>
      <c r="T34" s="66">
        <f>SUMIF(Sheet1!B12:B1620, B34, Sheet1!AQ12:AQ1620)</f>
        <v>0</v>
      </c>
      <c r="U34" s="65">
        <f>SUMIF(Sheet1!B12:B1620, B34, Sheet1!AR12:AR1620)</f>
        <v>745</v>
      </c>
      <c r="V34" s="66">
        <f>SUMIF(Sheet1!B12:B1620, B34, Sheet1!AS12:AS1620)</f>
        <v>149</v>
      </c>
      <c r="W34" s="65">
        <f t="shared" si="3"/>
        <v>3160</v>
      </c>
      <c r="X34" s="66">
        <f t="shared" si="4"/>
        <v>725.25</v>
      </c>
      <c r="Y34" s="8"/>
      <c r="Z34" s="8"/>
      <c r="AA34" s="8"/>
      <c r="AB34" s="8"/>
      <c r="AC34" s="8"/>
      <c r="AD34" s="8"/>
    </row>
    <row r="35" spans="1:30">
      <c r="A35" s="65">
        <f>COUNTIFS(Sheet1!$B$5:$B$2696, B35, Sheet1!$D$5:$D$2696, "*")</f>
        <v>87</v>
      </c>
      <c r="B35" s="66" t="s">
        <v>68</v>
      </c>
      <c r="C35" s="42">
        <f>SUMIF(Sheet1!B5:B1613, B35, Sheet1!Z5:Z1613)</f>
        <v>763</v>
      </c>
      <c r="D35" s="66">
        <f>SUMIF(Sheet1!B5:B1613, B35, Sheet1!AA5:AA1613)</f>
        <v>189.5</v>
      </c>
      <c r="E35" s="65">
        <f>SUMIF(Sheet1!B5:B1613, B35, Sheet1!AB5:AB1613)</f>
        <v>80</v>
      </c>
      <c r="F35" s="66">
        <f>SUMIF(Sheet1!B5:B1613, B35, Sheet1!AC5:AC1613)</f>
        <v>16</v>
      </c>
      <c r="G35" s="65">
        <f>SUMIF(Sheet1!B13:B1621, B35, Sheet1!AD13:AD1621)</f>
        <v>400</v>
      </c>
      <c r="H35" s="66">
        <f>SUMIF(Sheet1!B13:B1621, B35, Sheet1!AE13:AE1621)</f>
        <v>200</v>
      </c>
      <c r="I35" s="65">
        <f>SUMIF(Sheet1!B13:B1621, B35, Sheet1!AF13:AF1621)</f>
        <v>42</v>
      </c>
      <c r="J35" s="66">
        <f>SUMIF(Sheet1!B13:B1621, B35, Sheet1!AG13:AG1621)</f>
        <v>8.4</v>
      </c>
      <c r="K35" s="65">
        <f>SUMIF(Sheet1!B13:B1621, B35, Sheet1!AH13:AH1621)</f>
        <v>0</v>
      </c>
      <c r="L35" s="66">
        <f>SUMIF(Sheet1!B13:B1621, B35, Sheet1!AI13:AI1621)</f>
        <v>0</v>
      </c>
      <c r="M35" s="65">
        <f>SUMIF(Sheet1!B13:B1621, B35, Sheet1!AJ13:AJ1621)</f>
        <v>0</v>
      </c>
      <c r="N35" s="66">
        <f>SUMIF(Sheet1!B13:B1621, B35, Sheet1!AK13:AK1621)</f>
        <v>0</v>
      </c>
      <c r="O35" s="65">
        <f>SUMIF(Sheet1!B13:B1621, B35, Sheet1!AL13:AL1621)</f>
        <v>0</v>
      </c>
      <c r="P35" s="66">
        <f>SUMIF(Sheet1!B13:B1621, B35, Sheet1!AM13:AM1621)</f>
        <v>0</v>
      </c>
      <c r="Q35" s="65">
        <f>SUMIF(Sheet1!B13:B1621, B35, Sheet1!AN13:AN1621)</f>
        <v>0</v>
      </c>
      <c r="R35" s="66">
        <f>SUMIF(Sheet1!B13:B1621, B35, Sheet1!AO13:AO1621)</f>
        <v>0</v>
      </c>
      <c r="S35" s="65">
        <f>SUMIF(Sheet1!B13:B1621, B35, Sheet1!AP13:AP1621)</f>
        <v>0</v>
      </c>
      <c r="T35" s="66">
        <f>SUMIF(Sheet1!B13:B1621, B35, Sheet1!AQ13:AQ1621)</f>
        <v>0</v>
      </c>
      <c r="U35" s="65">
        <f>SUMIF(Sheet1!B13:B1621, B35, Sheet1!AR13:AR1621)</f>
        <v>700</v>
      </c>
      <c r="V35" s="66">
        <f>SUMIF(Sheet1!B13:B1621, B35, Sheet1!AS13:AS1621)</f>
        <v>140</v>
      </c>
      <c r="W35" s="65">
        <f t="shared" si="3"/>
        <v>1985</v>
      </c>
      <c r="X35" s="66">
        <f t="shared" si="4"/>
        <v>553.9</v>
      </c>
      <c r="Y35" s="8"/>
      <c r="Z35" s="8"/>
      <c r="AA35" s="8"/>
      <c r="AB35" s="8"/>
      <c r="AC35" s="8"/>
      <c r="AD35" s="8"/>
    </row>
    <row r="36" spans="1:30">
      <c r="A36" s="65">
        <f>COUNTIFS(Sheet1!$B$5:$B$2696, B36, Sheet1!$D$5:$D$2696, "*")</f>
        <v>63</v>
      </c>
      <c r="B36" s="66" t="s">
        <v>69</v>
      </c>
      <c r="C36" s="42">
        <f>SUMIF(Sheet1!B5:B1613, B36, Sheet1!Z5:Z1613)</f>
        <v>355</v>
      </c>
      <c r="D36" s="66">
        <f>SUMIF(Sheet1!B5:B1613, B36, Sheet1!AA5:AA1613)</f>
        <v>88</v>
      </c>
      <c r="E36" s="65">
        <f>SUMIF(Sheet1!B5:B1613, B36, Sheet1!AB5:AB1613)</f>
        <v>0</v>
      </c>
      <c r="F36" s="66">
        <f>SUMIF(Sheet1!B5:B1613, B36, Sheet1!AC5:AC1613)</f>
        <v>0</v>
      </c>
      <c r="G36" s="65">
        <f>SUMIF(Sheet1!B14:B1622, B36, Sheet1!AD14:AD1622)</f>
        <v>0</v>
      </c>
      <c r="H36" s="66">
        <f>SUMIF(Sheet1!B14:B1622, B36, Sheet1!AE14:AE1622)</f>
        <v>0</v>
      </c>
      <c r="I36" s="65">
        <f>SUMIF(Sheet1!B14:B1622, B36, Sheet1!AF14:AF1622)</f>
        <v>0</v>
      </c>
      <c r="J36" s="66">
        <f>SUMIF(Sheet1!B14:B1622, B36, Sheet1!AG14:AG1622)</f>
        <v>0</v>
      </c>
      <c r="K36" s="65">
        <f>SUMIF(Sheet1!B14:B1622, B36, Sheet1!AH14:AH1622)</f>
        <v>0</v>
      </c>
      <c r="L36" s="66">
        <f>SUMIF(Sheet1!B14:B1622, B36, Sheet1!AI14:AI1622)</f>
        <v>0</v>
      </c>
      <c r="M36" s="65">
        <f>SUMIF(Sheet1!B14:B1622, B36, Sheet1!AJ14:AJ1622)</f>
        <v>0</v>
      </c>
      <c r="N36" s="66">
        <f>SUMIF(Sheet1!B14:B1622, B36, Sheet1!AK14:AK1622)</f>
        <v>0</v>
      </c>
      <c r="O36" s="65">
        <f>SUMIF(Sheet1!B14:B1622, B36, Sheet1!AL14:AL1622)</f>
        <v>0</v>
      </c>
      <c r="P36" s="66">
        <f>SUMIF(Sheet1!B14:B1622, B36, Sheet1!AM14:AM1622)</f>
        <v>0</v>
      </c>
      <c r="Q36" s="65">
        <f>SUMIF(Sheet1!B14:B1622, B36, Sheet1!AN14:AN1622)</f>
        <v>0</v>
      </c>
      <c r="R36" s="66">
        <f>SUMIF(Sheet1!B14:B1622, B36, Sheet1!AO14:AO1622)</f>
        <v>0</v>
      </c>
      <c r="S36" s="65">
        <f>SUMIF(Sheet1!B14:B1622, B36, Sheet1!AP14:AP1622)</f>
        <v>0</v>
      </c>
      <c r="T36" s="66">
        <f>SUMIF(Sheet1!B14:B1622, B36, Sheet1!AQ14:AQ1622)</f>
        <v>0</v>
      </c>
      <c r="U36" s="65">
        <f>SUMIF(Sheet1!B14:B1622, B36, Sheet1!AR14:AR1622)</f>
        <v>595</v>
      </c>
      <c r="V36" s="66">
        <f>SUMIF(Sheet1!B14:B1622, B36, Sheet1!AS14:AS1622)</f>
        <v>119</v>
      </c>
      <c r="W36" s="65">
        <f t="shared" si="3"/>
        <v>950</v>
      </c>
      <c r="X36" s="66">
        <f t="shared" si="4"/>
        <v>207</v>
      </c>
      <c r="Y36" s="8"/>
      <c r="Z36" s="8"/>
      <c r="AA36" s="8"/>
      <c r="AB36" s="8"/>
      <c r="AC36" s="8"/>
      <c r="AD36" s="8"/>
    </row>
    <row r="37" spans="1:30">
      <c r="A37" s="65">
        <f>COUNTIFS(Sheet1!$B$5:$B$2696, B37, Sheet1!$D$5:$D$2696, "*")</f>
        <v>33</v>
      </c>
      <c r="B37" s="66" t="s">
        <v>71</v>
      </c>
      <c r="C37" s="42">
        <f>SUMIF(Sheet1!B5:B1613, B37, Sheet1!Z5:Z1613)</f>
        <v>1835</v>
      </c>
      <c r="D37" s="66">
        <f>SUMIF(Sheet1!B5:B1613, B37, Sheet1!AA5:AA1613)</f>
        <v>457.5</v>
      </c>
      <c r="E37" s="65">
        <f>SUMIF(Sheet1!B5:B1613, B37, Sheet1!AB5:AB1613)</f>
        <v>0</v>
      </c>
      <c r="F37" s="66">
        <f>SUMIF(Sheet1!B5:B1613, B37, Sheet1!AC5:AC1613)</f>
        <v>0</v>
      </c>
      <c r="G37" s="65">
        <f>SUMIF(Sheet1!B15:B1623, B37, Sheet1!AD15:AD1623)</f>
        <v>0</v>
      </c>
      <c r="H37" s="66">
        <f>SUMIF(Sheet1!B15:B1623, B37, Sheet1!AE15:AE1623)</f>
        <v>0</v>
      </c>
      <c r="I37" s="65">
        <f>SUMIF(Sheet1!B15:B1623, B37, Sheet1!AF15:AF1623)</f>
        <v>0</v>
      </c>
      <c r="J37" s="66">
        <f>SUMIF(Sheet1!B15:B1623, B37, Sheet1!AG15:AG1623)</f>
        <v>0</v>
      </c>
      <c r="K37" s="65">
        <f>SUMIF(Sheet1!B15:B1623, B37, Sheet1!AH15:AH1623)</f>
        <v>0</v>
      </c>
      <c r="L37" s="66">
        <f>SUMIF(Sheet1!B15:B1623, B37, Sheet1!AI15:AI1623)</f>
        <v>0</v>
      </c>
      <c r="M37" s="65">
        <f>SUMIF(Sheet1!B15:B1623, B37, Sheet1!AJ15:AJ1623)</f>
        <v>0</v>
      </c>
      <c r="N37" s="66">
        <f>SUMIF(Sheet1!B15:B1623, B37, Sheet1!AK15:AK1623)</f>
        <v>0</v>
      </c>
      <c r="O37" s="65">
        <f>SUMIF(Sheet1!B15:B1623, B37, Sheet1!AL15:AL1623)</f>
        <v>0</v>
      </c>
      <c r="P37" s="66">
        <f>SUMIF(Sheet1!B15:B1623, B37, Sheet1!AM15:AM1623)</f>
        <v>0</v>
      </c>
      <c r="Q37" s="65">
        <f>SUMIF(Sheet1!B15:B1623, B37, Sheet1!AN15:AN1623)</f>
        <v>150</v>
      </c>
      <c r="R37" s="66">
        <f>SUMIF(Sheet1!B15:B1623, B37, Sheet1!AO15:AO1623)</f>
        <v>22.5</v>
      </c>
      <c r="S37" s="65">
        <f>SUMIF(Sheet1!B15:B1623, B37, Sheet1!AP15:AP1623)</f>
        <v>0</v>
      </c>
      <c r="T37" s="66">
        <f>SUMIF(Sheet1!B15:B1623, B37, Sheet1!AQ15:AQ1623)</f>
        <v>0</v>
      </c>
      <c r="U37" s="65">
        <f>SUMIF(Sheet1!B15:B1623, B37, Sheet1!AR15:AR1623)</f>
        <v>1090</v>
      </c>
      <c r="V37" s="66">
        <f>SUMIF(Sheet1!B15:B1623, B37, Sheet1!AS15:AS1623)</f>
        <v>218</v>
      </c>
      <c r="W37" s="65">
        <f t="shared" si="3"/>
        <v>3075</v>
      </c>
      <c r="X37" s="66">
        <f t="shared" si="4"/>
        <v>698</v>
      </c>
      <c r="Y37" s="8"/>
      <c r="Z37" s="8"/>
      <c r="AA37" s="8"/>
      <c r="AB37" s="8"/>
      <c r="AC37" s="8"/>
      <c r="AD37" s="8"/>
    </row>
    <row r="38" spans="1:30">
      <c r="A38" s="65">
        <f>COUNTIFS(Sheet1!$B$5:$B$2696, B38, Sheet1!$D$5:$D$2696, "*")</f>
        <v>83</v>
      </c>
      <c r="B38" s="66" t="s">
        <v>72</v>
      </c>
      <c r="C38" s="42">
        <f>SUMIF(Sheet1!B5:B1613, B38, Sheet1!Z5:Z1613)</f>
        <v>4030</v>
      </c>
      <c r="D38" s="66">
        <f>SUMIF(Sheet1!B5:B1613, B38, Sheet1!AA5:AA1613)</f>
        <v>1007.5</v>
      </c>
      <c r="E38" s="65">
        <f>SUMIF(Sheet1!B5:B1613, B38, Sheet1!AB5:AB1613)</f>
        <v>690</v>
      </c>
      <c r="F38" s="66">
        <f>SUMIF(Sheet1!B5:B1613, B38, Sheet1!AC5:AC1613)</f>
        <v>138</v>
      </c>
      <c r="G38" s="65">
        <f>SUMIF(Sheet1!B16:B1624, B38, Sheet1!AD16:AD1624)</f>
        <v>0</v>
      </c>
      <c r="H38" s="66">
        <f>SUMIF(Sheet1!B16:B1624, B38, Sheet1!AE16:AE1624)</f>
        <v>0</v>
      </c>
      <c r="I38" s="65">
        <f>SUMIF(Sheet1!B16:B1624, B38, Sheet1!AF16:AF1624)</f>
        <v>0</v>
      </c>
      <c r="J38" s="66">
        <f>SUMIF(Sheet1!B16:B1624, B38, Sheet1!AG16:AG1624)</f>
        <v>0</v>
      </c>
      <c r="K38" s="65">
        <f>SUMIF(Sheet1!B16:B1624, B38, Sheet1!AH16:AH1624)</f>
        <v>0</v>
      </c>
      <c r="L38" s="66">
        <f>SUMIF(Sheet1!B16:B1624, B38, Sheet1!AI16:AI1624)</f>
        <v>0</v>
      </c>
      <c r="M38" s="65">
        <f>SUMIF(Sheet1!B16:B1624, B38, Sheet1!AJ16:AJ1624)</f>
        <v>0</v>
      </c>
      <c r="N38" s="66">
        <f>SUMIF(Sheet1!B16:B1624, B38, Sheet1!AK16:AK1624)</f>
        <v>0</v>
      </c>
      <c r="O38" s="65">
        <f>SUMIF(Sheet1!B16:B1624, B38, Sheet1!AL16:AL1624)</f>
        <v>0</v>
      </c>
      <c r="P38" s="66">
        <f>SUMIF(Sheet1!B16:B1624, B38, Sheet1!AM16:AM1624)</f>
        <v>0</v>
      </c>
      <c r="Q38" s="65">
        <f>SUMIF(Sheet1!B16:B1624, B38, Sheet1!AN16:AN1624)</f>
        <v>0</v>
      </c>
      <c r="R38" s="66">
        <f>SUMIF(Sheet1!B16:B1624, B38, Sheet1!AO16:AO1624)</f>
        <v>0</v>
      </c>
      <c r="S38" s="65">
        <f>SUMIF(Sheet1!B16:B1624, B38, Sheet1!AP16:AP1624)</f>
        <v>0</v>
      </c>
      <c r="T38" s="66">
        <f>SUMIF(Sheet1!B16:B1624, B38, Sheet1!AQ16:AQ1624)</f>
        <v>0</v>
      </c>
      <c r="U38" s="65">
        <f>SUMIF(Sheet1!B16:B1624, B38, Sheet1!AR16:AR1624)</f>
        <v>2450</v>
      </c>
      <c r="V38" s="66">
        <f>SUMIF(Sheet1!B16:B1624, B38, Sheet1!AS16:AS1624)</f>
        <v>490</v>
      </c>
      <c r="W38" s="65">
        <f t="shared" si="3"/>
        <v>7170</v>
      </c>
      <c r="X38" s="66">
        <f t="shared" si="4"/>
        <v>1635.5</v>
      </c>
      <c r="Y38" s="8"/>
      <c r="Z38" s="8"/>
      <c r="AA38" s="8"/>
      <c r="AB38" s="8"/>
      <c r="AC38" s="8"/>
      <c r="AD38" s="8"/>
    </row>
    <row r="39" spans="1:30">
      <c r="A39" s="65">
        <f>COUNTIFS(Sheet1!$B$5:$B$2696, B39, Sheet1!$D$5:$D$2696, "*")</f>
        <v>49</v>
      </c>
      <c r="B39" s="66" t="s">
        <v>73</v>
      </c>
      <c r="C39" s="42">
        <f>SUMIF(Sheet1!B5:B1613, B39, Sheet1!Z5:Z1613)</f>
        <v>430</v>
      </c>
      <c r="D39" s="66">
        <f>SUMIF(Sheet1!B5:B1613, B39, Sheet1!AA5:AA1613)</f>
        <v>106.25</v>
      </c>
      <c r="E39" s="65">
        <f>SUMIF(Sheet1!B5:B1613, B39, Sheet1!AB5:AB1613)</f>
        <v>270</v>
      </c>
      <c r="F39" s="66">
        <f>SUMIF(Sheet1!B5:B1613, B39, Sheet1!AC5:AC1613)</f>
        <v>54</v>
      </c>
      <c r="G39" s="65">
        <f>SUMIF(Sheet1!B17:B1625, B39, Sheet1!AD17:AD1625)</f>
        <v>0</v>
      </c>
      <c r="H39" s="66">
        <f>SUMIF(Sheet1!B17:B1625, B39, Sheet1!AE17:AE1625)</f>
        <v>0</v>
      </c>
      <c r="I39" s="65">
        <f>SUMIF(Sheet1!B17:B1625, B39, Sheet1!AF17:AF1625)</f>
        <v>0</v>
      </c>
      <c r="J39" s="66">
        <f>SUMIF(Sheet1!B17:B1625, B39, Sheet1!AG17:AG1625)</f>
        <v>0</v>
      </c>
      <c r="K39" s="65">
        <f>SUMIF(Sheet1!B17:B1625, B39, Sheet1!AH17:AH1625)</f>
        <v>0</v>
      </c>
      <c r="L39" s="66">
        <f>SUMIF(Sheet1!B17:B1625, B39, Sheet1!AI17:AI1625)</f>
        <v>0</v>
      </c>
      <c r="M39" s="65">
        <f>SUMIF(Sheet1!B17:B1625, B39, Sheet1!AJ17:AJ1625)</f>
        <v>0</v>
      </c>
      <c r="N39" s="66">
        <f>SUMIF(Sheet1!B17:B1625, B39, Sheet1!AK17:AK1625)</f>
        <v>0</v>
      </c>
      <c r="O39" s="65">
        <f>SUMIF(Sheet1!B17:B1625, B39, Sheet1!AL17:AL1625)</f>
        <v>0</v>
      </c>
      <c r="P39" s="66">
        <f>SUMIF(Sheet1!B17:B1625, B39, Sheet1!AM17:AM1625)</f>
        <v>0</v>
      </c>
      <c r="Q39" s="65">
        <f>SUMIF(Sheet1!B17:B1625, B39, Sheet1!AN17:AN1625)</f>
        <v>0</v>
      </c>
      <c r="R39" s="66">
        <f>SUMIF(Sheet1!B17:B1625, B39, Sheet1!AO17:AO1625)</f>
        <v>0</v>
      </c>
      <c r="S39" s="65">
        <f>SUMIF(Sheet1!B17:B1625, B39, Sheet1!AP17:AP1625)</f>
        <v>3.5</v>
      </c>
      <c r="T39" s="66">
        <f>SUMIF(Sheet1!B17:B1625, B39, Sheet1!AQ17:AQ1625)</f>
        <v>1.75</v>
      </c>
      <c r="U39" s="65">
        <f>SUMIF(Sheet1!B17:B1625, B39, Sheet1!AR17:AR1625)</f>
        <v>910</v>
      </c>
      <c r="V39" s="66">
        <f>SUMIF(Sheet1!B17:B1625, B39, Sheet1!AS17:AS1625)</f>
        <v>182</v>
      </c>
      <c r="W39" s="65">
        <f t="shared" si="3"/>
        <v>1613.5</v>
      </c>
      <c r="X39" s="66">
        <f t="shared" si="4"/>
        <v>344</v>
      </c>
      <c r="Y39" s="8"/>
      <c r="Z39" s="8"/>
      <c r="AA39" s="8"/>
      <c r="AB39" s="8"/>
      <c r="AC39" s="8"/>
      <c r="AD39" s="8"/>
    </row>
    <row r="40" spans="1:30">
      <c r="A40" s="65">
        <f>COUNTIFS(Sheet1!$B$5:$B$2696, B40, Sheet1!$D$5:$D$2696, "*")</f>
        <v>195</v>
      </c>
      <c r="B40" s="66" t="s">
        <v>181</v>
      </c>
      <c r="C40" s="42">
        <f>SUMIF(Sheet1!B5:B1613, B40, Sheet1!Z5:Z1613)</f>
        <v>1451</v>
      </c>
      <c r="D40" s="66">
        <f>SUMIF(Sheet1!B5:B1613, B40, Sheet1!AA5:AA1613)</f>
        <v>362.25</v>
      </c>
      <c r="E40" s="65">
        <f>SUMIF(Sheet1!B5:B1613, B40, Sheet1!AB5:AB1613)</f>
        <v>120</v>
      </c>
      <c r="F40" s="66">
        <f>SUMIF(Sheet1!B5:B1613, B40, Sheet1!AC5:AC1613)</f>
        <v>24</v>
      </c>
      <c r="G40" s="65">
        <f>SUMIF(Sheet1!B18:B1626, B40, Sheet1!AD18:AD1626)</f>
        <v>85</v>
      </c>
      <c r="H40" s="66">
        <f>SUMIF(Sheet1!B18:B1626, B40, Sheet1!AE18:AE1626)</f>
        <v>42.5</v>
      </c>
      <c r="I40" s="65">
        <f>SUMIF(Sheet1!B18:B1626, B40, Sheet1!AF18:AF1626)</f>
        <v>0</v>
      </c>
      <c r="J40" s="66">
        <f>SUMIF(Sheet1!B18:B1626, B40, Sheet1!AG18:AG1626)</f>
        <v>0</v>
      </c>
      <c r="K40" s="65">
        <f>SUMIF(Sheet1!B18:B1626, B40, Sheet1!AH18:AH1626)</f>
        <v>0</v>
      </c>
      <c r="L40" s="66">
        <f>SUMIF(Sheet1!B18:B1626, B40, Sheet1!AI18:AI1626)</f>
        <v>0</v>
      </c>
      <c r="M40" s="65">
        <f>SUMIF(Sheet1!B18:B1626, B40, Sheet1!AJ18:AJ1626)</f>
        <v>0</v>
      </c>
      <c r="N40" s="66">
        <f>SUMIF(Sheet1!B18:B1626, B40, Sheet1!AK18:AK1626)</f>
        <v>0</v>
      </c>
      <c r="O40" s="65">
        <f>SUMIF(Sheet1!B18:B1626, B40, Sheet1!AL18:AL1626)</f>
        <v>0</v>
      </c>
      <c r="P40" s="66">
        <f>SUMIF(Sheet1!B18:B1626, B40, Sheet1!AM18:AM1626)</f>
        <v>0</v>
      </c>
      <c r="Q40" s="65">
        <f>SUMIF(Sheet1!B18:B1626, B40, Sheet1!AN18:AN1626)</f>
        <v>0</v>
      </c>
      <c r="R40" s="66">
        <f>SUMIF(Sheet1!B18:B1626, B40, Sheet1!AO18:AO1626)</f>
        <v>0</v>
      </c>
      <c r="S40" s="65">
        <f>SUMIF(Sheet1!B18:B1626, B40, Sheet1!AP18:AP1626)</f>
        <v>7.5</v>
      </c>
      <c r="T40" s="66">
        <f>SUMIF(Sheet1!B18:B1626, B40, Sheet1!AQ18:AQ1626)</f>
        <v>3.75</v>
      </c>
      <c r="U40" s="65">
        <f>SUMIF(Sheet1!B18:B1626, B40, Sheet1!AR18:AR1626)</f>
        <v>1005</v>
      </c>
      <c r="V40" s="66">
        <f>SUMIF(Sheet1!B18:B1626, B40, Sheet1!AS18:AS1626)</f>
        <v>199</v>
      </c>
      <c r="W40" s="65">
        <f t="shared" si="3"/>
        <v>2668.5</v>
      </c>
      <c r="X40" s="66">
        <f t="shared" si="4"/>
        <v>631.5</v>
      </c>
      <c r="Y40" s="8"/>
      <c r="Z40" s="8"/>
      <c r="AA40" s="8"/>
      <c r="AB40" s="8"/>
      <c r="AC40" s="8"/>
      <c r="AD40" s="8"/>
    </row>
    <row r="41" spans="1:30">
      <c r="A41" s="65">
        <f>COUNTIFS(Sheet1!$B$5:$B$2696, B41, Sheet1!$D$5:$D$2696, "*")</f>
        <v>26</v>
      </c>
      <c r="B41" s="66" t="s">
        <v>80</v>
      </c>
      <c r="C41" s="42">
        <f>SUMIF(Sheet1!B5:B1613, B41, Sheet1!Z5:Z1613)</f>
        <v>1095</v>
      </c>
      <c r="D41" s="66">
        <f>SUMIF(Sheet1!B5:B1613, B41, Sheet1!AA5:AA1613)</f>
        <v>273.75</v>
      </c>
      <c r="E41" s="65">
        <f>SUMIF(Sheet1!B5:B1613, B41, Sheet1!AB5:AB1613)</f>
        <v>0</v>
      </c>
      <c r="F41" s="66">
        <f>SUMIF(Sheet1!B5:B1613, B41, Sheet1!AC5:AC1613)</f>
        <v>0</v>
      </c>
      <c r="G41" s="65">
        <f>SUMIF(Sheet1!B19:B1627, B41, Sheet1!AD19:AD1627)</f>
        <v>0</v>
      </c>
      <c r="H41" s="66">
        <f>SUMIF(Sheet1!B19:B1627, B41, Sheet1!AE19:AE1627)</f>
        <v>0</v>
      </c>
      <c r="I41" s="65">
        <f>SUMIF(Sheet1!B19:B1627, B41, Sheet1!AF19:AF1627)</f>
        <v>0</v>
      </c>
      <c r="J41" s="66">
        <f>SUMIF(Sheet1!B19:B1627, B41, Sheet1!AG19:AG1627)</f>
        <v>0</v>
      </c>
      <c r="K41" s="65">
        <f>SUMIF(Sheet1!B19:B1627, B41, Sheet1!AH19:AH1627)</f>
        <v>0</v>
      </c>
      <c r="L41" s="66">
        <f>SUMIF(Sheet1!B19:B1627, B41, Sheet1!AI19:AI1627)</f>
        <v>0</v>
      </c>
      <c r="M41" s="65">
        <f>SUMIF(Sheet1!B19:B1627, B41, Sheet1!AJ19:AJ1627)</f>
        <v>0</v>
      </c>
      <c r="N41" s="66">
        <f>SUMIF(Sheet1!B19:B1627, B41, Sheet1!AK19:AK1627)</f>
        <v>0</v>
      </c>
      <c r="O41" s="65">
        <f>SUMIF(Sheet1!B19:B1627, B41, Sheet1!AL19:AL1627)</f>
        <v>0</v>
      </c>
      <c r="P41" s="66">
        <f>SUMIF(Sheet1!B19:B1627, B41, Sheet1!AM19:AM1627)</f>
        <v>0</v>
      </c>
      <c r="Q41" s="65">
        <f>SUMIF(Sheet1!B19:B1627, B41, Sheet1!AN19:AN1627)</f>
        <v>0</v>
      </c>
      <c r="R41" s="66">
        <f>SUMIF(Sheet1!B19:B1627, B41, Sheet1!AO19:AO1627)</f>
        <v>0</v>
      </c>
      <c r="S41" s="65">
        <f>SUMIF(Sheet1!B19:B1627, B41, Sheet1!AP19:AP1627)</f>
        <v>0</v>
      </c>
      <c r="T41" s="66">
        <f>SUMIF(Sheet1!B19:B1627, B41, Sheet1!AQ19:AQ1627)</f>
        <v>0</v>
      </c>
      <c r="U41" s="65">
        <f>SUMIF(Sheet1!B19:B1627, B41, Sheet1!AR19:AR1627)</f>
        <v>70</v>
      </c>
      <c r="V41" s="66">
        <f>SUMIF(Sheet1!B19:B1627, B41, Sheet1!AS19:AS1627)</f>
        <v>16</v>
      </c>
      <c r="W41" s="65">
        <f t="shared" si="3"/>
        <v>1165</v>
      </c>
      <c r="X41" s="66">
        <f t="shared" si="4"/>
        <v>289.75</v>
      </c>
      <c r="Y41" s="8"/>
      <c r="Z41" s="8"/>
      <c r="AA41" s="8"/>
      <c r="AB41" s="8"/>
      <c r="AC41" s="8"/>
      <c r="AD41" s="8"/>
    </row>
    <row r="42" spans="1:30">
      <c r="A42" s="65">
        <f>COUNTIFS(Sheet1!$B$5:$B$2696, B42, Sheet1!$D$5:$D$2696, "*")</f>
        <v>0</v>
      </c>
      <c r="B42" s="66" t="s">
        <v>626</v>
      </c>
      <c r="C42" s="42">
        <f>SUMIF(Sheet1!$B$5:$B$1613, B42, Sheet1!$Z$5:$Z$1613)</f>
        <v>0</v>
      </c>
      <c r="D42" s="66">
        <f>SUMIF(Sheet1!$B$5:$B$1613, B42, Sheet1!$AA$5:$AA$1613)</f>
        <v>0</v>
      </c>
      <c r="E42" s="65">
        <f>SUMIF(Sheet1!$B$5:$B$1613, B42, Sheet1!$AB$5:$AB$1613)</f>
        <v>0</v>
      </c>
      <c r="F42" s="66">
        <f>SUMIF(Sheet1!$B$5:$B$1613, B42, Sheet1!$AC$5:$AC$1613)</f>
        <v>0</v>
      </c>
      <c r="G42" s="65">
        <f>SUMIF(Sheet1!$B$20:$B$1628, B42, Sheet1!$AD$20:$AD$1628)</f>
        <v>0</v>
      </c>
      <c r="H42" s="66">
        <f>SUMIF(Sheet1!$B$20:$B$1628, B42, Sheet1!$AE$20:$AE$1628)</f>
        <v>0</v>
      </c>
      <c r="I42" s="65">
        <f>SUMIF(Sheet1!$B$20:$B$1628, B42, Sheet1!$AF$20:$AF$1628)</f>
        <v>0</v>
      </c>
      <c r="J42" s="66">
        <f>SUMIF(Sheet1!$B$20:$B$1628, B42, Sheet1!$AG$20:$AG$1628)</f>
        <v>0</v>
      </c>
      <c r="K42" s="65">
        <f>SUMIF(Sheet1!$B$20:$B$1628, B42, Sheet1!$AH$20:$AH$1628)</f>
        <v>0</v>
      </c>
      <c r="L42" s="66">
        <f>SUMIF(Sheet1!$B$20:$B$1628, B42, Sheet1!$AI$20:$AI$1628)</f>
        <v>0</v>
      </c>
      <c r="M42" s="65">
        <f>SUMIF(Sheet1!$B$20:$B$1628, B42, Sheet1!$AJ$20:$AJ$1628)</f>
        <v>0</v>
      </c>
      <c r="N42" s="66">
        <f>SUMIF(Sheet1!$B$20:$B$1628, B42, Sheet1!$AK$20:$AK$1628)</f>
        <v>0</v>
      </c>
      <c r="O42" s="65">
        <f>SUMIF(Sheet1!$B$20:$B$1628, B42, Sheet1!$AL$20:$AL$1628)</f>
        <v>0</v>
      </c>
      <c r="P42" s="66">
        <f>SUMIF(Sheet1!$B$20:$B$1628, B42, Sheet1!$AM$20:$AM$1628)</f>
        <v>0</v>
      </c>
      <c r="Q42" s="65">
        <f>SUMIF(Sheet1!$B$20:$B$1628, B42, Sheet1!$AN$20:$AN$1628)</f>
        <v>0</v>
      </c>
      <c r="R42" s="66">
        <f>SUMIF(Sheet1!$B$20:$B$1628, B42, Sheet1!$AO$20:$AO$1628)</f>
        <v>0</v>
      </c>
      <c r="S42" s="65">
        <f>SUMIF(Sheet1!$B$20:$B$1628, B42, Sheet1!$AP$20:$AP$1628)</f>
        <v>0</v>
      </c>
      <c r="T42" s="66">
        <f>SUMIF(Sheet1!$B$20:$B$1628, B42, Sheet1!$AQ$20:$AQ$1628)</f>
        <v>0</v>
      </c>
      <c r="U42" s="65">
        <f>SUMIF(Sheet1!$B$20:$B$1628, B42, Sheet1!$AR$20:$AR$1628)</f>
        <v>0</v>
      </c>
      <c r="V42" s="66">
        <f>SUMIF(Sheet1!$B$20:$B$1628, B42, Sheet1!$AS$20:$AS$1628)</f>
        <v>0</v>
      </c>
      <c r="W42" s="65">
        <f t="shared" si="3"/>
        <v>0</v>
      </c>
      <c r="X42" s="66">
        <f t="shared" si="4"/>
        <v>0</v>
      </c>
      <c r="Y42" s="8"/>
      <c r="Z42" s="8"/>
      <c r="AA42" s="8"/>
      <c r="AB42" s="8"/>
      <c r="AC42" s="8"/>
      <c r="AD42" s="8"/>
    </row>
    <row r="43" spans="1:30">
      <c r="A43" s="65">
        <f>COUNTIFS(Sheet1!$B$5:$B$2696, B43, Sheet1!$D$5:$D$2696, "*")</f>
        <v>21</v>
      </c>
      <c r="B43" s="66" t="s">
        <v>192</v>
      </c>
      <c r="C43" s="42">
        <f>SUMIF(Sheet1!$B$5:$B$1613, B43, Sheet1!$Z$5:$Z$1613)</f>
        <v>112</v>
      </c>
      <c r="D43" s="66">
        <f>SUMIF(Sheet1!$B$5:$B$1613, B43, Sheet1!$AA$5:$AA$1613)</f>
        <v>28</v>
      </c>
      <c r="E43" s="65">
        <f>SUMIF(Sheet1!$B$5:$B$1613, B43, Sheet1!$AB$5:$AB$1613)</f>
        <v>0</v>
      </c>
      <c r="F43" s="66">
        <f>SUMIF(Sheet1!$B$5:$B$1613, B43, Sheet1!$AC$5:$AC$1613)</f>
        <v>0</v>
      </c>
      <c r="G43" s="65">
        <f>SUMIF(Sheet1!$B$20:$B$1628, B43, Sheet1!$AD$20:$AD$1628)</f>
        <v>0</v>
      </c>
      <c r="H43" s="66">
        <f>SUMIF(Sheet1!$B$20:$B$1628, B43, Sheet1!$AE$20:$AE$1628)</f>
        <v>0</v>
      </c>
      <c r="I43" s="65">
        <f>SUMIF(Sheet1!$B$20:$B$1628, B43, Sheet1!$AF$20:$AF$1628)</f>
        <v>0</v>
      </c>
      <c r="J43" s="66">
        <f>SUMIF(Sheet1!$B$20:$B$1628, B43, Sheet1!$AG$20:$AG$1628)</f>
        <v>0</v>
      </c>
      <c r="K43" s="65">
        <f>SUMIF(Sheet1!$B$20:$B$1628, B43, Sheet1!$AH$20:$AH$1628)</f>
        <v>0</v>
      </c>
      <c r="L43" s="66">
        <f>SUMIF(Sheet1!$B$20:$B$1628, B43, Sheet1!$AI$20:$AI$1628)</f>
        <v>0</v>
      </c>
      <c r="M43" s="65">
        <f>SUMIF(Sheet1!$B$20:$B$1628, B43, Sheet1!$AJ$20:$AJ$1628)</f>
        <v>0</v>
      </c>
      <c r="N43" s="66">
        <f>SUMIF(Sheet1!$B$20:$B$1628, B43, Sheet1!$AK$20:$AK$1628)</f>
        <v>0</v>
      </c>
      <c r="O43" s="65">
        <f>SUMIF(Sheet1!$B$20:$B$1628, B43, Sheet1!$AL$20:$AL$1628)</f>
        <v>0</v>
      </c>
      <c r="P43" s="66">
        <f>SUMIF(Sheet1!$B$20:$B$1628, B43, Sheet1!$AM$20:$AM$1628)</f>
        <v>0</v>
      </c>
      <c r="Q43" s="65">
        <f>SUMIF(Sheet1!$B$20:$B$1628, B43, Sheet1!$AN$20:$AN$1628)</f>
        <v>0</v>
      </c>
      <c r="R43" s="66">
        <f>SUMIF(Sheet1!$B$20:$B$1628, B43, Sheet1!$AO$20:$AO$1628)</f>
        <v>0</v>
      </c>
      <c r="S43" s="65">
        <f>SUMIF(Sheet1!$B$20:$B$1628, B43, Sheet1!$AP$20:$AP$1628)</f>
        <v>0</v>
      </c>
      <c r="T43" s="66">
        <f>SUMIF(Sheet1!$B$20:$B$1628, B43, Sheet1!$AQ$20:$AQ$1628)</f>
        <v>0</v>
      </c>
      <c r="U43" s="65">
        <f>SUMIF(Sheet1!$B$20:$B$1628, B43, Sheet1!$AR$20:$AR$1628)</f>
        <v>20</v>
      </c>
      <c r="V43" s="66">
        <f>SUMIF(Sheet1!$B$20:$B$1628, B43, Sheet1!$AS$20:$AS$1628)</f>
        <v>4.5</v>
      </c>
      <c r="W43" s="65">
        <f t="shared" si="3"/>
        <v>132</v>
      </c>
      <c r="X43" s="66">
        <f t="shared" si="4"/>
        <v>32.5</v>
      </c>
      <c r="Y43" s="8"/>
      <c r="Z43" s="8"/>
      <c r="AA43" s="8"/>
      <c r="AB43" s="8"/>
      <c r="AC43" s="8"/>
      <c r="AD43" s="8"/>
    </row>
    <row r="44" spans="1:30">
      <c r="A44" s="65">
        <f>COUNTIFS(Sheet1!$B$5:$B$2696, B44, Sheet1!$D$5:$D$2696, "*")</f>
        <v>12</v>
      </c>
      <c r="B44" s="66" t="s">
        <v>194</v>
      </c>
      <c r="C44" s="42">
        <f>SUMIF(Sheet1!$B$5:$B$1613, B44, Sheet1!$Z$5:$Z$1613)</f>
        <v>270</v>
      </c>
      <c r="D44" s="66">
        <f>SUMIF(Sheet1!$B$5:$B$1613, B44, Sheet1!$AA$5:$AA$1613)</f>
        <v>67.5</v>
      </c>
      <c r="E44" s="65">
        <f>SUMIF(Sheet1!$B$5:$B$1613, B44, Sheet1!$AB$5:$AB$1613)</f>
        <v>40</v>
      </c>
      <c r="F44" s="66">
        <f>SUMIF(Sheet1!$B$5:$B$1613, B44, Sheet1!$AC$5:$AC$1613)</f>
        <v>8</v>
      </c>
      <c r="G44" s="65">
        <f>SUMIF(Sheet1!$B$20:$B$1628, B44, Sheet1!$AD$20:$AD$1628)</f>
        <v>0</v>
      </c>
      <c r="H44" s="66">
        <f>SUMIF(Sheet1!$B$20:$B$1628, B44, Sheet1!$AE$20:$AE$1628)</f>
        <v>0</v>
      </c>
      <c r="I44" s="65">
        <f>SUMIF(Sheet1!$B$20:$B$1628, B44, Sheet1!$AF$20:$AF$1628)</f>
        <v>0</v>
      </c>
      <c r="J44" s="66">
        <f>SUMIF(Sheet1!$B$20:$B$1628, B44, Sheet1!$AG$20:$AG$1628)</f>
        <v>0</v>
      </c>
      <c r="K44" s="65">
        <f>SUMIF(Sheet1!$B$20:$B$1628, B44, Sheet1!$AH$20:$AH$1628)</f>
        <v>0</v>
      </c>
      <c r="L44" s="66">
        <f>SUMIF(Sheet1!$B$20:$B$1628, B44, Sheet1!$AI$20:$AI$1628)</f>
        <v>0</v>
      </c>
      <c r="M44" s="65">
        <f>SUMIF(Sheet1!$B$20:$B$1628, B44, Sheet1!$AJ$20:$AJ$1628)</f>
        <v>0</v>
      </c>
      <c r="N44" s="66">
        <f>SUMIF(Sheet1!$B$20:$B$1628, B44, Sheet1!$AK$20:$AK$1628)</f>
        <v>0</v>
      </c>
      <c r="O44" s="65">
        <f>SUMIF(Sheet1!$B$20:$B$1628, B44, Sheet1!$AL$20:$AL$1628)</f>
        <v>0</v>
      </c>
      <c r="P44" s="66">
        <f>SUMIF(Sheet1!$B$20:$B$1628, B44, Sheet1!$AM$20:$AM$1628)</f>
        <v>0</v>
      </c>
      <c r="Q44" s="65">
        <f>SUMIF(Sheet1!$B$20:$B$1628, B44, Sheet1!$AN$20:$AN$1628)</f>
        <v>0</v>
      </c>
      <c r="R44" s="66">
        <f>SUMIF(Sheet1!$B$20:$B$1628, B44, Sheet1!$AO$20:$AO$1628)</f>
        <v>0</v>
      </c>
      <c r="S44" s="65">
        <f>SUMIF(Sheet1!$B$20:$B$1628, B44, Sheet1!$AP$20:$AP$1628)</f>
        <v>0</v>
      </c>
      <c r="T44" s="66">
        <f>SUMIF(Sheet1!$B$20:$B$1628, B44, Sheet1!$AQ$20:$AQ$1628)</f>
        <v>0</v>
      </c>
      <c r="U44" s="65">
        <f>SUMIF(Sheet1!$B$20:$B$1628, B44, Sheet1!$AR$20:$AR$1628)</f>
        <v>281</v>
      </c>
      <c r="V44" s="66">
        <f>SUMIF(Sheet1!$B$20:$B$1628, B44, Sheet1!$AS$20:$AS$1628)</f>
        <v>56</v>
      </c>
      <c r="W44" s="65">
        <f t="shared" si="3"/>
        <v>591</v>
      </c>
      <c r="X44" s="66">
        <f t="shared" si="4"/>
        <v>131.5</v>
      </c>
      <c r="Y44" s="8"/>
      <c r="Z44" s="8"/>
      <c r="AA44" s="8"/>
      <c r="AB44" s="8"/>
      <c r="AC44" s="8"/>
      <c r="AD44" s="8"/>
    </row>
    <row r="45" spans="1:30">
      <c r="A45" s="86">
        <f>SUM(A27:A44)</f>
        <v>1394</v>
      </c>
      <c r="B45" s="87" t="s">
        <v>87</v>
      </c>
      <c r="C45" s="93">
        <f t="shared" ref="C45:V45" si="5">SUM(C27:C44)</f>
        <v>15132</v>
      </c>
      <c r="D45" s="87">
        <f t="shared" si="5"/>
        <v>3770.25</v>
      </c>
      <c r="E45" s="86">
        <f t="shared" si="5"/>
        <v>2933</v>
      </c>
      <c r="F45" s="87">
        <f t="shared" si="5"/>
        <v>596.5</v>
      </c>
      <c r="G45" s="86">
        <f t="shared" si="5"/>
        <v>485</v>
      </c>
      <c r="H45" s="87">
        <f t="shared" si="5"/>
        <v>242.5</v>
      </c>
      <c r="I45" s="86">
        <f t="shared" si="5"/>
        <v>502</v>
      </c>
      <c r="J45" s="87">
        <f t="shared" si="5"/>
        <v>100.4</v>
      </c>
      <c r="K45" s="86">
        <f t="shared" si="5"/>
        <v>0</v>
      </c>
      <c r="L45" s="87">
        <f t="shared" si="5"/>
        <v>0</v>
      </c>
      <c r="M45" s="86">
        <f t="shared" si="5"/>
        <v>30</v>
      </c>
      <c r="N45" s="87">
        <f t="shared" si="5"/>
        <v>4.5</v>
      </c>
      <c r="O45" s="86">
        <f t="shared" si="5"/>
        <v>10</v>
      </c>
      <c r="P45" s="87">
        <f t="shared" si="5"/>
        <v>1</v>
      </c>
      <c r="Q45" s="86">
        <f t="shared" si="5"/>
        <v>160</v>
      </c>
      <c r="R45" s="87">
        <f t="shared" si="5"/>
        <v>60</v>
      </c>
      <c r="S45" s="86">
        <f t="shared" si="5"/>
        <v>11</v>
      </c>
      <c r="T45" s="87">
        <f t="shared" si="5"/>
        <v>5.5</v>
      </c>
      <c r="U45" s="86">
        <f t="shared" si="5"/>
        <v>9514</v>
      </c>
      <c r="V45" s="87">
        <f t="shared" si="5"/>
        <v>1902.5</v>
      </c>
      <c r="W45" s="86">
        <f t="shared" si="3"/>
        <v>28777</v>
      </c>
      <c r="X45" s="94">
        <f t="shared" si="4"/>
        <v>6683.15</v>
      </c>
      <c r="Y45" s="8"/>
      <c r="Z45" s="8"/>
      <c r="AA45" s="8"/>
      <c r="AB45" s="8"/>
      <c r="AC45" s="8"/>
      <c r="AD45" s="8"/>
    </row>
    <row r="46" spans="1:30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</sheetData>
  <mergeCells count="52">
    <mergeCell ref="P2:Q2"/>
    <mergeCell ref="I1:L1"/>
    <mergeCell ref="J2:J3"/>
    <mergeCell ref="M1:Q1"/>
    <mergeCell ref="D2:D3"/>
    <mergeCell ref="E2:E3"/>
    <mergeCell ref="G2:H2"/>
    <mergeCell ref="K2:L2"/>
    <mergeCell ref="B1:B3"/>
    <mergeCell ref="C2:C3"/>
    <mergeCell ref="O2:O3"/>
    <mergeCell ref="N2:N3"/>
    <mergeCell ref="D1:H1"/>
    <mergeCell ref="I2:I3"/>
    <mergeCell ref="M2:M3"/>
    <mergeCell ref="A1:A3"/>
    <mergeCell ref="F2:F3"/>
    <mergeCell ref="P25:P26"/>
    <mergeCell ref="Q25:Q26"/>
    <mergeCell ref="U25:U26"/>
    <mergeCell ref="K24:L24"/>
    <mergeCell ref="C24:D24"/>
    <mergeCell ref="E24:F24"/>
    <mergeCell ref="I25:I26"/>
    <mergeCell ref="O24:P24"/>
    <mergeCell ref="M24:N24"/>
    <mergeCell ref="Q24:R24"/>
    <mergeCell ref="O25:O26"/>
    <mergeCell ref="J25:J26"/>
    <mergeCell ref="K25:K26"/>
    <mergeCell ref="D25:D26"/>
    <mergeCell ref="V25:V26"/>
    <mergeCell ref="S25:S26"/>
    <mergeCell ref="W24:X24"/>
    <mergeCell ref="W25:W26"/>
    <mergeCell ref="X25:X26"/>
    <mergeCell ref="S24:T24"/>
    <mergeCell ref="U24:V24"/>
    <mergeCell ref="T25:T26"/>
    <mergeCell ref="C25:C26"/>
    <mergeCell ref="A24:A26"/>
    <mergeCell ref="B24:B26"/>
    <mergeCell ref="L25:L26"/>
    <mergeCell ref="M25:M26"/>
    <mergeCell ref="G24:H24"/>
    <mergeCell ref="I24:J24"/>
    <mergeCell ref="H25:H26"/>
    <mergeCell ref="R25:R26"/>
    <mergeCell ref="E25:E26"/>
    <mergeCell ref="F25:F26"/>
    <mergeCell ref="G25:G26"/>
    <mergeCell ref="N25:N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2"/>
  <dimension ref="A1:AX133"/>
  <sheetViews>
    <sheetView topLeftCell="A61" zoomScale="85" zoomScaleNormal="85" workbookViewId="0">
      <selection activeCell="S73" sqref="S73"/>
    </sheetView>
  </sheetViews>
  <sheetFormatPr defaultColWidth="14.42578125" defaultRowHeight="15" customHeight="1"/>
  <cols>
    <col min="1" max="1" width="8.7109375" customWidth="1"/>
    <col min="2" max="2" width="12.42578125" customWidth="1"/>
    <col min="3" max="3" width="5.28515625" customWidth="1"/>
    <col min="4" max="4" width="5" customWidth="1"/>
    <col min="5" max="6" width="5.42578125" customWidth="1"/>
    <col min="7" max="7" width="5.28515625" customWidth="1"/>
    <col min="8" max="8" width="5.5703125" customWidth="1"/>
    <col min="9" max="9" width="4.5703125" customWidth="1"/>
    <col min="10" max="10" width="5.28515625" customWidth="1"/>
    <col min="11" max="11" width="3.7109375" customWidth="1"/>
    <col min="12" max="12" width="4.5703125" customWidth="1"/>
    <col min="13" max="13" width="5.28515625" customWidth="1"/>
    <col min="14" max="14" width="4.85546875" customWidth="1"/>
    <col min="15" max="15" width="5.5703125" customWidth="1"/>
    <col min="16" max="16" width="13.5703125" customWidth="1"/>
    <col min="17" max="22" width="8.7109375" customWidth="1"/>
    <col min="23" max="23" width="12.7109375" customWidth="1"/>
    <col min="24" max="28" width="8.7109375" customWidth="1"/>
    <col min="29" max="29" width="11.140625" customWidth="1"/>
    <col min="30" max="37" width="8.7109375" customWidth="1"/>
    <col min="38" max="38" width="5" customWidth="1"/>
    <col min="39" max="41" width="8.7109375" customWidth="1"/>
    <col min="42" max="42" width="8.140625" customWidth="1"/>
    <col min="43" max="43" width="6.5703125" customWidth="1"/>
    <col min="44" max="44" width="7.42578125" customWidth="1"/>
    <col min="45" max="45" width="7.7109375" customWidth="1"/>
    <col min="46" max="46" width="6.7109375" customWidth="1"/>
    <col min="47" max="47" width="6.85546875" customWidth="1"/>
    <col min="48" max="48" width="6.42578125" customWidth="1"/>
  </cols>
  <sheetData>
    <row r="1" spans="1:41">
      <c r="A1" s="571" t="s">
        <v>0</v>
      </c>
      <c r="B1" s="708" t="s">
        <v>1</v>
      </c>
      <c r="C1" s="534" t="s">
        <v>86</v>
      </c>
      <c r="D1" s="497" t="s">
        <v>88</v>
      </c>
      <c r="E1" s="449"/>
      <c r="F1" s="449"/>
      <c r="G1" s="498"/>
      <c r="H1" s="497" t="s">
        <v>89</v>
      </c>
      <c r="I1" s="449"/>
      <c r="J1" s="449"/>
      <c r="K1" s="449"/>
      <c r="L1" s="449"/>
      <c r="M1" s="449"/>
      <c r="N1" s="498"/>
      <c r="O1" s="534" t="s">
        <v>90</v>
      </c>
      <c r="P1" s="497" t="s">
        <v>91</v>
      </c>
      <c r="Q1" s="449"/>
      <c r="R1" s="449"/>
      <c r="S1" s="449"/>
      <c r="T1" s="449"/>
      <c r="U1" s="498"/>
      <c r="V1" s="497" t="s">
        <v>93</v>
      </c>
      <c r="W1" s="449"/>
      <c r="X1" s="449"/>
      <c r="Y1" s="449"/>
      <c r="Z1" s="498"/>
      <c r="AA1" s="534" t="s">
        <v>94</v>
      </c>
      <c r="AB1" s="497" t="s">
        <v>95</v>
      </c>
      <c r="AC1" s="449"/>
      <c r="AD1" s="449"/>
      <c r="AE1" s="498"/>
      <c r="AF1" s="497" t="s">
        <v>96</v>
      </c>
      <c r="AG1" s="498"/>
      <c r="AH1" s="534" t="s">
        <v>97</v>
      </c>
      <c r="AI1" s="534" t="s">
        <v>98</v>
      </c>
      <c r="AJ1" s="497" t="s">
        <v>99</v>
      </c>
      <c r="AK1" s="449"/>
      <c r="AL1" s="449"/>
      <c r="AM1" s="449"/>
      <c r="AN1" s="449"/>
      <c r="AO1" s="498"/>
    </row>
    <row r="2" spans="1:41">
      <c r="A2" s="572"/>
      <c r="B2" s="702"/>
      <c r="C2" s="516"/>
      <c r="D2" s="707" t="s">
        <v>134</v>
      </c>
      <c r="E2" s="473" t="s">
        <v>135</v>
      </c>
      <c r="F2" s="473" t="s">
        <v>136</v>
      </c>
      <c r="G2" s="709" t="s">
        <v>137</v>
      </c>
      <c r="H2" s="518" t="s">
        <v>138</v>
      </c>
      <c r="I2" s="502"/>
      <c r="J2" s="475" t="s">
        <v>90</v>
      </c>
      <c r="K2" s="475" t="s">
        <v>139</v>
      </c>
      <c r="L2" s="91"/>
      <c r="M2" s="501" t="s">
        <v>140</v>
      </c>
      <c r="N2" s="545"/>
      <c r="O2" s="516"/>
      <c r="P2" s="518" t="s">
        <v>138</v>
      </c>
      <c r="Q2" s="502"/>
      <c r="R2" s="475" t="s">
        <v>139</v>
      </c>
      <c r="S2" s="501" t="s">
        <v>140</v>
      </c>
      <c r="T2" s="567"/>
      <c r="U2" s="545"/>
      <c r="V2" s="518" t="s">
        <v>138</v>
      </c>
      <c r="W2" s="567"/>
      <c r="X2" s="502"/>
      <c r="Y2" s="475" t="s">
        <v>139</v>
      </c>
      <c r="Z2" s="698" t="s">
        <v>41</v>
      </c>
      <c r="AA2" s="516"/>
      <c r="AB2" s="518" t="s">
        <v>138</v>
      </c>
      <c r="AC2" s="567"/>
      <c r="AD2" s="502"/>
      <c r="AE2" s="698" t="s">
        <v>139</v>
      </c>
      <c r="AF2" s="700" t="s">
        <v>141</v>
      </c>
      <c r="AG2" s="698" t="s">
        <v>142</v>
      </c>
      <c r="AH2" s="516"/>
      <c r="AI2" s="516"/>
      <c r="AJ2" s="700" t="s">
        <v>143</v>
      </c>
      <c r="AK2" s="475" t="s">
        <v>129</v>
      </c>
      <c r="AL2" s="475" t="s">
        <v>144</v>
      </c>
      <c r="AM2" s="475" t="s">
        <v>1</v>
      </c>
      <c r="AN2" s="501" t="s">
        <v>145</v>
      </c>
      <c r="AO2" s="545"/>
    </row>
    <row r="3" spans="1:41">
      <c r="A3" s="704"/>
      <c r="B3" s="706"/>
      <c r="C3" s="705"/>
      <c r="D3" s="704"/>
      <c r="E3" s="437"/>
      <c r="F3" s="437"/>
      <c r="G3" s="706"/>
      <c r="H3" s="86" t="s">
        <v>169</v>
      </c>
      <c r="I3" s="92" t="s">
        <v>8</v>
      </c>
      <c r="J3" s="437"/>
      <c r="K3" s="437"/>
      <c r="L3" s="92" t="s">
        <v>141</v>
      </c>
      <c r="M3" s="89" t="s">
        <v>141</v>
      </c>
      <c r="N3" s="87" t="s">
        <v>142</v>
      </c>
      <c r="O3" s="705"/>
      <c r="P3" s="86" t="s">
        <v>169</v>
      </c>
      <c r="Q3" s="92" t="s">
        <v>8</v>
      </c>
      <c r="R3" s="437"/>
      <c r="S3" s="89" t="s">
        <v>141</v>
      </c>
      <c r="T3" s="89" t="s">
        <v>171</v>
      </c>
      <c r="U3" s="87" t="s">
        <v>142</v>
      </c>
      <c r="V3" s="86" t="s">
        <v>169</v>
      </c>
      <c r="W3" s="89" t="s">
        <v>172</v>
      </c>
      <c r="X3" s="89" t="s">
        <v>8</v>
      </c>
      <c r="Y3" s="437"/>
      <c r="Z3" s="706"/>
      <c r="AA3" s="705"/>
      <c r="AB3" s="86" t="s">
        <v>169</v>
      </c>
      <c r="AC3" s="89" t="s">
        <v>173</v>
      </c>
      <c r="AD3" s="89" t="s">
        <v>8</v>
      </c>
      <c r="AE3" s="706"/>
      <c r="AF3" s="704"/>
      <c r="AG3" s="706"/>
      <c r="AH3" s="705"/>
      <c r="AI3" s="705"/>
      <c r="AJ3" s="704"/>
      <c r="AK3" s="437"/>
      <c r="AL3" s="437"/>
      <c r="AM3" s="437"/>
      <c r="AN3" s="89" t="s">
        <v>161</v>
      </c>
      <c r="AO3" s="87" t="s">
        <v>162</v>
      </c>
    </row>
    <row r="4" spans="1:41">
      <c r="A4" s="62">
        <f>COUNTIFS(Sheet1!$B$5:$B$2696, B4, Sheet1!$D$5:$D$2696, "*")</f>
        <v>82</v>
      </c>
      <c r="B4" s="63" t="s">
        <v>18</v>
      </c>
      <c r="C4" s="64">
        <f>SUMIF(Sheet1!$B$5:$B$2696, B4, Sheet1!$CJ$5:$CJ$2696)</f>
        <v>14</v>
      </c>
      <c r="D4" s="62">
        <f>SUMIF(Sheet1!$B$5:$B$2696, B4, Sheet1!$CK$5:$CK$2696)</f>
        <v>2</v>
      </c>
      <c r="E4" s="39">
        <f>SUMIF(Sheet1!$B$5:$B$2696, B4, Sheet1!$CL$5:$CL$2696)</f>
        <v>0</v>
      </c>
      <c r="F4" s="39">
        <f>SUMIF(Sheet1!$B$5:$B$2696, B4, Sheet1!$CM$5:$CM$2696)</f>
        <v>0</v>
      </c>
      <c r="G4" s="63">
        <f>SUMIF(Sheet1!$B$5:$B$2696, B4, Sheet1!$CN$5:$CN$2696)</f>
        <v>1</v>
      </c>
      <c r="H4" s="62">
        <f>SUMIF(Sheet1!$B$5:$B$2696, B4, Sheet1!$CO$5:$CO$2696)</f>
        <v>8</v>
      </c>
      <c r="I4" s="39">
        <f>SUMIF(Sheet1!$B$5:$B$2696, B4, Sheet1!$CP$5:$CP$2696)</f>
        <v>120</v>
      </c>
      <c r="J4" s="39">
        <f>SUMIF(Sheet1!$B$5:$B$2696, B4, Sheet1!$CQ$5:$CQ$2696)</f>
        <v>0</v>
      </c>
      <c r="K4" s="39">
        <f>SUMIF(Sheet1!$B$5:$B$2696, B4, Sheet1!$CR$5:$CR$2696)</f>
        <v>1</v>
      </c>
      <c r="L4" s="39">
        <f>SUMIF(Sheet1!$B$5:$B$2696, B4, Sheet1!$CS$5:$CS$2696)</f>
        <v>0</v>
      </c>
      <c r="M4" s="39">
        <f>SUMIF(Sheet1!$B$5:$B$2696, B4, Sheet1!$CT$5:$CT$2696)</f>
        <v>0</v>
      </c>
      <c r="N4" s="63">
        <f>SUMIF(Sheet1!$B$5:$B$2696, B4, Sheet1!$CU$5:$CU$2696)</f>
        <v>0</v>
      </c>
      <c r="O4" s="64">
        <f>SUMIF(Sheet1!$B$5:$B$2696, B4, Sheet1!$CV$5:$CV$2696)</f>
        <v>3</v>
      </c>
      <c r="P4" s="62">
        <f>SUMIF(Sheet1!$B$5:$B$2696, B4, Sheet1!$CW$5:$CW$2696)</f>
        <v>8</v>
      </c>
      <c r="Q4" s="39">
        <f>SUMIF(Sheet1!$B$5:$B$2696, B4, Sheet1!$CX$5:$CX$2696)</f>
        <v>70</v>
      </c>
      <c r="R4" s="39">
        <f>SUMIF(Sheet1!$B$5:$B$2696, B4, Sheet1!$CY$5:$CY$2696)</f>
        <v>1</v>
      </c>
      <c r="S4" s="39">
        <f>SUMIF(Sheet1!$B$5:$B$2696, B4, Sheet1!$CZ$5:$CZ$2696)</f>
        <v>1</v>
      </c>
      <c r="T4" s="39">
        <f>SUMIF(Sheet1!$B$5:$B$2696, B4, Sheet1!$DA$5:$DA$2696)</f>
        <v>0</v>
      </c>
      <c r="U4" s="63">
        <f>SUMIF(Sheet1!$B$5:$B$2696, B4, Sheet1!$DB$5:$DB$2696)</f>
        <v>1</v>
      </c>
      <c r="V4" s="62">
        <f>SUMIF(Sheet1!$B$5:$B$2696, B4, Sheet1!$DC$5:$DC$2696)</f>
        <v>0</v>
      </c>
      <c r="W4" s="39">
        <f>SUMIF(Sheet1!$B$5:$B$2696, B4, Sheet1!$DD$5:$DD$2696)</f>
        <v>0</v>
      </c>
      <c r="X4" s="39">
        <f>SUMIF(Sheet1!$B$5:$B$2696, B4, Sheet1!$DE$5:$DE$2696)</f>
        <v>0</v>
      </c>
      <c r="Y4" s="39">
        <f>SUMIF(Sheet1!$B$5:$B$2696, B4, Sheet1!$DF$5:$DF$2696)</f>
        <v>0</v>
      </c>
      <c r="Z4" s="63">
        <f>SUMIF(Sheet1!$B$5:$B$2696, B4, Sheet1!$DG$5:$DG$2696)</f>
        <v>0</v>
      </c>
      <c r="AA4" s="64">
        <f>SUMIF(Sheet1!$B$5:$B$2696, B4, Sheet1!$DH$5:$DH$2696)</f>
        <v>0</v>
      </c>
      <c r="AB4" s="62">
        <f>SUMIF(Sheet1!$B$5:$B$2696, B4, Sheet1!$DI$5:$DI$2696)</f>
        <v>0</v>
      </c>
      <c r="AC4" s="39">
        <f>SUMIF(Sheet1!$B$5:$B$2696, B4, Sheet1!$DJ$5:$DJ$2696)</f>
        <v>0</v>
      </c>
      <c r="AD4" s="39">
        <f>SUMIF(Sheet1!$B$5:$B$2696, B4, Sheet1!$DK$5:$DK$2696)</f>
        <v>0</v>
      </c>
      <c r="AE4" s="63">
        <f>SUMIF(Sheet1!$B$5:$B$2696, B4, Sheet1!$DL$5:$DL$2696)</f>
        <v>0</v>
      </c>
      <c r="AF4" s="62">
        <f>SUMIF(Sheet1!$B$5:$B$2696, B4, Sheet1!$DM$5:$DM$2696)</f>
        <v>4</v>
      </c>
      <c r="AG4" s="63">
        <f>SUMIF(Sheet1!$B$5:$B$2696, B4, Sheet1!$DN$5:$DN$2696)</f>
        <v>0</v>
      </c>
      <c r="AH4" s="64">
        <f>SUMIF(Sheet1!$B$5:$B$2696, B4, Sheet1!$DO$5:$DO$2696)</f>
        <v>2</v>
      </c>
      <c r="AI4" s="64">
        <f>SUMIF(Sheet1!$B$5:$B$2696, B4, Sheet1!$DP$5:$DP$2696)</f>
        <v>0</v>
      </c>
      <c r="AJ4" s="62">
        <f>SUMIF(Sheet1!$B$5:$B$2696, B4, Sheet1!$DQ$5:$DQ$2696)</f>
        <v>34</v>
      </c>
      <c r="AK4" s="39">
        <f>SUMIF(Sheet1!$B$5:$B$2696, B4, Sheet1!$DR$5:$DR$2696)</f>
        <v>0</v>
      </c>
      <c r="AL4" s="39">
        <f>SUMIF(Sheet1!$B$5:$B$2696, B4, Sheet1!$DS$5:$DS$2696)</f>
        <v>0</v>
      </c>
      <c r="AM4" s="39">
        <f>SUMIF(Sheet1!$B$5:$B$2696, B4, Sheet1!$DT$5:$DT$2696)</f>
        <v>0</v>
      </c>
      <c r="AN4" s="39">
        <f>SUMIF(Sheet1!$B$5:$B$2696, B4, Sheet1!$DU$5:$DU$2696)</f>
        <v>286</v>
      </c>
      <c r="AO4" s="63">
        <f>SUMIF(Sheet1!$B$5:$B$2696, B4, Sheet1!$DV$5:$DV$2696)</f>
        <v>180</v>
      </c>
    </row>
    <row r="5" spans="1:41">
      <c r="A5" s="65">
        <f>COUNTIFS(Sheet1!$B$5:$B$2696, B5, Sheet1!$D$5:$D$2696, "*")</f>
        <v>101</v>
      </c>
      <c r="B5" s="66" t="s">
        <v>38</v>
      </c>
      <c r="C5" s="67">
        <f>SUMIF(Sheet1!$B$5:$B$2696, B5, Sheet1!$CJ$5:$CJ$2696)</f>
        <v>27</v>
      </c>
      <c r="D5" s="65">
        <f>SUMIF(Sheet1!$B$5:$B$2696, B5, Sheet1!$CK$5:$CK$2696)</f>
        <v>0</v>
      </c>
      <c r="E5" s="43">
        <f>SUMIF(Sheet1!$B$5:$B$2696, B5, Sheet1!$CL$5:$CL$2696)</f>
        <v>0</v>
      </c>
      <c r="F5" s="43">
        <f>SUMIF(Sheet1!$B$5:$B$2696, B5, Sheet1!$CM$5:$CM$2696)</f>
        <v>0</v>
      </c>
      <c r="G5" s="66">
        <f>SUMIF(Sheet1!$B$5:$B$2696, B5, Sheet1!$CN$5:$CN$2696)</f>
        <v>0</v>
      </c>
      <c r="H5" s="65">
        <f>SUMIF(Sheet1!$B$5:$B$2696, B5, Sheet1!$CO$5:$CO$2696)</f>
        <v>6</v>
      </c>
      <c r="I5" s="43">
        <f>SUMIF(Sheet1!$B$5:$B$2696, B5, Sheet1!$CP$5:$CP$2696)</f>
        <v>110</v>
      </c>
      <c r="J5" s="43">
        <f>SUMIF(Sheet1!$B$5:$B$2696, B5, Sheet1!$CQ$5:$CQ$2696)</f>
        <v>0</v>
      </c>
      <c r="K5" s="43">
        <f>SUMIF(Sheet1!$B$5:$B$2696, B5, Sheet1!$CR$5:$CR$2696)</f>
        <v>9</v>
      </c>
      <c r="L5" s="43">
        <f>SUMIF(Sheet1!$B$5:$B$2696, B5, Sheet1!$CS$5:$CS$2696)</f>
        <v>2</v>
      </c>
      <c r="M5" s="43">
        <f>SUMIF(Sheet1!$B$5:$B$2696, B5, Sheet1!$CT$5:$CT$2696)</f>
        <v>4</v>
      </c>
      <c r="N5" s="66">
        <f>SUMIF(Sheet1!$B$5:$B$2696, B5, Sheet1!$CU$5:$CU$2696)</f>
        <v>2</v>
      </c>
      <c r="O5" s="67">
        <f>SUMIF(Sheet1!$B$5:$B$2696, B5, Sheet1!$CV$5:$CV$2696)</f>
        <v>1</v>
      </c>
      <c r="P5" s="65">
        <f>SUMIF(Sheet1!$B$5:$B$2696, B5, Sheet1!$CW$5:$CW$2696)</f>
        <v>16</v>
      </c>
      <c r="Q5" s="43">
        <f>SUMIF(Sheet1!$B$5:$B$2696, B5, Sheet1!$CX$5:$CX$2696)</f>
        <v>130</v>
      </c>
      <c r="R5" s="43">
        <f>SUMIF(Sheet1!$B$5:$B$2696, B5, Sheet1!$CY$5:$CY$2696)</f>
        <v>6</v>
      </c>
      <c r="S5" s="43">
        <f>SUMIF(Sheet1!$B$5:$B$2696, B5, Sheet1!$CZ$5:$CZ$2696)</f>
        <v>5</v>
      </c>
      <c r="T5" s="43">
        <f>SUMIF(Sheet1!$B$5:$B$2696, B5, Sheet1!$DA$5:$DA$2696)</f>
        <v>0</v>
      </c>
      <c r="U5" s="66">
        <f>SUMIF(Sheet1!$B$5:$B$2696, B5, Sheet1!$DB$5:$DB$2696)</f>
        <v>9</v>
      </c>
      <c r="V5" s="65">
        <f>SUMIF(Sheet1!$B$5:$B$2696, B5, Sheet1!$DC$5:$DC$2696)</f>
        <v>0</v>
      </c>
      <c r="W5" s="43">
        <f>SUMIF(Sheet1!$B$5:$B$2696, B5, Sheet1!$DD$5:$DD$2696)</f>
        <v>0</v>
      </c>
      <c r="X5" s="43">
        <f>SUMIF(Sheet1!$B$5:$B$2696, B5, Sheet1!$DE$5:$DE$2696)</f>
        <v>0</v>
      </c>
      <c r="Y5" s="43">
        <f>SUMIF(Sheet1!$B$5:$B$2696, B5, Sheet1!$DF$5:$DF$2696)</f>
        <v>0</v>
      </c>
      <c r="Z5" s="66">
        <f>SUMIF(Sheet1!$B$5:$B$2696, B5, Sheet1!$DG$5:$DG$2696)</f>
        <v>0</v>
      </c>
      <c r="AA5" s="67">
        <f>SUMIF(Sheet1!$B$5:$B$2696, B5, Sheet1!$DH$5:$DH$2696)</f>
        <v>0</v>
      </c>
      <c r="AB5" s="65">
        <f>SUMIF(Sheet1!$B$5:$B$2696, B5, Sheet1!$DI$5:$DI$2696)</f>
        <v>0</v>
      </c>
      <c r="AC5" s="43">
        <f>SUMIF(Sheet1!$B$5:$B$2696, B5, Sheet1!$DJ$5:$DJ$2696)</f>
        <v>0</v>
      </c>
      <c r="AD5" s="43">
        <f>SUMIF(Sheet1!$B$5:$B$2696, B5, Sheet1!$DK$5:$DK$2696)</f>
        <v>0</v>
      </c>
      <c r="AE5" s="66">
        <f>SUMIF(Sheet1!$B$5:$B$2696, B5, Sheet1!$DL$5:$DL$2696)</f>
        <v>0</v>
      </c>
      <c r="AF5" s="65">
        <f>SUMIF(Sheet1!$B$5:$B$2696, B5, Sheet1!$DM$5:$DM$2696)</f>
        <v>2</v>
      </c>
      <c r="AG5" s="66">
        <f>SUMIF(Sheet1!$B$5:$B$2696, B5, Sheet1!$DN$5:$DN$2696)</f>
        <v>1</v>
      </c>
      <c r="AH5" s="67">
        <f>SUMIF(Sheet1!$B$5:$B$2696, B5, Sheet1!$DO$5:$DO$2696)</f>
        <v>13</v>
      </c>
      <c r="AI5" s="67">
        <f>SUMIF(Sheet1!$B$5:$B$2696, B5, Sheet1!$DP$5:$DP$2696)</f>
        <v>0</v>
      </c>
      <c r="AJ5" s="65">
        <f>SUMIF(Sheet1!$B$5:$B$2696, B5, Sheet1!$DQ$5:$DQ$2696)</f>
        <v>35</v>
      </c>
      <c r="AK5" s="43">
        <f>SUMIF(Sheet1!$B$5:$B$2696, B5, Sheet1!$DR$5:$DR$2696)</f>
        <v>0</v>
      </c>
      <c r="AL5" s="43">
        <f>SUMIF(Sheet1!$B$5:$B$2696, B5, Sheet1!$DS$5:$DS$2696)</f>
        <v>2</v>
      </c>
      <c r="AM5" s="43"/>
      <c r="AN5" s="43">
        <f>SUMIF(Sheet1!$B$5:$B$2696, B5, Sheet1!$DU$5:$DU$2696)</f>
        <v>210</v>
      </c>
      <c r="AO5" s="66">
        <f>SUMIF(Sheet1!$B$5:$B$2696, B5, Sheet1!$DV$5:$DV$2696)</f>
        <v>178</v>
      </c>
    </row>
    <row r="6" spans="1:41">
      <c r="A6" s="65">
        <f>COUNTIFS(Sheet1!$B$5:$B$2696, B6, Sheet1!$D$5:$D$2696, "*")</f>
        <v>81</v>
      </c>
      <c r="B6" s="66" t="s">
        <v>43</v>
      </c>
      <c r="C6" s="67">
        <f>SUMIF(Sheet1!$B$5:$B$2696, B6, Sheet1!$CJ$5:$CJ$2696)</f>
        <v>28</v>
      </c>
      <c r="D6" s="65">
        <f>SUMIF(Sheet1!$B$5:$B$2696, B6, Sheet1!$CK$5:$CK$2696)</f>
        <v>1</v>
      </c>
      <c r="E6" s="43">
        <f>SUMIF(Sheet1!$B$5:$B$2696, B6, Sheet1!$CL$5:$CL$2696)</f>
        <v>0</v>
      </c>
      <c r="F6" s="43">
        <f>SUMIF(Sheet1!$B$5:$B$2696, B6, Sheet1!$CM$5:$CM$2696)</f>
        <v>0</v>
      </c>
      <c r="G6" s="66">
        <f>SUMIF(Sheet1!$B$5:$B$2696, B6, Sheet1!$CN$5:$CN$2696)</f>
        <v>0</v>
      </c>
      <c r="H6" s="65">
        <f>SUMIF(Sheet1!$B$5:$B$2696, B6, Sheet1!$CO$5:$CO$2696)</f>
        <v>6</v>
      </c>
      <c r="I6" s="43">
        <f>SUMIF(Sheet1!$B$5:$B$2696, B6, Sheet1!$CP$5:$CP$2696)</f>
        <v>120</v>
      </c>
      <c r="J6" s="43">
        <f>SUMIF(Sheet1!$B$5:$B$2696, B6, Sheet1!$CQ$5:$CQ$2696)</f>
        <v>1</v>
      </c>
      <c r="K6" s="43">
        <f>SUMIF(Sheet1!$B$5:$B$2696, B6, Sheet1!$CR$5:$CR$2696)</f>
        <v>1</v>
      </c>
      <c r="L6" s="43">
        <f>SUMIF(Sheet1!$B$5:$B$2696, B6, Sheet1!$CS$5:$CS$2696)</f>
        <v>0</v>
      </c>
      <c r="M6" s="43">
        <f>SUMIF(Sheet1!$B$5:$B$2696, B6, Sheet1!$CT$5:$CT$2696)</f>
        <v>0</v>
      </c>
      <c r="N6" s="66">
        <f>SUMIF(Sheet1!$B$5:$B$2696, B6, Sheet1!$CU$5:$CU$2696)</f>
        <v>3</v>
      </c>
      <c r="O6" s="67">
        <f>SUMIF(Sheet1!$B$5:$B$2696, B6, Sheet1!$CV$5:$CV$2696)</f>
        <v>0</v>
      </c>
      <c r="P6" s="65">
        <f>SUMIF(Sheet1!$B$5:$B$2696, B6, Sheet1!$CW$5:$CW$2696)</f>
        <v>17</v>
      </c>
      <c r="Q6" s="43">
        <f>SUMIF(Sheet1!$B$5:$B$2696, B6, Sheet1!$CX$5:$CX$2696)</f>
        <v>170</v>
      </c>
      <c r="R6" s="43">
        <f>SUMIF(Sheet1!$B$5:$B$2696, B6, Sheet1!$CY$5:$CY$2696)</f>
        <v>5</v>
      </c>
      <c r="S6" s="43">
        <f>SUMIF(Sheet1!$B$5:$B$2696, B6, Sheet1!$CZ$5:$CZ$2696)</f>
        <v>14</v>
      </c>
      <c r="T6" s="43">
        <f>SUMIF(Sheet1!$B$5:$B$2696, B6, Sheet1!$DA$5:$DA$2696)</f>
        <v>0</v>
      </c>
      <c r="U6" s="66">
        <f>SUMIF(Sheet1!$B$5:$B$2696, B6, Sheet1!$DB$5:$DB$2696)</f>
        <v>2</v>
      </c>
      <c r="V6" s="65">
        <f>SUMIF(Sheet1!$B$5:$B$2696, B6, Sheet1!$DC$5:$DC$2696)</f>
        <v>100</v>
      </c>
      <c r="W6" s="43">
        <f>SUMIF(Sheet1!$B$5:$B$2696, B6, Sheet1!$DD$5:$DD$2696)</f>
        <v>0</v>
      </c>
      <c r="X6" s="43">
        <f>SUMIF(Sheet1!$B$5:$B$2696, B6, Sheet1!$DE$5:$DE$2696)</f>
        <v>0</v>
      </c>
      <c r="Y6" s="43">
        <f>SUMIF(Sheet1!$B$5:$B$2696, B6, Sheet1!$DF$5:$DF$2696)</f>
        <v>0</v>
      </c>
      <c r="Z6" s="66">
        <f>SUMIF(Sheet1!$B$5:$B$2696, B6, Sheet1!$DG$5:$DG$2696)</f>
        <v>1300</v>
      </c>
      <c r="AA6" s="67">
        <f>SUMIF(Sheet1!$B$5:$B$2696, B6, Sheet1!$DH$5:$DH$2696)</f>
        <v>100</v>
      </c>
      <c r="AB6" s="65">
        <f>SUMIF(Sheet1!$B$5:$B$2696, B6, Sheet1!$DI$5:$DI$2696)</f>
        <v>0</v>
      </c>
      <c r="AC6" s="43">
        <f>SUMIF(Sheet1!$B$5:$B$2696, B6, Sheet1!$DJ$5:$DJ$2696)</f>
        <v>0</v>
      </c>
      <c r="AD6" s="43">
        <f>SUMIF(Sheet1!$B$5:$B$2696, B6, Sheet1!$DK$5:$DK$2696)</f>
        <v>0</v>
      </c>
      <c r="AE6" s="66">
        <f>SUMIF(Sheet1!$B$5:$B$2696, B6, Sheet1!$DL$5:$DL$2696)</f>
        <v>0</v>
      </c>
      <c r="AF6" s="65">
        <f>SUMIF(Sheet1!$B$5:$B$2696, B6, Sheet1!$DM$5:$DM$2696)</f>
        <v>1</v>
      </c>
      <c r="AG6" s="66">
        <f>SUMIF(Sheet1!$B$5:$B$2696, B6, Sheet1!$DN$5:$DN$2696)</f>
        <v>0</v>
      </c>
      <c r="AH6" s="67">
        <f>SUMIF(Sheet1!$B$5:$B$2696, B6, Sheet1!$DO$5:$DO$2696)</f>
        <v>2</v>
      </c>
      <c r="AI6" s="67">
        <f>SUMIF(Sheet1!$B$5:$B$2696, B6, Sheet1!$DP$5:$DP$2696)</f>
        <v>0</v>
      </c>
      <c r="AJ6" s="65">
        <f>SUMIF(Sheet1!$B$5:$B$2696, B6, Sheet1!$DQ$5:$DQ$2696)</f>
        <v>63</v>
      </c>
      <c r="AK6" s="43">
        <f>SUMIF(Sheet1!$B$5:$B$2696, B6, Sheet1!$DR$5:$DR$2696)</f>
        <v>0</v>
      </c>
      <c r="AL6" s="43">
        <f>SUMIF(Sheet1!$B$5:$B$2696, B6, Sheet1!$DS$5:$DS$2696)</f>
        <v>2</v>
      </c>
      <c r="AM6" s="43"/>
      <c r="AN6" s="43">
        <f>SUMIF(Sheet1!$B$5:$B$2696, B6, Sheet1!$DU$5:$DU$2696)</f>
        <v>342</v>
      </c>
      <c r="AO6" s="66">
        <f>SUMIF(Sheet1!$B$5:$B$2696, B6, Sheet1!$DV$5:$DV$2696)</f>
        <v>221</v>
      </c>
    </row>
    <row r="7" spans="1:41">
      <c r="A7" s="65">
        <f>COUNTIFS(Sheet1!$B$5:$B$2696, B7, Sheet1!$D$5:$D$2696, "*")</f>
        <v>102</v>
      </c>
      <c r="B7" s="66" t="s">
        <v>44</v>
      </c>
      <c r="C7" s="67">
        <f>SUMIF(Sheet1!$B$5:$B$2696, B7, Sheet1!$CJ$5:$CJ$2696)</f>
        <v>10</v>
      </c>
      <c r="D7" s="65">
        <f>SUMIF(Sheet1!$B$5:$B$2696, B7, Sheet1!$CK$5:$CK$2696)</f>
        <v>0</v>
      </c>
      <c r="E7" s="43">
        <f>SUMIF(Sheet1!$B$5:$B$2696, B7, Sheet1!$CL$5:$CL$2696)</f>
        <v>0</v>
      </c>
      <c r="F7" s="43">
        <f>SUMIF(Sheet1!$B$5:$B$2696, B7, Sheet1!$CM$5:$CM$2696)</f>
        <v>0</v>
      </c>
      <c r="G7" s="66">
        <f>SUMIF(Sheet1!$B$5:$B$2696, B7, Sheet1!$CN$5:$CN$2696)</f>
        <v>0</v>
      </c>
      <c r="H7" s="65">
        <f>SUMIF(Sheet1!$B$5:$B$2696, B7, Sheet1!$CO$5:$CO$2696)</f>
        <v>4</v>
      </c>
      <c r="I7" s="43">
        <f>SUMIF(Sheet1!$B$5:$B$2696, B7, Sheet1!$CP$5:$CP$2696)</f>
        <v>75</v>
      </c>
      <c r="J7" s="43">
        <f>SUMIF(Sheet1!$B$5:$B$2696, B7, Sheet1!$CQ$5:$CQ$2696)</f>
        <v>3</v>
      </c>
      <c r="K7" s="43">
        <f>SUMIF(Sheet1!$B$5:$B$2696, B7, Sheet1!$CR$5:$CR$2696)</f>
        <v>1</v>
      </c>
      <c r="L7" s="43">
        <f>SUMIF(Sheet1!$B$5:$B$2696, B7, Sheet1!$CS$5:$CS$2696)</f>
        <v>0</v>
      </c>
      <c r="M7" s="43">
        <f>SUMIF(Sheet1!$B$5:$B$2696, B7, Sheet1!$CT$5:$CT$2696)</f>
        <v>2</v>
      </c>
      <c r="N7" s="66">
        <f>SUMIF(Sheet1!$B$5:$B$2696, B7, Sheet1!$CU$5:$CU$2696)</f>
        <v>0</v>
      </c>
      <c r="O7" s="67">
        <f>SUMIF(Sheet1!$B$5:$B$2696, B7, Sheet1!$CV$5:$CV$2696)</f>
        <v>3</v>
      </c>
      <c r="P7" s="65">
        <f>SUMIF(Sheet1!$B$5:$B$2696, B7, Sheet1!$CW$5:$CW$2696)</f>
        <v>13</v>
      </c>
      <c r="Q7" s="43">
        <f>SUMIF(Sheet1!$B$5:$B$2696, B7, Sheet1!$CX$5:$CX$2696)</f>
        <v>115</v>
      </c>
      <c r="R7" s="43">
        <f>SUMIF(Sheet1!$B$5:$B$2696, B7, Sheet1!$CY$5:$CY$2696)</f>
        <v>6</v>
      </c>
      <c r="S7" s="43">
        <f>SUMIF(Sheet1!$B$5:$B$2696, B7, Sheet1!$CZ$5:$CZ$2696)</f>
        <v>10</v>
      </c>
      <c r="T7" s="43">
        <f>SUMIF(Sheet1!$B$5:$B$2696, B7, Sheet1!$DA$5:$DA$2696)</f>
        <v>0</v>
      </c>
      <c r="U7" s="66">
        <f>SUMIF(Sheet1!$B$5:$B$2696, B7, Sheet1!$DB$5:$DB$2696)</f>
        <v>0</v>
      </c>
      <c r="V7" s="65">
        <f>SUMIF(Sheet1!$B$5:$B$2696, B7, Sheet1!$DC$5:$DC$2696)</f>
        <v>0</v>
      </c>
      <c r="W7" s="43">
        <f>SUMIF(Sheet1!$B$5:$B$2696, B7, Sheet1!$DD$5:$DD$2696)</f>
        <v>0</v>
      </c>
      <c r="X7" s="43">
        <f>SUMIF(Sheet1!$B$5:$B$2696, B7, Sheet1!$DE$5:$DE$2696)</f>
        <v>0</v>
      </c>
      <c r="Y7" s="43">
        <f>SUMIF(Sheet1!$B$5:$B$2696, B7, Sheet1!$DF$5:$DF$2696)</f>
        <v>0</v>
      </c>
      <c r="Z7" s="66">
        <f>SUMIF(Sheet1!$B$5:$B$2696, B7, Sheet1!$DG$5:$DG$2696)</f>
        <v>0</v>
      </c>
      <c r="AA7" s="67">
        <f>SUMIF(Sheet1!$B$5:$B$2696, B7, Sheet1!$DH$5:$DH$2696)</f>
        <v>0</v>
      </c>
      <c r="AB7" s="65">
        <f>SUMIF(Sheet1!$B$5:$B$2696, B7, Sheet1!$DI$5:$DI$2696)</f>
        <v>0</v>
      </c>
      <c r="AC7" s="43">
        <f>SUMIF(Sheet1!$B$5:$B$2696, B7, Sheet1!$DJ$5:$DJ$2696)</f>
        <v>0</v>
      </c>
      <c r="AD7" s="43">
        <f>SUMIF(Sheet1!$B$5:$B$2696, B7, Sheet1!$DK$5:$DK$2696)</f>
        <v>0</v>
      </c>
      <c r="AE7" s="66">
        <f>SUMIF(Sheet1!$B$5:$B$2696, B7, Sheet1!$DL$5:$DL$2696)</f>
        <v>0</v>
      </c>
      <c r="AF7" s="65">
        <f>SUMIF(Sheet1!$B$5:$B$2696, B7, Sheet1!$DM$5:$DM$2696)</f>
        <v>2</v>
      </c>
      <c r="AG7" s="66">
        <f>SUMIF(Sheet1!$B$5:$B$2696, B7, Sheet1!$DN$5:$DN$2696)</f>
        <v>0</v>
      </c>
      <c r="AH7" s="67">
        <f>SUMIF(Sheet1!$B$5:$B$2696, B7, Sheet1!$DO$5:$DO$2696)</f>
        <v>8</v>
      </c>
      <c r="AI7" s="67">
        <f>SUMIF(Sheet1!$B$5:$B$2696, B7, Sheet1!$DP$5:$DP$2696)</f>
        <v>0</v>
      </c>
      <c r="AJ7" s="65">
        <f>SUMIF(Sheet1!$B$5:$B$2696, B7, Sheet1!$DQ$5:$DQ$2696)</f>
        <v>12</v>
      </c>
      <c r="AK7" s="43">
        <f>SUMIF(Sheet1!$B$5:$B$2696, B7, Sheet1!$DR$5:$DR$2696)</f>
        <v>0</v>
      </c>
      <c r="AL7" s="43">
        <f>SUMIF(Sheet1!$B$5:$B$2696, B7, Sheet1!$DS$5:$DS$2696)</f>
        <v>0</v>
      </c>
      <c r="AM7" s="43"/>
      <c r="AN7" s="43">
        <f>SUMIF(Sheet1!$B$5:$B$2696, B7, Sheet1!$DU$5:$DU$2696)</f>
        <v>48</v>
      </c>
      <c r="AO7" s="66">
        <f>SUMIF(Sheet1!$B$5:$B$2696, B7, Sheet1!$DV$5:$DV$2696)</f>
        <v>0</v>
      </c>
    </row>
    <row r="8" spans="1:41">
      <c r="A8" s="65">
        <f>COUNTIFS(Sheet1!$B$5:$B$2696, B8, Sheet1!$D$5:$D$2696, "*")</f>
        <v>79</v>
      </c>
      <c r="B8" s="66" t="s">
        <v>46</v>
      </c>
      <c r="C8" s="67">
        <f>SUMIF(Sheet1!$B$5:$B$2696, B8, Sheet1!$CJ$5:$CJ$2696)</f>
        <v>26</v>
      </c>
      <c r="D8" s="65">
        <f>SUMIF(Sheet1!$B$5:$B$2696, B8, Sheet1!$CK$5:$CK$2696)</f>
        <v>0</v>
      </c>
      <c r="E8" s="43">
        <f>SUMIF(Sheet1!$B$5:$B$2696, B8, Sheet1!$CL$5:$CL$2696)</f>
        <v>0</v>
      </c>
      <c r="F8" s="43">
        <f>SUMIF(Sheet1!$B$5:$B$2696, B8, Sheet1!$CM$5:$CM$2696)</f>
        <v>0</v>
      </c>
      <c r="G8" s="66">
        <f>SUMIF(Sheet1!$B$5:$B$2696, B8, Sheet1!$CN$5:$CN$2696)</f>
        <v>0</v>
      </c>
      <c r="H8" s="65">
        <f>SUMIF(Sheet1!$B$5:$B$2696, B8, Sheet1!$CO$5:$CO$2696)</f>
        <v>5</v>
      </c>
      <c r="I8" s="43">
        <f>SUMIF(Sheet1!$B$5:$B$2696, B8, Sheet1!$CP$5:$CP$2696)</f>
        <v>60</v>
      </c>
      <c r="J8" s="43">
        <f>SUMIF(Sheet1!$B$5:$B$2696, B8, Sheet1!$CQ$5:$CQ$2696)</f>
        <v>2</v>
      </c>
      <c r="K8" s="43">
        <f>SUMIF(Sheet1!$B$5:$B$2696, B8, Sheet1!$CR$5:$CR$2696)</f>
        <v>5</v>
      </c>
      <c r="L8" s="43">
        <f>SUMIF(Sheet1!$B$5:$B$2696, B8, Sheet1!$CS$5:$CS$2696)</f>
        <v>2</v>
      </c>
      <c r="M8" s="43">
        <f>SUMIF(Sheet1!$B$5:$B$2696, B8, Sheet1!$CT$5:$CT$2696)</f>
        <v>1</v>
      </c>
      <c r="N8" s="66">
        <f>SUMIF(Sheet1!$B$5:$B$2696, B8, Sheet1!$CU$5:$CU$2696)</f>
        <v>0</v>
      </c>
      <c r="O8" s="67">
        <f>SUMIF(Sheet1!$B$5:$B$2696, B8, Sheet1!$CV$5:$CV$2696)</f>
        <v>5</v>
      </c>
      <c r="P8" s="65">
        <f>SUMIF(Sheet1!$B$5:$B$2696, B8, Sheet1!$CW$5:$CW$2696)</f>
        <v>9</v>
      </c>
      <c r="Q8" s="43">
        <f>SUMIF(Sheet1!$B$5:$B$2696, B8, Sheet1!$CX$5:$CX$2696)</f>
        <v>82</v>
      </c>
      <c r="R8" s="43">
        <f>SUMIF(Sheet1!$B$5:$B$2696, B8, Sheet1!$CY$5:$CY$2696)</f>
        <v>7</v>
      </c>
      <c r="S8" s="43">
        <f>SUMIF(Sheet1!$B$5:$B$2696, B8, Sheet1!$CZ$5:$CZ$2696)</f>
        <v>2</v>
      </c>
      <c r="T8" s="43">
        <f>SUMIF(Sheet1!$B$5:$B$2696, B8, Sheet1!$DA$5:$DA$2696)</f>
        <v>0</v>
      </c>
      <c r="U8" s="66">
        <f>SUMIF(Sheet1!$B$5:$B$2696, B8, Sheet1!$DB$5:$DB$2696)</f>
        <v>0</v>
      </c>
      <c r="V8" s="65">
        <f>SUMIF(Sheet1!$B$5:$B$2696, B8, Sheet1!$DC$5:$DC$2696)</f>
        <v>0</v>
      </c>
      <c r="W8" s="43">
        <f>SUMIF(Sheet1!$B$5:$B$2696, B8, Sheet1!$DD$5:$DD$2696)</f>
        <v>0</v>
      </c>
      <c r="X8" s="43">
        <f>SUMIF(Sheet1!$B$5:$B$2696, B8, Sheet1!$DE$5:$DE$2696)</f>
        <v>0</v>
      </c>
      <c r="Y8" s="43">
        <f>SUMIF(Sheet1!$B$5:$B$2696, B8, Sheet1!$DF$5:$DF$2696)</f>
        <v>0</v>
      </c>
      <c r="Z8" s="66">
        <f>SUMIF(Sheet1!$B$5:$B$2696, B8, Sheet1!$DG$5:$DG$2696)</f>
        <v>0</v>
      </c>
      <c r="AA8" s="67">
        <f>SUMIF(Sheet1!$B$5:$B$2696, B8, Sheet1!$DH$5:$DH$2696)</f>
        <v>0</v>
      </c>
      <c r="AB8" s="65">
        <f>SUMIF(Sheet1!$B$5:$B$2696, B8, Sheet1!$DI$5:$DI$2696)</f>
        <v>0</v>
      </c>
      <c r="AC8" s="43">
        <f>SUMIF(Sheet1!$B$5:$B$2696, B8, Sheet1!$DJ$5:$DJ$2696)</f>
        <v>0</v>
      </c>
      <c r="AD8" s="43">
        <f>SUMIF(Sheet1!$B$5:$B$2696, B8, Sheet1!$DK$5:$DK$2696)</f>
        <v>0</v>
      </c>
      <c r="AE8" s="66">
        <f>SUMIF(Sheet1!$B$5:$B$2696, B8, Sheet1!$DL$5:$DL$2696)</f>
        <v>0</v>
      </c>
      <c r="AF8" s="65">
        <f>SUMIF(Sheet1!$B$5:$B$2696, B8, Sheet1!$DM$5:$DM$2696)</f>
        <v>1</v>
      </c>
      <c r="AG8" s="66">
        <f>SUMIF(Sheet1!$B$5:$B$2696, B8, Sheet1!$DN$5:$DN$2696)</f>
        <v>0</v>
      </c>
      <c r="AH8" s="67">
        <f>SUMIF(Sheet1!$B$5:$B$2696, B8, Sheet1!$DO$5:$DO$2696)</f>
        <v>14</v>
      </c>
      <c r="AI8" s="67">
        <f>SUMIF(Sheet1!$B$5:$B$2696, B8, Sheet1!$DP$5:$DP$2696)</f>
        <v>0</v>
      </c>
      <c r="AJ8" s="65">
        <f>SUMIF(Sheet1!$B$5:$B$2696, B8, Sheet1!$DQ$5:$DQ$2696)</f>
        <v>77</v>
      </c>
      <c r="AK8" s="43">
        <f>SUMIF(Sheet1!$B$5:$B$2696, B8, Sheet1!$DR$5:$DR$2696)</f>
        <v>0</v>
      </c>
      <c r="AL8" s="43">
        <f>SUMIF(Sheet1!$B$5:$B$2696, B8, Sheet1!$DS$5:$DS$2696)</f>
        <v>0</v>
      </c>
      <c r="AM8" s="43"/>
      <c r="AN8" s="43">
        <f>SUMIF(Sheet1!$B$5:$B$2696, B8, Sheet1!$DU$5:$DU$2696)</f>
        <v>308</v>
      </c>
      <c r="AO8" s="66">
        <f>SUMIF(Sheet1!$B$5:$B$2696, B8, Sheet1!$DV$5:$DV$2696)</f>
        <v>28</v>
      </c>
    </row>
    <row r="9" spans="1:41">
      <c r="A9" s="65">
        <f>COUNTIFS(Sheet1!$B$5:$B$2696, B9, Sheet1!$D$5:$D$2696, "*")</f>
        <v>125</v>
      </c>
      <c r="B9" s="66" t="s">
        <v>47</v>
      </c>
      <c r="C9" s="67">
        <f>SUMIF(Sheet1!$B$5:$B$2696, B9, Sheet1!$CJ$5:$CJ$2696)</f>
        <v>33</v>
      </c>
      <c r="D9" s="65">
        <f>SUMIF(Sheet1!$B$5:$B$2696, B9, Sheet1!$CK$5:$CK$2696)</f>
        <v>1</v>
      </c>
      <c r="E9" s="43">
        <f>SUMIF(Sheet1!$B$5:$B$2696, B9, Sheet1!$CL$5:$CL$2696)</f>
        <v>0</v>
      </c>
      <c r="F9" s="43">
        <f>SUMIF(Sheet1!$B$5:$B$2696, B9, Sheet1!$CM$5:$CM$2696)</f>
        <v>0</v>
      </c>
      <c r="G9" s="66">
        <f>SUMIF(Sheet1!$B$5:$B$2696, B9, Sheet1!$CN$5:$CN$2696)</f>
        <v>0</v>
      </c>
      <c r="H9" s="65">
        <f>SUMIF(Sheet1!$B$5:$B$2696, B9, Sheet1!$CO$5:$CO$2696)</f>
        <v>3</v>
      </c>
      <c r="I9" s="43">
        <f>SUMIF(Sheet1!$B$5:$B$2696, B9, Sheet1!$CP$5:$CP$2696)</f>
        <v>50</v>
      </c>
      <c r="J9" s="43">
        <f>SUMIF(Sheet1!$B$5:$B$2696, B9, Sheet1!$CQ$5:$CQ$2696)</f>
        <v>0</v>
      </c>
      <c r="K9" s="43">
        <f>SUMIF(Sheet1!$B$5:$B$2696, B9, Sheet1!$CR$5:$CR$2696)</f>
        <v>7</v>
      </c>
      <c r="L9" s="43">
        <f>SUMIF(Sheet1!$B$5:$B$2696, B9, Sheet1!$CS$5:$CS$2696)</f>
        <v>8</v>
      </c>
      <c r="M9" s="43">
        <f>SUMIF(Sheet1!$B$5:$B$2696, B9, Sheet1!$CT$5:$CT$2696)</f>
        <v>0</v>
      </c>
      <c r="N9" s="66">
        <f>SUMIF(Sheet1!$B$5:$B$2696, B9, Sheet1!$CU$5:$CU$2696)</f>
        <v>0</v>
      </c>
      <c r="O9" s="67">
        <f>SUMIF(Sheet1!$B$5:$B$2696, B9, Sheet1!$CV$5:$CV$2696)</f>
        <v>0</v>
      </c>
      <c r="P9" s="65">
        <f>SUMIF(Sheet1!$B$5:$B$2696, B9, Sheet1!$CW$5:$CW$2696)</f>
        <v>12</v>
      </c>
      <c r="Q9" s="43">
        <f>SUMIF(Sheet1!$B$5:$B$2696, B9, Sheet1!$CX$5:$CX$2696)</f>
        <v>117.5</v>
      </c>
      <c r="R9" s="43">
        <f>SUMIF(Sheet1!$B$5:$B$2696, B9, Sheet1!$CY$5:$CY$2696)</f>
        <v>5</v>
      </c>
      <c r="S9" s="43">
        <f>SUMIF(Sheet1!$B$5:$B$2696, B9, Sheet1!$CZ$5:$CZ$2696)</f>
        <v>0</v>
      </c>
      <c r="T9" s="43">
        <f>SUMIF(Sheet1!$B$5:$B$2696, B9, Sheet1!$DA$5:$DA$2696)</f>
        <v>0</v>
      </c>
      <c r="U9" s="66">
        <f>SUMIF(Sheet1!$B$5:$B$2696, B9, Sheet1!$DB$5:$DB$2696)</f>
        <v>1</v>
      </c>
      <c r="V9" s="65">
        <f>SUMIF(Sheet1!$B$5:$B$2696, B9, Sheet1!$DC$5:$DC$2696)</f>
        <v>0</v>
      </c>
      <c r="W9" s="43">
        <f>SUMIF(Sheet1!$B$5:$B$2696, B9, Sheet1!$DD$5:$DD$2696)</f>
        <v>0</v>
      </c>
      <c r="X9" s="43">
        <f>SUMIF(Sheet1!$B$5:$B$2696, B9, Sheet1!$DE$5:$DE$2696)</f>
        <v>0</v>
      </c>
      <c r="Y9" s="43">
        <f>SUMIF(Sheet1!$B$5:$B$2696, B9, Sheet1!$DF$5:$DF$2696)</f>
        <v>0</v>
      </c>
      <c r="Z9" s="66">
        <f>SUMIF(Sheet1!$B$5:$B$2696, B9, Sheet1!$DG$5:$DG$2696)</f>
        <v>0</v>
      </c>
      <c r="AA9" s="67">
        <f>SUMIF(Sheet1!$B$5:$B$2696, B9, Sheet1!$DH$5:$DH$2696)</f>
        <v>0</v>
      </c>
      <c r="AB9" s="65">
        <f>SUMIF(Sheet1!$B$5:$B$2696, B9, Sheet1!$DI$5:$DI$2696)</f>
        <v>0</v>
      </c>
      <c r="AC9" s="43">
        <f>SUMIF(Sheet1!$B$5:$B$2696, B9, Sheet1!$DJ$5:$DJ$2696)</f>
        <v>0</v>
      </c>
      <c r="AD9" s="43">
        <f>SUMIF(Sheet1!$B$5:$B$2696, B9, Sheet1!$DK$5:$DK$2696)</f>
        <v>0</v>
      </c>
      <c r="AE9" s="66">
        <f>SUMIF(Sheet1!$B$5:$B$2696, B9, Sheet1!$DL$5:$DL$2696)</f>
        <v>0</v>
      </c>
      <c r="AF9" s="65">
        <f>SUMIF(Sheet1!$B$5:$B$2696, B9, Sheet1!$DM$5:$DM$2696)</f>
        <v>1</v>
      </c>
      <c r="AG9" s="66">
        <f>SUMIF(Sheet1!$B$5:$B$2696, B9, Sheet1!$DN$5:$DN$2696)</f>
        <v>1</v>
      </c>
      <c r="AH9" s="67">
        <f>SUMIF(Sheet1!$B$5:$B$2696, B9, Sheet1!$DO$5:$DO$2696)</f>
        <v>8</v>
      </c>
      <c r="AI9" s="67">
        <f>SUMIF(Sheet1!$B$5:$B$2696, B9, Sheet1!$DP$5:$DP$2696)</f>
        <v>0</v>
      </c>
      <c r="AJ9" s="65">
        <f>SUMIF(Sheet1!$B$5:$B$2696, B9, Sheet1!$DQ$5:$DQ$2696)</f>
        <v>126</v>
      </c>
      <c r="AK9" s="43">
        <f>SUMIF(Sheet1!$B$5:$B$2696, B9, Sheet1!$DR$5:$DR$2696)</f>
        <v>1</v>
      </c>
      <c r="AL9" s="43">
        <f>SUMIF(Sheet1!$B$5:$B$2696, B9, Sheet1!$DS$5:$DS$2696)</f>
        <v>1</v>
      </c>
      <c r="AM9" s="43"/>
      <c r="AN9" s="43">
        <f>SUMIF(Sheet1!$B$5:$B$2696, B9, Sheet1!$DU$5:$DU$2696)</f>
        <v>504</v>
      </c>
      <c r="AO9" s="66">
        <f>SUMIF(Sheet1!$B$5:$B$2696, B9, Sheet1!$DV$5:$DV$2696)</f>
        <v>0</v>
      </c>
    </row>
    <row r="10" spans="1:41">
      <c r="A10" s="65">
        <f>COUNTIFS(Sheet1!$B$5:$B$2696, B10, Sheet1!$D$5:$D$2696, "*")</f>
        <v>38</v>
      </c>
      <c r="B10" s="66" t="s">
        <v>49</v>
      </c>
      <c r="C10" s="67">
        <f>SUMIF(Sheet1!$B$5:$B$2696, B10, Sheet1!$CJ$5:$CJ$2696)</f>
        <v>5</v>
      </c>
      <c r="D10" s="65">
        <f>SUMIF(Sheet1!$B$5:$B$2696, B10, Sheet1!$CK$5:$CK$2696)</f>
        <v>0</v>
      </c>
      <c r="E10" s="43">
        <f>SUMIF(Sheet1!$B$5:$B$2696, B10, Sheet1!$CL$5:$CL$2696)</f>
        <v>0</v>
      </c>
      <c r="F10" s="43">
        <f>SUMIF(Sheet1!$B$5:$B$2696, B10, Sheet1!$CM$5:$CM$2696)</f>
        <v>0</v>
      </c>
      <c r="G10" s="66">
        <f>SUMIF(Sheet1!$B$5:$B$2696, B10, Sheet1!$CN$5:$CN$2696)</f>
        <v>0</v>
      </c>
      <c r="H10" s="65">
        <f>SUMIF(Sheet1!$B$5:$B$2696, B10, Sheet1!$CO$5:$CO$2696)</f>
        <v>0</v>
      </c>
      <c r="I10" s="43">
        <f>SUMIF(Sheet1!$B$5:$B$2696, B10, Sheet1!$CP$5:$CP$2696)</f>
        <v>0</v>
      </c>
      <c r="J10" s="43">
        <f>SUMIF(Sheet1!$B$5:$B$2696, B10, Sheet1!$CQ$5:$CQ$2696)</f>
        <v>0</v>
      </c>
      <c r="K10" s="43">
        <f>SUMIF(Sheet1!$B$5:$B$2696, B10, Sheet1!$CR$5:$CR$2696)</f>
        <v>3</v>
      </c>
      <c r="L10" s="43">
        <f>SUMIF(Sheet1!$B$5:$B$2696, B10, Sheet1!$CS$5:$CS$2696)</f>
        <v>0</v>
      </c>
      <c r="M10" s="43">
        <f>SUMIF(Sheet1!$B$5:$B$2696, B10, Sheet1!$CT$5:$CT$2696)</f>
        <v>0</v>
      </c>
      <c r="N10" s="66">
        <f>SUMIF(Sheet1!$B$5:$B$2696, B10, Sheet1!$CU$5:$CU$2696)</f>
        <v>0</v>
      </c>
      <c r="O10" s="67">
        <f>SUMIF(Sheet1!$B$5:$B$2696, B10, Sheet1!$CV$5:$CV$2696)</f>
        <v>0</v>
      </c>
      <c r="P10" s="65">
        <f>SUMIF(Sheet1!$B$5:$B$2696, B10, Sheet1!$CW$5:$CW$2696)</f>
        <v>6</v>
      </c>
      <c r="Q10" s="43">
        <f>SUMIF(Sheet1!$B$5:$B$2696, B10, Sheet1!$CX$5:$CX$2696)</f>
        <v>55</v>
      </c>
      <c r="R10" s="43">
        <f>SUMIF(Sheet1!$B$5:$B$2696, B10, Sheet1!$CY$5:$CY$2696)</f>
        <v>1</v>
      </c>
      <c r="S10" s="43">
        <f>SUMIF(Sheet1!$B$5:$B$2696, B10, Sheet1!$CZ$5:$CZ$2696)</f>
        <v>3</v>
      </c>
      <c r="T10" s="43">
        <f>SUMIF(Sheet1!$B$5:$B$2696, B10, Sheet1!$DA$5:$DA$2696)</f>
        <v>0</v>
      </c>
      <c r="U10" s="66">
        <f>SUMIF(Sheet1!$B$5:$B$2696, B10, Sheet1!$DB$5:$DB$2696)</f>
        <v>2</v>
      </c>
      <c r="V10" s="65">
        <f>SUMIF(Sheet1!$B$5:$B$2696, B10, Sheet1!$DC$5:$DC$2696)</f>
        <v>0</v>
      </c>
      <c r="W10" s="43">
        <f>SUMIF(Sheet1!$B$5:$B$2696, B10, Sheet1!$DD$5:$DD$2696)</f>
        <v>0</v>
      </c>
      <c r="X10" s="43">
        <f>SUMIF(Sheet1!$B$5:$B$2696, B10, Sheet1!$DE$5:$DE$2696)</f>
        <v>0</v>
      </c>
      <c r="Y10" s="43">
        <f>SUMIF(Sheet1!$B$5:$B$2696, B10, Sheet1!$DF$5:$DF$2696)</f>
        <v>0</v>
      </c>
      <c r="Z10" s="66">
        <f>SUMIF(Sheet1!$B$5:$B$2696, B10, Sheet1!$DG$5:$DG$2696)</f>
        <v>0</v>
      </c>
      <c r="AA10" s="67">
        <f>SUMIF(Sheet1!$B$5:$B$2696, B10, Sheet1!$DH$5:$DH$2696)</f>
        <v>0</v>
      </c>
      <c r="AB10" s="65">
        <f>SUMIF(Sheet1!$B$5:$B$2696, B10, Sheet1!$DI$5:$DI$2696)</f>
        <v>0</v>
      </c>
      <c r="AC10" s="43">
        <f>SUMIF(Sheet1!$B$5:$B$2696, B10, Sheet1!$DJ$5:$DJ$2696)</f>
        <v>0</v>
      </c>
      <c r="AD10" s="43">
        <f>SUMIF(Sheet1!$B$5:$B$2696, B10, Sheet1!$DK$5:$DK$2696)</f>
        <v>0</v>
      </c>
      <c r="AE10" s="66">
        <f>SUMIF(Sheet1!$B$5:$B$2696, B10, Sheet1!$DL$5:$DL$2696)</f>
        <v>0</v>
      </c>
      <c r="AF10" s="65">
        <f>SUMIF(Sheet1!$B$5:$B$2696, B10, Sheet1!$DM$5:$DM$2696)</f>
        <v>0</v>
      </c>
      <c r="AG10" s="66">
        <f>SUMIF(Sheet1!$B$5:$B$2696, B10, Sheet1!$DN$5:$DN$2696)</f>
        <v>0</v>
      </c>
      <c r="AH10" s="67">
        <f>SUMIF(Sheet1!$B$5:$B$2696, B10, Sheet1!$DO$5:$DO$2696)</f>
        <v>3</v>
      </c>
      <c r="AI10" s="67">
        <f>SUMIF(Sheet1!$B$5:$B$2696, B10, Sheet1!$DP$5:$DP$2696)</f>
        <v>0</v>
      </c>
      <c r="AJ10" s="65">
        <f>SUMIF(Sheet1!$B$5:$B$2696, B10, Sheet1!$DQ$5:$DQ$2696)</f>
        <v>6</v>
      </c>
      <c r="AK10" s="43">
        <f>SUMIF(Sheet1!$B$5:$B$2696, B10, Sheet1!$DR$5:$DR$2696)</f>
        <v>9</v>
      </c>
      <c r="AL10" s="43">
        <f>SUMIF(Sheet1!$B$5:$B$2696, B10, Sheet1!$DS$5:$DS$2696)</f>
        <v>0</v>
      </c>
      <c r="AM10" s="43"/>
      <c r="AN10" s="43">
        <f>SUMIF(Sheet1!$B$5:$B$2696, B10, Sheet1!$DU$5:$DU$2696)</f>
        <v>168</v>
      </c>
      <c r="AO10" s="66">
        <f>SUMIF(Sheet1!$B$5:$B$2696, B10, Sheet1!$DV$5:$DV$2696)</f>
        <v>0</v>
      </c>
    </row>
    <row r="11" spans="1:41">
      <c r="A11" s="65">
        <f>COUNTIFS(Sheet1!$B$5:$B$2696, B11, Sheet1!$D$5:$D$2696, "*")</f>
        <v>217</v>
      </c>
      <c r="B11" s="66" t="s">
        <v>67</v>
      </c>
      <c r="C11" s="67">
        <f>SUMIF(Sheet1!$B$5:$B$2696, B11, Sheet1!$CJ$5:$CJ$2696)</f>
        <v>23</v>
      </c>
      <c r="D11" s="65">
        <f>SUMIF(Sheet1!$B$5:$B$2696, B11, Sheet1!$CK$5:$CK$2696)</f>
        <v>1</v>
      </c>
      <c r="E11" s="43">
        <f>SUMIF(Sheet1!$B$5:$B$2696, B11, Sheet1!$CL$5:$CL$2696)</f>
        <v>0</v>
      </c>
      <c r="F11" s="43">
        <f>SUMIF(Sheet1!$B$5:$B$2696, B11, Sheet1!$CM$5:$CM$2696)</f>
        <v>0</v>
      </c>
      <c r="G11" s="66">
        <f>SUMIF(Sheet1!$B$5:$B$2696, B11, Sheet1!$CN$5:$CN$2696)</f>
        <v>0</v>
      </c>
      <c r="H11" s="65">
        <f>SUMIF(Sheet1!$B$5:$B$2696, B11, Sheet1!$CO$5:$CO$2696)</f>
        <v>8</v>
      </c>
      <c r="I11" s="43">
        <f>SUMIF(Sheet1!$B$5:$B$2696, B11, Sheet1!$CP$5:$CP$2696)</f>
        <v>96</v>
      </c>
      <c r="J11" s="43">
        <f>SUMIF(Sheet1!$B$5:$B$2696, B11, Sheet1!$CQ$5:$CQ$2696)</f>
        <v>0</v>
      </c>
      <c r="K11" s="43">
        <f>SUMIF(Sheet1!$B$5:$B$2696, B11, Sheet1!$CR$5:$CR$2696)</f>
        <v>6</v>
      </c>
      <c r="L11" s="43">
        <f>SUMIF(Sheet1!$B$5:$B$2696, B11, Sheet1!$CS$5:$CS$2696)</f>
        <v>10</v>
      </c>
      <c r="M11" s="43">
        <f>SUMIF(Sheet1!$B$5:$B$2696, B11, Sheet1!$CT$5:$CT$2696)</f>
        <v>1</v>
      </c>
      <c r="N11" s="66">
        <f>SUMIF(Sheet1!$B$5:$B$2696, B11, Sheet1!$CU$5:$CU$2696)</f>
        <v>0</v>
      </c>
      <c r="O11" s="67">
        <f>SUMIF(Sheet1!$B$5:$B$2696, B11, Sheet1!$CV$5:$CV$2696)</f>
        <v>0</v>
      </c>
      <c r="P11" s="65">
        <f>SUMIF(Sheet1!$B$5:$B$2696, B11, Sheet1!$CW$5:$CW$2696)</f>
        <v>30</v>
      </c>
      <c r="Q11" s="43">
        <f>SUMIF(Sheet1!$B$5:$B$2696, B11, Sheet1!$CX$5:$CX$2696)</f>
        <v>302</v>
      </c>
      <c r="R11" s="43">
        <f>SUMIF(Sheet1!$B$5:$B$2696, B11, Sheet1!$CY$5:$CY$2696)</f>
        <v>9</v>
      </c>
      <c r="S11" s="43">
        <f>SUMIF(Sheet1!$B$5:$B$2696, B11, Sheet1!$CZ$5:$CZ$2696)</f>
        <v>5</v>
      </c>
      <c r="T11" s="43">
        <f>SUMIF(Sheet1!$B$5:$B$2696, B11, Sheet1!$DA$5:$DA$2696)</f>
        <v>0</v>
      </c>
      <c r="U11" s="66">
        <f>SUMIF(Sheet1!$B$5:$B$2696, B11, Sheet1!$DB$5:$DB$2696)</f>
        <v>4</v>
      </c>
      <c r="V11" s="65">
        <f>SUMIF(Sheet1!$B$5:$B$2696, B11, Sheet1!$DC$5:$DC$2696)</f>
        <v>0</v>
      </c>
      <c r="W11" s="43">
        <f>SUMIF(Sheet1!$B$5:$B$2696, B11, Sheet1!$DD$5:$DD$2696)</f>
        <v>0</v>
      </c>
      <c r="X11" s="43">
        <f>SUMIF(Sheet1!$B$5:$B$2696, B11, Sheet1!$DE$5:$DE$2696)</f>
        <v>0</v>
      </c>
      <c r="Y11" s="43">
        <f>SUMIF(Sheet1!$B$5:$B$2696, B11, Sheet1!$DF$5:$DF$2696)</f>
        <v>0</v>
      </c>
      <c r="Z11" s="66">
        <f>SUMIF(Sheet1!$B$5:$B$2696, B11, Sheet1!$DG$5:$DG$2696)</f>
        <v>0</v>
      </c>
      <c r="AA11" s="67">
        <f>SUMIF(Sheet1!$B$5:$B$2696, B11, Sheet1!$DH$5:$DH$2696)</f>
        <v>0</v>
      </c>
      <c r="AB11" s="65">
        <f>SUMIF(Sheet1!$B$5:$B$2696, B11, Sheet1!$DI$5:$DI$2696)</f>
        <v>0</v>
      </c>
      <c r="AC11" s="43">
        <f>SUMIF(Sheet1!$B$5:$B$2696, B11, Sheet1!$DJ$5:$DJ$2696)</f>
        <v>0</v>
      </c>
      <c r="AD11" s="43">
        <f>SUMIF(Sheet1!$B$5:$B$2696, B11, Sheet1!$DK$5:$DK$2696)</f>
        <v>0</v>
      </c>
      <c r="AE11" s="66">
        <f>SUMIF(Sheet1!$B$5:$B$2696, B11, Sheet1!$DL$5:$DL$2696)</f>
        <v>0</v>
      </c>
      <c r="AF11" s="65">
        <f>SUMIF(Sheet1!$B$5:$B$2696, B11, Sheet1!$DM$5:$DM$2696)</f>
        <v>3</v>
      </c>
      <c r="AG11" s="66">
        <f>SUMIF(Sheet1!$B$5:$B$2696, B11, Sheet1!$DN$5:$DN$2696)</f>
        <v>0</v>
      </c>
      <c r="AH11" s="67">
        <f>SUMIF(Sheet1!$B$5:$B$2696, B11, Sheet1!$DO$5:$DO$2696)</f>
        <v>17</v>
      </c>
      <c r="AI11" s="67">
        <f>SUMIF(Sheet1!$B$5:$B$2696, B11, Sheet1!$DP$5:$DP$2696)</f>
        <v>0</v>
      </c>
      <c r="AJ11" s="65">
        <f>SUMIF(Sheet1!$B$5:$B$2696, B11, Sheet1!$DQ$5:$DQ$2696)</f>
        <v>13</v>
      </c>
      <c r="AK11" s="43">
        <f>SUMIF(Sheet1!$B$5:$B$2696, B11, Sheet1!$DR$5:$DR$2696)</f>
        <v>0</v>
      </c>
      <c r="AL11" s="43">
        <f>SUMIF(Sheet1!$B$5:$B$2696, B11, Sheet1!$DS$5:$DS$2696)</f>
        <v>0</v>
      </c>
      <c r="AM11" s="43"/>
      <c r="AN11" s="43">
        <f>SUMIF(Sheet1!$B$5:$B$2696, B11, Sheet1!$DU$5:$DU$2696)</f>
        <v>48</v>
      </c>
      <c r="AO11" s="66">
        <f>SUMIF(Sheet1!$B$5:$B$2696, B11, Sheet1!$DV$5:$DV$2696)</f>
        <v>0</v>
      </c>
    </row>
    <row r="12" spans="1:41">
      <c r="A12" s="65">
        <f>COUNTIFS(Sheet1!$B$5:$B$2696, B12, Sheet1!$D$5:$D$2696, "*")</f>
        <v>87</v>
      </c>
      <c r="B12" s="66" t="s">
        <v>68</v>
      </c>
      <c r="C12" s="67">
        <f>SUMIF(Sheet1!$B$5:$B$2696, B12, Sheet1!$CJ$5:$CJ$2696)</f>
        <v>11</v>
      </c>
      <c r="D12" s="65">
        <f>SUMIF(Sheet1!$B$5:$B$2696, B12, Sheet1!$CK$5:$CK$2696)</f>
        <v>0</v>
      </c>
      <c r="E12" s="43">
        <f>SUMIF(Sheet1!$B$5:$B$2696, B12, Sheet1!$CL$5:$CL$2696)</f>
        <v>0</v>
      </c>
      <c r="F12" s="43">
        <f>SUMIF(Sheet1!$B$5:$B$2696, B12, Sheet1!$CM$5:$CM$2696)</f>
        <v>0</v>
      </c>
      <c r="G12" s="66">
        <f>SUMIF(Sheet1!$B$5:$B$2696, B12, Sheet1!$CN$5:$CN$2696)</f>
        <v>0</v>
      </c>
      <c r="H12" s="65">
        <f>SUMIF(Sheet1!$B$5:$B$2696, B12, Sheet1!$CO$5:$CO$2696)</f>
        <v>0</v>
      </c>
      <c r="I12" s="43">
        <f>SUMIF(Sheet1!$B$5:$B$2696, B12, Sheet1!$CP$5:$CP$2696)</f>
        <v>0</v>
      </c>
      <c r="J12" s="43">
        <f>SUMIF(Sheet1!$B$5:$B$2696, B12, Sheet1!$CQ$5:$CQ$2696)</f>
        <v>0</v>
      </c>
      <c r="K12" s="43">
        <f>SUMIF(Sheet1!$B$5:$B$2696, B12, Sheet1!$CR$5:$CR$2696)</f>
        <v>0</v>
      </c>
      <c r="L12" s="43">
        <f>SUMIF(Sheet1!$B$5:$B$2696, B12, Sheet1!$CS$5:$CS$2696)</f>
        <v>0</v>
      </c>
      <c r="M12" s="43">
        <f>SUMIF(Sheet1!$B$5:$B$2696, B12, Sheet1!$CT$5:$CT$2696)</f>
        <v>0</v>
      </c>
      <c r="N12" s="66">
        <f>SUMIF(Sheet1!$B$5:$B$2696, B12, Sheet1!$CU$5:$CU$2696)</f>
        <v>0</v>
      </c>
      <c r="O12" s="67">
        <f>SUMIF(Sheet1!$B$5:$B$2696, B12, Sheet1!$CV$5:$CV$2696)</f>
        <v>0</v>
      </c>
      <c r="P12" s="65">
        <f>SUMIF(Sheet1!$B$5:$B$2696, B12, Sheet1!$CW$5:$CW$2696)</f>
        <v>0</v>
      </c>
      <c r="Q12" s="43">
        <f>SUMIF(Sheet1!$B$5:$B$2696, B12, Sheet1!$CX$5:$CX$2696)</f>
        <v>0</v>
      </c>
      <c r="R12" s="43">
        <f>SUMIF(Sheet1!$B$5:$B$2696, B12, Sheet1!$CY$5:$CY$2696)</f>
        <v>0</v>
      </c>
      <c r="S12" s="43">
        <f>SUMIF(Sheet1!$B$5:$B$2696, B12, Sheet1!$CZ$5:$CZ$2696)</f>
        <v>0</v>
      </c>
      <c r="T12" s="43">
        <f>SUMIF(Sheet1!$B$5:$B$2696, B12, Sheet1!$DA$5:$DA$2696)</f>
        <v>0</v>
      </c>
      <c r="U12" s="66">
        <f>SUMIF(Sheet1!$B$5:$B$2696, B12, Sheet1!$DB$5:$DB$2696)</f>
        <v>0</v>
      </c>
      <c r="V12" s="65">
        <f>SUMIF(Sheet1!$B$5:$B$2696, B12, Sheet1!$DC$5:$DC$2696)</f>
        <v>130</v>
      </c>
      <c r="W12" s="43">
        <f>SUMIF(Sheet1!$B$5:$B$2696, B12, Sheet1!$DD$5:$DD$2696)</f>
        <v>0</v>
      </c>
      <c r="X12" s="43">
        <f>SUMIF(Sheet1!$B$5:$B$2696, B12, Sheet1!$DE$5:$DE$2696)</f>
        <v>163.5</v>
      </c>
      <c r="Y12" s="43">
        <f>SUMIF(Sheet1!$B$5:$B$2696, B12, Sheet1!$DF$5:$DF$2696)</f>
        <v>0</v>
      </c>
      <c r="Z12" s="66">
        <f>SUMIF(Sheet1!$B$5:$B$2696, B12, Sheet1!$DG$5:$DG$2696)</f>
        <v>0</v>
      </c>
      <c r="AA12" s="67">
        <f>SUMIF(Sheet1!$B$5:$B$2696, B12, Sheet1!$DH$5:$DH$2696)</f>
        <v>0</v>
      </c>
      <c r="AB12" s="65">
        <f>SUMIF(Sheet1!$B$5:$B$2696, B12, Sheet1!$DI$5:$DI$2696)</f>
        <v>120</v>
      </c>
      <c r="AC12" s="43">
        <f>SUMIF(Sheet1!$B$5:$B$2696, B12, Sheet1!$DJ$5:$DJ$2696)</f>
        <v>0</v>
      </c>
      <c r="AD12" s="43">
        <f>SUMIF(Sheet1!$B$5:$B$2696, B12, Sheet1!$DK$5:$DK$2696)</f>
        <v>180</v>
      </c>
      <c r="AE12" s="66">
        <f>SUMIF(Sheet1!$B$5:$B$2696, B12, Sheet1!$DL$5:$DL$2696)</f>
        <v>0</v>
      </c>
      <c r="AF12" s="65">
        <f>SUMIF(Sheet1!$B$5:$B$2696, B12, Sheet1!$DM$5:$DM$2696)</f>
        <v>2</v>
      </c>
      <c r="AG12" s="66">
        <f>SUMIF(Sheet1!$B$5:$B$2696, B12, Sheet1!$DN$5:$DN$2696)</f>
        <v>0</v>
      </c>
      <c r="AH12" s="67">
        <f>SUMIF(Sheet1!$B$5:$B$2696, B12, Sheet1!$DO$5:$DO$2696)</f>
        <v>8</v>
      </c>
      <c r="AI12" s="67">
        <f>SUMIF(Sheet1!$B$5:$B$2696, B12, Sheet1!$DP$5:$DP$2696)</f>
        <v>0</v>
      </c>
      <c r="AJ12" s="65">
        <f>SUMIF(Sheet1!$B$5:$B$2696, B12, Sheet1!$DQ$5:$DQ$2696)</f>
        <v>0</v>
      </c>
      <c r="AK12" s="43">
        <f>SUMIF(Sheet1!$B$5:$B$2696, B12, Sheet1!$DR$5:$DR$2696)</f>
        <v>0</v>
      </c>
      <c r="AL12" s="43">
        <f>SUMIF(Sheet1!$B$5:$B$2696, B12, Sheet1!$DS$5:$DS$2696)</f>
        <v>0</v>
      </c>
      <c r="AM12" s="43"/>
      <c r="AN12" s="43">
        <f>SUMIF(Sheet1!$B$5:$B$2696, B12, Sheet1!$DU$5:$DU$2696)</f>
        <v>0</v>
      </c>
      <c r="AO12" s="66">
        <f>SUMIF(Sheet1!$B$5:$B$2696, B12, Sheet1!$DV$5:$DV$2696)</f>
        <v>0</v>
      </c>
    </row>
    <row r="13" spans="1:41">
      <c r="A13" s="65">
        <f>COUNTIFS(Sheet1!$B$5:$B$2696, B13, Sheet1!$D$5:$D$2696, "*")</f>
        <v>63</v>
      </c>
      <c r="B13" s="66" t="s">
        <v>69</v>
      </c>
      <c r="C13" s="67">
        <f>SUMIF(Sheet1!$B$5:$B$2696, B13, Sheet1!$CJ$5:$CJ$2696)</f>
        <v>2</v>
      </c>
      <c r="D13" s="65">
        <f>SUMIF(Sheet1!$B$5:$B$2696, B13, Sheet1!$CK$5:$CK$2696)</f>
        <v>0</v>
      </c>
      <c r="E13" s="43">
        <f>SUMIF(Sheet1!$B$5:$B$2696, B13, Sheet1!$CL$5:$CL$2696)</f>
        <v>0</v>
      </c>
      <c r="F13" s="43">
        <f>SUMIF(Sheet1!$B$5:$B$2696, B13, Sheet1!$CM$5:$CM$2696)</f>
        <v>0</v>
      </c>
      <c r="G13" s="66">
        <f>SUMIF(Sheet1!$B$5:$B$2696, B13, Sheet1!$CN$5:$CN$2696)</f>
        <v>0</v>
      </c>
      <c r="H13" s="65">
        <f>SUMIF(Sheet1!$B$5:$B$2696, B13, Sheet1!$CO$5:$CO$2696)</f>
        <v>0</v>
      </c>
      <c r="I13" s="43">
        <f>SUMIF(Sheet1!$B$5:$B$2696, B13, Sheet1!$CP$5:$CP$2696)</f>
        <v>0</v>
      </c>
      <c r="J13" s="43">
        <f>SUMIF(Sheet1!$B$5:$B$2696, B13, Sheet1!$CQ$5:$CQ$2696)</f>
        <v>0</v>
      </c>
      <c r="K13" s="43">
        <f>SUMIF(Sheet1!$B$5:$B$2696, B13, Sheet1!$CR$5:$CR$2696)</f>
        <v>0</v>
      </c>
      <c r="L13" s="43">
        <f>SUMIF(Sheet1!$B$5:$B$2696, B13, Sheet1!$CS$5:$CS$2696)</f>
        <v>0</v>
      </c>
      <c r="M13" s="43">
        <f>SUMIF(Sheet1!$B$5:$B$2696, B13, Sheet1!$CT$5:$CT$2696)</f>
        <v>0</v>
      </c>
      <c r="N13" s="66">
        <f>SUMIF(Sheet1!$B$5:$B$2696, B13, Sheet1!$CU$5:$CU$2696)</f>
        <v>0</v>
      </c>
      <c r="O13" s="67">
        <f>SUMIF(Sheet1!$B$5:$B$2696, B13, Sheet1!$CV$5:$CV$2696)</f>
        <v>0</v>
      </c>
      <c r="P13" s="65">
        <f>SUMIF(Sheet1!$B$5:$B$2696, B13, Sheet1!$CW$5:$CW$2696)</f>
        <v>0</v>
      </c>
      <c r="Q13" s="43">
        <f>SUMIF(Sheet1!$B$5:$B$2696, B13, Sheet1!$CX$5:$CX$2696)</f>
        <v>0</v>
      </c>
      <c r="R13" s="43">
        <f>SUMIF(Sheet1!$B$5:$B$2696, B13, Sheet1!$CY$5:$CY$2696)</f>
        <v>0</v>
      </c>
      <c r="S13" s="43">
        <f>SUMIF(Sheet1!$B$5:$B$2696, B13, Sheet1!$CZ$5:$CZ$2696)</f>
        <v>0</v>
      </c>
      <c r="T13" s="43">
        <f>SUMIF(Sheet1!$B$5:$B$2696, B13, Sheet1!$DA$5:$DA$2696)</f>
        <v>0</v>
      </c>
      <c r="U13" s="66">
        <f>SUMIF(Sheet1!$B$5:$B$2696, B13, Sheet1!$DB$5:$DB$2696)</f>
        <v>0</v>
      </c>
      <c r="V13" s="65">
        <f>SUMIF(Sheet1!$B$5:$B$2696, B13, Sheet1!$DC$5:$DC$2696)</f>
        <v>42</v>
      </c>
      <c r="W13" s="43">
        <f>SUMIF(Sheet1!$B$5:$B$2696, B13, Sheet1!$DD$5:$DD$2696)</f>
        <v>0</v>
      </c>
      <c r="X13" s="43">
        <f>SUMIF(Sheet1!$B$5:$B$2696, B13, Sheet1!$DE$5:$DE$2696)</f>
        <v>546</v>
      </c>
      <c r="Y13" s="43">
        <f>SUMIF(Sheet1!$B$5:$B$2696, B13, Sheet1!$DF$5:$DF$2696)</f>
        <v>0</v>
      </c>
      <c r="Z13" s="66">
        <f>SUMIF(Sheet1!$B$5:$B$2696, B13, Sheet1!$DG$5:$DG$2696)</f>
        <v>0</v>
      </c>
      <c r="AA13" s="67">
        <f>SUMIF(Sheet1!$B$5:$B$2696, B13, Sheet1!$DH$5:$DH$2696)</f>
        <v>42</v>
      </c>
      <c r="AB13" s="65">
        <f>SUMIF(Sheet1!$B$5:$B$2696, B13, Sheet1!$DI$5:$DI$2696)</f>
        <v>0</v>
      </c>
      <c r="AC13" s="43">
        <f>SUMIF(Sheet1!$B$5:$B$2696, B13, Sheet1!$DJ$5:$DJ$2696)</f>
        <v>0</v>
      </c>
      <c r="AD13" s="43">
        <f>SUMIF(Sheet1!$B$5:$B$2696, B13, Sheet1!$DK$5:$DK$2696)</f>
        <v>0</v>
      </c>
      <c r="AE13" s="66">
        <f>SUMIF(Sheet1!$B$5:$B$2696, B13, Sheet1!$DL$5:$DL$2696)</f>
        <v>0</v>
      </c>
      <c r="AF13" s="65">
        <f>SUMIF(Sheet1!$B$5:$B$2696, B13, Sheet1!$DM$5:$DM$2696)</f>
        <v>0</v>
      </c>
      <c r="AG13" s="66">
        <f>SUMIF(Sheet1!$B$5:$B$2696, B13, Sheet1!$DN$5:$DN$2696)</f>
        <v>0</v>
      </c>
      <c r="AH13" s="67">
        <f>SUMIF(Sheet1!$B$5:$B$2696, B13, Sheet1!$DO$5:$DO$2696)</f>
        <v>2</v>
      </c>
      <c r="AI13" s="67">
        <f>SUMIF(Sheet1!$B$5:$B$2696, B13, Sheet1!$DP$5:$DP$2696)</f>
        <v>0</v>
      </c>
      <c r="AJ13" s="65">
        <f>SUMIF(Sheet1!$B$5:$B$2696, B13, Sheet1!$DQ$5:$DQ$2696)</f>
        <v>0</v>
      </c>
      <c r="AK13" s="43">
        <f>SUMIF(Sheet1!$B$5:$B$2696, B13, Sheet1!$DR$5:$DR$2696)</f>
        <v>0</v>
      </c>
      <c r="AL13" s="43">
        <f>SUMIF(Sheet1!$B$5:$B$2696, B13, Sheet1!$DS$5:$DS$2696)</f>
        <v>0</v>
      </c>
      <c r="AM13" s="43"/>
      <c r="AN13" s="43">
        <f>SUMIF(Sheet1!$B$5:$B$2696, B13, Sheet1!$DU$5:$DU$2696)</f>
        <v>0</v>
      </c>
      <c r="AO13" s="66">
        <f>SUMIF(Sheet1!$B$5:$B$2696, B13, Sheet1!$DV$5:$DV$2696)</f>
        <v>0</v>
      </c>
    </row>
    <row r="14" spans="1:41">
      <c r="A14" s="65">
        <f>COUNTIFS(Sheet1!$B$5:$B$2696, B14, Sheet1!$D$5:$D$2696, "*")</f>
        <v>33</v>
      </c>
      <c r="B14" s="66" t="s">
        <v>71</v>
      </c>
      <c r="C14" s="67">
        <f>SUMIF(Sheet1!$B$5:$B$2696, B14, Sheet1!$CJ$5:$CJ$2696)</f>
        <v>7</v>
      </c>
      <c r="D14" s="65">
        <f>SUMIF(Sheet1!$B$5:$B$2696, B14, Sheet1!$CK$5:$CK$2696)</f>
        <v>0</v>
      </c>
      <c r="E14" s="43">
        <f>SUMIF(Sheet1!$B$5:$B$2696, B14, Sheet1!$CL$5:$CL$2696)</f>
        <v>3</v>
      </c>
      <c r="F14" s="43">
        <f>SUMIF(Sheet1!$B$5:$B$2696, B14, Sheet1!$CM$5:$CM$2696)</f>
        <v>0</v>
      </c>
      <c r="G14" s="66">
        <f>SUMIF(Sheet1!$B$5:$B$2696, B14, Sheet1!$CN$5:$CN$2696)</f>
        <v>0</v>
      </c>
      <c r="H14" s="65">
        <f>SUMIF(Sheet1!$B$5:$B$2696, B14, Sheet1!$CO$5:$CO$2696)</f>
        <v>0</v>
      </c>
      <c r="I14" s="43">
        <f>SUMIF(Sheet1!$B$5:$B$2696, B14, Sheet1!$CP$5:$CP$2696)</f>
        <v>0</v>
      </c>
      <c r="J14" s="43">
        <f>SUMIF(Sheet1!$B$5:$B$2696, B14, Sheet1!$CQ$5:$CQ$2696)</f>
        <v>0</v>
      </c>
      <c r="K14" s="43">
        <f>SUMIF(Sheet1!$B$5:$B$2696, B14, Sheet1!$CR$5:$CR$2696)</f>
        <v>2</v>
      </c>
      <c r="L14" s="43">
        <f>SUMIF(Sheet1!$B$5:$B$2696, B14, Sheet1!$CS$5:$CS$2696)</f>
        <v>0</v>
      </c>
      <c r="M14" s="43">
        <f>SUMIF(Sheet1!$B$5:$B$2696, B14, Sheet1!$CT$5:$CT$2696)</f>
        <v>0</v>
      </c>
      <c r="N14" s="66">
        <f>SUMIF(Sheet1!$B$5:$B$2696, B14, Sheet1!$CU$5:$CU$2696)</f>
        <v>0</v>
      </c>
      <c r="O14" s="67">
        <f>SUMIF(Sheet1!$B$5:$B$2696, B14, Sheet1!$CV$5:$CV$2696)</f>
        <v>2</v>
      </c>
      <c r="P14" s="65">
        <f>SUMIF(Sheet1!$B$5:$B$2696, B14, Sheet1!$CW$5:$CW$2696)</f>
        <v>9</v>
      </c>
      <c r="Q14" s="43">
        <f>SUMIF(Sheet1!$B$5:$B$2696, B14, Sheet1!$CX$5:$CX$2696)</f>
        <v>107</v>
      </c>
      <c r="R14" s="43">
        <f>SUMIF(Sheet1!$B$5:$B$2696, B14, Sheet1!$CY$5:$CY$2696)</f>
        <v>1</v>
      </c>
      <c r="S14" s="43">
        <f>SUMIF(Sheet1!$B$5:$B$2696, B14, Sheet1!$CZ$5:$CZ$2696)</f>
        <v>3</v>
      </c>
      <c r="T14" s="43">
        <f>SUMIF(Sheet1!$B$5:$B$2696, B14, Sheet1!$DA$5:$DA$2696)</f>
        <v>1</v>
      </c>
      <c r="U14" s="66">
        <f>SUMIF(Sheet1!$B$5:$B$2696, B14, Sheet1!$DB$5:$DB$2696)</f>
        <v>0</v>
      </c>
      <c r="V14" s="65">
        <f>SUMIF(Sheet1!$B$5:$B$2696, B14, Sheet1!$DC$5:$DC$2696)</f>
        <v>0</v>
      </c>
      <c r="W14" s="43">
        <f>SUMIF(Sheet1!$B$5:$B$2696, B14, Sheet1!$DD$5:$DD$2696)</f>
        <v>0</v>
      </c>
      <c r="X14" s="43">
        <f>SUMIF(Sheet1!$B$5:$B$2696, B14, Sheet1!$DE$5:$DE$2696)</f>
        <v>0</v>
      </c>
      <c r="Y14" s="43">
        <f>SUMIF(Sheet1!$B$5:$B$2696, B14, Sheet1!$DF$5:$DF$2696)</f>
        <v>0</v>
      </c>
      <c r="Z14" s="66">
        <f>SUMIF(Sheet1!$B$5:$B$2696, B14, Sheet1!$DG$5:$DG$2696)</f>
        <v>0</v>
      </c>
      <c r="AA14" s="67">
        <f>SUMIF(Sheet1!$B$5:$B$2696, B14, Sheet1!$DH$5:$DH$2696)</f>
        <v>0</v>
      </c>
      <c r="AB14" s="65">
        <f>SUMIF(Sheet1!$B$5:$B$2696, B14, Sheet1!$DI$5:$DI$2696)</f>
        <v>0</v>
      </c>
      <c r="AC14" s="43">
        <f>SUMIF(Sheet1!$B$5:$B$2696, B14, Sheet1!$DJ$5:$DJ$2696)</f>
        <v>0</v>
      </c>
      <c r="AD14" s="43">
        <f>SUMIF(Sheet1!$B$5:$B$2696, B14, Sheet1!$DK$5:$DK$2696)</f>
        <v>0</v>
      </c>
      <c r="AE14" s="66">
        <f>SUMIF(Sheet1!$B$5:$B$2696, B14, Sheet1!$DL$5:$DL$2696)</f>
        <v>0</v>
      </c>
      <c r="AF14" s="65">
        <f>SUMIF(Sheet1!$B$5:$B$2696, B14, Sheet1!$DM$5:$DM$2696)</f>
        <v>0</v>
      </c>
      <c r="AG14" s="66">
        <f>SUMIF(Sheet1!$B$5:$B$2696, B14, Sheet1!$DN$5:$DN$2696)</f>
        <v>0</v>
      </c>
      <c r="AH14" s="67">
        <f>SUMIF(Sheet1!$B$5:$B$2696, B14, Sheet1!$DO$5:$DO$2696)</f>
        <v>24</v>
      </c>
      <c r="AI14" s="67">
        <f>SUMIF(Sheet1!$B$5:$B$2696, B14, Sheet1!$DP$5:$DP$2696)</f>
        <v>0</v>
      </c>
      <c r="AJ14" s="65">
        <f>SUMIF(Sheet1!$B$5:$B$2696, B14, Sheet1!$DQ$5:$DQ$2696)</f>
        <v>0</v>
      </c>
      <c r="AK14" s="43">
        <f>SUMIF(Sheet1!$B$5:$B$2696, B14, Sheet1!$DR$5:$DR$2696)</f>
        <v>0</v>
      </c>
      <c r="AL14" s="43">
        <f>SUMIF(Sheet1!$B$5:$B$2696, B14, Sheet1!$DS$5:$DS$2696)</f>
        <v>0</v>
      </c>
      <c r="AM14" s="43"/>
      <c r="AN14" s="43">
        <f>SUMIF(Sheet1!$B$5:$B$2696, B14, Sheet1!$DU$5:$DU$2696)</f>
        <v>0</v>
      </c>
      <c r="AO14" s="66">
        <f>SUMIF(Sheet1!$B$5:$B$2696, B14, Sheet1!$DV$5:$DV$2696)</f>
        <v>0</v>
      </c>
    </row>
    <row r="15" spans="1:41">
      <c r="A15" s="65">
        <f>COUNTIFS(Sheet1!$B$5:$B$2696, B15, Sheet1!$D$5:$D$2696, "*")</f>
        <v>83</v>
      </c>
      <c r="B15" s="66" t="s">
        <v>72</v>
      </c>
      <c r="C15" s="67">
        <f>SUMIF(Sheet1!$B$5:$B$2696, B15, Sheet1!$CJ$5:$CJ$2696)</f>
        <v>0</v>
      </c>
      <c r="D15" s="65">
        <f>SUMIF(Sheet1!$B$5:$B$2696, B15, Sheet1!$CK$5:$CK$2696)</f>
        <v>0</v>
      </c>
      <c r="E15" s="43">
        <f>SUMIF(Sheet1!$B$5:$B$2696, B15, Sheet1!$CL$5:$CL$2696)</f>
        <v>0</v>
      </c>
      <c r="F15" s="43">
        <f>SUMIF(Sheet1!$B$5:$B$2696, B15, Sheet1!$CM$5:$CM$2696)</f>
        <v>3</v>
      </c>
      <c r="G15" s="66">
        <f>SUMIF(Sheet1!$B$5:$B$2696, B15, Sheet1!$CN$5:$CN$2696)</f>
        <v>0</v>
      </c>
      <c r="H15" s="65">
        <f>SUMIF(Sheet1!$B$5:$B$2696, B15, Sheet1!$CO$5:$CO$2696)</f>
        <v>1</v>
      </c>
      <c r="I15" s="43">
        <f>SUMIF(Sheet1!$B$5:$B$2696, B15, Sheet1!$CP$5:$CP$2696)</f>
        <v>25</v>
      </c>
      <c r="J15" s="43">
        <f>SUMIF(Sheet1!$B$5:$B$2696, B15, Sheet1!$CQ$5:$CQ$2696)</f>
        <v>0</v>
      </c>
      <c r="K15" s="43">
        <f>SUMIF(Sheet1!$B$5:$B$2696, B15, Sheet1!$CR$5:$CR$2696)</f>
        <v>1</v>
      </c>
      <c r="L15" s="43">
        <f>SUMIF(Sheet1!$B$5:$B$2696, B15, Sheet1!$CS$5:$CS$2696)</f>
        <v>2</v>
      </c>
      <c r="M15" s="43">
        <f>SUMIF(Sheet1!$B$5:$B$2696, B15, Sheet1!$CT$5:$CT$2696)</f>
        <v>0</v>
      </c>
      <c r="N15" s="66">
        <f>SUMIF(Sheet1!$B$5:$B$2696, B15, Sheet1!$CU$5:$CU$2696)</f>
        <v>0</v>
      </c>
      <c r="O15" s="67">
        <f>SUMIF(Sheet1!$B$5:$B$2696, B15, Sheet1!$CV$5:$CV$2696)</f>
        <v>2</v>
      </c>
      <c r="P15" s="65">
        <f>SUMIF(Sheet1!$B$5:$B$2696, B15, Sheet1!$CW$5:$CW$2696)</f>
        <v>18</v>
      </c>
      <c r="Q15" s="43">
        <f>SUMIF(Sheet1!$B$5:$B$2696, B15, Sheet1!$CX$5:$CX$2696)</f>
        <v>212</v>
      </c>
      <c r="R15" s="43">
        <f>SUMIF(Sheet1!$B$5:$B$2696, B15, Sheet1!$CY$5:$CY$2696)</f>
        <v>0</v>
      </c>
      <c r="S15" s="43">
        <f>SUMIF(Sheet1!$B$5:$B$2696, B15, Sheet1!$CZ$5:$CZ$2696)</f>
        <v>3</v>
      </c>
      <c r="T15" s="43">
        <f>SUMIF(Sheet1!$B$5:$B$2696, B15, Sheet1!$DA$5:$DA$2696)</f>
        <v>3</v>
      </c>
      <c r="U15" s="66">
        <f>SUMIF(Sheet1!$B$5:$B$2696, B15, Sheet1!$DB$5:$DB$2696)</f>
        <v>0</v>
      </c>
      <c r="V15" s="65">
        <f>SUMIF(Sheet1!$B$5:$B$2696, B15, Sheet1!$DC$5:$DC$2696)</f>
        <v>20</v>
      </c>
      <c r="W15" s="43">
        <f>SUMIF(Sheet1!$B$5:$B$2696, B15, Sheet1!$DD$5:$DD$2696)</f>
        <v>0</v>
      </c>
      <c r="X15" s="43">
        <f>SUMIF(Sheet1!$B$5:$B$2696, B15, Sheet1!$DE$5:$DE$2696)</f>
        <v>140</v>
      </c>
      <c r="Y15" s="43">
        <f>SUMIF(Sheet1!$B$5:$B$2696, B15, Sheet1!$DF$5:$DF$2696)</f>
        <v>3</v>
      </c>
      <c r="Z15" s="66">
        <f>SUMIF(Sheet1!$B$5:$B$2696, B15, Sheet1!$DG$5:$DG$2696)</f>
        <v>30</v>
      </c>
      <c r="AA15" s="67">
        <f>SUMIF(Sheet1!$B$5:$B$2696, B15, Sheet1!$DH$5:$DH$2696)</f>
        <v>0</v>
      </c>
      <c r="AB15" s="65">
        <f>SUMIF(Sheet1!$B$5:$B$2696, B15, Sheet1!$DI$5:$DI$2696)</f>
        <v>0</v>
      </c>
      <c r="AC15" s="43">
        <f>SUMIF(Sheet1!$B$5:$B$2696, B15, Sheet1!$DJ$5:$DJ$2696)</f>
        <v>0</v>
      </c>
      <c r="AD15" s="43">
        <f>SUMIF(Sheet1!$B$5:$B$2696, B15, Sheet1!$DK$5:$DK$2696)</f>
        <v>0</v>
      </c>
      <c r="AE15" s="66">
        <f>SUMIF(Sheet1!$B$5:$B$2696, B15, Sheet1!$DL$5:$DL$2696)</f>
        <v>0</v>
      </c>
      <c r="AF15" s="65">
        <f>SUMIF(Sheet1!$B$5:$B$2696, B15, Sheet1!$DM$5:$DM$2696)</f>
        <v>0</v>
      </c>
      <c r="AG15" s="66">
        <f>SUMIF(Sheet1!$B$5:$B$2696, B15, Sheet1!$DN$5:$DN$2696)</f>
        <v>0</v>
      </c>
      <c r="AH15" s="67">
        <f>SUMIF(Sheet1!$B$5:$B$2696, B15, Sheet1!$DO$5:$DO$2696)</f>
        <v>30</v>
      </c>
      <c r="AI15" s="67">
        <f>SUMIF(Sheet1!$B$5:$B$2696, B15, Sheet1!$DP$5:$DP$2696)</f>
        <v>0</v>
      </c>
      <c r="AJ15" s="65">
        <f>SUMIF(Sheet1!$B$5:$B$2696, B15, Sheet1!$DQ$5:$DQ$2696)</f>
        <v>0</v>
      </c>
      <c r="AK15" s="43">
        <f>SUMIF(Sheet1!$B$5:$B$2696, B15, Sheet1!$DR$5:$DR$2696)</f>
        <v>0</v>
      </c>
      <c r="AL15" s="43">
        <f>SUMIF(Sheet1!$B$5:$B$2696, B15, Sheet1!$DS$5:$DS$2696)</f>
        <v>0</v>
      </c>
      <c r="AM15" s="43"/>
      <c r="AN15" s="43">
        <f>SUMIF(Sheet1!$B$5:$B$2696, B15, Sheet1!$DU$5:$DU$2696)</f>
        <v>0</v>
      </c>
      <c r="AO15" s="66">
        <f>SUMIF(Sheet1!$B$5:$B$2696, B15, Sheet1!$DV$5:$DV$2696)</f>
        <v>0</v>
      </c>
    </row>
    <row r="16" spans="1:41">
      <c r="A16" s="65">
        <f>COUNTIFS(Sheet1!$B$5:$B$2696, B16, Sheet1!$D$5:$D$2696, "*")</f>
        <v>49</v>
      </c>
      <c r="B16" s="66" t="s">
        <v>73</v>
      </c>
      <c r="C16" s="67">
        <f>SUMIF(Sheet1!$B$5:$B$2696, B16, Sheet1!$CJ$5:$CJ$2696)</f>
        <v>6</v>
      </c>
      <c r="D16" s="65">
        <f>SUMIF(Sheet1!$B$5:$B$2696, B16, Sheet1!$CK$5:$CK$2696)</f>
        <v>0</v>
      </c>
      <c r="E16" s="43">
        <f>SUMIF(Sheet1!$B$5:$B$2696, B16, Sheet1!$CL$5:$CL$2696)</f>
        <v>0</v>
      </c>
      <c r="F16" s="43">
        <f>SUMIF(Sheet1!$B$5:$B$2696, B16, Sheet1!$CM$5:$CM$2696)</f>
        <v>0</v>
      </c>
      <c r="G16" s="66">
        <f>SUMIF(Sheet1!$B$5:$B$2696, B16, Sheet1!$CN$5:$CN$2696)</f>
        <v>0</v>
      </c>
      <c r="H16" s="65">
        <f>SUMIF(Sheet1!$B$5:$B$2696, B16, Sheet1!$CO$5:$CO$2696)</f>
        <v>0</v>
      </c>
      <c r="I16" s="43">
        <f>SUMIF(Sheet1!$B$5:$B$2696, B16, Sheet1!$CP$5:$CP$2696)</f>
        <v>0</v>
      </c>
      <c r="J16" s="43">
        <f>SUMIF(Sheet1!$B$5:$B$2696, B16, Sheet1!$CQ$5:$CQ$2696)</f>
        <v>0</v>
      </c>
      <c r="K16" s="43">
        <f>SUMIF(Sheet1!$B$5:$B$2696, B16, Sheet1!$CR$5:$CR$2696)</f>
        <v>1</v>
      </c>
      <c r="L16" s="43">
        <f>SUMIF(Sheet1!$B$5:$B$2696, B16, Sheet1!$CS$5:$CS$2696)</f>
        <v>0</v>
      </c>
      <c r="M16" s="43">
        <f>SUMIF(Sheet1!$B$5:$B$2696, B16, Sheet1!$CT$5:$CT$2696)</f>
        <v>0</v>
      </c>
      <c r="N16" s="66">
        <f>SUMIF(Sheet1!$B$5:$B$2696, B16, Sheet1!$CU$5:$CU$2696)</f>
        <v>0</v>
      </c>
      <c r="O16" s="67">
        <f>SUMIF(Sheet1!$B$5:$B$2696, B16, Sheet1!$CV$5:$CV$2696)</f>
        <v>0</v>
      </c>
      <c r="P16" s="65">
        <f>SUMIF(Sheet1!$B$5:$B$2696, B16, Sheet1!$CW$5:$CW$2696)</f>
        <v>8</v>
      </c>
      <c r="Q16" s="43">
        <f>SUMIF(Sheet1!$B$5:$B$2696, B16, Sheet1!$CX$5:$CX$2696)</f>
        <v>97</v>
      </c>
      <c r="R16" s="43">
        <f>SUMIF(Sheet1!$B$5:$B$2696, B16, Sheet1!$CY$5:$CY$2696)</f>
        <v>9</v>
      </c>
      <c r="S16" s="43">
        <f>SUMIF(Sheet1!$B$5:$B$2696, B16, Sheet1!$CZ$5:$CZ$2696)</f>
        <v>4</v>
      </c>
      <c r="T16" s="43">
        <f>SUMIF(Sheet1!$B$5:$B$2696, B16, Sheet1!$DA$5:$DA$2696)</f>
        <v>4</v>
      </c>
      <c r="U16" s="66">
        <f>SUMIF(Sheet1!$B$5:$B$2696, B16, Sheet1!$DB$5:$DB$2696)</f>
        <v>5</v>
      </c>
      <c r="V16" s="65">
        <f>SUMIF(Sheet1!$B$5:$B$2696, B16, Sheet1!$DC$5:$DC$2696)</f>
        <v>16</v>
      </c>
      <c r="W16" s="43">
        <f>SUMIF(Sheet1!$B$5:$B$2696, B16, Sheet1!$DD$5:$DD$2696)</f>
        <v>0</v>
      </c>
      <c r="X16" s="43">
        <f>SUMIF(Sheet1!$B$5:$B$2696, B16, Sheet1!$DE$5:$DE$2696)</f>
        <v>103</v>
      </c>
      <c r="Y16" s="43">
        <f>SUMIF(Sheet1!$B$5:$B$2696, B16, Sheet1!$DF$5:$DF$2696)</f>
        <v>0</v>
      </c>
      <c r="Z16" s="66">
        <f>SUMIF(Sheet1!$B$5:$B$2696, B16, Sheet1!$DG$5:$DG$2696)</f>
        <v>0</v>
      </c>
      <c r="AA16" s="67">
        <f>SUMIF(Sheet1!$B$5:$B$2696, B16, Sheet1!$DH$5:$DH$2696)</f>
        <v>11</v>
      </c>
      <c r="AB16" s="65">
        <f>SUMIF(Sheet1!$B$5:$B$2696, B16, Sheet1!$DI$5:$DI$2696)</f>
        <v>16</v>
      </c>
      <c r="AC16" s="43">
        <f>SUMIF(Sheet1!$B$5:$B$2696, B16, Sheet1!$DJ$5:$DJ$2696)</f>
        <v>0</v>
      </c>
      <c r="AD16" s="43">
        <f>SUMIF(Sheet1!$B$5:$B$2696, B16, Sheet1!$DK$5:$DK$2696)</f>
        <v>48</v>
      </c>
      <c r="AE16" s="66">
        <f>SUMIF(Sheet1!$B$5:$B$2696, B16, Sheet1!$DL$5:$DL$2696)</f>
        <v>0</v>
      </c>
      <c r="AF16" s="65">
        <f>SUMIF(Sheet1!$B$5:$B$2696, B16, Sheet1!$DM$5:$DM$2696)</f>
        <v>1</v>
      </c>
      <c r="AG16" s="66">
        <f>SUMIF(Sheet1!$B$5:$B$2696, B16, Sheet1!$DN$5:$DN$2696)</f>
        <v>2</v>
      </c>
      <c r="AH16" s="67">
        <f>SUMIF(Sheet1!$B$5:$B$2696, B16, Sheet1!$DO$5:$DO$2696)</f>
        <v>37</v>
      </c>
      <c r="AI16" s="67">
        <f>SUMIF(Sheet1!$B$5:$B$2696, B16, Sheet1!$DP$5:$DP$2696)</f>
        <v>3</v>
      </c>
      <c r="AJ16" s="65">
        <f>SUMIF(Sheet1!$B$5:$B$2696, B16, Sheet1!$DQ$5:$DQ$2696)</f>
        <v>0</v>
      </c>
      <c r="AK16" s="43">
        <f>SUMIF(Sheet1!$B$5:$B$2696, B16, Sheet1!$DR$5:$DR$2696)</f>
        <v>0</v>
      </c>
      <c r="AL16" s="43">
        <f>SUMIF(Sheet1!$B$5:$B$2696, B16, Sheet1!$DS$5:$DS$2696)</f>
        <v>0</v>
      </c>
      <c r="AM16" s="43"/>
      <c r="AN16" s="43">
        <f>SUMIF(Sheet1!$B$5:$B$2696, B16, Sheet1!$DU$5:$DU$2696)</f>
        <v>0</v>
      </c>
      <c r="AO16" s="66">
        <f>SUMIF(Sheet1!$B$5:$B$2696, B16, Sheet1!$DV$5:$DV$2696)</f>
        <v>0</v>
      </c>
    </row>
    <row r="17" spans="1:41">
      <c r="A17" s="65">
        <f>COUNTIFS(Sheet1!$B$5:$B$2696, B17, Sheet1!$D$5:$D$2696, "*")</f>
        <v>195</v>
      </c>
      <c r="B17" s="66" t="s">
        <v>181</v>
      </c>
      <c r="C17" s="67">
        <f>SUMIF(Sheet1!$B$5:$B$2696, B17, Sheet1!$CJ$5:$CJ$2696)</f>
        <v>40</v>
      </c>
      <c r="D17" s="65">
        <f>SUMIF(Sheet1!$B$5:$B$2696, B17, Sheet1!$CK$5:$CK$2696)</f>
        <v>3</v>
      </c>
      <c r="E17" s="43">
        <f>SUMIF(Sheet1!$B$5:$B$2696, B17, Sheet1!$CL$5:$CL$2696)</f>
        <v>11</v>
      </c>
      <c r="F17" s="43">
        <f>SUMIF(Sheet1!$B$5:$B$2696, B17, Sheet1!$CM$5:$CM$2696)</f>
        <v>0</v>
      </c>
      <c r="G17" s="66">
        <f>SUMIF(Sheet1!$B$5:$B$2696, B17, Sheet1!$CN$5:$CN$2696)</f>
        <v>3</v>
      </c>
      <c r="H17" s="65">
        <f>SUMIF(Sheet1!$B$5:$B$2696, B17, Sheet1!$CO$5:$CO$2696)</f>
        <v>1</v>
      </c>
      <c r="I17" s="43">
        <f>SUMIF(Sheet1!$B$5:$B$2696, B17, Sheet1!$CP$5:$CP$2696)</f>
        <v>20</v>
      </c>
      <c r="J17" s="43">
        <f>SUMIF(Sheet1!$B$5:$B$2696, B17, Sheet1!$CQ$5:$CQ$2696)</f>
        <v>0</v>
      </c>
      <c r="K17" s="43">
        <f>SUMIF(Sheet1!$B$5:$B$2696, B17, Sheet1!$CR$5:$CR$2696)</f>
        <v>1</v>
      </c>
      <c r="L17" s="43">
        <f>SUMIF(Sheet1!$B$5:$B$2696, B17, Sheet1!$CS$5:$CS$2696)</f>
        <v>8</v>
      </c>
      <c r="M17" s="43">
        <f>SUMIF(Sheet1!$B$5:$B$2696, B17, Sheet1!$CT$5:$CT$2696)</f>
        <v>0</v>
      </c>
      <c r="N17" s="66">
        <f>SUMIF(Sheet1!$B$5:$B$2696, B17, Sheet1!$CU$5:$CU$2696)</f>
        <v>0</v>
      </c>
      <c r="O17" s="67">
        <f>SUMIF(Sheet1!$B$5:$B$2696, B17, Sheet1!$CV$5:$CV$2696)</f>
        <v>0</v>
      </c>
      <c r="P17" s="65">
        <f>SUMIF(Sheet1!$B$5:$B$2696, B17, Sheet1!$CW$5:$CW$2696)</f>
        <v>6</v>
      </c>
      <c r="Q17" s="43">
        <f>SUMIF(Sheet1!$B$5:$B$2696, B17, Sheet1!$CX$5:$CX$2696)</f>
        <v>60</v>
      </c>
      <c r="R17" s="43">
        <f>SUMIF(Sheet1!$B$5:$B$2696, B17, Sheet1!$CY$5:$CY$2696)</f>
        <v>4</v>
      </c>
      <c r="S17" s="43">
        <f>SUMIF(Sheet1!$B$5:$B$2696, B17, Sheet1!$CZ$5:$CZ$2696)</f>
        <v>0</v>
      </c>
      <c r="T17" s="43">
        <f>SUMIF(Sheet1!$B$5:$B$2696, B17, Sheet1!$DA$5:$DA$2696)</f>
        <v>0</v>
      </c>
      <c r="U17" s="66">
        <f>SUMIF(Sheet1!$B$5:$B$2696, B17, Sheet1!$DB$5:$DB$2696)</f>
        <v>1</v>
      </c>
      <c r="V17" s="65">
        <f>SUMIF(Sheet1!$B$5:$B$2696, B17, Sheet1!$DC$5:$DC$2696)</f>
        <v>72</v>
      </c>
      <c r="W17" s="43">
        <f>SUMIF(Sheet1!$B$5:$B$2696, B17, Sheet1!$DD$5:$DD$2696)</f>
        <v>301</v>
      </c>
      <c r="X17" s="43">
        <f>SUMIF(Sheet1!$B$5:$B$2696, B17, Sheet1!$DE$5:$DE$2696)</f>
        <v>432</v>
      </c>
      <c r="Y17" s="43">
        <f>SUMIF(Sheet1!$B$5:$B$2696, B17, Sheet1!$DF$5:$DF$2696)</f>
        <v>40</v>
      </c>
      <c r="Z17" s="66">
        <f>SUMIF(Sheet1!$B$5:$B$2696, B17, Sheet1!$DG$5:$DG$2696)</f>
        <v>140</v>
      </c>
      <c r="AA17" s="67">
        <f>SUMIF(Sheet1!$B$5:$B$2696, B17, Sheet1!$DH$5:$DH$2696)</f>
        <v>10</v>
      </c>
      <c r="AB17" s="65">
        <f>SUMIF(Sheet1!$B$5:$B$2696, B17, Sheet1!$DI$5:$DI$2696)</f>
        <v>43</v>
      </c>
      <c r="AC17" s="43">
        <f>SUMIF(Sheet1!$B$5:$B$2696, B17, Sheet1!$DJ$5:$DJ$2696)</f>
        <v>140</v>
      </c>
      <c r="AD17" s="43">
        <f>SUMIF(Sheet1!$B$5:$B$2696, B17, Sheet1!$DK$5:$DK$2696)</f>
        <v>150.5</v>
      </c>
      <c r="AE17" s="66">
        <f>SUMIF(Sheet1!$B$5:$B$2696, B17, Sheet1!$DL$5:$DL$2696)</f>
        <v>0</v>
      </c>
      <c r="AF17" s="65">
        <f>SUMIF(Sheet1!$B$5:$B$2696, B17, Sheet1!$DM$5:$DM$2696)</f>
        <v>0</v>
      </c>
      <c r="AG17" s="66">
        <f>SUMIF(Sheet1!$B$5:$B$2696, B17, Sheet1!$DN$5:$DN$2696)</f>
        <v>0</v>
      </c>
      <c r="AH17" s="67">
        <f>SUMIF(Sheet1!$B$5:$B$2696, B17, Sheet1!$DO$5:$DO$2696)</f>
        <v>15</v>
      </c>
      <c r="AI17" s="67">
        <f>SUMIF(Sheet1!$B$5:$B$2696, B17, Sheet1!$DP$5:$DP$2696)</f>
        <v>15</v>
      </c>
      <c r="AJ17" s="65">
        <f>SUMIF(Sheet1!$B$5:$B$2696, B17, Sheet1!$DQ$5:$DQ$2696)</f>
        <v>10</v>
      </c>
      <c r="AK17" s="43">
        <f>SUMIF(Sheet1!$B$5:$B$2696, B17, Sheet1!$DR$5:$DR$2696)</f>
        <v>1</v>
      </c>
      <c r="AL17" s="43">
        <f>SUMIF(Sheet1!$B$5:$B$2696, B17, Sheet1!$DS$5:$DS$2696)</f>
        <v>0</v>
      </c>
      <c r="AM17" s="43"/>
      <c r="AN17" s="43">
        <f>SUMIF(Sheet1!$B$5:$B$2696, B17, Sheet1!$DU$5:$DU$2696)</f>
        <v>345</v>
      </c>
      <c r="AO17" s="66">
        <f>SUMIF(Sheet1!$B$5:$B$2696, B17, Sheet1!$DV$5:$DV$2696)</f>
        <v>0</v>
      </c>
    </row>
    <row r="18" spans="1:41">
      <c r="A18" s="65">
        <f>COUNTIFS(Sheet1!$B$5:$B$2696, B18, Sheet1!$D$5:$D$2696, "*")</f>
        <v>26</v>
      </c>
      <c r="B18" s="66" t="s">
        <v>80</v>
      </c>
      <c r="C18" s="67">
        <f>SUMIF(Sheet1!$B$5:$B$2696, B18, Sheet1!$CJ$5:$CJ$2696)</f>
        <v>1</v>
      </c>
      <c r="D18" s="65">
        <f>SUMIF(Sheet1!$B$5:$B$2696, B18, Sheet1!$CK$5:$CK$2696)</f>
        <v>0</v>
      </c>
      <c r="E18" s="43">
        <f>SUMIF(Sheet1!$B$5:$B$2696, B18, Sheet1!$CL$5:$CL$2696)</f>
        <v>0</v>
      </c>
      <c r="F18" s="43">
        <f>SUMIF(Sheet1!$B$5:$B$2696, B18, Sheet1!$CM$5:$CM$2696)</f>
        <v>0</v>
      </c>
      <c r="G18" s="66">
        <f>SUMIF(Sheet1!$B$5:$B$2696, B18, Sheet1!$CN$5:$CN$2696)</f>
        <v>0</v>
      </c>
      <c r="H18" s="65">
        <f>SUMIF(Sheet1!$B$5:$B$2696, B18, Sheet1!$CO$5:$CO$2696)</f>
        <v>0</v>
      </c>
      <c r="I18" s="43">
        <f>SUMIF(Sheet1!$B$5:$B$2696, B18, Sheet1!$CP$5:$CP$2696)</f>
        <v>0</v>
      </c>
      <c r="J18" s="43">
        <f>SUMIF(Sheet1!$B$5:$B$2696, B18, Sheet1!$CQ$5:$CQ$2696)</f>
        <v>0</v>
      </c>
      <c r="K18" s="43">
        <f>SUMIF(Sheet1!$B$5:$B$2696, B18, Sheet1!$CR$5:$CR$2696)</f>
        <v>0</v>
      </c>
      <c r="L18" s="43">
        <f>SUMIF(Sheet1!$B$5:$B$2696, B18, Sheet1!$CS$5:$CS$2696)</f>
        <v>0</v>
      </c>
      <c r="M18" s="43">
        <f>SUMIF(Sheet1!$B$5:$B$2696, B18, Sheet1!$CT$5:$CT$2696)</f>
        <v>0</v>
      </c>
      <c r="N18" s="66">
        <f>SUMIF(Sheet1!$B$5:$B$2696, B18, Sheet1!$CU$5:$CU$2696)</f>
        <v>0</v>
      </c>
      <c r="O18" s="67">
        <f>SUMIF(Sheet1!$B$5:$B$2696, B18, Sheet1!$CV$5:$CV$2696)</f>
        <v>0</v>
      </c>
      <c r="P18" s="65">
        <f>SUMIF(Sheet1!$B$5:$B$2696, B18, Sheet1!$CW$5:$CW$2696)</f>
        <v>0</v>
      </c>
      <c r="Q18" s="43">
        <f>SUMIF(Sheet1!$B$5:$B$2696, B18, Sheet1!$CX$5:$CX$2696)</f>
        <v>0</v>
      </c>
      <c r="R18" s="43">
        <f>SUMIF(Sheet1!$B$5:$B$2696, B18, Sheet1!$CY$5:$CY$2696)</f>
        <v>0</v>
      </c>
      <c r="S18" s="43">
        <f>SUMIF(Sheet1!$B$5:$B$2696, B18, Sheet1!$CZ$5:$CZ$2696)</f>
        <v>0</v>
      </c>
      <c r="T18" s="43">
        <f>SUMIF(Sheet1!$B$5:$B$2696, B18, Sheet1!$DA$5:$DA$2696)</f>
        <v>0</v>
      </c>
      <c r="U18" s="66">
        <f>SUMIF(Sheet1!$B$5:$B$2696, B18, Sheet1!$DB$5:$DB$2696)</f>
        <v>0</v>
      </c>
      <c r="V18" s="65">
        <f>SUMIF(Sheet1!$B$5:$B$2696, B18, Sheet1!$DC$5:$DC$2696)</f>
        <v>25</v>
      </c>
      <c r="W18" s="43">
        <f>SUMIF(Sheet1!$B$5:$B$2696, B18, Sheet1!$DD$5:$DD$2696)</f>
        <v>0</v>
      </c>
      <c r="X18" s="43">
        <f>SUMIF(Sheet1!$B$5:$B$2696, B18, Sheet1!$DE$5:$DE$2696)</f>
        <v>237</v>
      </c>
      <c r="Y18" s="43">
        <f>SUMIF(Sheet1!$B$5:$B$2696, B18, Sheet1!$DF$5:$DF$2696)</f>
        <v>25</v>
      </c>
      <c r="Z18" s="66">
        <f>SUMIF(Sheet1!$B$5:$B$2696, B18, Sheet1!$DG$5:$DG$2696)</f>
        <v>0</v>
      </c>
      <c r="AA18" s="67">
        <f>SUMIF(Sheet1!$B$5:$B$2696, B18, Sheet1!$DH$5:$DH$2696)</f>
        <v>0</v>
      </c>
      <c r="AB18" s="65">
        <f>SUMIF(Sheet1!$B$5:$B$2696, B18, Sheet1!$DI$5:$DI$2696)</f>
        <v>0</v>
      </c>
      <c r="AC18" s="43">
        <f>SUMIF(Sheet1!$B$5:$B$2696, B18, Sheet1!$DJ$5:$DJ$2696)</f>
        <v>0</v>
      </c>
      <c r="AD18" s="43">
        <f>SUMIF(Sheet1!$B$5:$B$2696, B18, Sheet1!$DK$5:$DK$2696)</f>
        <v>0</v>
      </c>
      <c r="AE18" s="66">
        <f>SUMIF(Sheet1!$B$5:$B$2696, B18, Sheet1!$DL$5:$DL$2696)</f>
        <v>0</v>
      </c>
      <c r="AF18" s="65">
        <f>SUMIF(Sheet1!$B$5:$B$2696, B18, Sheet1!$DM$5:$DM$2696)</f>
        <v>0</v>
      </c>
      <c r="AG18" s="66">
        <f>SUMIF(Sheet1!$B$5:$B$2696, B18, Sheet1!$DN$5:$DN$2696)</f>
        <v>0</v>
      </c>
      <c r="AH18" s="67">
        <f>SUMIF(Sheet1!$B$5:$B$2696, B18, Sheet1!$DO$5:$DO$2696)</f>
        <v>4</v>
      </c>
      <c r="AI18" s="67">
        <f>SUMIF(Sheet1!$B$5:$B$2696, B18, Sheet1!$DP$5:$DP$2696)</f>
        <v>0</v>
      </c>
      <c r="AJ18" s="65">
        <f>SUMIF(Sheet1!$B$5:$B$2696, B18, Sheet1!$DQ$5:$DQ$2696)</f>
        <v>0</v>
      </c>
      <c r="AK18" s="43">
        <f>SUMIF(Sheet1!$B$5:$B$2696, B18, Sheet1!$DR$5:$DR$2696)</f>
        <v>0</v>
      </c>
      <c r="AL18" s="43">
        <f>SUMIF(Sheet1!$B$5:$B$2696, B18, Sheet1!$DS$5:$DS$2696)</f>
        <v>0</v>
      </c>
      <c r="AM18" s="43"/>
      <c r="AN18" s="43">
        <f>SUMIF(Sheet1!$B$5:$B$2696, B18, Sheet1!$DU$5:$DU$2696)</f>
        <v>0</v>
      </c>
      <c r="AO18" s="66">
        <f>SUMIF(Sheet1!$B$5:$B$2696, B18, Sheet1!$DV$5:$DV$2696)</f>
        <v>0</v>
      </c>
    </row>
    <row r="19" spans="1:41">
      <c r="A19" s="65">
        <f>COUNTIFS(Sheet1!$B$5:$B$2696, B19, Sheet1!$D$5:$D$2696, "*")</f>
        <v>21</v>
      </c>
      <c r="B19" s="66" t="s">
        <v>192</v>
      </c>
      <c r="C19" s="67">
        <f>SUMIF(Sheet1!$B$5:$B$2696, B19, Sheet1!$CJ$5:$CJ$2696)</f>
        <v>0</v>
      </c>
      <c r="D19" s="65">
        <f>SUMIF(Sheet1!$B$5:$B$2696, B19, Sheet1!$CK$5:$CK$2696)</f>
        <v>0</v>
      </c>
      <c r="E19" s="43">
        <f>SUMIF(Sheet1!$B$5:$B$2696, B19, Sheet1!$CL$5:$CL$2696)</f>
        <v>0</v>
      </c>
      <c r="F19" s="43">
        <f>SUMIF(Sheet1!$B$5:$B$2696, B19, Sheet1!$CM$5:$CM$2696)</f>
        <v>0</v>
      </c>
      <c r="G19" s="66">
        <f>SUMIF(Sheet1!$B$5:$B$2696, B19, Sheet1!$CN$5:$CN$2696)</f>
        <v>0</v>
      </c>
      <c r="H19" s="65">
        <f>SUMIF(Sheet1!$B$5:$B$2696, B19, Sheet1!$CO$5:$CO$2696)</f>
        <v>0</v>
      </c>
      <c r="I19" s="43">
        <f>SUMIF(Sheet1!$B$5:$B$2696, B19, Sheet1!$CP$5:$CP$2696)</f>
        <v>0</v>
      </c>
      <c r="J19" s="43">
        <f>SUMIF(Sheet1!$B$5:$B$2696, B19, Sheet1!$CQ$5:$CQ$2696)</f>
        <v>0</v>
      </c>
      <c r="K19" s="43">
        <f>SUMIF(Sheet1!$B$5:$B$2696, B19, Sheet1!$CR$5:$CR$2696)</f>
        <v>0</v>
      </c>
      <c r="L19" s="43">
        <f>SUMIF(Sheet1!$B$5:$B$2696, B19, Sheet1!$CS$5:$CS$2696)</f>
        <v>0</v>
      </c>
      <c r="M19" s="43">
        <f>SUMIF(Sheet1!$B$5:$B$2696, B19, Sheet1!$CT$5:$CT$2696)</f>
        <v>0</v>
      </c>
      <c r="N19" s="66">
        <f>SUMIF(Sheet1!$B$5:$B$2696, B19, Sheet1!$CU$5:$CU$2696)</f>
        <v>0</v>
      </c>
      <c r="O19" s="67">
        <f>SUMIF(Sheet1!$B$5:$B$2696, B19, Sheet1!$CV$5:$CV$2696)</f>
        <v>0</v>
      </c>
      <c r="P19" s="65">
        <f>SUMIF(Sheet1!$B$5:$B$2696, B19, Sheet1!$CW$5:$CW$2696)</f>
        <v>0</v>
      </c>
      <c r="Q19" s="43">
        <f>SUMIF(Sheet1!$B$5:$B$2696, B19, Sheet1!$CX$5:$CX$2696)</f>
        <v>0</v>
      </c>
      <c r="R19" s="43">
        <f>SUMIF(Sheet1!$B$5:$B$2696, B19, Sheet1!$CY$5:$CY$2696)</f>
        <v>0</v>
      </c>
      <c r="S19" s="43">
        <f>SUMIF(Sheet1!$B$5:$B$2696, B19, Sheet1!$CZ$5:$CZ$2696)</f>
        <v>0</v>
      </c>
      <c r="T19" s="43">
        <f>SUMIF(Sheet1!$B$5:$B$2696, B19, Sheet1!$DA$5:$DA$2696)</f>
        <v>0</v>
      </c>
      <c r="U19" s="66">
        <f>SUMIF(Sheet1!$B$5:$B$2696, B19, Sheet1!$DB$5:$DB$2696)</f>
        <v>0</v>
      </c>
      <c r="V19" s="65">
        <f>SUMIF(Sheet1!$B$5:$B$2696, B19, Sheet1!$DC$5:$DC$2696)</f>
        <v>0</v>
      </c>
      <c r="W19" s="43">
        <f>SUMIF(Sheet1!$B$5:$B$2696, B19, Sheet1!$DD$5:$DD$2696)</f>
        <v>0</v>
      </c>
      <c r="X19" s="43">
        <f>SUMIF(Sheet1!$B$5:$B$2696, B19, Sheet1!$DE$5:$DE$2696)</f>
        <v>0</v>
      </c>
      <c r="Y19" s="43">
        <f>SUMIF(Sheet1!$B$5:$B$2696, B19, Sheet1!$DF$5:$DF$2696)</f>
        <v>0</v>
      </c>
      <c r="Z19" s="66">
        <f>SUMIF(Sheet1!$B$5:$B$2696, B19, Sheet1!$DG$5:$DG$2696)</f>
        <v>0</v>
      </c>
      <c r="AA19" s="67">
        <f>SUMIF(Sheet1!$B$5:$B$2696, B19, Sheet1!$DH$5:$DH$2696)</f>
        <v>0</v>
      </c>
      <c r="AB19" s="65">
        <f>SUMIF(Sheet1!$B$5:$B$2696, B19, Sheet1!$DI$5:$DI$2696)</f>
        <v>0</v>
      </c>
      <c r="AC19" s="43">
        <f>SUMIF(Sheet1!$B$5:$B$2696, B19, Sheet1!$DJ$5:$DJ$2696)</f>
        <v>0</v>
      </c>
      <c r="AD19" s="43">
        <f>SUMIF(Sheet1!$B$5:$B$2696, B19, Sheet1!$DK$5:$DK$2696)</f>
        <v>0</v>
      </c>
      <c r="AE19" s="66">
        <f>SUMIF(Sheet1!$B$5:$B$2696, B19, Sheet1!$DL$5:$DL$2696)</f>
        <v>0</v>
      </c>
      <c r="AF19" s="65">
        <f>SUMIF(Sheet1!$B$5:$B$2696, B19, Sheet1!$DM$5:$DM$2696)</f>
        <v>0</v>
      </c>
      <c r="AG19" s="66">
        <f>SUMIF(Sheet1!$B$5:$B$2696, B19, Sheet1!$DN$5:$DN$2696)</f>
        <v>0</v>
      </c>
      <c r="AH19" s="67">
        <f>SUMIF(Sheet1!$B$5:$B$2696, B19, Sheet1!$DO$5:$DO$2696)</f>
        <v>0</v>
      </c>
      <c r="AI19" s="67">
        <f>SUMIF(Sheet1!$B$5:$B$2696, B19, Sheet1!$DP$5:$DP$2696)</f>
        <v>0</v>
      </c>
      <c r="AJ19" s="65">
        <f>SUMIF(Sheet1!$B$5:$B$2696, B19, Sheet1!$DQ$5:$DQ$2696)</f>
        <v>0</v>
      </c>
      <c r="AK19" s="43">
        <f>SUMIF(Sheet1!$B$5:$B$2696, B19, Sheet1!$DR$5:$DR$2696)</f>
        <v>0</v>
      </c>
      <c r="AL19" s="43">
        <f>SUMIF(Sheet1!$B$5:$B$2696, B19, Sheet1!$DS$5:$DS$2696)</f>
        <v>0</v>
      </c>
      <c r="AM19" s="43"/>
      <c r="AN19" s="43">
        <f>SUMIF(Sheet1!$B$5:$B$2696, B19, Sheet1!$DU$5:$DU$2696)</f>
        <v>0</v>
      </c>
      <c r="AO19" s="66">
        <f>SUMIF(Sheet1!$B$5:$B$2696, B19, Sheet1!$DV$5:$DV$2696)</f>
        <v>0</v>
      </c>
    </row>
    <row r="20" spans="1:41">
      <c r="A20" s="69">
        <f>COUNTIFS(Sheet1!$B$5:$B$2696, B20, Sheet1!$D$5:$D$2696, "*")</f>
        <v>12</v>
      </c>
      <c r="B20" s="70" t="s">
        <v>194</v>
      </c>
      <c r="C20" s="71">
        <f>SUMIF(Sheet1!$B$5:$B$2696, B20, Sheet1!$CJ$5:$CJ$2696)</f>
        <v>0</v>
      </c>
      <c r="D20" s="69">
        <f>SUMIF(Sheet1!$B$5:$B$2696, B20, Sheet1!$CK$5:$CK$2696)</f>
        <v>0</v>
      </c>
      <c r="E20" s="30">
        <f>SUMIF(Sheet1!$B$5:$B$2696, B20, Sheet1!$CL$5:$CL$2696)</f>
        <v>0</v>
      </c>
      <c r="F20" s="30">
        <f>SUMIF(Sheet1!$B$5:$B$2696, B20, Sheet1!$CM$5:$CM$2696)</f>
        <v>0</v>
      </c>
      <c r="G20" s="70">
        <f>SUMIF(Sheet1!$B$5:$B$2696, B20, Sheet1!$CN$5:$CN$2696)</f>
        <v>0</v>
      </c>
      <c r="H20" s="69">
        <f>SUMIF(Sheet1!$B$5:$B$2696, B20, Sheet1!$CO$5:$CO$2696)</f>
        <v>0</v>
      </c>
      <c r="I20" s="30">
        <f>SUMIF(Sheet1!$B$5:$B$2696, B20, Sheet1!$CP$5:$CP$2696)</f>
        <v>0</v>
      </c>
      <c r="J20" s="30">
        <f>SUMIF(Sheet1!$B$5:$B$2696, B20, Sheet1!$CQ$5:$CQ$2696)</f>
        <v>0</v>
      </c>
      <c r="K20" s="30">
        <f>SUMIF(Sheet1!$B$5:$B$2696, B20, Sheet1!$CR$5:$CR$2696)</f>
        <v>0</v>
      </c>
      <c r="L20" s="30">
        <f>SUMIF(Sheet1!$B$5:$B$2696, B20, Sheet1!$CS$5:$CS$2696)</f>
        <v>0</v>
      </c>
      <c r="M20" s="30">
        <f>SUMIF(Sheet1!$B$5:$B$2696, B20, Sheet1!$CT$5:$CT$2696)</f>
        <v>0</v>
      </c>
      <c r="N20" s="70">
        <f>SUMIF(Sheet1!$B$5:$B$2696, B20, Sheet1!$CU$5:$CU$2696)</f>
        <v>0</v>
      </c>
      <c r="O20" s="71">
        <f>SUMIF(Sheet1!$B$5:$B$2696, B20, Sheet1!$CV$5:$CV$2696)</f>
        <v>0</v>
      </c>
      <c r="P20" s="69">
        <f>SUMIF(Sheet1!$B$5:$B$2696, B20, Sheet1!$CW$5:$CW$2696)</f>
        <v>0</v>
      </c>
      <c r="Q20" s="30">
        <f>SUMIF(Sheet1!$B$5:$B$2696, B20, Sheet1!$CX$5:$CX$2696)</f>
        <v>0</v>
      </c>
      <c r="R20" s="30">
        <f>SUMIF(Sheet1!$B$5:$B$2696, B20, Sheet1!$CY$5:$CY$2696)</f>
        <v>0</v>
      </c>
      <c r="S20" s="30">
        <f>SUMIF(Sheet1!$B$5:$B$2696, B20, Sheet1!$CZ$5:$CZ$2696)</f>
        <v>0</v>
      </c>
      <c r="T20" s="30">
        <f>SUMIF(Sheet1!$B$5:$B$2696, B20, Sheet1!$DA$5:$DA$2696)</f>
        <v>0</v>
      </c>
      <c r="U20" s="70">
        <f>SUMIF(Sheet1!$B$5:$B$2696, B20, Sheet1!$DB$5:$DB$2696)</f>
        <v>0</v>
      </c>
      <c r="V20" s="69">
        <f>SUMIF(Sheet1!$B$5:$B$2696, B20, Sheet1!$DC$5:$DC$2696)</f>
        <v>0</v>
      </c>
      <c r="W20" s="30">
        <f>SUMIF(Sheet1!$B$5:$B$2696, B20, Sheet1!$DD$5:$DD$2696)</f>
        <v>0</v>
      </c>
      <c r="X20" s="30">
        <f>SUMIF(Sheet1!$B$5:$B$2696, B20, Sheet1!$DE$5:$DE$2696)</f>
        <v>0</v>
      </c>
      <c r="Y20" s="30">
        <f>SUMIF(Sheet1!$B$5:$B$2696, B20, Sheet1!$DF$5:$DF$2696)</f>
        <v>0</v>
      </c>
      <c r="Z20" s="70">
        <f>SUMIF(Sheet1!$B$5:$B$2696, B20, Sheet1!$DG$5:$DG$2696)</f>
        <v>0</v>
      </c>
      <c r="AA20" s="71">
        <f>SUMIF(Sheet1!$B$5:$B$2696, B20, Sheet1!$DH$5:$DH$2696)</f>
        <v>0</v>
      </c>
      <c r="AB20" s="69">
        <f>SUMIF(Sheet1!$B$5:$B$2696, B20, Sheet1!$DI$5:$DI$2696)</f>
        <v>0</v>
      </c>
      <c r="AC20" s="30">
        <f>SUMIF(Sheet1!$B$5:$B$2696, B20, Sheet1!$DJ$5:$DJ$2696)</f>
        <v>0</v>
      </c>
      <c r="AD20" s="30">
        <f>SUMIF(Sheet1!$B$5:$B$2696, B20, Sheet1!$DK$5:$DK$2696)</f>
        <v>0</v>
      </c>
      <c r="AE20" s="70">
        <f>SUMIF(Sheet1!$B$5:$B$2696, B20, Sheet1!$DL$5:$DL$2696)</f>
        <v>0</v>
      </c>
      <c r="AF20" s="69">
        <f>SUMIF(Sheet1!$B$5:$B$2696, B20, Sheet1!$DM$5:$DM$2696)</f>
        <v>0</v>
      </c>
      <c r="AG20" s="70">
        <f>SUMIF(Sheet1!$B$5:$B$2696, B20, Sheet1!$DN$5:$DN$2696)</f>
        <v>0</v>
      </c>
      <c r="AH20" s="71">
        <f>SUMIF(Sheet1!$B$5:$B$2696, B20, Sheet1!$DO$5:$DO$2696)</f>
        <v>6</v>
      </c>
      <c r="AI20" s="71">
        <f>SUMIF(Sheet1!$B$5:$B$2696, B20, Sheet1!$DP$5:$DP$2696)</f>
        <v>0</v>
      </c>
      <c r="AJ20" s="69">
        <f>SUMIF(Sheet1!$B$5:$B$2696, B20, Sheet1!$DQ$5:$DQ$2696)</f>
        <v>0</v>
      </c>
      <c r="AK20" s="30">
        <f>SUMIF(Sheet1!$B$5:$B$2696, B20, Sheet1!$DR$5:$DR$2696)</f>
        <v>0</v>
      </c>
      <c r="AL20" s="30">
        <f>SUMIF(Sheet1!$B$5:$B$2696, B20, Sheet1!$DS$5:$DS$2696)</f>
        <v>0</v>
      </c>
      <c r="AM20" s="30"/>
      <c r="AN20" s="30">
        <f>SUMIF(Sheet1!$B$5:$B$2696, B20, Sheet1!$DU$5:$DU$2696)</f>
        <v>0</v>
      </c>
      <c r="AO20" s="70">
        <f>SUMIF(Sheet1!$B$5:$B$2696, B20, Sheet1!$DV$5:$DV$2696)</f>
        <v>0</v>
      </c>
    </row>
    <row r="21" spans="1:41">
      <c r="A21" s="72">
        <f>SUM(A4:A20)</f>
        <v>1394</v>
      </c>
      <c r="B21" s="74" t="s">
        <v>87</v>
      </c>
      <c r="C21" s="74">
        <f t="shared" ref="C21:AO21" si="0">SUM(C4:C20)</f>
        <v>233</v>
      </c>
      <c r="D21" s="74">
        <f t="shared" si="0"/>
        <v>8</v>
      </c>
      <c r="E21" s="74">
        <f t="shared" si="0"/>
        <v>14</v>
      </c>
      <c r="F21" s="74">
        <f t="shared" si="0"/>
        <v>3</v>
      </c>
      <c r="G21" s="74">
        <f t="shared" si="0"/>
        <v>4</v>
      </c>
      <c r="H21" s="74">
        <f t="shared" si="0"/>
        <v>42</v>
      </c>
      <c r="I21" s="74">
        <f t="shared" si="0"/>
        <v>676</v>
      </c>
      <c r="J21" s="74">
        <f t="shared" si="0"/>
        <v>6</v>
      </c>
      <c r="K21" s="74">
        <f t="shared" si="0"/>
        <v>38</v>
      </c>
      <c r="L21" s="74">
        <f t="shared" si="0"/>
        <v>32</v>
      </c>
      <c r="M21" s="74">
        <f t="shared" si="0"/>
        <v>8</v>
      </c>
      <c r="N21" s="74">
        <f t="shared" si="0"/>
        <v>5</v>
      </c>
      <c r="O21" s="74">
        <f t="shared" si="0"/>
        <v>16</v>
      </c>
      <c r="P21" s="74">
        <f t="shared" si="0"/>
        <v>152</v>
      </c>
      <c r="Q21" s="74">
        <f t="shared" si="0"/>
        <v>1517.5</v>
      </c>
      <c r="R21" s="74">
        <f t="shared" si="0"/>
        <v>54</v>
      </c>
      <c r="S21" s="74">
        <f t="shared" si="0"/>
        <v>50</v>
      </c>
      <c r="T21" s="74">
        <f t="shared" si="0"/>
        <v>8</v>
      </c>
      <c r="U21" s="74">
        <f t="shared" si="0"/>
        <v>25</v>
      </c>
      <c r="V21" s="74">
        <f t="shared" si="0"/>
        <v>405</v>
      </c>
      <c r="W21" s="74">
        <f t="shared" si="0"/>
        <v>301</v>
      </c>
      <c r="X21" s="74">
        <f t="shared" si="0"/>
        <v>1621.5</v>
      </c>
      <c r="Y21" s="74">
        <f t="shared" si="0"/>
        <v>68</v>
      </c>
      <c r="Z21" s="74">
        <f t="shared" si="0"/>
        <v>1470</v>
      </c>
      <c r="AA21" s="74">
        <f t="shared" si="0"/>
        <v>163</v>
      </c>
      <c r="AB21" s="74">
        <f t="shared" si="0"/>
        <v>179</v>
      </c>
      <c r="AC21" s="74">
        <f t="shared" si="0"/>
        <v>140</v>
      </c>
      <c r="AD21" s="74">
        <f t="shared" si="0"/>
        <v>378.5</v>
      </c>
      <c r="AE21" s="74">
        <f t="shared" si="0"/>
        <v>0</v>
      </c>
      <c r="AF21" s="74">
        <f t="shared" si="0"/>
        <v>17</v>
      </c>
      <c r="AG21" s="74">
        <f t="shared" si="0"/>
        <v>4</v>
      </c>
      <c r="AH21" s="74">
        <f t="shared" si="0"/>
        <v>193</v>
      </c>
      <c r="AI21" s="74">
        <f t="shared" si="0"/>
        <v>18</v>
      </c>
      <c r="AJ21" s="74">
        <f t="shared" si="0"/>
        <v>376</v>
      </c>
      <c r="AK21" s="74">
        <f t="shared" si="0"/>
        <v>11</v>
      </c>
      <c r="AL21" s="74">
        <f t="shared" si="0"/>
        <v>5</v>
      </c>
      <c r="AM21" s="74">
        <f t="shared" si="0"/>
        <v>0</v>
      </c>
      <c r="AN21" s="74">
        <f t="shared" si="0"/>
        <v>2259</v>
      </c>
      <c r="AO21" s="73">
        <f t="shared" si="0"/>
        <v>607</v>
      </c>
    </row>
    <row r="31" spans="1:41" ht="15" customHeight="1">
      <c r="B31" s="581" t="s">
        <v>1</v>
      </c>
      <c r="C31" s="482" t="s">
        <v>99</v>
      </c>
      <c r="D31" s="482"/>
      <c r="E31" s="482"/>
      <c r="F31" s="482"/>
      <c r="G31" s="9"/>
      <c r="H31" s="9"/>
      <c r="I31" t="s">
        <v>55</v>
      </c>
    </row>
    <row r="32" spans="1:41" ht="15" customHeight="1">
      <c r="B32" s="581"/>
      <c r="C32" s="246" t="s">
        <v>143</v>
      </c>
      <c r="D32" s="246" t="s">
        <v>129</v>
      </c>
      <c r="E32" s="246" t="s">
        <v>144</v>
      </c>
      <c r="F32" s="246" t="s">
        <v>2035</v>
      </c>
    </row>
    <row r="33" spans="2:21" ht="15" customHeight="1">
      <c r="B33" s="246" t="s">
        <v>18</v>
      </c>
      <c r="C33" s="246">
        <v>34</v>
      </c>
      <c r="D33" s="246">
        <v>0</v>
      </c>
      <c r="E33" s="246">
        <v>0</v>
      </c>
      <c r="F33" s="246">
        <v>286</v>
      </c>
      <c r="I33">
        <v>0</v>
      </c>
    </row>
    <row r="34" spans="2:21" ht="15" customHeight="1">
      <c r="B34" s="246" t="s">
        <v>38</v>
      </c>
      <c r="C34" s="246">
        <v>35</v>
      </c>
      <c r="D34" s="246">
        <v>0</v>
      </c>
      <c r="E34" s="246">
        <v>2</v>
      </c>
      <c r="F34" s="246">
        <v>210</v>
      </c>
      <c r="I34">
        <v>44.4</v>
      </c>
    </row>
    <row r="35" spans="2:21" ht="15" customHeight="1">
      <c r="B35" s="246" t="s">
        <v>43</v>
      </c>
      <c r="C35" s="246">
        <v>63</v>
      </c>
      <c r="D35" s="246">
        <v>0</v>
      </c>
      <c r="E35" s="246">
        <v>2</v>
      </c>
      <c r="F35" s="246">
        <v>342</v>
      </c>
      <c r="I35">
        <v>27.2</v>
      </c>
    </row>
    <row r="36" spans="2:21" ht="15" customHeight="1">
      <c r="B36" s="246" t="s">
        <v>44</v>
      </c>
      <c r="C36" s="246">
        <v>12</v>
      </c>
      <c r="D36" s="246">
        <v>0</v>
      </c>
      <c r="E36" s="246">
        <v>0</v>
      </c>
      <c r="F36" s="246">
        <v>48</v>
      </c>
      <c r="I36">
        <v>0</v>
      </c>
    </row>
    <row r="37" spans="2:21" ht="15" customHeight="1">
      <c r="B37" s="246" t="s">
        <v>46</v>
      </c>
      <c r="C37" s="246">
        <v>77</v>
      </c>
      <c r="D37" s="246">
        <v>0</v>
      </c>
      <c r="E37" s="246">
        <v>0</v>
      </c>
      <c r="F37" s="246">
        <v>308</v>
      </c>
      <c r="I37">
        <v>0</v>
      </c>
      <c r="U37" t="s">
        <v>548</v>
      </c>
    </row>
    <row r="38" spans="2:21" ht="15" customHeight="1">
      <c r="B38" s="246" t="s">
        <v>47</v>
      </c>
      <c r="C38" s="246">
        <v>126</v>
      </c>
      <c r="D38" s="246">
        <v>1</v>
      </c>
      <c r="E38" s="246">
        <v>1</v>
      </c>
      <c r="F38" s="246">
        <v>504</v>
      </c>
      <c r="I38">
        <v>0</v>
      </c>
    </row>
    <row r="39" spans="2:21" ht="15" customHeight="1">
      <c r="B39" s="246" t="s">
        <v>49</v>
      </c>
      <c r="C39" s="246">
        <v>6</v>
      </c>
      <c r="D39" s="246">
        <v>9</v>
      </c>
      <c r="E39" s="246">
        <v>0</v>
      </c>
      <c r="F39" s="246">
        <v>168</v>
      </c>
      <c r="I39">
        <v>0</v>
      </c>
      <c r="U39">
        <v>0</v>
      </c>
    </row>
    <row r="40" spans="2:21" ht="15" customHeight="1">
      <c r="B40" s="246" t="s">
        <v>67</v>
      </c>
      <c r="C40" s="246">
        <v>13</v>
      </c>
      <c r="D40" s="246">
        <v>0</v>
      </c>
      <c r="E40" s="246">
        <v>0</v>
      </c>
      <c r="F40" s="246">
        <v>48</v>
      </c>
      <c r="I40">
        <v>0</v>
      </c>
      <c r="U40">
        <v>0</v>
      </c>
    </row>
    <row r="41" spans="2:21" ht="15" customHeight="1">
      <c r="B41" s="246" t="s">
        <v>68</v>
      </c>
      <c r="C41" s="246">
        <v>0</v>
      </c>
      <c r="D41" s="246">
        <v>0</v>
      </c>
      <c r="E41" s="246">
        <v>0</v>
      </c>
      <c r="F41" s="246">
        <v>0</v>
      </c>
      <c r="I41">
        <v>0</v>
      </c>
      <c r="U41">
        <v>0</v>
      </c>
    </row>
    <row r="42" spans="2:21" ht="15" customHeight="1">
      <c r="B42" s="246" t="s">
        <v>69</v>
      </c>
      <c r="C42" s="246">
        <v>0</v>
      </c>
      <c r="D42" s="246">
        <v>0</v>
      </c>
      <c r="E42" s="246">
        <v>0</v>
      </c>
      <c r="F42" s="246">
        <v>0</v>
      </c>
      <c r="I42">
        <v>0</v>
      </c>
      <c r="U42">
        <v>0</v>
      </c>
    </row>
    <row r="43" spans="2:21" ht="15" customHeight="1">
      <c r="B43" s="246" t="s">
        <v>71</v>
      </c>
      <c r="C43" s="246">
        <v>0</v>
      </c>
      <c r="D43" s="246">
        <v>0</v>
      </c>
      <c r="E43" s="246">
        <v>0</v>
      </c>
      <c r="F43" s="246">
        <v>0</v>
      </c>
      <c r="I43">
        <v>0</v>
      </c>
      <c r="U43">
        <v>0</v>
      </c>
    </row>
    <row r="44" spans="2:21" ht="15" customHeight="1">
      <c r="B44" s="246" t="s">
        <v>72</v>
      </c>
      <c r="C44" s="246">
        <v>0</v>
      </c>
      <c r="D44" s="246">
        <v>0</v>
      </c>
      <c r="E44" s="246">
        <v>0</v>
      </c>
      <c r="F44" s="246">
        <v>0</v>
      </c>
      <c r="I44">
        <v>0</v>
      </c>
      <c r="U44">
        <v>0</v>
      </c>
    </row>
    <row r="45" spans="2:21" ht="15" customHeight="1">
      <c r="B45" s="246" t="s">
        <v>73</v>
      </c>
      <c r="C45" s="246">
        <v>0</v>
      </c>
      <c r="D45" s="246">
        <v>0</v>
      </c>
      <c r="E45" s="246">
        <v>0</v>
      </c>
      <c r="F45" s="246">
        <v>0</v>
      </c>
      <c r="I45">
        <v>0</v>
      </c>
      <c r="U45">
        <v>0</v>
      </c>
    </row>
    <row r="46" spans="2:21" ht="15" customHeight="1">
      <c r="B46" s="246" t="s">
        <v>75</v>
      </c>
      <c r="C46" s="246">
        <v>10</v>
      </c>
      <c r="D46" s="246">
        <v>1</v>
      </c>
      <c r="E46" s="246">
        <v>0</v>
      </c>
      <c r="F46" s="246">
        <v>345</v>
      </c>
      <c r="I46">
        <v>4</v>
      </c>
      <c r="U46">
        <v>0</v>
      </c>
    </row>
    <row r="47" spans="2:21" ht="15" customHeight="1">
      <c r="B47" s="246" t="s">
        <v>80</v>
      </c>
      <c r="C47" s="246">
        <v>0</v>
      </c>
      <c r="D47" s="246">
        <v>0</v>
      </c>
      <c r="E47" s="246">
        <v>0</v>
      </c>
      <c r="F47" s="246">
        <v>0</v>
      </c>
      <c r="I47">
        <v>0</v>
      </c>
      <c r="U47">
        <v>0</v>
      </c>
    </row>
    <row r="48" spans="2:21" ht="15" customHeight="1">
      <c r="B48" s="246" t="s">
        <v>82</v>
      </c>
      <c r="C48" s="246">
        <v>0</v>
      </c>
      <c r="D48" s="246">
        <v>0</v>
      </c>
      <c r="E48" s="246">
        <v>0</v>
      </c>
      <c r="F48" s="246">
        <v>0</v>
      </c>
      <c r="I48">
        <v>0</v>
      </c>
      <c r="U48">
        <v>0</v>
      </c>
    </row>
    <row r="49" spans="2:21" ht="15" customHeight="1">
      <c r="B49" s="246" t="s">
        <v>85</v>
      </c>
      <c r="C49" s="246">
        <v>0</v>
      </c>
      <c r="D49" s="246">
        <v>0</v>
      </c>
      <c r="E49" s="246">
        <v>0</v>
      </c>
      <c r="F49" s="246">
        <v>0</v>
      </c>
      <c r="I49">
        <v>0</v>
      </c>
      <c r="U49">
        <v>2.5</v>
      </c>
    </row>
    <row r="50" spans="2:21" ht="15" customHeight="1">
      <c r="B50" s="246" t="s">
        <v>87</v>
      </c>
      <c r="C50" s="246">
        <v>376</v>
      </c>
      <c r="D50" s="246">
        <v>11</v>
      </c>
      <c r="E50" s="246">
        <v>5</v>
      </c>
      <c r="F50" s="246">
        <v>2259</v>
      </c>
      <c r="U50">
        <v>54</v>
      </c>
    </row>
    <row r="51" spans="2:21" ht="15" customHeight="1">
      <c r="U51">
        <v>11.16</v>
      </c>
    </row>
    <row r="52" spans="2:21" ht="15" customHeight="1">
      <c r="U52">
        <v>7.5</v>
      </c>
    </row>
    <row r="53" spans="2:21" ht="15" customHeight="1">
      <c r="U53">
        <v>28.5</v>
      </c>
    </row>
    <row r="54" spans="2:21" ht="15" customHeight="1">
      <c r="U54">
        <v>0</v>
      </c>
    </row>
    <row r="55" spans="2:21" ht="15" customHeight="1">
      <c r="U55">
        <v>0</v>
      </c>
    </row>
    <row r="56" spans="2:21" ht="15" customHeight="1">
      <c r="U56">
        <v>109.96</v>
      </c>
    </row>
    <row r="58" spans="2:21" ht="15" customHeight="1">
      <c r="B58" s="581" t="s">
        <v>1</v>
      </c>
      <c r="C58" s="581" t="s">
        <v>93</v>
      </c>
      <c r="D58" s="581"/>
      <c r="E58" s="581"/>
      <c r="F58" s="581"/>
      <c r="G58" s="581"/>
      <c r="H58" s="581" t="s">
        <v>94</v>
      </c>
      <c r="I58" s="581" t="s">
        <v>95</v>
      </c>
      <c r="J58" s="581"/>
      <c r="K58" s="581"/>
      <c r="L58" s="581"/>
      <c r="M58" s="581" t="s">
        <v>98</v>
      </c>
    </row>
    <row r="59" spans="2:21" ht="15" customHeight="1">
      <c r="B59" s="581"/>
      <c r="C59" s="581" t="s">
        <v>138</v>
      </c>
      <c r="D59" s="581"/>
      <c r="E59" s="581"/>
      <c r="F59" s="581" t="s">
        <v>139</v>
      </c>
      <c r="G59" s="581" t="s">
        <v>41</v>
      </c>
      <c r="H59" s="581"/>
      <c r="I59" s="581" t="s">
        <v>138</v>
      </c>
      <c r="J59" s="581"/>
      <c r="K59" s="581"/>
      <c r="L59" s="246" t="s">
        <v>139</v>
      </c>
      <c r="M59" s="581"/>
    </row>
    <row r="60" spans="2:21" ht="30" customHeight="1">
      <c r="B60" s="581"/>
      <c r="C60" s="246" t="s">
        <v>169</v>
      </c>
      <c r="D60" s="245" t="s">
        <v>172</v>
      </c>
      <c r="E60" s="246" t="s">
        <v>8</v>
      </c>
      <c r="F60" s="581"/>
      <c r="G60" s="581"/>
      <c r="H60" s="581"/>
      <c r="I60" s="246" t="s">
        <v>169</v>
      </c>
      <c r="J60" s="245" t="s">
        <v>173</v>
      </c>
      <c r="K60" s="246" t="s">
        <v>8</v>
      </c>
      <c r="L60" s="246"/>
      <c r="M60" s="581"/>
    </row>
    <row r="61" spans="2:21" ht="15" customHeight="1">
      <c r="B61" s="246" t="s">
        <v>18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0</v>
      </c>
      <c r="K61" s="246">
        <v>0</v>
      </c>
      <c r="L61" s="246">
        <v>0</v>
      </c>
      <c r="M61" s="246">
        <v>0</v>
      </c>
    </row>
    <row r="62" spans="2:21" ht="15" customHeight="1">
      <c r="B62" s="246" t="s">
        <v>38</v>
      </c>
      <c r="C62" s="246">
        <v>0</v>
      </c>
      <c r="D62" s="246">
        <v>0</v>
      </c>
      <c r="E62" s="246">
        <v>0</v>
      </c>
      <c r="F62" s="246">
        <v>0</v>
      </c>
      <c r="G62" s="246">
        <v>0</v>
      </c>
      <c r="H62" s="246">
        <v>0</v>
      </c>
      <c r="I62" s="246">
        <v>0</v>
      </c>
      <c r="J62" s="246">
        <v>0</v>
      </c>
      <c r="K62" s="246">
        <v>0</v>
      </c>
      <c r="L62" s="246">
        <v>0</v>
      </c>
      <c r="M62" s="246">
        <v>0</v>
      </c>
      <c r="R62" t="s">
        <v>2191</v>
      </c>
    </row>
    <row r="63" spans="2:21" ht="15" customHeight="1">
      <c r="B63" s="246" t="s">
        <v>43</v>
      </c>
      <c r="C63" s="246">
        <v>100</v>
      </c>
      <c r="D63" s="246">
        <v>0</v>
      </c>
      <c r="E63" s="246">
        <v>1300</v>
      </c>
      <c r="F63" s="246">
        <v>0</v>
      </c>
      <c r="G63" s="246">
        <v>0</v>
      </c>
      <c r="H63" s="246">
        <v>100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R63">
        <f>C78+D78+F78+H78</f>
        <v>937</v>
      </c>
    </row>
    <row r="64" spans="2:21" ht="15" customHeight="1">
      <c r="B64" s="246" t="s">
        <v>44</v>
      </c>
      <c r="C64" s="246">
        <v>0</v>
      </c>
      <c r="D64" s="246">
        <v>0</v>
      </c>
      <c r="E64" s="246">
        <v>0</v>
      </c>
      <c r="F64" s="246">
        <v>0</v>
      </c>
      <c r="G64" s="246">
        <v>0</v>
      </c>
      <c r="H64" s="246">
        <v>0</v>
      </c>
      <c r="I64" s="246">
        <v>0</v>
      </c>
      <c r="J64" s="246">
        <v>0</v>
      </c>
      <c r="K64" s="246">
        <v>0</v>
      </c>
      <c r="L64" s="246">
        <v>0</v>
      </c>
      <c r="M64" s="246">
        <v>0</v>
      </c>
      <c r="R64" t="s">
        <v>2192</v>
      </c>
    </row>
    <row r="65" spans="2:50" ht="15" customHeight="1">
      <c r="B65" s="246" t="s">
        <v>46</v>
      </c>
      <c r="C65" s="246">
        <v>0</v>
      </c>
      <c r="D65" s="246">
        <v>0</v>
      </c>
      <c r="E65" s="246">
        <v>0</v>
      </c>
      <c r="F65" s="246">
        <v>0</v>
      </c>
      <c r="G65" s="246">
        <v>0</v>
      </c>
      <c r="H65" s="246">
        <v>0</v>
      </c>
      <c r="I65" s="246">
        <v>0</v>
      </c>
      <c r="J65" s="246">
        <v>0</v>
      </c>
      <c r="K65" s="246">
        <v>0</v>
      </c>
      <c r="L65" s="246">
        <v>0</v>
      </c>
      <c r="M65" s="246">
        <v>0</v>
      </c>
      <c r="R65">
        <f>I78+J78+M78</f>
        <v>337</v>
      </c>
      <c r="AM65" s="444" t="s">
        <v>93</v>
      </c>
      <c r="AN65" s="445"/>
      <c r="AO65" s="445"/>
      <c r="AP65" s="445"/>
      <c r="AQ65" s="445"/>
      <c r="AR65" s="15" t="s">
        <v>94</v>
      </c>
      <c r="AS65" s="444" t="s">
        <v>95</v>
      </c>
      <c r="AT65" s="445"/>
      <c r="AU65" s="445"/>
      <c r="AV65" s="445"/>
    </row>
    <row r="66" spans="2:50" ht="15" customHeight="1">
      <c r="B66" s="246" t="s">
        <v>47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246">
        <v>0</v>
      </c>
      <c r="K66" s="246">
        <v>0</v>
      </c>
      <c r="L66" s="246">
        <v>0</v>
      </c>
      <c r="M66" s="246">
        <v>0</v>
      </c>
      <c r="AM66" s="434" t="s">
        <v>138</v>
      </c>
      <c r="AN66" s="433"/>
      <c r="AO66" s="433"/>
      <c r="AP66" s="434" t="s">
        <v>139</v>
      </c>
      <c r="AQ66" s="434" t="s">
        <v>41</v>
      </c>
      <c r="AR66" s="8"/>
      <c r="AS66" s="434" t="s">
        <v>138</v>
      </c>
      <c r="AT66" s="433"/>
      <c r="AU66" s="433"/>
      <c r="AV66" s="8" t="s">
        <v>139</v>
      </c>
    </row>
    <row r="67" spans="2:50" ht="15" customHeight="1">
      <c r="B67" s="246" t="s">
        <v>49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246">
        <v>0</v>
      </c>
      <c r="K67" s="246">
        <v>0</v>
      </c>
      <c r="L67" s="246">
        <v>0</v>
      </c>
      <c r="M67" s="246">
        <v>0</v>
      </c>
      <c r="AE67" s="185"/>
      <c r="AF67" s="185"/>
      <c r="AG67" s="185"/>
      <c r="AH67" s="185"/>
      <c r="AI67" s="185"/>
      <c r="AJ67" s="185"/>
      <c r="AK67" s="185"/>
      <c r="AL67" s="185"/>
      <c r="AM67" s="244" t="s">
        <v>169</v>
      </c>
      <c r="AN67" s="244" t="s">
        <v>172</v>
      </c>
      <c r="AO67" s="244" t="s">
        <v>8</v>
      </c>
      <c r="AP67" s="508"/>
      <c r="AQ67" s="508"/>
      <c r="AR67" s="244"/>
      <c r="AS67" s="244" t="s">
        <v>169</v>
      </c>
      <c r="AT67" s="244" t="s">
        <v>173</v>
      </c>
      <c r="AU67" s="244" t="s">
        <v>8</v>
      </c>
      <c r="AV67" s="244"/>
      <c r="AW67" s="185"/>
      <c r="AX67" s="185"/>
    </row>
    <row r="68" spans="2:50" ht="15" customHeight="1">
      <c r="B68" s="246" t="s">
        <v>67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246">
        <v>0</v>
      </c>
      <c r="K68" s="246">
        <v>0</v>
      </c>
      <c r="L68" s="246">
        <v>0</v>
      </c>
      <c r="M68" s="246">
        <v>0</v>
      </c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</row>
    <row r="69" spans="2:50" ht="15" customHeight="1">
      <c r="B69" s="246" t="s">
        <v>68</v>
      </c>
      <c r="C69" s="246">
        <v>130</v>
      </c>
      <c r="D69" s="246">
        <v>0</v>
      </c>
      <c r="E69" s="246">
        <v>163.5</v>
      </c>
      <c r="F69" s="246">
        <v>0</v>
      </c>
      <c r="G69" s="246">
        <v>0</v>
      </c>
      <c r="H69" s="246">
        <v>0</v>
      </c>
      <c r="I69" s="246">
        <v>120</v>
      </c>
      <c r="J69" s="246">
        <v>0</v>
      </c>
      <c r="K69" s="246">
        <v>180</v>
      </c>
      <c r="L69" s="246">
        <v>0</v>
      </c>
      <c r="M69" s="246">
        <v>0</v>
      </c>
      <c r="O69" t="s">
        <v>2181</v>
      </c>
      <c r="AE69" s="188"/>
      <c r="AF69" s="239" t="s">
        <v>69</v>
      </c>
      <c r="AG69" s="239">
        <v>2</v>
      </c>
      <c r="AH69" s="239" t="s">
        <v>1448</v>
      </c>
      <c r="AI69" s="239" t="s">
        <v>1471</v>
      </c>
      <c r="AJ69" s="239" t="s">
        <v>265</v>
      </c>
      <c r="AK69" s="239">
        <v>300</v>
      </c>
      <c r="AL69" s="188"/>
      <c r="AM69" s="188"/>
      <c r="AN69" s="188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</row>
    <row r="70" spans="2:50" ht="15" customHeight="1">
      <c r="B70" s="246" t="s">
        <v>69</v>
      </c>
      <c r="C70" s="246">
        <v>42</v>
      </c>
      <c r="D70" s="246">
        <v>0</v>
      </c>
      <c r="E70" s="246">
        <v>546</v>
      </c>
      <c r="F70" s="246">
        <v>0</v>
      </c>
      <c r="G70" s="246">
        <v>0</v>
      </c>
      <c r="H70" s="246">
        <v>42</v>
      </c>
      <c r="I70" s="246">
        <v>0</v>
      </c>
      <c r="J70" s="246">
        <v>0</v>
      </c>
      <c r="K70" s="246">
        <v>0</v>
      </c>
      <c r="L70" s="246">
        <v>0</v>
      </c>
      <c r="M70" s="246">
        <v>0</v>
      </c>
      <c r="O70" t="s">
        <v>2187</v>
      </c>
      <c r="AE70" s="188"/>
      <c r="AF70" s="239" t="s">
        <v>854</v>
      </c>
      <c r="AG70" s="239">
        <v>7</v>
      </c>
      <c r="AH70" s="239" t="s">
        <v>1462</v>
      </c>
      <c r="AI70" s="239" t="s">
        <v>1483</v>
      </c>
      <c r="AJ70" s="239" t="s">
        <v>806</v>
      </c>
      <c r="AK70" s="239">
        <v>200</v>
      </c>
      <c r="AL70" s="188"/>
      <c r="AM70" s="239">
        <v>40</v>
      </c>
      <c r="AN70" s="239"/>
      <c r="AO70" s="239">
        <v>450</v>
      </c>
      <c r="AP70" s="239">
        <v>20</v>
      </c>
      <c r="AQ70" s="239"/>
      <c r="AR70" s="239">
        <v>20</v>
      </c>
      <c r="AS70" s="188"/>
      <c r="AT70" s="188"/>
      <c r="AU70" s="188"/>
      <c r="AV70" s="188"/>
      <c r="AW70" s="188"/>
      <c r="AX70" s="188"/>
    </row>
    <row r="71" spans="2:50" ht="15" customHeight="1">
      <c r="B71" s="246" t="s">
        <v>71</v>
      </c>
      <c r="C71" s="246">
        <v>0</v>
      </c>
      <c r="D71" s="246">
        <v>0</v>
      </c>
      <c r="E71" s="246">
        <v>0</v>
      </c>
      <c r="F71" s="246">
        <v>0</v>
      </c>
      <c r="G71" s="246">
        <v>0</v>
      </c>
      <c r="H71" s="246">
        <v>0</v>
      </c>
      <c r="I71" s="246">
        <v>0</v>
      </c>
      <c r="J71" s="246">
        <v>0</v>
      </c>
      <c r="K71" s="246">
        <v>0</v>
      </c>
      <c r="L71" s="246">
        <v>0</v>
      </c>
      <c r="M71" s="246">
        <v>0</v>
      </c>
      <c r="AE71" s="188"/>
      <c r="AF71" s="239" t="s">
        <v>847</v>
      </c>
      <c r="AG71" s="239">
        <v>4</v>
      </c>
      <c r="AH71" s="239" t="s">
        <v>1468</v>
      </c>
      <c r="AI71" s="239" t="s">
        <v>1434</v>
      </c>
      <c r="AJ71" s="239" t="s">
        <v>806</v>
      </c>
      <c r="AK71" s="239">
        <v>200</v>
      </c>
      <c r="AL71" s="188"/>
      <c r="AM71" s="239">
        <v>15</v>
      </c>
      <c r="AN71" s="239"/>
      <c r="AO71" s="239">
        <v>160</v>
      </c>
      <c r="AP71" s="239">
        <v>10</v>
      </c>
      <c r="AQ71" s="239"/>
      <c r="AR71" s="239">
        <v>15</v>
      </c>
      <c r="AS71" s="188"/>
      <c r="AT71" s="188"/>
      <c r="AU71" s="188"/>
      <c r="AV71" s="188"/>
      <c r="AW71" s="188"/>
      <c r="AX71" s="188"/>
    </row>
    <row r="72" spans="2:50" ht="15" customHeight="1">
      <c r="B72" s="246" t="s">
        <v>72</v>
      </c>
      <c r="C72" s="246">
        <v>20</v>
      </c>
      <c r="D72" s="246">
        <v>0</v>
      </c>
      <c r="E72" s="246">
        <v>140</v>
      </c>
      <c r="F72" s="246">
        <v>3</v>
      </c>
      <c r="G72" s="246">
        <v>30</v>
      </c>
      <c r="H72" s="246">
        <v>0</v>
      </c>
      <c r="I72" s="246">
        <v>0</v>
      </c>
      <c r="J72" s="246">
        <v>0</v>
      </c>
      <c r="K72" s="246">
        <v>0</v>
      </c>
      <c r="L72" s="246">
        <v>0</v>
      </c>
      <c r="M72" s="246">
        <v>0</v>
      </c>
      <c r="AE72" s="188"/>
      <c r="AF72" s="239" t="s">
        <v>80</v>
      </c>
      <c r="AG72" s="239">
        <v>7</v>
      </c>
      <c r="AH72" s="239" t="s">
        <v>527</v>
      </c>
      <c r="AI72" s="239" t="s">
        <v>527</v>
      </c>
      <c r="AJ72" s="239" t="s">
        <v>288</v>
      </c>
      <c r="AK72" s="188">
        <v>300</v>
      </c>
      <c r="AL72" s="188"/>
      <c r="AM72" s="239">
        <v>25</v>
      </c>
      <c r="AN72" s="239"/>
      <c r="AO72" s="239">
        <v>237</v>
      </c>
      <c r="AP72" s="239">
        <v>25</v>
      </c>
      <c r="AQ72" s="188"/>
      <c r="AR72" s="188"/>
      <c r="AS72" s="188"/>
      <c r="AT72" s="188"/>
      <c r="AU72" s="188"/>
      <c r="AV72" s="188"/>
      <c r="AW72" s="188"/>
      <c r="AX72" s="188"/>
    </row>
    <row r="73" spans="2:50" ht="15" customHeight="1">
      <c r="B73" s="246" t="s">
        <v>73</v>
      </c>
      <c r="C73" s="246">
        <v>16</v>
      </c>
      <c r="D73" s="246">
        <v>0</v>
      </c>
      <c r="E73" s="246">
        <v>103</v>
      </c>
      <c r="F73" s="246">
        <v>0</v>
      </c>
      <c r="G73" s="246">
        <v>0</v>
      </c>
      <c r="H73" s="246">
        <v>11</v>
      </c>
      <c r="I73" s="246">
        <v>16</v>
      </c>
      <c r="J73" s="246">
        <v>0</v>
      </c>
      <c r="K73" s="246">
        <v>48</v>
      </c>
      <c r="L73" s="246">
        <v>0</v>
      </c>
      <c r="M73" s="246">
        <v>3</v>
      </c>
      <c r="AE73" s="188"/>
      <c r="AF73" s="239" t="s">
        <v>853</v>
      </c>
      <c r="AG73" s="239">
        <v>99</v>
      </c>
      <c r="AH73" s="239" t="s">
        <v>527</v>
      </c>
      <c r="AI73" s="239" t="s">
        <v>1482</v>
      </c>
      <c r="AJ73" s="239" t="s">
        <v>281</v>
      </c>
      <c r="AK73" s="239">
        <v>800</v>
      </c>
      <c r="AL73" s="188"/>
      <c r="AM73" s="239">
        <v>10</v>
      </c>
      <c r="AN73" s="239">
        <v>70</v>
      </c>
      <c r="AO73" s="239">
        <v>60</v>
      </c>
      <c r="AP73" s="239"/>
      <c r="AQ73" s="239"/>
      <c r="AR73" s="239"/>
      <c r="AS73" s="239">
        <v>20</v>
      </c>
      <c r="AT73" s="239">
        <v>100</v>
      </c>
      <c r="AU73" s="239">
        <v>70</v>
      </c>
      <c r="AV73" s="188"/>
      <c r="AW73" s="188"/>
      <c r="AX73" s="188"/>
    </row>
    <row r="74" spans="2:50" ht="15" customHeight="1">
      <c r="B74" s="246" t="s">
        <v>75</v>
      </c>
      <c r="C74" s="246">
        <v>72</v>
      </c>
      <c r="D74" s="246">
        <v>301</v>
      </c>
      <c r="E74" s="246">
        <v>432</v>
      </c>
      <c r="F74" s="246">
        <v>40</v>
      </c>
      <c r="G74" s="246">
        <v>140</v>
      </c>
      <c r="H74" s="246">
        <v>10</v>
      </c>
      <c r="I74" s="246">
        <v>43</v>
      </c>
      <c r="J74" s="246">
        <v>140</v>
      </c>
      <c r="K74" s="246">
        <v>150.5</v>
      </c>
      <c r="L74" s="246">
        <v>0</v>
      </c>
      <c r="M74" s="246">
        <v>15</v>
      </c>
      <c r="AE74" s="188"/>
      <c r="AF74" s="239" t="s">
        <v>853</v>
      </c>
      <c r="AG74" s="239">
        <v>184</v>
      </c>
      <c r="AH74" s="239" t="s">
        <v>1737</v>
      </c>
      <c r="AI74" s="239" t="s">
        <v>1531</v>
      </c>
      <c r="AJ74" s="239" t="s">
        <v>288</v>
      </c>
      <c r="AK74" s="239">
        <v>1500</v>
      </c>
      <c r="AL74" s="188"/>
      <c r="AM74" s="239">
        <v>18</v>
      </c>
      <c r="AN74" s="239">
        <v>70</v>
      </c>
      <c r="AO74" s="239">
        <v>108</v>
      </c>
      <c r="AP74" s="239"/>
      <c r="AQ74" s="239"/>
      <c r="AR74" s="239">
        <v>10</v>
      </c>
      <c r="AS74" s="239">
        <v>23</v>
      </c>
      <c r="AT74" s="239">
        <v>40</v>
      </c>
      <c r="AU74" s="239">
        <v>80.5</v>
      </c>
      <c r="AV74" s="188"/>
      <c r="AW74" s="188"/>
      <c r="AX74" s="188"/>
    </row>
    <row r="75" spans="2:50" ht="15" customHeight="1">
      <c r="B75" s="246" t="s">
        <v>80</v>
      </c>
      <c r="C75" s="246">
        <v>25</v>
      </c>
      <c r="D75" s="246">
        <v>0</v>
      </c>
      <c r="E75" s="246">
        <v>237</v>
      </c>
      <c r="F75" s="246">
        <v>25</v>
      </c>
      <c r="G75" s="246">
        <v>0</v>
      </c>
      <c r="H75" s="246">
        <v>0</v>
      </c>
      <c r="I75" s="246">
        <v>0</v>
      </c>
      <c r="J75" s="246">
        <v>0</v>
      </c>
      <c r="K75" s="246">
        <v>0</v>
      </c>
      <c r="L75" s="246">
        <v>0</v>
      </c>
      <c r="M75" s="246">
        <v>0</v>
      </c>
      <c r="AE75" s="188"/>
      <c r="AF75" s="27" t="s">
        <v>859</v>
      </c>
      <c r="AG75" s="40">
        <v>6</v>
      </c>
      <c r="AH75" s="40" t="s">
        <v>1877</v>
      </c>
      <c r="AI75" s="40" t="s">
        <v>1448</v>
      </c>
      <c r="AJ75" s="40" t="s">
        <v>806</v>
      </c>
      <c r="AK75" s="40">
        <v>300</v>
      </c>
      <c r="AL75" s="188"/>
      <c r="AM75" s="40">
        <v>60</v>
      </c>
      <c r="AN75" s="40">
        <v>60</v>
      </c>
      <c r="AO75" s="40">
        <v>780</v>
      </c>
      <c r="AP75" s="188"/>
      <c r="AQ75" s="188"/>
      <c r="AR75" s="188"/>
      <c r="AS75" s="188"/>
      <c r="AT75" s="188"/>
      <c r="AU75" s="188"/>
      <c r="AV75" s="188"/>
      <c r="AW75" s="188"/>
      <c r="AX75" s="188"/>
    </row>
    <row r="76" spans="2:50" ht="15" customHeight="1">
      <c r="B76" s="246" t="s">
        <v>82</v>
      </c>
      <c r="C76" s="246">
        <v>0</v>
      </c>
      <c r="D76" s="246">
        <v>0</v>
      </c>
      <c r="E76" s="246">
        <v>0</v>
      </c>
      <c r="F76" s="246">
        <v>0</v>
      </c>
      <c r="G76" s="246">
        <v>0</v>
      </c>
      <c r="H76" s="246">
        <v>0</v>
      </c>
      <c r="I76" s="246">
        <v>0</v>
      </c>
      <c r="J76" s="246">
        <v>0</v>
      </c>
      <c r="K76" s="246">
        <v>0</v>
      </c>
      <c r="L76" s="246">
        <v>0</v>
      </c>
      <c r="M76" s="246">
        <v>0</v>
      </c>
      <c r="AE76" s="188"/>
      <c r="AF76" s="188"/>
      <c r="AG76" s="188"/>
      <c r="AH76" s="188"/>
      <c r="AI76" s="188"/>
      <c r="AJ76" s="188"/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</row>
    <row r="77" spans="2:50" ht="15" customHeight="1">
      <c r="B77" s="246" t="s">
        <v>85</v>
      </c>
      <c r="C77" s="246">
        <v>0</v>
      </c>
      <c r="D77" s="246">
        <v>0</v>
      </c>
      <c r="E77" s="246">
        <v>0</v>
      </c>
      <c r="F77" s="246">
        <v>0</v>
      </c>
      <c r="G77" s="246">
        <v>0</v>
      </c>
      <c r="H77" s="246">
        <v>0</v>
      </c>
      <c r="I77" s="246">
        <v>0</v>
      </c>
      <c r="J77" s="246">
        <v>0</v>
      </c>
      <c r="K77" s="246">
        <v>0</v>
      </c>
      <c r="L77" s="246">
        <v>0</v>
      </c>
      <c r="M77" s="246">
        <v>0</v>
      </c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</row>
    <row r="78" spans="2:50" ht="15" customHeight="1">
      <c r="B78" s="246" t="s">
        <v>87</v>
      </c>
      <c r="C78" s="246">
        <f t="shared" ref="C78:M78" si="1">SUM(C61:C77)</f>
        <v>405</v>
      </c>
      <c r="D78" s="246">
        <f t="shared" si="1"/>
        <v>301</v>
      </c>
      <c r="E78" s="246">
        <f t="shared" si="1"/>
        <v>2921.5</v>
      </c>
      <c r="F78" s="246">
        <f t="shared" si="1"/>
        <v>68</v>
      </c>
      <c r="G78" s="246">
        <f t="shared" si="1"/>
        <v>170</v>
      </c>
      <c r="H78" s="246">
        <f t="shared" si="1"/>
        <v>163</v>
      </c>
      <c r="I78" s="246">
        <f t="shared" si="1"/>
        <v>179</v>
      </c>
      <c r="J78" s="246">
        <f t="shared" si="1"/>
        <v>140</v>
      </c>
      <c r="K78" s="246">
        <f t="shared" si="1"/>
        <v>378.5</v>
      </c>
      <c r="L78" s="246">
        <f t="shared" si="1"/>
        <v>0</v>
      </c>
      <c r="M78" s="246">
        <f t="shared" si="1"/>
        <v>18</v>
      </c>
      <c r="AE78" s="188"/>
      <c r="AF78" s="188"/>
      <c r="AG78" s="188"/>
      <c r="AH78" s="188"/>
      <c r="AI78" s="188"/>
      <c r="AJ78" s="188"/>
      <c r="AK78" s="188"/>
      <c r="AL78" s="188"/>
      <c r="AM78" s="188"/>
      <c r="AN78" s="188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</row>
    <row r="79" spans="2:50" ht="15" customHeight="1">
      <c r="AE79" s="188"/>
      <c r="AF79" s="188"/>
      <c r="AG79" s="188"/>
      <c r="AH79" s="188"/>
      <c r="AI79" s="188"/>
      <c r="AJ79" s="188"/>
      <c r="AK79" s="188"/>
      <c r="AL79" s="188"/>
      <c r="AM79" s="188"/>
      <c r="AN79" s="188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</row>
    <row r="80" spans="2:50" ht="15" customHeight="1">
      <c r="AE80" s="188"/>
      <c r="AF80" s="188"/>
      <c r="AG80" s="188"/>
      <c r="AH80" s="188"/>
      <c r="AI80" s="188"/>
      <c r="AJ80" s="188"/>
      <c r="AK80" s="188"/>
      <c r="AL80" s="188"/>
      <c r="AM80" s="188"/>
      <c r="AN80" s="188"/>
      <c r="AO80" s="188"/>
      <c r="AP80" s="188"/>
      <c r="AQ80" s="239"/>
      <c r="AR80" s="239"/>
      <c r="AS80" s="188"/>
      <c r="AT80" s="188"/>
      <c r="AU80" s="188"/>
      <c r="AV80" s="188"/>
      <c r="AW80" s="188"/>
      <c r="AX80" s="188"/>
    </row>
    <row r="81" spans="2:50" ht="15" customHeight="1"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</row>
    <row r="82" spans="2:50" ht="15" customHeight="1">
      <c r="AE82" s="188"/>
      <c r="AF82" s="188"/>
      <c r="AG82" s="188"/>
      <c r="AH82" s="188"/>
      <c r="AI82" s="188"/>
      <c r="AJ82" s="188"/>
      <c r="AK82" s="188"/>
      <c r="AL82" s="188"/>
      <c r="AM82" s="188"/>
      <c r="AN82" s="188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</row>
    <row r="83" spans="2:50" ht="15" customHeight="1">
      <c r="AE83" s="188"/>
      <c r="AF83" s="188"/>
      <c r="AG83" s="188"/>
      <c r="AH83" s="188"/>
      <c r="AI83" s="188"/>
      <c r="AJ83" s="188"/>
      <c r="AK83" s="188"/>
      <c r="AL83" s="188"/>
      <c r="AM83" s="188"/>
      <c r="AN83" s="188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</row>
    <row r="84" spans="2:50" ht="15" customHeight="1"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</row>
    <row r="85" spans="2:50" ht="15" customHeight="1">
      <c r="B85" s="672" t="s">
        <v>1</v>
      </c>
      <c r="C85" s="710" t="s">
        <v>86</v>
      </c>
      <c r="D85" s="672" t="s">
        <v>88</v>
      </c>
      <c r="E85" s="672"/>
      <c r="F85" s="672"/>
      <c r="G85" s="672"/>
      <c r="H85" s="672" t="s">
        <v>96</v>
      </c>
      <c r="I85" s="672"/>
      <c r="J85" s="672" t="s">
        <v>97</v>
      </c>
      <c r="L85" s="482" t="s">
        <v>99</v>
      </c>
      <c r="M85" s="482"/>
      <c r="N85" s="482"/>
      <c r="O85" s="482"/>
      <c r="AE85" s="188"/>
      <c r="AF85" s="188"/>
      <c r="AG85" s="188"/>
      <c r="AH85" s="188"/>
      <c r="AI85" s="188"/>
      <c r="AJ85" s="188"/>
      <c r="AK85" s="188"/>
      <c r="AL85" s="188"/>
      <c r="AM85" s="188"/>
      <c r="AN85" s="188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</row>
    <row r="86" spans="2:50" ht="15" customHeight="1">
      <c r="B86" s="672"/>
      <c r="C86" s="710"/>
      <c r="D86" s="710" t="s">
        <v>134</v>
      </c>
      <c r="E86" s="710" t="s">
        <v>135</v>
      </c>
      <c r="F86" s="710" t="s">
        <v>136</v>
      </c>
      <c r="G86" s="710" t="s">
        <v>137</v>
      </c>
      <c r="H86" s="672" t="s">
        <v>141</v>
      </c>
      <c r="I86" s="672" t="s">
        <v>142</v>
      </c>
      <c r="J86" s="672"/>
      <c r="L86" s="581" t="s">
        <v>143</v>
      </c>
      <c r="M86" s="581" t="s">
        <v>129</v>
      </c>
      <c r="N86" s="581" t="s">
        <v>144</v>
      </c>
      <c r="O86" s="581" t="s">
        <v>2035</v>
      </c>
      <c r="R86" t="s">
        <v>2036</v>
      </c>
      <c r="S86">
        <v>833</v>
      </c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</row>
    <row r="87" spans="2:50" ht="15" customHeight="1">
      <c r="B87" s="672"/>
      <c r="C87" s="710"/>
      <c r="D87" s="710"/>
      <c r="E87" s="710"/>
      <c r="F87" s="710"/>
      <c r="G87" s="710"/>
      <c r="H87" s="672"/>
      <c r="I87" s="672"/>
      <c r="J87" s="672"/>
      <c r="L87" s="581"/>
      <c r="M87" s="581"/>
      <c r="N87" s="581"/>
      <c r="O87" s="581"/>
      <c r="R87" t="s">
        <v>2037</v>
      </c>
      <c r="S87">
        <f>C133+E133+F133+G133+H133+I133+J133+L133+M133+N133+O133+P133</f>
        <v>436</v>
      </c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</row>
    <row r="88" spans="2:50" ht="15" customHeight="1">
      <c r="B88" s="173" t="s">
        <v>18</v>
      </c>
      <c r="C88" s="173">
        <v>14</v>
      </c>
      <c r="D88" s="173">
        <v>2</v>
      </c>
      <c r="E88" s="173">
        <v>0</v>
      </c>
      <c r="F88" s="173">
        <v>0</v>
      </c>
      <c r="G88" s="173">
        <v>1</v>
      </c>
      <c r="H88" s="173">
        <v>4</v>
      </c>
      <c r="I88" s="173">
        <v>0</v>
      </c>
      <c r="J88" s="173">
        <v>2</v>
      </c>
      <c r="L88" s="246">
        <v>34</v>
      </c>
      <c r="M88" s="246">
        <v>0</v>
      </c>
      <c r="N88" s="246">
        <v>0</v>
      </c>
      <c r="O88" s="246">
        <v>286</v>
      </c>
      <c r="R88" t="s">
        <v>97</v>
      </c>
      <c r="S88">
        <v>193</v>
      </c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</row>
    <row r="89" spans="2:50" ht="15" customHeight="1">
      <c r="B89" s="173" t="s">
        <v>38</v>
      </c>
      <c r="C89" s="173">
        <v>27</v>
      </c>
      <c r="D89" s="173">
        <v>0</v>
      </c>
      <c r="E89" s="173">
        <v>0</v>
      </c>
      <c r="F89" s="173">
        <v>0</v>
      </c>
      <c r="G89" s="173">
        <v>0</v>
      </c>
      <c r="H89" s="173">
        <v>2</v>
      </c>
      <c r="I89" s="173">
        <v>1</v>
      </c>
      <c r="J89" s="173">
        <v>13</v>
      </c>
      <c r="L89" s="246">
        <v>35</v>
      </c>
      <c r="M89" s="246">
        <v>0</v>
      </c>
      <c r="N89" s="246">
        <v>2</v>
      </c>
      <c r="O89" s="246">
        <v>210</v>
      </c>
      <c r="R89" t="s">
        <v>2179</v>
      </c>
      <c r="S89">
        <f>SUM(C105:I105)</f>
        <v>283</v>
      </c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</row>
    <row r="90" spans="2:50" ht="15" customHeight="1">
      <c r="B90" s="173" t="s">
        <v>43</v>
      </c>
      <c r="C90" s="173">
        <v>28</v>
      </c>
      <c r="D90" s="173">
        <v>1</v>
      </c>
      <c r="E90" s="173">
        <v>0</v>
      </c>
      <c r="F90" s="173">
        <v>0</v>
      </c>
      <c r="G90" s="173">
        <v>0</v>
      </c>
      <c r="H90" s="173">
        <v>1</v>
      </c>
      <c r="I90" s="173">
        <v>0</v>
      </c>
      <c r="J90" s="173">
        <v>2</v>
      </c>
      <c r="L90" s="246">
        <v>63</v>
      </c>
      <c r="M90" s="246">
        <v>0</v>
      </c>
      <c r="N90" s="246">
        <v>2</v>
      </c>
      <c r="O90" s="246">
        <v>342</v>
      </c>
      <c r="R90" t="s">
        <v>2180</v>
      </c>
      <c r="S90">
        <v>200</v>
      </c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</row>
    <row r="91" spans="2:50" ht="15" customHeight="1">
      <c r="B91" s="173" t="s">
        <v>44</v>
      </c>
      <c r="C91" s="173">
        <v>10</v>
      </c>
      <c r="D91" s="173">
        <v>0</v>
      </c>
      <c r="E91" s="173">
        <v>0</v>
      </c>
      <c r="F91" s="173">
        <v>0</v>
      </c>
      <c r="G91" s="173">
        <v>0</v>
      </c>
      <c r="H91" s="173">
        <v>2</v>
      </c>
      <c r="I91" s="173">
        <v>0</v>
      </c>
      <c r="J91" s="173">
        <v>8</v>
      </c>
      <c r="L91" s="246">
        <v>12</v>
      </c>
      <c r="M91" s="246">
        <v>0</v>
      </c>
      <c r="N91" s="246">
        <v>0</v>
      </c>
      <c r="O91" s="246">
        <v>48</v>
      </c>
      <c r="AE91" s="188"/>
      <c r="AF91" s="239"/>
      <c r="AG91" s="239"/>
      <c r="AH91" s="239"/>
      <c r="AI91" s="239"/>
      <c r="AJ91" s="239"/>
      <c r="AK91" s="239"/>
      <c r="AL91" s="188"/>
      <c r="AM91" s="188"/>
      <c r="AN91" s="188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</row>
    <row r="92" spans="2:50" ht="15" customHeight="1">
      <c r="B92" s="173" t="s">
        <v>46</v>
      </c>
      <c r="C92" s="173">
        <v>26</v>
      </c>
      <c r="D92" s="173">
        <v>0</v>
      </c>
      <c r="E92" s="173">
        <v>0</v>
      </c>
      <c r="F92" s="173">
        <v>0</v>
      </c>
      <c r="G92" s="173">
        <v>0</v>
      </c>
      <c r="H92" s="173">
        <v>1</v>
      </c>
      <c r="I92" s="173">
        <v>0</v>
      </c>
      <c r="J92" s="173">
        <v>14</v>
      </c>
      <c r="L92" s="246">
        <v>77</v>
      </c>
      <c r="M92" s="246">
        <v>0</v>
      </c>
      <c r="N92" s="246">
        <v>0</v>
      </c>
      <c r="O92" s="246">
        <v>308</v>
      </c>
      <c r="AE92" s="188"/>
      <c r="AF92" s="239"/>
      <c r="AG92" s="188"/>
      <c r="AH92" s="239"/>
      <c r="AI92" s="239"/>
      <c r="AJ92" s="239"/>
      <c r="AK92" s="188"/>
      <c r="AL92" s="188"/>
      <c r="AM92" s="188"/>
      <c r="AN92" s="188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</row>
    <row r="93" spans="2:50" ht="15" customHeight="1">
      <c r="B93" s="173" t="s">
        <v>47</v>
      </c>
      <c r="C93" s="173">
        <v>33</v>
      </c>
      <c r="D93" s="173">
        <v>1</v>
      </c>
      <c r="E93" s="173">
        <v>0</v>
      </c>
      <c r="F93" s="173">
        <v>0</v>
      </c>
      <c r="G93" s="173">
        <v>0</v>
      </c>
      <c r="H93" s="173">
        <v>1</v>
      </c>
      <c r="I93" s="173">
        <v>1</v>
      </c>
      <c r="J93" s="173">
        <v>8</v>
      </c>
      <c r="L93" s="246">
        <v>126</v>
      </c>
      <c r="M93" s="246">
        <v>1</v>
      </c>
      <c r="N93" s="246">
        <v>1</v>
      </c>
      <c r="O93" s="246">
        <v>504</v>
      </c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</row>
    <row r="94" spans="2:50" ht="15" customHeight="1">
      <c r="B94" s="173" t="s">
        <v>49</v>
      </c>
      <c r="C94" s="173">
        <v>5</v>
      </c>
      <c r="D94" s="173">
        <v>0</v>
      </c>
      <c r="E94" s="173">
        <v>0</v>
      </c>
      <c r="F94" s="173">
        <v>0</v>
      </c>
      <c r="G94" s="173">
        <v>0</v>
      </c>
      <c r="H94" s="173">
        <v>0</v>
      </c>
      <c r="I94" s="173">
        <v>0</v>
      </c>
      <c r="J94" s="173">
        <v>3</v>
      </c>
      <c r="L94" s="246">
        <v>6</v>
      </c>
      <c r="M94" s="246">
        <v>9</v>
      </c>
      <c r="N94" s="246">
        <v>0</v>
      </c>
      <c r="O94" s="246">
        <v>168</v>
      </c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88"/>
      <c r="AR94" s="188"/>
      <c r="AS94" s="188"/>
      <c r="AT94" s="188"/>
      <c r="AU94" s="188"/>
      <c r="AV94" s="188"/>
      <c r="AW94" s="188"/>
      <c r="AX94" s="188"/>
    </row>
    <row r="95" spans="2:50" ht="15" customHeight="1">
      <c r="B95" s="173" t="s">
        <v>67</v>
      </c>
      <c r="C95" s="173">
        <v>23</v>
      </c>
      <c r="D95" s="173">
        <v>1</v>
      </c>
      <c r="E95" s="173">
        <v>0</v>
      </c>
      <c r="F95" s="173">
        <v>0</v>
      </c>
      <c r="G95" s="173">
        <v>0</v>
      </c>
      <c r="H95" s="173">
        <v>3</v>
      </c>
      <c r="I95" s="173">
        <v>0</v>
      </c>
      <c r="J95" s="173">
        <v>17</v>
      </c>
      <c r="L95" s="246">
        <v>13</v>
      </c>
      <c r="M95" s="246">
        <v>0</v>
      </c>
      <c r="N95" s="246">
        <v>0</v>
      </c>
      <c r="O95" s="246">
        <v>48</v>
      </c>
      <c r="AE95" s="188"/>
      <c r="AF95" s="188"/>
      <c r="AG95" s="188"/>
      <c r="AH95" s="188"/>
      <c r="AI95" s="188"/>
      <c r="AJ95" s="188"/>
      <c r="AK95" s="188"/>
      <c r="AL95" s="188"/>
      <c r="AM95" s="188"/>
      <c r="AN95" s="188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</row>
    <row r="96" spans="2:50" ht="15" customHeight="1">
      <c r="B96" s="173" t="s">
        <v>68</v>
      </c>
      <c r="C96" s="173">
        <v>11</v>
      </c>
      <c r="D96" s="173">
        <v>0</v>
      </c>
      <c r="E96" s="173">
        <v>0</v>
      </c>
      <c r="F96" s="173">
        <v>0</v>
      </c>
      <c r="G96" s="173">
        <v>0</v>
      </c>
      <c r="H96" s="173">
        <v>2</v>
      </c>
      <c r="I96" s="173">
        <v>0</v>
      </c>
      <c r="J96" s="173">
        <v>8</v>
      </c>
      <c r="L96" s="246">
        <v>0</v>
      </c>
      <c r="M96" s="246">
        <v>0</v>
      </c>
      <c r="N96" s="246">
        <v>0</v>
      </c>
      <c r="O96" s="246">
        <v>0</v>
      </c>
      <c r="AE96" s="188"/>
      <c r="AF96" s="188"/>
      <c r="AG96" s="188"/>
      <c r="AH96" s="188"/>
      <c r="AI96" s="188"/>
      <c r="AJ96" s="188"/>
      <c r="AK96" s="188"/>
      <c r="AL96" s="188"/>
      <c r="AM96" s="188"/>
      <c r="AN96" s="188"/>
      <c r="AO96" s="188"/>
      <c r="AP96" s="188"/>
      <c r="AQ96" s="188"/>
      <c r="AR96" s="188"/>
      <c r="AS96" s="188"/>
      <c r="AT96" s="188"/>
      <c r="AU96" s="188"/>
      <c r="AV96" s="188"/>
      <c r="AW96" s="188"/>
      <c r="AX96" s="188"/>
    </row>
    <row r="97" spans="2:50" ht="15" customHeight="1">
      <c r="B97" s="173" t="s">
        <v>69</v>
      </c>
      <c r="C97" s="173">
        <v>2</v>
      </c>
      <c r="D97" s="173">
        <v>0</v>
      </c>
      <c r="E97" s="173">
        <v>0</v>
      </c>
      <c r="F97" s="173">
        <v>0</v>
      </c>
      <c r="G97" s="173">
        <v>0</v>
      </c>
      <c r="H97" s="173">
        <v>0</v>
      </c>
      <c r="I97" s="173">
        <v>0</v>
      </c>
      <c r="J97" s="173">
        <v>2</v>
      </c>
      <c r="L97" s="246">
        <v>0</v>
      </c>
      <c r="M97" s="246">
        <v>0</v>
      </c>
      <c r="N97" s="246">
        <v>0</v>
      </c>
      <c r="O97" s="246">
        <v>0</v>
      </c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</row>
    <row r="98" spans="2:50" ht="15" customHeight="1">
      <c r="B98" s="173" t="s">
        <v>71</v>
      </c>
      <c r="C98" s="173">
        <v>7</v>
      </c>
      <c r="D98" s="173">
        <v>0</v>
      </c>
      <c r="E98" s="173">
        <v>3</v>
      </c>
      <c r="F98" s="173">
        <v>0</v>
      </c>
      <c r="G98" s="173">
        <v>0</v>
      </c>
      <c r="H98" s="173">
        <v>0</v>
      </c>
      <c r="I98" s="173">
        <v>0</v>
      </c>
      <c r="J98" s="173">
        <v>24</v>
      </c>
      <c r="L98" s="246">
        <v>0</v>
      </c>
      <c r="M98" s="246">
        <v>0</v>
      </c>
      <c r="N98" s="246">
        <v>0</v>
      </c>
      <c r="O98" s="246">
        <v>0</v>
      </c>
      <c r="AE98" s="188"/>
      <c r="AF98" s="188"/>
      <c r="AG98" s="188"/>
      <c r="AH98" s="188"/>
      <c r="AI98" s="188"/>
      <c r="AJ98" s="188"/>
      <c r="AK98" s="188"/>
      <c r="AL98" s="188"/>
      <c r="AM98" s="188"/>
      <c r="AN98" s="188"/>
      <c r="AO98" s="188"/>
      <c r="AP98" s="188"/>
      <c r="AQ98" s="188"/>
      <c r="AR98" s="188"/>
      <c r="AS98" s="188"/>
      <c r="AT98" s="188"/>
      <c r="AU98" s="188"/>
      <c r="AV98" s="188"/>
      <c r="AW98" s="188"/>
      <c r="AX98" s="188"/>
    </row>
    <row r="99" spans="2:50" ht="15" customHeight="1">
      <c r="B99" s="173" t="s">
        <v>72</v>
      </c>
      <c r="C99" s="173">
        <v>0</v>
      </c>
      <c r="D99" s="173">
        <v>0</v>
      </c>
      <c r="E99" s="173">
        <v>0</v>
      </c>
      <c r="F99" s="173">
        <v>3</v>
      </c>
      <c r="G99" s="173">
        <v>0</v>
      </c>
      <c r="H99" s="173">
        <v>0</v>
      </c>
      <c r="I99" s="173">
        <v>0</v>
      </c>
      <c r="J99" s="173">
        <v>30</v>
      </c>
      <c r="L99" s="246">
        <v>0</v>
      </c>
      <c r="M99" s="246">
        <v>0</v>
      </c>
      <c r="N99" s="246">
        <v>0</v>
      </c>
      <c r="O99" s="246">
        <v>0</v>
      </c>
      <c r="AE99" s="188"/>
      <c r="AF99" s="188"/>
      <c r="AG99" s="188"/>
      <c r="AH99" s="188"/>
      <c r="AI99" s="188"/>
      <c r="AJ99" s="188"/>
      <c r="AK99" s="188"/>
      <c r="AL99" s="188"/>
      <c r="AM99" s="188"/>
      <c r="AN99" s="188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</row>
    <row r="100" spans="2:50" ht="15" customHeight="1">
      <c r="B100" s="173" t="s">
        <v>73</v>
      </c>
      <c r="C100" s="173">
        <v>6</v>
      </c>
      <c r="D100" s="173">
        <v>0</v>
      </c>
      <c r="E100" s="173">
        <v>0</v>
      </c>
      <c r="F100" s="173">
        <v>0</v>
      </c>
      <c r="G100" s="173">
        <v>0</v>
      </c>
      <c r="H100" s="173">
        <v>1</v>
      </c>
      <c r="I100" s="173">
        <v>2</v>
      </c>
      <c r="J100" s="173">
        <v>37</v>
      </c>
      <c r="L100" s="246">
        <v>0</v>
      </c>
      <c r="M100" s="246">
        <v>0</v>
      </c>
      <c r="N100" s="246">
        <v>0</v>
      </c>
      <c r="O100" s="246">
        <v>0</v>
      </c>
    </row>
    <row r="101" spans="2:50" ht="15" customHeight="1">
      <c r="B101" s="173" t="s">
        <v>75</v>
      </c>
      <c r="C101" s="173">
        <v>40</v>
      </c>
      <c r="D101" s="173">
        <v>3</v>
      </c>
      <c r="E101" s="173">
        <v>11</v>
      </c>
      <c r="F101" s="173">
        <v>0</v>
      </c>
      <c r="G101" s="173">
        <v>3</v>
      </c>
      <c r="H101" s="173">
        <v>0</v>
      </c>
      <c r="I101" s="173">
        <v>0</v>
      </c>
      <c r="J101" s="173">
        <v>15</v>
      </c>
      <c r="L101" s="246">
        <v>10</v>
      </c>
      <c r="M101" s="246">
        <v>1</v>
      </c>
      <c r="N101" s="246">
        <v>0</v>
      </c>
      <c r="O101" s="246">
        <v>345</v>
      </c>
    </row>
    <row r="102" spans="2:50" ht="15" customHeight="1">
      <c r="B102" s="173" t="s">
        <v>80</v>
      </c>
      <c r="C102" s="173">
        <v>1</v>
      </c>
      <c r="D102" s="173">
        <v>0</v>
      </c>
      <c r="E102" s="173">
        <v>0</v>
      </c>
      <c r="F102" s="173">
        <v>0</v>
      </c>
      <c r="G102" s="173">
        <v>0</v>
      </c>
      <c r="H102" s="173">
        <v>0</v>
      </c>
      <c r="I102" s="173">
        <v>0</v>
      </c>
      <c r="J102" s="173">
        <v>4</v>
      </c>
      <c r="L102" s="246">
        <v>0</v>
      </c>
      <c r="M102" s="246">
        <v>0</v>
      </c>
      <c r="N102" s="246">
        <v>0</v>
      </c>
      <c r="O102" s="246">
        <v>0</v>
      </c>
    </row>
    <row r="103" spans="2:50" ht="15" customHeight="1">
      <c r="B103" s="173" t="s">
        <v>82</v>
      </c>
      <c r="C103" s="173">
        <v>0</v>
      </c>
      <c r="D103" s="173">
        <v>0</v>
      </c>
      <c r="E103" s="173">
        <v>0</v>
      </c>
      <c r="F103" s="173">
        <v>0</v>
      </c>
      <c r="G103" s="173">
        <v>0</v>
      </c>
      <c r="H103" s="173">
        <v>0</v>
      </c>
      <c r="I103" s="173">
        <v>0</v>
      </c>
      <c r="J103" s="173">
        <v>0</v>
      </c>
      <c r="L103" s="246">
        <v>0</v>
      </c>
      <c r="M103" s="246">
        <v>0</v>
      </c>
      <c r="N103" s="246">
        <v>0</v>
      </c>
      <c r="O103" s="246">
        <v>0</v>
      </c>
    </row>
    <row r="104" spans="2:50" ht="15" customHeight="1">
      <c r="B104" s="173" t="s">
        <v>85</v>
      </c>
      <c r="C104" s="173">
        <v>0</v>
      </c>
      <c r="D104" s="173">
        <v>0</v>
      </c>
      <c r="E104" s="173">
        <v>0</v>
      </c>
      <c r="F104" s="173">
        <v>0</v>
      </c>
      <c r="G104" s="173">
        <v>0</v>
      </c>
      <c r="H104" s="173">
        <v>0</v>
      </c>
      <c r="I104" s="173">
        <v>0</v>
      </c>
      <c r="J104" s="173">
        <v>6</v>
      </c>
      <c r="L104" s="246">
        <v>0</v>
      </c>
      <c r="M104" s="246">
        <v>0</v>
      </c>
      <c r="N104" s="246">
        <v>0</v>
      </c>
      <c r="O104" s="246">
        <v>0</v>
      </c>
    </row>
    <row r="105" spans="2:50" ht="15" customHeight="1">
      <c r="B105" s="173" t="s">
        <v>87</v>
      </c>
      <c r="C105" s="173">
        <f t="shared" ref="C105:I105" si="2">SUM(C88:C104)</f>
        <v>233</v>
      </c>
      <c r="D105" s="173">
        <f t="shared" si="2"/>
        <v>8</v>
      </c>
      <c r="E105" s="173">
        <f t="shared" si="2"/>
        <v>14</v>
      </c>
      <c r="F105" s="173">
        <f t="shared" si="2"/>
        <v>3</v>
      </c>
      <c r="G105" s="173">
        <f t="shared" si="2"/>
        <v>4</v>
      </c>
      <c r="H105" s="173">
        <f t="shared" si="2"/>
        <v>17</v>
      </c>
      <c r="I105" s="173">
        <f t="shared" si="2"/>
        <v>4</v>
      </c>
      <c r="J105" s="173">
        <f>SUM(J88:J104)</f>
        <v>193</v>
      </c>
      <c r="L105" s="246">
        <f>SUM(L88:L104)</f>
        <v>376</v>
      </c>
      <c r="M105" s="246">
        <f>SUM(M88:M104)</f>
        <v>11</v>
      </c>
      <c r="N105" s="246">
        <f>SUM(N88:N104)</f>
        <v>5</v>
      </c>
      <c r="O105" s="246">
        <f>SUM(O88:O104)</f>
        <v>2259</v>
      </c>
    </row>
    <row r="109" spans="2:50" ht="15" customHeight="1">
      <c r="G109">
        <f>SUM(D105:G105)</f>
        <v>29</v>
      </c>
    </row>
    <row r="113" spans="2:20" ht="15" customHeight="1">
      <c r="B113" s="581" t="s">
        <v>1</v>
      </c>
      <c r="C113" s="581" t="s">
        <v>89</v>
      </c>
      <c r="D113" s="581"/>
      <c r="E113" s="581"/>
      <c r="F113" s="581"/>
      <c r="G113" s="581"/>
      <c r="H113" s="581"/>
      <c r="I113" s="581"/>
      <c r="J113" s="581" t="s">
        <v>91</v>
      </c>
      <c r="K113" s="581"/>
      <c r="L113" s="581"/>
      <c r="M113" s="581"/>
      <c r="N113" s="581"/>
      <c r="O113" s="581"/>
      <c r="P113" s="581"/>
    </row>
    <row r="114" spans="2:20" ht="15" customHeight="1">
      <c r="B114" s="581"/>
      <c r="C114" s="581" t="s">
        <v>138</v>
      </c>
      <c r="D114" s="581"/>
      <c r="E114" s="581" t="s">
        <v>90</v>
      </c>
      <c r="F114" s="581" t="s">
        <v>139</v>
      </c>
      <c r="G114" s="581" t="s">
        <v>141</v>
      </c>
      <c r="H114" s="581" t="s">
        <v>140</v>
      </c>
      <c r="I114" s="581"/>
      <c r="J114" s="581" t="s">
        <v>138</v>
      </c>
      <c r="K114" s="581"/>
      <c r="L114" s="581" t="s">
        <v>139</v>
      </c>
      <c r="M114" s="581" t="s">
        <v>140</v>
      </c>
      <c r="N114" s="581"/>
      <c r="O114" s="581" t="s">
        <v>171</v>
      </c>
      <c r="P114" s="581" t="s">
        <v>90</v>
      </c>
    </row>
    <row r="115" spans="2:20" ht="15" customHeight="1">
      <c r="B115" s="581"/>
      <c r="C115" s="246" t="s">
        <v>169</v>
      </c>
      <c r="D115" s="246" t="s">
        <v>8</v>
      </c>
      <c r="E115" s="581"/>
      <c r="F115" s="581"/>
      <c r="G115" s="581"/>
      <c r="H115" s="246" t="s">
        <v>141</v>
      </c>
      <c r="I115" s="246" t="s">
        <v>142</v>
      </c>
      <c r="J115" s="246" t="s">
        <v>169</v>
      </c>
      <c r="K115" s="246" t="s">
        <v>8</v>
      </c>
      <c r="L115" s="581"/>
      <c r="M115" s="246" t="s">
        <v>141</v>
      </c>
      <c r="N115" s="246" t="s">
        <v>142</v>
      </c>
      <c r="O115" s="581"/>
      <c r="P115" s="581"/>
    </row>
    <row r="116" spans="2:20" ht="15" customHeight="1">
      <c r="B116" s="246" t="s">
        <v>18</v>
      </c>
      <c r="C116" s="246">
        <v>8</v>
      </c>
      <c r="D116" s="246">
        <v>120</v>
      </c>
      <c r="E116" s="246">
        <v>0</v>
      </c>
      <c r="F116" s="246">
        <v>1</v>
      </c>
      <c r="G116" s="246">
        <v>0</v>
      </c>
      <c r="H116" s="246">
        <v>0</v>
      </c>
      <c r="I116" s="246">
        <v>0</v>
      </c>
      <c r="J116" s="246">
        <v>8</v>
      </c>
      <c r="K116" s="246">
        <v>70</v>
      </c>
      <c r="L116" s="246">
        <v>1</v>
      </c>
      <c r="M116" s="246">
        <v>1</v>
      </c>
      <c r="N116" s="246">
        <v>1</v>
      </c>
      <c r="O116" s="246">
        <v>0</v>
      </c>
      <c r="P116" s="246">
        <v>3</v>
      </c>
    </row>
    <row r="117" spans="2:20" ht="15" customHeight="1">
      <c r="B117" s="246" t="s">
        <v>38</v>
      </c>
      <c r="C117" s="246">
        <v>6</v>
      </c>
      <c r="D117" s="246">
        <v>110</v>
      </c>
      <c r="E117" s="246">
        <v>0</v>
      </c>
      <c r="F117" s="246">
        <v>9</v>
      </c>
      <c r="G117" s="246">
        <v>2</v>
      </c>
      <c r="H117" s="246">
        <v>4</v>
      </c>
      <c r="I117" s="246">
        <v>2</v>
      </c>
      <c r="J117" s="246">
        <v>16</v>
      </c>
      <c r="K117" s="246">
        <v>130</v>
      </c>
      <c r="L117" s="246">
        <v>6</v>
      </c>
      <c r="M117" s="246">
        <v>5</v>
      </c>
      <c r="N117" s="246">
        <v>9</v>
      </c>
      <c r="O117" s="246">
        <v>0</v>
      </c>
      <c r="P117" s="246">
        <v>1</v>
      </c>
    </row>
    <row r="118" spans="2:20" ht="15" customHeight="1">
      <c r="B118" s="246" t="s">
        <v>43</v>
      </c>
      <c r="C118" s="246">
        <v>6</v>
      </c>
      <c r="D118" s="246">
        <v>120</v>
      </c>
      <c r="E118" s="246">
        <v>1</v>
      </c>
      <c r="F118" s="246">
        <v>1</v>
      </c>
      <c r="G118" s="246">
        <v>0</v>
      </c>
      <c r="H118" s="246">
        <v>0</v>
      </c>
      <c r="I118" s="246">
        <v>3</v>
      </c>
      <c r="J118" s="246">
        <v>17</v>
      </c>
      <c r="K118" s="246">
        <v>170</v>
      </c>
      <c r="L118" s="246">
        <v>5</v>
      </c>
      <c r="M118" s="246">
        <v>14</v>
      </c>
      <c r="N118" s="246">
        <v>2</v>
      </c>
      <c r="O118" s="246">
        <v>0</v>
      </c>
      <c r="P118" s="246">
        <v>0</v>
      </c>
    </row>
    <row r="119" spans="2:20" ht="15" customHeight="1">
      <c r="B119" s="246" t="s">
        <v>44</v>
      </c>
      <c r="C119" s="246">
        <v>4</v>
      </c>
      <c r="D119" s="246">
        <v>75</v>
      </c>
      <c r="E119" s="246">
        <v>3</v>
      </c>
      <c r="F119" s="246">
        <v>1</v>
      </c>
      <c r="G119" s="246">
        <v>0</v>
      </c>
      <c r="H119" s="246">
        <v>2</v>
      </c>
      <c r="I119" s="246">
        <v>0</v>
      </c>
      <c r="J119" s="246">
        <v>13</v>
      </c>
      <c r="K119" s="246">
        <v>115</v>
      </c>
      <c r="L119" s="246">
        <v>6</v>
      </c>
      <c r="M119" s="246">
        <v>10</v>
      </c>
      <c r="N119" s="246">
        <v>0</v>
      </c>
      <c r="O119" s="246">
        <v>0</v>
      </c>
      <c r="P119" s="246">
        <v>3</v>
      </c>
    </row>
    <row r="120" spans="2:20" ht="15" customHeight="1">
      <c r="B120" s="246" t="s">
        <v>46</v>
      </c>
      <c r="C120" s="246">
        <v>5</v>
      </c>
      <c r="D120" s="246">
        <v>60</v>
      </c>
      <c r="E120" s="246">
        <v>2</v>
      </c>
      <c r="F120" s="246">
        <v>5</v>
      </c>
      <c r="G120" s="246">
        <v>2</v>
      </c>
      <c r="H120" s="246">
        <v>1</v>
      </c>
      <c r="I120" s="246">
        <v>0</v>
      </c>
      <c r="J120" s="246">
        <v>9</v>
      </c>
      <c r="K120" s="246">
        <v>82</v>
      </c>
      <c r="L120" s="246">
        <v>7</v>
      </c>
      <c r="M120" s="246">
        <v>2</v>
      </c>
      <c r="N120" s="246">
        <v>0</v>
      </c>
      <c r="O120" s="246">
        <v>0</v>
      </c>
      <c r="P120" s="246">
        <v>5</v>
      </c>
      <c r="T120" t="s">
        <v>2189</v>
      </c>
    </row>
    <row r="121" spans="2:20" ht="15" customHeight="1">
      <c r="B121" s="246" t="s">
        <v>47</v>
      </c>
      <c r="C121" s="246">
        <v>3</v>
      </c>
      <c r="D121" s="246">
        <v>50</v>
      </c>
      <c r="E121" s="246">
        <v>0</v>
      </c>
      <c r="F121" s="246">
        <v>7</v>
      </c>
      <c r="G121" s="246">
        <v>8</v>
      </c>
      <c r="H121" s="246">
        <v>0</v>
      </c>
      <c r="I121" s="246">
        <v>0</v>
      </c>
      <c r="J121" s="246">
        <v>12</v>
      </c>
      <c r="K121" s="246">
        <v>117.5</v>
      </c>
      <c r="L121" s="246">
        <v>5</v>
      </c>
      <c r="M121" s="246">
        <v>0</v>
      </c>
      <c r="N121" s="246">
        <v>1</v>
      </c>
      <c r="O121" s="246">
        <v>0</v>
      </c>
      <c r="P121" s="246">
        <v>0</v>
      </c>
    </row>
    <row r="122" spans="2:20" ht="15" customHeight="1">
      <c r="B122" s="246" t="s">
        <v>49</v>
      </c>
      <c r="C122" s="246">
        <v>0</v>
      </c>
      <c r="D122" s="246">
        <v>0</v>
      </c>
      <c r="E122" s="246">
        <v>0</v>
      </c>
      <c r="F122" s="246">
        <v>3</v>
      </c>
      <c r="G122" s="246">
        <v>0</v>
      </c>
      <c r="H122" s="246">
        <v>0</v>
      </c>
      <c r="I122" s="246">
        <v>0</v>
      </c>
      <c r="J122" s="246">
        <v>6</v>
      </c>
      <c r="K122" s="246">
        <v>55</v>
      </c>
      <c r="L122" s="246">
        <v>1</v>
      </c>
      <c r="M122" s="246">
        <v>3</v>
      </c>
      <c r="N122" s="246">
        <v>2</v>
      </c>
      <c r="O122" s="246">
        <v>0</v>
      </c>
      <c r="P122" s="246">
        <v>0</v>
      </c>
      <c r="T122">
        <f>C133+E133+F133+G133+H133+I133</f>
        <v>131</v>
      </c>
    </row>
    <row r="123" spans="2:20" ht="15" customHeight="1">
      <c r="B123" s="246" t="s">
        <v>67</v>
      </c>
      <c r="C123" s="246">
        <v>8</v>
      </c>
      <c r="D123" s="246">
        <v>96</v>
      </c>
      <c r="E123" s="246">
        <v>0</v>
      </c>
      <c r="F123" s="246">
        <v>6</v>
      </c>
      <c r="G123" s="246">
        <v>10</v>
      </c>
      <c r="H123" s="246">
        <v>1</v>
      </c>
      <c r="I123" s="246">
        <v>0</v>
      </c>
      <c r="J123" s="246">
        <v>30</v>
      </c>
      <c r="K123" s="246">
        <v>302</v>
      </c>
      <c r="L123" s="246">
        <v>9</v>
      </c>
      <c r="M123" s="246">
        <v>5</v>
      </c>
      <c r="N123" s="246">
        <v>4</v>
      </c>
      <c r="O123" s="246">
        <v>0</v>
      </c>
      <c r="P123" s="246">
        <v>0</v>
      </c>
    </row>
    <row r="124" spans="2:20" ht="15" customHeight="1">
      <c r="B124" s="246" t="s">
        <v>68</v>
      </c>
      <c r="C124" s="246">
        <v>0</v>
      </c>
      <c r="D124" s="246">
        <v>0</v>
      </c>
      <c r="E124" s="246">
        <v>0</v>
      </c>
      <c r="F124" s="246">
        <v>0</v>
      </c>
      <c r="G124" s="246">
        <v>0</v>
      </c>
      <c r="H124" s="246">
        <v>0</v>
      </c>
      <c r="I124" s="246">
        <v>0</v>
      </c>
      <c r="J124" s="246">
        <v>0</v>
      </c>
      <c r="K124" s="246">
        <v>0</v>
      </c>
      <c r="L124" s="246">
        <v>0</v>
      </c>
      <c r="M124" s="246">
        <v>0</v>
      </c>
      <c r="N124" s="246">
        <v>0</v>
      </c>
      <c r="O124" s="246">
        <v>0</v>
      </c>
      <c r="P124" s="246">
        <v>0</v>
      </c>
      <c r="T124" t="s">
        <v>2190</v>
      </c>
    </row>
    <row r="125" spans="2:20" ht="15" customHeight="1">
      <c r="B125" s="246" t="s">
        <v>69</v>
      </c>
      <c r="C125" s="246">
        <v>0</v>
      </c>
      <c r="D125" s="246">
        <v>0</v>
      </c>
      <c r="E125" s="246">
        <v>0</v>
      </c>
      <c r="F125" s="246">
        <v>0</v>
      </c>
      <c r="G125" s="246">
        <v>0</v>
      </c>
      <c r="H125" s="246">
        <v>0</v>
      </c>
      <c r="I125" s="246">
        <v>0</v>
      </c>
      <c r="J125" s="246">
        <v>0</v>
      </c>
      <c r="K125" s="246">
        <v>0</v>
      </c>
      <c r="L125" s="246">
        <v>0</v>
      </c>
      <c r="M125" s="246">
        <v>0</v>
      </c>
      <c r="N125" s="246">
        <v>0</v>
      </c>
      <c r="O125" s="246">
        <v>0</v>
      </c>
      <c r="P125" s="246">
        <v>0</v>
      </c>
    </row>
    <row r="126" spans="2:20" ht="15" customHeight="1">
      <c r="B126" s="246" t="s">
        <v>71</v>
      </c>
      <c r="C126" s="246">
        <v>0</v>
      </c>
      <c r="D126" s="246">
        <v>0</v>
      </c>
      <c r="E126" s="246">
        <v>0</v>
      </c>
      <c r="F126" s="246">
        <v>2</v>
      </c>
      <c r="G126" s="246">
        <v>0</v>
      </c>
      <c r="H126" s="246">
        <v>0</v>
      </c>
      <c r="I126" s="246">
        <v>0</v>
      </c>
      <c r="J126" s="246">
        <v>9</v>
      </c>
      <c r="K126" s="246">
        <v>107</v>
      </c>
      <c r="L126" s="246">
        <v>1</v>
      </c>
      <c r="M126" s="246">
        <v>3</v>
      </c>
      <c r="N126" s="246">
        <v>0</v>
      </c>
      <c r="O126" s="246">
        <v>1</v>
      </c>
      <c r="P126" s="246">
        <v>2</v>
      </c>
      <c r="T126">
        <f>J133+L133+M133+N133+O133+P133</f>
        <v>305</v>
      </c>
    </row>
    <row r="127" spans="2:20" ht="15" customHeight="1">
      <c r="B127" s="246" t="s">
        <v>72</v>
      </c>
      <c r="C127" s="246">
        <v>1</v>
      </c>
      <c r="D127" s="246">
        <v>25</v>
      </c>
      <c r="E127" s="246">
        <v>0</v>
      </c>
      <c r="F127" s="246">
        <v>1</v>
      </c>
      <c r="G127" s="246">
        <v>2</v>
      </c>
      <c r="H127" s="246">
        <v>0</v>
      </c>
      <c r="I127" s="246">
        <v>0</v>
      </c>
      <c r="J127" s="246">
        <v>18</v>
      </c>
      <c r="K127" s="246">
        <v>212</v>
      </c>
      <c r="L127" s="246">
        <v>0</v>
      </c>
      <c r="M127" s="246">
        <v>3</v>
      </c>
      <c r="N127" s="246">
        <v>0</v>
      </c>
      <c r="O127" s="246">
        <v>3</v>
      </c>
      <c r="P127" s="246">
        <v>2</v>
      </c>
    </row>
    <row r="128" spans="2:20" ht="15" customHeight="1">
      <c r="B128" s="246" t="s">
        <v>73</v>
      </c>
      <c r="C128" s="246">
        <v>0</v>
      </c>
      <c r="D128" s="246">
        <v>0</v>
      </c>
      <c r="E128" s="246">
        <v>0</v>
      </c>
      <c r="F128" s="246">
        <v>1</v>
      </c>
      <c r="G128" s="246">
        <v>0</v>
      </c>
      <c r="H128" s="246">
        <v>0</v>
      </c>
      <c r="I128" s="246">
        <v>0</v>
      </c>
      <c r="J128" s="246">
        <v>8</v>
      </c>
      <c r="K128" s="246">
        <v>97</v>
      </c>
      <c r="L128" s="246">
        <v>9</v>
      </c>
      <c r="M128" s="246">
        <v>4</v>
      </c>
      <c r="N128" s="246">
        <v>5</v>
      </c>
      <c r="O128" s="246">
        <v>4</v>
      </c>
      <c r="P128" s="246">
        <v>0</v>
      </c>
    </row>
    <row r="129" spans="2:16" ht="15" customHeight="1">
      <c r="B129" s="246" t="s">
        <v>75</v>
      </c>
      <c r="C129" s="246">
        <v>1</v>
      </c>
      <c r="D129" s="246">
        <v>20</v>
      </c>
      <c r="E129" s="246">
        <v>0</v>
      </c>
      <c r="F129" s="246">
        <v>1</v>
      </c>
      <c r="G129" s="246">
        <v>8</v>
      </c>
      <c r="H129" s="246">
        <v>0</v>
      </c>
      <c r="I129" s="246">
        <v>0</v>
      </c>
      <c r="J129" s="246">
        <v>6</v>
      </c>
      <c r="K129" s="246">
        <v>60</v>
      </c>
      <c r="L129" s="246">
        <v>4</v>
      </c>
      <c r="M129" s="246">
        <v>0</v>
      </c>
      <c r="N129" s="246">
        <v>1</v>
      </c>
      <c r="O129" s="246">
        <v>0</v>
      </c>
      <c r="P129" s="246">
        <v>0</v>
      </c>
    </row>
    <row r="130" spans="2:16" ht="15" customHeight="1">
      <c r="B130" s="246" t="s">
        <v>80</v>
      </c>
      <c r="C130" s="246">
        <v>0</v>
      </c>
      <c r="D130" s="246">
        <v>0</v>
      </c>
      <c r="E130" s="246">
        <v>0</v>
      </c>
      <c r="F130" s="246">
        <v>0</v>
      </c>
      <c r="G130" s="246">
        <v>0</v>
      </c>
      <c r="H130" s="246">
        <v>0</v>
      </c>
      <c r="I130" s="246">
        <v>0</v>
      </c>
      <c r="J130" s="246">
        <v>0</v>
      </c>
      <c r="K130" s="246">
        <v>0</v>
      </c>
      <c r="L130" s="246">
        <v>0</v>
      </c>
      <c r="M130" s="246">
        <v>0</v>
      </c>
      <c r="N130" s="246">
        <v>0</v>
      </c>
      <c r="O130" s="246">
        <v>0</v>
      </c>
      <c r="P130" s="246">
        <v>0</v>
      </c>
    </row>
    <row r="131" spans="2:16" ht="15" customHeight="1">
      <c r="B131" s="246" t="s">
        <v>82</v>
      </c>
      <c r="C131" s="246">
        <v>0</v>
      </c>
      <c r="D131" s="246">
        <v>0</v>
      </c>
      <c r="E131" s="246">
        <v>0</v>
      </c>
      <c r="F131" s="246">
        <v>0</v>
      </c>
      <c r="G131" s="246">
        <v>0</v>
      </c>
      <c r="H131" s="246">
        <v>0</v>
      </c>
      <c r="I131" s="246">
        <v>0</v>
      </c>
      <c r="J131" s="246">
        <v>0</v>
      </c>
      <c r="K131" s="246">
        <v>0</v>
      </c>
      <c r="L131" s="246">
        <v>0</v>
      </c>
      <c r="M131" s="246">
        <v>0</v>
      </c>
      <c r="N131" s="246">
        <v>0</v>
      </c>
      <c r="O131" s="246">
        <v>0</v>
      </c>
      <c r="P131" s="246">
        <v>0</v>
      </c>
    </row>
    <row r="132" spans="2:16" ht="15" customHeight="1">
      <c r="B132" s="246" t="s">
        <v>85</v>
      </c>
      <c r="C132" s="246">
        <v>0</v>
      </c>
      <c r="D132" s="246">
        <v>0</v>
      </c>
      <c r="E132" s="246">
        <v>0</v>
      </c>
      <c r="F132" s="246">
        <v>0</v>
      </c>
      <c r="G132" s="246">
        <v>0</v>
      </c>
      <c r="H132" s="246">
        <v>0</v>
      </c>
      <c r="I132" s="246">
        <v>0</v>
      </c>
      <c r="J132" s="246">
        <v>0</v>
      </c>
      <c r="K132" s="246">
        <v>0</v>
      </c>
      <c r="L132" s="246">
        <v>0</v>
      </c>
      <c r="M132" s="246">
        <v>0</v>
      </c>
      <c r="N132" s="246">
        <v>0</v>
      </c>
      <c r="O132" s="246">
        <v>0</v>
      </c>
      <c r="P132" s="246">
        <v>0</v>
      </c>
    </row>
    <row r="133" spans="2:16" ht="15" customHeight="1">
      <c r="B133" s="246" t="s">
        <v>87</v>
      </c>
      <c r="C133" s="246">
        <f t="shared" ref="C133:P133" si="3">SUM(C116:C132)</f>
        <v>42</v>
      </c>
      <c r="D133" s="246">
        <f t="shared" si="3"/>
        <v>676</v>
      </c>
      <c r="E133" s="246">
        <f t="shared" si="3"/>
        <v>6</v>
      </c>
      <c r="F133" s="246">
        <f t="shared" si="3"/>
        <v>38</v>
      </c>
      <c r="G133" s="246">
        <f t="shared" si="3"/>
        <v>32</v>
      </c>
      <c r="H133" s="246">
        <f t="shared" si="3"/>
        <v>8</v>
      </c>
      <c r="I133" s="246">
        <f t="shared" si="3"/>
        <v>5</v>
      </c>
      <c r="J133" s="246">
        <f t="shared" si="3"/>
        <v>152</v>
      </c>
      <c r="K133" s="246">
        <f t="shared" si="3"/>
        <v>1517.5</v>
      </c>
      <c r="L133" s="246">
        <f t="shared" si="3"/>
        <v>54</v>
      </c>
      <c r="M133" s="246">
        <f t="shared" si="3"/>
        <v>50</v>
      </c>
      <c r="N133" s="246">
        <f t="shared" si="3"/>
        <v>25</v>
      </c>
      <c r="O133" s="246">
        <f t="shared" si="3"/>
        <v>8</v>
      </c>
      <c r="P133" s="246">
        <f t="shared" si="3"/>
        <v>16</v>
      </c>
    </row>
  </sheetData>
  <mergeCells count="83">
    <mergeCell ref="M114:N114"/>
    <mergeCell ref="O114:O115"/>
    <mergeCell ref="B113:B115"/>
    <mergeCell ref="C113:I113"/>
    <mergeCell ref="J114:K114"/>
    <mergeCell ref="L114:L115"/>
    <mergeCell ref="J113:P113"/>
    <mergeCell ref="P114:P115"/>
    <mergeCell ref="C114:D114"/>
    <mergeCell ref="E114:E115"/>
    <mergeCell ref="F114:F115"/>
    <mergeCell ref="G114:G115"/>
    <mergeCell ref="H114:I114"/>
    <mergeCell ref="M58:M60"/>
    <mergeCell ref="B58:B60"/>
    <mergeCell ref="D85:G85"/>
    <mergeCell ref="C85:C87"/>
    <mergeCell ref="H85:I85"/>
    <mergeCell ref="H86:H87"/>
    <mergeCell ref="I86:I87"/>
    <mergeCell ref="D86:D87"/>
    <mergeCell ref="E86:E87"/>
    <mergeCell ref="F86:F87"/>
    <mergeCell ref="G86:G87"/>
    <mergeCell ref="B85:B87"/>
    <mergeCell ref="J85:J87"/>
    <mergeCell ref="L85:O85"/>
    <mergeCell ref="L86:L87"/>
    <mergeCell ref="M86:M87"/>
    <mergeCell ref="B31:B32"/>
    <mergeCell ref="C58:G58"/>
    <mergeCell ref="I58:L58"/>
    <mergeCell ref="C59:E59"/>
    <mergeCell ref="F59:F60"/>
    <mergeCell ref="G59:G60"/>
    <mergeCell ref="H58:H60"/>
    <mergeCell ref="I59:K59"/>
    <mergeCell ref="C31:F31"/>
    <mergeCell ref="A1:A3"/>
    <mergeCell ref="H1:N1"/>
    <mergeCell ref="B1:B3"/>
    <mergeCell ref="C1:C3"/>
    <mergeCell ref="M2:N2"/>
    <mergeCell ref="F2:F3"/>
    <mergeCell ref="G2:G3"/>
    <mergeCell ref="K2:K3"/>
    <mergeCell ref="AB2:AD2"/>
    <mergeCell ref="AF1:AG1"/>
    <mergeCell ref="AF2:AF3"/>
    <mergeCell ref="E2:E3"/>
    <mergeCell ref="D1:G1"/>
    <mergeCell ref="D2:D3"/>
    <mergeCell ref="O1:O3"/>
    <mergeCell ref="V2:X2"/>
    <mergeCell ref="P2:Q2"/>
    <mergeCell ref="S2:U2"/>
    <mergeCell ref="AA1:AA3"/>
    <mergeCell ref="Y2:Y3"/>
    <mergeCell ref="Z2:Z3"/>
    <mergeCell ref="R2:R3"/>
    <mergeCell ref="AE2:AE3"/>
    <mergeCell ref="AS65:AV65"/>
    <mergeCell ref="AS66:AU66"/>
    <mergeCell ref="P1:U1"/>
    <mergeCell ref="V1:Z1"/>
    <mergeCell ref="H2:I2"/>
    <mergeCell ref="J2:J3"/>
    <mergeCell ref="AJ1:AO1"/>
    <mergeCell ref="AN2:AO2"/>
    <mergeCell ref="AJ2:AJ3"/>
    <mergeCell ref="AM2:AM3"/>
    <mergeCell ref="AI1:AI3"/>
    <mergeCell ref="AK2:AK3"/>
    <mergeCell ref="AL2:AL3"/>
    <mergeCell ref="AG2:AG3"/>
    <mergeCell ref="AH1:AH3"/>
    <mergeCell ref="AB1:AE1"/>
    <mergeCell ref="N86:N87"/>
    <mergeCell ref="O86:O87"/>
    <mergeCell ref="AM65:AQ65"/>
    <mergeCell ref="AM66:AO66"/>
    <mergeCell ref="AP66:AP67"/>
    <mergeCell ref="AQ66:AQ67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B4:AG1000"/>
  <sheetViews>
    <sheetView workbookViewId="0">
      <selection activeCell="Q40" sqref="Q40"/>
    </sheetView>
  </sheetViews>
  <sheetFormatPr defaultColWidth="14.42578125" defaultRowHeight="15" customHeight="1"/>
  <cols>
    <col min="1" max="1" width="8.7109375" customWidth="1"/>
    <col min="2" max="4" width="9.140625" customWidth="1"/>
    <col min="5" max="6" width="8.7109375" customWidth="1"/>
    <col min="7" max="7" width="9.140625" customWidth="1"/>
    <col min="8" max="8" width="17.140625" customWidth="1"/>
    <col min="9" max="9" width="7.5703125" customWidth="1"/>
    <col min="10" max="15" width="8.7109375" customWidth="1"/>
    <col min="16" max="23" width="9.140625" customWidth="1"/>
    <col min="24" max="24" width="8.7109375" customWidth="1"/>
    <col min="25" max="27" width="9.140625" customWidth="1"/>
    <col min="28" max="28" width="8.7109375" customWidth="1"/>
    <col min="29" max="33" width="9.140625" customWidth="1"/>
  </cols>
  <sheetData>
    <row r="4" spans="2:33">
      <c r="Q4" t="s">
        <v>106</v>
      </c>
    </row>
    <row r="5" spans="2:33">
      <c r="U5" t="s">
        <v>9</v>
      </c>
      <c r="Z5" t="s">
        <v>868</v>
      </c>
      <c r="AD5" t="s">
        <v>869</v>
      </c>
      <c r="AG5" t="s">
        <v>152</v>
      </c>
    </row>
    <row r="6" spans="2:33">
      <c r="B6" s="8"/>
      <c r="C6" s="8" t="s">
        <v>552</v>
      </c>
      <c r="D6" s="8"/>
      <c r="G6" s="8"/>
      <c r="H6" s="8" t="s">
        <v>870</v>
      </c>
      <c r="I6" s="8"/>
      <c r="P6" s="8"/>
      <c r="Q6" s="8"/>
      <c r="R6" s="8"/>
      <c r="S6" s="8"/>
      <c r="T6" s="8"/>
      <c r="U6" s="8"/>
      <c r="V6" s="8"/>
      <c r="W6" s="8"/>
      <c r="Y6" s="8"/>
      <c r="Z6" s="8"/>
      <c r="AA6" s="8"/>
    </row>
    <row r="7" spans="2:33">
      <c r="B7" s="8"/>
      <c r="C7" s="8" t="s">
        <v>871</v>
      </c>
      <c r="D7" s="8"/>
      <c r="G7" s="8"/>
      <c r="H7" s="8" t="s">
        <v>872</v>
      </c>
      <c r="I7" s="8"/>
      <c r="P7" s="8"/>
      <c r="Q7" s="8"/>
      <c r="R7" s="8"/>
      <c r="S7" s="8"/>
      <c r="T7" s="8"/>
      <c r="U7" s="8"/>
      <c r="V7" s="8"/>
      <c r="W7" s="8"/>
      <c r="Y7" s="8"/>
      <c r="Z7" s="8"/>
      <c r="AA7" s="8"/>
      <c r="AC7" s="8"/>
      <c r="AD7" s="8"/>
      <c r="AE7" s="8"/>
      <c r="AF7" s="8"/>
      <c r="AG7" s="8"/>
    </row>
    <row r="8" spans="2:33">
      <c r="B8" s="8"/>
      <c r="C8" s="8" t="s">
        <v>873</v>
      </c>
      <c r="D8" s="8"/>
      <c r="G8" s="8"/>
      <c r="H8" s="8" t="s">
        <v>527</v>
      </c>
      <c r="I8" s="8"/>
      <c r="P8" s="8"/>
      <c r="Q8" s="8">
        <v>300</v>
      </c>
      <c r="R8" s="8"/>
      <c r="S8" s="8"/>
      <c r="T8" s="8"/>
      <c r="U8" s="8" t="s">
        <v>527</v>
      </c>
      <c r="V8" s="8"/>
      <c r="W8" s="8"/>
      <c r="Y8" s="8"/>
      <c r="Z8" s="8" t="s">
        <v>612</v>
      </c>
      <c r="AA8" s="8"/>
      <c r="AC8" s="8"/>
      <c r="AD8" s="8" t="s">
        <v>612</v>
      </c>
      <c r="AE8" s="8"/>
      <c r="AF8" s="8"/>
      <c r="AG8" s="8" t="s">
        <v>874</v>
      </c>
    </row>
    <row r="9" spans="2:33">
      <c r="B9" s="8"/>
      <c r="C9" s="8" t="s">
        <v>769</v>
      </c>
      <c r="D9" s="8"/>
      <c r="G9" s="8"/>
      <c r="H9" s="8" t="s">
        <v>527</v>
      </c>
      <c r="I9" s="8"/>
      <c r="P9" s="8"/>
      <c r="Q9" s="8" t="s">
        <v>603</v>
      </c>
      <c r="R9" s="8"/>
      <c r="S9" s="8"/>
      <c r="T9" s="8"/>
      <c r="U9" s="8" t="s">
        <v>527</v>
      </c>
      <c r="V9" s="8"/>
      <c r="W9" s="8"/>
      <c r="Y9" s="8"/>
      <c r="Z9" s="8" t="s">
        <v>612</v>
      </c>
      <c r="AA9" s="8"/>
      <c r="AC9" s="8"/>
      <c r="AD9" s="8" t="s">
        <v>256</v>
      </c>
      <c r="AE9" s="8"/>
      <c r="AF9" s="8"/>
      <c r="AG9" s="8" t="s">
        <v>657</v>
      </c>
    </row>
    <row r="10" spans="2:33">
      <c r="B10" s="8"/>
      <c r="C10" s="8" t="s">
        <v>604</v>
      </c>
      <c r="D10" s="8"/>
      <c r="G10" s="8"/>
      <c r="H10" s="8" t="s">
        <v>527</v>
      </c>
      <c r="I10" s="8"/>
      <c r="P10" s="8"/>
      <c r="Q10" s="8" t="s">
        <v>603</v>
      </c>
      <c r="R10" s="8"/>
      <c r="S10" s="8"/>
      <c r="T10" s="8"/>
      <c r="U10" s="8" t="s">
        <v>612</v>
      </c>
      <c r="V10" s="8"/>
      <c r="W10" s="8"/>
      <c r="Y10" s="8"/>
      <c r="Z10" s="8" t="s">
        <v>667</v>
      </c>
      <c r="AA10" s="8"/>
      <c r="AC10" s="8"/>
      <c r="AD10" s="8"/>
      <c r="AE10" s="8"/>
      <c r="AF10" s="8"/>
      <c r="AG10" s="8"/>
    </row>
    <row r="11" spans="2:33">
      <c r="B11" s="8"/>
      <c r="C11" s="8" t="s">
        <v>875</v>
      </c>
      <c r="D11" s="8"/>
      <c r="G11" s="8"/>
      <c r="H11" s="8" t="s">
        <v>876</v>
      </c>
      <c r="I11" s="8"/>
      <c r="P11" s="8"/>
      <c r="Q11" s="8" t="s">
        <v>674</v>
      </c>
      <c r="R11" s="8"/>
      <c r="S11" s="8"/>
      <c r="T11" s="8"/>
      <c r="U11" s="8"/>
      <c r="V11" s="8"/>
      <c r="W11" s="8"/>
      <c r="Y11" s="8"/>
      <c r="Z11" s="8" t="s">
        <v>727</v>
      </c>
      <c r="AA11" s="8"/>
      <c r="AC11" s="8"/>
      <c r="AD11" s="8"/>
      <c r="AE11" s="8"/>
      <c r="AF11" s="8"/>
      <c r="AG11" s="8"/>
    </row>
    <row r="12" spans="2:33">
      <c r="B12" s="8"/>
      <c r="C12" s="8" t="s">
        <v>747</v>
      </c>
      <c r="D12" s="8"/>
      <c r="G12" s="8"/>
      <c r="H12" s="8" t="s">
        <v>183</v>
      </c>
      <c r="I12" s="8"/>
      <c r="P12" s="8"/>
      <c r="Q12" s="8" t="s">
        <v>527</v>
      </c>
      <c r="R12" s="8"/>
      <c r="S12" s="8"/>
      <c r="T12" s="8"/>
      <c r="U12" s="8" t="s">
        <v>877</v>
      </c>
      <c r="V12" s="8"/>
      <c r="W12" s="8"/>
      <c r="Y12" s="8"/>
      <c r="Z12" s="8" t="s">
        <v>727</v>
      </c>
      <c r="AA12" s="8"/>
      <c r="AC12" s="8"/>
      <c r="AD12" s="8"/>
      <c r="AE12" s="8"/>
      <c r="AF12" s="8"/>
      <c r="AG12" s="8"/>
    </row>
    <row r="13" spans="2:33">
      <c r="B13" s="8"/>
      <c r="C13" s="8"/>
      <c r="D13" s="8"/>
      <c r="G13" s="8"/>
      <c r="H13" s="8" t="s">
        <v>878</v>
      </c>
      <c r="I13" s="8"/>
      <c r="P13" s="8"/>
      <c r="Q13" s="8" t="s">
        <v>183</v>
      </c>
      <c r="R13" s="8"/>
      <c r="S13" s="8"/>
      <c r="T13" s="8"/>
      <c r="U13" s="8" t="s">
        <v>734</v>
      </c>
      <c r="V13" s="8"/>
      <c r="W13" s="8"/>
      <c r="Y13" s="8"/>
      <c r="Z13" s="8" t="s">
        <v>727</v>
      </c>
      <c r="AA13" s="8"/>
      <c r="AC13" s="8"/>
      <c r="AD13" s="8"/>
      <c r="AE13" s="8"/>
      <c r="AF13" s="8"/>
      <c r="AG13" s="8"/>
    </row>
    <row r="14" spans="2:33">
      <c r="B14" s="8"/>
      <c r="C14" s="8"/>
      <c r="D14" s="8"/>
      <c r="G14" s="8"/>
      <c r="H14" s="8" t="s">
        <v>612</v>
      </c>
      <c r="I14" s="8"/>
      <c r="P14" s="8"/>
      <c r="Q14" s="8" t="s">
        <v>295</v>
      </c>
      <c r="R14" s="8"/>
      <c r="S14" s="8"/>
      <c r="T14" s="8"/>
      <c r="U14" s="8" t="s">
        <v>200</v>
      </c>
      <c r="V14" s="8"/>
      <c r="W14" s="8"/>
      <c r="Y14" s="8"/>
      <c r="Z14" s="8" t="s">
        <v>727</v>
      </c>
      <c r="AA14" s="8"/>
      <c r="AC14" s="8"/>
      <c r="AD14" s="8"/>
      <c r="AE14" s="8"/>
      <c r="AF14" s="8"/>
      <c r="AG14" s="8"/>
    </row>
    <row r="15" spans="2:33">
      <c r="B15" s="8"/>
      <c r="C15" s="8" t="s">
        <v>639</v>
      </c>
      <c r="D15" s="8"/>
      <c r="G15" s="8"/>
      <c r="H15" s="8" t="s">
        <v>879</v>
      </c>
      <c r="I15" s="8"/>
      <c r="P15" s="8"/>
      <c r="Q15" s="8" t="s">
        <v>612</v>
      </c>
      <c r="R15" s="8"/>
      <c r="S15" s="8"/>
      <c r="T15" s="8"/>
      <c r="U15" s="8" t="s">
        <v>880</v>
      </c>
      <c r="V15" s="8"/>
      <c r="W15" s="8"/>
      <c r="Y15" s="8"/>
      <c r="Z15" s="8" t="s">
        <v>727</v>
      </c>
      <c r="AA15" s="8"/>
      <c r="AC15" s="8"/>
      <c r="AD15" s="8"/>
      <c r="AE15" s="8"/>
      <c r="AF15" s="8"/>
      <c r="AG15" s="8"/>
    </row>
    <row r="16" spans="2:33">
      <c r="B16" s="8"/>
      <c r="C16" s="8" t="s">
        <v>732</v>
      </c>
      <c r="D16" s="8"/>
      <c r="G16" s="8"/>
      <c r="H16" s="8" t="s">
        <v>200</v>
      </c>
      <c r="I16" s="8"/>
      <c r="P16" s="8"/>
      <c r="Q16" s="8" t="s">
        <v>273</v>
      </c>
      <c r="R16" s="8"/>
      <c r="S16" s="8"/>
      <c r="T16" s="8"/>
      <c r="U16" s="8" t="s">
        <v>601</v>
      </c>
      <c r="V16" s="8"/>
      <c r="W16" s="8"/>
      <c r="Y16" s="8"/>
      <c r="Z16" s="8" t="s">
        <v>630</v>
      </c>
      <c r="AA16" s="8"/>
      <c r="AC16" s="8"/>
      <c r="AD16" s="8"/>
      <c r="AE16" s="8"/>
      <c r="AF16" s="8"/>
      <c r="AG16" s="8"/>
    </row>
    <row r="17" spans="2:33">
      <c r="B17" s="8"/>
      <c r="C17" s="8" t="s">
        <v>656</v>
      </c>
      <c r="D17" s="8"/>
      <c r="G17" s="8"/>
      <c r="H17" s="8" t="s">
        <v>881</v>
      </c>
      <c r="I17" s="8"/>
      <c r="P17" s="8"/>
      <c r="Q17" s="8" t="s">
        <v>666</v>
      </c>
      <c r="R17" s="8"/>
      <c r="S17" s="8"/>
      <c r="T17" s="8"/>
      <c r="U17" s="8" t="s">
        <v>756</v>
      </c>
      <c r="V17" s="8"/>
      <c r="W17" s="8"/>
      <c r="Y17" s="8"/>
      <c r="Z17" s="8" t="s">
        <v>630</v>
      </c>
      <c r="AA17" s="8"/>
      <c r="AC17" s="8"/>
      <c r="AD17" s="8"/>
      <c r="AE17" s="8"/>
      <c r="AF17" s="8"/>
      <c r="AG17" s="8"/>
    </row>
    <row r="18" spans="2:33">
      <c r="B18" s="8"/>
      <c r="C18" s="8" t="s">
        <v>416</v>
      </c>
      <c r="D18" s="8"/>
      <c r="G18" s="8"/>
      <c r="H18" s="118" t="s">
        <v>882</v>
      </c>
      <c r="I18" s="8"/>
      <c r="P18" s="8"/>
      <c r="Q18" s="8" t="s">
        <v>747</v>
      </c>
      <c r="R18" s="8"/>
      <c r="S18" s="8"/>
      <c r="T18" s="8"/>
      <c r="U18" s="8" t="s">
        <v>883</v>
      </c>
      <c r="V18" s="8"/>
      <c r="W18" s="8"/>
      <c r="Y18" s="8"/>
      <c r="Z18" s="8" t="s">
        <v>884</v>
      </c>
      <c r="AA18" s="8"/>
      <c r="AC18" s="8"/>
      <c r="AD18" s="8"/>
      <c r="AE18" s="8"/>
      <c r="AF18" s="8"/>
      <c r="AG18" s="8"/>
    </row>
    <row r="19" spans="2:33">
      <c r="B19" s="8"/>
      <c r="C19" s="8" t="s">
        <v>416</v>
      </c>
      <c r="D19" s="8"/>
      <c r="G19" s="8"/>
      <c r="H19" s="3" t="s">
        <v>601</v>
      </c>
      <c r="I19" s="8"/>
      <c r="P19" s="8"/>
      <c r="Q19" s="8" t="s">
        <v>885</v>
      </c>
      <c r="R19" s="8"/>
      <c r="S19" s="8"/>
      <c r="T19" s="8"/>
      <c r="U19" s="8" t="s">
        <v>886</v>
      </c>
      <c r="V19" s="8"/>
      <c r="W19" s="8"/>
      <c r="Y19" s="8"/>
      <c r="Z19" s="8" t="s">
        <v>887</v>
      </c>
      <c r="AA19" s="8"/>
      <c r="AC19" s="8"/>
      <c r="AD19" s="8"/>
      <c r="AE19" s="8"/>
      <c r="AF19" s="8"/>
      <c r="AG19" s="8"/>
    </row>
    <row r="20" spans="2:33">
      <c r="B20" s="8"/>
      <c r="C20" s="8" t="s">
        <v>888</v>
      </c>
      <c r="D20" s="8"/>
      <c r="G20" s="8"/>
      <c r="H20" s="8" t="s">
        <v>889</v>
      </c>
      <c r="I20" s="8"/>
      <c r="P20" s="8"/>
      <c r="Q20" s="8" t="s">
        <v>890</v>
      </c>
      <c r="R20" s="8"/>
      <c r="S20" s="8"/>
      <c r="T20" s="8"/>
      <c r="U20" s="8" t="s">
        <v>887</v>
      </c>
      <c r="V20" s="8"/>
      <c r="W20" s="8"/>
      <c r="Y20" s="8"/>
      <c r="Z20" s="8" t="s">
        <v>891</v>
      </c>
      <c r="AA20" s="8"/>
      <c r="AC20" s="8"/>
      <c r="AD20" s="8"/>
      <c r="AE20" s="8"/>
      <c r="AF20" s="8"/>
      <c r="AG20" s="8"/>
    </row>
    <row r="21" spans="2:33">
      <c r="B21" s="8"/>
      <c r="C21" s="8" t="s">
        <v>558</v>
      </c>
      <c r="D21" s="8"/>
      <c r="G21" s="8"/>
      <c r="H21" s="8" t="s">
        <v>728</v>
      </c>
      <c r="I21" s="8"/>
      <c r="P21" s="8"/>
      <c r="Q21" s="8" t="s">
        <v>256</v>
      </c>
      <c r="R21" s="8"/>
      <c r="S21" s="8"/>
      <c r="T21" s="8"/>
      <c r="U21" s="8" t="s">
        <v>892</v>
      </c>
      <c r="V21" s="8"/>
      <c r="W21" s="8"/>
      <c r="Y21" s="8"/>
      <c r="Z21" s="8" t="s">
        <v>537</v>
      </c>
      <c r="AA21" s="8"/>
      <c r="AC21" s="8"/>
      <c r="AD21" s="8"/>
      <c r="AE21" s="8"/>
      <c r="AF21" s="8"/>
      <c r="AG21" s="8"/>
    </row>
    <row r="22" spans="2:33">
      <c r="B22" s="8"/>
      <c r="C22" s="8" t="s">
        <v>810</v>
      </c>
      <c r="D22" s="8"/>
      <c r="G22" s="8"/>
      <c r="H22" s="8" t="s">
        <v>893</v>
      </c>
      <c r="I22" s="8"/>
      <c r="P22" s="8"/>
      <c r="Q22" s="8" t="s">
        <v>894</v>
      </c>
      <c r="R22" s="8"/>
      <c r="S22" s="8"/>
      <c r="T22" s="8"/>
      <c r="U22" s="8" t="s">
        <v>895</v>
      </c>
      <c r="V22" s="8"/>
      <c r="W22" s="8"/>
      <c r="Y22" s="8"/>
      <c r="Z22" s="8" t="s">
        <v>725</v>
      </c>
      <c r="AA22" s="8"/>
      <c r="AC22" s="8"/>
      <c r="AD22" s="8"/>
      <c r="AE22" s="8"/>
      <c r="AF22" s="8"/>
      <c r="AG22" s="8"/>
    </row>
    <row r="23" spans="2:33">
      <c r="B23" s="8"/>
      <c r="C23" s="8" t="s">
        <v>896</v>
      </c>
      <c r="D23" s="8"/>
      <c r="G23" s="8"/>
      <c r="H23" s="8" t="s">
        <v>897</v>
      </c>
      <c r="I23" s="8"/>
      <c r="P23" s="8"/>
      <c r="Q23" s="8" t="s">
        <v>605</v>
      </c>
      <c r="R23" s="8"/>
      <c r="S23" s="8"/>
      <c r="T23" s="8"/>
      <c r="U23" s="8" t="s">
        <v>246</v>
      </c>
      <c r="V23" s="8"/>
      <c r="W23" s="8"/>
      <c r="Y23" s="8"/>
      <c r="Z23" s="8" t="s">
        <v>898</v>
      </c>
      <c r="AA23" s="8"/>
      <c r="AC23" s="8"/>
      <c r="AD23" s="8"/>
      <c r="AE23" s="8"/>
      <c r="AF23" s="8"/>
      <c r="AG23" s="8"/>
    </row>
    <row r="24" spans="2:33">
      <c r="B24" s="8"/>
      <c r="C24" s="8" t="s">
        <v>899</v>
      </c>
      <c r="D24" s="8"/>
      <c r="G24" s="8"/>
      <c r="H24" s="8" t="s">
        <v>900</v>
      </c>
      <c r="I24" s="8"/>
      <c r="P24" s="8"/>
      <c r="Q24" s="8" t="s">
        <v>901</v>
      </c>
      <c r="R24" s="8"/>
      <c r="S24" s="8"/>
      <c r="T24" s="8"/>
      <c r="U24" s="8"/>
      <c r="V24" s="8"/>
      <c r="W24" s="8"/>
      <c r="Y24" s="8"/>
      <c r="Z24" s="8" t="s">
        <v>874</v>
      </c>
      <c r="AA24" s="8"/>
      <c r="AC24" s="8"/>
      <c r="AD24" s="8"/>
      <c r="AE24" s="8"/>
      <c r="AF24" s="8"/>
      <c r="AG24" s="8"/>
    </row>
    <row r="25" spans="2:33">
      <c r="B25" s="8"/>
      <c r="C25" s="8" t="s">
        <v>607</v>
      </c>
      <c r="D25" s="8"/>
      <c r="G25" s="8"/>
      <c r="H25" s="8" t="s">
        <v>902</v>
      </c>
      <c r="I25" s="8"/>
      <c r="P25" s="8"/>
      <c r="Q25" s="8"/>
      <c r="R25" s="8"/>
      <c r="S25" s="8"/>
      <c r="T25" s="8"/>
      <c r="U25" s="8" t="s">
        <v>903</v>
      </c>
      <c r="V25" s="8"/>
      <c r="W25" s="8"/>
      <c r="Y25" s="8"/>
      <c r="Z25" s="8" t="s">
        <v>246</v>
      </c>
      <c r="AA25" s="8"/>
      <c r="AC25" s="8"/>
      <c r="AD25" s="8"/>
      <c r="AE25" s="8"/>
      <c r="AF25" s="8"/>
      <c r="AG25" s="8"/>
    </row>
    <row r="26" spans="2:33">
      <c r="B26" s="8"/>
      <c r="C26" s="8" t="s">
        <v>737</v>
      </c>
      <c r="D26" s="8"/>
      <c r="G26" s="8"/>
      <c r="H26" s="8" t="s">
        <v>902</v>
      </c>
      <c r="I26" s="8"/>
      <c r="P26" s="8"/>
      <c r="Q26" s="8"/>
      <c r="R26" s="8"/>
      <c r="S26" s="8"/>
      <c r="T26" s="8"/>
      <c r="U26" s="8"/>
      <c r="V26" s="8"/>
      <c r="W26" s="8"/>
      <c r="Y26" s="8"/>
      <c r="Z26" s="8"/>
      <c r="AA26" s="8"/>
      <c r="AC26" s="8"/>
      <c r="AD26" s="8"/>
      <c r="AE26" s="8"/>
      <c r="AF26" s="8"/>
      <c r="AG26" s="8"/>
    </row>
    <row r="27" spans="2:33">
      <c r="B27" s="8"/>
      <c r="C27" s="8" t="s">
        <v>904</v>
      </c>
      <c r="D27" s="8"/>
      <c r="G27" s="8"/>
      <c r="H27" s="8" t="s">
        <v>905</v>
      </c>
      <c r="I27" s="8"/>
      <c r="P27" s="8"/>
      <c r="Q27" s="8"/>
      <c r="R27" s="8"/>
      <c r="S27" s="8"/>
      <c r="T27" s="8"/>
      <c r="U27" s="8"/>
      <c r="V27" s="8"/>
      <c r="W27" s="8"/>
      <c r="Y27" s="8"/>
      <c r="Z27" s="8"/>
      <c r="AA27" s="8"/>
      <c r="AC27" s="8"/>
      <c r="AD27" s="8"/>
      <c r="AE27" s="8"/>
      <c r="AF27" s="8"/>
      <c r="AG27" s="8"/>
    </row>
    <row r="28" spans="2:33">
      <c r="B28" s="8"/>
      <c r="C28" s="8" t="s">
        <v>551</v>
      </c>
      <c r="D28" s="8"/>
      <c r="G28" s="8"/>
      <c r="H28" s="8" t="s">
        <v>906</v>
      </c>
      <c r="I28" s="8"/>
      <c r="P28" s="8"/>
      <c r="Q28" s="8"/>
      <c r="R28" s="8"/>
      <c r="S28" s="8"/>
      <c r="T28" s="8"/>
      <c r="U28" s="8"/>
      <c r="V28" s="8"/>
      <c r="W28" s="8"/>
      <c r="Y28" s="8"/>
      <c r="Z28" s="8"/>
      <c r="AA28" s="8"/>
      <c r="AC28" s="8"/>
      <c r="AD28" s="8"/>
      <c r="AE28" s="8"/>
      <c r="AF28" s="8"/>
      <c r="AG28" s="8"/>
    </row>
    <row r="29" spans="2:33">
      <c r="B29" s="8"/>
      <c r="C29" s="8" t="s">
        <v>824</v>
      </c>
      <c r="D29" s="8"/>
      <c r="G29" s="8"/>
      <c r="H29" s="8" t="s">
        <v>907</v>
      </c>
      <c r="I29" s="8"/>
      <c r="P29" s="8"/>
      <c r="Q29" s="8"/>
      <c r="R29" s="8"/>
      <c r="S29" s="8"/>
      <c r="T29" s="8"/>
      <c r="U29" s="8"/>
      <c r="V29" s="8"/>
      <c r="W29" s="8"/>
      <c r="Y29" s="8"/>
      <c r="Z29" s="8"/>
      <c r="AA29" s="8"/>
      <c r="AC29" s="8"/>
      <c r="AD29" s="8"/>
      <c r="AE29" s="8"/>
      <c r="AF29" s="8"/>
      <c r="AG29" s="8"/>
    </row>
    <row r="30" spans="2:33">
      <c r="B30" s="8"/>
      <c r="C30" s="8" t="s">
        <v>908</v>
      </c>
      <c r="D30" s="8"/>
      <c r="G30" s="8"/>
      <c r="H30" s="8" t="s">
        <v>909</v>
      </c>
      <c r="I30" s="8"/>
      <c r="P30" s="8"/>
      <c r="Q30" s="8"/>
      <c r="R30" s="8"/>
      <c r="S30" s="8"/>
      <c r="T30" s="8"/>
      <c r="U30" s="8"/>
      <c r="V30" s="8"/>
      <c r="W30" s="8"/>
      <c r="Y30" s="8"/>
      <c r="Z30" s="8"/>
      <c r="AA30" s="8"/>
      <c r="AC30" s="8"/>
      <c r="AD30" s="8"/>
      <c r="AE30" s="8"/>
      <c r="AF30" s="8"/>
      <c r="AG30" s="8"/>
    </row>
    <row r="31" spans="2:33">
      <c r="B31" s="8"/>
      <c r="C31" s="8" t="s">
        <v>910</v>
      </c>
      <c r="D31" s="8"/>
      <c r="G31" s="8"/>
      <c r="H31" s="8" t="s">
        <v>417</v>
      </c>
      <c r="I31" s="8"/>
      <c r="P31" s="8"/>
      <c r="Q31" s="8"/>
      <c r="R31" s="8"/>
      <c r="S31" s="8"/>
      <c r="T31" s="8"/>
      <c r="U31" s="8"/>
      <c r="V31" s="8"/>
      <c r="W31" s="8"/>
      <c r="Y31" s="8"/>
      <c r="Z31" s="8"/>
      <c r="AA31" s="8"/>
      <c r="AC31" s="8"/>
      <c r="AD31" s="8"/>
      <c r="AE31" s="8"/>
      <c r="AF31" s="8"/>
      <c r="AG31" s="8"/>
    </row>
    <row r="32" spans="2:33">
      <c r="B32" s="8"/>
      <c r="C32" s="8" t="s">
        <v>614</v>
      </c>
      <c r="D32" s="8"/>
      <c r="G32" s="8"/>
      <c r="H32" s="8" t="s">
        <v>911</v>
      </c>
      <c r="I32" s="8"/>
      <c r="P32" s="8"/>
      <c r="Q32" s="8"/>
      <c r="R32" s="8"/>
      <c r="S32" s="8"/>
      <c r="T32" s="8"/>
      <c r="U32" s="8"/>
      <c r="V32" s="8"/>
      <c r="W32" s="8"/>
      <c r="Y32" s="8"/>
      <c r="Z32" s="8"/>
      <c r="AA32" s="8"/>
      <c r="AC32" s="8"/>
      <c r="AD32" s="8"/>
      <c r="AE32" s="8"/>
      <c r="AF32" s="8"/>
      <c r="AG32" s="8"/>
    </row>
    <row r="33" spans="2:33">
      <c r="B33" s="8"/>
      <c r="C33" s="8" t="s">
        <v>605</v>
      </c>
      <c r="D33" s="8"/>
      <c r="G33" s="8"/>
      <c r="H33" s="8" t="s">
        <v>912</v>
      </c>
      <c r="I33" s="8"/>
      <c r="P33" s="8"/>
      <c r="Q33" s="8"/>
      <c r="R33" s="8"/>
      <c r="S33" s="8"/>
      <c r="T33" s="8"/>
      <c r="U33" s="8"/>
      <c r="V33" s="8"/>
      <c r="W33" s="8"/>
      <c r="Y33" s="8"/>
      <c r="Z33" s="8"/>
      <c r="AA33" s="8"/>
      <c r="AC33" s="8"/>
      <c r="AD33" s="8"/>
      <c r="AE33" s="8"/>
      <c r="AF33" s="8"/>
      <c r="AG33" s="8"/>
    </row>
    <row r="34" spans="2:33">
      <c r="B34" s="8"/>
      <c r="C34" s="8" t="s">
        <v>913</v>
      </c>
      <c r="D34" s="8"/>
      <c r="G34" s="8"/>
      <c r="H34" s="8" t="s">
        <v>914</v>
      </c>
      <c r="I34" s="8"/>
      <c r="P34" s="8"/>
      <c r="Q34" s="8"/>
      <c r="R34" s="8"/>
      <c r="S34" s="8"/>
      <c r="T34" s="8"/>
      <c r="U34" s="8"/>
      <c r="V34" s="8"/>
      <c r="W34" s="8"/>
      <c r="Y34" s="8"/>
      <c r="Z34" s="8"/>
      <c r="AA34" s="8"/>
      <c r="AC34" s="8"/>
      <c r="AD34" s="8"/>
      <c r="AE34" s="8"/>
      <c r="AF34" s="8"/>
      <c r="AG34" s="8"/>
    </row>
    <row r="35" spans="2:33">
      <c r="B35" s="8"/>
      <c r="C35" s="8" t="s">
        <v>611</v>
      </c>
      <c r="D35" s="8"/>
      <c r="G35" s="8"/>
      <c r="H35" s="8" t="s">
        <v>915</v>
      </c>
      <c r="I35" s="8"/>
      <c r="P35" s="8"/>
      <c r="Q35" s="8"/>
      <c r="R35" s="8"/>
      <c r="S35" s="8"/>
      <c r="T35" s="8"/>
      <c r="U35" s="8"/>
      <c r="V35" s="8"/>
      <c r="W35" s="8"/>
      <c r="Y35" s="8"/>
      <c r="Z35" s="8"/>
      <c r="AA35" s="8"/>
      <c r="AC35" s="8"/>
      <c r="AD35" s="8"/>
      <c r="AE35" s="8"/>
      <c r="AF35" s="8"/>
      <c r="AG35" s="8"/>
    </row>
    <row r="36" spans="2:33">
      <c r="B36" s="8"/>
      <c r="C36" s="8" t="s">
        <v>688</v>
      </c>
      <c r="D36" s="8"/>
      <c r="G36" s="8"/>
      <c r="H36" s="8" t="s">
        <v>246</v>
      </c>
      <c r="I36" s="8"/>
      <c r="P36" s="8"/>
      <c r="Q36" s="8"/>
      <c r="R36" s="8"/>
      <c r="S36" s="8"/>
      <c r="T36" s="8"/>
      <c r="U36" s="8"/>
      <c r="V36" s="8"/>
      <c r="W36" s="8"/>
      <c r="Y36" s="8"/>
      <c r="Z36" s="8"/>
      <c r="AA36" s="8"/>
      <c r="AC36" s="8"/>
      <c r="AD36" s="8"/>
      <c r="AE36" s="8"/>
      <c r="AF36" s="8"/>
      <c r="AG36" s="8"/>
    </row>
    <row r="37" spans="2:33">
      <c r="B37" s="8"/>
      <c r="C37" s="8" t="s">
        <v>688</v>
      </c>
      <c r="D37" s="8"/>
      <c r="G37" s="8"/>
      <c r="H37" s="8" t="s">
        <v>916</v>
      </c>
      <c r="I37" s="8"/>
      <c r="P37" s="8"/>
      <c r="Q37" s="8"/>
      <c r="R37" s="8"/>
      <c r="S37" s="8"/>
      <c r="T37" s="8"/>
      <c r="U37" s="8"/>
      <c r="V37" s="8"/>
      <c r="W37" s="8"/>
      <c r="Y37" s="8"/>
      <c r="Z37" s="8"/>
      <c r="AA37" s="8"/>
      <c r="AC37" s="8"/>
      <c r="AD37" s="8"/>
      <c r="AE37" s="8"/>
      <c r="AF37" s="8"/>
      <c r="AG37" s="8"/>
    </row>
    <row r="38" spans="2:33">
      <c r="B38" s="8"/>
      <c r="C38" s="8" t="s">
        <v>901</v>
      </c>
      <c r="D38" s="8"/>
      <c r="G38" s="8"/>
      <c r="H38" s="8" t="s">
        <v>917</v>
      </c>
      <c r="I38" s="8"/>
      <c r="P38" s="8"/>
      <c r="Q38" s="8"/>
      <c r="R38" s="8"/>
      <c r="S38" s="8"/>
      <c r="T38" s="8"/>
      <c r="U38" s="8"/>
      <c r="V38" s="8"/>
      <c r="W38" s="8"/>
      <c r="Y38" s="8"/>
      <c r="Z38" s="8"/>
      <c r="AA38" s="8"/>
      <c r="AC38" s="8"/>
      <c r="AD38" s="8"/>
      <c r="AE38" s="8"/>
      <c r="AF38" s="8"/>
      <c r="AG38" s="8"/>
    </row>
    <row r="39" spans="2:33">
      <c r="B39" s="8"/>
      <c r="C39" s="3" t="s">
        <v>600</v>
      </c>
      <c r="D39" s="8"/>
      <c r="G39" s="8"/>
      <c r="H39" s="8" t="s">
        <v>918</v>
      </c>
      <c r="I39" s="8"/>
      <c r="P39" s="8"/>
      <c r="Q39" s="8"/>
      <c r="R39" s="8"/>
      <c r="S39" s="8"/>
      <c r="T39" s="8"/>
      <c r="U39" s="8"/>
      <c r="V39" s="8"/>
      <c r="W39" s="8"/>
      <c r="Y39" s="8"/>
      <c r="Z39" s="8"/>
      <c r="AA39" s="8"/>
      <c r="AC39" s="8"/>
      <c r="AD39" s="8"/>
      <c r="AE39" s="8"/>
      <c r="AF39" s="8"/>
      <c r="AG39" s="8"/>
    </row>
    <row r="40" spans="2:33">
      <c r="B40" s="8"/>
      <c r="C40" s="8"/>
      <c r="D40" s="8"/>
      <c r="G40" s="8"/>
      <c r="H40" s="8"/>
      <c r="I40" s="8"/>
      <c r="P40" s="8"/>
      <c r="Q40" s="8"/>
      <c r="R40" s="8"/>
      <c r="S40" s="8"/>
      <c r="T40" s="8"/>
      <c r="U40" s="8"/>
      <c r="V40" s="8"/>
      <c r="W40" s="8"/>
      <c r="Y40" s="8"/>
      <c r="Z40" s="8"/>
      <c r="AA40" s="8"/>
      <c r="AC40" s="8"/>
      <c r="AD40" s="8"/>
      <c r="AE40" s="8"/>
      <c r="AF40" s="8"/>
      <c r="AG40" s="8"/>
    </row>
    <row r="41" spans="2:33">
      <c r="B41" s="8"/>
      <c r="C41" s="8"/>
      <c r="D41" s="8"/>
      <c r="G41" s="8"/>
      <c r="H41" s="8"/>
      <c r="I41" s="8"/>
      <c r="P41" s="8"/>
      <c r="Q41" s="8"/>
      <c r="R41" s="8"/>
      <c r="S41" s="8"/>
      <c r="T41" s="8"/>
      <c r="U41" s="8"/>
      <c r="V41" s="8"/>
      <c r="W41" s="8"/>
      <c r="Y41" s="8"/>
      <c r="Z41" s="8"/>
      <c r="AA41" s="8"/>
      <c r="AC41" s="8"/>
      <c r="AD41" s="8"/>
      <c r="AE41" s="8"/>
      <c r="AF41" s="8"/>
      <c r="AG41" s="8"/>
    </row>
    <row r="42" spans="2:33">
      <c r="B42" s="8"/>
      <c r="C42" s="8"/>
      <c r="D42" s="8"/>
      <c r="G42" s="8"/>
      <c r="H42" s="8"/>
      <c r="I42" s="8"/>
      <c r="P42" s="8"/>
      <c r="Q42" s="8"/>
      <c r="R42" s="8"/>
      <c r="S42" s="8"/>
      <c r="T42" s="8"/>
      <c r="U42" s="8"/>
      <c r="V42" s="8"/>
      <c r="W42" s="8"/>
      <c r="Y42" s="8"/>
      <c r="Z42" s="8"/>
      <c r="AA42" s="8"/>
      <c r="AC42" s="8"/>
      <c r="AD42" s="8"/>
      <c r="AE42" s="8"/>
      <c r="AF42" s="8"/>
      <c r="AG42" s="8"/>
    </row>
    <row r="43" spans="2:33">
      <c r="B43" s="8"/>
      <c r="C43" s="8"/>
      <c r="D43" s="8"/>
      <c r="G43" s="8"/>
      <c r="H43" s="8"/>
      <c r="I43" s="8"/>
      <c r="P43" s="8"/>
      <c r="Q43" s="8"/>
      <c r="R43" s="8"/>
      <c r="S43" s="8"/>
      <c r="T43" s="8"/>
      <c r="U43" s="8"/>
      <c r="V43" s="8"/>
      <c r="W43" s="8"/>
      <c r="Y43" s="8"/>
      <c r="Z43" s="8"/>
      <c r="AA43" s="8"/>
      <c r="AC43" s="8"/>
      <c r="AD43" s="8"/>
      <c r="AE43" s="8"/>
      <c r="AF43" s="8"/>
      <c r="AG43" s="8"/>
    </row>
    <row r="44" spans="2:33">
      <c r="B44" s="8"/>
      <c r="C44" s="8"/>
      <c r="D44" s="8"/>
      <c r="G44" s="8"/>
      <c r="H44" s="8"/>
      <c r="I44" s="8"/>
      <c r="P44" s="8"/>
      <c r="Q44" s="8"/>
      <c r="R44" s="8"/>
      <c r="S44" s="8"/>
      <c r="T44" s="8"/>
      <c r="U44" s="8"/>
      <c r="V44" s="8"/>
      <c r="W44" s="8"/>
      <c r="Y44" s="8"/>
      <c r="Z44" s="8"/>
      <c r="AA44" s="8"/>
      <c r="AC44" s="8"/>
      <c r="AD44" s="8"/>
      <c r="AE44" s="8"/>
      <c r="AF44" s="8"/>
      <c r="AG44" s="8"/>
    </row>
    <row r="45" spans="2:33">
      <c r="B45" s="8"/>
      <c r="C45" s="8"/>
      <c r="D45" s="8"/>
      <c r="G45" s="8"/>
      <c r="H45" s="8"/>
      <c r="I45" s="8"/>
      <c r="P45" s="8"/>
      <c r="Q45" s="8"/>
      <c r="R45" s="8"/>
      <c r="S45" s="8"/>
      <c r="T45" s="8"/>
      <c r="U45" s="8"/>
      <c r="V45" s="8"/>
      <c r="W45" s="8"/>
      <c r="Y45" s="8"/>
      <c r="Z45" s="8"/>
      <c r="AA45" s="8"/>
      <c r="AC45" s="8"/>
      <c r="AD45" s="8"/>
      <c r="AE45" s="8"/>
      <c r="AF45" s="8"/>
      <c r="AG45" s="8"/>
    </row>
    <row r="46" spans="2:33">
      <c r="B46" s="8"/>
      <c r="C46" s="8"/>
      <c r="D46" s="8"/>
      <c r="G46" s="8"/>
      <c r="H46" s="8"/>
      <c r="I46" s="8"/>
      <c r="P46" s="8"/>
      <c r="Q46" s="8"/>
      <c r="R46" s="8"/>
      <c r="S46" s="8"/>
      <c r="T46" s="8"/>
      <c r="U46" s="8"/>
      <c r="V46" s="8"/>
      <c r="W46" s="8"/>
      <c r="Y46" s="8"/>
      <c r="Z46" s="8"/>
      <c r="AA46" s="8"/>
      <c r="AC46" s="8"/>
      <c r="AD46" s="8"/>
      <c r="AE46" s="8"/>
      <c r="AF46" s="8"/>
      <c r="AG46" s="8"/>
    </row>
    <row r="47" spans="2:33">
      <c r="B47" s="8"/>
      <c r="C47" s="8"/>
      <c r="D47" s="8"/>
      <c r="G47" s="8"/>
      <c r="H47" s="8"/>
      <c r="I47" s="8"/>
      <c r="P47" s="8"/>
      <c r="Q47" s="8"/>
      <c r="R47" s="8"/>
      <c r="S47" s="8"/>
      <c r="T47" s="8"/>
      <c r="U47" s="8"/>
      <c r="V47" s="8"/>
      <c r="W47" s="8"/>
      <c r="Y47" s="8"/>
      <c r="Z47" s="8"/>
      <c r="AA47" s="8"/>
      <c r="AC47" s="8"/>
      <c r="AD47" s="8"/>
      <c r="AE47" s="8"/>
      <c r="AF47" s="8"/>
      <c r="AG47" s="8"/>
    </row>
    <row r="48" spans="2:33">
      <c r="B48" s="8"/>
      <c r="C48" s="8"/>
      <c r="D48" s="8"/>
      <c r="G48" s="8"/>
      <c r="H48" s="8"/>
      <c r="I48" s="8"/>
      <c r="P48" s="8"/>
      <c r="Q48" s="8"/>
      <c r="R48" s="8"/>
      <c r="S48" s="8"/>
      <c r="T48" s="8"/>
      <c r="U48" s="8"/>
      <c r="V48" s="8"/>
      <c r="W48" s="8"/>
      <c r="Y48" s="8"/>
      <c r="Z48" s="8"/>
      <c r="AA48" s="8"/>
      <c r="AC48" s="8"/>
      <c r="AD48" s="8"/>
      <c r="AE48" s="8"/>
      <c r="AF48" s="8"/>
      <c r="AG48" s="8"/>
    </row>
    <row r="49" spans="2:33">
      <c r="B49" s="8"/>
      <c r="C49" s="8"/>
      <c r="D49" s="8"/>
      <c r="G49" s="8"/>
      <c r="H49" s="8"/>
      <c r="I49" s="8"/>
      <c r="P49" s="8"/>
      <c r="Q49" s="8"/>
      <c r="R49" s="8"/>
      <c r="S49" s="8"/>
      <c r="T49" s="8"/>
      <c r="U49" s="8"/>
      <c r="V49" s="8"/>
      <c r="W49" s="8"/>
      <c r="Y49" s="8"/>
      <c r="Z49" s="8"/>
      <c r="AA49" s="8"/>
      <c r="AC49" s="8"/>
      <c r="AD49" s="8"/>
      <c r="AE49" s="8"/>
      <c r="AF49" s="8"/>
      <c r="AG49" s="8"/>
    </row>
    <row r="50" spans="2:33">
      <c r="B50" s="8"/>
      <c r="C50" s="8"/>
      <c r="D50" s="8"/>
      <c r="G50" s="8"/>
      <c r="H50" s="8"/>
      <c r="I50" s="8"/>
      <c r="P50" s="8"/>
      <c r="Q50" s="8"/>
      <c r="R50" s="8"/>
      <c r="S50" s="8"/>
      <c r="T50" s="8"/>
      <c r="U50" s="8"/>
      <c r="V50" s="8"/>
      <c r="W50" s="8"/>
      <c r="Y50" s="8"/>
      <c r="Z50" s="8"/>
      <c r="AA50" s="8"/>
      <c r="AC50" s="8"/>
      <c r="AD50" s="8"/>
      <c r="AE50" s="8"/>
      <c r="AF50" s="8"/>
      <c r="AG50" s="8"/>
    </row>
    <row r="51" spans="2:33">
      <c r="B51" s="8"/>
      <c r="C51" s="8"/>
      <c r="D51" s="8"/>
      <c r="G51" s="8"/>
      <c r="H51" s="8"/>
      <c r="I51" s="8"/>
      <c r="P51" s="8"/>
      <c r="Q51" s="8"/>
      <c r="R51" s="8"/>
      <c r="S51" s="8"/>
      <c r="T51" s="8"/>
      <c r="U51" s="8"/>
      <c r="V51" s="8"/>
      <c r="W51" s="8"/>
      <c r="Y51" s="8"/>
      <c r="Z51" s="8"/>
      <c r="AA51" s="8"/>
      <c r="AC51" s="8"/>
      <c r="AD51" s="8"/>
      <c r="AE51" s="8"/>
      <c r="AF51" s="8"/>
      <c r="AG51" s="8"/>
    </row>
    <row r="52" spans="2:33">
      <c r="B52" s="8"/>
      <c r="C52" s="8"/>
      <c r="D52" s="8"/>
      <c r="G52" s="8"/>
      <c r="H52" s="8"/>
      <c r="I52" s="8"/>
      <c r="P52" s="8"/>
      <c r="Q52" s="8"/>
      <c r="R52" s="8"/>
      <c r="S52" s="8"/>
      <c r="T52" s="8"/>
      <c r="U52" s="8"/>
      <c r="V52" s="8"/>
      <c r="W52" s="8"/>
      <c r="Y52" s="8"/>
      <c r="Z52" s="8"/>
      <c r="AA52" s="8"/>
      <c r="AC52" s="8"/>
      <c r="AD52" s="8"/>
      <c r="AE52" s="8"/>
      <c r="AF52" s="8"/>
      <c r="AG52" s="8"/>
    </row>
    <row r="53" spans="2:33">
      <c r="B53" s="8"/>
      <c r="C53" s="8"/>
      <c r="D53" s="8"/>
      <c r="G53" s="8"/>
      <c r="H53" s="8"/>
      <c r="I53" s="8"/>
      <c r="P53" s="8"/>
      <c r="Q53" s="8"/>
      <c r="R53" s="8"/>
      <c r="S53" s="8"/>
      <c r="T53" s="8"/>
      <c r="U53" s="8"/>
      <c r="V53" s="8"/>
      <c r="W53" s="8"/>
      <c r="Y53" s="8"/>
      <c r="Z53" s="8"/>
      <c r="AA53" s="8"/>
      <c r="AC53" s="8"/>
      <c r="AD53" s="8"/>
      <c r="AE53" s="8"/>
      <c r="AF53" s="8"/>
      <c r="AG53" s="8"/>
    </row>
    <row r="54" spans="2:33">
      <c r="B54" s="8"/>
      <c r="C54" s="8"/>
      <c r="D54" s="8"/>
      <c r="G54" s="8"/>
      <c r="H54" s="8"/>
      <c r="I54" s="8"/>
      <c r="P54" s="8"/>
      <c r="Q54" s="8"/>
      <c r="R54" s="8"/>
      <c r="S54" s="8"/>
      <c r="T54" s="8"/>
      <c r="U54" s="8"/>
      <c r="V54" s="8"/>
      <c r="W54" s="8"/>
      <c r="Y54" s="8"/>
      <c r="Z54" s="8"/>
      <c r="AA54" s="8"/>
      <c r="AC54" s="8"/>
      <c r="AD54" s="8"/>
      <c r="AE54" s="8"/>
      <c r="AF54" s="8"/>
      <c r="AG54" s="3"/>
    </row>
    <row r="55" spans="2:33">
      <c r="B55" s="8"/>
      <c r="C55" s="8"/>
      <c r="D55" s="8"/>
      <c r="G55" s="8"/>
      <c r="H55" s="8"/>
      <c r="I55" s="8"/>
      <c r="P55" s="8"/>
      <c r="Q55" s="8"/>
      <c r="R55" s="8"/>
      <c r="S55" s="8"/>
      <c r="T55" s="8"/>
      <c r="U55" s="8"/>
      <c r="V55" s="8"/>
      <c r="W55" s="8"/>
      <c r="Y55" s="8"/>
      <c r="Z55" s="8"/>
      <c r="AA55" s="8"/>
      <c r="AC55" s="8"/>
      <c r="AD55" s="8"/>
      <c r="AE55" s="8"/>
      <c r="AF55" s="8"/>
      <c r="AG55" s="8"/>
    </row>
    <row r="56" spans="2:33">
      <c r="B56" s="8"/>
      <c r="C56" s="8"/>
      <c r="D56" s="8"/>
      <c r="G56" s="8"/>
      <c r="H56" s="8"/>
      <c r="I56" s="8"/>
      <c r="P56" s="8"/>
      <c r="Q56" s="8"/>
      <c r="R56" s="8"/>
      <c r="S56" s="8"/>
      <c r="T56" s="8"/>
      <c r="U56" s="8"/>
      <c r="V56" s="8"/>
      <c r="W56" s="8"/>
      <c r="Y56" s="8"/>
      <c r="Z56" s="8"/>
      <c r="AA56" s="8"/>
      <c r="AC56" s="8"/>
      <c r="AD56" s="8"/>
      <c r="AE56" s="8"/>
      <c r="AF56" s="8"/>
      <c r="AG56" s="8"/>
    </row>
    <row r="57" spans="2:33">
      <c r="B57" s="8"/>
      <c r="C57" s="8"/>
      <c r="D57" s="8"/>
      <c r="G57" s="8"/>
      <c r="H57" s="8"/>
      <c r="I57" s="9" t="s">
        <v>920</v>
      </c>
      <c r="J57" s="9" t="s">
        <v>921</v>
      </c>
      <c r="K57" s="9" t="s">
        <v>922</v>
      </c>
      <c r="L57" s="9" t="s">
        <v>923</v>
      </c>
      <c r="M57" s="9" t="s">
        <v>924</v>
      </c>
      <c r="N57" s="9" t="s">
        <v>925</v>
      </c>
      <c r="O57" s="9" t="s">
        <v>926</v>
      </c>
      <c r="P57" s="8"/>
      <c r="Q57" s="8"/>
      <c r="R57" s="8"/>
      <c r="S57" s="8"/>
      <c r="T57" s="8"/>
      <c r="U57" s="8"/>
      <c r="V57" s="8"/>
      <c r="W57" s="8"/>
      <c r="Y57" s="8"/>
      <c r="Z57" s="8"/>
      <c r="AA57" s="8"/>
      <c r="AC57" s="8"/>
      <c r="AD57" s="8"/>
      <c r="AE57" s="8"/>
      <c r="AF57" s="8"/>
      <c r="AG57" s="8"/>
    </row>
    <row r="58" spans="2:33">
      <c r="B58" s="8"/>
      <c r="C58" s="8"/>
      <c r="D58" s="8"/>
      <c r="G58" s="8"/>
      <c r="H58" s="8" t="s">
        <v>876</v>
      </c>
      <c r="I58" s="8">
        <f>COUNTIF(Sheet1!$EK$5:$EK$2691, H58)</f>
        <v>7</v>
      </c>
      <c r="J58">
        <f>COUNTIF(Sheet1!$EO$5:$EO$2691, H58)</f>
        <v>0</v>
      </c>
      <c r="K58">
        <f>COUNTIF(Sheet1!$EV$5:$EV$2691, H58)</f>
        <v>0</v>
      </c>
      <c r="L58">
        <f>COUNTIF(Sheet1!$FB$5:$FB$2691, H58)</f>
        <v>0</v>
      </c>
      <c r="M58">
        <f>COUNTIF(Sheet1!$FH$5:$FH$2691, H58)</f>
        <v>0</v>
      </c>
      <c r="N58">
        <f>COUNTIF(Sheet1!$FN$5:$FN$2691, H58)</f>
        <v>0</v>
      </c>
      <c r="O58">
        <f>COUNTIF(Sheet1!$EA$5:$EA$2691, H58)</f>
        <v>0</v>
      </c>
      <c r="P58" s="8"/>
      <c r="Q58" s="8"/>
      <c r="R58" s="8"/>
      <c r="S58" s="8"/>
      <c r="T58" s="8"/>
      <c r="U58" s="8"/>
      <c r="V58" s="8"/>
      <c r="W58" s="8"/>
      <c r="Y58" s="8"/>
      <c r="Z58" s="8"/>
      <c r="AA58" s="8"/>
      <c r="AC58" s="8"/>
      <c r="AD58" s="8"/>
      <c r="AE58" s="8"/>
      <c r="AF58" s="8"/>
      <c r="AG58" s="8"/>
    </row>
    <row r="59" spans="2:33">
      <c r="B59" s="8"/>
      <c r="C59" s="8"/>
      <c r="D59" s="8"/>
      <c r="G59" s="8"/>
      <c r="H59" s="8" t="s">
        <v>927</v>
      </c>
      <c r="I59" s="8">
        <f>COUNTIF(Sheet1!$EK$5:$EK$2691, H59)</f>
        <v>3</v>
      </c>
      <c r="J59" s="8">
        <f>COUNTIF(Sheet1!$EO$5:$EO$2691, H59)</f>
        <v>1</v>
      </c>
      <c r="K59" s="8">
        <f>COUNTIF(Sheet1!$EV$5:$EV$2691, H59)</f>
        <v>0</v>
      </c>
      <c r="L59" s="8">
        <f>COUNTIF(Sheet1!$FB$5:$FB$2691, H59)</f>
        <v>0</v>
      </c>
      <c r="M59" s="8">
        <f>COUNTIF(Sheet1!$FH$5:$FH$2691, H59)</f>
        <v>0</v>
      </c>
      <c r="N59" s="8">
        <f>COUNTIF(Sheet1!$FN$5:$FN$2691, H59)</f>
        <v>0</v>
      </c>
      <c r="O59" s="8">
        <f>COUNTIF(Sheet1!$EA$5:$EA$2691, H59)</f>
        <v>0</v>
      </c>
      <c r="P59" s="8"/>
      <c r="Q59" s="8"/>
      <c r="R59" s="8"/>
      <c r="S59" s="8"/>
      <c r="T59" s="8"/>
      <c r="U59" s="8"/>
      <c r="V59" s="8"/>
      <c r="W59" s="8"/>
      <c r="Y59" s="8"/>
      <c r="Z59" s="8"/>
      <c r="AA59" s="8"/>
      <c r="AC59" s="8"/>
      <c r="AD59" s="8"/>
      <c r="AE59" s="8"/>
      <c r="AF59" s="8"/>
      <c r="AG59" s="8"/>
    </row>
    <row r="60" spans="2:33">
      <c r="B60" s="8"/>
      <c r="C60" s="8"/>
      <c r="D60" s="8"/>
      <c r="G60" s="8"/>
      <c r="H60" s="8" t="s">
        <v>878</v>
      </c>
      <c r="I60" s="8">
        <f>COUNTIF(Sheet1!$EK$5:$EK$2691, H60)</f>
        <v>1</v>
      </c>
      <c r="J60" s="8">
        <f>COUNTIF(Sheet1!$EO$5:$EO$2691, H60)</f>
        <v>0</v>
      </c>
      <c r="K60" s="8">
        <f>COUNTIF(Sheet1!$EV$5:$EV$2691, H60)</f>
        <v>0</v>
      </c>
      <c r="L60" s="8">
        <f>COUNTIF(Sheet1!$FB$5:$FB$2691, H60)</f>
        <v>0</v>
      </c>
      <c r="M60" s="8">
        <f>COUNTIF(Sheet1!$FH$5:$FH$2691, H60)</f>
        <v>0</v>
      </c>
      <c r="N60" s="8">
        <f>COUNTIF(Sheet1!$FN$5:$FN$2691, H60)</f>
        <v>0</v>
      </c>
      <c r="O60" s="8">
        <f>COUNTIF(Sheet1!$EA$5:$EA$2691, H60)</f>
        <v>0</v>
      </c>
      <c r="P60" s="8"/>
      <c r="Q60" s="8"/>
      <c r="R60" s="8"/>
      <c r="S60" s="8"/>
      <c r="T60" s="8"/>
      <c r="U60" s="8"/>
      <c r="V60" s="8"/>
      <c r="W60" s="8"/>
      <c r="Y60" s="8"/>
      <c r="Z60" s="8"/>
      <c r="AA60" s="8"/>
      <c r="AC60" s="8"/>
      <c r="AD60" s="8"/>
      <c r="AE60" s="8"/>
      <c r="AF60" s="8"/>
      <c r="AG60" s="8"/>
    </row>
    <row r="61" spans="2:33">
      <c r="B61" s="8"/>
      <c r="C61" s="8"/>
      <c r="D61" s="8"/>
      <c r="G61" s="8"/>
      <c r="H61" s="8" t="s">
        <v>200</v>
      </c>
      <c r="I61" s="8">
        <f>COUNTIF(Sheet1!$EK$5:$EK$2691, H61)</f>
        <v>12</v>
      </c>
      <c r="J61" s="8">
        <f>COUNTIF(Sheet1!$EO$5:$EO$2691, H61)</f>
        <v>0</v>
      </c>
      <c r="K61" s="8">
        <f>COUNTIF(Sheet1!$EV$5:$EV$2691, H61)</f>
        <v>1</v>
      </c>
      <c r="L61" s="8">
        <f>COUNTIF(Sheet1!$FB$5:$FB$2691, H61)</f>
        <v>0</v>
      </c>
      <c r="M61" s="8">
        <f>COUNTIF(Sheet1!$FH$5:$FH$2691, H61)</f>
        <v>0</v>
      </c>
      <c r="N61" s="8">
        <f>COUNTIF(Sheet1!$FN$5:$FN$2691, H61)</f>
        <v>0</v>
      </c>
      <c r="O61" s="8">
        <f>COUNTIF(Sheet1!$EA$5:$EA$2691, H61)</f>
        <v>0</v>
      </c>
      <c r="P61" s="8"/>
      <c r="Q61" s="8"/>
      <c r="R61" s="8"/>
      <c r="S61" s="8"/>
      <c r="T61" s="8"/>
      <c r="U61" s="8"/>
      <c r="V61" s="8"/>
      <c r="W61" s="8"/>
      <c r="Y61" s="8"/>
      <c r="Z61" s="8"/>
      <c r="AA61" s="8"/>
      <c r="AC61" s="8"/>
      <c r="AD61" s="8"/>
      <c r="AE61" s="8"/>
      <c r="AF61" s="8"/>
      <c r="AG61" s="8"/>
    </row>
    <row r="62" spans="2:33">
      <c r="B62" s="8"/>
      <c r="C62" s="8"/>
      <c r="D62" s="8"/>
      <c r="G62" s="8"/>
      <c r="H62" s="8" t="s">
        <v>897</v>
      </c>
      <c r="I62" s="8">
        <f>COUNTIF(Sheet1!$EK$5:$EK$2691, H62)</f>
        <v>1</v>
      </c>
      <c r="J62" s="8">
        <f>COUNTIF(Sheet1!$EO$5:$EO$2691, H62)</f>
        <v>0</v>
      </c>
      <c r="K62" s="8">
        <f>COUNTIF(Sheet1!$EV$5:$EV$2691, H62)</f>
        <v>0</v>
      </c>
      <c r="L62" s="8">
        <f>COUNTIF(Sheet1!$FB$5:$FB$2691, H62)</f>
        <v>0</v>
      </c>
      <c r="M62" s="8">
        <f>COUNTIF(Sheet1!$FH$5:$FH$2691, H62)</f>
        <v>0</v>
      </c>
      <c r="N62" s="8">
        <f>COUNTIF(Sheet1!$FN$5:$FN$2691, H62)</f>
        <v>0</v>
      </c>
      <c r="O62" s="8">
        <f>COUNTIF(Sheet1!$EA$5:$EA$2691, H62)</f>
        <v>0</v>
      </c>
      <c r="P62" s="8"/>
      <c r="Q62" s="8"/>
      <c r="R62" s="8"/>
      <c r="S62" s="8"/>
      <c r="T62" s="8"/>
      <c r="U62" s="8"/>
      <c r="V62" s="8"/>
      <c r="W62" s="8"/>
      <c r="Y62" s="8"/>
      <c r="Z62" s="8"/>
      <c r="AA62" s="8"/>
      <c r="AC62" s="8"/>
      <c r="AD62" s="8"/>
      <c r="AE62" s="8"/>
      <c r="AF62" s="8"/>
      <c r="AG62" s="8"/>
    </row>
    <row r="63" spans="2:33">
      <c r="B63" s="8"/>
      <c r="C63" s="8"/>
      <c r="D63" s="8"/>
      <c r="G63" s="8"/>
      <c r="H63" s="8" t="s">
        <v>907</v>
      </c>
      <c r="I63" s="8">
        <f>COUNTIF(Sheet1!$EK$5:$EK$2691, H63)</f>
        <v>3</v>
      </c>
      <c r="J63" s="8">
        <f>COUNTIF(Sheet1!$EO$5:$EO$2691, H63)</f>
        <v>0</v>
      </c>
      <c r="K63" s="8">
        <f>COUNTIF(Sheet1!$EV$5:$EV$2691, H63)</f>
        <v>0</v>
      </c>
      <c r="L63" s="8">
        <f>COUNTIF(Sheet1!$FB$5:$FB$2691, H63)</f>
        <v>0</v>
      </c>
      <c r="M63" s="8">
        <f>COUNTIF(Sheet1!$FH$5:$FH$2691, H63)</f>
        <v>0</v>
      </c>
      <c r="N63" s="8">
        <f>COUNTIF(Sheet1!$FN$5:$FN$2691, H63)</f>
        <v>0</v>
      </c>
      <c r="O63" s="8">
        <f>COUNTIF(Sheet1!$EA$5:$EA$2691, H63)</f>
        <v>0</v>
      </c>
      <c r="P63" s="8"/>
      <c r="Q63" s="8"/>
      <c r="R63" s="8"/>
      <c r="S63" s="8"/>
      <c r="T63" s="8"/>
      <c r="U63" s="8"/>
      <c r="V63" s="8"/>
      <c r="W63" s="8"/>
      <c r="Y63" s="8"/>
      <c r="Z63" s="8"/>
      <c r="AA63" s="8"/>
      <c r="AC63" s="8"/>
      <c r="AD63" s="8"/>
      <c r="AE63" s="8"/>
      <c r="AF63" s="8"/>
      <c r="AG63" s="8"/>
    </row>
    <row r="64" spans="2:33">
      <c r="B64" s="8"/>
      <c r="C64" s="8" t="s">
        <v>902</v>
      </c>
      <c r="D64" s="8"/>
      <c r="G64" s="8"/>
      <c r="H64" s="8" t="s">
        <v>909</v>
      </c>
      <c r="I64" s="8">
        <f>COUNTIF(Sheet1!$EK$5:$EK$2691, H64)</f>
        <v>5</v>
      </c>
      <c r="J64" s="8">
        <f>COUNTIF(Sheet1!$EO$5:$EO$2691, H64)</f>
        <v>0</v>
      </c>
      <c r="K64" s="8">
        <f>COUNTIF(Sheet1!$EV$5:$EV$2691, H64)</f>
        <v>0</v>
      </c>
      <c r="L64" s="8">
        <f>COUNTIF(Sheet1!$FB$5:$FB$2691, H64)</f>
        <v>0</v>
      </c>
      <c r="M64" s="8">
        <f>COUNTIF(Sheet1!$FH$5:$FH$2691, H64)</f>
        <v>0</v>
      </c>
      <c r="N64" s="8">
        <f>COUNTIF(Sheet1!$FN$5:$FN$2691, H64)</f>
        <v>0</v>
      </c>
      <c r="O64" s="8">
        <f>COUNTIF(Sheet1!$EA$5:$EA$2691, H64)</f>
        <v>0</v>
      </c>
      <c r="P64" s="8"/>
      <c r="Q64" s="8"/>
      <c r="R64" s="8"/>
      <c r="S64" s="8"/>
      <c r="T64" s="8"/>
      <c r="U64" s="8"/>
      <c r="V64" s="8"/>
      <c r="W64" s="8"/>
      <c r="Y64" s="8"/>
      <c r="Z64" s="8"/>
      <c r="AA64" s="8"/>
      <c r="AC64" s="8"/>
      <c r="AD64" s="8"/>
      <c r="AE64" s="8"/>
      <c r="AF64" s="8"/>
      <c r="AG64" s="8"/>
    </row>
    <row r="65" spans="2:33">
      <c r="B65" s="8"/>
      <c r="C65" s="8"/>
      <c r="D65" s="8"/>
      <c r="G65" s="8"/>
      <c r="H65" s="8" t="s">
        <v>417</v>
      </c>
      <c r="I65" s="8">
        <f>COUNTIF(Sheet1!$EK$5:$EK$2691, H65)</f>
        <v>1</v>
      </c>
      <c r="J65" s="8">
        <f>COUNTIF(Sheet1!$EO$5:$EO$2691, H65)</f>
        <v>0</v>
      </c>
      <c r="K65" s="8">
        <f>COUNTIF(Sheet1!$EV$5:$EV$2691, H65)</f>
        <v>0</v>
      </c>
      <c r="L65" s="8">
        <f>COUNTIF(Sheet1!$FB$5:$FB$2691, H65)</f>
        <v>0</v>
      </c>
      <c r="M65" s="8">
        <f>COUNTIF(Sheet1!$FH$5:$FH$2691, H65)</f>
        <v>0</v>
      </c>
      <c r="N65" s="8">
        <f>COUNTIF(Sheet1!$FN$5:$FN$2691, H65)</f>
        <v>0</v>
      </c>
      <c r="O65" s="8">
        <f>COUNTIF(Sheet1!$EA$5:$EA$2691, H65)</f>
        <v>0</v>
      </c>
      <c r="P65" s="8"/>
      <c r="Q65" s="8"/>
      <c r="R65" s="8"/>
      <c r="S65" s="8"/>
      <c r="T65" s="8"/>
      <c r="U65" s="8"/>
      <c r="V65" s="8"/>
      <c r="W65" s="8"/>
      <c r="Y65" s="8"/>
      <c r="Z65" s="8"/>
      <c r="AA65" s="8"/>
      <c r="AC65" s="8"/>
      <c r="AD65" s="8"/>
      <c r="AE65" s="8"/>
      <c r="AF65" s="8"/>
      <c r="AG65" s="8"/>
    </row>
    <row r="66" spans="2:33">
      <c r="B66" s="8"/>
      <c r="C66" s="8"/>
      <c r="D66" s="8"/>
      <c r="G66" s="8"/>
      <c r="H66" s="8" t="s">
        <v>911</v>
      </c>
      <c r="I66" s="8">
        <f>COUNTIF(Sheet1!$EK$5:$EK$2691, H66)</f>
        <v>2</v>
      </c>
      <c r="J66" s="8">
        <f>COUNTIF(Sheet1!$EO$5:$EO$2691, H66)</f>
        <v>0</v>
      </c>
      <c r="K66" s="8">
        <f>COUNTIF(Sheet1!$EV$5:$EV$2691, H66)</f>
        <v>0</v>
      </c>
      <c r="L66" s="8">
        <f>COUNTIF(Sheet1!$FB$5:$FB$2691, H66)</f>
        <v>0</v>
      </c>
      <c r="M66" s="8">
        <f>COUNTIF(Sheet1!$FH$5:$FH$2691, H66)</f>
        <v>0</v>
      </c>
      <c r="N66" s="8">
        <f>COUNTIF(Sheet1!$FN$5:$FN$2691, H66)</f>
        <v>0</v>
      </c>
      <c r="O66" s="8">
        <f>COUNTIF(Sheet1!$EA$5:$EA$2691, H66)</f>
        <v>0</v>
      </c>
      <c r="P66" s="8"/>
      <c r="Q66" s="8"/>
      <c r="R66" s="8"/>
      <c r="S66" s="8"/>
      <c r="T66" s="8"/>
      <c r="U66" s="8"/>
      <c r="V66" s="8"/>
      <c r="W66" s="8"/>
      <c r="Y66" s="8"/>
      <c r="Z66" s="8"/>
      <c r="AA66" s="8"/>
      <c r="AC66" s="8"/>
      <c r="AD66" s="8"/>
      <c r="AE66" s="8"/>
      <c r="AF66" s="8"/>
      <c r="AG66" s="8"/>
    </row>
    <row r="67" spans="2:33">
      <c r="B67" s="8"/>
      <c r="C67" s="8"/>
      <c r="D67" s="8"/>
      <c r="G67" s="8"/>
      <c r="H67" s="8" t="s">
        <v>917</v>
      </c>
      <c r="I67" s="8">
        <f>COUNTIF(Sheet1!$EK$5:$EK$2691, H67)</f>
        <v>1</v>
      </c>
      <c r="J67" s="8">
        <f>COUNTIF(Sheet1!$EO$5:$EO$2691, H67)</f>
        <v>0</v>
      </c>
      <c r="K67" s="8">
        <f>COUNTIF(Sheet1!$EV$5:$EV$2691, H67)</f>
        <v>0</v>
      </c>
      <c r="L67" s="8">
        <f>COUNTIF(Sheet1!$FB$5:$FB$2691, H67)</f>
        <v>0</v>
      </c>
      <c r="M67" s="8">
        <f>COUNTIF(Sheet1!$FH$5:$FH$2691, H67)</f>
        <v>0</v>
      </c>
      <c r="N67" s="8">
        <f>COUNTIF(Sheet1!$FN$5:$FN$2691, H67)</f>
        <v>0</v>
      </c>
      <c r="O67" s="8">
        <f>COUNTIF(Sheet1!$EA$5:$EA$2691, H67)</f>
        <v>0</v>
      </c>
      <c r="P67" s="8"/>
      <c r="Q67" s="8"/>
      <c r="R67" s="8"/>
      <c r="S67" s="8"/>
      <c r="T67" s="8"/>
      <c r="U67" s="8"/>
      <c r="V67" s="8"/>
      <c r="W67" s="8"/>
      <c r="Y67" s="8"/>
      <c r="Z67" s="8"/>
      <c r="AA67" s="8"/>
      <c r="AC67" s="8"/>
      <c r="AD67" s="8"/>
      <c r="AE67" s="8"/>
      <c r="AF67" s="8"/>
      <c r="AG67" s="8"/>
    </row>
    <row r="68" spans="2:33">
      <c r="B68" s="8"/>
      <c r="C68" s="8"/>
      <c r="D68" s="8"/>
      <c r="G68" s="8"/>
      <c r="H68" s="8" t="s">
        <v>601</v>
      </c>
      <c r="I68" s="8">
        <f>COUNTIF(Sheet1!$EK$5:$EK$2691, H68)</f>
        <v>3</v>
      </c>
      <c r="J68" s="8">
        <f>COUNTIF(Sheet1!$EO$5:$EO$2691, H68)</f>
        <v>0</v>
      </c>
      <c r="K68" s="8">
        <f>COUNTIF(Sheet1!$EV$5:$EV$2691, H68)</f>
        <v>1</v>
      </c>
      <c r="L68" s="8">
        <f>COUNTIF(Sheet1!$FB$5:$FB$2691, H68)</f>
        <v>1</v>
      </c>
      <c r="M68" s="8">
        <f>COUNTIF(Sheet1!$FH$5:$FH$2691, H68)</f>
        <v>0</v>
      </c>
      <c r="N68" s="8">
        <f>COUNTIF(Sheet1!$FN$5:$FN$2691, H68)</f>
        <v>0</v>
      </c>
      <c r="O68" s="8">
        <f>COUNTIF(Sheet1!$EA$5:$EA$2691, H68)</f>
        <v>0</v>
      </c>
      <c r="P68" s="8"/>
      <c r="Q68" s="8"/>
      <c r="R68" s="8"/>
      <c r="S68" s="8"/>
      <c r="T68" s="8"/>
      <c r="U68" s="8"/>
      <c r="V68" s="8"/>
      <c r="W68" s="8"/>
      <c r="Y68" s="8"/>
      <c r="Z68" s="8"/>
      <c r="AA68" s="8"/>
      <c r="AC68" s="8"/>
      <c r="AD68" s="8"/>
      <c r="AE68" s="8"/>
      <c r="AF68" s="8"/>
      <c r="AG68" s="8"/>
    </row>
    <row r="69" spans="2:33">
      <c r="B69" s="8"/>
      <c r="C69" s="8" t="s">
        <v>915</v>
      </c>
      <c r="D69" s="8"/>
      <c r="G69" s="8"/>
      <c r="H69" s="8" t="s">
        <v>933</v>
      </c>
      <c r="I69" s="8">
        <f>COUNTIF(Sheet1!$EK$5:$EK$2691, H69)</f>
        <v>0</v>
      </c>
      <c r="J69" s="8">
        <f>COUNTIF(Sheet1!$EO$5:$EO$2691, H69)</f>
        <v>0</v>
      </c>
      <c r="K69" s="8">
        <f>COUNTIF(Sheet1!$EV$5:$EV$2691, H69)</f>
        <v>1</v>
      </c>
      <c r="L69" s="8">
        <f>COUNTIF(Sheet1!$FB$5:$FB$2691, H69)</f>
        <v>0</v>
      </c>
      <c r="M69" s="8">
        <f>COUNTIF(Sheet1!$FH$5:$FH$2691, H69)</f>
        <v>0</v>
      </c>
      <c r="N69" s="8">
        <f>COUNTIF(Sheet1!$FN$5:$FN$2691, H69)</f>
        <v>0</v>
      </c>
      <c r="O69" s="8">
        <f>COUNTIF(Sheet1!$EA$5:$EA$2691, H69)</f>
        <v>0</v>
      </c>
      <c r="P69" s="8"/>
      <c r="Q69" s="8"/>
      <c r="R69" s="8"/>
      <c r="S69" s="8"/>
      <c r="T69" s="8"/>
      <c r="U69" s="8"/>
      <c r="V69" s="8"/>
      <c r="W69" s="8"/>
      <c r="Y69" s="8"/>
      <c r="Z69" s="8"/>
      <c r="AA69" s="8"/>
      <c r="AC69" s="8"/>
      <c r="AD69" s="8"/>
      <c r="AE69" s="8"/>
      <c r="AF69" s="8"/>
      <c r="AG69" s="8"/>
    </row>
    <row r="70" spans="2:33">
      <c r="B70" s="8"/>
      <c r="C70" s="8"/>
      <c r="D70" s="8"/>
      <c r="G70" s="8"/>
      <c r="H70" s="8" t="s">
        <v>612</v>
      </c>
      <c r="I70" s="8">
        <f>COUNTIF(Sheet1!$EK$5:$EK$2691, H70)</f>
        <v>22</v>
      </c>
      <c r="J70" s="8">
        <f>COUNTIF(Sheet1!$EO$5:$EO$2691, H70)</f>
        <v>1</v>
      </c>
      <c r="K70" s="8">
        <f>COUNTIF(Sheet1!$EV$5:$EV$2691, H70)</f>
        <v>2</v>
      </c>
      <c r="L70" s="8">
        <f>COUNTIF(Sheet1!$FB$5:$FB$2691, H70)</f>
        <v>2</v>
      </c>
      <c r="M70" s="8">
        <f>COUNTIF(Sheet1!$FH$5:$FH$2691, H70)</f>
        <v>1</v>
      </c>
      <c r="N70" s="8">
        <f>COUNTIF(Sheet1!$FN$5:$FN$2691, H70)</f>
        <v>0</v>
      </c>
      <c r="O70" s="8">
        <f>COUNTIF(Sheet1!$EA$5:$EA$2691, H70)</f>
        <v>0</v>
      </c>
      <c r="P70" s="8"/>
      <c r="Q70" s="8"/>
      <c r="R70" s="8"/>
      <c r="S70" s="8"/>
      <c r="T70" s="8"/>
      <c r="U70" s="8"/>
      <c r="V70" s="8"/>
      <c r="W70" s="8"/>
      <c r="Y70" s="8"/>
      <c r="Z70" s="8"/>
      <c r="AA70" s="8"/>
      <c r="AC70" s="8"/>
      <c r="AD70" s="8"/>
      <c r="AE70" s="8"/>
      <c r="AF70" s="8"/>
      <c r="AG70" s="8"/>
    </row>
    <row r="71" spans="2:33">
      <c r="B71" s="8"/>
      <c r="C71" s="8"/>
      <c r="D71" s="8"/>
      <c r="G71" s="8"/>
      <c r="H71" s="8" t="s">
        <v>887</v>
      </c>
      <c r="I71" s="8">
        <f>COUNTIF(Sheet1!$EK$5:$EK$2691, H71)</f>
        <v>6</v>
      </c>
      <c r="J71" s="8">
        <f>COUNTIF(Sheet1!$EO$5:$EO$2691, H71)</f>
        <v>0</v>
      </c>
      <c r="K71" s="8">
        <f>COUNTIF(Sheet1!$EV$5:$EV$2691, H71)</f>
        <v>1</v>
      </c>
      <c r="L71" s="8">
        <f>COUNTIF(Sheet1!$FB$5:$FB$2691, H71)</f>
        <v>1</v>
      </c>
      <c r="M71" s="8">
        <f>COUNTIF(Sheet1!$FH$5:$FH$2691, H71)</f>
        <v>0</v>
      </c>
      <c r="N71" s="8">
        <f>COUNTIF(Sheet1!$FN$5:$FN$2691, H71)</f>
        <v>0</v>
      </c>
      <c r="O71" s="8">
        <f>COUNTIF(Sheet1!$EA$5:$EA$2691, H71)</f>
        <v>0</v>
      </c>
      <c r="P71" s="8"/>
      <c r="Q71" s="8"/>
      <c r="R71" s="8"/>
      <c r="S71" s="8"/>
      <c r="T71" s="8"/>
      <c r="U71" s="8"/>
      <c r="V71" s="8"/>
      <c r="W71" s="8"/>
      <c r="Y71" s="8"/>
      <c r="Z71" s="8"/>
      <c r="AA71" s="8"/>
      <c r="AC71" s="8"/>
      <c r="AD71" s="8"/>
      <c r="AE71" s="8"/>
      <c r="AF71" s="8"/>
      <c r="AG71" s="8"/>
    </row>
    <row r="72" spans="2:33">
      <c r="B72" s="8"/>
      <c r="C72" s="8"/>
      <c r="D72" s="8"/>
      <c r="G72" s="8"/>
      <c r="H72" s="8" t="s">
        <v>903</v>
      </c>
      <c r="I72" s="8">
        <f>COUNTIF(Sheet1!$EK$5:$EK$2691, H72)</f>
        <v>3</v>
      </c>
      <c r="J72" s="8">
        <f>COUNTIF(Sheet1!$EO$5:$EO$2691, H72)</f>
        <v>0</v>
      </c>
      <c r="K72" s="8">
        <f>COUNTIF(Sheet1!$EV$5:$EV$2691, H72)</f>
        <v>1</v>
      </c>
      <c r="L72" s="8">
        <f>COUNTIF(Sheet1!$FB$5:$FB$2691, H72)</f>
        <v>0</v>
      </c>
      <c r="M72" s="8">
        <f>COUNTIF(Sheet1!$FH$5:$FH$2691, H72)</f>
        <v>0</v>
      </c>
      <c r="N72" s="8">
        <f>COUNTIF(Sheet1!$FN$5:$FN$2691, H72)</f>
        <v>0</v>
      </c>
      <c r="O72" s="8">
        <f>COUNTIF(Sheet1!$EA$5:$EA$2691, H72)</f>
        <v>0</v>
      </c>
      <c r="P72" s="8"/>
      <c r="Q72" s="8"/>
      <c r="R72" s="8"/>
      <c r="S72" s="8"/>
      <c r="T72" s="8"/>
      <c r="U72" s="8"/>
      <c r="V72" s="8"/>
      <c r="W72" s="8"/>
      <c r="Y72" s="8"/>
      <c r="Z72" s="8"/>
      <c r="AA72" s="8"/>
      <c r="AC72" s="8"/>
      <c r="AD72" s="8"/>
      <c r="AE72" s="8"/>
      <c r="AF72" s="8"/>
      <c r="AG72" s="8"/>
    </row>
    <row r="73" spans="2:33">
      <c r="B73" s="8"/>
      <c r="C73" s="8"/>
      <c r="D73" s="8"/>
      <c r="G73" s="8"/>
      <c r="H73" s="8" t="s">
        <v>246</v>
      </c>
      <c r="I73" s="8">
        <f>COUNTIF(Sheet1!$EK$5:$EK$2691, H73)</f>
        <v>6</v>
      </c>
      <c r="J73" s="8">
        <f>COUNTIF(Sheet1!$EO$5:$EO$2691, H73)</f>
        <v>0</v>
      </c>
      <c r="K73" s="8">
        <f>COUNTIF(Sheet1!$EV$5:$EV$2691, H73)</f>
        <v>2</v>
      </c>
      <c r="L73" s="8">
        <f>COUNTIF(Sheet1!$FB$5:$FB$2691, H73)</f>
        <v>6</v>
      </c>
      <c r="M73" s="8">
        <f>COUNTIF(Sheet1!$FH$5:$FH$2691, H73)</f>
        <v>0</v>
      </c>
      <c r="N73" s="8">
        <f>COUNTIF(Sheet1!$FN$5:$FN$2691, H73)</f>
        <v>0</v>
      </c>
      <c r="O73" s="8">
        <f>COUNTIF(Sheet1!$EA$5:$EA$2691, H73)</f>
        <v>0</v>
      </c>
      <c r="P73" s="8"/>
      <c r="Q73" s="8"/>
      <c r="R73" s="8"/>
      <c r="S73" s="8"/>
      <c r="T73" s="8"/>
      <c r="U73" s="8"/>
      <c r="V73" s="8"/>
      <c r="W73" s="8"/>
      <c r="Y73" s="8"/>
      <c r="Z73" s="8"/>
      <c r="AA73" s="8"/>
      <c r="AC73" s="8"/>
      <c r="AD73" s="8"/>
      <c r="AE73" s="8"/>
      <c r="AF73" s="8"/>
      <c r="AG73" s="8"/>
    </row>
    <row r="74" spans="2:33">
      <c r="B74" s="8"/>
      <c r="C74" s="8"/>
      <c r="D74" s="8"/>
      <c r="G74" s="8"/>
      <c r="H74" s="8" t="s">
        <v>756</v>
      </c>
      <c r="I74" s="8">
        <f>COUNTIF(Sheet1!$EK$5:$EK$2691, H74)</f>
        <v>1</v>
      </c>
      <c r="J74" s="8">
        <f>COUNTIF(Sheet1!$EO$5:$EO$2691, H74)</f>
        <v>0</v>
      </c>
      <c r="K74" s="8">
        <f>COUNTIF(Sheet1!$EV$5:$EV$2691, H74)</f>
        <v>1</v>
      </c>
      <c r="L74" s="8">
        <f>COUNTIF(Sheet1!$FB$5:$FB$2691, H74)</f>
        <v>0</v>
      </c>
      <c r="M74" s="8">
        <f>COUNTIF(Sheet1!$FH$5:$FH$2691, H74)</f>
        <v>0</v>
      </c>
      <c r="N74" s="8">
        <f>COUNTIF(Sheet1!$FN$5:$FN$2691, H74)</f>
        <v>0</v>
      </c>
      <c r="O74" s="8">
        <f>COUNTIF(Sheet1!$EA$5:$EA$2691, H74)</f>
        <v>0</v>
      </c>
      <c r="P74" s="8"/>
      <c r="Q74" s="8"/>
      <c r="R74" s="8"/>
      <c r="S74" s="8"/>
      <c r="T74" s="8"/>
      <c r="U74" s="8"/>
      <c r="V74" s="8"/>
      <c r="W74" s="8"/>
      <c r="Y74" s="8"/>
      <c r="Z74" s="8"/>
      <c r="AA74" s="8"/>
      <c r="AC74" s="8"/>
      <c r="AD74" s="8"/>
      <c r="AE74" s="8"/>
      <c r="AF74" s="8"/>
      <c r="AG74" s="8"/>
    </row>
    <row r="75" spans="2:33">
      <c r="B75" s="8"/>
      <c r="C75" s="8"/>
      <c r="D75" s="8"/>
      <c r="G75" s="8"/>
      <c r="H75" s="8"/>
      <c r="I75" s="8"/>
      <c r="P75" s="8"/>
      <c r="Q75" s="8"/>
      <c r="R75" s="8"/>
      <c r="S75" s="8"/>
      <c r="T75" s="8"/>
      <c r="U75" s="8"/>
      <c r="V75" s="8"/>
      <c r="W75" s="8"/>
      <c r="Y75" s="8"/>
      <c r="Z75" s="8"/>
      <c r="AA75" s="8"/>
      <c r="AC75" s="8"/>
      <c r="AD75" s="8"/>
      <c r="AE75" s="8"/>
      <c r="AF75" s="8"/>
      <c r="AG75" s="8"/>
    </row>
    <row r="76" spans="2:33">
      <c r="B76" s="8"/>
      <c r="C76" s="8"/>
      <c r="D76" s="8"/>
      <c r="G76" s="8"/>
      <c r="H76" s="8"/>
      <c r="I76" s="8"/>
      <c r="P76" s="8"/>
      <c r="Q76" s="8"/>
      <c r="R76" s="8"/>
      <c r="S76" s="8"/>
      <c r="T76" s="8"/>
      <c r="U76" s="8"/>
      <c r="V76" s="8"/>
      <c r="W76" s="8"/>
      <c r="Y76" s="8"/>
      <c r="Z76" s="8"/>
      <c r="AA76" s="8"/>
      <c r="AC76" s="8"/>
      <c r="AD76" s="8"/>
      <c r="AE76" s="8"/>
      <c r="AF76" s="8"/>
      <c r="AG76" s="8"/>
    </row>
    <row r="77" spans="2:33">
      <c r="B77" s="8"/>
      <c r="C77" s="8"/>
      <c r="D77" s="8"/>
      <c r="G77" s="8"/>
      <c r="H77" s="8"/>
      <c r="I77" s="8"/>
      <c r="P77" s="8"/>
      <c r="Q77" s="8"/>
      <c r="R77" s="8"/>
      <c r="S77" s="8"/>
      <c r="T77" s="8"/>
      <c r="U77" s="8"/>
      <c r="V77" s="8"/>
      <c r="W77" s="8"/>
      <c r="Y77" s="8"/>
      <c r="Z77" s="8"/>
      <c r="AA77" s="8"/>
      <c r="AC77" s="8"/>
      <c r="AD77" s="8"/>
      <c r="AE77" s="8"/>
      <c r="AF77" s="8"/>
      <c r="AG77" s="8"/>
    </row>
    <row r="78" spans="2:33">
      <c r="B78" s="8"/>
      <c r="C78" s="8"/>
      <c r="D78" s="8"/>
      <c r="G78" s="8"/>
      <c r="H78" s="8"/>
      <c r="I78" s="8"/>
      <c r="P78" s="8"/>
      <c r="Q78" s="8"/>
      <c r="R78" s="8"/>
      <c r="S78" s="8"/>
      <c r="T78" s="8"/>
      <c r="U78" s="8"/>
      <c r="V78" s="8"/>
      <c r="W78" s="8"/>
      <c r="Y78" s="8"/>
      <c r="Z78" s="8"/>
      <c r="AA78" s="8"/>
      <c r="AC78" s="8"/>
      <c r="AD78" s="8"/>
      <c r="AE78" s="8"/>
      <c r="AF78" s="8"/>
      <c r="AG78" s="8"/>
    </row>
    <row r="79" spans="2:33">
      <c r="B79" s="8"/>
      <c r="C79" s="8"/>
      <c r="D79" s="8"/>
      <c r="G79" s="8"/>
      <c r="H79" s="8"/>
      <c r="I79" s="8"/>
      <c r="P79" s="8"/>
      <c r="Q79" s="8"/>
      <c r="R79" s="8"/>
      <c r="S79" s="8"/>
      <c r="T79" s="8"/>
      <c r="U79" s="8"/>
      <c r="V79" s="8"/>
      <c r="W79" s="8"/>
      <c r="Y79" s="8"/>
      <c r="Z79" s="8"/>
      <c r="AA79" s="8"/>
      <c r="AC79" s="8"/>
      <c r="AD79" s="8"/>
      <c r="AE79" s="8"/>
      <c r="AF79" s="8"/>
      <c r="AG79" s="8"/>
    </row>
    <row r="80" spans="2:33">
      <c r="B80" s="8"/>
      <c r="C80" s="8"/>
      <c r="D80" s="8"/>
      <c r="G80" s="8"/>
      <c r="H80" s="8"/>
      <c r="I80" s="8"/>
      <c r="P80" s="8"/>
      <c r="Q80" s="8"/>
      <c r="R80" s="8"/>
      <c r="S80" s="8"/>
      <c r="T80" s="8"/>
      <c r="U80" s="8"/>
      <c r="V80" s="8"/>
      <c r="W80" s="8"/>
      <c r="Y80" s="8"/>
      <c r="Z80" s="8"/>
      <c r="AA80" s="8"/>
      <c r="AC80" s="8"/>
      <c r="AD80" s="8"/>
      <c r="AE80" s="8"/>
      <c r="AF80" s="8"/>
      <c r="AG80" s="8"/>
    </row>
    <row r="81" spans="2:33">
      <c r="B81" s="8"/>
      <c r="C81" s="8"/>
      <c r="D81" s="8"/>
      <c r="G81" s="8"/>
      <c r="H81" s="8"/>
      <c r="I81" s="8"/>
      <c r="P81" s="8"/>
      <c r="Q81" s="8"/>
      <c r="R81" s="8"/>
      <c r="S81" s="8"/>
      <c r="T81" s="8"/>
      <c r="U81" s="8"/>
      <c r="V81" s="8"/>
      <c r="W81" s="8"/>
      <c r="Y81" s="8"/>
      <c r="Z81" s="8"/>
      <c r="AA81" s="8"/>
      <c r="AC81" s="8"/>
      <c r="AD81" s="8"/>
      <c r="AE81" s="8"/>
      <c r="AF81" s="8"/>
      <c r="AG81" s="8"/>
    </row>
    <row r="82" spans="2:33">
      <c r="B82" s="8"/>
      <c r="C82" s="8"/>
      <c r="D82" s="8"/>
      <c r="G82" s="8"/>
      <c r="H82" s="8"/>
      <c r="I82" s="8"/>
      <c r="P82" s="8"/>
      <c r="Q82" s="8"/>
      <c r="R82" s="8"/>
      <c r="S82" s="8"/>
      <c r="T82" s="8"/>
      <c r="U82" s="8"/>
      <c r="V82" s="8"/>
      <c r="W82" s="8"/>
      <c r="Y82" s="8"/>
      <c r="Z82" s="8"/>
      <c r="AA82" s="8"/>
      <c r="AC82" s="8"/>
      <c r="AD82" s="8"/>
      <c r="AE82" s="8"/>
      <c r="AF82" s="8"/>
      <c r="AG82" s="8"/>
    </row>
    <row r="83" spans="2:33">
      <c r="B83" s="8"/>
      <c r="C83" s="8"/>
      <c r="D83" s="8"/>
      <c r="G83" s="8"/>
      <c r="H83" s="8"/>
      <c r="I83" s="8"/>
      <c r="P83" s="8"/>
      <c r="Q83" s="8"/>
      <c r="R83" s="8"/>
      <c r="S83" s="8"/>
      <c r="T83" s="8"/>
      <c r="U83" s="8"/>
      <c r="V83" s="8"/>
      <c r="W83" s="8"/>
      <c r="Y83" s="8"/>
      <c r="Z83" s="119"/>
      <c r="AA83" s="8"/>
      <c r="AC83" s="8"/>
      <c r="AD83" s="8"/>
      <c r="AE83" s="8"/>
      <c r="AF83" s="8"/>
      <c r="AG83" s="8"/>
    </row>
    <row r="84" spans="2:33">
      <c r="B84" s="8"/>
      <c r="C84" s="8"/>
      <c r="D84" s="8"/>
      <c r="G84" s="8"/>
      <c r="H84" s="8"/>
      <c r="I84" s="8"/>
      <c r="P84" s="8"/>
      <c r="Q84" s="8"/>
      <c r="R84" s="8"/>
      <c r="S84" s="8"/>
      <c r="T84" s="8"/>
      <c r="U84" s="8"/>
      <c r="V84" s="8"/>
      <c r="W84" s="8"/>
      <c r="Y84" s="8"/>
      <c r="Z84" s="8"/>
      <c r="AA84" s="8"/>
      <c r="AC84" s="8"/>
      <c r="AD84" s="8"/>
      <c r="AE84" s="8"/>
      <c r="AF84" s="8"/>
      <c r="AG84" s="8"/>
    </row>
    <row r="85" spans="2:33">
      <c r="B85" s="8"/>
      <c r="C85" s="8"/>
      <c r="D85" s="8"/>
      <c r="G85" s="8"/>
      <c r="H85" s="8"/>
      <c r="I85" s="8"/>
      <c r="P85" s="8"/>
      <c r="Q85" s="8"/>
      <c r="R85" s="8"/>
      <c r="S85" s="8"/>
      <c r="T85" s="8"/>
      <c r="U85" s="8"/>
      <c r="V85" s="8"/>
      <c r="W85" s="8"/>
      <c r="Y85" s="8"/>
      <c r="Z85" s="8"/>
      <c r="AA85" s="8"/>
      <c r="AC85" s="8"/>
      <c r="AD85" s="8"/>
      <c r="AE85" s="8"/>
      <c r="AF85" s="8"/>
      <c r="AG85" s="8"/>
    </row>
    <row r="86" spans="2:33">
      <c r="B86" s="8"/>
      <c r="C86" s="8"/>
      <c r="D86" s="8"/>
      <c r="G86" s="8"/>
      <c r="H86" s="8"/>
      <c r="I86" s="8"/>
      <c r="P86" s="8"/>
      <c r="Q86" s="8"/>
      <c r="R86" s="8"/>
      <c r="S86" s="8"/>
      <c r="T86" s="8"/>
      <c r="U86" s="8"/>
      <c r="V86" s="8"/>
      <c r="W86" s="8"/>
      <c r="Y86" s="8"/>
      <c r="Z86" s="8"/>
      <c r="AA86" s="8"/>
      <c r="AC86" s="8"/>
      <c r="AD86" s="8"/>
      <c r="AE86" s="8"/>
      <c r="AF86" s="8"/>
      <c r="AG86" s="8"/>
    </row>
    <row r="87" spans="2:33">
      <c r="B87" s="8"/>
      <c r="C87" s="8"/>
      <c r="D87" s="8"/>
      <c r="G87" s="8"/>
      <c r="H87" s="8"/>
      <c r="I87" s="8"/>
      <c r="P87" s="8"/>
      <c r="Q87" s="8"/>
      <c r="R87" s="8"/>
      <c r="S87" s="8"/>
      <c r="T87" s="8"/>
      <c r="U87" s="8"/>
      <c r="V87" s="8"/>
      <c r="W87" s="8"/>
      <c r="Y87" s="8"/>
      <c r="Z87" s="8"/>
      <c r="AA87" s="8"/>
      <c r="AC87" s="8"/>
      <c r="AD87" s="8"/>
      <c r="AE87" s="8"/>
      <c r="AF87" s="8"/>
      <c r="AG87" s="8"/>
    </row>
    <row r="88" spans="2:33">
      <c r="B88" s="8"/>
      <c r="C88" s="8"/>
      <c r="D88" s="8"/>
      <c r="G88" s="8"/>
      <c r="H88" s="8"/>
      <c r="I88" s="8"/>
      <c r="P88" s="8"/>
      <c r="Q88" s="8"/>
      <c r="R88" s="8"/>
      <c r="S88" s="8"/>
      <c r="T88" s="8"/>
      <c r="U88" s="8"/>
      <c r="V88" s="8"/>
      <c r="W88" s="8"/>
      <c r="Y88" s="8"/>
      <c r="Z88" s="8"/>
      <c r="AA88" s="8"/>
      <c r="AC88" s="8"/>
      <c r="AD88" s="8"/>
      <c r="AE88" s="8"/>
      <c r="AF88" s="8"/>
      <c r="AG88" s="8"/>
    </row>
    <row r="89" spans="2:33">
      <c r="B89" s="8"/>
      <c r="C89" s="8"/>
      <c r="D89" s="8"/>
      <c r="G89" s="8"/>
      <c r="H89" s="8"/>
      <c r="I89" s="8"/>
      <c r="P89" s="8"/>
      <c r="Q89" s="8"/>
      <c r="R89" s="8"/>
      <c r="S89" s="8"/>
      <c r="T89" s="8"/>
      <c r="U89" s="8"/>
      <c r="V89" s="8"/>
      <c r="W89" s="8"/>
      <c r="Y89" s="8"/>
      <c r="Z89" s="8"/>
      <c r="AA89" s="8"/>
      <c r="AC89" s="8"/>
      <c r="AD89" s="8"/>
      <c r="AE89" s="8"/>
      <c r="AF89" s="8"/>
      <c r="AG89" s="8"/>
    </row>
    <row r="90" spans="2:33">
      <c r="B90" s="8"/>
      <c r="C90" s="8"/>
      <c r="D90" s="8"/>
      <c r="G90" s="8"/>
      <c r="H90" s="8"/>
      <c r="I90" s="8"/>
      <c r="P90" s="8"/>
      <c r="Q90" s="8"/>
      <c r="R90" s="8"/>
      <c r="S90" s="8"/>
      <c r="T90" s="8"/>
      <c r="U90" s="8"/>
      <c r="V90" s="8"/>
      <c r="W90" s="8"/>
      <c r="Y90" s="8"/>
      <c r="Z90" s="8"/>
      <c r="AA90" s="8"/>
      <c r="AC90" s="8"/>
      <c r="AD90" s="8"/>
      <c r="AE90" s="8"/>
      <c r="AF90" s="8"/>
      <c r="AG90" s="8"/>
    </row>
    <row r="91" spans="2:33">
      <c r="B91" s="8"/>
      <c r="C91" s="8"/>
      <c r="D91" s="8"/>
      <c r="G91" s="8"/>
      <c r="H91" s="8"/>
      <c r="I91" s="8"/>
      <c r="P91" s="8"/>
      <c r="Q91" s="8"/>
      <c r="R91" s="8"/>
      <c r="S91" s="8"/>
      <c r="T91" s="8"/>
      <c r="U91" s="8"/>
      <c r="V91" s="8"/>
      <c r="W91" s="8"/>
      <c r="Y91" s="8"/>
      <c r="Z91" s="8"/>
      <c r="AA91" s="8"/>
      <c r="AC91" s="8"/>
      <c r="AD91" s="8"/>
      <c r="AE91" s="8"/>
      <c r="AF91" s="8"/>
      <c r="AG91" s="8"/>
    </row>
    <row r="92" spans="2:33">
      <c r="B92" s="8"/>
      <c r="C92" s="8"/>
      <c r="D92" s="8"/>
      <c r="G92" s="8"/>
      <c r="H92" s="8"/>
      <c r="I92" s="8"/>
      <c r="P92" s="8"/>
      <c r="Q92" s="8"/>
      <c r="R92" s="8"/>
      <c r="S92" s="8"/>
      <c r="T92" s="8"/>
      <c r="U92" s="8"/>
      <c r="V92" s="8"/>
      <c r="W92" s="8"/>
      <c r="Y92" s="8"/>
      <c r="Z92" s="8"/>
      <c r="AA92" s="8"/>
      <c r="AC92" s="8"/>
      <c r="AD92" s="8"/>
      <c r="AE92" s="8"/>
      <c r="AF92" s="8"/>
      <c r="AG92" s="8"/>
    </row>
    <row r="93" spans="2:33">
      <c r="B93" s="8"/>
      <c r="C93" s="8"/>
      <c r="D93" s="8"/>
      <c r="G93" s="8"/>
      <c r="H93" s="8"/>
      <c r="I93" s="8"/>
      <c r="P93" s="8"/>
      <c r="Q93" s="8"/>
      <c r="R93" s="8"/>
      <c r="S93" s="8"/>
      <c r="T93" s="8"/>
      <c r="U93" s="8"/>
      <c r="V93" s="8"/>
      <c r="W93" s="8"/>
      <c r="Y93" s="8"/>
      <c r="Z93" s="8"/>
      <c r="AA93" s="8"/>
      <c r="AC93" s="8"/>
      <c r="AD93" s="8"/>
      <c r="AE93" s="8"/>
      <c r="AF93" s="8"/>
      <c r="AG93" s="8"/>
    </row>
    <row r="94" spans="2:33">
      <c r="B94" s="8"/>
      <c r="C94" s="8"/>
      <c r="D94" s="8"/>
      <c r="G94" s="8"/>
      <c r="H94" s="8"/>
      <c r="I94" s="8"/>
      <c r="P94" s="8"/>
      <c r="Q94" s="8"/>
      <c r="R94" s="8"/>
      <c r="S94" s="8"/>
      <c r="T94" s="8"/>
      <c r="U94" s="8"/>
      <c r="V94" s="8"/>
      <c r="W94" s="8"/>
      <c r="Y94" s="8"/>
      <c r="Z94" s="8"/>
      <c r="AA94" s="8"/>
      <c r="AC94" s="8"/>
      <c r="AD94" s="8"/>
      <c r="AE94" s="8"/>
      <c r="AF94" s="8"/>
      <c r="AG94" s="8"/>
    </row>
    <row r="95" spans="2:33">
      <c r="B95" s="8"/>
      <c r="C95" s="8"/>
      <c r="D95" s="8"/>
      <c r="G95" s="8"/>
      <c r="H95" s="8"/>
      <c r="I95" s="8"/>
      <c r="P95" s="8"/>
      <c r="Q95" s="8"/>
      <c r="R95" s="8"/>
      <c r="S95" s="8"/>
      <c r="T95" s="8"/>
      <c r="U95" s="8"/>
      <c r="V95" s="8"/>
      <c r="W95" s="8"/>
      <c r="Y95" s="8"/>
      <c r="Z95" s="8"/>
      <c r="AA95" s="8"/>
      <c r="AC95" s="8"/>
      <c r="AD95" s="8"/>
      <c r="AE95" s="8"/>
      <c r="AF95" s="8"/>
      <c r="AG95" s="8"/>
    </row>
    <row r="96" spans="2:33">
      <c r="B96" s="8"/>
      <c r="C96" s="8"/>
      <c r="D96" s="8"/>
      <c r="G96" s="8"/>
      <c r="H96" s="8"/>
      <c r="I96" s="8"/>
      <c r="P96" s="8"/>
      <c r="Q96" s="8"/>
      <c r="R96" s="8"/>
      <c r="S96" s="8"/>
      <c r="T96" s="8"/>
      <c r="U96" s="8"/>
      <c r="V96" s="8"/>
      <c r="W96" s="8"/>
      <c r="Y96" s="8"/>
      <c r="Z96" s="8"/>
      <c r="AA96" s="8"/>
      <c r="AC96" s="8"/>
      <c r="AD96" s="8"/>
      <c r="AE96" s="8"/>
      <c r="AF96" s="8"/>
      <c r="AG96" s="8"/>
    </row>
    <row r="97" spans="2:33">
      <c r="B97" s="8"/>
      <c r="C97" s="8"/>
      <c r="D97" s="8"/>
      <c r="G97" s="8"/>
      <c r="H97" s="8"/>
      <c r="I97" s="8"/>
      <c r="P97" s="8"/>
      <c r="Q97" s="8"/>
      <c r="R97" s="8"/>
      <c r="S97" s="8"/>
      <c r="T97" s="8"/>
      <c r="U97" s="8"/>
      <c r="V97" s="8"/>
      <c r="W97" s="8"/>
      <c r="Y97" s="8"/>
      <c r="Z97" s="8"/>
      <c r="AA97" s="8"/>
      <c r="AC97" s="8"/>
      <c r="AD97" s="8"/>
      <c r="AE97" s="8"/>
      <c r="AF97" s="8"/>
      <c r="AG97" s="8"/>
    </row>
    <row r="98" spans="2:33">
      <c r="B98" s="8"/>
      <c r="C98" s="8"/>
      <c r="D98" s="8"/>
      <c r="G98" s="8"/>
      <c r="H98" s="8"/>
      <c r="I98" s="8"/>
      <c r="P98" s="8"/>
      <c r="Q98" s="8"/>
      <c r="R98" s="8"/>
      <c r="S98" s="8"/>
      <c r="T98" s="8"/>
      <c r="U98" s="8"/>
      <c r="V98" s="8"/>
      <c r="W98" s="8"/>
      <c r="Y98" s="8"/>
      <c r="Z98" s="8"/>
      <c r="AA98" s="8"/>
      <c r="AC98" s="8"/>
      <c r="AD98" s="8"/>
      <c r="AE98" s="8"/>
      <c r="AF98" s="8"/>
      <c r="AG98" s="8"/>
    </row>
    <row r="99" spans="2:33">
      <c r="B99" s="8"/>
      <c r="C99" s="8"/>
      <c r="D99" s="8"/>
      <c r="G99" s="8"/>
      <c r="H99" s="8"/>
      <c r="I99" s="8"/>
      <c r="P99" s="8"/>
      <c r="Q99" s="8"/>
      <c r="R99" s="8"/>
      <c r="S99" s="8"/>
      <c r="T99" s="8"/>
      <c r="U99" s="8"/>
      <c r="V99" s="8"/>
      <c r="W99" s="8"/>
      <c r="Y99" s="8"/>
      <c r="Z99" s="8"/>
      <c r="AA99" s="8"/>
      <c r="AC99" s="8"/>
      <c r="AD99" s="8"/>
      <c r="AE99" s="8"/>
      <c r="AF99" s="8"/>
      <c r="AG99" s="8"/>
    </row>
    <row r="100" spans="2:33">
      <c r="B100" s="8"/>
      <c r="C100" s="8"/>
      <c r="D100" s="8"/>
      <c r="G100" s="8"/>
      <c r="H100" s="8"/>
      <c r="I100" s="8"/>
      <c r="P100" s="8"/>
      <c r="Q100" s="8"/>
      <c r="R100" s="8"/>
      <c r="S100" s="8"/>
      <c r="T100" s="8"/>
      <c r="U100" s="8"/>
      <c r="V100" s="8"/>
      <c r="W100" s="8"/>
      <c r="Y100" s="8"/>
      <c r="Z100" s="8"/>
      <c r="AA100" s="8"/>
      <c r="AC100" s="8"/>
      <c r="AD100" s="8"/>
      <c r="AE100" s="8"/>
      <c r="AF100" s="8"/>
      <c r="AG100" s="8"/>
    </row>
    <row r="101" spans="2:33">
      <c r="B101" s="8"/>
      <c r="C101" s="8"/>
      <c r="D101" s="8"/>
      <c r="G101" s="8"/>
      <c r="H101" s="8"/>
      <c r="I101" s="8"/>
      <c r="P101" s="8"/>
      <c r="Q101" s="8"/>
      <c r="R101" s="8"/>
      <c r="S101" s="8"/>
      <c r="T101" s="8"/>
      <c r="U101" s="8"/>
      <c r="V101" s="8"/>
      <c r="W101" s="8"/>
      <c r="Y101" s="8"/>
      <c r="Z101" s="8"/>
      <c r="AA101" s="8"/>
      <c r="AC101" s="8"/>
      <c r="AD101" s="8"/>
      <c r="AE101" s="8"/>
      <c r="AF101" s="8"/>
      <c r="AG101" s="8"/>
    </row>
    <row r="102" spans="2:33">
      <c r="B102" s="8"/>
      <c r="C102" s="8"/>
      <c r="D102" s="8"/>
      <c r="G102" s="8"/>
      <c r="H102" s="8"/>
      <c r="I102" s="8"/>
      <c r="P102" s="8"/>
      <c r="Q102" s="8"/>
      <c r="R102" s="8"/>
      <c r="S102" s="8"/>
      <c r="T102" s="8"/>
      <c r="U102" s="8"/>
      <c r="V102" s="8"/>
      <c r="W102" s="8"/>
      <c r="Y102" s="8"/>
      <c r="Z102" s="8"/>
      <c r="AA102" s="8"/>
      <c r="AC102" s="8"/>
      <c r="AD102" s="8"/>
      <c r="AE102" s="8"/>
      <c r="AF102" s="8"/>
      <c r="AG102" s="8"/>
    </row>
    <row r="103" spans="2:33">
      <c r="B103" s="8"/>
      <c r="C103" s="8"/>
      <c r="D103" s="8"/>
      <c r="G103" s="8"/>
      <c r="H103" s="8"/>
      <c r="I103" s="8"/>
      <c r="P103" s="8"/>
      <c r="Q103" s="8"/>
      <c r="R103" s="8"/>
      <c r="S103" s="8"/>
      <c r="T103" s="8"/>
      <c r="U103" s="8"/>
      <c r="V103" s="8"/>
      <c r="W103" s="8"/>
      <c r="Y103" s="8"/>
      <c r="Z103" s="8"/>
      <c r="AA103" s="8"/>
      <c r="AC103" s="8"/>
      <c r="AD103" s="8"/>
      <c r="AE103" s="8"/>
      <c r="AF103" s="8"/>
      <c r="AG103" s="8"/>
    </row>
    <row r="104" spans="2:33">
      <c r="B104" s="8"/>
      <c r="C104" s="8"/>
      <c r="D104" s="8"/>
      <c r="G104" s="8"/>
      <c r="H104" s="8"/>
      <c r="I104" s="8"/>
      <c r="P104" s="8"/>
      <c r="Q104" s="8"/>
      <c r="R104" s="8"/>
      <c r="S104" s="8"/>
      <c r="T104" s="8"/>
      <c r="U104" s="8"/>
      <c r="V104" s="8"/>
      <c r="W104" s="8"/>
      <c r="Y104" s="8"/>
      <c r="Z104" s="8"/>
      <c r="AA104" s="8"/>
      <c r="AC104" s="8"/>
      <c r="AD104" s="8"/>
      <c r="AE104" s="8"/>
      <c r="AF104" s="8"/>
      <c r="AG104" s="8"/>
    </row>
    <row r="105" spans="2:33">
      <c r="B105" s="8"/>
      <c r="C105" s="8"/>
      <c r="D105" s="8"/>
      <c r="G105" s="8"/>
      <c r="H105" s="8"/>
      <c r="I105" s="8"/>
      <c r="P105" s="8"/>
      <c r="Q105" s="8"/>
      <c r="R105" s="8"/>
      <c r="S105" s="8"/>
      <c r="T105" s="8"/>
      <c r="U105" s="8"/>
      <c r="V105" s="8"/>
      <c r="W105" s="8"/>
      <c r="Y105" s="8"/>
      <c r="Z105" s="8"/>
      <c r="AA105" s="8"/>
      <c r="AC105" s="8"/>
      <c r="AD105" s="8"/>
      <c r="AE105" s="8"/>
      <c r="AF105" s="8"/>
      <c r="AG105" s="8"/>
    </row>
    <row r="106" spans="2:33">
      <c r="B106" s="8"/>
      <c r="C106" s="8"/>
      <c r="D106" s="8"/>
      <c r="G106" s="8"/>
      <c r="H106" s="8"/>
      <c r="I106" s="8"/>
      <c r="P106" s="8"/>
      <c r="Q106" s="8"/>
      <c r="R106" s="8"/>
      <c r="S106" s="8"/>
      <c r="T106" s="8"/>
      <c r="U106" s="8"/>
      <c r="V106" s="8"/>
      <c r="W106" s="8"/>
      <c r="Y106" s="8"/>
      <c r="Z106" s="8"/>
      <c r="AA106" s="8"/>
      <c r="AC106" s="8"/>
      <c r="AD106" s="8"/>
      <c r="AE106" s="8"/>
      <c r="AF106" s="8"/>
      <c r="AG106" s="8"/>
    </row>
    <row r="107" spans="2:33">
      <c r="B107" s="8"/>
      <c r="C107" s="8"/>
      <c r="D107" s="8"/>
      <c r="G107" s="8"/>
      <c r="H107" s="8"/>
      <c r="I107" s="8"/>
      <c r="P107" s="8"/>
      <c r="Q107" s="8"/>
      <c r="R107" s="8"/>
      <c r="S107" s="8"/>
      <c r="T107" s="8"/>
      <c r="U107" s="8"/>
      <c r="V107" s="8"/>
      <c r="W107" s="8"/>
      <c r="Y107" s="8"/>
      <c r="Z107" s="8"/>
      <c r="AA107" s="8"/>
      <c r="AC107" s="8"/>
      <c r="AD107" s="8"/>
      <c r="AE107" s="8"/>
      <c r="AF107" s="8"/>
      <c r="AG107" s="8"/>
    </row>
    <row r="108" spans="2:33">
      <c r="B108" s="8"/>
      <c r="C108" s="8"/>
      <c r="D108" s="8"/>
      <c r="G108" s="8"/>
      <c r="H108" s="8"/>
      <c r="I108" s="8"/>
      <c r="P108" s="8"/>
      <c r="Q108" s="8"/>
      <c r="R108" s="8"/>
      <c r="S108" s="8"/>
      <c r="T108" s="8"/>
      <c r="U108" s="8"/>
      <c r="V108" s="8"/>
      <c r="W108" s="8"/>
      <c r="Y108" s="8"/>
      <c r="Z108" s="8"/>
      <c r="AA108" s="8"/>
      <c r="AC108" s="8"/>
      <c r="AD108" s="8"/>
      <c r="AE108" s="8"/>
      <c r="AF108" s="8"/>
      <c r="AG108" s="8"/>
    </row>
    <row r="109" spans="2:33">
      <c r="B109" s="8"/>
      <c r="C109" s="8"/>
      <c r="D109" s="8"/>
      <c r="G109" s="8"/>
      <c r="H109" s="8"/>
      <c r="I109" s="8"/>
      <c r="P109" s="8"/>
      <c r="Q109" s="8"/>
      <c r="R109" s="8"/>
      <c r="S109" s="8"/>
      <c r="T109" s="8"/>
      <c r="U109" s="8"/>
      <c r="V109" s="8"/>
      <c r="W109" s="8"/>
      <c r="Y109" s="8"/>
      <c r="Z109" s="8"/>
      <c r="AA109" s="8"/>
      <c r="AC109" s="8"/>
      <c r="AD109" s="8"/>
      <c r="AE109" s="8"/>
      <c r="AF109" s="8"/>
      <c r="AG109" s="8"/>
    </row>
    <row r="110" spans="2:33">
      <c r="B110" s="8"/>
      <c r="C110" s="8"/>
      <c r="D110" s="8"/>
      <c r="G110" s="8"/>
      <c r="H110" s="8"/>
      <c r="I110" s="8"/>
      <c r="P110" s="8"/>
      <c r="Q110" s="8"/>
      <c r="R110" s="8"/>
      <c r="S110" s="8"/>
      <c r="T110" s="8"/>
      <c r="U110" s="8"/>
      <c r="V110" s="8"/>
      <c r="W110" s="8"/>
      <c r="Y110" s="8"/>
      <c r="Z110" s="8"/>
      <c r="AA110" s="8"/>
      <c r="AC110" s="8"/>
      <c r="AD110" s="8"/>
      <c r="AE110" s="8"/>
      <c r="AF110" s="8"/>
      <c r="AG110" s="8"/>
    </row>
    <row r="111" spans="2:33">
      <c r="B111" s="8"/>
      <c r="C111" s="8"/>
      <c r="D111" s="8"/>
      <c r="G111" s="8"/>
      <c r="H111" s="8"/>
      <c r="I111" s="8"/>
      <c r="P111" s="8"/>
      <c r="Q111" s="8"/>
      <c r="R111" s="8"/>
      <c r="S111" s="8"/>
      <c r="T111" s="8"/>
      <c r="U111" s="8"/>
      <c r="V111" s="8"/>
      <c r="W111" s="8"/>
      <c r="Y111" s="8"/>
      <c r="Z111" s="8"/>
      <c r="AA111" s="8"/>
      <c r="AC111" s="8"/>
      <c r="AD111" s="8"/>
      <c r="AE111" s="8"/>
      <c r="AF111" s="8"/>
      <c r="AG111" s="8"/>
    </row>
    <row r="112" spans="2:33">
      <c r="B112" s="8"/>
      <c r="C112" s="8"/>
      <c r="D112" s="8"/>
      <c r="G112" s="8"/>
      <c r="H112" s="8"/>
      <c r="I112" s="8"/>
      <c r="P112" s="8"/>
      <c r="Q112" s="8"/>
      <c r="R112" s="8"/>
      <c r="S112" s="8"/>
      <c r="T112" s="8"/>
      <c r="U112" s="8"/>
      <c r="V112" s="8"/>
      <c r="W112" s="8"/>
      <c r="Y112" s="8"/>
      <c r="Z112" s="8"/>
      <c r="AA112" s="8"/>
      <c r="AC112" s="8"/>
      <c r="AD112" s="8"/>
      <c r="AE112" s="8"/>
      <c r="AF112" s="8"/>
      <c r="AG112" s="8"/>
    </row>
    <row r="113" spans="2:33">
      <c r="B113" s="8"/>
      <c r="C113" s="8"/>
      <c r="D113" s="8"/>
      <c r="G113" s="8"/>
      <c r="H113" s="8"/>
      <c r="I113" s="8"/>
      <c r="P113" s="8"/>
      <c r="Q113" s="8"/>
      <c r="R113" s="8"/>
      <c r="S113" s="8"/>
      <c r="T113" s="8"/>
      <c r="U113" s="8"/>
      <c r="V113" s="8"/>
      <c r="W113" s="8"/>
      <c r="Y113" s="8"/>
      <c r="Z113" s="8"/>
      <c r="AA113" s="8"/>
      <c r="AC113" s="8"/>
      <c r="AD113" s="8"/>
      <c r="AE113" s="8"/>
      <c r="AF113" s="8"/>
      <c r="AG113" s="8"/>
    </row>
    <row r="114" spans="2:33">
      <c r="B114" s="8"/>
      <c r="C114" s="8"/>
      <c r="D114" s="8"/>
      <c r="G114" s="8"/>
      <c r="H114" s="8"/>
      <c r="I114" s="8"/>
      <c r="P114" s="8"/>
      <c r="Q114" s="8"/>
      <c r="R114" s="8"/>
      <c r="S114" s="8"/>
      <c r="T114" s="8"/>
      <c r="U114" s="8"/>
      <c r="V114" s="8"/>
      <c r="W114" s="8"/>
      <c r="Y114" s="8"/>
      <c r="Z114" s="8"/>
      <c r="AA114" s="8"/>
      <c r="AC114" s="8"/>
      <c r="AD114" s="8"/>
      <c r="AE114" s="8"/>
      <c r="AF114" s="8"/>
      <c r="AG114" s="8"/>
    </row>
    <row r="115" spans="2:33">
      <c r="B115" s="8"/>
      <c r="C115" s="8"/>
      <c r="D115" s="8"/>
      <c r="G115" s="8"/>
      <c r="H115" s="8"/>
      <c r="I115" s="8"/>
      <c r="P115" s="8"/>
      <c r="Q115" s="8"/>
      <c r="R115" s="8"/>
      <c r="S115" s="8"/>
      <c r="T115" s="8"/>
      <c r="U115" s="8"/>
      <c r="V115" s="8"/>
      <c r="W115" s="8"/>
      <c r="Y115" s="8"/>
      <c r="Z115" s="8"/>
      <c r="AA115" s="8"/>
      <c r="AC115" s="8"/>
      <c r="AD115" s="8"/>
      <c r="AE115" s="8"/>
      <c r="AF115" s="8"/>
      <c r="AG115" s="8"/>
    </row>
    <row r="116" spans="2:33">
      <c r="B116" s="8"/>
      <c r="C116" s="8"/>
      <c r="D116" s="8"/>
      <c r="G116" s="8"/>
      <c r="H116" s="8"/>
      <c r="I116" s="8"/>
      <c r="P116" s="8"/>
      <c r="Q116" s="8"/>
      <c r="R116" s="8"/>
      <c r="S116" s="8"/>
      <c r="T116" s="8"/>
      <c r="U116" s="8"/>
      <c r="V116" s="8"/>
      <c r="W116" s="8"/>
      <c r="Y116" s="8"/>
      <c r="Z116" s="8"/>
      <c r="AA116" s="8"/>
      <c r="AC116" s="8"/>
      <c r="AD116" s="8"/>
      <c r="AE116" s="8"/>
      <c r="AF116" s="8"/>
      <c r="AG116" s="8"/>
    </row>
    <row r="117" spans="2:33">
      <c r="B117" s="8"/>
      <c r="C117" s="8"/>
      <c r="D117" s="8"/>
      <c r="G117" s="8"/>
      <c r="H117" s="8"/>
      <c r="I117" s="8"/>
      <c r="P117" s="8"/>
      <c r="Q117" s="8"/>
      <c r="R117" s="8"/>
      <c r="S117" s="8"/>
      <c r="T117" s="8"/>
      <c r="U117" s="8"/>
      <c r="V117" s="8"/>
      <c r="W117" s="8"/>
      <c r="Y117" s="8"/>
      <c r="Z117" s="8"/>
      <c r="AA117" s="8"/>
      <c r="AC117" s="8"/>
      <c r="AD117" s="8"/>
      <c r="AE117" s="8"/>
      <c r="AF117" s="8"/>
      <c r="AG117" s="8"/>
    </row>
    <row r="118" spans="2:33">
      <c r="B118" s="8"/>
      <c r="C118" s="8"/>
      <c r="D118" s="8"/>
      <c r="G118" s="8"/>
      <c r="H118" s="8"/>
      <c r="I118" s="8"/>
      <c r="P118" s="8"/>
      <c r="Q118" s="8"/>
      <c r="R118" s="8"/>
      <c r="S118" s="8"/>
      <c r="T118" s="8"/>
      <c r="U118" s="8"/>
      <c r="V118" s="8"/>
      <c r="W118" s="8"/>
      <c r="Y118" s="8"/>
      <c r="Z118" s="8"/>
      <c r="AA118" s="8"/>
      <c r="AC118" s="8"/>
      <c r="AD118" s="8"/>
      <c r="AE118" s="8"/>
      <c r="AF118" s="8"/>
      <c r="AG118" s="8"/>
    </row>
    <row r="119" spans="2:33">
      <c r="B119" s="8"/>
      <c r="C119" s="8"/>
      <c r="D119" s="8"/>
      <c r="G119" s="8"/>
      <c r="H119" s="8"/>
      <c r="I119" s="8"/>
      <c r="P119" s="8"/>
      <c r="Q119" s="8"/>
      <c r="R119" s="8"/>
      <c r="S119" s="8"/>
      <c r="T119" s="8"/>
      <c r="U119" s="8"/>
      <c r="V119" s="8"/>
      <c r="W119" s="8"/>
      <c r="Y119" s="8"/>
      <c r="Z119" s="8"/>
      <c r="AA119" s="8"/>
      <c r="AC119" s="8"/>
      <c r="AD119" s="8"/>
      <c r="AE119" s="8"/>
      <c r="AF119" s="8"/>
      <c r="AG119" s="8"/>
    </row>
    <row r="120" spans="2:33">
      <c r="B120" s="8"/>
      <c r="C120" s="8"/>
      <c r="D120" s="8"/>
      <c r="G120" s="8"/>
      <c r="H120" s="8"/>
      <c r="I120" s="8"/>
      <c r="P120" s="8"/>
      <c r="Q120" s="8"/>
      <c r="R120" s="8"/>
      <c r="S120" s="8"/>
      <c r="T120" s="8"/>
      <c r="U120" s="8"/>
      <c r="V120" s="8"/>
      <c r="W120" s="8"/>
      <c r="Y120" s="8"/>
      <c r="Z120" s="8"/>
      <c r="AA120" s="8"/>
      <c r="AC120" s="8"/>
      <c r="AD120" s="8"/>
      <c r="AE120" s="8"/>
      <c r="AF120" s="8"/>
      <c r="AG120" s="8"/>
    </row>
    <row r="121" spans="2:33">
      <c r="B121" s="8"/>
      <c r="C121" s="8"/>
      <c r="D121" s="8"/>
      <c r="G121" s="8"/>
      <c r="H121" s="8"/>
      <c r="I121" s="8"/>
      <c r="P121" s="8"/>
      <c r="Q121" s="8"/>
      <c r="R121" s="8"/>
      <c r="S121" s="8"/>
      <c r="T121" s="8"/>
      <c r="U121" s="8"/>
      <c r="V121" s="8"/>
      <c r="W121" s="8"/>
      <c r="Y121" s="8"/>
      <c r="Z121" s="8"/>
      <c r="AA121" s="8"/>
      <c r="AC121" s="8"/>
      <c r="AD121" s="8"/>
      <c r="AE121" s="8"/>
      <c r="AF121" s="8"/>
      <c r="AG121" s="8"/>
    </row>
    <row r="122" spans="2:33">
      <c r="B122" s="8"/>
      <c r="C122" s="8"/>
      <c r="D122" s="8"/>
      <c r="G122" s="8"/>
      <c r="H122" s="8"/>
      <c r="I122" s="8"/>
      <c r="P122" s="8"/>
      <c r="Q122" s="8"/>
      <c r="R122" s="8"/>
      <c r="S122" s="8"/>
      <c r="T122" s="8"/>
      <c r="U122" s="8"/>
      <c r="V122" s="8"/>
      <c r="W122" s="8"/>
      <c r="Y122" s="8"/>
      <c r="Z122" s="8"/>
      <c r="AA122" s="8"/>
      <c r="AC122" s="8"/>
      <c r="AD122" s="8"/>
      <c r="AE122" s="8"/>
      <c r="AF122" s="8"/>
      <c r="AG122" s="8"/>
    </row>
    <row r="123" spans="2:33">
      <c r="B123" s="8"/>
      <c r="C123" s="8"/>
      <c r="D123" s="8"/>
      <c r="G123" s="8"/>
      <c r="H123" s="8"/>
      <c r="I123" s="8"/>
      <c r="P123" s="8"/>
      <c r="Q123" s="8"/>
      <c r="R123" s="8"/>
      <c r="S123" s="8"/>
      <c r="T123" s="8"/>
      <c r="U123" s="8"/>
      <c r="V123" s="8"/>
      <c r="W123" s="8"/>
      <c r="Y123" s="8"/>
      <c r="Z123" s="8"/>
      <c r="AA123" s="8"/>
      <c r="AC123" s="8"/>
      <c r="AD123" s="8"/>
      <c r="AE123" s="8"/>
      <c r="AF123" s="8"/>
      <c r="AG123" s="8"/>
    </row>
    <row r="124" spans="2:33">
      <c r="B124" s="8"/>
      <c r="C124" s="8"/>
      <c r="D124" s="8"/>
      <c r="G124" s="8"/>
      <c r="H124" s="8"/>
      <c r="I124" s="8"/>
      <c r="P124" s="8"/>
      <c r="Q124" s="8"/>
      <c r="R124" s="8"/>
      <c r="S124" s="8"/>
      <c r="T124" s="8"/>
      <c r="U124" s="8"/>
      <c r="V124" s="8"/>
      <c r="W124" s="8"/>
      <c r="Y124" s="8"/>
      <c r="Z124" s="8"/>
      <c r="AA124" s="8"/>
      <c r="AC124" s="8"/>
      <c r="AD124" s="8"/>
      <c r="AE124" s="8"/>
      <c r="AF124" s="8"/>
      <c r="AG124" s="8"/>
    </row>
    <row r="125" spans="2:33">
      <c r="B125" s="8"/>
      <c r="C125" s="8"/>
      <c r="D125" s="8"/>
      <c r="G125" s="8"/>
      <c r="H125" s="8"/>
      <c r="I125" s="8"/>
      <c r="P125" s="8"/>
      <c r="Q125" s="8"/>
      <c r="R125" s="8"/>
      <c r="S125" s="8"/>
      <c r="T125" s="8"/>
      <c r="U125" s="8"/>
      <c r="V125" s="8"/>
      <c r="W125" s="8"/>
      <c r="Y125" s="8"/>
      <c r="Z125" s="8"/>
      <c r="AA125" s="8"/>
      <c r="AC125" s="8"/>
      <c r="AD125" s="8"/>
      <c r="AE125" s="8"/>
      <c r="AF125" s="8"/>
      <c r="AG125" s="8"/>
    </row>
    <row r="126" spans="2:33">
      <c r="B126" s="8"/>
      <c r="C126" s="8"/>
      <c r="D126" s="8"/>
      <c r="G126" s="8"/>
      <c r="H126" s="8"/>
      <c r="I126" s="8"/>
      <c r="P126" s="8"/>
      <c r="Q126" s="8"/>
      <c r="R126" s="8"/>
      <c r="S126" s="8"/>
      <c r="T126" s="8"/>
      <c r="U126" s="8"/>
      <c r="V126" s="8"/>
      <c r="W126" s="8"/>
      <c r="Y126" s="8"/>
      <c r="Z126" s="8"/>
      <c r="AA126" s="8"/>
      <c r="AC126" s="8"/>
      <c r="AD126" s="3"/>
      <c r="AE126" s="8"/>
      <c r="AF126" s="8"/>
      <c r="AG126" s="8"/>
    </row>
    <row r="127" spans="2:33">
      <c r="B127" s="8"/>
      <c r="C127" s="8"/>
      <c r="D127" s="8"/>
      <c r="G127" s="8"/>
      <c r="H127" s="8"/>
      <c r="I127" s="8"/>
      <c r="P127" s="8"/>
      <c r="Q127" s="8"/>
      <c r="R127" s="8"/>
      <c r="S127" s="8"/>
      <c r="T127" s="8"/>
      <c r="U127" s="8"/>
      <c r="V127" s="8"/>
      <c r="W127" s="8"/>
      <c r="Y127" s="8"/>
      <c r="Z127" s="8"/>
      <c r="AA127" s="8"/>
      <c r="AC127" s="8"/>
      <c r="AD127" s="8"/>
      <c r="AE127" s="8"/>
      <c r="AF127" s="8"/>
      <c r="AG127" s="8"/>
    </row>
    <row r="128" spans="2:33">
      <c r="B128" s="8"/>
      <c r="C128" s="8"/>
      <c r="D128" s="8"/>
      <c r="G128" s="8"/>
      <c r="H128" s="8"/>
      <c r="I128" s="8"/>
      <c r="P128" s="8"/>
      <c r="Q128" s="8"/>
      <c r="R128" s="8"/>
      <c r="S128" s="8"/>
      <c r="T128" s="8"/>
      <c r="U128" s="8"/>
      <c r="V128" s="8"/>
      <c r="W128" s="8"/>
      <c r="Y128" s="8"/>
      <c r="Z128" s="8"/>
      <c r="AA128" s="8"/>
      <c r="AC128" s="8"/>
      <c r="AD128" s="8"/>
      <c r="AE128" s="8"/>
      <c r="AF128" s="8"/>
      <c r="AG128" s="8"/>
    </row>
    <row r="129" spans="2:33">
      <c r="B129" s="8"/>
      <c r="C129" s="8"/>
      <c r="D129" s="8"/>
      <c r="G129" s="8"/>
      <c r="H129" s="8"/>
      <c r="I129" s="8"/>
      <c r="P129" s="8"/>
      <c r="Q129" s="8"/>
      <c r="R129" s="8"/>
      <c r="S129" s="8"/>
      <c r="T129" s="8"/>
      <c r="U129" s="8"/>
      <c r="V129" s="8"/>
      <c r="W129" s="8"/>
      <c r="Y129" s="8"/>
      <c r="Z129" s="8"/>
      <c r="AA129" s="8"/>
      <c r="AC129" s="8"/>
      <c r="AD129" s="8"/>
      <c r="AE129" s="8"/>
      <c r="AF129" s="8"/>
      <c r="AG129" s="8"/>
    </row>
    <row r="130" spans="2:33">
      <c r="B130" s="8"/>
      <c r="C130" s="8"/>
      <c r="D130" s="8"/>
      <c r="G130" s="8"/>
      <c r="H130" s="8"/>
      <c r="I130" s="8"/>
      <c r="P130" s="8"/>
      <c r="Q130" s="8"/>
      <c r="R130" s="8"/>
      <c r="S130" s="8"/>
      <c r="T130" s="8"/>
      <c r="U130" s="8"/>
      <c r="V130" s="8"/>
      <c r="W130" s="8"/>
      <c r="Y130" s="8"/>
      <c r="Z130" s="8"/>
      <c r="AA130" s="8"/>
      <c r="AC130" s="8"/>
      <c r="AD130" s="8"/>
      <c r="AE130" s="8"/>
      <c r="AF130" s="8"/>
      <c r="AG130" s="8"/>
    </row>
    <row r="131" spans="2:33">
      <c r="B131" s="8"/>
      <c r="C131" s="8"/>
      <c r="D131" s="8"/>
      <c r="G131" s="8"/>
      <c r="H131" s="8"/>
      <c r="I131" s="8"/>
      <c r="P131" s="8"/>
      <c r="Q131" s="8"/>
      <c r="R131" s="8"/>
      <c r="S131" s="8"/>
      <c r="T131" s="8"/>
      <c r="U131" s="8"/>
      <c r="V131" s="8"/>
      <c r="W131" s="8"/>
      <c r="Y131" s="8"/>
      <c r="Z131" s="8"/>
      <c r="AA131" s="8"/>
      <c r="AC131" s="8"/>
      <c r="AD131" s="8"/>
      <c r="AE131" s="8"/>
      <c r="AF131" s="8"/>
      <c r="AG131" s="8"/>
    </row>
    <row r="132" spans="2:33">
      <c r="B132" s="8"/>
      <c r="C132" s="8"/>
      <c r="D132" s="8"/>
      <c r="G132" s="8"/>
      <c r="H132" s="8"/>
      <c r="I132" s="8"/>
      <c r="P132" s="8"/>
      <c r="Q132" s="8"/>
      <c r="R132" s="8"/>
      <c r="S132" s="8"/>
      <c r="T132" s="8"/>
      <c r="U132" s="8"/>
      <c r="V132" s="8"/>
      <c r="W132" s="8"/>
      <c r="Y132" s="8"/>
      <c r="Z132" s="8"/>
      <c r="AA132" s="8"/>
      <c r="AC132" s="8"/>
      <c r="AD132" s="8"/>
      <c r="AE132" s="8"/>
      <c r="AF132" s="8"/>
      <c r="AG132" s="8"/>
    </row>
    <row r="133" spans="2:33">
      <c r="B133" s="8"/>
      <c r="C133" s="8"/>
      <c r="D133" s="8"/>
      <c r="G133" s="8"/>
      <c r="H133" s="8"/>
      <c r="I133" s="8"/>
      <c r="P133" s="8"/>
      <c r="Q133" s="8"/>
      <c r="R133" s="8"/>
      <c r="S133" s="8"/>
      <c r="T133" s="8"/>
      <c r="U133" s="8"/>
      <c r="V133" s="8"/>
      <c r="W133" s="8"/>
      <c r="Y133" s="8"/>
      <c r="Z133" s="8"/>
      <c r="AA133" s="8"/>
      <c r="AC133" s="8"/>
      <c r="AD133" s="8"/>
      <c r="AE133" s="8"/>
      <c r="AF133" s="8"/>
      <c r="AG133" s="8"/>
    </row>
    <row r="134" spans="2:33">
      <c r="B134" s="8"/>
      <c r="C134" s="8"/>
      <c r="D134" s="8"/>
      <c r="G134" s="8"/>
      <c r="H134" s="8"/>
      <c r="I134" s="8"/>
      <c r="P134" s="8"/>
      <c r="Q134" s="8"/>
      <c r="R134" s="8"/>
      <c r="S134" s="8"/>
      <c r="T134" s="8"/>
      <c r="U134" s="8"/>
      <c r="V134" s="8"/>
      <c r="W134" s="8"/>
      <c r="Y134" s="8"/>
      <c r="Z134" s="8"/>
      <c r="AA134" s="8"/>
      <c r="AC134" s="8"/>
      <c r="AD134" s="8"/>
      <c r="AE134" s="8"/>
      <c r="AF134" s="8"/>
      <c r="AG134" s="8"/>
    </row>
    <row r="135" spans="2:33">
      <c r="B135" s="8"/>
      <c r="C135" s="8"/>
      <c r="D135" s="8"/>
      <c r="G135" s="8"/>
      <c r="H135" s="8"/>
      <c r="I135" s="8"/>
      <c r="P135" s="8"/>
      <c r="Q135" s="8"/>
      <c r="R135" s="8"/>
      <c r="S135" s="8"/>
      <c r="T135" s="8"/>
      <c r="U135" s="8"/>
      <c r="V135" s="8"/>
      <c r="W135" s="8"/>
      <c r="Y135" s="8"/>
      <c r="Z135" s="3"/>
      <c r="AA135" s="8"/>
      <c r="AC135" s="8"/>
      <c r="AD135" s="8"/>
      <c r="AE135" s="8"/>
      <c r="AF135" s="8"/>
      <c r="AG135" s="8"/>
    </row>
    <row r="136" spans="2:33">
      <c r="B136" s="8"/>
      <c r="C136" s="8"/>
      <c r="D136" s="8"/>
      <c r="G136" s="8"/>
      <c r="H136" s="8"/>
      <c r="I136" s="8"/>
      <c r="P136" s="8"/>
      <c r="Q136" s="8"/>
      <c r="R136" s="8"/>
      <c r="S136" s="8"/>
      <c r="T136" s="8"/>
      <c r="U136" s="8"/>
      <c r="V136" s="8"/>
      <c r="W136" s="8"/>
      <c r="Y136" s="8"/>
      <c r="Z136" s="8"/>
      <c r="AA136" s="8"/>
      <c r="AC136" s="8"/>
      <c r="AD136" s="8"/>
      <c r="AE136" s="8"/>
      <c r="AF136" s="8"/>
      <c r="AG136" s="8"/>
    </row>
    <row r="137" spans="2:33">
      <c r="B137" s="8"/>
      <c r="C137" s="8"/>
      <c r="D137" s="8"/>
      <c r="G137" s="8"/>
      <c r="H137" s="8"/>
      <c r="I137" s="8"/>
      <c r="P137" s="8"/>
      <c r="Q137" s="8"/>
      <c r="R137" s="8"/>
      <c r="S137" s="8"/>
      <c r="T137" s="8"/>
      <c r="U137" s="8"/>
      <c r="V137" s="8"/>
      <c r="W137" s="8"/>
      <c r="Y137" s="8"/>
      <c r="Z137" s="8"/>
      <c r="AA137" s="8"/>
      <c r="AC137" s="8"/>
      <c r="AD137" s="8"/>
      <c r="AE137" s="8"/>
      <c r="AF137" s="8"/>
      <c r="AG137" s="8"/>
    </row>
    <row r="138" spans="2:33">
      <c r="B138" s="8"/>
      <c r="C138" s="8"/>
      <c r="D138" s="8"/>
      <c r="G138" s="8"/>
      <c r="H138" s="8"/>
      <c r="I138" s="8"/>
      <c r="P138" s="8"/>
      <c r="Q138" s="8"/>
      <c r="R138" s="8"/>
      <c r="S138" s="8"/>
      <c r="T138" s="8"/>
      <c r="U138" s="8"/>
      <c r="V138" s="8"/>
      <c r="W138" s="8"/>
      <c r="Y138" s="8"/>
      <c r="Z138" s="8"/>
      <c r="AA138" s="8"/>
      <c r="AC138" s="8"/>
      <c r="AD138" s="8"/>
      <c r="AE138" s="8"/>
      <c r="AF138" s="8"/>
      <c r="AG138" s="8"/>
    </row>
    <row r="139" spans="2:33">
      <c r="B139" s="8"/>
      <c r="C139" s="8"/>
      <c r="D139" s="8"/>
      <c r="G139" s="8"/>
      <c r="H139" s="8"/>
      <c r="I139" s="8"/>
      <c r="P139" s="8"/>
      <c r="Q139" s="3"/>
      <c r="R139" s="8"/>
      <c r="S139" s="8"/>
      <c r="T139" s="8"/>
      <c r="U139" s="8"/>
      <c r="V139" s="8"/>
      <c r="W139" s="8"/>
      <c r="Y139" s="8"/>
      <c r="Z139" s="8"/>
      <c r="AA139" s="8"/>
      <c r="AC139" s="8"/>
      <c r="AD139" s="8"/>
      <c r="AE139" s="8"/>
      <c r="AF139" s="8"/>
      <c r="AG139" s="8"/>
    </row>
    <row r="140" spans="2:33">
      <c r="B140" s="8"/>
      <c r="C140" s="8"/>
      <c r="D140" s="8"/>
      <c r="G140" s="8"/>
      <c r="H140" s="8"/>
      <c r="I140" s="8"/>
      <c r="P140" s="8"/>
      <c r="Q140" s="8"/>
      <c r="R140" s="8"/>
      <c r="S140" s="8"/>
      <c r="T140" s="8"/>
      <c r="U140" s="8"/>
      <c r="V140" s="8"/>
      <c r="W140" s="8"/>
      <c r="Y140" s="8"/>
      <c r="Z140" s="8"/>
      <c r="AA140" s="8"/>
      <c r="AC140" s="8"/>
      <c r="AD140" s="8"/>
      <c r="AE140" s="8"/>
      <c r="AF140" s="8"/>
      <c r="AG140" s="8"/>
    </row>
    <row r="141" spans="2:33">
      <c r="B141" s="8"/>
      <c r="C141" s="8"/>
      <c r="D141" s="8"/>
      <c r="G141" s="8"/>
      <c r="H141" s="8"/>
      <c r="I141" s="8"/>
      <c r="P141" s="8"/>
      <c r="Q141" s="8"/>
      <c r="R141" s="8"/>
      <c r="S141" s="8"/>
      <c r="T141" s="8"/>
      <c r="U141" s="8"/>
      <c r="V141" s="8"/>
      <c r="W141" s="8"/>
      <c r="Y141" s="8"/>
      <c r="Z141" s="8"/>
      <c r="AA141" s="8"/>
      <c r="AC141" s="8"/>
      <c r="AD141" s="8"/>
      <c r="AE141" s="8"/>
      <c r="AF141" s="8"/>
      <c r="AG141" s="8"/>
    </row>
    <row r="142" spans="2:33">
      <c r="B142" s="8"/>
      <c r="C142" s="8"/>
      <c r="D142" s="8"/>
      <c r="G142" s="8"/>
      <c r="H142" s="8"/>
      <c r="I142" s="8"/>
      <c r="P142" s="8"/>
      <c r="Q142" s="8"/>
      <c r="R142" s="8"/>
      <c r="S142" s="8"/>
      <c r="T142" s="8"/>
      <c r="U142" s="8"/>
      <c r="V142" s="8"/>
      <c r="W142" s="8"/>
      <c r="Y142" s="8"/>
      <c r="Z142" s="8"/>
      <c r="AA142" s="8"/>
      <c r="AC142" s="8"/>
      <c r="AD142" s="8"/>
      <c r="AE142" s="8"/>
      <c r="AF142" s="8"/>
      <c r="AG142" s="8"/>
    </row>
    <row r="143" spans="2:33">
      <c r="B143" s="8"/>
      <c r="C143" s="8"/>
      <c r="D143" s="8"/>
      <c r="G143" s="8"/>
      <c r="H143" s="8"/>
      <c r="I143" s="8"/>
      <c r="P143" s="8"/>
      <c r="Q143" s="8"/>
      <c r="R143" s="8"/>
      <c r="S143" s="8"/>
      <c r="T143" s="8"/>
      <c r="U143" s="8"/>
      <c r="V143" s="8"/>
      <c r="W143" s="8"/>
      <c r="Y143" s="8"/>
      <c r="Z143" s="8"/>
      <c r="AA143" s="8"/>
      <c r="AC143" s="8"/>
      <c r="AD143" s="8"/>
      <c r="AE143" s="8"/>
      <c r="AF143" s="8"/>
      <c r="AG143" s="8"/>
    </row>
    <row r="144" spans="2:33">
      <c r="B144" s="8"/>
      <c r="C144" s="8"/>
      <c r="D144" s="8"/>
      <c r="G144" s="8"/>
      <c r="H144" s="8"/>
      <c r="I144" s="8"/>
      <c r="P144" s="8"/>
      <c r="Q144" s="8"/>
      <c r="R144" s="8"/>
      <c r="S144" s="8"/>
      <c r="T144" s="8"/>
      <c r="U144" s="3"/>
      <c r="V144" s="8"/>
      <c r="W144" s="8"/>
      <c r="Y144" s="8"/>
      <c r="Z144" s="8"/>
      <c r="AA144" s="8"/>
      <c r="AC144" s="8"/>
      <c r="AD144" s="8"/>
      <c r="AE144" s="8"/>
      <c r="AF144" s="8"/>
      <c r="AG144" s="8"/>
    </row>
    <row r="145" spans="2:33">
      <c r="B145" s="8"/>
      <c r="C145" s="8"/>
      <c r="D145" s="8"/>
      <c r="G145" s="8"/>
      <c r="H145" s="8"/>
      <c r="I145" s="8"/>
      <c r="P145" s="8"/>
      <c r="Q145" s="8"/>
      <c r="R145" s="8"/>
      <c r="S145" s="8"/>
      <c r="T145" s="8"/>
      <c r="U145" s="8"/>
      <c r="V145" s="8"/>
      <c r="W145" s="8"/>
      <c r="Y145" s="8"/>
      <c r="Z145" s="8"/>
      <c r="AA145" s="8"/>
      <c r="AC145" s="8"/>
      <c r="AD145" s="8"/>
      <c r="AE145" s="8"/>
      <c r="AF145" s="8"/>
      <c r="AG145" s="8"/>
    </row>
    <row r="146" spans="2:33">
      <c r="B146" s="8"/>
      <c r="C146" s="8"/>
      <c r="D146" s="8"/>
      <c r="G146" s="8"/>
      <c r="H146" s="8"/>
      <c r="I146" s="8"/>
      <c r="P146" s="8"/>
      <c r="Q146" s="8"/>
      <c r="R146" s="8"/>
      <c r="S146" s="8"/>
      <c r="T146" s="8"/>
      <c r="U146" s="8"/>
      <c r="V146" s="8"/>
      <c r="W146" s="8"/>
      <c r="Y146" s="8"/>
      <c r="Z146" s="8"/>
      <c r="AA146" s="8"/>
      <c r="AC146" s="8"/>
      <c r="AD146" s="8"/>
      <c r="AE146" s="8"/>
      <c r="AF146" s="8"/>
      <c r="AG146" s="8"/>
    </row>
    <row r="147" spans="2:33">
      <c r="B147" s="8"/>
      <c r="C147" s="8"/>
      <c r="D147" s="8"/>
      <c r="G147" s="8"/>
      <c r="H147" s="8"/>
      <c r="I147" s="8"/>
      <c r="P147" s="8"/>
      <c r="Q147" s="8"/>
      <c r="R147" s="8"/>
      <c r="S147" s="8"/>
      <c r="T147" s="8"/>
      <c r="U147" s="8"/>
      <c r="V147" s="8"/>
      <c r="W147" s="8"/>
      <c r="Y147" s="8"/>
      <c r="Z147" s="8"/>
      <c r="AA147" s="8"/>
      <c r="AC147" s="8"/>
      <c r="AD147" s="8"/>
      <c r="AE147" s="8"/>
      <c r="AF147" s="8"/>
      <c r="AG147" s="8"/>
    </row>
    <row r="148" spans="2:33">
      <c r="B148" s="8"/>
      <c r="C148" s="8"/>
      <c r="D148" s="8"/>
      <c r="G148" s="8"/>
      <c r="H148" s="8"/>
      <c r="I148" s="8"/>
      <c r="P148" s="8"/>
      <c r="Q148" s="8"/>
      <c r="R148" s="8"/>
      <c r="S148" s="8"/>
      <c r="T148" s="8"/>
      <c r="U148" s="8"/>
      <c r="V148" s="8"/>
      <c r="W148" s="8"/>
      <c r="Y148" s="8"/>
      <c r="Z148" s="8"/>
      <c r="AA148" s="8"/>
      <c r="AC148" s="8"/>
      <c r="AD148" s="8"/>
      <c r="AE148" s="8"/>
      <c r="AF148" s="8"/>
      <c r="AG148" s="8"/>
    </row>
    <row r="149" spans="2:33">
      <c r="B149" s="8"/>
      <c r="C149" s="8"/>
      <c r="D149" s="8"/>
      <c r="G149" s="8"/>
      <c r="H149" s="8"/>
      <c r="I149" s="8"/>
      <c r="P149" s="8"/>
      <c r="Q149" s="8"/>
      <c r="R149" s="8"/>
      <c r="S149" s="8"/>
      <c r="T149" s="8"/>
      <c r="U149" s="8"/>
      <c r="V149" s="8"/>
      <c r="W149" s="8"/>
      <c r="Y149" s="8"/>
      <c r="Z149" s="8"/>
      <c r="AA149" s="8"/>
      <c r="AC149" s="8"/>
      <c r="AD149" s="8"/>
      <c r="AE149" s="8"/>
      <c r="AF149" s="8"/>
      <c r="AG149" s="8"/>
    </row>
    <row r="150" spans="2:33">
      <c r="B150" s="8"/>
      <c r="C150" s="8"/>
      <c r="D150" s="8"/>
      <c r="G150" s="8"/>
      <c r="H150" s="8"/>
      <c r="I150" s="8"/>
      <c r="P150" s="8"/>
      <c r="Q150" s="8"/>
      <c r="R150" s="8"/>
      <c r="S150" s="8"/>
      <c r="T150" s="8"/>
      <c r="U150" s="8"/>
      <c r="V150" s="8"/>
      <c r="W150" s="8"/>
      <c r="Y150" s="8"/>
      <c r="Z150" s="8"/>
      <c r="AA150" s="8"/>
      <c r="AC150" s="8"/>
      <c r="AD150" s="8"/>
      <c r="AE150" s="8"/>
      <c r="AF150" s="8"/>
      <c r="AG150" s="8"/>
    </row>
    <row r="151" spans="2:33">
      <c r="B151" s="8"/>
      <c r="C151" s="8"/>
      <c r="D151" s="8"/>
      <c r="G151" s="8"/>
      <c r="H151" s="8"/>
      <c r="I151" s="8"/>
      <c r="P151" s="8"/>
      <c r="Q151" s="8"/>
      <c r="R151" s="8"/>
      <c r="S151" s="8"/>
      <c r="T151" s="8"/>
      <c r="U151" s="8"/>
      <c r="V151" s="8"/>
      <c r="W151" s="8"/>
      <c r="Y151" s="8"/>
      <c r="Z151" s="8"/>
      <c r="AA151" s="8"/>
      <c r="AC151" s="8"/>
      <c r="AD151" s="8"/>
      <c r="AE151" s="8"/>
      <c r="AF151" s="8"/>
      <c r="AG151" s="8"/>
    </row>
    <row r="152" spans="2:33">
      <c r="B152" s="8"/>
      <c r="C152" s="8"/>
      <c r="D152" s="8"/>
      <c r="G152" s="8"/>
      <c r="H152" s="8"/>
      <c r="I152" s="8"/>
      <c r="P152" s="8"/>
      <c r="Q152" s="8"/>
      <c r="R152" s="8"/>
      <c r="S152" s="8"/>
      <c r="T152" s="8"/>
      <c r="U152" s="8"/>
      <c r="V152" s="8"/>
      <c r="W152" s="8"/>
      <c r="Y152" s="8"/>
      <c r="Z152" s="8"/>
      <c r="AA152" s="8"/>
      <c r="AC152" s="8"/>
      <c r="AD152" s="8"/>
      <c r="AE152" s="8"/>
      <c r="AF152" s="8"/>
      <c r="AG152" s="8"/>
    </row>
    <row r="153" spans="2:33">
      <c r="B153" s="8"/>
      <c r="C153" s="8"/>
      <c r="D153" s="8"/>
      <c r="G153" s="8"/>
      <c r="H153" s="8"/>
      <c r="I153" s="8"/>
      <c r="P153" s="8"/>
      <c r="Q153" s="8"/>
      <c r="R153" s="8"/>
      <c r="S153" s="8"/>
      <c r="T153" s="8"/>
      <c r="U153" s="8"/>
      <c r="V153" s="8"/>
      <c r="W153" s="8"/>
      <c r="Y153" s="8"/>
      <c r="Z153" s="8"/>
      <c r="AA153" s="8"/>
      <c r="AC153" s="8"/>
      <c r="AD153" s="8"/>
      <c r="AE153" s="8"/>
      <c r="AF153" s="8"/>
      <c r="AG153" s="8"/>
    </row>
    <row r="154" spans="2:33">
      <c r="B154" s="8"/>
      <c r="C154" s="8"/>
      <c r="D154" s="8"/>
      <c r="G154" s="8"/>
      <c r="H154" s="8"/>
      <c r="I154" s="8"/>
      <c r="P154" s="8"/>
      <c r="Q154" s="8"/>
      <c r="R154" s="8"/>
      <c r="S154" s="8"/>
      <c r="T154" s="8"/>
      <c r="U154" s="8"/>
      <c r="V154" s="8"/>
      <c r="W154" s="8"/>
      <c r="Y154" s="8"/>
      <c r="Z154" s="8"/>
      <c r="AA154" s="8"/>
      <c r="AC154" s="8"/>
      <c r="AD154" s="8"/>
      <c r="AE154" s="8"/>
      <c r="AF154" s="8"/>
      <c r="AG154" s="8"/>
    </row>
    <row r="155" spans="2:33">
      <c r="B155" s="8"/>
      <c r="C155" s="8"/>
      <c r="D155" s="8"/>
      <c r="G155" s="8"/>
      <c r="H155" s="8"/>
      <c r="I155" s="8"/>
      <c r="P155" s="8"/>
      <c r="Q155" s="8"/>
      <c r="R155" s="8"/>
      <c r="S155" s="8"/>
      <c r="T155" s="8"/>
      <c r="U155" s="8"/>
      <c r="V155" s="8"/>
      <c r="W155" s="8"/>
      <c r="Y155" s="8"/>
      <c r="Z155" s="8"/>
      <c r="AA155" s="8"/>
      <c r="AC155" s="8"/>
      <c r="AD155" s="8"/>
      <c r="AE155" s="8"/>
      <c r="AF155" s="8"/>
      <c r="AG155" s="8"/>
    </row>
    <row r="156" spans="2:33">
      <c r="B156" s="8"/>
      <c r="C156" s="8"/>
      <c r="D156" s="8"/>
      <c r="G156" s="8"/>
      <c r="H156" s="8"/>
      <c r="I156" s="8"/>
      <c r="P156" s="8"/>
      <c r="Q156" s="8"/>
      <c r="R156" s="8"/>
      <c r="S156" s="8"/>
      <c r="T156" s="8"/>
      <c r="U156" s="8"/>
      <c r="V156" s="8"/>
      <c r="W156" s="8"/>
      <c r="Y156" s="8"/>
      <c r="Z156" s="8"/>
      <c r="AA156" s="8"/>
      <c r="AC156" s="8"/>
      <c r="AD156" s="8"/>
      <c r="AE156" s="8"/>
      <c r="AF156" s="8"/>
      <c r="AG156" s="8"/>
    </row>
    <row r="157" spans="2:33">
      <c r="B157" s="8"/>
      <c r="C157" s="8"/>
      <c r="D157" s="8"/>
      <c r="G157" s="8"/>
      <c r="H157" s="8"/>
      <c r="I157" s="8"/>
      <c r="P157" s="8"/>
      <c r="Q157" s="8"/>
      <c r="R157" s="8"/>
      <c r="S157" s="8"/>
      <c r="T157" s="8"/>
      <c r="U157" s="8"/>
      <c r="V157" s="8"/>
      <c r="W157" s="8"/>
      <c r="Y157" s="8"/>
      <c r="Z157" s="8"/>
      <c r="AA157" s="8"/>
      <c r="AC157" s="8"/>
      <c r="AD157" s="8"/>
      <c r="AE157" s="8"/>
      <c r="AF157" s="8"/>
      <c r="AG157" s="8"/>
    </row>
    <row r="158" spans="2:33">
      <c r="B158" s="8"/>
      <c r="C158" s="8"/>
      <c r="D158" s="8"/>
      <c r="G158" s="8"/>
      <c r="H158" s="8"/>
      <c r="I158" s="8"/>
      <c r="P158" s="8"/>
      <c r="Q158" s="8"/>
      <c r="R158" s="8"/>
      <c r="S158" s="8"/>
      <c r="T158" s="8"/>
      <c r="U158" s="8"/>
      <c r="V158" s="8"/>
      <c r="W158" s="8"/>
      <c r="Y158" s="8"/>
      <c r="Z158" s="8"/>
      <c r="AA158" s="8"/>
      <c r="AC158" s="8"/>
      <c r="AD158" s="8"/>
      <c r="AE158" s="8"/>
      <c r="AF158" s="8"/>
      <c r="AG158" s="8"/>
    </row>
    <row r="159" spans="2:33">
      <c r="B159" s="8"/>
      <c r="C159" s="8"/>
      <c r="D159" s="8"/>
      <c r="G159" s="8"/>
      <c r="H159" s="8"/>
      <c r="I159" s="8"/>
      <c r="P159" s="8"/>
      <c r="Q159" s="8"/>
      <c r="R159" s="8"/>
      <c r="S159" s="8"/>
      <c r="T159" s="8"/>
      <c r="U159" s="8"/>
      <c r="V159" s="8"/>
      <c r="W159" s="8"/>
      <c r="Y159" s="8"/>
      <c r="Z159" s="8"/>
      <c r="AA159" s="8"/>
      <c r="AC159" s="8"/>
      <c r="AD159" s="8"/>
      <c r="AE159" s="8"/>
      <c r="AF159" s="8"/>
      <c r="AG159" s="8"/>
    </row>
    <row r="160" spans="2:33">
      <c r="B160" s="8"/>
      <c r="C160" s="8"/>
      <c r="D160" s="8"/>
      <c r="G160" s="8"/>
      <c r="H160" s="8"/>
      <c r="I160" s="8"/>
      <c r="P160" s="8"/>
      <c r="Q160" s="8"/>
      <c r="R160" s="8"/>
      <c r="S160" s="8"/>
      <c r="T160" s="8"/>
      <c r="U160" s="8"/>
      <c r="V160" s="8"/>
      <c r="W160" s="8"/>
      <c r="Y160" s="8"/>
      <c r="Z160" s="8"/>
      <c r="AA160" s="8"/>
      <c r="AC160" s="8"/>
      <c r="AD160" s="8"/>
      <c r="AE160" s="8"/>
      <c r="AF160" s="8"/>
      <c r="AG160" s="8"/>
    </row>
    <row r="161" spans="2:33">
      <c r="B161" s="8"/>
      <c r="C161" s="8"/>
      <c r="D161" s="8"/>
      <c r="G161" s="8"/>
      <c r="H161" s="8"/>
      <c r="I161" s="8"/>
      <c r="P161" s="8"/>
      <c r="Q161" s="8"/>
      <c r="R161" s="8"/>
      <c r="S161" s="8"/>
      <c r="T161" s="8"/>
      <c r="U161" s="8"/>
      <c r="V161" s="8"/>
      <c r="W161" s="8"/>
      <c r="Y161" s="8"/>
      <c r="Z161" s="8"/>
      <c r="AA161" s="8"/>
      <c r="AC161" s="8"/>
      <c r="AD161" s="8"/>
      <c r="AE161" s="8"/>
      <c r="AF161" s="8"/>
      <c r="AG161" s="8"/>
    </row>
    <row r="162" spans="2:33">
      <c r="B162" s="8"/>
      <c r="C162" s="8"/>
      <c r="D162" s="8"/>
      <c r="G162" s="8"/>
      <c r="H162" s="8"/>
      <c r="I162" s="8"/>
      <c r="P162" s="8"/>
      <c r="Q162" s="8"/>
      <c r="R162" s="8"/>
      <c r="S162" s="8"/>
      <c r="T162" s="8"/>
      <c r="U162" s="8"/>
      <c r="V162" s="8"/>
      <c r="W162" s="8"/>
      <c r="Y162" s="8"/>
      <c r="Z162" s="8"/>
      <c r="AA162" s="8"/>
      <c r="AC162" s="8"/>
      <c r="AD162" s="8"/>
      <c r="AE162" s="8"/>
      <c r="AF162" s="8"/>
      <c r="AG162" s="8"/>
    </row>
    <row r="163" spans="2:33">
      <c r="B163" s="8"/>
      <c r="C163" s="8"/>
      <c r="D163" s="8"/>
      <c r="G163" s="8"/>
      <c r="H163" s="8"/>
      <c r="I163" s="8"/>
      <c r="P163" s="8"/>
      <c r="Q163" s="8"/>
      <c r="R163" s="8"/>
      <c r="S163" s="8"/>
      <c r="T163" s="8"/>
      <c r="U163" s="8"/>
      <c r="V163" s="8"/>
      <c r="W163" s="8"/>
      <c r="Y163" s="8"/>
      <c r="Z163" s="8"/>
      <c r="AA163" s="8"/>
      <c r="AC163" s="8"/>
      <c r="AD163" s="8"/>
      <c r="AE163" s="8"/>
      <c r="AF163" s="8"/>
      <c r="AG163" s="8"/>
    </row>
    <row r="164" spans="2:33">
      <c r="B164" s="8"/>
      <c r="C164" s="8"/>
      <c r="D164" s="8"/>
      <c r="G164" s="8"/>
      <c r="H164" s="8"/>
      <c r="I164" s="8"/>
      <c r="P164" s="8"/>
      <c r="Q164" s="8"/>
      <c r="R164" s="8"/>
      <c r="S164" s="8"/>
      <c r="T164" s="8"/>
      <c r="U164" s="8"/>
      <c r="V164" s="8"/>
      <c r="W164" s="8"/>
      <c r="Y164" s="8"/>
      <c r="Z164" s="8"/>
      <c r="AA164" s="8"/>
      <c r="AC164" s="8"/>
      <c r="AD164" s="8"/>
      <c r="AE164" s="8"/>
      <c r="AF164" s="8"/>
      <c r="AG164" s="8"/>
    </row>
    <row r="165" spans="2:33">
      <c r="B165" s="8"/>
      <c r="C165" s="8"/>
      <c r="D165" s="8"/>
      <c r="G165" s="8"/>
      <c r="H165" s="8"/>
      <c r="I165" s="8"/>
      <c r="P165" s="8"/>
      <c r="Q165" s="8"/>
      <c r="R165" s="8"/>
      <c r="S165" s="8"/>
      <c r="T165" s="8"/>
      <c r="U165" s="8"/>
      <c r="V165" s="8"/>
      <c r="W165" s="8"/>
      <c r="Y165" s="8"/>
      <c r="Z165" s="8"/>
      <c r="AA165" s="8"/>
      <c r="AC165" s="8"/>
      <c r="AD165" s="8"/>
      <c r="AE165" s="8"/>
      <c r="AF165" s="8"/>
      <c r="AG165" s="8"/>
    </row>
    <row r="166" spans="2:33">
      <c r="B166" s="8"/>
      <c r="C166" s="8"/>
      <c r="D166" s="8"/>
      <c r="G166" s="8"/>
      <c r="H166" s="8"/>
      <c r="I166" s="8"/>
      <c r="P166" s="8"/>
      <c r="Q166" s="8"/>
      <c r="R166" s="8"/>
      <c r="S166" s="8"/>
      <c r="T166" s="8"/>
      <c r="U166" s="8"/>
      <c r="V166" s="8"/>
      <c r="W166" s="8"/>
      <c r="Y166" s="8"/>
      <c r="Z166" s="8"/>
      <c r="AA166" s="8"/>
      <c r="AC166" s="8"/>
      <c r="AD166" s="8"/>
      <c r="AE166" s="8"/>
      <c r="AF166" s="8"/>
      <c r="AG166" s="8"/>
    </row>
    <row r="167" spans="2:33">
      <c r="B167" s="8"/>
      <c r="C167" s="8"/>
      <c r="D167" s="8"/>
      <c r="G167" s="8"/>
      <c r="H167" s="8"/>
      <c r="I167" s="8"/>
      <c r="P167" s="8"/>
      <c r="Q167" s="8"/>
      <c r="R167" s="8"/>
      <c r="S167" s="8"/>
      <c r="T167" s="8"/>
      <c r="U167" s="8"/>
      <c r="V167" s="8"/>
      <c r="W167" s="8"/>
      <c r="Y167" s="8"/>
      <c r="Z167" s="8"/>
      <c r="AA167" s="8"/>
      <c r="AC167" s="8"/>
      <c r="AD167" s="8"/>
      <c r="AE167" s="8"/>
      <c r="AF167" s="8"/>
      <c r="AG167" s="8"/>
    </row>
    <row r="168" spans="2:33">
      <c r="B168" s="8"/>
      <c r="C168" s="8"/>
      <c r="D168" s="8"/>
      <c r="G168" s="8"/>
      <c r="H168" s="8"/>
      <c r="I168" s="8"/>
      <c r="P168" s="8"/>
      <c r="Q168" s="8"/>
      <c r="R168" s="8"/>
      <c r="S168" s="8"/>
      <c r="T168" s="8"/>
      <c r="U168" s="8"/>
      <c r="V168" s="8"/>
      <c r="W168" s="8"/>
      <c r="Y168" s="8"/>
      <c r="Z168" s="8"/>
      <c r="AA168" s="8"/>
      <c r="AC168" s="8"/>
      <c r="AD168" s="8"/>
      <c r="AE168" s="8"/>
      <c r="AF168" s="8"/>
      <c r="AG168" s="8"/>
    </row>
    <row r="169" spans="2:33">
      <c r="B169" s="8"/>
      <c r="C169" s="8"/>
      <c r="D169" s="8"/>
      <c r="G169" s="8"/>
      <c r="H169" s="8"/>
      <c r="I169" s="8"/>
      <c r="P169" s="8"/>
      <c r="Q169" s="8"/>
      <c r="R169" s="8"/>
      <c r="S169" s="8"/>
      <c r="T169" s="8"/>
      <c r="U169" s="8"/>
      <c r="V169" s="8"/>
      <c r="W169" s="8"/>
      <c r="Y169" s="8"/>
      <c r="Z169" s="8"/>
      <c r="AA169" s="8"/>
      <c r="AC169" s="8"/>
      <c r="AD169" s="8"/>
      <c r="AE169" s="8"/>
      <c r="AF169" s="8"/>
      <c r="AG169" s="8"/>
    </row>
    <row r="170" spans="2:33">
      <c r="B170" s="8"/>
      <c r="C170" s="8"/>
      <c r="D170" s="8"/>
      <c r="G170" s="8"/>
      <c r="H170" s="8"/>
      <c r="I170" s="8"/>
      <c r="P170" s="8"/>
      <c r="Q170" s="8"/>
      <c r="R170" s="8"/>
      <c r="S170" s="8"/>
      <c r="T170" s="8"/>
      <c r="U170" s="8"/>
      <c r="V170" s="8"/>
      <c r="W170" s="8"/>
      <c r="Y170" s="8"/>
      <c r="Z170" s="8"/>
      <c r="AA170" s="8"/>
      <c r="AC170" s="8"/>
      <c r="AD170" s="8"/>
      <c r="AE170" s="8"/>
      <c r="AF170" s="8"/>
      <c r="AG170" s="8"/>
    </row>
    <row r="171" spans="2:33">
      <c r="B171" s="8"/>
      <c r="C171" s="8"/>
      <c r="D171" s="8"/>
      <c r="G171" s="8"/>
      <c r="H171" s="8"/>
      <c r="I171" s="8"/>
      <c r="P171" s="8"/>
      <c r="Q171" s="8"/>
      <c r="R171" s="8"/>
      <c r="S171" s="8"/>
      <c r="T171" s="8"/>
      <c r="U171" s="8"/>
      <c r="V171" s="8"/>
      <c r="W171" s="8"/>
      <c r="Y171" s="8"/>
      <c r="Z171" s="8"/>
      <c r="AA171" s="8"/>
      <c r="AC171" s="8"/>
      <c r="AD171" s="8"/>
      <c r="AE171" s="8"/>
      <c r="AF171" s="8"/>
      <c r="AG171" s="8"/>
    </row>
    <row r="172" spans="2:33">
      <c r="B172" s="8"/>
      <c r="C172" s="8"/>
      <c r="D172" s="8"/>
      <c r="G172" s="8"/>
      <c r="H172" s="8"/>
      <c r="I172" s="8"/>
      <c r="P172" s="8"/>
      <c r="Q172" s="8"/>
      <c r="R172" s="8"/>
      <c r="S172" s="8"/>
      <c r="T172" s="8"/>
      <c r="U172" s="8"/>
      <c r="V172" s="8"/>
      <c r="W172" s="8"/>
      <c r="Y172" s="8"/>
      <c r="Z172" s="8"/>
      <c r="AA172" s="8"/>
      <c r="AC172" s="8"/>
      <c r="AD172" s="8"/>
      <c r="AE172" s="8"/>
      <c r="AF172" s="8"/>
      <c r="AG172" s="8"/>
    </row>
    <row r="173" spans="2:33">
      <c r="B173" s="8"/>
      <c r="C173" s="8"/>
      <c r="D173" s="8"/>
      <c r="G173" s="8"/>
      <c r="H173" s="8"/>
      <c r="I173" s="8"/>
      <c r="P173" s="8"/>
      <c r="Q173" s="8"/>
      <c r="R173" s="8"/>
      <c r="S173" s="8"/>
      <c r="T173" s="8"/>
      <c r="U173" s="8"/>
      <c r="V173" s="8"/>
      <c r="W173" s="8"/>
      <c r="Y173" s="8"/>
      <c r="Z173" s="8"/>
      <c r="AA173" s="8"/>
      <c r="AC173" s="8"/>
      <c r="AD173" s="8"/>
      <c r="AE173" s="8"/>
      <c r="AF173" s="8"/>
      <c r="AG173" s="8"/>
    </row>
    <row r="174" spans="2:33">
      <c r="B174" s="8"/>
      <c r="C174" s="8"/>
      <c r="D174" s="8"/>
      <c r="G174" s="8"/>
      <c r="H174" s="8"/>
      <c r="I174" s="8"/>
      <c r="P174" s="8"/>
      <c r="Q174" s="8"/>
      <c r="R174" s="8"/>
      <c r="S174" s="8"/>
      <c r="T174" s="8"/>
      <c r="U174" s="8"/>
      <c r="V174" s="8"/>
      <c r="W174" s="8"/>
      <c r="Y174" s="8"/>
      <c r="Z174" s="8"/>
      <c r="AA174" s="8"/>
      <c r="AC174" s="8"/>
      <c r="AD174" s="8"/>
      <c r="AE174" s="8"/>
      <c r="AF174" s="8"/>
      <c r="AG174" s="8"/>
    </row>
    <row r="175" spans="2:33">
      <c r="B175" s="8"/>
      <c r="C175" s="8"/>
      <c r="D175" s="8"/>
      <c r="G175" s="8"/>
      <c r="H175" s="8"/>
      <c r="I175" s="8"/>
      <c r="P175" s="8"/>
      <c r="Q175" s="8"/>
      <c r="R175" s="8"/>
      <c r="S175" s="8"/>
      <c r="T175" s="8"/>
      <c r="U175" s="8"/>
      <c r="V175" s="8"/>
      <c r="W175" s="8"/>
      <c r="Y175" s="8"/>
      <c r="Z175" s="8"/>
      <c r="AA175" s="8"/>
      <c r="AC175" s="8"/>
      <c r="AD175" s="8"/>
      <c r="AE175" s="8"/>
      <c r="AF175" s="8"/>
      <c r="AG175" s="8"/>
    </row>
    <row r="176" spans="2:33">
      <c r="B176" s="8"/>
      <c r="C176" s="8"/>
      <c r="D176" s="8"/>
      <c r="G176" s="8"/>
      <c r="H176" s="8"/>
      <c r="I176" s="8"/>
      <c r="P176" s="8"/>
      <c r="Q176" s="8"/>
      <c r="R176" s="8"/>
      <c r="S176" s="8"/>
      <c r="T176" s="8"/>
      <c r="U176" s="8"/>
      <c r="V176" s="8"/>
      <c r="W176" s="8"/>
      <c r="Y176" s="8"/>
      <c r="Z176" s="8"/>
      <c r="AA176" s="8"/>
      <c r="AC176" s="8"/>
      <c r="AD176" s="8"/>
      <c r="AE176" s="8"/>
      <c r="AF176" s="8"/>
      <c r="AG176" s="8"/>
    </row>
    <row r="177" spans="2:33">
      <c r="B177" s="8"/>
      <c r="C177" s="8"/>
      <c r="D177" s="8"/>
      <c r="G177" s="8"/>
      <c r="H177" s="8"/>
      <c r="I177" s="8"/>
      <c r="P177" s="8"/>
      <c r="Q177" s="8"/>
      <c r="R177" s="8"/>
      <c r="S177" s="8"/>
      <c r="T177" s="8"/>
      <c r="U177" s="8"/>
      <c r="V177" s="8"/>
      <c r="W177" s="8"/>
      <c r="Y177" s="8"/>
      <c r="Z177" s="8"/>
      <c r="AA177" s="8"/>
      <c r="AC177" s="8"/>
      <c r="AD177" s="8"/>
      <c r="AE177" s="8"/>
      <c r="AF177" s="8"/>
      <c r="AG177" s="8"/>
    </row>
    <row r="178" spans="2:33">
      <c r="B178" s="8"/>
      <c r="C178" s="8"/>
      <c r="D178" s="8"/>
      <c r="G178" s="8"/>
      <c r="H178" s="8"/>
      <c r="I178" s="8"/>
      <c r="P178" s="8"/>
      <c r="Q178" s="8"/>
      <c r="R178" s="8"/>
      <c r="S178" s="8"/>
      <c r="T178" s="8"/>
      <c r="U178" s="8"/>
      <c r="V178" s="8"/>
      <c r="W178" s="8"/>
      <c r="Y178" s="8"/>
      <c r="Z178" s="8"/>
      <c r="AA178" s="8"/>
      <c r="AC178" s="8"/>
      <c r="AD178" s="8"/>
      <c r="AE178" s="8"/>
      <c r="AF178" s="8"/>
      <c r="AG178" s="8"/>
    </row>
    <row r="179" spans="2:33">
      <c r="B179" s="8"/>
      <c r="C179" s="8"/>
      <c r="D179" s="8"/>
      <c r="G179" s="8"/>
      <c r="H179" s="8"/>
      <c r="I179" s="8"/>
      <c r="P179" s="8"/>
      <c r="Q179" s="8"/>
      <c r="R179" s="8"/>
      <c r="S179" s="8"/>
      <c r="T179" s="8"/>
      <c r="U179" s="8"/>
      <c r="V179" s="8"/>
      <c r="W179" s="8"/>
      <c r="Y179" s="8"/>
      <c r="Z179" s="8"/>
      <c r="AA179" s="8"/>
      <c r="AC179" s="8"/>
      <c r="AD179" s="8"/>
      <c r="AE179" s="8"/>
      <c r="AF179" s="8"/>
      <c r="AG179" s="8"/>
    </row>
    <row r="180" spans="2:33">
      <c r="B180" s="8"/>
      <c r="C180" s="8"/>
      <c r="D180" s="8"/>
      <c r="G180" s="8"/>
      <c r="H180" s="8"/>
      <c r="I180" s="8"/>
      <c r="P180" s="8"/>
      <c r="Q180" s="8"/>
      <c r="R180" s="8"/>
      <c r="S180" s="8"/>
      <c r="T180" s="8"/>
      <c r="U180" s="8"/>
      <c r="V180" s="8"/>
      <c r="W180" s="8"/>
      <c r="Y180" s="8"/>
      <c r="Z180" s="8"/>
      <c r="AA180" s="8"/>
      <c r="AC180" s="8"/>
      <c r="AD180" s="8"/>
      <c r="AE180" s="8"/>
      <c r="AF180" s="8"/>
      <c r="AG180" s="8"/>
    </row>
    <row r="181" spans="2:33">
      <c r="B181" s="8"/>
      <c r="C181" s="8"/>
      <c r="D181" s="8"/>
      <c r="G181" s="8"/>
      <c r="H181" s="8"/>
      <c r="I181" s="8"/>
      <c r="P181" s="8"/>
      <c r="Q181" s="8"/>
      <c r="R181" s="8"/>
      <c r="S181" s="8"/>
      <c r="T181" s="8"/>
      <c r="U181" s="8"/>
      <c r="V181" s="8"/>
      <c r="W181" s="8"/>
      <c r="Y181" s="8"/>
      <c r="Z181" s="8"/>
      <c r="AA181" s="8"/>
      <c r="AC181" s="8"/>
      <c r="AD181" s="8"/>
      <c r="AE181" s="8"/>
      <c r="AF181" s="8"/>
      <c r="AG181" s="8"/>
    </row>
    <row r="182" spans="2:33">
      <c r="B182" s="8"/>
      <c r="C182" s="8"/>
      <c r="D182" s="8"/>
      <c r="G182" s="8"/>
      <c r="H182" s="8"/>
      <c r="I182" s="8"/>
      <c r="P182" s="8"/>
      <c r="Q182" s="8"/>
      <c r="R182" s="8"/>
      <c r="S182" s="8"/>
      <c r="T182" s="8"/>
      <c r="U182" s="8"/>
      <c r="V182" s="8"/>
      <c r="W182" s="8"/>
      <c r="Y182" s="8"/>
      <c r="Z182" s="8"/>
      <c r="AA182" s="8"/>
      <c r="AC182" s="8"/>
      <c r="AD182" s="8"/>
      <c r="AE182" s="8"/>
      <c r="AF182" s="8"/>
      <c r="AG182" s="8"/>
    </row>
    <row r="183" spans="2:33">
      <c r="B183" s="8"/>
      <c r="C183" s="8"/>
      <c r="D183" s="8"/>
      <c r="G183" s="8"/>
      <c r="H183" s="8"/>
      <c r="I183" s="8"/>
      <c r="P183" s="8"/>
      <c r="Q183" s="8"/>
      <c r="R183" s="8"/>
      <c r="S183" s="8"/>
      <c r="T183" s="8"/>
      <c r="U183" s="8"/>
      <c r="V183" s="8"/>
      <c r="W183" s="8"/>
      <c r="Y183" s="8"/>
      <c r="Z183" s="8"/>
      <c r="AA183" s="8"/>
      <c r="AC183" s="8"/>
      <c r="AD183" s="8"/>
      <c r="AE183" s="8"/>
      <c r="AF183" s="8"/>
      <c r="AG183" s="8"/>
    </row>
    <row r="184" spans="2:33">
      <c r="B184" s="8"/>
      <c r="C184" s="8"/>
      <c r="D184" s="8"/>
      <c r="G184" s="8"/>
      <c r="H184" s="8"/>
      <c r="I184" s="8"/>
      <c r="P184" s="8"/>
      <c r="Q184" s="8"/>
      <c r="R184" s="8"/>
      <c r="S184" s="8"/>
      <c r="T184" s="8"/>
      <c r="U184" s="8"/>
      <c r="V184" s="8"/>
      <c r="W184" s="8"/>
      <c r="Y184" s="8"/>
      <c r="Z184" s="8"/>
      <c r="AA184" s="8"/>
      <c r="AC184" s="8"/>
      <c r="AD184" s="8"/>
      <c r="AE184" s="8"/>
      <c r="AF184" s="8"/>
      <c r="AG184" s="8"/>
    </row>
    <row r="185" spans="2:33">
      <c r="B185" s="8"/>
      <c r="C185" s="8"/>
      <c r="D185" s="8"/>
      <c r="G185" s="8"/>
      <c r="H185" s="8"/>
      <c r="I185" s="8"/>
      <c r="P185" s="8"/>
      <c r="Q185" s="8"/>
      <c r="R185" s="8"/>
      <c r="S185" s="8"/>
      <c r="T185" s="8"/>
      <c r="U185" s="8"/>
      <c r="V185" s="8"/>
      <c r="W185" s="8"/>
      <c r="Y185" s="8"/>
      <c r="Z185" s="8"/>
      <c r="AA185" s="8"/>
      <c r="AC185" s="8"/>
      <c r="AD185" s="8"/>
      <c r="AE185" s="8"/>
      <c r="AF185" s="8"/>
      <c r="AG185" s="8"/>
    </row>
    <row r="186" spans="2:33">
      <c r="B186" s="8"/>
      <c r="C186" s="8"/>
      <c r="D186" s="8"/>
      <c r="G186" s="8"/>
      <c r="H186" s="8"/>
      <c r="I186" s="8"/>
      <c r="P186" s="8"/>
      <c r="Q186" s="8"/>
      <c r="R186" s="8"/>
      <c r="S186" s="8"/>
      <c r="T186" s="8"/>
      <c r="U186" s="8"/>
      <c r="V186" s="8"/>
      <c r="W186" s="8"/>
      <c r="Y186" s="8"/>
      <c r="Z186" s="8"/>
      <c r="AA186" s="8"/>
      <c r="AC186" s="8"/>
      <c r="AD186" s="8"/>
      <c r="AE186" s="8"/>
      <c r="AF186" s="8"/>
      <c r="AG186" s="8"/>
    </row>
    <row r="187" spans="2:33">
      <c r="B187" s="8"/>
      <c r="C187" s="8"/>
      <c r="D187" s="8"/>
      <c r="G187" s="8"/>
      <c r="H187" s="8"/>
      <c r="I187" s="8"/>
      <c r="P187" s="8"/>
      <c r="Q187" s="8"/>
      <c r="R187" s="8"/>
      <c r="S187" s="8"/>
      <c r="T187" s="8"/>
      <c r="U187" s="8"/>
      <c r="V187" s="8"/>
      <c r="W187" s="8"/>
      <c r="Y187" s="8"/>
      <c r="Z187" s="8"/>
      <c r="AA187" s="8"/>
      <c r="AC187" s="8"/>
      <c r="AD187" s="8"/>
      <c r="AE187" s="8"/>
      <c r="AF187" s="8"/>
      <c r="AG187" s="8"/>
    </row>
    <row r="188" spans="2:33">
      <c r="B188" s="8"/>
      <c r="C188" s="8"/>
      <c r="D188" s="8"/>
      <c r="G188" s="8"/>
      <c r="H188" s="8"/>
      <c r="I188" s="8"/>
      <c r="P188" s="8"/>
      <c r="Q188" s="8"/>
      <c r="R188" s="8"/>
      <c r="S188" s="8"/>
      <c r="T188" s="8"/>
      <c r="U188" s="8"/>
      <c r="V188" s="8"/>
      <c r="W188" s="8"/>
      <c r="Y188" s="8"/>
      <c r="Z188" s="8"/>
      <c r="AA188" s="8"/>
      <c r="AC188" s="8"/>
      <c r="AD188" s="8"/>
      <c r="AE188" s="8"/>
      <c r="AF188" s="8"/>
      <c r="AG188" s="8"/>
    </row>
    <row r="189" spans="2:33">
      <c r="B189" s="8"/>
      <c r="C189" s="8"/>
      <c r="D189" s="8"/>
      <c r="G189" s="8"/>
      <c r="H189" s="8"/>
      <c r="I189" s="8"/>
      <c r="P189" s="8"/>
      <c r="Q189" s="8"/>
      <c r="R189" s="8"/>
      <c r="S189" s="8"/>
      <c r="T189" s="8"/>
      <c r="U189" s="8"/>
      <c r="V189" s="8"/>
      <c r="W189" s="8"/>
      <c r="Y189" s="8"/>
      <c r="Z189" s="8"/>
      <c r="AA189" s="8"/>
      <c r="AC189" s="8"/>
      <c r="AD189" s="8"/>
      <c r="AE189" s="8"/>
      <c r="AF189" s="8"/>
      <c r="AG189" s="8"/>
    </row>
    <row r="190" spans="2:33">
      <c r="B190" s="8"/>
      <c r="C190" s="8"/>
      <c r="D190" s="8"/>
      <c r="G190" s="8"/>
      <c r="H190" s="8"/>
      <c r="I190" s="8"/>
      <c r="P190" s="8"/>
      <c r="Q190" s="8"/>
      <c r="R190" s="8"/>
      <c r="S190" s="8"/>
      <c r="T190" s="8"/>
      <c r="U190" s="8"/>
      <c r="V190" s="8"/>
      <c r="W190" s="8"/>
      <c r="Y190" s="8"/>
      <c r="Z190" s="8"/>
      <c r="AA190" s="8"/>
      <c r="AC190" s="8"/>
      <c r="AD190" s="8"/>
      <c r="AE190" s="8"/>
      <c r="AF190" s="8"/>
      <c r="AG190" s="8"/>
    </row>
    <row r="191" spans="2:33">
      <c r="B191" s="8"/>
      <c r="C191" s="8"/>
      <c r="D191" s="8"/>
      <c r="G191" s="8"/>
      <c r="H191" s="8"/>
      <c r="I191" s="8"/>
      <c r="P191" s="8"/>
      <c r="Q191" s="8"/>
      <c r="R191" s="8"/>
      <c r="S191" s="8"/>
      <c r="T191" s="8"/>
      <c r="U191" s="8"/>
      <c r="V191" s="8"/>
      <c r="W191" s="8"/>
      <c r="Y191" s="8"/>
      <c r="Z191" s="8"/>
      <c r="AA191" s="8"/>
      <c r="AC191" s="8"/>
      <c r="AD191" s="8"/>
      <c r="AE191" s="8"/>
      <c r="AF191" s="8"/>
      <c r="AG191" s="8"/>
    </row>
    <row r="192" spans="2:33">
      <c r="B192" s="8"/>
      <c r="C192" s="8"/>
      <c r="D192" s="8"/>
      <c r="G192" s="8"/>
      <c r="H192" s="8"/>
      <c r="I192" s="8"/>
      <c r="P192" s="8"/>
      <c r="Q192" s="8"/>
      <c r="R192" s="8"/>
      <c r="S192" s="8"/>
      <c r="T192" s="8"/>
      <c r="U192" s="8"/>
      <c r="V192" s="8"/>
      <c r="W192" s="8"/>
      <c r="Y192" s="8"/>
      <c r="Z192" s="8"/>
      <c r="AA192" s="8"/>
      <c r="AC192" s="8"/>
      <c r="AD192" s="8"/>
      <c r="AE192" s="8"/>
      <c r="AF192" s="8"/>
      <c r="AG192" s="8"/>
    </row>
    <row r="193" spans="2:33">
      <c r="B193" s="8"/>
      <c r="C193" s="8"/>
      <c r="D193" s="8"/>
      <c r="G193" s="8"/>
      <c r="H193" s="8"/>
      <c r="I193" s="8"/>
      <c r="P193" s="8"/>
      <c r="Q193" s="8"/>
      <c r="R193" s="8"/>
      <c r="S193" s="8"/>
      <c r="T193" s="8"/>
      <c r="U193" s="8"/>
      <c r="V193" s="8"/>
      <c r="W193" s="8"/>
      <c r="Y193" s="8"/>
      <c r="Z193" s="8"/>
      <c r="AA193" s="8"/>
      <c r="AC193" s="8"/>
      <c r="AD193" s="8"/>
      <c r="AE193" s="8"/>
      <c r="AF193" s="8"/>
      <c r="AG193" s="8"/>
    </row>
    <row r="194" spans="2:33">
      <c r="B194" s="8"/>
      <c r="C194" s="8"/>
      <c r="D194" s="8"/>
      <c r="G194" s="8"/>
      <c r="H194" s="8"/>
      <c r="I194" s="8"/>
      <c r="P194" s="8"/>
      <c r="Q194" s="8"/>
      <c r="R194" s="8"/>
      <c r="S194" s="8"/>
      <c r="T194" s="8"/>
      <c r="U194" s="8"/>
      <c r="V194" s="8"/>
      <c r="W194" s="8"/>
      <c r="Y194" s="8"/>
      <c r="Z194" s="8"/>
      <c r="AA194" s="8"/>
      <c r="AC194" s="8"/>
      <c r="AD194" s="8"/>
      <c r="AE194" s="8"/>
      <c r="AF194" s="8"/>
      <c r="AG194" s="8"/>
    </row>
    <row r="195" spans="2:33">
      <c r="B195" s="8"/>
      <c r="C195" s="8"/>
      <c r="D195" s="8"/>
      <c r="G195" s="8"/>
      <c r="H195" s="8"/>
      <c r="I195" s="8"/>
      <c r="P195" s="8"/>
      <c r="Q195" s="8"/>
      <c r="R195" s="8"/>
      <c r="S195" s="8"/>
      <c r="T195" s="8"/>
      <c r="U195" s="8"/>
      <c r="V195" s="8"/>
      <c r="W195" s="8"/>
      <c r="Y195" s="8"/>
      <c r="Z195" s="8"/>
      <c r="AA195" s="8"/>
      <c r="AC195" s="8"/>
      <c r="AD195" s="8"/>
      <c r="AE195" s="8"/>
      <c r="AF195" s="8"/>
      <c r="AG195" s="8"/>
    </row>
    <row r="196" spans="2:33">
      <c r="B196" s="8"/>
      <c r="C196" s="8"/>
      <c r="D196" s="8"/>
      <c r="G196" s="8"/>
      <c r="H196" s="8"/>
      <c r="I196" s="8"/>
      <c r="P196" s="8"/>
      <c r="Q196" s="8"/>
      <c r="R196" s="8"/>
      <c r="S196" s="8"/>
      <c r="T196" s="8"/>
      <c r="U196" s="8"/>
      <c r="V196" s="8"/>
      <c r="W196" s="8"/>
      <c r="Y196" s="8"/>
      <c r="Z196" s="8"/>
      <c r="AA196" s="8"/>
      <c r="AC196" s="8"/>
      <c r="AD196" s="8"/>
      <c r="AE196" s="8"/>
      <c r="AF196" s="8"/>
      <c r="AG196" s="8"/>
    </row>
    <row r="197" spans="2:33">
      <c r="B197" s="8"/>
      <c r="C197" s="8"/>
      <c r="D197" s="8"/>
      <c r="G197" s="8"/>
      <c r="H197" s="8"/>
      <c r="I197" s="8"/>
      <c r="P197" s="8"/>
      <c r="Q197" s="8"/>
      <c r="R197" s="8"/>
      <c r="S197" s="8"/>
      <c r="T197" s="8"/>
      <c r="U197" s="8"/>
      <c r="V197" s="8"/>
      <c r="W197" s="8"/>
      <c r="Y197" s="8"/>
      <c r="Z197" s="8"/>
      <c r="AA197" s="8"/>
      <c r="AC197" s="8"/>
      <c r="AD197" s="8"/>
      <c r="AE197" s="8"/>
      <c r="AF197" s="8"/>
      <c r="AG197" s="8"/>
    </row>
    <row r="198" spans="2:33">
      <c r="B198" s="8"/>
      <c r="C198" s="8"/>
      <c r="D198" s="8"/>
      <c r="G198" s="8"/>
      <c r="H198" s="8"/>
      <c r="I198" s="8"/>
      <c r="P198" s="8"/>
      <c r="Q198" s="8"/>
      <c r="R198" s="8"/>
      <c r="S198" s="8"/>
      <c r="T198" s="8"/>
      <c r="U198" s="8"/>
      <c r="V198" s="8"/>
      <c r="W198" s="8"/>
      <c r="Y198" s="8"/>
      <c r="Z198" s="8"/>
      <c r="AA198" s="8"/>
      <c r="AC198" s="8"/>
      <c r="AD198" s="8"/>
      <c r="AE198" s="8"/>
      <c r="AF198" s="8"/>
      <c r="AG198" s="8"/>
    </row>
    <row r="199" spans="2:33">
      <c r="B199" s="8"/>
      <c r="C199" s="8"/>
      <c r="D199" s="8"/>
      <c r="G199" s="8"/>
      <c r="H199" s="8"/>
      <c r="I199" s="8"/>
      <c r="P199" s="8"/>
      <c r="Q199" s="8"/>
      <c r="R199" s="8"/>
      <c r="S199" s="8"/>
      <c r="T199" s="8"/>
      <c r="U199" s="8"/>
      <c r="V199" s="8"/>
      <c r="W199" s="8"/>
      <c r="Y199" s="8"/>
      <c r="Z199" s="8"/>
      <c r="AA199" s="8"/>
      <c r="AC199" s="8"/>
      <c r="AD199" s="8"/>
      <c r="AE199" s="8"/>
      <c r="AF199" s="8"/>
      <c r="AG199" s="8"/>
    </row>
    <row r="200" spans="2:33">
      <c r="B200" s="8"/>
      <c r="C200" s="8"/>
      <c r="D200" s="8"/>
      <c r="G200" s="8"/>
      <c r="H200" s="8"/>
      <c r="I200" s="8"/>
      <c r="P200" s="8"/>
      <c r="Q200" s="8"/>
      <c r="R200" s="8"/>
      <c r="S200" s="8"/>
      <c r="T200" s="8"/>
      <c r="U200" s="8"/>
      <c r="V200" s="8"/>
      <c r="W200" s="8"/>
      <c r="Y200" s="8"/>
      <c r="Z200" s="8"/>
      <c r="AA200" s="8"/>
      <c r="AC200" s="8"/>
      <c r="AD200" s="8"/>
      <c r="AE200" s="8"/>
      <c r="AF200" s="8"/>
      <c r="AG200" s="8"/>
    </row>
    <row r="201" spans="2:33">
      <c r="B201" s="8"/>
      <c r="C201" s="8"/>
      <c r="D201" s="8"/>
      <c r="G201" s="8"/>
      <c r="H201" s="8"/>
      <c r="I201" s="8"/>
      <c r="P201" s="8"/>
      <c r="Q201" s="8"/>
      <c r="R201" s="8"/>
      <c r="S201" s="8"/>
      <c r="T201" s="8"/>
      <c r="U201" s="8"/>
      <c r="V201" s="8"/>
      <c r="W201" s="8"/>
      <c r="Y201" s="8"/>
      <c r="Z201" s="8"/>
      <c r="AA201" s="8"/>
      <c r="AC201" s="8"/>
      <c r="AD201" s="8"/>
      <c r="AE201" s="8"/>
      <c r="AF201" s="8"/>
      <c r="AG201" s="8"/>
    </row>
    <row r="202" spans="2:33">
      <c r="B202" s="8"/>
      <c r="C202" s="8"/>
      <c r="D202" s="8"/>
      <c r="G202" s="8"/>
      <c r="H202" s="8"/>
      <c r="I202" s="8"/>
      <c r="P202" s="8"/>
      <c r="Q202" s="8"/>
      <c r="R202" s="8"/>
      <c r="S202" s="8"/>
      <c r="T202" s="8"/>
      <c r="U202" s="8"/>
      <c r="V202" s="8"/>
      <c r="W202" s="8"/>
      <c r="Y202" s="8"/>
      <c r="Z202" s="8"/>
      <c r="AA202" s="8"/>
      <c r="AC202" s="8"/>
      <c r="AD202" s="8"/>
      <c r="AE202" s="8"/>
      <c r="AF202" s="8"/>
      <c r="AG202" s="8"/>
    </row>
    <row r="203" spans="2:33">
      <c r="B203" s="8"/>
      <c r="C203" s="8"/>
      <c r="D203" s="8"/>
      <c r="G203" s="8"/>
      <c r="H203" s="8"/>
      <c r="I203" s="8"/>
      <c r="P203" s="8"/>
      <c r="Q203" s="8"/>
      <c r="R203" s="8"/>
      <c r="S203" s="8"/>
      <c r="T203" s="8"/>
      <c r="U203" s="8"/>
      <c r="V203" s="8"/>
      <c r="W203" s="8"/>
      <c r="Y203" s="8"/>
      <c r="Z203" s="8"/>
      <c r="AA203" s="8"/>
      <c r="AC203" s="8"/>
      <c r="AD203" s="8"/>
      <c r="AE203" s="8"/>
      <c r="AF203" s="8"/>
      <c r="AG203" s="8"/>
    </row>
    <row r="204" spans="2:33">
      <c r="B204" s="8"/>
      <c r="C204" s="8"/>
      <c r="D204" s="8"/>
      <c r="G204" s="8"/>
      <c r="H204" s="8"/>
      <c r="I204" s="8"/>
      <c r="P204" s="8"/>
      <c r="Q204" s="8"/>
      <c r="R204" s="8"/>
      <c r="S204" s="8"/>
      <c r="T204" s="8"/>
      <c r="U204" s="8"/>
      <c r="V204" s="8"/>
      <c r="W204" s="8"/>
      <c r="Y204" s="8"/>
      <c r="Z204" s="8"/>
      <c r="AA204" s="8"/>
      <c r="AC204" s="8"/>
      <c r="AD204" s="8"/>
      <c r="AE204" s="8"/>
      <c r="AF204" s="8"/>
      <c r="AG204" s="8"/>
    </row>
    <row r="205" spans="2:33">
      <c r="B205" s="8"/>
      <c r="C205" s="8"/>
      <c r="D205" s="8"/>
      <c r="G205" s="8"/>
      <c r="H205" s="8"/>
      <c r="I205" s="8"/>
      <c r="P205" s="8"/>
      <c r="Q205" s="8"/>
      <c r="R205" s="8"/>
      <c r="S205" s="8"/>
      <c r="T205" s="8"/>
      <c r="U205" s="8"/>
      <c r="V205" s="8"/>
      <c r="W205" s="8"/>
      <c r="Y205" s="8"/>
      <c r="Z205" s="8"/>
      <c r="AA205" s="8"/>
      <c r="AC205" s="8"/>
      <c r="AD205" s="8"/>
      <c r="AE205" s="8"/>
      <c r="AF205" s="8"/>
      <c r="AG205" s="8"/>
    </row>
    <row r="206" spans="2:33">
      <c r="B206" s="8"/>
      <c r="C206" s="8"/>
      <c r="D206" s="8"/>
      <c r="G206" s="8"/>
      <c r="H206" s="8"/>
      <c r="I206" s="8"/>
      <c r="P206" s="8"/>
      <c r="Q206" s="8"/>
      <c r="R206" s="8"/>
      <c r="S206" s="8"/>
      <c r="T206" s="8"/>
      <c r="U206" s="8"/>
      <c r="V206" s="8"/>
      <c r="W206" s="8"/>
      <c r="Y206" s="8"/>
      <c r="Z206" s="8"/>
      <c r="AA206" s="8"/>
      <c r="AC206" s="8"/>
      <c r="AD206" s="8"/>
      <c r="AE206" s="8"/>
      <c r="AF206" s="8"/>
      <c r="AG206" s="8"/>
    </row>
    <row r="207" spans="2:33">
      <c r="B207" s="8"/>
      <c r="C207" s="8"/>
      <c r="D207" s="8"/>
      <c r="G207" s="8"/>
      <c r="H207" s="8"/>
      <c r="I207" s="8"/>
      <c r="P207" s="8"/>
      <c r="Q207" s="8"/>
      <c r="R207" s="8"/>
      <c r="S207" s="8"/>
      <c r="T207" s="8"/>
      <c r="U207" s="8"/>
      <c r="V207" s="8"/>
      <c r="W207" s="8"/>
      <c r="Y207" s="8"/>
      <c r="Z207" s="8"/>
      <c r="AA207" s="8"/>
      <c r="AC207" s="8"/>
      <c r="AD207" s="8"/>
      <c r="AE207" s="8"/>
      <c r="AF207" s="8"/>
      <c r="AG207" s="8"/>
    </row>
    <row r="208" spans="2:33">
      <c r="B208" s="8"/>
      <c r="C208" s="8"/>
      <c r="D208" s="8"/>
      <c r="G208" s="8"/>
      <c r="H208" s="8"/>
      <c r="I208" s="8"/>
      <c r="P208" s="8"/>
      <c r="Q208" s="8"/>
      <c r="R208" s="8"/>
      <c r="S208" s="8"/>
      <c r="T208" s="8"/>
      <c r="U208" s="8"/>
      <c r="V208" s="8"/>
      <c r="W208" s="8"/>
      <c r="Y208" s="8"/>
      <c r="Z208" s="8"/>
      <c r="AA208" s="8"/>
      <c r="AC208" s="8"/>
      <c r="AD208" s="8"/>
      <c r="AE208" s="8"/>
      <c r="AF208" s="8"/>
      <c r="AG208" s="8"/>
    </row>
    <row r="209" spans="2:33">
      <c r="B209" s="8"/>
      <c r="C209" s="8"/>
      <c r="D209" s="8"/>
      <c r="G209" s="8"/>
      <c r="H209" s="8"/>
      <c r="I209" s="8"/>
      <c r="P209" s="8"/>
      <c r="Q209" s="8"/>
      <c r="R209" s="8"/>
      <c r="S209" s="8"/>
      <c r="T209" s="8"/>
      <c r="U209" s="8"/>
      <c r="V209" s="8"/>
      <c r="W209" s="8"/>
      <c r="Y209" s="8"/>
      <c r="Z209" s="8"/>
      <c r="AA209" s="8"/>
      <c r="AC209" s="8"/>
      <c r="AD209" s="8"/>
      <c r="AE209" s="8"/>
      <c r="AF209" s="8"/>
      <c r="AG209" s="8"/>
    </row>
    <row r="210" spans="2:33">
      <c r="B210" s="8"/>
      <c r="C210" s="8"/>
      <c r="D210" s="8"/>
      <c r="G210" s="8"/>
      <c r="H210" s="8"/>
      <c r="I210" s="8"/>
      <c r="P210" s="8"/>
      <c r="Q210" s="8"/>
      <c r="R210" s="8"/>
      <c r="S210" s="8"/>
      <c r="T210" s="8"/>
      <c r="U210" s="8"/>
      <c r="V210" s="8"/>
      <c r="W210" s="8"/>
      <c r="Y210" s="8"/>
      <c r="Z210" s="8"/>
      <c r="AA210" s="8"/>
      <c r="AC210" s="8"/>
      <c r="AD210" s="8"/>
      <c r="AE210" s="8"/>
      <c r="AF210" s="8"/>
      <c r="AG210" s="8"/>
    </row>
    <row r="211" spans="2:33">
      <c r="B211" s="8"/>
      <c r="C211" s="8"/>
      <c r="D211" s="8"/>
      <c r="G211" s="8"/>
      <c r="H211" s="8"/>
      <c r="I211" s="8"/>
      <c r="P211" s="8"/>
      <c r="Q211" s="8"/>
      <c r="R211" s="8"/>
      <c r="S211" s="8"/>
      <c r="T211" s="8"/>
      <c r="U211" s="8"/>
      <c r="V211" s="8"/>
      <c r="W211" s="8"/>
      <c r="Y211" s="8"/>
      <c r="Z211" s="8"/>
      <c r="AA211" s="8"/>
      <c r="AC211" s="8"/>
      <c r="AD211" s="8"/>
      <c r="AE211" s="8"/>
      <c r="AF211" s="8"/>
      <c r="AG211" s="8"/>
    </row>
    <row r="212" spans="2:33">
      <c r="B212" s="8"/>
      <c r="C212" s="8"/>
      <c r="D212" s="8"/>
      <c r="G212" s="8"/>
      <c r="H212" s="8"/>
      <c r="I212" s="8"/>
      <c r="P212" s="8"/>
      <c r="Q212" s="8"/>
      <c r="R212" s="8"/>
      <c r="S212" s="8"/>
      <c r="T212" s="8"/>
      <c r="U212" s="8"/>
      <c r="V212" s="8"/>
      <c r="W212" s="8"/>
      <c r="Y212" s="8"/>
      <c r="Z212" s="8"/>
      <c r="AA212" s="8"/>
      <c r="AC212" s="8"/>
      <c r="AD212" s="8"/>
      <c r="AE212" s="8"/>
      <c r="AF212" s="8"/>
      <c r="AG212" s="8"/>
    </row>
    <row r="213" spans="2:33">
      <c r="B213" s="8"/>
      <c r="C213" s="8"/>
      <c r="D213" s="8"/>
      <c r="G213" s="8"/>
      <c r="H213" s="8"/>
      <c r="I213" s="8"/>
      <c r="P213" s="8"/>
      <c r="Q213" s="8"/>
      <c r="R213" s="8"/>
      <c r="S213" s="8"/>
      <c r="T213" s="8"/>
      <c r="U213" s="8"/>
      <c r="V213" s="8"/>
      <c r="W213" s="8"/>
      <c r="Y213" s="8"/>
      <c r="Z213" s="8"/>
      <c r="AA213" s="8"/>
      <c r="AC213" s="8"/>
      <c r="AD213" s="8"/>
      <c r="AE213" s="8"/>
      <c r="AF213" s="8"/>
      <c r="AG213" s="8"/>
    </row>
    <row r="214" spans="2:33">
      <c r="B214" s="8"/>
      <c r="C214" s="8"/>
      <c r="D214" s="8"/>
      <c r="G214" s="8"/>
      <c r="H214" s="8"/>
      <c r="I214" s="8"/>
      <c r="P214" s="8"/>
      <c r="Q214" s="8"/>
      <c r="R214" s="8"/>
      <c r="S214" s="8"/>
      <c r="T214" s="8"/>
      <c r="U214" s="8"/>
      <c r="V214" s="8"/>
      <c r="W214" s="8"/>
      <c r="Y214" s="8"/>
      <c r="Z214" s="8"/>
      <c r="AA214" s="8"/>
      <c r="AC214" s="8"/>
      <c r="AD214" s="8"/>
      <c r="AE214" s="8"/>
      <c r="AF214" s="8"/>
      <c r="AG214" s="8"/>
    </row>
    <row r="215" spans="2:33">
      <c r="B215" s="8"/>
      <c r="C215" s="8"/>
      <c r="D215" s="8"/>
      <c r="G215" s="8"/>
      <c r="H215" s="8"/>
      <c r="I215" s="8"/>
      <c r="P215" s="8"/>
      <c r="Q215" s="8"/>
      <c r="R215" s="8"/>
      <c r="S215" s="8"/>
      <c r="T215" s="8"/>
      <c r="U215" s="8"/>
      <c r="V215" s="8"/>
      <c r="W215" s="8"/>
      <c r="Y215" s="8"/>
      <c r="Z215" s="8"/>
      <c r="AA215" s="8"/>
      <c r="AC215" s="8"/>
      <c r="AD215" s="8"/>
      <c r="AE215" s="8"/>
      <c r="AF215" s="8"/>
      <c r="AG215" s="8"/>
    </row>
    <row r="216" spans="2:33">
      <c r="B216" s="8"/>
      <c r="C216" s="8"/>
      <c r="D216" s="8"/>
      <c r="G216" s="8"/>
      <c r="H216" s="8"/>
      <c r="I216" s="8"/>
      <c r="P216" s="8"/>
      <c r="Q216" s="8"/>
      <c r="R216" s="8"/>
      <c r="S216" s="8"/>
      <c r="T216" s="8"/>
      <c r="U216" s="8"/>
      <c r="V216" s="8"/>
      <c r="W216" s="8"/>
      <c r="Y216" s="8"/>
      <c r="Z216" s="8"/>
      <c r="AA216" s="8"/>
      <c r="AC216" s="8"/>
      <c r="AD216" s="8"/>
      <c r="AE216" s="8"/>
      <c r="AF216" s="8"/>
      <c r="AG216" s="8"/>
    </row>
    <row r="217" spans="2:33">
      <c r="B217" s="8"/>
      <c r="C217" s="8"/>
      <c r="D217" s="8"/>
      <c r="G217" s="8"/>
      <c r="H217" s="8"/>
      <c r="I217" s="8"/>
      <c r="P217" s="8"/>
      <c r="Q217" s="8"/>
      <c r="R217" s="8"/>
      <c r="S217" s="8"/>
      <c r="T217" s="8"/>
      <c r="U217" s="8"/>
      <c r="V217" s="8"/>
      <c r="W217" s="8"/>
      <c r="Y217" s="8"/>
      <c r="Z217" s="8"/>
      <c r="AA217" s="8"/>
      <c r="AC217" s="8"/>
      <c r="AD217" s="8"/>
      <c r="AE217" s="8"/>
      <c r="AF217" s="8"/>
      <c r="AG217" s="8"/>
    </row>
    <row r="218" spans="2:33">
      <c r="B218" s="8"/>
      <c r="C218" s="8"/>
      <c r="D218" s="8"/>
      <c r="G218" s="8"/>
      <c r="H218" s="8"/>
      <c r="I218" s="8"/>
      <c r="P218" s="8"/>
      <c r="Q218" s="8"/>
      <c r="R218" s="8"/>
      <c r="S218" s="8"/>
      <c r="T218" s="8"/>
      <c r="U218" s="8"/>
      <c r="V218" s="8"/>
      <c r="W218" s="8"/>
      <c r="Y218" s="8"/>
      <c r="Z218" s="8"/>
      <c r="AA218" s="8"/>
      <c r="AC218" s="8"/>
      <c r="AD218" s="8"/>
      <c r="AE218" s="8"/>
      <c r="AF218" s="8"/>
      <c r="AG218" s="8"/>
    </row>
    <row r="219" spans="2:33">
      <c r="B219" s="8"/>
      <c r="C219" s="8"/>
      <c r="D219" s="8"/>
      <c r="G219" s="8"/>
      <c r="H219" s="8"/>
      <c r="I219" s="8"/>
      <c r="P219" s="8"/>
      <c r="Q219" s="8"/>
      <c r="R219" s="8"/>
      <c r="S219" s="8"/>
      <c r="T219" s="8"/>
      <c r="U219" s="8"/>
      <c r="V219" s="8"/>
      <c r="W219" s="8"/>
      <c r="Y219" s="8"/>
      <c r="Z219" s="8"/>
      <c r="AA219" s="8"/>
      <c r="AC219" s="8"/>
      <c r="AD219" s="8"/>
      <c r="AE219" s="8"/>
      <c r="AF219" s="8"/>
      <c r="AG219" s="8"/>
    </row>
    <row r="220" spans="2:33">
      <c r="B220" s="8"/>
      <c r="C220" s="8"/>
      <c r="D220" s="8"/>
      <c r="G220" s="8"/>
      <c r="H220" s="8"/>
      <c r="I220" s="8"/>
      <c r="P220" s="8"/>
      <c r="Q220" s="8"/>
      <c r="R220" s="8"/>
      <c r="S220" s="8"/>
      <c r="T220" s="8"/>
      <c r="U220" s="8"/>
      <c r="V220" s="8"/>
      <c r="W220" s="8"/>
      <c r="Y220" s="8"/>
      <c r="Z220" s="8"/>
      <c r="AA220" s="8"/>
      <c r="AC220" s="8"/>
      <c r="AD220" s="8"/>
      <c r="AE220" s="8"/>
      <c r="AF220" s="8"/>
      <c r="AG220" s="8"/>
    </row>
    <row r="221" spans="2:33">
      <c r="B221" s="8"/>
      <c r="C221" s="8"/>
      <c r="D221" s="8"/>
      <c r="G221" s="8"/>
      <c r="H221" s="8"/>
      <c r="I221" s="8"/>
      <c r="P221" s="8"/>
      <c r="Q221" s="8"/>
      <c r="R221" s="8"/>
      <c r="S221" s="8"/>
      <c r="T221" s="8"/>
      <c r="U221" s="8"/>
      <c r="V221" s="8"/>
      <c r="W221" s="8"/>
      <c r="Y221" s="8"/>
      <c r="Z221" s="8"/>
      <c r="AA221" s="8"/>
      <c r="AC221" s="8"/>
      <c r="AD221" s="8"/>
      <c r="AE221" s="8"/>
      <c r="AF221" s="8"/>
      <c r="AG221" s="8"/>
    </row>
    <row r="222" spans="2:33">
      <c r="B222" s="8"/>
      <c r="C222" s="8"/>
      <c r="D222" s="8"/>
      <c r="G222" s="8"/>
      <c r="H222" s="8"/>
      <c r="I222" s="8"/>
      <c r="P222" s="8"/>
      <c r="Q222" s="8"/>
      <c r="R222" s="8"/>
      <c r="S222" s="8"/>
      <c r="T222" s="8"/>
      <c r="U222" s="8"/>
      <c r="V222" s="8"/>
      <c r="W222" s="8"/>
      <c r="Y222" s="8"/>
      <c r="Z222" s="8"/>
      <c r="AA222" s="8"/>
      <c r="AC222" s="8"/>
      <c r="AD222" s="8"/>
      <c r="AE222" s="8"/>
      <c r="AF222" s="8"/>
      <c r="AG222" s="8"/>
    </row>
    <row r="223" spans="2:33">
      <c r="B223" s="8"/>
      <c r="C223" s="8"/>
      <c r="D223" s="8"/>
      <c r="G223" s="8"/>
      <c r="H223" s="8"/>
      <c r="I223" s="8"/>
      <c r="P223" s="8"/>
      <c r="Q223" s="8"/>
      <c r="R223" s="8"/>
      <c r="S223" s="8"/>
      <c r="T223" s="8"/>
      <c r="U223" s="8"/>
      <c r="V223" s="8"/>
      <c r="W223" s="8"/>
      <c r="Y223" s="8"/>
      <c r="Z223" s="8"/>
      <c r="AA223" s="8"/>
      <c r="AC223" s="8"/>
      <c r="AD223" s="8"/>
      <c r="AE223" s="8"/>
      <c r="AF223" s="8"/>
      <c r="AG223" s="8"/>
    </row>
    <row r="224" spans="2:33">
      <c r="B224" s="8"/>
      <c r="C224" s="8"/>
      <c r="D224" s="8"/>
      <c r="G224" s="8"/>
      <c r="H224" s="8"/>
      <c r="I224" s="8"/>
      <c r="P224" s="8"/>
      <c r="Q224" s="8"/>
      <c r="R224" s="8"/>
      <c r="S224" s="8"/>
      <c r="T224" s="8"/>
      <c r="U224" s="8"/>
      <c r="V224" s="8"/>
      <c r="W224" s="8"/>
      <c r="Y224" s="8"/>
      <c r="Z224" s="8"/>
      <c r="AA224" s="8"/>
      <c r="AC224" s="8"/>
      <c r="AD224" s="8"/>
      <c r="AE224" s="8"/>
      <c r="AF224" s="8"/>
      <c r="AG224" s="8"/>
    </row>
    <row r="225" spans="2:33">
      <c r="B225" s="8"/>
      <c r="C225" s="8"/>
      <c r="D225" s="8"/>
      <c r="G225" s="8"/>
      <c r="H225" s="8"/>
      <c r="I225" s="8"/>
      <c r="P225" s="8"/>
      <c r="Q225" s="8"/>
      <c r="R225" s="8"/>
      <c r="S225" s="8"/>
      <c r="T225" s="8"/>
      <c r="U225" s="8"/>
      <c r="V225" s="8"/>
      <c r="W225" s="8"/>
      <c r="Y225" s="8"/>
      <c r="Z225" s="8"/>
      <c r="AA225" s="8"/>
      <c r="AC225" s="8"/>
      <c r="AD225" s="8"/>
      <c r="AE225" s="8"/>
      <c r="AF225" s="8"/>
      <c r="AG225" s="8"/>
    </row>
    <row r="226" spans="2:33">
      <c r="B226" s="8"/>
      <c r="C226" s="8"/>
      <c r="D226" s="8"/>
      <c r="G226" s="8"/>
      <c r="H226" s="8"/>
      <c r="I226" s="8"/>
      <c r="P226" s="8"/>
      <c r="Q226" s="8"/>
      <c r="R226" s="8"/>
      <c r="S226" s="8"/>
      <c r="T226" s="8"/>
      <c r="U226" s="8"/>
      <c r="V226" s="8"/>
      <c r="W226" s="8"/>
      <c r="Y226" s="8"/>
      <c r="Z226" s="8"/>
      <c r="AA226" s="8"/>
      <c r="AC226" s="8"/>
      <c r="AD226" s="8"/>
      <c r="AE226" s="8"/>
      <c r="AF226" s="8"/>
      <c r="AG226" s="8"/>
    </row>
    <row r="227" spans="2:33">
      <c r="B227" s="8"/>
      <c r="C227" s="8"/>
      <c r="D227" s="8"/>
      <c r="G227" s="8"/>
      <c r="H227" s="8"/>
      <c r="I227" s="8"/>
      <c r="P227" s="8"/>
      <c r="Q227" s="8"/>
      <c r="R227" s="8"/>
      <c r="S227" s="8"/>
      <c r="T227" s="8"/>
      <c r="U227" s="8"/>
      <c r="V227" s="8"/>
      <c r="W227" s="8"/>
      <c r="Y227" s="8"/>
      <c r="Z227" s="8"/>
      <c r="AA227" s="8"/>
      <c r="AC227" s="8"/>
      <c r="AD227" s="8"/>
      <c r="AE227" s="8"/>
      <c r="AF227" s="8"/>
      <c r="AG227" s="8"/>
    </row>
    <row r="228" spans="2:33">
      <c r="B228" s="8"/>
      <c r="C228" s="8"/>
      <c r="D228" s="8"/>
      <c r="G228" s="8"/>
      <c r="H228" s="8"/>
      <c r="I228" s="8"/>
      <c r="P228" s="8"/>
      <c r="Q228" s="8"/>
      <c r="R228" s="8"/>
      <c r="S228" s="8"/>
      <c r="T228" s="8"/>
      <c r="U228" s="8"/>
      <c r="V228" s="8"/>
      <c r="W228" s="8"/>
      <c r="Y228" s="8"/>
      <c r="Z228" s="8"/>
      <c r="AA228" s="8"/>
      <c r="AC228" s="8"/>
      <c r="AD228" s="8"/>
      <c r="AE228" s="8"/>
      <c r="AF228" s="8"/>
      <c r="AG228" s="8"/>
    </row>
    <row r="229" spans="2:33">
      <c r="B229" s="8"/>
      <c r="C229" s="8"/>
      <c r="D229" s="8"/>
      <c r="G229" s="8"/>
      <c r="H229" s="8"/>
      <c r="I229" s="8"/>
      <c r="P229" s="8"/>
      <c r="Q229" s="8"/>
      <c r="R229" s="8"/>
      <c r="S229" s="8"/>
      <c r="T229" s="8"/>
      <c r="U229" s="8"/>
      <c r="V229" s="8"/>
      <c r="W229" s="8"/>
      <c r="Y229" s="8"/>
      <c r="Z229" s="8"/>
      <c r="AA229" s="8"/>
      <c r="AC229" s="8"/>
      <c r="AD229" s="8"/>
      <c r="AE229" s="8"/>
      <c r="AF229" s="8"/>
      <c r="AG229" s="8"/>
    </row>
    <row r="230" spans="2:33">
      <c r="B230" s="8"/>
      <c r="C230" s="8"/>
      <c r="D230" s="8"/>
      <c r="G230" s="8"/>
      <c r="H230" s="8"/>
      <c r="I230" s="8"/>
      <c r="P230" s="8"/>
      <c r="Q230" s="8"/>
      <c r="R230" s="8"/>
      <c r="S230" s="8"/>
      <c r="T230" s="8"/>
      <c r="U230" s="8"/>
      <c r="V230" s="8"/>
      <c r="W230" s="8"/>
      <c r="Y230" s="8"/>
      <c r="Z230" s="8"/>
      <c r="AA230" s="8"/>
      <c r="AC230" s="8"/>
      <c r="AD230" s="8"/>
      <c r="AE230" s="8"/>
      <c r="AF230" s="8"/>
      <c r="AG230" s="8"/>
    </row>
    <row r="231" spans="2:33">
      <c r="B231" s="8"/>
      <c r="C231" s="8"/>
      <c r="D231" s="8"/>
      <c r="G231" s="8"/>
      <c r="H231" s="8"/>
      <c r="I231" s="8"/>
      <c r="P231" s="8"/>
      <c r="Q231" s="8"/>
      <c r="R231" s="8"/>
      <c r="S231" s="8"/>
      <c r="T231" s="8"/>
      <c r="U231" s="8"/>
      <c r="V231" s="8"/>
      <c r="W231" s="8"/>
      <c r="Y231" s="8"/>
      <c r="Z231" s="8"/>
      <c r="AA231" s="8"/>
      <c r="AC231" s="8"/>
      <c r="AD231" s="8"/>
      <c r="AE231" s="8"/>
      <c r="AF231" s="8"/>
      <c r="AG231" s="8"/>
    </row>
    <row r="232" spans="2:33">
      <c r="B232" s="8"/>
      <c r="C232" s="8"/>
      <c r="D232" s="8"/>
      <c r="G232" s="8"/>
      <c r="H232" s="8"/>
      <c r="I232" s="8"/>
      <c r="P232" s="8"/>
      <c r="Q232" s="8"/>
      <c r="R232" s="8"/>
      <c r="S232" s="8"/>
      <c r="T232" s="8"/>
      <c r="U232" s="8"/>
      <c r="V232" s="8"/>
      <c r="W232" s="8"/>
      <c r="Y232" s="8"/>
      <c r="Z232" s="8"/>
      <c r="AA232" s="8"/>
      <c r="AC232" s="8"/>
      <c r="AD232" s="8"/>
      <c r="AE232" s="8"/>
      <c r="AF232" s="8"/>
      <c r="AG232" s="8"/>
    </row>
    <row r="233" spans="2:33">
      <c r="B233" s="8"/>
      <c r="C233" s="8"/>
      <c r="D233" s="8"/>
      <c r="G233" s="8"/>
      <c r="H233" s="8"/>
      <c r="I233" s="8"/>
      <c r="P233" s="8"/>
      <c r="Q233" s="8"/>
      <c r="R233" s="8"/>
      <c r="S233" s="8"/>
      <c r="T233" s="8"/>
      <c r="U233" s="8"/>
      <c r="V233" s="8"/>
      <c r="W233" s="8"/>
      <c r="Y233" s="8"/>
      <c r="Z233" s="8"/>
      <c r="AA233" s="8"/>
      <c r="AC233" s="8"/>
      <c r="AD233" s="8"/>
      <c r="AE233" s="8"/>
      <c r="AF233" s="8"/>
      <c r="AG233" s="8"/>
    </row>
    <row r="234" spans="2:33">
      <c r="B234" s="8"/>
      <c r="C234" s="8"/>
      <c r="D234" s="8"/>
      <c r="G234" s="8"/>
      <c r="H234" s="8"/>
      <c r="I234" s="8"/>
      <c r="P234" s="8"/>
      <c r="Q234" s="8"/>
      <c r="R234" s="8"/>
      <c r="S234" s="8"/>
      <c r="T234" s="8"/>
      <c r="U234" s="8"/>
      <c r="V234" s="8"/>
      <c r="W234" s="8"/>
      <c r="Y234" s="8"/>
      <c r="Z234" s="8"/>
      <c r="AA234" s="8"/>
      <c r="AC234" s="8"/>
      <c r="AD234" s="8"/>
      <c r="AE234" s="8"/>
      <c r="AF234" s="8"/>
      <c r="AG234" s="8"/>
    </row>
    <row r="235" spans="2:33">
      <c r="B235" s="8"/>
      <c r="C235" s="8"/>
      <c r="D235" s="8"/>
      <c r="G235" s="8"/>
      <c r="H235" s="8"/>
      <c r="I235" s="8"/>
      <c r="P235" s="8"/>
      <c r="Q235" s="8"/>
      <c r="R235" s="8"/>
      <c r="S235" s="8"/>
      <c r="T235" s="8"/>
      <c r="U235" s="8"/>
      <c r="V235" s="8"/>
      <c r="W235" s="8"/>
      <c r="Y235" s="8"/>
      <c r="Z235" s="8"/>
      <c r="AA235" s="8"/>
      <c r="AC235" s="8"/>
      <c r="AD235" s="8"/>
      <c r="AE235" s="8"/>
      <c r="AF235" s="8"/>
      <c r="AG235" s="8"/>
    </row>
    <row r="236" spans="2:33">
      <c r="B236" s="8"/>
      <c r="C236" s="8"/>
      <c r="D236" s="8"/>
      <c r="G236" s="8"/>
      <c r="H236" s="8"/>
      <c r="I236" s="8"/>
      <c r="P236" s="8"/>
      <c r="Q236" s="8"/>
      <c r="R236" s="8"/>
      <c r="S236" s="8"/>
      <c r="T236" s="8"/>
      <c r="U236" s="8"/>
      <c r="V236" s="8"/>
      <c r="W236" s="8"/>
      <c r="Y236" s="8"/>
      <c r="Z236" s="8"/>
      <c r="AA236" s="8"/>
      <c r="AC236" s="8"/>
      <c r="AD236" s="8"/>
      <c r="AE236" s="8"/>
      <c r="AF236" s="8"/>
      <c r="AG236" s="8"/>
    </row>
    <row r="237" spans="2:33">
      <c r="B237" s="8"/>
      <c r="C237" s="8"/>
      <c r="D237" s="8"/>
      <c r="G237" s="8"/>
      <c r="H237" s="8"/>
      <c r="I237" s="8"/>
      <c r="P237" s="8"/>
      <c r="Q237" s="8"/>
      <c r="R237" s="8"/>
      <c r="S237" s="8"/>
      <c r="T237" s="8"/>
      <c r="U237" s="8"/>
      <c r="V237" s="8"/>
      <c r="W237" s="8"/>
      <c r="Y237" s="8"/>
      <c r="Z237" s="8"/>
      <c r="AA237" s="8"/>
      <c r="AC237" s="8"/>
      <c r="AD237" s="8"/>
      <c r="AE237" s="8"/>
      <c r="AF237" s="8"/>
      <c r="AG237" s="8"/>
    </row>
    <row r="238" spans="2:33">
      <c r="B238" s="8"/>
      <c r="C238" s="8"/>
      <c r="D238" s="8"/>
      <c r="G238" s="8"/>
      <c r="H238" s="8"/>
      <c r="I238" s="8"/>
      <c r="P238" s="8"/>
      <c r="Q238" s="8"/>
      <c r="R238" s="8"/>
      <c r="S238" s="8"/>
      <c r="T238" s="8"/>
      <c r="U238" s="8"/>
      <c r="V238" s="8"/>
      <c r="W238" s="8"/>
      <c r="Y238" s="8"/>
      <c r="Z238" s="8"/>
      <c r="AA238" s="8"/>
      <c r="AC238" s="8"/>
      <c r="AD238" s="8"/>
      <c r="AE238" s="8"/>
      <c r="AF238" s="8"/>
      <c r="AG238" s="8"/>
    </row>
    <row r="239" spans="2:33">
      <c r="B239" s="8"/>
      <c r="C239" s="8"/>
      <c r="D239" s="8"/>
      <c r="G239" s="8"/>
      <c r="H239" s="8"/>
      <c r="I239" s="8"/>
      <c r="P239" s="8"/>
      <c r="Q239" s="8"/>
      <c r="R239" s="8"/>
      <c r="S239" s="8"/>
      <c r="T239" s="8"/>
      <c r="U239" s="8"/>
      <c r="V239" s="8"/>
      <c r="W239" s="8"/>
      <c r="Y239" s="8"/>
      <c r="Z239" s="8"/>
      <c r="AA239" s="8"/>
      <c r="AC239" s="8"/>
      <c r="AD239" s="8"/>
      <c r="AE239" s="8"/>
      <c r="AF239" s="8"/>
      <c r="AG239" s="8"/>
    </row>
    <row r="240" spans="2:33">
      <c r="B240" s="8"/>
      <c r="C240" s="8"/>
      <c r="D240" s="8"/>
      <c r="G240" s="8"/>
      <c r="H240" s="8"/>
      <c r="I240" s="8"/>
      <c r="P240" s="8"/>
      <c r="Q240" s="8"/>
      <c r="R240" s="8"/>
      <c r="S240" s="8"/>
      <c r="T240" s="8"/>
      <c r="U240" s="8"/>
      <c r="V240" s="8"/>
      <c r="W240" s="8"/>
      <c r="Y240" s="8"/>
      <c r="Z240" s="8"/>
      <c r="AA240" s="8"/>
      <c r="AC240" s="8"/>
      <c r="AD240" s="8"/>
      <c r="AE240" s="8"/>
      <c r="AF240" s="8"/>
      <c r="AG240" s="8"/>
    </row>
    <row r="241" spans="2:33">
      <c r="B241" s="8"/>
      <c r="C241" s="8"/>
      <c r="D241" s="8"/>
      <c r="G241" s="8"/>
      <c r="H241" s="8"/>
      <c r="I241" s="8"/>
      <c r="P241" s="8"/>
      <c r="Q241" s="8"/>
      <c r="R241" s="8"/>
      <c r="S241" s="8"/>
      <c r="T241" s="8"/>
      <c r="U241" s="8"/>
      <c r="V241" s="8"/>
      <c r="W241" s="8"/>
      <c r="Y241" s="8"/>
      <c r="Z241" s="8"/>
      <c r="AA241" s="8"/>
      <c r="AC241" s="8"/>
      <c r="AD241" s="8"/>
      <c r="AE241" s="8"/>
      <c r="AF241" s="8"/>
      <c r="AG241" s="8"/>
    </row>
    <row r="242" spans="2:33">
      <c r="B242" s="8"/>
      <c r="C242" s="8"/>
      <c r="D242" s="8"/>
      <c r="G242" s="8"/>
      <c r="H242" s="8"/>
      <c r="I242" s="8"/>
      <c r="P242" s="8"/>
      <c r="Q242" s="8"/>
      <c r="R242" s="8"/>
      <c r="S242" s="8"/>
      <c r="T242" s="8"/>
      <c r="U242" s="8"/>
      <c r="V242" s="8"/>
      <c r="W242" s="8"/>
      <c r="Y242" s="8"/>
      <c r="Z242" s="8"/>
      <c r="AA242" s="8"/>
      <c r="AC242" s="8"/>
      <c r="AD242" s="8"/>
      <c r="AE242" s="8"/>
      <c r="AF242" s="8"/>
      <c r="AG242" s="8"/>
    </row>
    <row r="243" spans="2:33">
      <c r="B243" s="8"/>
      <c r="C243" s="8"/>
      <c r="D243" s="8"/>
      <c r="G243" s="8"/>
      <c r="H243" s="8"/>
      <c r="I243" s="8"/>
      <c r="P243" s="8"/>
      <c r="Q243" s="8"/>
      <c r="R243" s="8"/>
      <c r="S243" s="8"/>
      <c r="T243" s="8"/>
      <c r="U243" s="8"/>
      <c r="V243" s="8"/>
      <c r="W243" s="8"/>
      <c r="Y243" s="8"/>
      <c r="Z243" s="8"/>
      <c r="AA243" s="8"/>
      <c r="AC243" s="8"/>
      <c r="AD243" s="8"/>
      <c r="AE243" s="8"/>
      <c r="AF243" s="8"/>
      <c r="AG243" s="8"/>
    </row>
    <row r="244" spans="2:33">
      <c r="B244" s="8"/>
      <c r="C244" s="8"/>
      <c r="D244" s="8"/>
      <c r="G244" s="8"/>
      <c r="H244" s="8"/>
      <c r="I244" s="8"/>
      <c r="P244" s="8"/>
      <c r="Q244" s="8"/>
      <c r="R244" s="8"/>
      <c r="S244" s="8"/>
      <c r="T244" s="8"/>
      <c r="U244" s="8"/>
      <c r="V244" s="8"/>
      <c r="W244" s="8"/>
      <c r="Y244" s="8"/>
      <c r="Z244" s="8"/>
      <c r="AA244" s="8"/>
      <c r="AC244" s="8"/>
      <c r="AD244" s="8"/>
      <c r="AE244" s="8"/>
      <c r="AF244" s="8"/>
      <c r="AG244" s="8"/>
    </row>
    <row r="245" spans="2:33">
      <c r="B245" s="8"/>
      <c r="C245" s="8"/>
      <c r="D245" s="8"/>
      <c r="G245" s="8"/>
      <c r="H245" s="8"/>
      <c r="I245" s="8"/>
      <c r="P245" s="8"/>
      <c r="Q245" s="8"/>
      <c r="R245" s="8"/>
      <c r="S245" s="8"/>
      <c r="T245" s="8"/>
      <c r="U245" s="8"/>
      <c r="V245" s="8"/>
      <c r="W245" s="8"/>
      <c r="Y245" s="8"/>
      <c r="Z245" s="8"/>
      <c r="AA245" s="8"/>
      <c r="AC245" s="8"/>
      <c r="AD245" s="8"/>
      <c r="AE245" s="8"/>
      <c r="AF245" s="8"/>
      <c r="AG245" s="8"/>
    </row>
    <row r="246" spans="2:33">
      <c r="B246" s="8"/>
      <c r="C246" s="8"/>
      <c r="D246" s="8"/>
      <c r="G246" s="8"/>
      <c r="H246" s="8"/>
      <c r="I246" s="8"/>
      <c r="P246" s="8"/>
      <c r="Q246" s="8"/>
      <c r="R246" s="8"/>
      <c r="S246" s="8"/>
      <c r="T246" s="8"/>
      <c r="U246" s="8"/>
      <c r="V246" s="8"/>
      <c r="W246" s="8"/>
      <c r="Y246" s="8"/>
      <c r="Z246" s="8"/>
      <c r="AA246" s="8"/>
      <c r="AC246" s="8"/>
      <c r="AD246" s="8"/>
      <c r="AE246" s="8"/>
      <c r="AF246" s="8"/>
      <c r="AG246" s="8"/>
    </row>
    <row r="247" spans="2:33">
      <c r="B247" s="8"/>
      <c r="C247" s="8"/>
      <c r="D247" s="8"/>
      <c r="G247" s="8"/>
      <c r="H247" s="8"/>
      <c r="I247" s="8"/>
      <c r="P247" s="8"/>
      <c r="Q247" s="8"/>
      <c r="R247" s="8"/>
      <c r="S247" s="8"/>
      <c r="T247" s="8"/>
      <c r="U247" s="8"/>
      <c r="V247" s="8"/>
      <c r="W247" s="8"/>
      <c r="Y247" s="8"/>
      <c r="Z247" s="8"/>
      <c r="AA247" s="8"/>
      <c r="AC247" s="8"/>
      <c r="AD247" s="8"/>
      <c r="AE247" s="8"/>
      <c r="AF247" s="8"/>
      <c r="AG247" s="8"/>
    </row>
    <row r="248" spans="2:33">
      <c r="B248" s="8"/>
      <c r="C248" s="8"/>
      <c r="D248" s="8"/>
      <c r="G248" s="8"/>
      <c r="H248" s="8"/>
      <c r="I248" s="8"/>
      <c r="P248" s="8"/>
      <c r="Q248" s="8"/>
      <c r="R248" s="8"/>
      <c r="S248" s="8"/>
      <c r="T248" s="8"/>
      <c r="U248" s="8"/>
      <c r="V248" s="8"/>
      <c r="W248" s="8"/>
      <c r="Y248" s="8"/>
      <c r="Z248" s="8"/>
      <c r="AA248" s="8"/>
      <c r="AC248" s="8"/>
      <c r="AD248" s="8"/>
      <c r="AE248" s="8"/>
      <c r="AF248" s="8"/>
      <c r="AG248" s="8"/>
    </row>
    <row r="249" spans="2:33">
      <c r="B249" s="8"/>
      <c r="C249" s="8"/>
      <c r="D249" s="8"/>
      <c r="G249" s="8"/>
      <c r="H249" s="8"/>
      <c r="I249" s="8"/>
      <c r="P249" s="8"/>
      <c r="Q249" s="8"/>
      <c r="R249" s="8"/>
      <c r="S249" s="8"/>
      <c r="T249" s="8"/>
      <c r="U249" s="8"/>
      <c r="V249" s="8"/>
      <c r="W249" s="8"/>
      <c r="Y249" s="8"/>
      <c r="Z249" s="8"/>
      <c r="AA249" s="8"/>
      <c r="AC249" s="8"/>
      <c r="AD249" s="8"/>
      <c r="AE249" s="8"/>
      <c r="AF249" s="8"/>
      <c r="AG249" s="8"/>
    </row>
    <row r="250" spans="2:33">
      <c r="B250" s="8"/>
      <c r="C250" s="8"/>
      <c r="D250" s="8"/>
      <c r="G250" s="8"/>
      <c r="H250" s="8"/>
      <c r="I250" s="8"/>
      <c r="P250" s="8"/>
      <c r="Q250" s="8"/>
      <c r="R250" s="8"/>
      <c r="S250" s="8"/>
      <c r="T250" s="8"/>
      <c r="U250" s="8"/>
      <c r="V250" s="8"/>
      <c r="W250" s="8"/>
      <c r="Y250" s="8"/>
      <c r="Z250" s="8"/>
      <c r="AA250" s="8"/>
      <c r="AC250" s="8"/>
      <c r="AD250" s="8"/>
      <c r="AE250" s="8"/>
      <c r="AF250" s="8"/>
      <c r="AG250" s="8"/>
    </row>
    <row r="251" spans="2:33">
      <c r="B251" s="8"/>
      <c r="C251" s="8"/>
      <c r="D251" s="8"/>
      <c r="G251" s="8"/>
      <c r="H251" s="8"/>
      <c r="I251" s="8"/>
      <c r="P251" s="8"/>
      <c r="Q251" s="8"/>
      <c r="R251" s="8"/>
      <c r="S251" s="8"/>
      <c r="T251" s="8"/>
      <c r="U251" s="8"/>
      <c r="V251" s="8"/>
      <c r="W251" s="8"/>
      <c r="Y251" s="8"/>
      <c r="Z251" s="8"/>
      <c r="AA251" s="8"/>
      <c r="AC251" s="8"/>
      <c r="AD251" s="8"/>
      <c r="AE251" s="8"/>
      <c r="AF251" s="8"/>
      <c r="AG251" s="8"/>
    </row>
    <row r="252" spans="2:33">
      <c r="B252" s="8"/>
      <c r="C252" s="8"/>
      <c r="D252" s="8"/>
      <c r="G252" s="8"/>
      <c r="H252" s="8"/>
      <c r="I252" s="8"/>
      <c r="P252" s="8"/>
      <c r="Q252" s="8"/>
      <c r="R252" s="8"/>
      <c r="S252" s="8"/>
      <c r="T252" s="8"/>
      <c r="U252" s="8"/>
      <c r="V252" s="8"/>
      <c r="W252" s="8"/>
      <c r="Y252" s="8"/>
      <c r="Z252" s="8"/>
      <c r="AA252" s="8"/>
      <c r="AC252" s="8"/>
      <c r="AD252" s="8"/>
      <c r="AE252" s="8"/>
      <c r="AF252" s="8"/>
      <c r="AG252" s="8"/>
    </row>
    <row r="253" spans="2:33">
      <c r="B253" s="8"/>
      <c r="C253" s="8"/>
      <c r="D253" s="8"/>
      <c r="G253" s="8"/>
      <c r="H253" s="8"/>
      <c r="I253" s="8"/>
      <c r="P253" s="8"/>
      <c r="Q253" s="8"/>
      <c r="R253" s="8"/>
      <c r="S253" s="8"/>
      <c r="T253" s="8"/>
      <c r="U253" s="8"/>
      <c r="V253" s="8"/>
      <c r="W253" s="8"/>
      <c r="Y253" s="8"/>
      <c r="Z253" s="8"/>
      <c r="AA253" s="8"/>
      <c r="AC253" s="8"/>
      <c r="AD253" s="8"/>
      <c r="AE253" s="8"/>
      <c r="AF253" s="8"/>
      <c r="AG253" s="8"/>
    </row>
    <row r="254" spans="2:33">
      <c r="B254" s="8"/>
      <c r="C254" s="8"/>
      <c r="D254" s="8"/>
      <c r="G254" s="8"/>
      <c r="H254" s="8"/>
      <c r="I254" s="8"/>
      <c r="P254" s="8"/>
      <c r="Q254" s="8"/>
      <c r="R254" s="8"/>
      <c r="S254" s="8"/>
      <c r="T254" s="8"/>
      <c r="U254" s="8"/>
      <c r="V254" s="8"/>
      <c r="W254" s="8"/>
      <c r="Y254" s="8"/>
      <c r="Z254" s="8"/>
      <c r="AA254" s="8"/>
      <c r="AC254" s="8"/>
      <c r="AD254" s="8"/>
      <c r="AE254" s="8"/>
      <c r="AF254" s="8"/>
      <c r="AG254" s="8"/>
    </row>
    <row r="255" spans="2:33">
      <c r="B255" s="8"/>
      <c r="C255" s="8"/>
      <c r="D255" s="8"/>
      <c r="G255" s="8"/>
      <c r="H255" s="8"/>
      <c r="I255" s="8"/>
      <c r="P255" s="8"/>
      <c r="Q255" s="8"/>
      <c r="R255" s="8"/>
      <c r="S255" s="8"/>
      <c r="T255" s="8"/>
      <c r="U255" s="8"/>
      <c r="V255" s="8"/>
      <c r="W255" s="8"/>
      <c r="Y255" s="8"/>
      <c r="Z255" s="8"/>
      <c r="AA255" s="8"/>
      <c r="AC255" s="8"/>
      <c r="AD255" s="8"/>
      <c r="AE255" s="8"/>
      <c r="AF255" s="8"/>
      <c r="AG255" s="8"/>
    </row>
    <row r="256" spans="2:33">
      <c r="B256" s="8"/>
      <c r="C256" s="8"/>
      <c r="D256" s="8"/>
      <c r="G256" s="8"/>
      <c r="H256" s="8"/>
      <c r="I256" s="8"/>
      <c r="P256" s="8"/>
      <c r="Q256" s="8"/>
      <c r="R256" s="8"/>
      <c r="S256" s="8"/>
      <c r="T256" s="8"/>
      <c r="U256" s="8"/>
      <c r="V256" s="8"/>
      <c r="W256" s="8"/>
      <c r="Y256" s="8"/>
      <c r="Z256" s="8"/>
      <c r="AA256" s="8"/>
      <c r="AC256" s="8"/>
      <c r="AD256" s="8"/>
      <c r="AE256" s="8"/>
      <c r="AF256" s="8"/>
      <c r="AG256" s="8"/>
    </row>
    <row r="257" spans="2:33">
      <c r="B257" s="8"/>
      <c r="C257" s="8"/>
      <c r="D257" s="8"/>
      <c r="G257" s="8"/>
      <c r="H257" s="8"/>
      <c r="I257" s="8"/>
      <c r="P257" s="8"/>
      <c r="Q257" s="8"/>
      <c r="R257" s="8"/>
      <c r="S257" s="8"/>
      <c r="T257" s="8"/>
      <c r="U257" s="8"/>
      <c r="V257" s="8"/>
      <c r="W257" s="8"/>
      <c r="Y257" s="8"/>
      <c r="Z257" s="8"/>
      <c r="AA257" s="8"/>
      <c r="AC257" s="8"/>
      <c r="AD257" s="8"/>
      <c r="AE257" s="8"/>
      <c r="AF257" s="8"/>
      <c r="AG257" s="8"/>
    </row>
    <row r="258" spans="2:33">
      <c r="B258" s="8"/>
      <c r="C258" s="8"/>
      <c r="D258" s="8"/>
      <c r="G258" s="8"/>
      <c r="H258" s="8"/>
      <c r="I258" s="8"/>
      <c r="P258" s="8"/>
      <c r="Q258" s="8"/>
      <c r="R258" s="8"/>
      <c r="S258" s="8"/>
      <c r="T258" s="8"/>
      <c r="U258" s="8"/>
      <c r="V258" s="8"/>
      <c r="W258" s="8"/>
      <c r="Y258" s="8"/>
      <c r="Z258" s="8"/>
      <c r="AA258" s="8"/>
      <c r="AC258" s="8"/>
      <c r="AD258" s="8"/>
      <c r="AE258" s="8"/>
      <c r="AF258" s="8"/>
      <c r="AG258" s="8"/>
    </row>
    <row r="259" spans="2:33">
      <c r="B259" s="8"/>
      <c r="C259" s="8"/>
      <c r="D259" s="8"/>
      <c r="G259" s="8"/>
      <c r="H259" s="8"/>
      <c r="I259" s="8"/>
      <c r="P259" s="8"/>
      <c r="Q259" s="8"/>
      <c r="R259" s="8"/>
      <c r="S259" s="8"/>
      <c r="T259" s="8"/>
      <c r="U259" s="8"/>
      <c r="V259" s="8"/>
      <c r="W259" s="8"/>
      <c r="Y259" s="8"/>
      <c r="Z259" s="8"/>
      <c r="AA259" s="8"/>
      <c r="AC259" s="8"/>
      <c r="AD259" s="8"/>
      <c r="AE259" s="8"/>
      <c r="AF259" s="8"/>
      <c r="AG259" s="8"/>
    </row>
    <row r="260" spans="2:33">
      <c r="B260" s="8"/>
      <c r="C260" s="8"/>
      <c r="D260" s="8"/>
      <c r="G260" s="8"/>
      <c r="H260" s="8"/>
      <c r="I260" s="8"/>
      <c r="P260" s="8"/>
      <c r="Q260" s="8"/>
      <c r="R260" s="8"/>
      <c r="S260" s="8"/>
      <c r="T260" s="8"/>
      <c r="U260" s="8"/>
      <c r="V260" s="8"/>
      <c r="W260" s="8"/>
      <c r="Y260" s="8"/>
      <c r="Z260" s="8"/>
      <c r="AA260" s="8"/>
      <c r="AC260" s="8"/>
      <c r="AD260" s="8"/>
      <c r="AE260" s="8"/>
      <c r="AF260" s="8"/>
      <c r="AG260" s="8"/>
    </row>
    <row r="261" spans="2:33">
      <c r="B261" s="8"/>
      <c r="C261" s="8"/>
      <c r="D261" s="8"/>
      <c r="G261" s="8"/>
      <c r="H261" s="8"/>
      <c r="I261" s="8"/>
      <c r="P261" s="8"/>
      <c r="Q261" s="8"/>
      <c r="R261" s="8"/>
      <c r="S261" s="8"/>
      <c r="T261" s="8"/>
      <c r="U261" s="8"/>
      <c r="V261" s="8"/>
      <c r="W261" s="8"/>
      <c r="Y261" s="8"/>
      <c r="Z261" s="8"/>
      <c r="AA261" s="8"/>
      <c r="AC261" s="8"/>
      <c r="AD261" s="8"/>
      <c r="AE261" s="8"/>
      <c r="AF261" s="8"/>
      <c r="AG261" s="8"/>
    </row>
    <row r="262" spans="2:33">
      <c r="B262" s="8"/>
      <c r="C262" s="8"/>
      <c r="D262" s="8"/>
      <c r="G262" s="8"/>
      <c r="H262" s="8"/>
      <c r="I262" s="8"/>
      <c r="P262" s="8"/>
      <c r="Q262" s="8"/>
      <c r="R262" s="8"/>
      <c r="S262" s="8"/>
      <c r="T262" s="8"/>
      <c r="U262" s="8"/>
      <c r="V262" s="8"/>
      <c r="W262" s="8"/>
      <c r="Y262" s="8"/>
      <c r="Z262" s="8"/>
      <c r="AA262" s="8"/>
      <c r="AC262" s="8"/>
      <c r="AD262" s="8"/>
      <c r="AE262" s="8"/>
      <c r="AF262" s="8"/>
      <c r="AG262" s="8"/>
    </row>
    <row r="263" spans="2:33">
      <c r="B263" s="8"/>
      <c r="C263" s="8"/>
      <c r="D263" s="8"/>
      <c r="G263" s="8"/>
      <c r="H263" s="8"/>
      <c r="I263" s="8"/>
      <c r="P263" s="8"/>
      <c r="Q263" s="8"/>
      <c r="R263" s="8"/>
      <c r="S263" s="8"/>
      <c r="T263" s="8"/>
      <c r="U263" s="8"/>
      <c r="V263" s="8"/>
      <c r="W263" s="8"/>
      <c r="Y263" s="8"/>
      <c r="Z263" s="8"/>
      <c r="AA263" s="8"/>
      <c r="AC263" s="8"/>
      <c r="AD263" s="8"/>
      <c r="AE263" s="8"/>
      <c r="AF263" s="8"/>
      <c r="AG263" s="8"/>
    </row>
    <row r="264" spans="2:33">
      <c r="B264" s="8"/>
      <c r="C264" s="8"/>
      <c r="D264" s="8"/>
      <c r="G264" s="8"/>
      <c r="H264" s="8"/>
      <c r="I264" s="8"/>
      <c r="P264" s="8"/>
      <c r="Q264" s="8"/>
      <c r="R264" s="8"/>
      <c r="S264" s="8"/>
      <c r="T264" s="8"/>
      <c r="U264" s="8"/>
      <c r="V264" s="8"/>
      <c r="W264" s="8"/>
      <c r="Y264" s="8"/>
      <c r="Z264" s="8"/>
      <c r="AA264" s="8"/>
      <c r="AC264" s="8"/>
      <c r="AD264" s="8"/>
      <c r="AE264" s="8"/>
      <c r="AF264" s="8"/>
      <c r="AG264" s="8"/>
    </row>
    <row r="265" spans="2:33">
      <c r="B265" s="8"/>
      <c r="C265" s="8"/>
      <c r="D265" s="8"/>
      <c r="G265" s="8"/>
      <c r="H265" s="8"/>
      <c r="I265" s="8"/>
      <c r="P265" s="8"/>
      <c r="Q265" s="8"/>
      <c r="R265" s="8"/>
      <c r="S265" s="8"/>
      <c r="T265" s="8"/>
      <c r="U265" s="8"/>
      <c r="V265" s="8"/>
      <c r="W265" s="8"/>
      <c r="Y265" s="8"/>
      <c r="Z265" s="8"/>
      <c r="AA265" s="8"/>
      <c r="AC265" s="8"/>
      <c r="AD265" s="8"/>
      <c r="AE265" s="8"/>
      <c r="AF265" s="8"/>
      <c r="AG265" s="8"/>
    </row>
    <row r="266" spans="2:33">
      <c r="B266" s="8"/>
      <c r="C266" s="8"/>
      <c r="D266" s="8"/>
      <c r="G266" s="8"/>
      <c r="H266" s="8"/>
      <c r="I266" s="8"/>
      <c r="P266" s="8"/>
      <c r="Q266" s="8"/>
      <c r="R266" s="8"/>
      <c r="S266" s="8"/>
      <c r="T266" s="8"/>
      <c r="U266" s="8"/>
      <c r="V266" s="8"/>
      <c r="W266" s="8"/>
      <c r="Y266" s="8"/>
      <c r="Z266" s="8"/>
      <c r="AA266" s="8"/>
      <c r="AC266" s="8"/>
      <c r="AD266" s="8"/>
      <c r="AE266" s="8"/>
      <c r="AF266" s="8"/>
      <c r="AG266" s="8"/>
    </row>
    <row r="267" spans="2:33">
      <c r="B267" s="8"/>
      <c r="C267" s="8"/>
      <c r="D267" s="8"/>
      <c r="G267" s="8"/>
      <c r="H267" s="8"/>
      <c r="I267" s="8"/>
      <c r="P267" s="8"/>
      <c r="Q267" s="8"/>
      <c r="R267" s="8"/>
      <c r="S267" s="8"/>
      <c r="T267" s="8"/>
      <c r="U267" s="8"/>
      <c r="V267" s="8"/>
      <c r="W267" s="8"/>
      <c r="Y267" s="8"/>
      <c r="Z267" s="8"/>
      <c r="AA267" s="8"/>
      <c r="AC267" s="8"/>
      <c r="AD267" s="8"/>
      <c r="AE267" s="8"/>
      <c r="AF267" s="8"/>
      <c r="AG267" s="8"/>
    </row>
    <row r="268" spans="2:33">
      <c r="B268" s="8"/>
      <c r="C268" s="8"/>
      <c r="D268" s="8"/>
      <c r="G268" s="8"/>
      <c r="H268" s="8"/>
      <c r="I268" s="8"/>
      <c r="P268" s="8"/>
      <c r="Q268" s="8"/>
      <c r="R268" s="8"/>
      <c r="S268" s="8"/>
      <c r="T268" s="8"/>
      <c r="U268" s="8"/>
      <c r="V268" s="8"/>
      <c r="W268" s="8"/>
      <c r="Y268" s="8"/>
      <c r="Z268" s="8"/>
      <c r="AA268" s="8"/>
      <c r="AC268" s="8"/>
      <c r="AD268" s="8"/>
      <c r="AE268" s="8"/>
      <c r="AF268" s="8"/>
      <c r="AG268" s="8"/>
    </row>
    <row r="269" spans="2:33">
      <c r="B269" s="8"/>
      <c r="C269" s="8"/>
      <c r="D269" s="8"/>
      <c r="G269" s="8"/>
      <c r="H269" s="8"/>
      <c r="I269" s="8"/>
      <c r="P269" s="8"/>
      <c r="Q269" s="8"/>
      <c r="R269" s="8"/>
      <c r="S269" s="8"/>
      <c r="T269" s="8"/>
      <c r="U269" s="8"/>
      <c r="V269" s="8"/>
      <c r="W269" s="8"/>
      <c r="Y269" s="8"/>
      <c r="Z269" s="8"/>
      <c r="AA269" s="8"/>
      <c r="AC269" s="8"/>
      <c r="AD269" s="8"/>
      <c r="AE269" s="8"/>
      <c r="AF269" s="8"/>
      <c r="AG269" s="8"/>
    </row>
    <row r="270" spans="2:33">
      <c r="B270" s="8"/>
      <c r="C270" s="8"/>
      <c r="D270" s="8"/>
      <c r="G270" s="8"/>
      <c r="H270" s="8"/>
      <c r="I270" s="8"/>
      <c r="P270" s="8"/>
      <c r="Q270" s="8"/>
      <c r="R270" s="8"/>
      <c r="S270" s="8"/>
      <c r="T270" s="8"/>
      <c r="U270" s="8"/>
      <c r="V270" s="8"/>
      <c r="W270" s="8"/>
      <c r="Y270" s="8"/>
      <c r="Z270" s="8"/>
      <c r="AA270" s="8"/>
      <c r="AC270" s="8"/>
      <c r="AD270" s="8"/>
      <c r="AE270" s="8"/>
      <c r="AF270" s="8"/>
      <c r="AG270" s="8"/>
    </row>
    <row r="271" spans="2:33">
      <c r="B271" s="8"/>
      <c r="C271" s="8"/>
      <c r="D271" s="8"/>
      <c r="G271" s="8"/>
      <c r="H271" s="8"/>
      <c r="I271" s="8"/>
      <c r="P271" s="8"/>
      <c r="Q271" s="8"/>
      <c r="R271" s="8"/>
      <c r="S271" s="8"/>
      <c r="T271" s="8"/>
      <c r="U271" s="8"/>
      <c r="V271" s="8"/>
      <c r="W271" s="8"/>
      <c r="Y271" s="8"/>
      <c r="Z271" s="8"/>
      <c r="AA271" s="8"/>
      <c r="AC271" s="8"/>
      <c r="AD271" s="8"/>
      <c r="AE271" s="8"/>
      <c r="AF271" s="8"/>
      <c r="AG271" s="8"/>
    </row>
    <row r="272" spans="2:33">
      <c r="B272" s="8"/>
      <c r="C272" s="8"/>
      <c r="D272" s="8"/>
      <c r="G272" s="8"/>
      <c r="H272" s="8"/>
      <c r="I272" s="8"/>
      <c r="P272" s="8"/>
      <c r="Q272" s="8"/>
      <c r="R272" s="8"/>
      <c r="S272" s="8"/>
      <c r="T272" s="8"/>
      <c r="U272" s="8"/>
      <c r="V272" s="8"/>
      <c r="W272" s="8"/>
      <c r="Y272" s="8"/>
      <c r="Z272" s="8"/>
      <c r="AA272" s="8"/>
      <c r="AC272" s="8"/>
      <c r="AD272" s="8"/>
      <c r="AE272" s="8"/>
      <c r="AF272" s="8"/>
      <c r="AG272" s="8"/>
    </row>
    <row r="273" spans="2:33">
      <c r="B273" s="8"/>
      <c r="C273" s="8"/>
      <c r="D273" s="8"/>
      <c r="G273" s="8"/>
      <c r="H273" s="8"/>
      <c r="I273" s="8"/>
      <c r="P273" s="8"/>
      <c r="Q273" s="8"/>
      <c r="R273" s="8"/>
      <c r="S273" s="8"/>
      <c r="T273" s="8"/>
      <c r="U273" s="8"/>
      <c r="V273" s="8"/>
      <c r="W273" s="8"/>
      <c r="Y273" s="8"/>
      <c r="Z273" s="8"/>
      <c r="AA273" s="8"/>
      <c r="AC273" s="8"/>
      <c r="AD273" s="8"/>
      <c r="AE273" s="8"/>
      <c r="AF273" s="8"/>
      <c r="AG273" s="8"/>
    </row>
    <row r="274" spans="2:33">
      <c r="B274" s="8"/>
      <c r="C274" s="8"/>
      <c r="D274" s="8"/>
      <c r="G274" s="8"/>
      <c r="H274" s="8"/>
      <c r="I274" s="8"/>
      <c r="P274" s="8"/>
      <c r="Q274" s="8"/>
      <c r="R274" s="8"/>
      <c r="S274" s="8"/>
      <c r="T274" s="8"/>
      <c r="U274" s="8"/>
      <c r="V274" s="8"/>
      <c r="W274" s="8"/>
      <c r="Y274" s="8"/>
      <c r="Z274" s="8"/>
      <c r="AA274" s="8"/>
      <c r="AC274" s="8"/>
      <c r="AD274" s="8"/>
      <c r="AE274" s="8"/>
      <c r="AF274" s="8"/>
      <c r="AG274" s="8"/>
    </row>
    <row r="275" spans="2:33">
      <c r="B275" s="8"/>
      <c r="C275" s="8"/>
      <c r="D275" s="8"/>
      <c r="G275" s="8"/>
      <c r="H275" s="8"/>
      <c r="I275" s="8"/>
      <c r="P275" s="8"/>
      <c r="Q275" s="8"/>
      <c r="R275" s="8"/>
      <c r="S275" s="8"/>
      <c r="T275" s="8"/>
      <c r="U275" s="8"/>
      <c r="V275" s="8"/>
      <c r="W275" s="8"/>
      <c r="Y275" s="8"/>
      <c r="Z275" s="8"/>
      <c r="AA275" s="8"/>
      <c r="AC275" s="8"/>
      <c r="AD275" s="8"/>
      <c r="AE275" s="8"/>
      <c r="AF275" s="8"/>
      <c r="AG275" s="8"/>
    </row>
    <row r="276" spans="2:33">
      <c r="B276" s="8"/>
      <c r="C276" s="8"/>
      <c r="D276" s="8"/>
      <c r="G276" s="8"/>
      <c r="H276" s="8"/>
      <c r="I276" s="8"/>
      <c r="P276" s="8"/>
      <c r="Q276" s="8"/>
      <c r="R276" s="8"/>
      <c r="S276" s="8"/>
      <c r="T276" s="8"/>
      <c r="U276" s="8"/>
      <c r="V276" s="8"/>
      <c r="W276" s="8"/>
      <c r="Y276" s="8"/>
      <c r="Z276" s="8"/>
      <c r="AA276" s="8"/>
      <c r="AC276" s="8"/>
      <c r="AD276" s="8"/>
      <c r="AE276" s="8"/>
      <c r="AF276" s="8"/>
      <c r="AG276" s="8"/>
    </row>
    <row r="277" spans="2:33">
      <c r="B277" s="8"/>
      <c r="C277" s="8"/>
      <c r="D277" s="8"/>
      <c r="G277" s="8"/>
      <c r="H277" s="8"/>
      <c r="I277" s="8"/>
      <c r="P277" s="8"/>
      <c r="Q277" s="8"/>
      <c r="R277" s="8"/>
      <c r="S277" s="8"/>
      <c r="T277" s="8"/>
      <c r="U277" s="8"/>
      <c r="V277" s="8"/>
      <c r="W277" s="8"/>
      <c r="Y277" s="8"/>
      <c r="Z277" s="8"/>
      <c r="AA277" s="8"/>
      <c r="AC277" s="8"/>
      <c r="AD277" s="8"/>
      <c r="AE277" s="8"/>
      <c r="AF277" s="8"/>
      <c r="AG277" s="8"/>
    </row>
    <row r="278" spans="2:33">
      <c r="B278" s="8"/>
      <c r="C278" s="8"/>
      <c r="D278" s="8"/>
      <c r="G278" s="8"/>
      <c r="H278" s="8"/>
      <c r="I278" s="8"/>
      <c r="P278" s="8"/>
      <c r="Q278" s="8"/>
      <c r="R278" s="8"/>
      <c r="S278" s="8"/>
      <c r="T278" s="8"/>
      <c r="U278" s="8"/>
      <c r="V278" s="8"/>
      <c r="W278" s="8"/>
      <c r="Y278" s="8"/>
      <c r="Z278" s="8"/>
      <c r="AA278" s="8"/>
      <c r="AC278" s="8"/>
      <c r="AD278" s="8"/>
      <c r="AE278" s="8"/>
      <c r="AF278" s="8"/>
      <c r="AG278" s="8"/>
    </row>
    <row r="279" spans="2:33">
      <c r="B279" s="8"/>
      <c r="C279" s="8"/>
      <c r="D279" s="8"/>
      <c r="G279" s="8"/>
      <c r="H279" s="8"/>
      <c r="I279" s="8"/>
      <c r="P279" s="8"/>
      <c r="Q279" s="8"/>
      <c r="R279" s="8"/>
      <c r="S279" s="8"/>
      <c r="T279" s="8"/>
      <c r="U279" s="8"/>
      <c r="V279" s="8"/>
      <c r="W279" s="8"/>
      <c r="Y279" s="8"/>
      <c r="Z279" s="8"/>
      <c r="AA279" s="8"/>
      <c r="AC279" s="8"/>
      <c r="AD279" s="8"/>
      <c r="AE279" s="8"/>
      <c r="AF279" s="8"/>
      <c r="AG279" s="8"/>
    </row>
    <row r="280" spans="2:33">
      <c r="B280" s="8"/>
      <c r="C280" s="8"/>
      <c r="D280" s="8"/>
      <c r="G280" s="8"/>
      <c r="H280" s="8"/>
      <c r="I280" s="8"/>
      <c r="P280" s="8"/>
      <c r="Q280" s="8"/>
      <c r="R280" s="8"/>
      <c r="S280" s="8"/>
      <c r="T280" s="8"/>
      <c r="U280" s="8"/>
      <c r="V280" s="8"/>
      <c r="W280" s="8"/>
      <c r="Y280" s="8"/>
      <c r="Z280" s="8"/>
      <c r="AA280" s="8"/>
      <c r="AC280" s="8"/>
      <c r="AD280" s="8"/>
      <c r="AE280" s="8"/>
      <c r="AF280" s="8"/>
      <c r="AG280" s="8"/>
    </row>
    <row r="281" spans="2:33">
      <c r="B281" s="8"/>
      <c r="C281" s="8"/>
      <c r="D281" s="8"/>
      <c r="G281" s="8"/>
      <c r="H281" s="8"/>
      <c r="I281" s="8"/>
      <c r="P281" s="8"/>
      <c r="Q281" s="8"/>
      <c r="R281" s="8"/>
      <c r="S281" s="8"/>
      <c r="T281" s="8"/>
      <c r="U281" s="8"/>
      <c r="V281" s="8"/>
      <c r="W281" s="8"/>
      <c r="Y281" s="8"/>
      <c r="Z281" s="8"/>
      <c r="AA281" s="8"/>
      <c r="AC281" s="8"/>
      <c r="AD281" s="8"/>
      <c r="AE281" s="8"/>
      <c r="AF281" s="8"/>
      <c r="AG281" s="8"/>
    </row>
    <row r="282" spans="2:33">
      <c r="B282" s="8"/>
      <c r="C282" s="8"/>
      <c r="D282" s="8"/>
      <c r="G282" s="8"/>
      <c r="H282" s="8"/>
      <c r="I282" s="8"/>
      <c r="P282" s="8"/>
      <c r="Q282" s="8"/>
      <c r="R282" s="8"/>
      <c r="S282" s="8"/>
      <c r="T282" s="8"/>
      <c r="U282" s="8"/>
      <c r="V282" s="8"/>
      <c r="W282" s="8"/>
      <c r="Y282" s="8"/>
      <c r="Z282" s="8"/>
      <c r="AA282" s="8"/>
      <c r="AC282" s="8"/>
      <c r="AD282" s="8"/>
      <c r="AE282" s="8"/>
      <c r="AF282" s="8"/>
      <c r="AG282" s="8"/>
    </row>
    <row r="283" spans="2:33">
      <c r="B283" s="8"/>
      <c r="C283" s="8"/>
      <c r="D283" s="8"/>
      <c r="G283" s="8"/>
      <c r="H283" s="8"/>
      <c r="I283" s="8"/>
      <c r="P283" s="8"/>
      <c r="Q283" s="8"/>
      <c r="R283" s="8"/>
      <c r="S283" s="8"/>
      <c r="T283" s="8"/>
      <c r="U283" s="8"/>
      <c r="V283" s="8"/>
      <c r="W283" s="8"/>
      <c r="Y283" s="8"/>
      <c r="Z283" s="8"/>
      <c r="AA283" s="8"/>
      <c r="AC283" s="8"/>
      <c r="AD283" s="8"/>
      <c r="AE283" s="8"/>
      <c r="AF283" s="8"/>
      <c r="AG283" s="8"/>
    </row>
    <row r="284" spans="2:33">
      <c r="B284" s="8"/>
      <c r="C284" s="8"/>
      <c r="D284" s="8"/>
      <c r="G284" s="8"/>
      <c r="H284" s="8"/>
      <c r="I284" s="8"/>
      <c r="P284" s="8"/>
      <c r="Q284" s="8"/>
      <c r="R284" s="8"/>
      <c r="S284" s="8"/>
      <c r="T284" s="8"/>
      <c r="U284" s="8"/>
      <c r="V284" s="8"/>
      <c r="W284" s="8"/>
      <c r="Y284" s="8"/>
      <c r="Z284" s="8"/>
      <c r="AA284" s="8"/>
      <c r="AC284" s="8"/>
      <c r="AD284" s="8"/>
      <c r="AE284" s="8"/>
      <c r="AF284" s="8"/>
      <c r="AG284" s="8"/>
    </row>
    <row r="285" spans="2:33">
      <c r="B285" s="8"/>
      <c r="C285" s="8"/>
      <c r="D285" s="8"/>
      <c r="G285" s="8"/>
      <c r="H285" s="8"/>
      <c r="I285" s="8"/>
      <c r="P285" s="8"/>
      <c r="Q285" s="8"/>
      <c r="R285" s="8"/>
      <c r="S285" s="8"/>
      <c r="T285" s="8"/>
      <c r="U285" s="8"/>
      <c r="V285" s="8"/>
      <c r="W285" s="8"/>
      <c r="Y285" s="8"/>
      <c r="Z285" s="8"/>
      <c r="AA285" s="8"/>
      <c r="AC285" s="8"/>
      <c r="AD285" s="8"/>
      <c r="AE285" s="8"/>
      <c r="AF285" s="8"/>
      <c r="AG285" s="8"/>
    </row>
    <row r="286" spans="2:33">
      <c r="B286" s="8"/>
      <c r="C286" s="8"/>
      <c r="D286" s="8"/>
      <c r="G286" s="8"/>
      <c r="H286" s="8"/>
      <c r="I286" s="8"/>
      <c r="P286" s="8"/>
      <c r="Q286" s="8"/>
      <c r="R286" s="8"/>
      <c r="S286" s="8"/>
      <c r="T286" s="8"/>
      <c r="U286" s="8"/>
      <c r="V286" s="8"/>
      <c r="W286" s="8"/>
      <c r="Y286" s="8"/>
      <c r="Z286" s="8"/>
      <c r="AA286" s="8"/>
      <c r="AC286" s="8"/>
      <c r="AD286" s="8"/>
      <c r="AE286" s="8"/>
      <c r="AF286" s="8"/>
      <c r="AG286" s="8"/>
    </row>
    <row r="287" spans="2:33">
      <c r="B287" s="8"/>
      <c r="C287" s="8"/>
      <c r="D287" s="8"/>
      <c r="G287" s="8"/>
      <c r="H287" s="8"/>
      <c r="I287" s="8"/>
      <c r="P287" s="8"/>
      <c r="Q287" s="8"/>
      <c r="R287" s="8"/>
      <c r="S287" s="8"/>
      <c r="T287" s="8"/>
      <c r="U287" s="8"/>
      <c r="V287" s="8"/>
      <c r="W287" s="8"/>
      <c r="Y287" s="8"/>
      <c r="Z287" s="8"/>
      <c r="AA287" s="8"/>
      <c r="AC287" s="8"/>
      <c r="AD287" s="8"/>
      <c r="AE287" s="8"/>
      <c r="AF287" s="8"/>
      <c r="AG287" s="8"/>
    </row>
    <row r="288" spans="2:33">
      <c r="B288" s="8"/>
      <c r="C288" s="8"/>
      <c r="D288" s="8"/>
      <c r="G288" s="8"/>
      <c r="H288" s="8"/>
      <c r="I288" s="8"/>
      <c r="P288" s="8"/>
      <c r="Q288" s="8"/>
      <c r="R288" s="8"/>
      <c r="S288" s="8"/>
      <c r="T288" s="8"/>
      <c r="U288" s="8"/>
      <c r="V288" s="8"/>
      <c r="W288" s="8"/>
      <c r="Y288" s="8"/>
      <c r="Z288" s="8"/>
      <c r="AA288" s="8"/>
      <c r="AC288" s="8"/>
      <c r="AD288" s="8"/>
      <c r="AE288" s="8"/>
      <c r="AF288" s="8"/>
      <c r="AG288" s="8"/>
    </row>
    <row r="289" spans="2:33">
      <c r="B289" s="8"/>
      <c r="C289" s="8"/>
      <c r="D289" s="8"/>
      <c r="G289" s="8"/>
      <c r="H289" s="8"/>
      <c r="I289" s="8"/>
      <c r="P289" s="8"/>
      <c r="Q289" s="8"/>
      <c r="R289" s="8"/>
      <c r="S289" s="8"/>
      <c r="T289" s="8"/>
      <c r="U289" s="8"/>
      <c r="V289" s="8"/>
      <c r="W289" s="8"/>
      <c r="Y289" s="8"/>
      <c r="Z289" s="8"/>
      <c r="AA289" s="8"/>
      <c r="AC289" s="8"/>
      <c r="AD289" s="8"/>
      <c r="AE289" s="8"/>
      <c r="AF289" s="8"/>
      <c r="AG289" s="8"/>
    </row>
    <row r="290" spans="2:33">
      <c r="B290" s="8"/>
      <c r="C290" s="8"/>
      <c r="D290" s="8"/>
      <c r="G290" s="8"/>
      <c r="H290" s="8"/>
      <c r="I290" s="8"/>
      <c r="P290" s="8"/>
      <c r="Q290" s="8"/>
      <c r="R290" s="8"/>
      <c r="S290" s="8"/>
      <c r="T290" s="8"/>
      <c r="U290" s="8"/>
      <c r="V290" s="8"/>
      <c r="W290" s="8"/>
      <c r="Y290" s="8"/>
      <c r="Z290" s="8"/>
      <c r="AA290" s="8"/>
      <c r="AC290" s="8"/>
      <c r="AD290" s="8"/>
      <c r="AE290" s="8"/>
      <c r="AF290" s="8"/>
      <c r="AG290" s="8"/>
    </row>
    <row r="291" spans="2:33">
      <c r="B291" s="8"/>
      <c r="C291" s="8"/>
      <c r="D291" s="8"/>
      <c r="G291" s="8"/>
      <c r="H291" s="8"/>
      <c r="I291" s="8"/>
      <c r="P291" s="8"/>
      <c r="Q291" s="8"/>
      <c r="R291" s="8"/>
      <c r="S291" s="8"/>
      <c r="T291" s="8"/>
      <c r="U291" s="8"/>
      <c r="V291" s="8"/>
      <c r="W291" s="8"/>
      <c r="Y291" s="8"/>
      <c r="Z291" s="8"/>
      <c r="AA291" s="8"/>
      <c r="AC291" s="8"/>
      <c r="AD291" s="8"/>
      <c r="AE291" s="8"/>
      <c r="AF291" s="8"/>
      <c r="AG291" s="8"/>
    </row>
    <row r="292" spans="2:33">
      <c r="B292" s="8"/>
      <c r="C292" s="8"/>
      <c r="D292" s="8"/>
      <c r="G292" s="8"/>
      <c r="H292" s="8"/>
      <c r="I292" s="8"/>
      <c r="P292" s="8"/>
      <c r="Q292" s="8"/>
      <c r="R292" s="8"/>
      <c r="S292" s="8"/>
      <c r="T292" s="8"/>
      <c r="U292" s="8"/>
      <c r="V292" s="8"/>
      <c r="W292" s="8"/>
      <c r="Y292" s="8"/>
      <c r="Z292" s="8"/>
      <c r="AA292" s="8"/>
      <c r="AC292" s="8"/>
      <c r="AD292" s="8"/>
      <c r="AE292" s="8"/>
      <c r="AF292" s="8"/>
      <c r="AG292" s="8"/>
    </row>
    <row r="293" spans="2:33">
      <c r="B293" s="8"/>
      <c r="C293" s="8"/>
      <c r="D293" s="8"/>
      <c r="G293" s="8"/>
      <c r="H293" s="8"/>
      <c r="I293" s="8"/>
      <c r="P293" s="8"/>
      <c r="Q293" s="8"/>
      <c r="R293" s="8"/>
      <c r="S293" s="8"/>
      <c r="T293" s="8"/>
      <c r="U293" s="8"/>
      <c r="V293" s="8"/>
      <c r="W293" s="8"/>
      <c r="Y293" s="8"/>
      <c r="Z293" s="8"/>
      <c r="AA293" s="8"/>
      <c r="AC293" s="8"/>
      <c r="AD293" s="8"/>
      <c r="AE293" s="8"/>
      <c r="AF293" s="8"/>
      <c r="AG293" s="8"/>
    </row>
    <row r="294" spans="2:33">
      <c r="B294" s="8"/>
      <c r="C294" s="8"/>
      <c r="D294" s="8"/>
      <c r="G294" s="8"/>
      <c r="H294" s="8"/>
      <c r="I294" s="8"/>
      <c r="P294" s="8"/>
      <c r="Q294" s="8"/>
      <c r="R294" s="8"/>
      <c r="S294" s="8"/>
      <c r="T294" s="8"/>
      <c r="U294" s="8"/>
      <c r="V294" s="8"/>
      <c r="W294" s="8"/>
      <c r="Y294" s="8"/>
      <c r="Z294" s="8"/>
      <c r="AA294" s="8"/>
      <c r="AC294" s="8"/>
      <c r="AD294" s="8"/>
      <c r="AE294" s="8"/>
      <c r="AF294" s="8"/>
      <c r="AG294" s="8"/>
    </row>
    <row r="295" spans="2:33">
      <c r="B295" s="8"/>
      <c r="C295" s="8"/>
      <c r="D295" s="8"/>
      <c r="G295" s="8"/>
      <c r="H295" s="8"/>
      <c r="I295" s="8"/>
      <c r="P295" s="8"/>
      <c r="Q295" s="8"/>
      <c r="R295" s="8"/>
      <c r="S295" s="8"/>
      <c r="T295" s="8"/>
      <c r="U295" s="8"/>
      <c r="V295" s="8"/>
      <c r="W295" s="8"/>
      <c r="Y295" s="8"/>
      <c r="Z295" s="8"/>
      <c r="AA295" s="8"/>
      <c r="AC295" s="8"/>
      <c r="AD295" s="8"/>
      <c r="AE295" s="8"/>
      <c r="AF295" s="8"/>
      <c r="AG295" s="8"/>
    </row>
    <row r="296" spans="2:33">
      <c r="B296" s="8"/>
      <c r="C296" s="8"/>
      <c r="D296" s="8"/>
      <c r="G296" s="8"/>
      <c r="H296" s="8"/>
      <c r="I296" s="8"/>
      <c r="P296" s="8"/>
      <c r="Q296" s="8"/>
      <c r="R296" s="8"/>
      <c r="S296" s="8"/>
      <c r="T296" s="8"/>
      <c r="U296" s="8"/>
      <c r="V296" s="8"/>
      <c r="W296" s="8"/>
      <c r="Y296" s="8"/>
      <c r="Z296" s="8"/>
      <c r="AA296" s="8"/>
      <c r="AC296" s="8"/>
      <c r="AD296" s="8"/>
      <c r="AE296" s="8"/>
      <c r="AF296" s="8"/>
      <c r="AG296" s="8"/>
    </row>
    <row r="297" spans="2:33">
      <c r="B297" s="8"/>
      <c r="C297" s="8"/>
      <c r="D297" s="8"/>
      <c r="G297" s="8"/>
      <c r="H297" s="8"/>
      <c r="I297" s="8"/>
      <c r="P297" s="8"/>
      <c r="Q297" s="8"/>
      <c r="R297" s="8"/>
      <c r="S297" s="8"/>
      <c r="T297" s="8"/>
      <c r="U297" s="8"/>
      <c r="V297" s="8"/>
      <c r="W297" s="8"/>
      <c r="Y297" s="8"/>
      <c r="Z297" s="8"/>
      <c r="AA297" s="8"/>
      <c r="AC297" s="8"/>
      <c r="AD297" s="8"/>
      <c r="AE297" s="8"/>
      <c r="AF297" s="8"/>
      <c r="AG297" s="8"/>
    </row>
    <row r="298" spans="2:33">
      <c r="B298" s="8"/>
      <c r="C298" s="8"/>
      <c r="D298" s="8"/>
      <c r="G298" s="8"/>
      <c r="H298" s="8"/>
      <c r="I298" s="8"/>
      <c r="P298" s="8"/>
      <c r="Q298" s="8"/>
      <c r="R298" s="8"/>
      <c r="S298" s="8"/>
      <c r="T298" s="8"/>
      <c r="U298" s="8"/>
      <c r="V298" s="8"/>
      <c r="W298" s="8"/>
      <c r="Y298" s="8"/>
      <c r="Z298" s="8"/>
      <c r="AA298" s="8"/>
      <c r="AC298" s="8"/>
      <c r="AD298" s="8"/>
      <c r="AE298" s="8"/>
      <c r="AF298" s="8"/>
      <c r="AG298" s="8"/>
    </row>
    <row r="299" spans="2:33">
      <c r="B299" s="8"/>
      <c r="C299" s="8"/>
      <c r="D299" s="8"/>
      <c r="G299" s="8"/>
      <c r="H299" s="8"/>
      <c r="I299" s="8"/>
      <c r="P299" s="8"/>
      <c r="Q299" s="8"/>
      <c r="R299" s="8"/>
      <c r="S299" s="8"/>
      <c r="T299" s="8"/>
      <c r="U299" s="8"/>
      <c r="V299" s="8"/>
      <c r="W299" s="8"/>
      <c r="Y299" s="8"/>
      <c r="Z299" s="8"/>
      <c r="AA299" s="8"/>
      <c r="AC299" s="8"/>
      <c r="AD299" s="8"/>
      <c r="AE299" s="8"/>
      <c r="AF299" s="8"/>
      <c r="AG299" s="8"/>
    </row>
    <row r="300" spans="2:33">
      <c r="B300" s="8"/>
      <c r="C300" s="8"/>
      <c r="D300" s="8"/>
      <c r="G300" s="8"/>
      <c r="H300" s="8"/>
      <c r="I300" s="8"/>
      <c r="P300" s="8"/>
      <c r="Q300" s="8"/>
      <c r="R300" s="8"/>
      <c r="S300" s="8"/>
      <c r="T300" s="8"/>
      <c r="U300" s="8"/>
      <c r="V300" s="8"/>
      <c r="W300" s="8"/>
      <c r="Y300" s="8"/>
      <c r="Z300" s="8"/>
      <c r="AA300" s="8"/>
      <c r="AC300" s="8"/>
      <c r="AD300" s="8"/>
      <c r="AE300" s="8"/>
      <c r="AF300" s="8"/>
      <c r="AG300" s="8"/>
    </row>
    <row r="301" spans="2:33">
      <c r="B301" s="8"/>
      <c r="C301" s="8"/>
      <c r="D301" s="8"/>
      <c r="G301" s="8"/>
      <c r="H301" s="8"/>
      <c r="I301" s="8"/>
      <c r="P301" s="8"/>
      <c r="Q301" s="8"/>
      <c r="R301" s="8"/>
      <c r="S301" s="8"/>
      <c r="T301" s="8"/>
      <c r="U301" s="8"/>
      <c r="V301" s="8"/>
      <c r="W301" s="8"/>
      <c r="Y301" s="8"/>
      <c r="Z301" s="8"/>
      <c r="AA301" s="8"/>
      <c r="AC301" s="8"/>
      <c r="AD301" s="8"/>
      <c r="AE301" s="8"/>
      <c r="AF301" s="8"/>
      <c r="AG301" s="8"/>
    </row>
    <row r="302" spans="2:33">
      <c r="B302" s="8"/>
      <c r="C302" s="8"/>
      <c r="D302" s="8"/>
      <c r="G302" s="8"/>
      <c r="H302" s="8"/>
      <c r="I302" s="8"/>
      <c r="P302" s="8"/>
      <c r="Q302" s="8"/>
      <c r="R302" s="8"/>
      <c r="S302" s="8"/>
      <c r="T302" s="8"/>
      <c r="U302" s="8"/>
      <c r="V302" s="8"/>
      <c r="W302" s="8"/>
      <c r="Y302" s="8"/>
      <c r="Z302" s="8"/>
      <c r="AA302" s="8"/>
      <c r="AC302" s="8"/>
      <c r="AD302" s="8"/>
      <c r="AE302" s="8"/>
      <c r="AF302" s="8"/>
      <c r="AG302" s="8"/>
    </row>
    <row r="303" spans="2:33">
      <c r="B303" s="8"/>
      <c r="C303" s="8"/>
      <c r="D303" s="8"/>
      <c r="G303" s="8"/>
      <c r="H303" s="8"/>
      <c r="I303" s="8"/>
      <c r="P303" s="8"/>
      <c r="Q303" s="8"/>
      <c r="R303" s="8"/>
      <c r="S303" s="8"/>
      <c r="T303" s="8"/>
      <c r="U303" s="8"/>
      <c r="V303" s="8"/>
      <c r="W303" s="8"/>
      <c r="Y303" s="8"/>
      <c r="Z303" s="8"/>
      <c r="AA303" s="8"/>
      <c r="AC303" s="8"/>
      <c r="AD303" s="8"/>
      <c r="AE303" s="8"/>
      <c r="AF303" s="8"/>
      <c r="AG303" s="8"/>
    </row>
    <row r="304" spans="2:33">
      <c r="B304" s="8"/>
      <c r="C304" s="8"/>
      <c r="D304" s="8"/>
      <c r="G304" s="8"/>
      <c r="H304" s="8"/>
      <c r="I304" s="8"/>
      <c r="P304" s="8"/>
      <c r="Q304" s="8"/>
      <c r="R304" s="8"/>
      <c r="S304" s="8"/>
      <c r="T304" s="8"/>
      <c r="U304" s="8"/>
      <c r="V304" s="8"/>
      <c r="W304" s="8"/>
      <c r="Y304" s="8"/>
      <c r="Z304" s="8"/>
      <c r="AA304" s="8"/>
      <c r="AC304" s="8"/>
      <c r="AD304" s="8"/>
      <c r="AE304" s="8"/>
      <c r="AF304" s="8"/>
      <c r="AG304" s="8"/>
    </row>
    <row r="305" spans="2:33">
      <c r="B305" s="8"/>
      <c r="C305" s="8"/>
      <c r="D305" s="8"/>
      <c r="G305" s="8"/>
      <c r="H305" s="8"/>
      <c r="I305" s="8"/>
      <c r="P305" s="8"/>
      <c r="Q305" s="8"/>
      <c r="R305" s="8"/>
      <c r="S305" s="8"/>
      <c r="T305" s="8"/>
      <c r="U305" s="8"/>
      <c r="V305" s="8"/>
      <c r="W305" s="8"/>
      <c r="Y305" s="8"/>
      <c r="Z305" s="8"/>
      <c r="AA305" s="8"/>
      <c r="AC305" s="8"/>
      <c r="AD305" s="8"/>
      <c r="AE305" s="8"/>
      <c r="AF305" s="8"/>
      <c r="AG305" s="8"/>
    </row>
    <row r="306" spans="2:33">
      <c r="B306" s="8"/>
      <c r="C306" s="8"/>
      <c r="D306" s="8"/>
      <c r="G306" s="8"/>
      <c r="H306" s="8"/>
      <c r="I306" s="8"/>
      <c r="P306" s="8"/>
      <c r="Q306" s="8"/>
      <c r="R306" s="8"/>
      <c r="S306" s="8"/>
      <c r="T306" s="8"/>
      <c r="U306" s="8"/>
      <c r="V306" s="8"/>
      <c r="W306" s="8"/>
      <c r="Y306" s="8"/>
      <c r="Z306" s="8"/>
      <c r="AA306" s="8"/>
      <c r="AC306" s="8"/>
      <c r="AD306" s="8"/>
      <c r="AE306" s="8"/>
      <c r="AF306" s="8"/>
      <c r="AG306" s="8"/>
    </row>
    <row r="307" spans="2:33">
      <c r="B307" s="8"/>
      <c r="C307" s="8"/>
      <c r="D307" s="8"/>
      <c r="G307" s="8"/>
      <c r="H307" s="8"/>
      <c r="I307" s="8"/>
      <c r="P307" s="8"/>
      <c r="Q307" s="8"/>
      <c r="R307" s="8"/>
      <c r="S307" s="8"/>
      <c r="T307" s="8"/>
      <c r="U307" s="8"/>
      <c r="V307" s="8"/>
      <c r="W307" s="8"/>
      <c r="Y307" s="8"/>
      <c r="Z307" s="8"/>
      <c r="AA307" s="8"/>
      <c r="AC307" s="8"/>
      <c r="AD307" s="8"/>
      <c r="AE307" s="8"/>
      <c r="AF307" s="8"/>
      <c r="AG307" s="8"/>
    </row>
    <row r="308" spans="2:33">
      <c r="B308" s="8"/>
      <c r="C308" s="8"/>
      <c r="D308" s="8"/>
      <c r="G308" s="8"/>
      <c r="H308" s="8"/>
      <c r="I308" s="8"/>
      <c r="P308" s="8"/>
      <c r="Q308" s="8"/>
      <c r="R308" s="8"/>
      <c r="S308" s="8"/>
      <c r="T308" s="8"/>
      <c r="U308" s="8"/>
      <c r="V308" s="8"/>
      <c r="W308" s="8"/>
      <c r="Y308" s="8"/>
      <c r="Z308" s="8"/>
      <c r="AA308" s="8"/>
      <c r="AC308" s="8"/>
      <c r="AD308" s="8"/>
      <c r="AE308" s="8"/>
      <c r="AF308" s="8"/>
      <c r="AG308" s="8"/>
    </row>
    <row r="309" spans="2:33">
      <c r="B309" s="8"/>
      <c r="C309" s="8"/>
      <c r="D309" s="8"/>
      <c r="G309" s="8"/>
      <c r="H309" s="8"/>
      <c r="I309" s="8"/>
      <c r="P309" s="8"/>
      <c r="Q309" s="8"/>
      <c r="R309" s="8"/>
      <c r="S309" s="8"/>
      <c r="T309" s="8"/>
      <c r="U309" s="8"/>
      <c r="V309" s="8"/>
      <c r="W309" s="8"/>
      <c r="Y309" s="8"/>
      <c r="Z309" s="8"/>
      <c r="AA309" s="8"/>
      <c r="AC309" s="8"/>
      <c r="AD309" s="8"/>
      <c r="AE309" s="8"/>
      <c r="AF309" s="8"/>
      <c r="AG309" s="8"/>
    </row>
    <row r="310" spans="2:33">
      <c r="B310" s="8"/>
      <c r="C310" s="8"/>
      <c r="D310" s="8"/>
      <c r="G310" s="8"/>
      <c r="H310" s="8"/>
      <c r="I310" s="8"/>
      <c r="P310" s="8"/>
      <c r="Q310" s="8"/>
      <c r="R310" s="8"/>
      <c r="S310" s="8"/>
      <c r="T310" s="8"/>
      <c r="U310" s="8"/>
      <c r="V310" s="8"/>
      <c r="W310" s="8"/>
      <c r="Y310" s="8"/>
      <c r="Z310" s="8"/>
      <c r="AA310" s="8"/>
      <c r="AC310" s="8"/>
      <c r="AD310" s="8"/>
      <c r="AE310" s="8"/>
      <c r="AF310" s="8"/>
      <c r="AG310" s="8"/>
    </row>
    <row r="311" spans="2:33">
      <c r="B311" s="8"/>
      <c r="C311" s="8"/>
      <c r="D311" s="8"/>
      <c r="G311" s="8"/>
      <c r="H311" s="8"/>
      <c r="I311" s="8"/>
      <c r="P311" s="8"/>
      <c r="Q311" s="8"/>
      <c r="R311" s="8"/>
      <c r="S311" s="8"/>
      <c r="T311" s="8"/>
      <c r="U311" s="8"/>
      <c r="V311" s="8"/>
      <c r="W311" s="8"/>
      <c r="Y311" s="8"/>
      <c r="Z311" s="8"/>
      <c r="AA311" s="8"/>
      <c r="AC311" s="8"/>
      <c r="AD311" s="8"/>
      <c r="AE311" s="8"/>
      <c r="AF311" s="8"/>
      <c r="AG311" s="8"/>
    </row>
    <row r="312" spans="2:33">
      <c r="B312" s="8"/>
      <c r="C312" s="8"/>
      <c r="D312" s="8"/>
      <c r="G312" s="8"/>
      <c r="H312" s="8"/>
      <c r="I312" s="8"/>
      <c r="P312" s="8"/>
      <c r="Q312" s="8"/>
      <c r="R312" s="8"/>
      <c r="S312" s="8"/>
      <c r="T312" s="8"/>
      <c r="U312" s="8"/>
      <c r="V312" s="8"/>
      <c r="W312" s="8"/>
      <c r="Y312" s="8"/>
      <c r="Z312" s="8"/>
      <c r="AA312" s="8"/>
      <c r="AC312" s="8"/>
      <c r="AD312" s="8"/>
      <c r="AE312" s="8"/>
      <c r="AF312" s="8"/>
      <c r="AG312" s="8"/>
    </row>
    <row r="313" spans="2:33">
      <c r="B313" s="8"/>
      <c r="C313" s="8"/>
      <c r="D313" s="8"/>
      <c r="G313" s="8"/>
      <c r="H313" s="8"/>
      <c r="I313" s="8"/>
      <c r="P313" s="8"/>
      <c r="Q313" s="8"/>
      <c r="R313" s="8"/>
      <c r="S313" s="8"/>
      <c r="T313" s="8"/>
      <c r="U313" s="8"/>
      <c r="V313" s="8"/>
      <c r="W313" s="8"/>
      <c r="Y313" s="8"/>
      <c r="Z313" s="8"/>
      <c r="AA313" s="8"/>
      <c r="AC313" s="8"/>
      <c r="AD313" s="8"/>
      <c r="AE313" s="8"/>
      <c r="AF313" s="8"/>
      <c r="AG313" s="8"/>
    </row>
    <row r="314" spans="2:33">
      <c r="B314" s="8"/>
      <c r="C314" s="8"/>
      <c r="D314" s="8"/>
      <c r="G314" s="8"/>
      <c r="H314" s="8"/>
      <c r="I314" s="8"/>
      <c r="P314" s="8"/>
      <c r="Q314" s="8"/>
      <c r="R314" s="8"/>
      <c r="S314" s="8"/>
      <c r="T314" s="8"/>
      <c r="U314" s="8"/>
      <c r="V314" s="8"/>
      <c r="W314" s="8"/>
      <c r="Y314" s="8"/>
      <c r="Z314" s="8"/>
      <c r="AA314" s="8"/>
      <c r="AC314" s="8"/>
      <c r="AD314" s="8"/>
      <c r="AE314" s="8"/>
      <c r="AF314" s="8"/>
      <c r="AG314" s="8"/>
    </row>
    <row r="315" spans="2:33">
      <c r="B315" s="8"/>
      <c r="C315" s="8"/>
      <c r="D315" s="8"/>
      <c r="G315" s="8"/>
      <c r="H315" s="8"/>
      <c r="I315" s="8"/>
      <c r="P315" s="8"/>
      <c r="Q315" s="8"/>
      <c r="R315" s="8"/>
      <c r="S315" s="8"/>
      <c r="T315" s="8"/>
      <c r="U315" s="8"/>
      <c r="V315" s="8"/>
      <c r="W315" s="8"/>
      <c r="Y315" s="8"/>
      <c r="Z315" s="8"/>
      <c r="AA315" s="8"/>
      <c r="AC315" s="8"/>
      <c r="AD315" s="8"/>
      <c r="AE315" s="8"/>
      <c r="AF315" s="8"/>
      <c r="AG315" s="8"/>
    </row>
    <row r="316" spans="2:33">
      <c r="B316" s="8"/>
      <c r="C316" s="8"/>
      <c r="D316" s="8"/>
      <c r="G316" s="8"/>
      <c r="H316" s="8"/>
      <c r="I316" s="8"/>
      <c r="P316" s="8"/>
      <c r="Q316" s="8"/>
      <c r="R316" s="8"/>
      <c r="S316" s="8"/>
      <c r="T316" s="8"/>
      <c r="U316" s="8"/>
      <c r="V316" s="8"/>
      <c r="W316" s="8"/>
      <c r="Y316" s="8"/>
      <c r="Z316" s="8"/>
      <c r="AA316" s="8"/>
      <c r="AC316" s="8"/>
      <c r="AD316" s="8"/>
      <c r="AE316" s="8"/>
      <c r="AF316" s="8"/>
      <c r="AG316" s="8"/>
    </row>
    <row r="317" spans="2:33">
      <c r="B317" s="8"/>
      <c r="C317" s="8"/>
      <c r="D317" s="8"/>
      <c r="G317" s="8"/>
      <c r="H317" s="8"/>
      <c r="I317" s="8"/>
      <c r="P317" s="8"/>
      <c r="Q317" s="8"/>
      <c r="R317" s="8"/>
      <c r="S317" s="8"/>
      <c r="T317" s="8"/>
      <c r="U317" s="8"/>
      <c r="V317" s="8"/>
      <c r="W317" s="8"/>
      <c r="Y317" s="8"/>
      <c r="Z317" s="8"/>
      <c r="AA317" s="8"/>
      <c r="AC317" s="8"/>
      <c r="AD317" s="8"/>
      <c r="AE317" s="8"/>
      <c r="AF317" s="8"/>
      <c r="AG317" s="8"/>
    </row>
    <row r="318" spans="2:33">
      <c r="B318" s="8"/>
      <c r="C318" s="8"/>
      <c r="D318" s="8"/>
      <c r="G318" s="8"/>
      <c r="H318" s="8"/>
      <c r="I318" s="8"/>
      <c r="P318" s="8"/>
      <c r="Q318" s="8"/>
      <c r="R318" s="8"/>
      <c r="S318" s="8"/>
      <c r="T318" s="8"/>
      <c r="U318" s="8"/>
      <c r="V318" s="8"/>
      <c r="W318" s="8"/>
      <c r="Y318" s="8"/>
      <c r="Z318" s="8"/>
      <c r="AA318" s="8"/>
      <c r="AC318" s="8"/>
      <c r="AD318" s="8"/>
      <c r="AE318" s="8"/>
      <c r="AF318" s="8"/>
      <c r="AG318" s="8"/>
    </row>
    <row r="319" spans="2:33">
      <c r="B319" s="8"/>
      <c r="C319" s="8"/>
      <c r="D319" s="8"/>
      <c r="G319" s="8"/>
      <c r="H319" s="8"/>
      <c r="I319" s="8"/>
      <c r="P319" s="8"/>
      <c r="Q319" s="8"/>
      <c r="R319" s="8"/>
      <c r="S319" s="8"/>
      <c r="T319" s="8"/>
      <c r="U319" s="8"/>
      <c r="V319" s="8"/>
      <c r="W319" s="8"/>
      <c r="Y319" s="8"/>
      <c r="Z319" s="8"/>
      <c r="AA319" s="8"/>
      <c r="AC319" s="8"/>
      <c r="AD319" s="8"/>
      <c r="AE319" s="8"/>
      <c r="AF319" s="8"/>
      <c r="AG319" s="8"/>
    </row>
    <row r="320" spans="2:33">
      <c r="B320" s="8"/>
      <c r="C320" s="8"/>
      <c r="D320" s="8"/>
      <c r="G320" s="8"/>
      <c r="H320" s="8"/>
      <c r="I320" s="8"/>
      <c r="P320" s="8"/>
      <c r="Q320" s="8"/>
      <c r="R320" s="8"/>
      <c r="S320" s="8"/>
      <c r="T320" s="8"/>
      <c r="U320" s="8"/>
      <c r="V320" s="8"/>
      <c r="W320" s="8"/>
      <c r="Y320" s="8"/>
      <c r="Z320" s="8"/>
      <c r="AA320" s="8"/>
      <c r="AC320" s="8"/>
      <c r="AD320" s="8"/>
      <c r="AE320" s="8"/>
      <c r="AF320" s="8"/>
      <c r="AG320" s="8"/>
    </row>
    <row r="321" spans="2:33">
      <c r="B321" s="8"/>
      <c r="C321" s="8"/>
      <c r="D321" s="8"/>
      <c r="G321" s="8"/>
      <c r="H321" s="8"/>
      <c r="I321" s="8"/>
      <c r="P321" s="8"/>
      <c r="Q321" s="8"/>
      <c r="R321" s="8"/>
      <c r="S321" s="8"/>
      <c r="T321" s="8"/>
      <c r="U321" s="8"/>
      <c r="V321" s="8"/>
      <c r="W321" s="8"/>
      <c r="Y321" s="8"/>
      <c r="Z321" s="8"/>
      <c r="AA321" s="8"/>
      <c r="AC321" s="8"/>
      <c r="AD321" s="8"/>
      <c r="AE321" s="8"/>
      <c r="AF321" s="8"/>
      <c r="AG321" s="8"/>
    </row>
    <row r="322" spans="2:33">
      <c r="B322" s="8"/>
      <c r="C322" s="8"/>
      <c r="D322" s="8"/>
      <c r="G322" s="8"/>
      <c r="H322" s="8"/>
      <c r="I322" s="8"/>
      <c r="P322" s="8"/>
      <c r="Q322" s="8"/>
      <c r="R322" s="8"/>
      <c r="S322" s="8"/>
      <c r="T322" s="8"/>
      <c r="U322" s="8"/>
      <c r="V322" s="8"/>
      <c r="W322" s="8"/>
      <c r="Y322" s="8"/>
      <c r="Z322" s="8"/>
      <c r="AA322" s="8"/>
      <c r="AC322" s="8"/>
      <c r="AD322" s="8"/>
      <c r="AE322" s="8"/>
      <c r="AF322" s="8"/>
      <c r="AG322" s="8"/>
    </row>
    <row r="323" spans="2:33">
      <c r="B323" s="8"/>
      <c r="C323" s="8"/>
      <c r="D323" s="8"/>
      <c r="G323" s="8"/>
      <c r="H323" s="8"/>
      <c r="I323" s="8"/>
      <c r="P323" s="8"/>
      <c r="Q323" s="8"/>
      <c r="R323" s="8"/>
      <c r="S323" s="8"/>
      <c r="T323" s="8"/>
      <c r="U323" s="8"/>
      <c r="V323" s="8"/>
      <c r="W323" s="8"/>
      <c r="Y323" s="8"/>
      <c r="Z323" s="8"/>
      <c r="AA323" s="8"/>
      <c r="AC323" s="8"/>
      <c r="AD323" s="8"/>
      <c r="AE323" s="8"/>
      <c r="AF323" s="8"/>
      <c r="AG323" s="8"/>
    </row>
    <row r="324" spans="2:33">
      <c r="B324" s="8"/>
      <c r="C324" s="8"/>
      <c r="D324" s="8"/>
      <c r="G324" s="8"/>
      <c r="H324" s="8"/>
      <c r="I324" s="8"/>
      <c r="P324" s="8"/>
      <c r="Q324" s="8"/>
      <c r="R324" s="8"/>
      <c r="S324" s="8"/>
      <c r="T324" s="8"/>
      <c r="U324" s="8"/>
      <c r="V324" s="8"/>
      <c r="W324" s="8"/>
      <c r="Y324" s="8"/>
      <c r="Z324" s="8"/>
      <c r="AA324" s="8"/>
      <c r="AC324" s="8"/>
      <c r="AD324" s="8"/>
      <c r="AE324" s="8"/>
      <c r="AF324" s="8"/>
      <c r="AG324" s="8"/>
    </row>
    <row r="325" spans="2:33">
      <c r="B325" s="8"/>
      <c r="C325" s="8"/>
      <c r="D325" s="8"/>
      <c r="G325" s="8"/>
      <c r="H325" s="8"/>
      <c r="I325" s="8"/>
      <c r="P325" s="8"/>
      <c r="Q325" s="8"/>
      <c r="R325" s="8"/>
      <c r="S325" s="8"/>
      <c r="T325" s="8"/>
      <c r="U325" s="8"/>
      <c r="V325" s="8"/>
      <c r="W325" s="8"/>
      <c r="Y325" s="8"/>
      <c r="Z325" s="8"/>
      <c r="AA325" s="8"/>
      <c r="AC325" s="8"/>
      <c r="AD325" s="8"/>
      <c r="AE325" s="8"/>
      <c r="AF325" s="8"/>
      <c r="AG325" s="8"/>
    </row>
    <row r="326" spans="2:33">
      <c r="B326" s="8"/>
      <c r="C326" s="8"/>
      <c r="D326" s="8"/>
      <c r="G326" s="8"/>
      <c r="H326" s="8"/>
      <c r="I326" s="8"/>
      <c r="P326" s="8"/>
      <c r="Q326" s="8"/>
      <c r="R326" s="8"/>
      <c r="S326" s="8"/>
      <c r="T326" s="8"/>
      <c r="U326" s="8"/>
      <c r="V326" s="8"/>
      <c r="W326" s="8"/>
      <c r="Y326" s="8"/>
      <c r="Z326" s="8"/>
      <c r="AA326" s="8"/>
      <c r="AC326" s="8"/>
      <c r="AD326" s="8"/>
      <c r="AE326" s="8"/>
      <c r="AF326" s="8"/>
      <c r="AG326" s="8"/>
    </row>
    <row r="327" spans="2:33">
      <c r="B327" s="8"/>
      <c r="C327" s="8"/>
      <c r="D327" s="8"/>
      <c r="G327" s="8"/>
      <c r="H327" s="8"/>
      <c r="I327" s="8"/>
      <c r="P327" s="8"/>
      <c r="Q327" s="8"/>
      <c r="R327" s="8"/>
      <c r="S327" s="8"/>
      <c r="T327" s="8"/>
      <c r="U327" s="8"/>
      <c r="V327" s="8"/>
      <c r="W327" s="8"/>
      <c r="Y327" s="8"/>
      <c r="Z327" s="8"/>
      <c r="AA327" s="8"/>
      <c r="AC327" s="8"/>
      <c r="AD327" s="8"/>
      <c r="AE327" s="8"/>
      <c r="AF327" s="8"/>
      <c r="AG327" s="8"/>
    </row>
    <row r="328" spans="2:33">
      <c r="B328" s="8"/>
      <c r="C328" s="8"/>
      <c r="D328" s="8"/>
      <c r="G328" s="8"/>
      <c r="H328" s="8"/>
      <c r="I328" s="8"/>
      <c r="P328" s="8"/>
      <c r="Q328" s="8"/>
      <c r="R328" s="8"/>
      <c r="S328" s="8"/>
      <c r="T328" s="8"/>
      <c r="U328" s="8"/>
      <c r="V328" s="8"/>
      <c r="W328" s="8"/>
      <c r="Y328" s="8"/>
      <c r="Z328" s="8"/>
      <c r="AA328" s="8"/>
      <c r="AC328" s="8"/>
      <c r="AD328" s="8"/>
      <c r="AE328" s="8"/>
      <c r="AF328" s="8"/>
      <c r="AG328" s="8"/>
    </row>
    <row r="329" spans="2:33">
      <c r="B329" s="8"/>
      <c r="C329" s="8"/>
      <c r="D329" s="8"/>
      <c r="G329" s="8"/>
      <c r="H329" s="8"/>
      <c r="I329" s="8"/>
      <c r="P329" s="8"/>
      <c r="Q329" s="8"/>
      <c r="R329" s="8"/>
      <c r="S329" s="8"/>
      <c r="T329" s="8"/>
      <c r="U329" s="8"/>
      <c r="V329" s="8"/>
      <c r="W329" s="8"/>
      <c r="Y329" s="8"/>
      <c r="Z329" s="8"/>
      <c r="AA329" s="8"/>
      <c r="AC329" s="8"/>
      <c r="AD329" s="8"/>
      <c r="AE329" s="8"/>
      <c r="AF329" s="8"/>
      <c r="AG329" s="8"/>
    </row>
    <row r="330" spans="2:33">
      <c r="B330" s="8"/>
      <c r="C330" s="8"/>
      <c r="D330" s="8"/>
      <c r="G330" s="8"/>
      <c r="H330" s="8"/>
      <c r="I330" s="8"/>
      <c r="P330" s="8"/>
      <c r="Q330" s="8"/>
      <c r="R330" s="8"/>
      <c r="S330" s="8"/>
      <c r="T330" s="8"/>
      <c r="U330" s="8"/>
      <c r="V330" s="8"/>
      <c r="W330" s="8"/>
      <c r="Y330" s="8"/>
      <c r="Z330" s="8"/>
      <c r="AA330" s="8"/>
      <c r="AC330" s="8"/>
      <c r="AD330" s="8"/>
      <c r="AE330" s="8"/>
      <c r="AF330" s="8"/>
      <c r="AG330" s="8"/>
    </row>
    <row r="331" spans="2:33">
      <c r="B331" s="8"/>
      <c r="C331" s="8"/>
      <c r="D331" s="8"/>
      <c r="G331" s="8"/>
      <c r="H331" s="8"/>
      <c r="I331" s="8"/>
      <c r="P331" s="8"/>
      <c r="Q331" s="8"/>
      <c r="R331" s="8"/>
      <c r="S331" s="8"/>
      <c r="T331" s="8"/>
      <c r="U331" s="8"/>
      <c r="V331" s="8"/>
      <c r="W331" s="8"/>
      <c r="Y331" s="8"/>
      <c r="Z331" s="8"/>
      <c r="AA331" s="8"/>
      <c r="AC331" s="8"/>
      <c r="AD331" s="8"/>
      <c r="AE331" s="8"/>
      <c r="AF331" s="8"/>
      <c r="AG331" s="8"/>
    </row>
    <row r="332" spans="2:33">
      <c r="B332" s="8"/>
      <c r="C332" s="8"/>
      <c r="D332" s="8"/>
      <c r="G332" s="8"/>
      <c r="H332" s="8"/>
      <c r="I332" s="8"/>
      <c r="P332" s="8"/>
      <c r="Q332" s="8"/>
      <c r="R332" s="8"/>
      <c r="S332" s="8"/>
      <c r="T332" s="8"/>
      <c r="U332" s="8"/>
      <c r="V332" s="8"/>
      <c r="W332" s="8"/>
      <c r="Y332" s="8"/>
      <c r="Z332" s="8"/>
      <c r="AA332" s="8"/>
      <c r="AC332" s="8"/>
      <c r="AD332" s="8"/>
      <c r="AE332" s="8"/>
      <c r="AF332" s="8"/>
      <c r="AG332" s="8"/>
    </row>
    <row r="333" spans="2:33">
      <c r="B333" s="8"/>
      <c r="C333" s="8"/>
      <c r="D333" s="8"/>
      <c r="G333" s="8"/>
      <c r="H333" s="8"/>
      <c r="I333" s="8"/>
      <c r="P333" s="8"/>
      <c r="Q333" s="8"/>
      <c r="R333" s="8"/>
      <c r="S333" s="8"/>
      <c r="T333" s="8"/>
      <c r="U333" s="8"/>
      <c r="V333" s="8"/>
      <c r="W333" s="8"/>
      <c r="Y333" s="8"/>
      <c r="Z333" s="8"/>
      <c r="AA333" s="8"/>
      <c r="AC333" s="8"/>
      <c r="AD333" s="8"/>
      <c r="AE333" s="8"/>
      <c r="AF333" s="8"/>
      <c r="AG333" s="8"/>
    </row>
    <row r="334" spans="2:33">
      <c r="B334" s="8"/>
      <c r="C334" s="8"/>
      <c r="D334" s="8"/>
      <c r="G334" s="8"/>
      <c r="H334" s="8"/>
      <c r="I334" s="8"/>
      <c r="P334" s="8"/>
      <c r="Q334" s="8"/>
      <c r="R334" s="8"/>
      <c r="S334" s="8"/>
      <c r="T334" s="8"/>
      <c r="U334" s="8"/>
      <c r="V334" s="8"/>
      <c r="W334" s="8"/>
      <c r="Y334" s="8"/>
      <c r="Z334" s="8"/>
      <c r="AA334" s="8"/>
      <c r="AC334" s="8"/>
      <c r="AD334" s="8"/>
      <c r="AE334" s="8"/>
      <c r="AF334" s="8"/>
      <c r="AG334" s="8"/>
    </row>
    <row r="335" spans="2:33">
      <c r="B335" s="8"/>
      <c r="C335" s="8"/>
      <c r="D335" s="8"/>
      <c r="G335" s="8"/>
      <c r="H335" s="8"/>
      <c r="I335" s="8"/>
      <c r="P335" s="8"/>
      <c r="Q335" s="8"/>
      <c r="R335" s="8"/>
      <c r="S335" s="8"/>
      <c r="T335" s="8"/>
      <c r="U335" s="8"/>
      <c r="V335" s="8"/>
      <c r="W335" s="8"/>
      <c r="Y335" s="8"/>
      <c r="Z335" s="8"/>
      <c r="AA335" s="8"/>
      <c r="AC335" s="8"/>
      <c r="AD335" s="8"/>
      <c r="AE335" s="8"/>
      <c r="AF335" s="8"/>
      <c r="AG335" s="8"/>
    </row>
    <row r="336" spans="2:33">
      <c r="B336" s="8"/>
      <c r="C336" s="8"/>
      <c r="D336" s="8"/>
      <c r="G336" s="8"/>
      <c r="H336" s="8"/>
      <c r="I336" s="8"/>
      <c r="P336" s="8"/>
      <c r="Q336" s="8"/>
      <c r="R336" s="8"/>
      <c r="S336" s="8"/>
      <c r="T336" s="8"/>
      <c r="U336" s="8"/>
      <c r="V336" s="8"/>
      <c r="W336" s="8"/>
      <c r="Y336" s="8"/>
      <c r="Z336" s="8"/>
      <c r="AA336" s="8"/>
      <c r="AC336" s="8"/>
      <c r="AD336" s="8"/>
      <c r="AE336" s="8"/>
      <c r="AF336" s="8"/>
      <c r="AG336" s="8"/>
    </row>
    <row r="337" spans="2:33">
      <c r="B337" s="8"/>
      <c r="C337" s="8"/>
      <c r="D337" s="8"/>
      <c r="G337" s="8"/>
      <c r="H337" s="8"/>
      <c r="I337" s="8"/>
      <c r="P337" s="8"/>
      <c r="Q337" s="8"/>
      <c r="R337" s="8"/>
      <c r="S337" s="8"/>
      <c r="T337" s="8"/>
      <c r="U337" s="8"/>
      <c r="V337" s="8"/>
      <c r="W337" s="8"/>
      <c r="Y337" s="8"/>
      <c r="Z337" s="8"/>
      <c r="AA337" s="8"/>
      <c r="AC337" s="8"/>
      <c r="AD337" s="8"/>
      <c r="AE337" s="8"/>
      <c r="AF337" s="8"/>
      <c r="AG337" s="8"/>
    </row>
    <row r="338" spans="2:33">
      <c r="B338" s="8"/>
      <c r="C338" s="8"/>
      <c r="D338" s="8"/>
      <c r="G338" s="8"/>
      <c r="H338" s="8"/>
      <c r="I338" s="8"/>
      <c r="P338" s="8"/>
      <c r="Q338" s="8"/>
      <c r="R338" s="8"/>
      <c r="S338" s="8"/>
      <c r="T338" s="8"/>
      <c r="U338" s="8"/>
      <c r="V338" s="8"/>
      <c r="W338" s="8"/>
      <c r="Y338" s="8"/>
      <c r="Z338" s="8"/>
      <c r="AA338" s="8"/>
      <c r="AC338" s="8"/>
      <c r="AD338" s="8"/>
      <c r="AE338" s="8"/>
      <c r="AF338" s="8"/>
      <c r="AG338" s="8"/>
    </row>
    <row r="339" spans="2:33">
      <c r="B339" s="8"/>
      <c r="C339" s="8"/>
      <c r="D339" s="8"/>
      <c r="G339" s="8"/>
      <c r="H339" s="8"/>
      <c r="I339" s="8"/>
      <c r="P339" s="8"/>
      <c r="Q339" s="8"/>
      <c r="R339" s="8"/>
      <c r="S339" s="8"/>
      <c r="T339" s="8"/>
      <c r="U339" s="8"/>
      <c r="V339" s="8"/>
      <c r="W339" s="8"/>
      <c r="Y339" s="8"/>
      <c r="Z339" s="8"/>
      <c r="AA339" s="8"/>
      <c r="AC339" s="8"/>
      <c r="AD339" s="8"/>
      <c r="AE339" s="8"/>
      <c r="AF339" s="8"/>
      <c r="AG339" s="8"/>
    </row>
    <row r="340" spans="2:33">
      <c r="B340" s="8"/>
      <c r="C340" s="8"/>
      <c r="D340" s="8"/>
      <c r="G340" s="8"/>
      <c r="H340" s="8"/>
      <c r="I340" s="8"/>
      <c r="P340" s="8"/>
      <c r="Q340" s="8"/>
      <c r="R340" s="8"/>
      <c r="S340" s="8"/>
      <c r="T340" s="8"/>
      <c r="U340" s="8"/>
      <c r="V340" s="8"/>
      <c r="W340" s="8"/>
      <c r="Y340" s="8"/>
      <c r="Z340" s="8"/>
      <c r="AA340" s="8"/>
      <c r="AC340" s="8"/>
      <c r="AD340" s="8"/>
      <c r="AE340" s="8"/>
      <c r="AF340" s="8"/>
      <c r="AG340" s="8"/>
    </row>
    <row r="341" spans="2:33">
      <c r="B341" s="8"/>
      <c r="C341" s="8"/>
      <c r="D341" s="8"/>
      <c r="G341" s="8"/>
      <c r="H341" s="8"/>
      <c r="I341" s="8"/>
      <c r="P341" s="8"/>
      <c r="Q341" s="8"/>
      <c r="R341" s="8"/>
      <c r="S341" s="8"/>
      <c r="T341" s="8"/>
      <c r="U341" s="8"/>
      <c r="V341" s="8"/>
      <c r="W341" s="8"/>
      <c r="Y341" s="8"/>
      <c r="Z341" s="8"/>
      <c r="AA341" s="8"/>
      <c r="AC341" s="8"/>
      <c r="AD341" s="8"/>
      <c r="AE341" s="8"/>
      <c r="AF341" s="8"/>
      <c r="AG341" s="8"/>
    </row>
    <row r="342" spans="2:33">
      <c r="B342" s="8"/>
      <c r="C342" s="8"/>
      <c r="D342" s="8"/>
      <c r="G342" s="8"/>
      <c r="H342" s="8"/>
      <c r="I342" s="8"/>
      <c r="P342" s="8"/>
      <c r="Q342" s="8"/>
      <c r="R342" s="8"/>
      <c r="S342" s="8"/>
      <c r="T342" s="8"/>
      <c r="U342" s="8"/>
      <c r="V342" s="8"/>
      <c r="W342" s="8"/>
      <c r="Y342" s="8"/>
      <c r="Z342" s="8"/>
      <c r="AA342" s="8"/>
      <c r="AC342" s="8"/>
      <c r="AD342" s="8"/>
      <c r="AE342" s="8"/>
      <c r="AF342" s="8"/>
      <c r="AG342" s="8"/>
    </row>
    <row r="343" spans="2:33">
      <c r="B343" s="8"/>
      <c r="C343" s="8"/>
      <c r="D343" s="8"/>
      <c r="G343" s="8"/>
      <c r="H343" s="8"/>
      <c r="I343" s="8"/>
      <c r="P343" s="8"/>
      <c r="Q343" s="8"/>
      <c r="R343" s="8"/>
      <c r="S343" s="8"/>
      <c r="T343" s="8"/>
      <c r="U343" s="8"/>
      <c r="V343" s="8"/>
      <c r="W343" s="8"/>
      <c r="Y343" s="8"/>
      <c r="Z343" s="8"/>
      <c r="AA343" s="8"/>
      <c r="AC343" s="8"/>
      <c r="AD343" s="8"/>
      <c r="AE343" s="8"/>
      <c r="AF343" s="8"/>
      <c r="AG343" s="8"/>
    </row>
    <row r="344" spans="2:33">
      <c r="B344" s="8"/>
      <c r="C344" s="8"/>
      <c r="D344" s="8"/>
      <c r="G344" s="8"/>
      <c r="H344" s="8"/>
      <c r="I344" s="8"/>
      <c r="P344" s="8"/>
      <c r="Q344" s="8"/>
      <c r="R344" s="8"/>
      <c r="S344" s="8"/>
      <c r="T344" s="8"/>
      <c r="U344" s="8"/>
      <c r="V344" s="8"/>
      <c r="W344" s="8"/>
      <c r="Y344" s="8"/>
      <c r="Z344" s="8"/>
      <c r="AA344" s="8"/>
      <c r="AC344" s="8"/>
      <c r="AD344" s="8"/>
      <c r="AE344" s="8"/>
      <c r="AF344" s="8"/>
      <c r="AG344" s="8"/>
    </row>
    <row r="345" spans="2:33">
      <c r="B345" s="8"/>
      <c r="C345" s="8"/>
      <c r="D345" s="8"/>
      <c r="G345" s="8"/>
      <c r="H345" s="8"/>
      <c r="I345" s="8"/>
      <c r="P345" s="8"/>
      <c r="Q345" s="8"/>
      <c r="R345" s="8"/>
      <c r="S345" s="8"/>
      <c r="T345" s="8"/>
      <c r="U345" s="8"/>
      <c r="V345" s="8"/>
      <c r="W345" s="8"/>
      <c r="Y345" s="8"/>
      <c r="Z345" s="8"/>
      <c r="AA345" s="8"/>
      <c r="AC345" s="8"/>
      <c r="AD345" s="8"/>
      <c r="AE345" s="8"/>
      <c r="AF345" s="8"/>
      <c r="AG345" s="8"/>
    </row>
    <row r="346" spans="2:33">
      <c r="B346" s="8"/>
      <c r="C346" s="8"/>
      <c r="D346" s="8"/>
      <c r="G346" s="8"/>
      <c r="H346" s="8"/>
      <c r="I346" s="8"/>
      <c r="P346" s="8"/>
      <c r="Q346" s="8"/>
      <c r="R346" s="8"/>
      <c r="S346" s="8"/>
      <c r="T346" s="8"/>
      <c r="U346" s="8"/>
      <c r="V346" s="8"/>
      <c r="W346" s="8"/>
      <c r="Y346" s="8"/>
      <c r="Z346" s="8"/>
      <c r="AA346" s="8"/>
      <c r="AC346" s="8"/>
      <c r="AD346" s="8"/>
      <c r="AE346" s="8"/>
      <c r="AF346" s="8"/>
      <c r="AG346" s="8"/>
    </row>
    <row r="347" spans="2:33">
      <c r="B347" s="8"/>
      <c r="C347" s="8"/>
      <c r="D347" s="8"/>
      <c r="G347" s="8"/>
      <c r="H347" s="8"/>
      <c r="I347" s="8"/>
      <c r="P347" s="8"/>
      <c r="Q347" s="8"/>
      <c r="R347" s="8"/>
      <c r="S347" s="8"/>
      <c r="T347" s="8"/>
      <c r="U347" s="8"/>
      <c r="V347" s="8"/>
      <c r="W347" s="8"/>
      <c r="Y347" s="8"/>
      <c r="Z347" s="8"/>
      <c r="AA347" s="8"/>
      <c r="AC347" s="8"/>
      <c r="AD347" s="8"/>
      <c r="AE347" s="8"/>
      <c r="AF347" s="8"/>
      <c r="AG347" s="8"/>
    </row>
    <row r="348" spans="2:33">
      <c r="B348" s="8"/>
      <c r="C348" s="8"/>
      <c r="D348" s="8"/>
      <c r="G348" s="8"/>
      <c r="H348" s="8"/>
      <c r="I348" s="8"/>
      <c r="P348" s="8"/>
      <c r="Q348" s="8"/>
      <c r="R348" s="8"/>
      <c r="S348" s="8"/>
      <c r="T348" s="8"/>
      <c r="U348" s="8"/>
      <c r="V348" s="8"/>
      <c r="W348" s="8"/>
      <c r="Y348" s="8"/>
      <c r="Z348" s="8"/>
      <c r="AA348" s="8"/>
      <c r="AC348" s="8"/>
      <c r="AD348" s="8"/>
      <c r="AE348" s="8"/>
      <c r="AF348" s="8"/>
      <c r="AG348" s="8"/>
    </row>
    <row r="349" spans="2:33">
      <c r="B349" s="8"/>
      <c r="C349" s="8"/>
      <c r="D349" s="8"/>
      <c r="G349" s="8"/>
      <c r="H349" s="8"/>
      <c r="I349" s="8"/>
      <c r="P349" s="8"/>
      <c r="Q349" s="8"/>
      <c r="R349" s="8"/>
      <c r="S349" s="8"/>
      <c r="T349" s="8"/>
      <c r="U349" s="8"/>
      <c r="V349" s="8"/>
      <c r="W349" s="8"/>
      <c r="Y349" s="8"/>
      <c r="Z349" s="8"/>
      <c r="AA349" s="8"/>
      <c r="AC349" s="8"/>
      <c r="AD349" s="8"/>
      <c r="AE349" s="8"/>
      <c r="AF349" s="8"/>
      <c r="AG349" s="8"/>
    </row>
    <row r="350" spans="2:33">
      <c r="B350" s="8"/>
      <c r="C350" s="8"/>
      <c r="D350" s="8"/>
      <c r="G350" s="8"/>
      <c r="H350" s="8"/>
      <c r="I350" s="8"/>
      <c r="P350" s="8"/>
      <c r="Q350" s="8"/>
      <c r="R350" s="8"/>
      <c r="S350" s="8"/>
      <c r="T350" s="8"/>
      <c r="U350" s="8"/>
      <c r="V350" s="8"/>
      <c r="W350" s="8"/>
      <c r="Y350" s="8"/>
      <c r="Z350" s="8"/>
      <c r="AA350" s="8"/>
      <c r="AC350" s="8"/>
      <c r="AD350" s="8"/>
      <c r="AE350" s="8"/>
      <c r="AF350" s="8"/>
      <c r="AG350" s="8"/>
    </row>
    <row r="351" spans="2:33">
      <c r="B351" s="8"/>
      <c r="C351" s="8"/>
      <c r="D351" s="8"/>
      <c r="G351" s="8"/>
      <c r="H351" s="8"/>
      <c r="I351" s="8"/>
      <c r="P351" s="8"/>
      <c r="Q351" s="8"/>
      <c r="R351" s="8"/>
      <c r="S351" s="8"/>
      <c r="T351" s="8"/>
      <c r="U351" s="8"/>
      <c r="V351" s="8"/>
      <c r="W351" s="8"/>
      <c r="Y351" s="8"/>
      <c r="Z351" s="8"/>
      <c r="AA351" s="8"/>
      <c r="AC351" s="8"/>
      <c r="AD351" s="8"/>
      <c r="AE351" s="8"/>
      <c r="AF351" s="8"/>
      <c r="AG351" s="8"/>
    </row>
    <row r="352" spans="2:33">
      <c r="B352" s="8"/>
      <c r="C352" s="8"/>
      <c r="D352" s="8"/>
      <c r="G352" s="8"/>
      <c r="H352" s="8"/>
      <c r="I352" s="8"/>
      <c r="P352" s="8"/>
      <c r="Q352" s="8"/>
      <c r="R352" s="8"/>
      <c r="S352" s="8"/>
      <c r="T352" s="8"/>
      <c r="U352" s="8"/>
      <c r="V352" s="8"/>
      <c r="W352" s="8"/>
      <c r="Y352" s="8"/>
      <c r="Z352" s="8"/>
      <c r="AA352" s="8"/>
      <c r="AC352" s="8"/>
      <c r="AD352" s="8"/>
      <c r="AE352" s="8"/>
      <c r="AF352" s="8"/>
      <c r="AG352" s="8"/>
    </row>
    <row r="353" spans="2:33">
      <c r="B353" s="8"/>
      <c r="C353" s="8"/>
      <c r="D353" s="8"/>
      <c r="G353" s="8"/>
      <c r="H353" s="8"/>
      <c r="I353" s="8"/>
      <c r="P353" s="8"/>
      <c r="Q353" s="8"/>
      <c r="R353" s="8"/>
      <c r="S353" s="8"/>
      <c r="T353" s="8"/>
      <c r="U353" s="8"/>
      <c r="V353" s="8"/>
      <c r="W353" s="8"/>
      <c r="Y353" s="8"/>
      <c r="Z353" s="8"/>
      <c r="AA353" s="8"/>
      <c r="AC353" s="8"/>
      <c r="AD353" s="8"/>
      <c r="AE353" s="8"/>
      <c r="AF353" s="8"/>
      <c r="AG353" s="8"/>
    </row>
    <row r="354" spans="2:33">
      <c r="B354" s="8"/>
      <c r="C354" s="8"/>
      <c r="D354" s="8"/>
      <c r="G354" s="8"/>
      <c r="H354" s="8"/>
      <c r="I354" s="8"/>
      <c r="P354" s="8"/>
      <c r="Q354" s="8"/>
      <c r="R354" s="8"/>
      <c r="S354" s="8"/>
      <c r="T354" s="8"/>
      <c r="U354" s="8"/>
      <c r="V354" s="8"/>
      <c r="W354" s="8"/>
      <c r="Y354" s="8"/>
      <c r="Z354" s="8"/>
      <c r="AA354" s="8"/>
      <c r="AC354" s="8"/>
      <c r="AD354" s="8"/>
      <c r="AE354" s="8"/>
      <c r="AF354" s="8"/>
      <c r="AG354" s="8"/>
    </row>
    <row r="355" spans="2:33">
      <c r="B355" s="8"/>
      <c r="C355" s="8"/>
      <c r="D355" s="8"/>
      <c r="G355" s="8"/>
      <c r="H355" s="8"/>
      <c r="I355" s="8"/>
      <c r="P355" s="8"/>
      <c r="Q355" s="8"/>
      <c r="R355" s="8"/>
      <c r="S355" s="8"/>
      <c r="T355" s="8"/>
      <c r="U355" s="8"/>
      <c r="V355" s="8"/>
      <c r="W355" s="8"/>
      <c r="Y355" s="8"/>
      <c r="Z355" s="8"/>
      <c r="AA355" s="8"/>
      <c r="AC355" s="8"/>
      <c r="AD355" s="8"/>
      <c r="AE355" s="8"/>
      <c r="AF355" s="8"/>
      <c r="AG355" s="8"/>
    </row>
    <row r="356" spans="2:33">
      <c r="B356" s="8"/>
      <c r="C356" s="8"/>
      <c r="D356" s="8"/>
      <c r="G356" s="8"/>
      <c r="H356" s="8"/>
      <c r="I356" s="8"/>
      <c r="P356" s="8"/>
      <c r="Q356" s="8"/>
      <c r="R356" s="8"/>
      <c r="S356" s="8"/>
      <c r="T356" s="8"/>
      <c r="U356" s="8"/>
      <c r="V356" s="8"/>
      <c r="W356" s="8"/>
      <c r="Y356" s="8"/>
      <c r="Z356" s="8"/>
      <c r="AA356" s="8"/>
      <c r="AC356" s="8"/>
      <c r="AD356" s="8"/>
      <c r="AE356" s="8"/>
      <c r="AF356" s="8"/>
      <c r="AG356" s="8"/>
    </row>
    <row r="357" spans="2:33">
      <c r="B357" s="8"/>
      <c r="C357" s="8"/>
      <c r="D357" s="8"/>
      <c r="G357" s="8"/>
      <c r="H357" s="8"/>
      <c r="I357" s="8"/>
      <c r="P357" s="8"/>
      <c r="Q357" s="8"/>
      <c r="R357" s="8"/>
      <c r="S357" s="8"/>
      <c r="T357" s="8"/>
      <c r="U357" s="8"/>
      <c r="V357" s="8"/>
      <c r="W357" s="8"/>
      <c r="Y357" s="8"/>
      <c r="Z357" s="8"/>
      <c r="AA357" s="8"/>
      <c r="AC357" s="8"/>
      <c r="AD357" s="8"/>
      <c r="AE357" s="8"/>
      <c r="AF357" s="8"/>
      <c r="AG357" s="8"/>
    </row>
    <row r="358" spans="2:33">
      <c r="B358" s="8"/>
      <c r="C358" s="8"/>
      <c r="D358" s="8"/>
      <c r="G358" s="8"/>
      <c r="H358" s="8"/>
      <c r="I358" s="8"/>
      <c r="P358" s="8"/>
      <c r="Q358" s="8"/>
      <c r="R358" s="8"/>
      <c r="S358" s="8"/>
      <c r="T358" s="8"/>
      <c r="U358" s="8"/>
      <c r="V358" s="8"/>
      <c r="W358" s="8"/>
      <c r="Y358" s="8"/>
      <c r="Z358" s="8"/>
      <c r="AA358" s="8"/>
      <c r="AC358" s="8"/>
      <c r="AD358" s="8"/>
      <c r="AE358" s="8"/>
      <c r="AF358" s="8"/>
      <c r="AG358" s="8"/>
    </row>
    <row r="359" spans="2:33">
      <c r="B359" s="8"/>
      <c r="C359" s="8"/>
      <c r="D359" s="8"/>
      <c r="G359" s="8"/>
      <c r="H359" s="8"/>
      <c r="I359" s="8"/>
      <c r="P359" s="8"/>
      <c r="Q359" s="8"/>
      <c r="R359" s="8"/>
      <c r="S359" s="8"/>
      <c r="T359" s="8"/>
      <c r="U359" s="8"/>
      <c r="V359" s="8"/>
      <c r="W359" s="8"/>
      <c r="Y359" s="8"/>
      <c r="Z359" s="8"/>
      <c r="AA359" s="8"/>
      <c r="AC359" s="8"/>
      <c r="AD359" s="8"/>
      <c r="AE359" s="8"/>
      <c r="AF359" s="8"/>
      <c r="AG359" s="8"/>
    </row>
    <row r="360" spans="2:33">
      <c r="B360" s="8"/>
      <c r="C360" s="8"/>
      <c r="D360" s="8"/>
      <c r="G360" s="8"/>
      <c r="H360" s="8"/>
      <c r="I360" s="8"/>
      <c r="P360" s="8"/>
      <c r="Q360" s="8"/>
      <c r="R360" s="8"/>
      <c r="S360" s="8"/>
      <c r="T360" s="8"/>
      <c r="U360" s="8"/>
      <c r="V360" s="8"/>
      <c r="W360" s="8"/>
      <c r="Y360" s="8"/>
      <c r="Z360" s="8"/>
      <c r="AA360" s="8"/>
      <c r="AC360" s="8"/>
      <c r="AD360" s="8"/>
      <c r="AE360" s="8"/>
      <c r="AF360" s="8"/>
      <c r="AG360" s="8"/>
    </row>
    <row r="361" spans="2:33">
      <c r="B361" s="8"/>
      <c r="C361" s="8"/>
      <c r="D361" s="8"/>
      <c r="G361" s="8"/>
      <c r="H361" s="8"/>
      <c r="I361" s="8"/>
      <c r="P361" s="8"/>
      <c r="Q361" s="8"/>
      <c r="R361" s="8"/>
      <c r="S361" s="8"/>
      <c r="T361" s="8"/>
      <c r="U361" s="8"/>
      <c r="V361" s="8"/>
      <c r="W361" s="8"/>
      <c r="Y361" s="8"/>
      <c r="Z361" s="8"/>
      <c r="AA361" s="8"/>
      <c r="AC361" s="8"/>
      <c r="AD361" s="8"/>
      <c r="AE361" s="8"/>
      <c r="AF361" s="8"/>
      <c r="AG361" s="8"/>
    </row>
    <row r="362" spans="2:33">
      <c r="B362" s="8"/>
      <c r="C362" s="8"/>
      <c r="D362" s="8"/>
      <c r="G362" s="8"/>
      <c r="H362" s="8"/>
      <c r="I362" s="8"/>
      <c r="P362" s="8"/>
      <c r="Q362" s="8"/>
      <c r="R362" s="8"/>
      <c r="S362" s="8"/>
      <c r="T362" s="8"/>
      <c r="U362" s="8"/>
      <c r="V362" s="8"/>
      <c r="W362" s="8"/>
      <c r="Y362" s="8"/>
      <c r="Z362" s="8"/>
      <c r="AA362" s="8"/>
      <c r="AC362" s="8"/>
      <c r="AD362" s="8"/>
      <c r="AE362" s="8"/>
      <c r="AF362" s="8"/>
      <c r="AG362" s="8"/>
    </row>
    <row r="363" spans="2:33">
      <c r="B363" s="8"/>
      <c r="C363" s="8"/>
      <c r="D363" s="8"/>
      <c r="G363" s="8"/>
      <c r="H363" s="8"/>
      <c r="I363" s="8"/>
      <c r="P363" s="8"/>
      <c r="Q363" s="8"/>
      <c r="R363" s="8"/>
      <c r="S363" s="8"/>
      <c r="T363" s="8"/>
      <c r="U363" s="8"/>
      <c r="V363" s="8"/>
      <c r="W363" s="8"/>
      <c r="Y363" s="8"/>
      <c r="Z363" s="8"/>
      <c r="AA363" s="8"/>
      <c r="AC363" s="8"/>
      <c r="AD363" s="8"/>
      <c r="AE363" s="8"/>
      <c r="AF363" s="8"/>
      <c r="AG363" s="8"/>
    </row>
    <row r="364" spans="2:33">
      <c r="B364" s="8"/>
      <c r="C364" s="8"/>
      <c r="D364" s="8"/>
      <c r="G364" s="8"/>
      <c r="H364" s="8"/>
      <c r="I364" s="8"/>
      <c r="P364" s="8"/>
      <c r="Q364" s="8"/>
      <c r="R364" s="8"/>
      <c r="S364" s="8"/>
      <c r="T364" s="8"/>
      <c r="U364" s="8"/>
      <c r="V364" s="8"/>
      <c r="W364" s="8"/>
      <c r="Y364" s="8"/>
      <c r="Z364" s="8"/>
      <c r="AA364" s="8"/>
      <c r="AC364" s="8"/>
      <c r="AD364" s="8"/>
      <c r="AE364" s="8"/>
      <c r="AF364" s="8"/>
      <c r="AG364" s="8"/>
    </row>
    <row r="365" spans="2:33">
      <c r="B365" s="8"/>
      <c r="C365" s="8"/>
      <c r="D365" s="8"/>
      <c r="G365" s="8"/>
      <c r="H365" s="8"/>
      <c r="I365" s="8"/>
      <c r="P365" s="8"/>
      <c r="Q365" s="8"/>
      <c r="R365" s="8"/>
      <c r="S365" s="8"/>
      <c r="T365" s="8"/>
      <c r="U365" s="8"/>
      <c r="V365" s="8"/>
      <c r="W365" s="8"/>
      <c r="Y365" s="8"/>
      <c r="Z365" s="8"/>
      <c r="AA365" s="8"/>
      <c r="AC365" s="8"/>
      <c r="AD365" s="8"/>
      <c r="AE365" s="8"/>
      <c r="AF365" s="8"/>
      <c r="AG365" s="8"/>
    </row>
    <row r="366" spans="2:33">
      <c r="B366" s="8"/>
      <c r="C366" s="8"/>
      <c r="D366" s="8"/>
      <c r="G366" s="8"/>
      <c r="H366" s="8"/>
      <c r="I366" s="8"/>
      <c r="P366" s="8"/>
      <c r="Q366" s="8"/>
      <c r="R366" s="8"/>
      <c r="S366" s="8"/>
      <c r="T366" s="8"/>
      <c r="U366" s="8"/>
      <c r="V366" s="8"/>
      <c r="W366" s="8"/>
      <c r="Y366" s="8"/>
      <c r="Z366" s="8"/>
      <c r="AA366" s="8"/>
      <c r="AC366" s="8"/>
      <c r="AD366" s="8"/>
      <c r="AE366" s="8"/>
      <c r="AF366" s="8"/>
      <c r="AG366" s="8"/>
    </row>
    <row r="367" spans="2:33">
      <c r="B367" s="8"/>
      <c r="C367" s="8"/>
      <c r="D367" s="8"/>
      <c r="G367" s="8"/>
      <c r="H367" s="8"/>
      <c r="I367" s="8"/>
      <c r="P367" s="8"/>
      <c r="Q367" s="8"/>
      <c r="R367" s="8"/>
      <c r="S367" s="8"/>
      <c r="T367" s="8"/>
      <c r="U367" s="8"/>
      <c r="V367" s="8"/>
      <c r="W367" s="8"/>
      <c r="Y367" s="8"/>
      <c r="Z367" s="8"/>
      <c r="AA367" s="8"/>
      <c r="AC367" s="8"/>
      <c r="AD367" s="8"/>
      <c r="AE367" s="8"/>
      <c r="AF367" s="8"/>
      <c r="AG367" s="8"/>
    </row>
    <row r="368" spans="2:33">
      <c r="B368" s="8"/>
      <c r="C368" s="8"/>
      <c r="D368" s="8"/>
      <c r="G368" s="8"/>
      <c r="H368" s="8"/>
      <c r="I368" s="8"/>
      <c r="P368" s="8"/>
      <c r="Q368" s="8"/>
      <c r="R368" s="8"/>
      <c r="S368" s="8"/>
      <c r="T368" s="8"/>
      <c r="U368" s="8"/>
      <c r="V368" s="8"/>
      <c r="W368" s="8"/>
      <c r="Y368" s="8"/>
      <c r="Z368" s="8"/>
      <c r="AA368" s="8"/>
      <c r="AC368" s="8"/>
      <c r="AD368" s="8"/>
      <c r="AE368" s="8"/>
      <c r="AF368" s="8"/>
      <c r="AG368" s="8"/>
    </row>
    <row r="369" spans="2:33">
      <c r="B369" s="8"/>
      <c r="C369" s="8"/>
      <c r="D369" s="8"/>
      <c r="G369" s="8"/>
      <c r="H369" s="8"/>
      <c r="I369" s="8"/>
      <c r="P369" s="8"/>
      <c r="Q369" s="8"/>
      <c r="R369" s="8"/>
      <c r="S369" s="8"/>
      <c r="T369" s="8"/>
      <c r="U369" s="8"/>
      <c r="V369" s="8"/>
      <c r="W369" s="8"/>
      <c r="Y369" s="8"/>
      <c r="Z369" s="8"/>
      <c r="AA369" s="8"/>
      <c r="AC369" s="8"/>
      <c r="AD369" s="8"/>
      <c r="AE369" s="8"/>
      <c r="AF369" s="8"/>
      <c r="AG369" s="8"/>
    </row>
    <row r="370" spans="2:33">
      <c r="B370" s="8"/>
      <c r="C370" s="8"/>
      <c r="D370" s="8"/>
      <c r="G370" s="8"/>
      <c r="H370" s="8"/>
      <c r="I370" s="8"/>
      <c r="P370" s="8"/>
      <c r="Q370" s="8"/>
      <c r="R370" s="8"/>
      <c r="S370" s="8"/>
      <c r="T370" s="8"/>
      <c r="U370" s="8"/>
      <c r="V370" s="8"/>
      <c r="W370" s="8"/>
      <c r="Y370" s="8"/>
      <c r="Z370" s="8"/>
      <c r="AA370" s="8"/>
      <c r="AC370" s="8"/>
      <c r="AD370" s="8"/>
      <c r="AE370" s="8"/>
      <c r="AF370" s="8"/>
      <c r="AG370" s="8"/>
    </row>
    <row r="371" spans="2:33">
      <c r="B371" s="8"/>
      <c r="C371" s="8"/>
      <c r="D371" s="8"/>
      <c r="G371" s="8"/>
      <c r="H371" s="8"/>
      <c r="I371" s="8"/>
      <c r="P371" s="8"/>
      <c r="Q371" s="8"/>
      <c r="R371" s="8"/>
      <c r="S371" s="8"/>
      <c r="T371" s="8"/>
      <c r="U371" s="8"/>
      <c r="V371" s="8"/>
      <c r="W371" s="8"/>
      <c r="Y371" s="8"/>
      <c r="Z371" s="8"/>
      <c r="AA371" s="8"/>
      <c r="AC371" s="8"/>
      <c r="AD371" s="8"/>
      <c r="AE371" s="8"/>
      <c r="AF371" s="8"/>
      <c r="AG371" s="8"/>
    </row>
    <row r="372" spans="2:33">
      <c r="B372" s="8"/>
      <c r="C372" s="8"/>
      <c r="D372" s="8"/>
      <c r="G372" s="8"/>
      <c r="H372" s="8"/>
      <c r="I372" s="8"/>
      <c r="P372" s="8"/>
      <c r="Q372" s="8"/>
      <c r="R372" s="8"/>
      <c r="S372" s="8"/>
      <c r="T372" s="8"/>
      <c r="U372" s="8"/>
      <c r="V372" s="8"/>
      <c r="W372" s="8"/>
      <c r="Y372" s="8"/>
      <c r="Z372" s="8"/>
      <c r="AA372" s="8"/>
      <c r="AC372" s="8"/>
      <c r="AD372" s="8"/>
      <c r="AE372" s="8"/>
      <c r="AF372" s="8"/>
      <c r="AG372" s="8"/>
    </row>
    <row r="373" spans="2:33">
      <c r="B373" s="8"/>
      <c r="C373" s="8"/>
      <c r="D373" s="8"/>
      <c r="G373" s="8"/>
      <c r="H373" s="8"/>
      <c r="I373" s="8"/>
      <c r="P373" s="8"/>
      <c r="Q373" s="8"/>
      <c r="R373" s="8"/>
      <c r="S373" s="8"/>
      <c r="T373" s="8"/>
      <c r="U373" s="8"/>
      <c r="V373" s="8"/>
      <c r="W373" s="8"/>
      <c r="Y373" s="8"/>
      <c r="Z373" s="8"/>
      <c r="AA373" s="8"/>
      <c r="AC373" s="8"/>
      <c r="AD373" s="8"/>
      <c r="AE373" s="8"/>
      <c r="AF373" s="8"/>
      <c r="AG373" s="8"/>
    </row>
    <row r="374" spans="2:33">
      <c r="B374" s="8"/>
      <c r="C374" s="8"/>
      <c r="D374" s="8"/>
      <c r="G374" s="8"/>
      <c r="H374" s="8"/>
      <c r="I374" s="8"/>
      <c r="P374" s="8"/>
      <c r="Q374" s="8"/>
      <c r="R374" s="8"/>
      <c r="S374" s="8"/>
      <c r="T374" s="8"/>
      <c r="U374" s="8"/>
      <c r="V374" s="8"/>
      <c r="W374" s="8"/>
      <c r="Y374" s="8"/>
      <c r="Z374" s="8"/>
      <c r="AA374" s="8"/>
      <c r="AC374" s="8"/>
      <c r="AD374" s="8"/>
      <c r="AE374" s="8"/>
      <c r="AF374" s="8"/>
      <c r="AG374" s="8"/>
    </row>
    <row r="375" spans="2:33">
      <c r="B375" s="8"/>
      <c r="C375" s="8"/>
      <c r="D375" s="8"/>
      <c r="G375" s="8"/>
      <c r="H375" s="8"/>
      <c r="I375" s="8"/>
      <c r="P375" s="8"/>
      <c r="Q375" s="8"/>
      <c r="R375" s="8"/>
      <c r="S375" s="8"/>
      <c r="T375" s="8"/>
      <c r="U375" s="8"/>
      <c r="V375" s="8"/>
      <c r="W375" s="8"/>
      <c r="Y375" s="8"/>
      <c r="Z375" s="8"/>
      <c r="AA375" s="8"/>
      <c r="AC375" s="8"/>
      <c r="AD375" s="8"/>
      <c r="AE375" s="8"/>
      <c r="AF375" s="8"/>
      <c r="AG375" s="8"/>
    </row>
    <row r="376" spans="2:33">
      <c r="B376" s="8"/>
      <c r="C376" s="8"/>
      <c r="D376" s="8"/>
      <c r="G376" s="8"/>
      <c r="H376" s="8"/>
      <c r="I376" s="8"/>
      <c r="P376" s="8"/>
      <c r="Q376" s="8"/>
      <c r="R376" s="8"/>
      <c r="S376" s="8"/>
      <c r="T376" s="8"/>
      <c r="U376" s="8"/>
      <c r="V376" s="8"/>
      <c r="W376" s="8"/>
      <c r="Y376" s="8"/>
      <c r="Z376" s="8"/>
      <c r="AA376" s="8"/>
      <c r="AC376" s="8"/>
      <c r="AD376" s="8"/>
      <c r="AE376" s="8"/>
      <c r="AF376" s="8"/>
      <c r="AG376" s="8"/>
    </row>
    <row r="377" spans="2:33">
      <c r="B377" s="8"/>
      <c r="C377" s="8"/>
      <c r="D377" s="8"/>
      <c r="G377" s="8"/>
      <c r="H377" s="8"/>
      <c r="I377" s="8"/>
      <c r="P377" s="8"/>
      <c r="Q377" s="8"/>
      <c r="R377" s="8"/>
      <c r="S377" s="8"/>
      <c r="T377" s="8"/>
      <c r="U377" s="8"/>
      <c r="V377" s="8"/>
      <c r="W377" s="8"/>
      <c r="Y377" s="8"/>
      <c r="Z377" s="8"/>
      <c r="AA377" s="8"/>
      <c r="AC377" s="8"/>
      <c r="AD377" s="8"/>
      <c r="AE377" s="8"/>
      <c r="AF377" s="8"/>
      <c r="AG377" s="8"/>
    </row>
    <row r="378" spans="2:33">
      <c r="B378" s="8"/>
      <c r="C378" s="8"/>
      <c r="D378" s="8"/>
      <c r="G378" s="8"/>
      <c r="H378" s="8"/>
      <c r="I378" s="8"/>
      <c r="P378" s="8"/>
      <c r="Q378" s="8"/>
      <c r="R378" s="8"/>
      <c r="S378" s="8"/>
      <c r="T378" s="8"/>
      <c r="U378" s="8"/>
      <c r="V378" s="8"/>
      <c r="W378" s="8"/>
      <c r="Y378" s="8"/>
      <c r="Z378" s="8"/>
      <c r="AA378" s="8"/>
      <c r="AC378" s="8"/>
      <c r="AD378" s="8"/>
      <c r="AE378" s="8"/>
      <c r="AF378" s="8"/>
      <c r="AG378" s="8"/>
    </row>
    <row r="379" spans="2:33">
      <c r="B379" s="8"/>
      <c r="C379" s="8"/>
      <c r="D379" s="8"/>
      <c r="G379" s="8"/>
      <c r="H379" s="8"/>
      <c r="I379" s="8"/>
      <c r="P379" s="8"/>
      <c r="Q379" s="8"/>
      <c r="R379" s="8"/>
      <c r="S379" s="8"/>
      <c r="T379" s="8"/>
      <c r="U379" s="8"/>
      <c r="V379" s="8"/>
      <c r="W379" s="8"/>
      <c r="Y379" s="8"/>
      <c r="Z379" s="8"/>
      <c r="AA379" s="8"/>
      <c r="AC379" s="8"/>
      <c r="AD379" s="8"/>
      <c r="AE379" s="8"/>
      <c r="AF379" s="8"/>
      <c r="AG379" s="8"/>
    </row>
    <row r="380" spans="2:33">
      <c r="B380" s="8"/>
      <c r="C380" s="8"/>
      <c r="D380" s="8"/>
      <c r="G380" s="8"/>
      <c r="H380" s="8"/>
      <c r="I380" s="8"/>
      <c r="P380" s="8"/>
      <c r="Q380" s="8"/>
      <c r="R380" s="8"/>
      <c r="S380" s="8"/>
      <c r="T380" s="8"/>
      <c r="U380" s="8"/>
      <c r="V380" s="8"/>
      <c r="W380" s="8"/>
      <c r="Y380" s="8"/>
      <c r="Z380" s="8"/>
      <c r="AA380" s="8"/>
      <c r="AC380" s="8"/>
      <c r="AD380" s="8"/>
      <c r="AE380" s="8"/>
      <c r="AF380" s="8"/>
      <c r="AG380" s="8"/>
    </row>
    <row r="381" spans="2:33">
      <c r="B381" s="8"/>
      <c r="C381" s="8"/>
      <c r="D381" s="8"/>
      <c r="G381" s="8"/>
      <c r="H381" s="8"/>
      <c r="I381" s="8"/>
      <c r="P381" s="8"/>
      <c r="Q381" s="8"/>
      <c r="R381" s="8"/>
      <c r="S381" s="8"/>
      <c r="T381" s="8"/>
      <c r="U381" s="8"/>
      <c r="V381" s="8"/>
      <c r="W381" s="8"/>
      <c r="Y381" s="8"/>
      <c r="Z381" s="8"/>
      <c r="AA381" s="8"/>
      <c r="AC381" s="8"/>
      <c r="AD381" s="8"/>
      <c r="AE381" s="8"/>
      <c r="AF381" s="8"/>
      <c r="AG381" s="8"/>
    </row>
    <row r="382" spans="2:33">
      <c r="B382" s="8"/>
      <c r="C382" s="8"/>
      <c r="D382" s="8"/>
      <c r="G382" s="8"/>
      <c r="H382" s="8"/>
      <c r="I382" s="8"/>
      <c r="P382" s="8"/>
      <c r="Q382" s="8"/>
      <c r="R382" s="8"/>
      <c r="S382" s="8"/>
      <c r="T382" s="8"/>
      <c r="U382" s="8"/>
      <c r="V382" s="8"/>
      <c r="W382" s="8"/>
      <c r="Y382" s="8"/>
      <c r="Z382" s="8"/>
      <c r="AA382" s="8"/>
      <c r="AC382" s="8"/>
      <c r="AD382" s="8"/>
      <c r="AE382" s="8"/>
      <c r="AF382" s="8"/>
      <c r="AG382" s="8"/>
    </row>
    <row r="383" spans="2:33">
      <c r="B383" s="8"/>
      <c r="C383" s="8"/>
      <c r="D383" s="8"/>
      <c r="G383" s="8"/>
      <c r="H383" s="8"/>
      <c r="I383" s="8"/>
      <c r="P383" s="8"/>
      <c r="Q383" s="8"/>
      <c r="R383" s="8"/>
      <c r="S383" s="8"/>
      <c r="T383" s="8"/>
      <c r="U383" s="8"/>
      <c r="V383" s="8"/>
      <c r="W383" s="8"/>
      <c r="Y383" s="8"/>
      <c r="Z383" s="8"/>
      <c r="AA383" s="8"/>
      <c r="AC383" s="8"/>
      <c r="AD383" s="8"/>
      <c r="AE383" s="8"/>
      <c r="AF383" s="8"/>
      <c r="AG383" s="8"/>
    </row>
    <row r="384" spans="2:33">
      <c r="B384" s="8"/>
      <c r="C384" s="8"/>
      <c r="D384" s="8"/>
      <c r="G384" s="8"/>
      <c r="H384" s="8"/>
      <c r="I384" s="8"/>
      <c r="P384" s="8"/>
      <c r="Q384" s="8"/>
      <c r="R384" s="8"/>
      <c r="S384" s="8"/>
      <c r="T384" s="8"/>
      <c r="U384" s="8"/>
      <c r="V384" s="8"/>
      <c r="W384" s="8"/>
      <c r="Y384" s="8"/>
      <c r="Z384" s="8"/>
      <c r="AA384" s="8"/>
      <c r="AC384" s="8"/>
      <c r="AD384" s="8"/>
      <c r="AE384" s="8"/>
      <c r="AF384" s="8"/>
      <c r="AG384" s="8"/>
    </row>
    <row r="385" spans="2:33">
      <c r="B385" s="8"/>
      <c r="C385" s="8"/>
      <c r="D385" s="8"/>
      <c r="G385" s="8"/>
      <c r="H385" s="8"/>
      <c r="I385" s="8"/>
      <c r="P385" s="8"/>
      <c r="Q385" s="8"/>
      <c r="R385" s="8"/>
      <c r="S385" s="8"/>
      <c r="T385" s="8"/>
      <c r="U385" s="8"/>
      <c r="V385" s="8"/>
      <c r="W385" s="8"/>
      <c r="Y385" s="8"/>
      <c r="Z385" s="8"/>
      <c r="AA385" s="8"/>
      <c r="AC385" s="8"/>
      <c r="AD385" s="8"/>
      <c r="AE385" s="8"/>
      <c r="AF385" s="8"/>
      <c r="AG385" s="8"/>
    </row>
    <row r="386" spans="2:33">
      <c r="B386" s="8"/>
      <c r="C386" s="8"/>
      <c r="D386" s="8"/>
      <c r="G386" s="8"/>
      <c r="H386" s="8"/>
      <c r="I386" s="8"/>
      <c r="P386" s="8"/>
      <c r="Q386" s="8"/>
      <c r="R386" s="8"/>
      <c r="S386" s="8"/>
      <c r="T386" s="8"/>
      <c r="U386" s="8"/>
      <c r="V386" s="8"/>
      <c r="W386" s="8"/>
      <c r="Y386" s="8"/>
      <c r="Z386" s="8"/>
      <c r="AA386" s="8"/>
      <c r="AC386" s="8"/>
      <c r="AD386" s="8"/>
      <c r="AE386" s="8"/>
      <c r="AF386" s="8"/>
      <c r="AG386" s="8"/>
    </row>
    <row r="387" spans="2:33">
      <c r="B387" s="8"/>
      <c r="C387" s="8"/>
      <c r="D387" s="8"/>
      <c r="G387" s="8"/>
      <c r="H387" s="8"/>
      <c r="I387" s="8"/>
      <c r="P387" s="8"/>
      <c r="Q387" s="8"/>
      <c r="R387" s="8"/>
      <c r="S387" s="8"/>
      <c r="T387" s="8"/>
      <c r="U387" s="8"/>
      <c r="V387" s="8"/>
      <c r="W387" s="8"/>
      <c r="Y387" s="8"/>
      <c r="Z387" s="8"/>
      <c r="AA387" s="8"/>
      <c r="AC387" s="8"/>
      <c r="AD387" s="8"/>
      <c r="AE387" s="8"/>
      <c r="AF387" s="8"/>
      <c r="AG387" s="8"/>
    </row>
    <row r="388" spans="2:33">
      <c r="B388" s="8"/>
      <c r="C388" s="8"/>
      <c r="D388" s="8"/>
      <c r="G388" s="8"/>
      <c r="H388" s="8"/>
      <c r="I388" s="8"/>
      <c r="P388" s="8"/>
      <c r="Q388" s="8"/>
      <c r="R388" s="8"/>
      <c r="S388" s="8"/>
      <c r="T388" s="8"/>
      <c r="U388" s="8"/>
      <c r="V388" s="8"/>
      <c r="W388" s="8"/>
      <c r="Y388" s="8"/>
      <c r="Z388" s="8"/>
      <c r="AA388" s="8"/>
      <c r="AC388" s="8"/>
      <c r="AD388" s="8"/>
      <c r="AE388" s="8"/>
      <c r="AF388" s="8"/>
      <c r="AG388" s="8"/>
    </row>
    <row r="389" spans="2:33">
      <c r="B389" s="8"/>
      <c r="C389" s="8"/>
      <c r="D389" s="8"/>
      <c r="G389" s="8"/>
      <c r="H389" s="8"/>
      <c r="I389" s="8"/>
      <c r="P389" s="8"/>
      <c r="Q389" s="8"/>
      <c r="R389" s="8"/>
      <c r="S389" s="8"/>
      <c r="T389" s="8"/>
      <c r="U389" s="8"/>
      <c r="V389" s="8"/>
      <c r="W389" s="8"/>
      <c r="Y389" s="8"/>
      <c r="Z389" s="8"/>
      <c r="AA389" s="8"/>
      <c r="AC389" s="8"/>
      <c r="AD389" s="8"/>
      <c r="AE389" s="8"/>
      <c r="AF389" s="8"/>
      <c r="AG389" s="8"/>
    </row>
    <row r="390" spans="2:33">
      <c r="B390" s="8"/>
      <c r="C390" s="8"/>
      <c r="D390" s="8"/>
      <c r="G390" s="8"/>
      <c r="H390" s="8"/>
      <c r="I390" s="8"/>
      <c r="P390" s="8"/>
      <c r="Q390" s="8"/>
      <c r="R390" s="8"/>
      <c r="S390" s="8"/>
      <c r="T390" s="8"/>
      <c r="U390" s="8"/>
      <c r="V390" s="8"/>
      <c r="W390" s="8"/>
      <c r="Y390" s="8"/>
      <c r="Z390" s="8"/>
      <c r="AA390" s="8"/>
      <c r="AC390" s="8"/>
      <c r="AD390" s="8"/>
      <c r="AE390" s="8"/>
      <c r="AF390" s="8"/>
      <c r="AG390" s="8"/>
    </row>
    <row r="391" spans="2:33">
      <c r="B391" s="8"/>
      <c r="C391" s="8"/>
      <c r="D391" s="8"/>
      <c r="G391" s="8"/>
      <c r="H391" s="8"/>
      <c r="I391" s="8"/>
      <c r="P391" s="8"/>
      <c r="Q391" s="8"/>
      <c r="R391" s="8"/>
      <c r="S391" s="8"/>
      <c r="T391" s="8"/>
      <c r="U391" s="8"/>
      <c r="V391" s="8"/>
      <c r="W391" s="8"/>
      <c r="Y391" s="8"/>
      <c r="Z391" s="8"/>
      <c r="AA391" s="8"/>
      <c r="AC391" s="8"/>
      <c r="AD391" s="8"/>
      <c r="AE391" s="8"/>
      <c r="AF391" s="8"/>
      <c r="AG391" s="8"/>
    </row>
    <row r="392" spans="2:33">
      <c r="B392" s="8"/>
      <c r="C392" s="8"/>
      <c r="D392" s="8"/>
      <c r="G392" s="8"/>
      <c r="H392" s="8"/>
      <c r="I392" s="8"/>
      <c r="P392" s="8"/>
      <c r="Q392" s="8"/>
      <c r="R392" s="8"/>
      <c r="S392" s="8"/>
      <c r="T392" s="8"/>
      <c r="U392" s="8"/>
      <c r="V392" s="8"/>
      <c r="W392" s="8"/>
      <c r="Y392" s="8"/>
      <c r="Z392" s="8"/>
      <c r="AA392" s="8"/>
      <c r="AC392" s="8"/>
      <c r="AD392" s="8"/>
      <c r="AE392" s="8"/>
      <c r="AF392" s="8"/>
      <c r="AG392" s="8"/>
    </row>
    <row r="393" spans="2:33">
      <c r="B393" s="8"/>
      <c r="C393" s="8"/>
      <c r="D393" s="8"/>
      <c r="G393" s="8"/>
      <c r="H393" s="8"/>
      <c r="I393" s="8"/>
      <c r="P393" s="8"/>
      <c r="Q393" s="8"/>
      <c r="R393" s="8"/>
      <c r="S393" s="8"/>
      <c r="T393" s="8"/>
      <c r="U393" s="8"/>
      <c r="V393" s="8"/>
      <c r="W393" s="8"/>
      <c r="Y393" s="8"/>
      <c r="Z393" s="8"/>
      <c r="AA393" s="8"/>
      <c r="AC393" s="8"/>
      <c r="AD393" s="8"/>
      <c r="AE393" s="8"/>
      <c r="AF393" s="8"/>
      <c r="AG393" s="8"/>
    </row>
    <row r="394" spans="2:33">
      <c r="B394" s="8"/>
      <c r="C394" s="8"/>
      <c r="D394" s="8"/>
      <c r="G394" s="8"/>
      <c r="H394" s="8"/>
      <c r="I394" s="8"/>
      <c r="P394" s="8"/>
      <c r="Q394" s="8"/>
      <c r="R394" s="8"/>
      <c r="S394" s="8"/>
      <c r="T394" s="8"/>
      <c r="U394" s="8"/>
      <c r="V394" s="8"/>
      <c r="W394" s="8"/>
      <c r="Y394" s="8"/>
      <c r="Z394" s="8"/>
      <c r="AA394" s="8"/>
      <c r="AC394" s="8"/>
      <c r="AD394" s="8"/>
      <c r="AE394" s="8"/>
      <c r="AF394" s="8"/>
      <c r="AG394" s="8"/>
    </row>
    <row r="395" spans="2:33">
      <c r="B395" s="8"/>
      <c r="C395" s="8"/>
      <c r="D395" s="8"/>
      <c r="G395" s="8"/>
      <c r="H395" s="8"/>
      <c r="I395" s="8"/>
      <c r="P395" s="8"/>
      <c r="Q395" s="8"/>
      <c r="R395" s="8"/>
      <c r="S395" s="8"/>
      <c r="T395" s="8"/>
      <c r="U395" s="8"/>
      <c r="V395" s="8"/>
      <c r="W395" s="8"/>
      <c r="Y395" s="8"/>
      <c r="Z395" s="8"/>
      <c r="AA395" s="8"/>
      <c r="AC395" s="8"/>
      <c r="AD395" s="8"/>
      <c r="AE395" s="8"/>
      <c r="AF395" s="8"/>
      <c r="AG395" s="8"/>
    </row>
    <row r="396" spans="2:33">
      <c r="B396" s="8"/>
      <c r="C396" s="8"/>
      <c r="D396" s="8"/>
      <c r="G396" s="8"/>
      <c r="H396" s="8"/>
      <c r="I396" s="8"/>
      <c r="P396" s="8"/>
      <c r="Q396" s="8"/>
      <c r="R396" s="8"/>
      <c r="S396" s="8"/>
      <c r="T396" s="8"/>
      <c r="U396" s="8"/>
      <c r="V396" s="8"/>
      <c r="W396" s="8"/>
      <c r="Y396" s="8"/>
      <c r="Z396" s="8"/>
      <c r="AA396" s="8"/>
      <c r="AC396" s="8"/>
      <c r="AD396" s="8"/>
      <c r="AE396" s="8"/>
      <c r="AF396" s="8"/>
      <c r="AG396" s="8"/>
    </row>
    <row r="397" spans="2:33">
      <c r="B397" s="8"/>
      <c r="C397" s="8"/>
      <c r="D397" s="8"/>
      <c r="G397" s="8"/>
      <c r="H397" s="8"/>
      <c r="I397" s="8"/>
      <c r="P397" s="8"/>
      <c r="Q397" s="8"/>
      <c r="R397" s="8"/>
      <c r="S397" s="8"/>
      <c r="T397" s="8"/>
      <c r="U397" s="8"/>
      <c r="V397" s="8"/>
      <c r="W397" s="8"/>
      <c r="Y397" s="8"/>
      <c r="Z397" s="8"/>
      <c r="AA397" s="8"/>
      <c r="AC397" s="8"/>
      <c r="AD397" s="8"/>
      <c r="AE397" s="8"/>
      <c r="AF397" s="8"/>
      <c r="AG397" s="8"/>
    </row>
    <row r="398" spans="2:33">
      <c r="B398" s="8"/>
      <c r="C398" s="8"/>
      <c r="D398" s="8"/>
      <c r="G398" s="8"/>
      <c r="H398" s="8"/>
      <c r="I398" s="8"/>
      <c r="P398" s="8"/>
      <c r="Q398" s="8"/>
      <c r="R398" s="8"/>
      <c r="S398" s="8"/>
      <c r="T398" s="8"/>
      <c r="U398" s="8"/>
      <c r="V398" s="8"/>
      <c r="W398" s="8"/>
      <c r="Y398" s="8"/>
      <c r="Z398" s="8"/>
      <c r="AA398" s="8"/>
      <c r="AC398" s="8"/>
      <c r="AD398" s="8"/>
      <c r="AE398" s="8"/>
      <c r="AF398" s="8"/>
      <c r="AG398" s="8"/>
    </row>
    <row r="399" spans="2:33">
      <c r="B399" s="8"/>
      <c r="C399" s="8"/>
      <c r="D399" s="8"/>
      <c r="G399" s="8"/>
      <c r="H399" s="8"/>
      <c r="I399" s="8"/>
      <c r="P399" s="8"/>
      <c r="Q399" s="8"/>
      <c r="R399" s="8"/>
      <c r="S399" s="8"/>
      <c r="T399" s="8"/>
      <c r="U399" s="8"/>
      <c r="V399" s="8"/>
      <c r="W399" s="8"/>
      <c r="Y399" s="8"/>
      <c r="Z399" s="8"/>
      <c r="AA399" s="8"/>
      <c r="AC399" s="8"/>
      <c r="AD399" s="8"/>
      <c r="AE399" s="8"/>
      <c r="AF399" s="8"/>
      <c r="AG399" s="8"/>
    </row>
    <row r="400" spans="2:33">
      <c r="B400" s="8"/>
      <c r="C400" s="8"/>
      <c r="D400" s="8"/>
      <c r="G400" s="8"/>
      <c r="H400" s="8"/>
      <c r="I400" s="8"/>
      <c r="P400" s="8"/>
      <c r="Q400" s="8"/>
      <c r="R400" s="8"/>
      <c r="S400" s="8"/>
      <c r="T400" s="8"/>
      <c r="U400" s="8"/>
      <c r="V400" s="8"/>
      <c r="W400" s="8"/>
      <c r="Y400" s="8"/>
      <c r="Z400" s="8"/>
      <c r="AA400" s="8"/>
      <c r="AC400" s="8"/>
      <c r="AD400" s="8"/>
      <c r="AE400" s="8"/>
      <c r="AF400" s="8"/>
      <c r="AG400" s="8"/>
    </row>
    <row r="401" spans="2:33">
      <c r="B401" s="8"/>
      <c r="C401" s="8"/>
      <c r="D401" s="8"/>
      <c r="G401" s="8"/>
      <c r="H401" s="8"/>
      <c r="I401" s="8"/>
      <c r="P401" s="8"/>
      <c r="Q401" s="8"/>
      <c r="R401" s="8"/>
      <c r="S401" s="8"/>
      <c r="T401" s="8"/>
      <c r="U401" s="8"/>
      <c r="V401" s="8"/>
      <c r="W401" s="8"/>
      <c r="Y401" s="8"/>
      <c r="Z401" s="8"/>
      <c r="AA401" s="8"/>
      <c r="AC401" s="8"/>
      <c r="AD401" s="8"/>
      <c r="AE401" s="8"/>
      <c r="AF401" s="8"/>
      <c r="AG401" s="8"/>
    </row>
    <row r="402" spans="2:33">
      <c r="B402" s="8"/>
      <c r="C402" s="8"/>
      <c r="D402" s="8"/>
      <c r="G402" s="8"/>
      <c r="H402" s="8"/>
      <c r="I402" s="8"/>
      <c r="P402" s="8"/>
      <c r="Q402" s="8"/>
      <c r="R402" s="8"/>
      <c r="S402" s="8"/>
      <c r="T402" s="8"/>
      <c r="U402" s="8"/>
      <c r="V402" s="8"/>
      <c r="W402" s="8"/>
      <c r="Y402" s="8"/>
      <c r="Z402" s="8"/>
      <c r="AA402" s="8"/>
      <c r="AC402" s="8"/>
      <c r="AD402" s="8"/>
      <c r="AE402" s="8"/>
      <c r="AF402" s="8"/>
      <c r="AG402" s="8"/>
    </row>
    <row r="403" spans="2:33">
      <c r="B403" s="8"/>
      <c r="C403" s="8"/>
      <c r="D403" s="8"/>
      <c r="G403" s="8"/>
      <c r="H403" s="8"/>
      <c r="I403" s="8"/>
      <c r="P403" s="8"/>
      <c r="Q403" s="8"/>
      <c r="R403" s="8"/>
      <c r="S403" s="8"/>
      <c r="T403" s="8"/>
      <c r="U403" s="8"/>
      <c r="V403" s="8"/>
      <c r="W403" s="8"/>
      <c r="Y403" s="8"/>
      <c r="Z403" s="8"/>
      <c r="AA403" s="8"/>
      <c r="AC403" s="8"/>
      <c r="AD403" s="8"/>
      <c r="AE403" s="8"/>
      <c r="AF403" s="8"/>
      <c r="AG403" s="8"/>
    </row>
    <row r="404" spans="2:33">
      <c r="B404" s="8"/>
      <c r="C404" s="8"/>
      <c r="D404" s="8"/>
      <c r="G404" s="8"/>
      <c r="H404" s="8"/>
      <c r="I404" s="8"/>
      <c r="P404" s="8"/>
      <c r="Q404" s="8"/>
      <c r="R404" s="8"/>
      <c r="S404" s="8"/>
      <c r="T404" s="8"/>
      <c r="U404" s="8"/>
      <c r="V404" s="8"/>
      <c r="W404" s="8"/>
      <c r="Y404" s="8"/>
      <c r="Z404" s="8"/>
      <c r="AA404" s="8"/>
      <c r="AC404" s="8"/>
      <c r="AD404" s="8"/>
      <c r="AE404" s="8"/>
      <c r="AF404" s="8"/>
      <c r="AG404" s="8"/>
    </row>
    <row r="405" spans="2:33">
      <c r="B405" s="8"/>
      <c r="C405" s="8"/>
      <c r="D405" s="8"/>
      <c r="G405" s="8"/>
      <c r="H405" s="8"/>
      <c r="I405" s="8"/>
      <c r="P405" s="8"/>
      <c r="Q405" s="8"/>
      <c r="R405" s="8"/>
      <c r="S405" s="8"/>
      <c r="T405" s="8"/>
      <c r="U405" s="8"/>
      <c r="V405" s="8"/>
      <c r="W405" s="8"/>
      <c r="Y405" s="8"/>
      <c r="Z405" s="8"/>
      <c r="AA405" s="8"/>
      <c r="AC405" s="8"/>
      <c r="AD405" s="8"/>
      <c r="AE405" s="8"/>
      <c r="AF405" s="8"/>
      <c r="AG405" s="8"/>
    </row>
    <row r="406" spans="2:33">
      <c r="B406" s="8"/>
      <c r="C406" s="8"/>
      <c r="D406" s="8"/>
      <c r="G406" s="8"/>
      <c r="H406" s="8"/>
      <c r="I406" s="8"/>
      <c r="P406" s="8"/>
      <c r="Q406" s="8"/>
      <c r="R406" s="8"/>
      <c r="S406" s="8"/>
      <c r="T406" s="8"/>
      <c r="U406" s="8"/>
      <c r="V406" s="8"/>
      <c r="W406" s="8"/>
      <c r="Y406" s="8"/>
      <c r="Z406" s="8"/>
      <c r="AA406" s="8"/>
      <c r="AC406" s="8"/>
      <c r="AD406" s="8"/>
      <c r="AE406" s="8"/>
      <c r="AF406" s="8"/>
      <c r="AG406" s="8"/>
    </row>
    <row r="407" spans="2:33">
      <c r="B407" s="8"/>
      <c r="C407" s="8"/>
      <c r="D407" s="8"/>
      <c r="G407" s="8"/>
      <c r="H407" s="8"/>
      <c r="I407" s="8"/>
      <c r="P407" s="8"/>
      <c r="Q407" s="8"/>
      <c r="R407" s="8"/>
      <c r="S407" s="8"/>
      <c r="T407" s="8"/>
      <c r="U407" s="8"/>
      <c r="V407" s="8"/>
      <c r="W407" s="8"/>
      <c r="Y407" s="8"/>
      <c r="Z407" s="8"/>
      <c r="AA407" s="8"/>
      <c r="AC407" s="8"/>
      <c r="AD407" s="8"/>
      <c r="AE407" s="8"/>
      <c r="AF407" s="8"/>
      <c r="AG407" s="8"/>
    </row>
    <row r="408" spans="2:33">
      <c r="B408" s="8"/>
      <c r="C408" s="8"/>
      <c r="D408" s="8"/>
      <c r="G408" s="8"/>
      <c r="H408" s="8"/>
      <c r="I408" s="8"/>
      <c r="P408" s="8"/>
      <c r="Q408" s="8"/>
      <c r="R408" s="8"/>
      <c r="S408" s="8"/>
      <c r="T408" s="8"/>
      <c r="U408" s="8"/>
      <c r="V408" s="8"/>
      <c r="W408" s="8"/>
      <c r="Y408" s="8"/>
      <c r="Z408" s="8"/>
      <c r="AA408" s="8"/>
      <c r="AC408" s="8"/>
      <c r="AD408" s="8"/>
      <c r="AE408" s="8"/>
      <c r="AF408" s="8"/>
      <c r="AG408" s="8"/>
    </row>
    <row r="409" spans="2:33">
      <c r="B409" s="8"/>
      <c r="C409" s="8"/>
      <c r="D409" s="8"/>
      <c r="G409" s="8"/>
      <c r="H409" s="8"/>
      <c r="I409" s="8"/>
      <c r="P409" s="8"/>
      <c r="Q409" s="8"/>
      <c r="R409" s="8"/>
      <c r="S409" s="8"/>
      <c r="T409" s="8"/>
      <c r="U409" s="8"/>
      <c r="V409" s="8"/>
      <c r="W409" s="8"/>
      <c r="Y409" s="8"/>
      <c r="Z409" s="8"/>
      <c r="AA409" s="8"/>
      <c r="AC409" s="8"/>
      <c r="AD409" s="8"/>
      <c r="AE409" s="8"/>
      <c r="AF409" s="8"/>
      <c r="AG409" s="8"/>
    </row>
    <row r="410" spans="2:33">
      <c r="B410" s="8"/>
      <c r="C410" s="8"/>
      <c r="D410" s="8"/>
      <c r="G410" s="8"/>
      <c r="H410" s="8"/>
      <c r="I410" s="8"/>
      <c r="P410" s="8"/>
      <c r="Q410" s="8"/>
      <c r="R410" s="8"/>
      <c r="S410" s="8"/>
      <c r="T410" s="8"/>
      <c r="U410" s="8"/>
      <c r="V410" s="8"/>
      <c r="W410" s="8"/>
      <c r="Y410" s="8"/>
      <c r="Z410" s="8"/>
      <c r="AA410" s="8"/>
      <c r="AC410" s="8"/>
      <c r="AD410" s="8"/>
      <c r="AE410" s="8"/>
      <c r="AF410" s="8"/>
      <c r="AG410" s="8"/>
    </row>
    <row r="411" spans="2:33">
      <c r="B411" s="8"/>
      <c r="C411" s="8"/>
      <c r="D411" s="8"/>
      <c r="G411" s="8"/>
      <c r="H411" s="8"/>
      <c r="I411" s="8"/>
      <c r="P411" s="8"/>
      <c r="Q411" s="8"/>
      <c r="R411" s="8"/>
      <c r="S411" s="8"/>
      <c r="T411" s="8"/>
      <c r="U411" s="8"/>
      <c r="V411" s="8"/>
      <c r="W411" s="8"/>
      <c r="Y411" s="8"/>
      <c r="Z411" s="8"/>
      <c r="AA411" s="8"/>
      <c r="AC411" s="8"/>
      <c r="AD411" s="8"/>
      <c r="AE411" s="8"/>
      <c r="AF411" s="8"/>
      <c r="AG411" s="8"/>
    </row>
    <row r="412" spans="2:33">
      <c r="B412" s="8"/>
      <c r="C412" s="8"/>
      <c r="D412" s="8"/>
      <c r="G412" s="8"/>
      <c r="H412" s="8"/>
      <c r="I412" s="8"/>
      <c r="P412" s="8"/>
      <c r="Q412" s="8"/>
      <c r="R412" s="8"/>
      <c r="S412" s="8"/>
      <c r="T412" s="8"/>
      <c r="U412" s="8"/>
      <c r="V412" s="8"/>
      <c r="W412" s="8"/>
      <c r="Y412" s="8"/>
      <c r="Z412" s="8"/>
      <c r="AA412" s="8"/>
      <c r="AC412" s="8"/>
      <c r="AD412" s="8"/>
      <c r="AE412" s="8"/>
      <c r="AF412" s="8"/>
      <c r="AG412" s="8"/>
    </row>
    <row r="413" spans="2:33">
      <c r="B413" s="8"/>
      <c r="C413" s="8"/>
      <c r="D413" s="8"/>
      <c r="G413" s="8"/>
      <c r="H413" s="8"/>
      <c r="I413" s="8"/>
      <c r="P413" s="8"/>
      <c r="Q413" s="8"/>
      <c r="R413" s="8"/>
      <c r="S413" s="8"/>
      <c r="T413" s="8"/>
      <c r="U413" s="8"/>
      <c r="V413" s="8"/>
      <c r="W413" s="8"/>
      <c r="Y413" s="8"/>
      <c r="Z413" s="8"/>
      <c r="AA413" s="8"/>
      <c r="AC413" s="8"/>
      <c r="AD413" s="8"/>
      <c r="AE413" s="8"/>
      <c r="AF413" s="8"/>
      <c r="AG413" s="8"/>
    </row>
    <row r="414" spans="2:33">
      <c r="B414" s="8"/>
      <c r="C414" s="8"/>
      <c r="D414" s="8"/>
      <c r="G414" s="8"/>
      <c r="H414" s="8"/>
      <c r="I414" s="8"/>
      <c r="P414" s="8"/>
      <c r="Q414" s="8"/>
      <c r="R414" s="8"/>
      <c r="S414" s="8"/>
      <c r="T414" s="8"/>
      <c r="U414" s="8"/>
      <c r="V414" s="8"/>
      <c r="W414" s="8"/>
      <c r="Y414" s="8"/>
      <c r="Z414" s="8"/>
      <c r="AA414" s="8"/>
      <c r="AC414" s="8"/>
      <c r="AD414" s="8"/>
      <c r="AE414" s="8"/>
      <c r="AF414" s="8"/>
      <c r="AG414" s="8"/>
    </row>
    <row r="415" spans="2:33">
      <c r="B415" s="8"/>
      <c r="C415" s="8"/>
      <c r="D415" s="8"/>
      <c r="G415" s="8"/>
      <c r="H415" s="8"/>
      <c r="I415" s="8"/>
      <c r="P415" s="8"/>
      <c r="Q415" s="8"/>
      <c r="R415" s="8"/>
      <c r="S415" s="8"/>
      <c r="T415" s="8"/>
      <c r="U415" s="8"/>
      <c r="V415" s="8"/>
      <c r="W415" s="8"/>
      <c r="Y415" s="8"/>
      <c r="Z415" s="8"/>
      <c r="AA415" s="8"/>
      <c r="AC415" s="8"/>
      <c r="AD415" s="8"/>
      <c r="AE415" s="8"/>
      <c r="AF415" s="8"/>
      <c r="AG415" s="8"/>
    </row>
    <row r="416" spans="2:33">
      <c r="B416" s="8"/>
      <c r="C416" s="8"/>
      <c r="D416" s="8"/>
      <c r="G416" s="8"/>
      <c r="H416" s="8"/>
      <c r="I416" s="8"/>
      <c r="P416" s="8"/>
      <c r="Q416" s="8"/>
      <c r="R416" s="8"/>
      <c r="S416" s="8"/>
      <c r="T416" s="8"/>
      <c r="U416" s="8"/>
      <c r="V416" s="8"/>
      <c r="W416" s="8"/>
      <c r="Y416" s="8"/>
      <c r="Z416" s="8"/>
      <c r="AA416" s="8"/>
      <c r="AC416" s="8"/>
      <c r="AD416" s="8"/>
      <c r="AE416" s="8"/>
      <c r="AF416" s="8"/>
      <c r="AG416" s="8"/>
    </row>
    <row r="417" spans="2:33">
      <c r="B417" s="8"/>
      <c r="C417" s="8"/>
      <c r="D417" s="8"/>
      <c r="G417" s="8"/>
      <c r="H417" s="8"/>
      <c r="I417" s="8"/>
      <c r="P417" s="8"/>
      <c r="Q417" s="8"/>
      <c r="R417" s="8"/>
      <c r="S417" s="8"/>
      <c r="T417" s="8"/>
      <c r="U417" s="8"/>
      <c r="V417" s="8"/>
      <c r="W417" s="8"/>
      <c r="Y417" s="8"/>
      <c r="Z417" s="8"/>
      <c r="AA417" s="8"/>
      <c r="AC417" s="8"/>
      <c r="AD417" s="8"/>
      <c r="AE417" s="8"/>
      <c r="AF417" s="8"/>
      <c r="AG417" s="8"/>
    </row>
    <row r="418" spans="2:33">
      <c r="B418" s="8"/>
      <c r="C418" s="8"/>
      <c r="D418" s="8"/>
      <c r="G418" s="8"/>
      <c r="H418" s="8"/>
      <c r="I418" s="8"/>
      <c r="P418" s="8"/>
      <c r="Q418" s="8"/>
      <c r="R418" s="8"/>
      <c r="S418" s="8"/>
      <c r="T418" s="8"/>
      <c r="U418" s="8"/>
      <c r="V418" s="8"/>
      <c r="W418" s="8"/>
      <c r="Y418" s="8"/>
      <c r="Z418" s="8"/>
      <c r="AA418" s="8"/>
      <c r="AC418" s="8"/>
      <c r="AD418" s="8"/>
      <c r="AE418" s="8"/>
      <c r="AF418" s="8"/>
      <c r="AG418" s="8"/>
    </row>
    <row r="419" spans="2:33">
      <c r="B419" s="8"/>
      <c r="C419" s="8"/>
      <c r="D419" s="8"/>
      <c r="G419" s="8"/>
      <c r="H419" s="8"/>
      <c r="I419" s="8"/>
      <c r="P419" s="8"/>
      <c r="Q419" s="8"/>
      <c r="R419" s="8"/>
      <c r="S419" s="8"/>
      <c r="T419" s="8"/>
      <c r="U419" s="8"/>
      <c r="V419" s="8"/>
      <c r="W419" s="8"/>
      <c r="Y419" s="8"/>
      <c r="Z419" s="8"/>
      <c r="AA419" s="8"/>
      <c r="AC419" s="8"/>
      <c r="AD419" s="8"/>
      <c r="AE419" s="8"/>
      <c r="AF419" s="8"/>
      <c r="AG419" s="8"/>
    </row>
    <row r="420" spans="2:33">
      <c r="B420" s="8"/>
      <c r="C420" s="8"/>
      <c r="D420" s="8"/>
      <c r="G420" s="8"/>
      <c r="H420" s="8"/>
      <c r="I420" s="8"/>
      <c r="P420" s="8"/>
      <c r="Q420" s="8"/>
      <c r="R420" s="8"/>
      <c r="S420" s="8"/>
      <c r="T420" s="8"/>
      <c r="U420" s="8"/>
      <c r="V420" s="8"/>
      <c r="W420" s="8"/>
      <c r="Y420" s="8"/>
      <c r="Z420" s="8"/>
      <c r="AA420" s="8"/>
      <c r="AC420" s="8"/>
      <c r="AD420" s="8"/>
      <c r="AE420" s="8"/>
      <c r="AF420" s="8"/>
      <c r="AG420" s="8"/>
    </row>
    <row r="421" spans="2:33">
      <c r="B421" s="8"/>
      <c r="C421" s="8"/>
      <c r="D421" s="8"/>
      <c r="G421" s="8"/>
      <c r="H421" s="8"/>
      <c r="I421" s="8"/>
      <c r="P421" s="8"/>
      <c r="Q421" s="8"/>
      <c r="R421" s="8"/>
      <c r="S421" s="8"/>
      <c r="T421" s="8"/>
      <c r="U421" s="8"/>
      <c r="V421" s="8"/>
      <c r="W421" s="8"/>
      <c r="Y421" s="8"/>
      <c r="Z421" s="8"/>
      <c r="AA421" s="8"/>
      <c r="AC421" s="8"/>
      <c r="AD421" s="8"/>
      <c r="AE421" s="8"/>
      <c r="AF421" s="8"/>
      <c r="AG421" s="8"/>
    </row>
    <row r="422" spans="2:33">
      <c r="B422" s="8"/>
      <c r="C422" s="8"/>
      <c r="D422" s="8"/>
      <c r="G422" s="8"/>
      <c r="H422" s="8"/>
      <c r="I422" s="8"/>
      <c r="P422" s="8"/>
      <c r="Q422" s="8"/>
      <c r="R422" s="8"/>
      <c r="S422" s="8"/>
      <c r="T422" s="8"/>
      <c r="U422" s="8"/>
      <c r="V422" s="8"/>
      <c r="W422" s="8"/>
      <c r="Y422" s="8"/>
      <c r="Z422" s="8"/>
      <c r="AA422" s="8"/>
      <c r="AC422" s="8"/>
      <c r="AD422" s="8"/>
      <c r="AE422" s="8"/>
      <c r="AF422" s="8"/>
      <c r="AG422" s="8"/>
    </row>
    <row r="423" spans="2:33">
      <c r="B423" s="8"/>
      <c r="C423" s="8"/>
      <c r="D423" s="8"/>
      <c r="G423" s="8"/>
      <c r="H423" s="8"/>
      <c r="I423" s="8"/>
      <c r="P423" s="8"/>
      <c r="Q423" s="8"/>
      <c r="R423" s="8"/>
      <c r="S423" s="8"/>
      <c r="T423" s="8"/>
      <c r="U423" s="8"/>
      <c r="V423" s="8"/>
      <c r="W423" s="8"/>
      <c r="Y423" s="8"/>
      <c r="Z423" s="8"/>
      <c r="AA423" s="8"/>
      <c r="AC423" s="8"/>
      <c r="AD423" s="8"/>
      <c r="AE423" s="8"/>
      <c r="AF423" s="8"/>
      <c r="AG423" s="8"/>
    </row>
    <row r="424" spans="2:33">
      <c r="B424" s="8"/>
      <c r="C424" s="8"/>
      <c r="D424" s="8"/>
      <c r="G424" s="8"/>
      <c r="H424" s="8"/>
      <c r="I424" s="8"/>
      <c r="P424" s="8"/>
      <c r="Q424" s="8"/>
      <c r="R424" s="8"/>
      <c r="S424" s="8"/>
      <c r="T424" s="8"/>
      <c r="U424" s="8"/>
      <c r="V424" s="8"/>
      <c r="W424" s="8"/>
      <c r="Y424" s="8"/>
      <c r="Z424" s="8"/>
      <c r="AA424" s="8"/>
      <c r="AC424" s="8"/>
      <c r="AD424" s="8"/>
      <c r="AE424" s="8"/>
      <c r="AF424" s="8"/>
      <c r="AG424" s="8"/>
    </row>
    <row r="425" spans="2:33">
      <c r="B425" s="8"/>
      <c r="C425" s="8"/>
      <c r="D425" s="8"/>
      <c r="G425" s="8"/>
      <c r="H425" s="8"/>
      <c r="I425" s="8"/>
      <c r="P425" s="8"/>
      <c r="Q425" s="8"/>
      <c r="R425" s="8"/>
      <c r="S425" s="8"/>
      <c r="T425" s="8"/>
      <c r="U425" s="8"/>
      <c r="V425" s="8"/>
      <c r="W425" s="8"/>
      <c r="Y425" s="8"/>
      <c r="Z425" s="8"/>
      <c r="AA425" s="8"/>
      <c r="AC425" s="8"/>
      <c r="AD425" s="8"/>
      <c r="AE425" s="8"/>
      <c r="AF425" s="8"/>
      <c r="AG425" s="8"/>
    </row>
    <row r="426" spans="2:33">
      <c r="B426" s="8"/>
      <c r="C426" s="8"/>
      <c r="D426" s="8"/>
      <c r="G426" s="8"/>
      <c r="H426" s="8"/>
      <c r="I426" s="8"/>
      <c r="P426" s="8"/>
      <c r="Q426" s="8"/>
      <c r="R426" s="8"/>
      <c r="S426" s="8"/>
      <c r="T426" s="8"/>
      <c r="U426" s="8"/>
      <c r="V426" s="8"/>
      <c r="W426" s="8"/>
      <c r="Y426" s="8"/>
      <c r="Z426" s="8"/>
      <c r="AA426" s="8"/>
      <c r="AC426" s="8"/>
      <c r="AD426" s="8"/>
      <c r="AE426" s="8"/>
      <c r="AF426" s="8"/>
      <c r="AG426" s="8"/>
    </row>
    <row r="427" spans="2:33">
      <c r="B427" s="8"/>
      <c r="C427" s="8"/>
      <c r="D427" s="8"/>
      <c r="G427" s="8"/>
      <c r="H427" s="8"/>
      <c r="I427" s="8"/>
      <c r="P427" s="8"/>
      <c r="Q427" s="8"/>
      <c r="R427" s="8"/>
      <c r="S427" s="8"/>
      <c r="T427" s="8"/>
      <c r="U427" s="8"/>
      <c r="V427" s="8"/>
      <c r="W427" s="8"/>
      <c r="Y427" s="8"/>
      <c r="Z427" s="8"/>
      <c r="AA427" s="8"/>
      <c r="AC427" s="8"/>
      <c r="AD427" s="8"/>
      <c r="AE427" s="8"/>
      <c r="AF427" s="8"/>
      <c r="AG427" s="8"/>
    </row>
    <row r="428" spans="2:33">
      <c r="B428" s="8"/>
      <c r="C428" s="8"/>
      <c r="D428" s="8"/>
      <c r="G428" s="8"/>
      <c r="H428" s="8"/>
      <c r="I428" s="8"/>
      <c r="P428" s="8"/>
      <c r="Q428" s="8"/>
      <c r="R428" s="8"/>
      <c r="S428" s="8"/>
      <c r="T428" s="8"/>
      <c r="U428" s="8"/>
      <c r="V428" s="8"/>
      <c r="W428" s="8"/>
      <c r="Y428" s="8"/>
      <c r="Z428" s="8"/>
      <c r="AA428" s="8"/>
      <c r="AC428" s="8"/>
      <c r="AD428" s="8"/>
      <c r="AE428" s="8"/>
      <c r="AF428" s="8"/>
      <c r="AG428" s="8"/>
    </row>
    <row r="429" spans="2:33">
      <c r="B429" s="8"/>
      <c r="C429" s="8"/>
      <c r="D429" s="8"/>
      <c r="G429" s="8"/>
      <c r="H429" s="8"/>
      <c r="I429" s="8"/>
      <c r="P429" s="8"/>
      <c r="Q429" s="8"/>
      <c r="R429" s="8"/>
      <c r="S429" s="8"/>
      <c r="T429" s="8"/>
      <c r="U429" s="8"/>
      <c r="V429" s="8"/>
      <c r="W429" s="8"/>
      <c r="Y429" s="8"/>
      <c r="Z429" s="8"/>
      <c r="AA429" s="8"/>
      <c r="AC429" s="8"/>
      <c r="AD429" s="8"/>
      <c r="AE429" s="8"/>
      <c r="AF429" s="8"/>
      <c r="AG429" s="8"/>
    </row>
    <row r="430" spans="2:33">
      <c r="B430" s="8"/>
      <c r="C430" s="8"/>
      <c r="D430" s="8"/>
      <c r="G430" s="8"/>
      <c r="H430" s="8"/>
      <c r="I430" s="8"/>
      <c r="P430" s="8"/>
      <c r="Q430" s="8"/>
      <c r="R430" s="8"/>
      <c r="S430" s="8"/>
      <c r="T430" s="8"/>
      <c r="U430" s="8"/>
      <c r="V430" s="8"/>
      <c r="W430" s="8"/>
      <c r="Y430" s="8"/>
      <c r="Z430" s="8"/>
      <c r="AA430" s="8"/>
      <c r="AC430" s="8"/>
      <c r="AD430" s="8"/>
      <c r="AE430" s="8"/>
      <c r="AF430" s="8"/>
      <c r="AG430" s="8"/>
    </row>
    <row r="431" spans="2:33">
      <c r="B431" s="8"/>
      <c r="C431" s="8"/>
      <c r="D431" s="8"/>
      <c r="G431" s="8"/>
      <c r="H431" s="8"/>
      <c r="I431" s="8"/>
      <c r="P431" s="8"/>
      <c r="Q431" s="8"/>
      <c r="R431" s="8"/>
      <c r="S431" s="8"/>
      <c r="T431" s="8"/>
      <c r="U431" s="8"/>
      <c r="V431" s="8"/>
      <c r="W431" s="8"/>
      <c r="Y431" s="8"/>
      <c r="Z431" s="8"/>
      <c r="AA431" s="8"/>
      <c r="AC431" s="8"/>
      <c r="AD431" s="8"/>
      <c r="AE431" s="8"/>
      <c r="AF431" s="8"/>
      <c r="AG431" s="8"/>
    </row>
    <row r="432" spans="2:33">
      <c r="B432" s="8"/>
      <c r="C432" s="8"/>
      <c r="D432" s="8"/>
      <c r="G432" s="8"/>
      <c r="H432" s="8"/>
      <c r="I432" s="8"/>
      <c r="P432" s="8"/>
      <c r="Q432" s="8"/>
      <c r="R432" s="8"/>
      <c r="S432" s="8"/>
      <c r="T432" s="8"/>
      <c r="U432" s="8"/>
      <c r="V432" s="8"/>
      <c r="W432" s="8"/>
      <c r="Y432" s="8"/>
      <c r="Z432" s="8"/>
      <c r="AA432" s="8"/>
      <c r="AC432" s="8"/>
      <c r="AD432" s="8"/>
      <c r="AE432" s="8"/>
      <c r="AF432" s="8"/>
      <c r="AG432" s="8"/>
    </row>
    <row r="433" spans="2:33">
      <c r="B433" s="8"/>
      <c r="C433" s="8"/>
      <c r="D433" s="8"/>
      <c r="G433" s="8"/>
      <c r="H433" s="8"/>
      <c r="I433" s="8"/>
      <c r="P433" s="8"/>
      <c r="Q433" s="8"/>
      <c r="R433" s="8"/>
      <c r="S433" s="8"/>
      <c r="T433" s="8"/>
      <c r="U433" s="8"/>
      <c r="V433" s="8"/>
      <c r="W433" s="8"/>
      <c r="Y433" s="8"/>
      <c r="Z433" s="8"/>
      <c r="AA433" s="8"/>
      <c r="AC433" s="8"/>
      <c r="AD433" s="8"/>
      <c r="AE433" s="8"/>
      <c r="AF433" s="8"/>
      <c r="AG433" s="8"/>
    </row>
    <row r="434" spans="2:33">
      <c r="B434" s="8"/>
      <c r="C434" s="8"/>
      <c r="D434" s="8"/>
      <c r="G434" s="8"/>
      <c r="H434" s="8"/>
      <c r="I434" s="8"/>
      <c r="P434" s="8"/>
      <c r="Q434" s="8"/>
      <c r="R434" s="8"/>
      <c r="S434" s="8"/>
      <c r="T434" s="8"/>
      <c r="U434" s="8"/>
      <c r="V434" s="8"/>
      <c r="W434" s="8"/>
      <c r="Y434" s="8"/>
      <c r="Z434" s="8"/>
      <c r="AA434" s="8"/>
      <c r="AC434" s="8"/>
      <c r="AD434" s="8"/>
      <c r="AE434" s="8"/>
      <c r="AF434" s="8"/>
      <c r="AG434" s="8"/>
    </row>
    <row r="435" spans="2:33">
      <c r="B435" s="8"/>
      <c r="C435" s="8"/>
      <c r="D435" s="8"/>
      <c r="G435" s="8"/>
      <c r="H435" s="8"/>
      <c r="I435" s="8"/>
      <c r="P435" s="8"/>
      <c r="Q435" s="8"/>
      <c r="R435" s="8"/>
      <c r="S435" s="8"/>
      <c r="T435" s="8"/>
      <c r="U435" s="8"/>
      <c r="V435" s="8"/>
      <c r="W435" s="8"/>
      <c r="Y435" s="8"/>
      <c r="Z435" s="8"/>
      <c r="AA435" s="8"/>
      <c r="AC435" s="8"/>
      <c r="AD435" s="8"/>
      <c r="AE435" s="8"/>
      <c r="AF435" s="8"/>
      <c r="AG435" s="8"/>
    </row>
    <row r="436" spans="2:33">
      <c r="B436" s="8"/>
      <c r="C436" s="8"/>
      <c r="D436" s="8"/>
      <c r="G436" s="8"/>
      <c r="H436" s="8"/>
      <c r="I436" s="8"/>
      <c r="P436" s="8"/>
      <c r="Q436" s="8"/>
      <c r="R436" s="8"/>
      <c r="S436" s="8"/>
      <c r="T436" s="8"/>
      <c r="U436" s="8"/>
      <c r="V436" s="8"/>
      <c r="W436" s="8"/>
      <c r="Y436" s="8"/>
      <c r="Z436" s="8"/>
      <c r="AA436" s="8"/>
      <c r="AC436" s="8"/>
      <c r="AD436" s="8"/>
      <c r="AE436" s="8"/>
      <c r="AF436" s="8"/>
      <c r="AG436" s="8"/>
    </row>
    <row r="437" spans="2:33">
      <c r="B437" s="8"/>
      <c r="C437" s="8"/>
      <c r="D437" s="8"/>
      <c r="G437" s="8"/>
      <c r="H437" s="8"/>
      <c r="I437" s="8"/>
      <c r="P437" s="8"/>
      <c r="Q437" s="8"/>
      <c r="R437" s="8"/>
      <c r="S437" s="8"/>
      <c r="T437" s="8"/>
      <c r="U437" s="8"/>
      <c r="V437" s="8"/>
      <c r="W437" s="8"/>
      <c r="Y437" s="8"/>
      <c r="Z437" s="8"/>
      <c r="AA437" s="8"/>
      <c r="AC437" s="8"/>
      <c r="AD437" s="8"/>
      <c r="AE437" s="8"/>
      <c r="AF437" s="8"/>
      <c r="AG437" s="8"/>
    </row>
    <row r="438" spans="2:33">
      <c r="B438" s="8"/>
      <c r="C438" s="8"/>
      <c r="D438" s="8"/>
      <c r="G438" s="8"/>
      <c r="H438" s="8"/>
      <c r="I438" s="8"/>
      <c r="P438" s="8"/>
      <c r="Q438" s="8"/>
      <c r="R438" s="8"/>
      <c r="S438" s="8"/>
      <c r="T438" s="8"/>
      <c r="U438" s="8"/>
      <c r="V438" s="8"/>
      <c r="W438" s="8"/>
      <c r="Y438" s="8"/>
      <c r="Z438" s="8"/>
      <c r="AA438" s="8"/>
      <c r="AC438" s="8"/>
      <c r="AD438" s="8"/>
      <c r="AE438" s="8"/>
      <c r="AF438" s="8"/>
      <c r="AG438" s="8"/>
    </row>
    <row r="439" spans="2:33">
      <c r="B439" s="8"/>
      <c r="C439" s="8"/>
      <c r="D439" s="8"/>
      <c r="G439" s="8"/>
      <c r="H439" s="8"/>
      <c r="I439" s="8"/>
      <c r="P439" s="8"/>
      <c r="Q439" s="8"/>
      <c r="R439" s="8"/>
      <c r="S439" s="8"/>
      <c r="T439" s="8"/>
      <c r="U439" s="8"/>
      <c r="V439" s="8"/>
      <c r="W439" s="8"/>
      <c r="Y439" s="8"/>
      <c r="Z439" s="8"/>
      <c r="AA439" s="8"/>
      <c r="AC439" s="8"/>
      <c r="AD439" s="8"/>
      <c r="AE439" s="8"/>
      <c r="AF439" s="8"/>
      <c r="AG439" s="8"/>
    </row>
    <row r="440" spans="2:33">
      <c r="B440" s="8"/>
      <c r="C440" s="8"/>
      <c r="D440" s="8"/>
      <c r="G440" s="8"/>
      <c r="H440" s="8"/>
      <c r="I440" s="8"/>
      <c r="P440" s="8"/>
      <c r="Q440" s="8"/>
      <c r="R440" s="8"/>
      <c r="S440" s="8"/>
      <c r="T440" s="8"/>
      <c r="U440" s="8"/>
      <c r="V440" s="8"/>
      <c r="W440" s="8"/>
      <c r="Y440" s="8"/>
      <c r="Z440" s="8"/>
      <c r="AA440" s="8"/>
      <c r="AC440" s="8"/>
      <c r="AD440" s="8"/>
      <c r="AE440" s="8"/>
      <c r="AF440" s="8"/>
      <c r="AG440" s="8"/>
    </row>
    <row r="441" spans="2:33">
      <c r="B441" s="8"/>
      <c r="C441" s="8"/>
      <c r="D441" s="8"/>
      <c r="G441" s="8"/>
      <c r="H441" s="8"/>
      <c r="I441" s="8"/>
      <c r="P441" s="8"/>
      <c r="Q441" s="8"/>
      <c r="R441" s="8"/>
      <c r="S441" s="8"/>
      <c r="T441" s="8"/>
      <c r="U441" s="8"/>
      <c r="V441" s="8"/>
      <c r="W441" s="8"/>
      <c r="Y441" s="8"/>
      <c r="Z441" s="8"/>
      <c r="AA441" s="8"/>
      <c r="AC441" s="8"/>
      <c r="AD441" s="8"/>
      <c r="AE441" s="8"/>
      <c r="AF441" s="8"/>
      <c r="AG441" s="8"/>
    </row>
    <row r="442" spans="2:33">
      <c r="B442" s="8"/>
      <c r="C442" s="8"/>
      <c r="D442" s="8"/>
      <c r="G442" s="8"/>
      <c r="H442" s="8"/>
      <c r="I442" s="8"/>
      <c r="P442" s="8"/>
      <c r="Q442" s="8"/>
      <c r="R442" s="8"/>
      <c r="S442" s="8"/>
      <c r="T442" s="8"/>
      <c r="U442" s="8"/>
      <c r="V442" s="8"/>
      <c r="W442" s="8"/>
      <c r="Y442" s="8"/>
      <c r="Z442" s="8"/>
      <c r="AA442" s="8"/>
      <c r="AC442" s="8"/>
      <c r="AD442" s="8"/>
      <c r="AE442" s="8"/>
      <c r="AF442" s="8"/>
      <c r="AG442" s="8"/>
    </row>
    <row r="443" spans="2:33">
      <c r="B443" s="8"/>
      <c r="C443" s="8"/>
      <c r="D443" s="8"/>
      <c r="G443" s="8"/>
      <c r="H443" s="8"/>
      <c r="I443" s="8"/>
      <c r="P443" s="8"/>
      <c r="Q443" s="8"/>
      <c r="R443" s="8"/>
      <c r="S443" s="8"/>
      <c r="T443" s="8"/>
      <c r="U443" s="8"/>
      <c r="V443" s="8"/>
      <c r="W443" s="8"/>
      <c r="Y443" s="8"/>
      <c r="Z443" s="8"/>
      <c r="AA443" s="8"/>
      <c r="AC443" s="8"/>
      <c r="AD443" s="8"/>
      <c r="AE443" s="8"/>
      <c r="AF443" s="8"/>
      <c r="AG443" s="8"/>
    </row>
    <row r="444" spans="2:33">
      <c r="B444" s="8"/>
      <c r="C444" s="8"/>
      <c r="D444" s="8"/>
      <c r="G444" s="8"/>
      <c r="H444" s="8"/>
      <c r="I444" s="8"/>
      <c r="P444" s="8"/>
      <c r="Q444" s="8"/>
      <c r="R444" s="8"/>
      <c r="S444" s="8"/>
      <c r="T444" s="8"/>
      <c r="U444" s="8"/>
      <c r="V444" s="8"/>
      <c r="W444" s="8"/>
      <c r="Y444" s="8"/>
      <c r="Z444" s="8"/>
      <c r="AA444" s="8"/>
      <c r="AC444" s="8"/>
      <c r="AD444" s="8"/>
      <c r="AE444" s="8"/>
      <c r="AF444" s="8"/>
      <c r="AG444" s="8"/>
    </row>
    <row r="445" spans="2:33">
      <c r="B445" s="8"/>
      <c r="C445" s="8"/>
      <c r="D445" s="8"/>
      <c r="G445" s="8"/>
      <c r="H445" s="8"/>
      <c r="I445" s="8"/>
      <c r="P445" s="8"/>
      <c r="Q445" s="8"/>
      <c r="R445" s="8"/>
      <c r="S445" s="8"/>
      <c r="T445" s="8"/>
      <c r="U445" s="8"/>
      <c r="V445" s="8"/>
      <c r="W445" s="8"/>
      <c r="Y445" s="8"/>
      <c r="Z445" s="8"/>
      <c r="AA445" s="8"/>
      <c r="AC445" s="8"/>
      <c r="AD445" s="8"/>
      <c r="AE445" s="8"/>
      <c r="AF445" s="8"/>
      <c r="AG445" s="8"/>
    </row>
    <row r="446" spans="2:33">
      <c r="B446" s="8"/>
      <c r="C446" s="8"/>
      <c r="D446" s="8"/>
      <c r="G446" s="8"/>
      <c r="H446" s="8"/>
      <c r="I446" s="8"/>
      <c r="P446" s="8"/>
      <c r="Q446" s="8"/>
      <c r="R446" s="8"/>
      <c r="S446" s="8"/>
      <c r="T446" s="8"/>
      <c r="U446" s="8"/>
      <c r="V446" s="8"/>
      <c r="W446" s="8"/>
      <c r="Y446" s="8"/>
      <c r="Z446" s="8"/>
      <c r="AA446" s="8"/>
      <c r="AC446" s="8"/>
      <c r="AD446" s="8"/>
      <c r="AE446" s="8"/>
      <c r="AF446" s="8"/>
      <c r="AG446" s="8"/>
    </row>
    <row r="447" spans="2:33">
      <c r="B447" s="8"/>
      <c r="C447" s="8"/>
      <c r="D447" s="8"/>
      <c r="G447" s="8"/>
      <c r="H447" s="8"/>
      <c r="I447" s="8"/>
      <c r="P447" s="8"/>
      <c r="Q447" s="8"/>
      <c r="R447" s="8"/>
      <c r="S447" s="8"/>
      <c r="T447" s="8"/>
      <c r="U447" s="8"/>
      <c r="V447" s="8"/>
      <c r="W447" s="8"/>
      <c r="Y447" s="8"/>
      <c r="Z447" s="8"/>
      <c r="AA447" s="8"/>
      <c r="AC447" s="8"/>
      <c r="AD447" s="8"/>
      <c r="AE447" s="8"/>
      <c r="AF447" s="8"/>
      <c r="AG447" s="8"/>
    </row>
    <row r="448" spans="2:33">
      <c r="B448" s="8"/>
      <c r="C448" s="8"/>
      <c r="D448" s="8"/>
      <c r="G448" s="8"/>
      <c r="H448" s="8"/>
      <c r="I448" s="8"/>
      <c r="P448" s="8"/>
      <c r="Q448" s="8"/>
      <c r="R448" s="8"/>
      <c r="S448" s="8"/>
      <c r="T448" s="8"/>
      <c r="U448" s="8"/>
      <c r="V448" s="8"/>
      <c r="W448" s="8"/>
      <c r="Y448" s="8"/>
      <c r="Z448" s="8"/>
      <c r="AA448" s="8"/>
      <c r="AC448" s="8"/>
      <c r="AD448" s="8"/>
      <c r="AE448" s="8"/>
      <c r="AF448" s="8"/>
      <c r="AG448" s="8"/>
    </row>
    <row r="449" spans="2:33">
      <c r="B449" s="8"/>
      <c r="C449" s="8"/>
      <c r="D449" s="8"/>
      <c r="G449" s="8"/>
      <c r="H449" s="8"/>
      <c r="I449" s="8"/>
      <c r="P449" s="8"/>
      <c r="Q449" s="8"/>
      <c r="R449" s="8"/>
      <c r="S449" s="8"/>
      <c r="T449" s="8"/>
      <c r="U449" s="8"/>
      <c r="V449" s="8"/>
      <c r="W449" s="8"/>
      <c r="Y449" s="8"/>
      <c r="Z449" s="8"/>
      <c r="AA449" s="8"/>
      <c r="AC449" s="8"/>
      <c r="AD449" s="8"/>
      <c r="AE449" s="8"/>
      <c r="AF449" s="8"/>
      <c r="AG449" s="8"/>
    </row>
    <row r="450" spans="2:33">
      <c r="B450" s="8"/>
      <c r="C450" s="8"/>
      <c r="D450" s="8"/>
      <c r="G450" s="8"/>
      <c r="H450" s="8"/>
      <c r="I450" s="8"/>
      <c r="P450" s="8"/>
      <c r="Q450" s="8"/>
      <c r="R450" s="8"/>
      <c r="S450" s="8"/>
      <c r="T450" s="8"/>
      <c r="U450" s="8"/>
      <c r="V450" s="8"/>
      <c r="W450" s="8"/>
      <c r="Y450" s="8"/>
      <c r="Z450" s="8"/>
      <c r="AA450" s="8"/>
      <c r="AC450" s="8"/>
      <c r="AD450" s="8"/>
      <c r="AE450" s="8"/>
      <c r="AF450" s="8"/>
      <c r="AG450" s="8"/>
    </row>
    <row r="451" spans="2:33">
      <c r="B451" s="8"/>
      <c r="C451" s="8"/>
      <c r="D451" s="8"/>
      <c r="G451" s="8"/>
      <c r="H451" s="8"/>
      <c r="I451" s="8"/>
      <c r="P451" s="8"/>
      <c r="Q451" s="8"/>
      <c r="R451" s="8"/>
      <c r="S451" s="8"/>
      <c r="T451" s="8"/>
      <c r="U451" s="8"/>
      <c r="V451" s="8"/>
      <c r="W451" s="8"/>
      <c r="Y451" s="8"/>
      <c r="Z451" s="8"/>
      <c r="AA451" s="8"/>
      <c r="AC451" s="8"/>
      <c r="AD451" s="8"/>
      <c r="AE451" s="8"/>
      <c r="AF451" s="8"/>
      <c r="AG451" s="8"/>
    </row>
    <row r="452" spans="2:33">
      <c r="B452" s="8"/>
      <c r="C452" s="8"/>
      <c r="D452" s="8"/>
      <c r="G452" s="8"/>
      <c r="H452" s="8"/>
      <c r="I452" s="8"/>
      <c r="P452" s="8"/>
      <c r="Q452" s="8"/>
      <c r="R452" s="8"/>
      <c r="S452" s="8"/>
      <c r="T452" s="8"/>
      <c r="U452" s="8"/>
      <c r="V452" s="8"/>
      <c r="W452" s="8"/>
      <c r="Y452" s="8"/>
      <c r="Z452" s="8"/>
      <c r="AA452" s="8"/>
      <c r="AC452" s="8"/>
      <c r="AD452" s="8"/>
      <c r="AE452" s="8"/>
      <c r="AF452" s="8"/>
      <c r="AG452" s="8"/>
    </row>
    <row r="453" spans="2:33">
      <c r="B453" s="8"/>
      <c r="C453" s="8"/>
      <c r="D453" s="8"/>
      <c r="G453" s="8"/>
      <c r="H453" s="8"/>
      <c r="I453" s="8"/>
      <c r="P453" s="8"/>
      <c r="Q453" s="8"/>
      <c r="R453" s="8"/>
      <c r="S453" s="8"/>
      <c r="T453" s="8"/>
      <c r="U453" s="8"/>
      <c r="V453" s="8"/>
      <c r="W453" s="8"/>
      <c r="Y453" s="8"/>
      <c r="Z453" s="8"/>
      <c r="AA453" s="8"/>
      <c r="AC453" s="8"/>
      <c r="AD453" s="8"/>
      <c r="AE453" s="8"/>
      <c r="AF453" s="8"/>
      <c r="AG453" s="8"/>
    </row>
    <row r="454" spans="2:33">
      <c r="B454" s="8"/>
      <c r="C454" s="8"/>
      <c r="D454" s="8"/>
      <c r="G454" s="8"/>
      <c r="H454" s="8"/>
      <c r="I454" s="8"/>
      <c r="P454" s="8"/>
      <c r="Q454" s="8"/>
      <c r="R454" s="8"/>
      <c r="S454" s="8"/>
      <c r="T454" s="8"/>
      <c r="U454" s="8"/>
      <c r="V454" s="8"/>
      <c r="W454" s="8"/>
      <c r="Y454" s="8"/>
      <c r="Z454" s="8"/>
      <c r="AA454" s="8"/>
      <c r="AC454" s="8"/>
      <c r="AD454" s="8"/>
      <c r="AE454" s="8"/>
      <c r="AF454" s="8"/>
      <c r="AG454" s="8"/>
    </row>
    <row r="455" spans="2:33">
      <c r="B455" s="8"/>
      <c r="C455" s="8"/>
      <c r="D455" s="8"/>
      <c r="G455" s="8"/>
      <c r="H455" s="8"/>
      <c r="I455" s="8"/>
      <c r="P455" s="8"/>
      <c r="Q455" s="8"/>
      <c r="R455" s="8"/>
      <c r="S455" s="8"/>
      <c r="T455" s="8"/>
      <c r="U455" s="8"/>
      <c r="V455" s="8"/>
      <c r="W455" s="8"/>
      <c r="Y455" s="8"/>
      <c r="Z455" s="8"/>
      <c r="AA455" s="8"/>
      <c r="AC455" s="8"/>
      <c r="AD455" s="8"/>
      <c r="AE455" s="8"/>
      <c r="AF455" s="8"/>
      <c r="AG455" s="8"/>
    </row>
    <row r="456" spans="2:33">
      <c r="B456" s="8"/>
      <c r="C456" s="8"/>
      <c r="D456" s="8"/>
      <c r="G456" s="8"/>
      <c r="H456" s="8"/>
      <c r="I456" s="8"/>
      <c r="P456" s="8"/>
      <c r="Q456" s="8"/>
      <c r="R456" s="8"/>
      <c r="S456" s="8"/>
      <c r="T456" s="8"/>
      <c r="U456" s="8"/>
      <c r="V456" s="8"/>
      <c r="W456" s="8"/>
      <c r="Y456" s="8"/>
      <c r="Z456" s="8"/>
      <c r="AA456" s="8"/>
      <c r="AC456" s="8"/>
      <c r="AD456" s="8"/>
      <c r="AE456" s="8"/>
      <c r="AF456" s="8"/>
      <c r="AG456" s="8"/>
    </row>
    <row r="457" spans="2:33">
      <c r="B457" s="8"/>
      <c r="C457" s="8"/>
      <c r="D457" s="8"/>
      <c r="G457" s="8"/>
      <c r="H457" s="8"/>
      <c r="I457" s="8"/>
      <c r="P457" s="8"/>
      <c r="Q457" s="8"/>
      <c r="R457" s="8"/>
      <c r="S457" s="8"/>
      <c r="T457" s="8"/>
      <c r="U457" s="8"/>
      <c r="V457" s="8"/>
      <c r="W457" s="8"/>
      <c r="Y457" s="8"/>
      <c r="Z457" s="8"/>
      <c r="AA457" s="8"/>
      <c r="AC457" s="8"/>
      <c r="AD457" s="8"/>
      <c r="AE457" s="8"/>
      <c r="AF457" s="8"/>
      <c r="AG457" s="8"/>
    </row>
    <row r="458" spans="2:33">
      <c r="B458" s="8"/>
      <c r="C458" s="8"/>
      <c r="D458" s="8"/>
      <c r="G458" s="8"/>
      <c r="H458" s="8"/>
      <c r="I458" s="8"/>
      <c r="P458" s="8"/>
      <c r="Q458" s="8"/>
      <c r="R458" s="8"/>
      <c r="S458" s="8"/>
      <c r="T458" s="8"/>
      <c r="U458" s="8"/>
      <c r="V458" s="8"/>
      <c r="W458" s="8"/>
      <c r="Y458" s="8"/>
      <c r="Z458" s="8"/>
      <c r="AA458" s="8"/>
      <c r="AC458" s="8"/>
      <c r="AD458" s="8"/>
      <c r="AE458" s="8"/>
      <c r="AF458" s="8"/>
      <c r="AG458" s="8"/>
    </row>
    <row r="459" spans="2:33">
      <c r="B459" s="8"/>
      <c r="C459" s="8"/>
      <c r="D459" s="8"/>
      <c r="G459" s="8"/>
      <c r="H459" s="8"/>
      <c r="I459" s="8"/>
      <c r="P459" s="8"/>
      <c r="Q459" s="8"/>
      <c r="R459" s="8"/>
      <c r="S459" s="8"/>
      <c r="T459" s="8"/>
      <c r="U459" s="8"/>
      <c r="V459" s="8"/>
      <c r="W459" s="8"/>
      <c r="Y459" s="8"/>
      <c r="Z459" s="8"/>
      <c r="AA459" s="8"/>
      <c r="AC459" s="8"/>
      <c r="AD459" s="8"/>
      <c r="AE459" s="8"/>
      <c r="AF459" s="8"/>
      <c r="AG459" s="8"/>
    </row>
    <row r="460" spans="2:33">
      <c r="B460" s="8"/>
      <c r="C460" s="8"/>
      <c r="D460" s="8"/>
      <c r="G460" s="8"/>
      <c r="H460" s="8"/>
      <c r="I460" s="8"/>
      <c r="P460" s="8"/>
      <c r="Q460" s="8"/>
      <c r="R460" s="8"/>
      <c r="S460" s="8"/>
      <c r="T460" s="8"/>
      <c r="U460" s="8"/>
      <c r="V460" s="8"/>
      <c r="W460" s="8"/>
      <c r="Y460" s="8"/>
      <c r="Z460" s="8"/>
      <c r="AA460" s="8"/>
      <c r="AC460" s="8"/>
      <c r="AD460" s="8"/>
      <c r="AE460" s="8"/>
      <c r="AF460" s="8"/>
      <c r="AG460" s="8"/>
    </row>
    <row r="461" spans="2:33">
      <c r="B461" s="8"/>
      <c r="C461" s="8"/>
      <c r="D461" s="8"/>
      <c r="G461" s="8"/>
      <c r="H461" s="8"/>
      <c r="I461" s="8"/>
      <c r="P461" s="8"/>
      <c r="Q461" s="8"/>
      <c r="R461" s="8"/>
      <c r="S461" s="8"/>
      <c r="T461" s="8"/>
      <c r="U461" s="8"/>
      <c r="V461" s="8"/>
      <c r="W461" s="8"/>
      <c r="Y461" s="8"/>
      <c r="Z461" s="8"/>
      <c r="AA461" s="8"/>
      <c r="AC461" s="8"/>
      <c r="AD461" s="8"/>
      <c r="AE461" s="8"/>
      <c r="AF461" s="8"/>
      <c r="AG461" s="8"/>
    </row>
    <row r="462" spans="2:33">
      <c r="B462" s="8"/>
      <c r="C462" s="8"/>
      <c r="D462" s="8"/>
      <c r="G462" s="8"/>
      <c r="H462" s="8"/>
      <c r="I462" s="8"/>
      <c r="P462" s="8"/>
      <c r="Q462" s="8"/>
      <c r="R462" s="8"/>
      <c r="S462" s="8"/>
      <c r="T462" s="8"/>
      <c r="U462" s="8"/>
      <c r="V462" s="8"/>
      <c r="W462" s="8"/>
      <c r="Y462" s="8"/>
      <c r="Z462" s="8"/>
      <c r="AA462" s="8"/>
      <c r="AC462" s="8"/>
      <c r="AD462" s="8"/>
      <c r="AE462" s="8"/>
      <c r="AF462" s="8"/>
      <c r="AG462" s="8"/>
    </row>
    <row r="463" spans="2:33">
      <c r="B463" s="8"/>
      <c r="C463" s="8"/>
      <c r="D463" s="8"/>
      <c r="G463" s="8"/>
      <c r="H463" s="8"/>
      <c r="I463" s="8"/>
      <c r="P463" s="8"/>
      <c r="Q463" s="8"/>
      <c r="R463" s="8"/>
      <c r="S463" s="8"/>
      <c r="T463" s="8"/>
      <c r="U463" s="8"/>
      <c r="V463" s="8"/>
      <c r="W463" s="8"/>
      <c r="Y463" s="8"/>
      <c r="Z463" s="8"/>
      <c r="AA463" s="8"/>
      <c r="AC463" s="8"/>
      <c r="AD463" s="8"/>
      <c r="AE463" s="8"/>
      <c r="AF463" s="8"/>
      <c r="AG463" s="8"/>
    </row>
    <row r="464" spans="2:33">
      <c r="B464" s="8"/>
      <c r="C464" s="8"/>
      <c r="D464" s="8"/>
      <c r="G464" s="8"/>
      <c r="H464" s="8"/>
      <c r="I464" s="8"/>
      <c r="P464" s="8"/>
      <c r="Q464" s="8"/>
      <c r="R464" s="8"/>
      <c r="S464" s="8"/>
      <c r="T464" s="8"/>
      <c r="U464" s="8"/>
      <c r="V464" s="8"/>
      <c r="W464" s="8"/>
      <c r="Y464" s="8"/>
      <c r="Z464" s="8"/>
      <c r="AA464" s="8"/>
      <c r="AC464" s="8"/>
      <c r="AD464" s="8"/>
      <c r="AE464" s="8"/>
      <c r="AF464" s="8"/>
      <c r="AG464" s="8"/>
    </row>
    <row r="465" spans="2:33">
      <c r="B465" s="8"/>
      <c r="C465" s="8"/>
      <c r="D465" s="8"/>
      <c r="G465" s="8"/>
      <c r="H465" s="8"/>
      <c r="I465" s="8"/>
      <c r="P465" s="8"/>
      <c r="Q465" s="8"/>
      <c r="R465" s="8"/>
      <c r="S465" s="8"/>
      <c r="T465" s="8"/>
      <c r="U465" s="8"/>
      <c r="V465" s="8"/>
      <c r="W465" s="8"/>
      <c r="Y465" s="8"/>
      <c r="Z465" s="8"/>
      <c r="AA465" s="8"/>
      <c r="AC465" s="8"/>
      <c r="AD465" s="8"/>
      <c r="AE465" s="8"/>
      <c r="AF465" s="8"/>
      <c r="AG465" s="8"/>
    </row>
    <row r="466" spans="2:33">
      <c r="B466" s="8"/>
      <c r="C466" s="8"/>
      <c r="D466" s="8"/>
      <c r="G466" s="8"/>
      <c r="H466" s="8"/>
      <c r="I466" s="8"/>
      <c r="P466" s="8"/>
      <c r="Q466" s="8"/>
      <c r="R466" s="8"/>
      <c r="S466" s="8"/>
      <c r="T466" s="8"/>
      <c r="U466" s="8"/>
      <c r="V466" s="8"/>
      <c r="W466" s="8"/>
      <c r="Y466" s="8"/>
      <c r="Z466" s="8"/>
      <c r="AA466" s="8"/>
      <c r="AC466" s="8"/>
      <c r="AD466" s="8"/>
      <c r="AE466" s="8"/>
      <c r="AF466" s="8"/>
      <c r="AG466" s="8"/>
    </row>
    <row r="467" spans="2:33">
      <c r="B467" s="8"/>
      <c r="C467" s="8"/>
      <c r="D467" s="8"/>
      <c r="G467" s="8"/>
      <c r="H467" s="8"/>
      <c r="I467" s="8"/>
      <c r="P467" s="8"/>
      <c r="Q467" s="8"/>
      <c r="R467" s="8"/>
      <c r="S467" s="8"/>
      <c r="T467" s="8"/>
      <c r="U467" s="8"/>
      <c r="V467" s="8"/>
      <c r="W467" s="8"/>
      <c r="Y467" s="8"/>
      <c r="Z467" s="8"/>
      <c r="AA467" s="8"/>
      <c r="AC467" s="8"/>
      <c r="AD467" s="8"/>
      <c r="AE467" s="8"/>
      <c r="AF467" s="8"/>
      <c r="AG467" s="8"/>
    </row>
    <row r="468" spans="2:33">
      <c r="B468" s="8"/>
      <c r="C468" s="8"/>
      <c r="D468" s="8"/>
      <c r="G468" s="8"/>
      <c r="H468" s="8"/>
      <c r="I468" s="8"/>
      <c r="P468" s="8"/>
      <c r="Q468" s="8"/>
      <c r="R468" s="8"/>
      <c r="S468" s="8"/>
      <c r="T468" s="8"/>
      <c r="U468" s="8"/>
      <c r="V468" s="8"/>
      <c r="W468" s="8"/>
      <c r="Y468" s="8"/>
      <c r="Z468" s="8"/>
      <c r="AA468" s="8"/>
      <c r="AC468" s="8"/>
      <c r="AD468" s="8"/>
      <c r="AE468" s="8"/>
      <c r="AF468" s="8"/>
      <c r="AG468" s="8"/>
    </row>
    <row r="469" spans="2:33">
      <c r="B469" s="8"/>
      <c r="C469" s="8"/>
      <c r="D469" s="8"/>
      <c r="G469" s="8"/>
      <c r="H469" s="8"/>
      <c r="I469" s="8"/>
      <c r="P469" s="8"/>
      <c r="Q469" s="8"/>
      <c r="R469" s="8"/>
      <c r="S469" s="8"/>
      <c r="T469" s="8"/>
      <c r="U469" s="8"/>
      <c r="V469" s="8"/>
      <c r="W469" s="8"/>
      <c r="Y469" s="8"/>
      <c r="Z469" s="8"/>
      <c r="AA469" s="8"/>
      <c r="AC469" s="8"/>
      <c r="AD469" s="8"/>
      <c r="AE469" s="8"/>
      <c r="AF469" s="8"/>
      <c r="AG469" s="8"/>
    </row>
    <row r="470" spans="2:33">
      <c r="B470" s="8"/>
      <c r="C470" s="8"/>
      <c r="D470" s="8"/>
      <c r="G470" s="8"/>
      <c r="H470" s="8"/>
      <c r="I470" s="8"/>
      <c r="P470" s="8"/>
      <c r="Q470" s="8"/>
      <c r="R470" s="8"/>
      <c r="S470" s="8"/>
      <c r="T470" s="8"/>
      <c r="U470" s="8"/>
      <c r="V470" s="8"/>
      <c r="W470" s="8"/>
      <c r="Y470" s="8"/>
      <c r="Z470" s="8"/>
      <c r="AA470" s="8"/>
      <c r="AC470" s="8"/>
      <c r="AD470" s="8"/>
      <c r="AE470" s="8"/>
      <c r="AF470" s="8"/>
      <c r="AG470" s="8"/>
    </row>
    <row r="471" spans="2:33">
      <c r="B471" s="8"/>
      <c r="C471" s="8"/>
      <c r="D471" s="8"/>
      <c r="G471" s="8"/>
      <c r="H471" s="8"/>
      <c r="I471" s="8"/>
      <c r="P471" s="8"/>
      <c r="Q471" s="8"/>
      <c r="R471" s="8"/>
      <c r="S471" s="8"/>
      <c r="T471" s="8"/>
      <c r="U471" s="8"/>
      <c r="V471" s="8"/>
      <c r="W471" s="8"/>
      <c r="Y471" s="8"/>
      <c r="Z471" s="8"/>
      <c r="AA471" s="8"/>
      <c r="AC471" s="8"/>
      <c r="AD471" s="8"/>
      <c r="AE471" s="8"/>
      <c r="AF471" s="8"/>
      <c r="AG471" s="8"/>
    </row>
    <row r="472" spans="2:33">
      <c r="B472" s="8"/>
      <c r="C472" s="8"/>
      <c r="D472" s="8"/>
      <c r="G472" s="8"/>
      <c r="H472" s="8"/>
      <c r="I472" s="8"/>
      <c r="P472" s="8"/>
      <c r="Q472" s="8"/>
      <c r="R472" s="8"/>
      <c r="S472" s="8"/>
      <c r="T472" s="8"/>
      <c r="U472" s="8"/>
      <c r="V472" s="8"/>
      <c r="W472" s="8"/>
      <c r="Y472" s="8"/>
      <c r="Z472" s="8"/>
      <c r="AA472" s="8"/>
      <c r="AC472" s="8"/>
      <c r="AD472" s="8"/>
      <c r="AE472" s="8"/>
      <c r="AF472" s="8"/>
      <c r="AG472" s="8"/>
    </row>
    <row r="473" spans="2:33">
      <c r="B473" s="8"/>
      <c r="C473" s="8"/>
      <c r="D473" s="8"/>
      <c r="G473" s="8"/>
      <c r="H473" s="8"/>
      <c r="I473" s="8"/>
      <c r="P473" s="8"/>
      <c r="Q473" s="8"/>
      <c r="R473" s="8"/>
      <c r="S473" s="8"/>
      <c r="T473" s="8"/>
      <c r="U473" s="8"/>
      <c r="V473" s="8"/>
      <c r="W473" s="8"/>
      <c r="Y473" s="8"/>
      <c r="Z473" s="8"/>
      <c r="AA473" s="8"/>
      <c r="AC473" s="8"/>
      <c r="AD473" s="8"/>
      <c r="AE473" s="8"/>
      <c r="AF473" s="8"/>
      <c r="AG473" s="8"/>
    </row>
    <row r="474" spans="2:33">
      <c r="B474" s="8"/>
      <c r="C474" s="8"/>
      <c r="D474" s="8"/>
      <c r="G474" s="8"/>
      <c r="H474" s="8"/>
      <c r="I474" s="8"/>
      <c r="P474" s="8"/>
      <c r="Q474" s="8"/>
      <c r="R474" s="8"/>
      <c r="S474" s="8"/>
      <c r="T474" s="8"/>
      <c r="U474" s="8"/>
      <c r="V474" s="8"/>
      <c r="W474" s="8"/>
      <c r="Y474" s="8"/>
      <c r="Z474" s="8"/>
      <c r="AA474" s="8"/>
      <c r="AC474" s="8"/>
      <c r="AD474" s="8"/>
      <c r="AE474" s="8"/>
      <c r="AF474" s="8"/>
      <c r="AG474" s="8"/>
    </row>
    <row r="475" spans="2:33">
      <c r="B475" s="8"/>
      <c r="C475" s="8"/>
      <c r="D475" s="8"/>
      <c r="G475" s="8"/>
      <c r="H475" s="8"/>
      <c r="I475" s="8"/>
      <c r="P475" s="8"/>
      <c r="Q475" s="8"/>
      <c r="R475" s="8"/>
      <c r="S475" s="8"/>
      <c r="T475" s="8"/>
      <c r="U475" s="8"/>
      <c r="V475" s="8"/>
      <c r="W475" s="8"/>
      <c r="Y475" s="8"/>
      <c r="Z475" s="8"/>
      <c r="AA475" s="8"/>
      <c r="AC475" s="8"/>
      <c r="AD475" s="8"/>
      <c r="AE475" s="8"/>
      <c r="AF475" s="8"/>
      <c r="AG475" s="8"/>
    </row>
    <row r="476" spans="2:33">
      <c r="B476" s="8"/>
      <c r="C476" s="8"/>
      <c r="D476" s="8"/>
      <c r="G476" s="8"/>
      <c r="H476" s="8"/>
      <c r="I476" s="8"/>
      <c r="P476" s="8"/>
      <c r="Q476" s="8"/>
      <c r="R476" s="8"/>
      <c r="S476" s="8"/>
      <c r="T476" s="8"/>
      <c r="U476" s="8"/>
      <c r="V476" s="8"/>
      <c r="W476" s="8"/>
      <c r="Y476" s="8"/>
      <c r="Z476" s="8"/>
      <c r="AA476" s="8"/>
      <c r="AC476" s="8"/>
      <c r="AD476" s="8"/>
      <c r="AE476" s="8"/>
      <c r="AF476" s="8"/>
      <c r="AG476" s="8"/>
    </row>
    <row r="477" spans="2:33">
      <c r="B477" s="8"/>
      <c r="C477" s="8"/>
      <c r="D477" s="8"/>
      <c r="G477" s="8"/>
      <c r="H477" s="8"/>
      <c r="I477" s="8"/>
      <c r="P477" s="8"/>
      <c r="Q477" s="8"/>
      <c r="R477" s="8"/>
      <c r="S477" s="8"/>
      <c r="T477" s="8"/>
      <c r="U477" s="8"/>
      <c r="V477" s="8"/>
      <c r="W477" s="8"/>
      <c r="Y477" s="8"/>
      <c r="Z477" s="8"/>
      <c r="AA477" s="8"/>
      <c r="AC477" s="8"/>
      <c r="AD477" s="8"/>
      <c r="AE477" s="8"/>
      <c r="AF477" s="8"/>
      <c r="AG477" s="8"/>
    </row>
    <row r="478" spans="2:33">
      <c r="B478" s="8"/>
      <c r="C478" s="8"/>
      <c r="D478" s="8"/>
      <c r="G478" s="8"/>
      <c r="H478" s="8"/>
      <c r="I478" s="8"/>
      <c r="P478" s="8"/>
      <c r="Q478" s="8"/>
      <c r="R478" s="8"/>
      <c r="S478" s="8"/>
      <c r="T478" s="8"/>
      <c r="U478" s="8"/>
      <c r="V478" s="8"/>
      <c r="W478" s="8"/>
      <c r="Y478" s="8"/>
      <c r="Z478" s="8"/>
      <c r="AA478" s="8"/>
      <c r="AC478" s="8"/>
      <c r="AD478" s="8"/>
      <c r="AE478" s="8"/>
      <c r="AF478" s="8"/>
      <c r="AG478" s="8"/>
    </row>
    <row r="479" spans="2:33">
      <c r="B479" s="8"/>
      <c r="C479" s="8"/>
      <c r="D479" s="8"/>
      <c r="G479" s="8"/>
      <c r="H479" s="8"/>
      <c r="I479" s="8"/>
      <c r="P479" s="8"/>
      <c r="Q479" s="8"/>
      <c r="R479" s="8"/>
      <c r="S479" s="8"/>
      <c r="T479" s="8"/>
      <c r="U479" s="8"/>
      <c r="V479" s="8"/>
      <c r="W479" s="8"/>
      <c r="Y479" s="8"/>
      <c r="Z479" s="8"/>
      <c r="AA479" s="8"/>
      <c r="AC479" s="8"/>
      <c r="AD479" s="8"/>
      <c r="AE479" s="8"/>
      <c r="AF479" s="8"/>
      <c r="AG479" s="8"/>
    </row>
    <row r="480" spans="2:33">
      <c r="B480" s="8"/>
      <c r="C480" s="8"/>
      <c r="D480" s="8"/>
      <c r="G480" s="8"/>
      <c r="H480" s="8"/>
      <c r="I480" s="8"/>
      <c r="P480" s="8"/>
      <c r="Q480" s="8"/>
      <c r="R480" s="8"/>
      <c r="S480" s="8"/>
      <c r="T480" s="8"/>
      <c r="U480" s="8"/>
      <c r="V480" s="8"/>
      <c r="W480" s="8"/>
      <c r="Y480" s="8"/>
      <c r="Z480" s="8"/>
      <c r="AA480" s="8"/>
      <c r="AC480" s="8"/>
      <c r="AD480" s="8"/>
      <c r="AE480" s="8"/>
      <c r="AF480" s="8"/>
      <c r="AG480" s="8"/>
    </row>
    <row r="481" spans="2:33">
      <c r="B481" s="8"/>
      <c r="C481" s="8"/>
      <c r="D481" s="8"/>
      <c r="G481" s="8"/>
      <c r="H481" s="8"/>
      <c r="I481" s="8"/>
      <c r="P481" s="8"/>
      <c r="Q481" s="8"/>
      <c r="R481" s="8"/>
      <c r="S481" s="8"/>
      <c r="T481" s="8"/>
      <c r="U481" s="8"/>
      <c r="V481" s="8"/>
      <c r="W481" s="8"/>
      <c r="Y481" s="8"/>
      <c r="Z481" s="8"/>
      <c r="AA481" s="8"/>
      <c r="AC481" s="8"/>
      <c r="AD481" s="8"/>
      <c r="AE481" s="8"/>
      <c r="AF481" s="8"/>
      <c r="AG481" s="8"/>
    </row>
    <row r="482" spans="2:33">
      <c r="B482" s="8"/>
      <c r="C482" s="8"/>
      <c r="D482" s="8"/>
      <c r="G482" s="8"/>
      <c r="H482" s="8"/>
      <c r="I482" s="8"/>
      <c r="P482" s="8"/>
      <c r="Q482" s="8"/>
      <c r="R482" s="8"/>
      <c r="S482" s="8"/>
      <c r="T482" s="8"/>
      <c r="U482" s="8"/>
      <c r="V482" s="8"/>
      <c r="W482" s="8"/>
      <c r="Y482" s="8"/>
      <c r="Z482" s="8"/>
      <c r="AA482" s="8"/>
      <c r="AC482" s="8"/>
      <c r="AD482" s="8"/>
      <c r="AE482" s="8"/>
      <c r="AF482" s="8"/>
      <c r="AG482" s="8"/>
    </row>
    <row r="483" spans="2:33">
      <c r="B483" s="8"/>
      <c r="C483" s="8"/>
      <c r="D483" s="8"/>
      <c r="G483" s="8"/>
      <c r="H483" s="8"/>
      <c r="I483" s="8"/>
      <c r="P483" s="8"/>
      <c r="Q483" s="8"/>
      <c r="R483" s="8"/>
      <c r="S483" s="8"/>
      <c r="T483" s="8"/>
      <c r="U483" s="8"/>
      <c r="V483" s="8"/>
      <c r="W483" s="8"/>
      <c r="Y483" s="8"/>
      <c r="Z483" s="8"/>
      <c r="AA483" s="8"/>
      <c r="AC483" s="8"/>
      <c r="AD483" s="8"/>
      <c r="AE483" s="8"/>
      <c r="AF483" s="8"/>
      <c r="AG483" s="8"/>
    </row>
    <row r="484" spans="2:33">
      <c r="B484" s="8"/>
      <c r="C484" s="8"/>
      <c r="D484" s="8"/>
      <c r="G484" s="8"/>
      <c r="H484" s="8"/>
      <c r="I484" s="8"/>
      <c r="P484" s="8"/>
      <c r="Q484" s="8"/>
      <c r="R484" s="8"/>
      <c r="S484" s="8"/>
      <c r="T484" s="8"/>
      <c r="U484" s="8"/>
      <c r="V484" s="8"/>
      <c r="W484" s="8"/>
      <c r="Y484" s="8"/>
      <c r="Z484" s="8"/>
      <c r="AA484" s="8"/>
      <c r="AC484" s="8"/>
      <c r="AD484" s="8"/>
      <c r="AE484" s="8"/>
      <c r="AF484" s="8"/>
      <c r="AG484" s="8"/>
    </row>
    <row r="485" spans="2:33">
      <c r="B485" s="8"/>
      <c r="C485" s="8"/>
      <c r="D485" s="8"/>
      <c r="G485" s="8"/>
      <c r="H485" s="8"/>
      <c r="I485" s="8"/>
      <c r="P485" s="8"/>
      <c r="Q485" s="8"/>
      <c r="R485" s="8"/>
      <c r="S485" s="8"/>
      <c r="T485" s="8"/>
      <c r="U485" s="8"/>
      <c r="V485" s="8"/>
      <c r="W485" s="8"/>
      <c r="Y485" s="8"/>
      <c r="Z485" s="8"/>
      <c r="AA485" s="8"/>
      <c r="AC485" s="8"/>
      <c r="AD485" s="8"/>
      <c r="AE485" s="8"/>
      <c r="AF485" s="8"/>
      <c r="AG485" s="8"/>
    </row>
    <row r="486" spans="2:33">
      <c r="B486" s="8"/>
      <c r="C486" s="8"/>
      <c r="D486" s="8"/>
      <c r="G486" s="8"/>
      <c r="H486" s="8"/>
      <c r="I486" s="8"/>
      <c r="P486" s="8"/>
      <c r="Q486" s="8"/>
      <c r="R486" s="8"/>
      <c r="S486" s="8"/>
      <c r="T486" s="8"/>
      <c r="U486" s="8"/>
      <c r="V486" s="8"/>
      <c r="W486" s="8"/>
      <c r="Y486" s="8"/>
      <c r="Z486" s="8"/>
      <c r="AA486" s="8"/>
      <c r="AC486" s="8"/>
      <c r="AD486" s="8"/>
      <c r="AE486" s="8"/>
      <c r="AF486" s="8"/>
      <c r="AG486" s="8"/>
    </row>
    <row r="487" spans="2:33">
      <c r="B487" s="8"/>
      <c r="C487" s="8"/>
      <c r="D487" s="8"/>
      <c r="G487" s="8"/>
      <c r="H487" s="8"/>
      <c r="I487" s="8"/>
      <c r="P487" s="8"/>
      <c r="Q487" s="8"/>
      <c r="R487" s="8"/>
      <c r="S487" s="8"/>
      <c r="T487" s="8"/>
      <c r="U487" s="8"/>
      <c r="V487" s="8"/>
      <c r="W487" s="8"/>
      <c r="Y487" s="8"/>
      <c r="Z487" s="8"/>
      <c r="AA487" s="8"/>
      <c r="AC487" s="8"/>
      <c r="AD487" s="8"/>
      <c r="AE487" s="8"/>
      <c r="AF487" s="8"/>
      <c r="AG487" s="8"/>
    </row>
    <row r="488" spans="2:33">
      <c r="B488" s="8"/>
      <c r="C488" s="8"/>
      <c r="D488" s="8"/>
      <c r="G488" s="8"/>
      <c r="H488" s="8"/>
      <c r="I488" s="8"/>
      <c r="P488" s="8"/>
      <c r="Q488" s="8"/>
      <c r="R488" s="8"/>
      <c r="S488" s="8"/>
      <c r="T488" s="8"/>
      <c r="U488" s="8"/>
      <c r="V488" s="8"/>
      <c r="W488" s="8"/>
      <c r="Y488" s="8"/>
      <c r="Z488" s="8"/>
      <c r="AA488" s="8"/>
      <c r="AC488" s="8"/>
      <c r="AD488" s="8"/>
      <c r="AE488" s="8"/>
      <c r="AF488" s="8"/>
      <c r="AG488" s="8"/>
    </row>
    <row r="489" spans="2:33">
      <c r="B489" s="8"/>
      <c r="C489" s="8"/>
      <c r="D489" s="8"/>
      <c r="G489" s="8"/>
      <c r="H489" s="8"/>
      <c r="I489" s="8"/>
      <c r="P489" s="8"/>
      <c r="Q489" s="8"/>
      <c r="R489" s="8"/>
      <c r="S489" s="8"/>
      <c r="T489" s="8"/>
      <c r="U489" s="8"/>
      <c r="V489" s="8"/>
      <c r="W489" s="8"/>
      <c r="Y489" s="8"/>
      <c r="Z489" s="8"/>
      <c r="AA489" s="8"/>
      <c r="AC489" s="8"/>
      <c r="AD489" s="8"/>
      <c r="AE489" s="8"/>
      <c r="AF489" s="8"/>
      <c r="AG489" s="8"/>
    </row>
    <row r="490" spans="2:33">
      <c r="B490" s="8"/>
      <c r="C490" s="8"/>
      <c r="D490" s="8"/>
      <c r="G490" s="8"/>
      <c r="H490" s="8"/>
      <c r="I490" s="8"/>
      <c r="P490" s="8"/>
      <c r="Q490" s="8"/>
      <c r="R490" s="8"/>
      <c r="S490" s="8"/>
      <c r="T490" s="8"/>
      <c r="U490" s="8"/>
      <c r="V490" s="8"/>
      <c r="W490" s="8"/>
      <c r="Y490" s="8"/>
      <c r="Z490" s="8"/>
      <c r="AA490" s="8"/>
      <c r="AC490" s="8"/>
      <c r="AD490" s="8"/>
      <c r="AE490" s="8"/>
      <c r="AF490" s="8"/>
      <c r="AG490" s="8"/>
    </row>
    <row r="491" spans="2:33">
      <c r="B491" s="8"/>
      <c r="C491" s="8"/>
      <c r="D491" s="8"/>
      <c r="G491" s="8"/>
      <c r="H491" s="8"/>
      <c r="I491" s="8"/>
      <c r="P491" s="8"/>
      <c r="Q491" s="8"/>
      <c r="R491" s="8"/>
      <c r="S491" s="8"/>
      <c r="T491" s="8"/>
      <c r="U491" s="8"/>
      <c r="V491" s="8"/>
      <c r="W491" s="8"/>
      <c r="Y491" s="8"/>
      <c r="Z491" s="8"/>
      <c r="AA491" s="8"/>
      <c r="AC491" s="8"/>
      <c r="AD491" s="8"/>
      <c r="AE491" s="8"/>
      <c r="AF491" s="8"/>
      <c r="AG491" s="8"/>
    </row>
    <row r="492" spans="2:33">
      <c r="B492" s="8"/>
      <c r="C492" s="8"/>
      <c r="D492" s="8"/>
      <c r="G492" s="8"/>
      <c r="H492" s="8"/>
      <c r="I492" s="8"/>
      <c r="P492" s="8"/>
      <c r="Q492" s="8"/>
      <c r="R492" s="8"/>
      <c r="S492" s="8"/>
      <c r="T492" s="8"/>
      <c r="U492" s="8"/>
      <c r="V492" s="8"/>
      <c r="W492" s="8"/>
      <c r="Y492" s="8"/>
      <c r="Z492" s="8"/>
      <c r="AA492" s="8"/>
      <c r="AC492" s="8"/>
      <c r="AD492" s="8"/>
      <c r="AE492" s="8"/>
      <c r="AF492" s="8"/>
      <c r="AG492" s="8"/>
    </row>
    <row r="493" spans="2:33">
      <c r="B493" s="8"/>
      <c r="C493" s="8"/>
      <c r="D493" s="8"/>
      <c r="G493" s="8"/>
      <c r="H493" s="8"/>
      <c r="I493" s="8"/>
      <c r="P493" s="8"/>
      <c r="Q493" s="8"/>
      <c r="R493" s="8"/>
      <c r="S493" s="8"/>
      <c r="T493" s="8"/>
      <c r="U493" s="8"/>
      <c r="V493" s="8"/>
      <c r="W493" s="8"/>
      <c r="Y493" s="8"/>
      <c r="Z493" s="8"/>
      <c r="AA493" s="8"/>
      <c r="AC493" s="8"/>
      <c r="AD493" s="8"/>
      <c r="AE493" s="8"/>
      <c r="AF493" s="8"/>
      <c r="AG493" s="8"/>
    </row>
    <row r="494" spans="2:33">
      <c r="B494" s="8"/>
      <c r="C494" s="8"/>
      <c r="D494" s="8"/>
      <c r="G494" s="8"/>
      <c r="H494" s="8"/>
      <c r="I494" s="8"/>
      <c r="P494" s="8"/>
      <c r="Q494" s="8"/>
      <c r="R494" s="8"/>
      <c r="S494" s="8"/>
      <c r="T494" s="8"/>
      <c r="U494" s="8"/>
      <c r="V494" s="8"/>
      <c r="W494" s="8"/>
      <c r="Y494" s="8"/>
      <c r="Z494" s="8"/>
      <c r="AA494" s="8"/>
      <c r="AC494" s="8"/>
      <c r="AD494" s="8"/>
      <c r="AE494" s="8"/>
      <c r="AF494" s="8"/>
      <c r="AG494" s="8"/>
    </row>
    <row r="495" spans="2:33">
      <c r="B495" s="8"/>
      <c r="C495" s="8"/>
      <c r="D495" s="8"/>
      <c r="G495" s="8"/>
      <c r="H495" s="8"/>
      <c r="I495" s="8"/>
      <c r="P495" s="8"/>
      <c r="Q495" s="8"/>
      <c r="R495" s="8"/>
      <c r="S495" s="8"/>
      <c r="T495" s="8"/>
      <c r="U495" s="8"/>
      <c r="V495" s="8"/>
      <c r="W495" s="8"/>
      <c r="Y495" s="8"/>
      <c r="Z495" s="8"/>
      <c r="AA495" s="8"/>
      <c r="AC495" s="8"/>
      <c r="AD495" s="8"/>
      <c r="AE495" s="8"/>
      <c r="AF495" s="8"/>
      <c r="AG495" s="8"/>
    </row>
    <row r="496" spans="2:33">
      <c r="B496" s="8"/>
      <c r="C496" s="8"/>
      <c r="D496" s="8"/>
      <c r="G496" s="8"/>
      <c r="H496" s="8"/>
      <c r="I496" s="8"/>
      <c r="P496" s="8"/>
      <c r="Q496" s="8"/>
      <c r="R496" s="8"/>
      <c r="S496" s="8"/>
      <c r="T496" s="8"/>
      <c r="U496" s="8"/>
      <c r="V496" s="8"/>
      <c r="W496" s="8"/>
      <c r="Y496" s="8"/>
      <c r="Z496" s="8"/>
      <c r="AA496" s="8"/>
      <c r="AC496" s="8"/>
      <c r="AD496" s="8"/>
      <c r="AE496" s="8"/>
      <c r="AF496" s="8"/>
      <c r="AG496" s="8"/>
    </row>
    <row r="497" spans="2:33">
      <c r="B497" s="8"/>
      <c r="C497" s="8"/>
      <c r="D497" s="8"/>
      <c r="G497" s="8"/>
      <c r="H497" s="8"/>
      <c r="I497" s="8"/>
      <c r="P497" s="8"/>
      <c r="Q497" s="8"/>
      <c r="R497" s="8"/>
      <c r="S497" s="8"/>
      <c r="T497" s="8"/>
      <c r="U497" s="8"/>
      <c r="V497" s="8"/>
      <c r="W497" s="8"/>
      <c r="Y497" s="8"/>
      <c r="Z497" s="8"/>
      <c r="AA497" s="8"/>
      <c r="AC497" s="8"/>
      <c r="AD497" s="8"/>
      <c r="AE497" s="8"/>
      <c r="AF497" s="8"/>
      <c r="AG497" s="8"/>
    </row>
    <row r="498" spans="2:33">
      <c r="B498" s="8"/>
      <c r="C498" s="8"/>
      <c r="D498" s="8"/>
      <c r="G498" s="8"/>
      <c r="H498" s="8"/>
      <c r="I498" s="8"/>
      <c r="P498" s="8"/>
      <c r="Q498" s="8"/>
      <c r="R498" s="8"/>
      <c r="S498" s="8"/>
      <c r="T498" s="8"/>
      <c r="U498" s="8"/>
      <c r="V498" s="8"/>
      <c r="W498" s="8"/>
      <c r="Y498" s="8"/>
      <c r="Z498" s="8"/>
      <c r="AA498" s="8"/>
      <c r="AC498" s="8"/>
      <c r="AD498" s="8"/>
      <c r="AE498" s="8"/>
      <c r="AF498" s="8"/>
      <c r="AG498" s="8"/>
    </row>
    <row r="499" spans="2:33">
      <c r="B499" s="8"/>
      <c r="C499" s="8"/>
      <c r="D499" s="8"/>
      <c r="G499" s="8"/>
      <c r="H499" s="8"/>
      <c r="I499" s="8"/>
      <c r="P499" s="8"/>
      <c r="Q499" s="8"/>
      <c r="R499" s="8"/>
      <c r="S499" s="8"/>
      <c r="T499" s="8"/>
      <c r="U499" s="8"/>
      <c r="V499" s="8"/>
      <c r="W499" s="8"/>
      <c r="Y499" s="8"/>
      <c r="Z499" s="8"/>
      <c r="AA499" s="8"/>
      <c r="AC499" s="8"/>
      <c r="AD499" s="8"/>
      <c r="AE499" s="8"/>
      <c r="AF499" s="8"/>
      <c r="AG499" s="8"/>
    </row>
    <row r="500" spans="2:33">
      <c r="B500" s="8"/>
      <c r="C500" s="8"/>
      <c r="D500" s="8"/>
      <c r="G500" s="8"/>
      <c r="H500" s="8"/>
      <c r="I500" s="8"/>
      <c r="P500" s="8"/>
      <c r="Q500" s="8"/>
      <c r="R500" s="8"/>
      <c r="S500" s="8"/>
      <c r="T500" s="8"/>
      <c r="U500" s="8"/>
      <c r="V500" s="8"/>
      <c r="W500" s="8"/>
      <c r="Y500" s="8"/>
      <c r="Z500" s="8"/>
      <c r="AA500" s="8"/>
      <c r="AC500" s="8"/>
      <c r="AD500" s="8"/>
      <c r="AE500" s="8"/>
      <c r="AF500" s="8"/>
      <c r="AG500" s="8"/>
    </row>
    <row r="501" spans="2:33">
      <c r="B501" s="8"/>
      <c r="C501" s="8"/>
      <c r="D501" s="8"/>
      <c r="G501" s="8"/>
      <c r="H501" s="8"/>
      <c r="I501" s="8"/>
      <c r="P501" s="8"/>
      <c r="Q501" s="8"/>
      <c r="R501" s="8"/>
      <c r="S501" s="8"/>
      <c r="T501" s="8"/>
      <c r="U501" s="8"/>
      <c r="V501" s="8"/>
      <c r="W501" s="8"/>
      <c r="Y501" s="8"/>
      <c r="Z501" s="8"/>
      <c r="AA501" s="8"/>
      <c r="AC501" s="8"/>
      <c r="AD501" s="8"/>
      <c r="AE501" s="8"/>
      <c r="AF501" s="8"/>
      <c r="AG501" s="8"/>
    </row>
    <row r="502" spans="2:33">
      <c r="B502" s="8"/>
      <c r="C502" s="8"/>
      <c r="D502" s="8"/>
      <c r="G502" s="8"/>
      <c r="H502" s="8"/>
      <c r="I502" s="8"/>
      <c r="P502" s="8"/>
      <c r="Q502" s="8"/>
      <c r="R502" s="8"/>
      <c r="S502" s="8"/>
      <c r="T502" s="8"/>
      <c r="U502" s="8"/>
      <c r="V502" s="8"/>
      <c r="W502" s="8"/>
      <c r="Y502" s="8"/>
      <c r="Z502" s="8"/>
      <c r="AA502" s="8"/>
      <c r="AC502" s="8"/>
      <c r="AD502" s="8"/>
      <c r="AE502" s="8"/>
      <c r="AF502" s="8"/>
      <c r="AG502" s="8"/>
    </row>
    <row r="503" spans="2:33">
      <c r="B503" s="8"/>
      <c r="C503" s="8"/>
      <c r="D503" s="8"/>
      <c r="G503" s="8"/>
      <c r="H503" s="8"/>
      <c r="I503" s="8"/>
      <c r="P503" s="8"/>
      <c r="Q503" s="8"/>
      <c r="R503" s="8"/>
      <c r="S503" s="8"/>
      <c r="T503" s="8"/>
      <c r="U503" s="8"/>
      <c r="V503" s="8"/>
      <c r="W503" s="8"/>
      <c r="Y503" s="8"/>
      <c r="Z503" s="8"/>
      <c r="AA503" s="8"/>
      <c r="AC503" s="8"/>
      <c r="AD503" s="8"/>
      <c r="AE503" s="8"/>
      <c r="AF503" s="8"/>
      <c r="AG503" s="8"/>
    </row>
    <row r="504" spans="2:33">
      <c r="B504" s="8"/>
      <c r="C504" s="8"/>
      <c r="D504" s="8"/>
      <c r="G504" s="8"/>
      <c r="H504" s="8"/>
      <c r="I504" s="8"/>
      <c r="P504" s="8"/>
      <c r="Q504" s="8"/>
      <c r="R504" s="8"/>
      <c r="S504" s="8"/>
      <c r="T504" s="8"/>
      <c r="U504" s="8"/>
      <c r="V504" s="8"/>
      <c r="W504" s="8"/>
      <c r="Y504" s="8"/>
      <c r="Z504" s="8"/>
      <c r="AA504" s="8"/>
      <c r="AC504" s="8"/>
      <c r="AD504" s="8"/>
      <c r="AE504" s="8"/>
      <c r="AF504" s="8"/>
      <c r="AG504" s="8"/>
    </row>
    <row r="505" spans="2:33">
      <c r="B505" s="8"/>
      <c r="C505" s="8"/>
      <c r="D505" s="8"/>
      <c r="G505" s="8"/>
      <c r="H505" s="8"/>
      <c r="I505" s="8"/>
      <c r="P505" s="8"/>
      <c r="Q505" s="8"/>
      <c r="R505" s="8"/>
      <c r="S505" s="8"/>
      <c r="T505" s="8"/>
      <c r="U505" s="8"/>
      <c r="V505" s="8"/>
      <c r="W505" s="8"/>
      <c r="Y505" s="8"/>
      <c r="Z505" s="8"/>
      <c r="AA505" s="8"/>
      <c r="AC505" s="8"/>
      <c r="AD505" s="8"/>
      <c r="AE505" s="8"/>
      <c r="AF505" s="8"/>
      <c r="AG505" s="8"/>
    </row>
    <row r="506" spans="2:33">
      <c r="B506" s="8"/>
      <c r="C506" s="8"/>
      <c r="D506" s="8"/>
      <c r="G506" s="8"/>
      <c r="H506" s="8"/>
      <c r="I506" s="8"/>
      <c r="P506" s="8"/>
      <c r="Q506" s="8"/>
      <c r="R506" s="8"/>
      <c r="S506" s="8"/>
      <c r="T506" s="8"/>
      <c r="U506" s="8"/>
      <c r="V506" s="8"/>
      <c r="W506" s="8"/>
      <c r="Y506" s="8"/>
      <c r="Z506" s="8"/>
      <c r="AA506" s="8"/>
      <c r="AC506" s="8"/>
      <c r="AD506" s="8"/>
      <c r="AE506" s="8"/>
      <c r="AF506" s="8"/>
      <c r="AG506" s="8"/>
    </row>
    <row r="507" spans="2:33">
      <c r="B507" s="8"/>
      <c r="C507" s="8"/>
      <c r="D507" s="8"/>
      <c r="G507" s="8"/>
      <c r="H507" s="8"/>
      <c r="I507" s="8"/>
      <c r="P507" s="8"/>
      <c r="Q507" s="8"/>
      <c r="R507" s="8"/>
      <c r="S507" s="8"/>
      <c r="T507" s="8"/>
      <c r="U507" s="8"/>
      <c r="V507" s="8"/>
      <c r="W507" s="8"/>
      <c r="Y507" s="8"/>
      <c r="Z507" s="8"/>
      <c r="AA507" s="8"/>
      <c r="AC507" s="8"/>
      <c r="AD507" s="8"/>
      <c r="AE507" s="8"/>
      <c r="AF507" s="8"/>
      <c r="AG507" s="8"/>
    </row>
    <row r="508" spans="2:33">
      <c r="B508" s="8"/>
      <c r="C508" s="8"/>
      <c r="D508" s="8"/>
      <c r="G508" s="8"/>
      <c r="H508" s="8"/>
      <c r="I508" s="8"/>
      <c r="P508" s="8"/>
      <c r="Q508" s="8"/>
      <c r="R508" s="8"/>
      <c r="S508" s="8"/>
      <c r="T508" s="8"/>
      <c r="U508" s="8"/>
      <c r="V508" s="8"/>
      <c r="W508" s="8"/>
      <c r="Y508" s="8"/>
      <c r="Z508" s="8"/>
      <c r="AA508" s="8"/>
      <c r="AC508" s="8"/>
      <c r="AD508" s="8"/>
      <c r="AE508" s="8"/>
      <c r="AF508" s="8"/>
      <c r="AG508" s="8"/>
    </row>
    <row r="509" spans="2:33">
      <c r="B509" s="8"/>
      <c r="C509" s="8"/>
      <c r="D509" s="8"/>
      <c r="G509" s="8"/>
      <c r="H509" s="8"/>
      <c r="I509" s="8"/>
      <c r="P509" s="8"/>
      <c r="Q509" s="8"/>
      <c r="R509" s="8"/>
      <c r="S509" s="8"/>
      <c r="T509" s="8"/>
      <c r="U509" s="8"/>
      <c r="V509" s="8"/>
      <c r="W509" s="8"/>
      <c r="Y509" s="8"/>
      <c r="Z509" s="8"/>
      <c r="AA509" s="8"/>
      <c r="AC509" s="8"/>
      <c r="AD509" s="8"/>
      <c r="AE509" s="8"/>
      <c r="AF509" s="8"/>
      <c r="AG509" s="8"/>
    </row>
    <row r="510" spans="2:33">
      <c r="B510" s="8"/>
      <c r="C510" s="8"/>
      <c r="D510" s="8"/>
      <c r="G510" s="8"/>
      <c r="H510" s="8"/>
      <c r="I510" s="8"/>
      <c r="P510" s="8"/>
      <c r="Q510" s="8"/>
      <c r="R510" s="8"/>
      <c r="S510" s="8"/>
      <c r="T510" s="8"/>
      <c r="U510" s="8"/>
      <c r="V510" s="8"/>
      <c r="W510" s="8"/>
      <c r="Y510" s="8"/>
      <c r="Z510" s="8"/>
      <c r="AA510" s="8"/>
      <c r="AC510" s="8"/>
      <c r="AD510" s="8"/>
      <c r="AE510" s="8"/>
      <c r="AF510" s="8"/>
      <c r="AG510" s="8"/>
    </row>
    <row r="511" spans="2:33">
      <c r="B511" s="8"/>
      <c r="C511" s="8"/>
      <c r="D511" s="8"/>
      <c r="G511" s="8"/>
      <c r="H511" s="8"/>
      <c r="I511" s="8"/>
      <c r="P511" s="8"/>
      <c r="Q511" s="8"/>
      <c r="R511" s="8"/>
      <c r="S511" s="8"/>
      <c r="T511" s="8"/>
      <c r="U511" s="8"/>
      <c r="V511" s="8"/>
      <c r="W511" s="8"/>
      <c r="Y511" s="8"/>
      <c r="Z511" s="8"/>
      <c r="AA511" s="8"/>
      <c r="AC511" s="8"/>
      <c r="AD511" s="8"/>
      <c r="AE511" s="8"/>
      <c r="AF511" s="8"/>
      <c r="AG511" s="8"/>
    </row>
    <row r="512" spans="2:33">
      <c r="B512" s="8"/>
      <c r="C512" s="8"/>
      <c r="D512" s="8"/>
      <c r="G512" s="8"/>
      <c r="H512" s="8"/>
      <c r="I512" s="8"/>
      <c r="P512" s="8"/>
      <c r="Q512" s="8"/>
      <c r="R512" s="8"/>
      <c r="S512" s="8"/>
      <c r="T512" s="8"/>
      <c r="U512" s="8"/>
      <c r="V512" s="8"/>
      <c r="W512" s="8"/>
      <c r="Y512" s="8"/>
      <c r="Z512" s="8"/>
      <c r="AA512" s="8"/>
      <c r="AC512" s="8"/>
      <c r="AD512" s="8"/>
      <c r="AE512" s="8"/>
      <c r="AF512" s="8"/>
      <c r="AG512" s="8"/>
    </row>
    <row r="513" spans="2:33">
      <c r="B513" s="8"/>
      <c r="C513" s="8"/>
      <c r="D513" s="8"/>
      <c r="G513" s="8"/>
      <c r="H513" s="8"/>
      <c r="I513" s="8"/>
      <c r="P513" s="8"/>
      <c r="Q513" s="8"/>
      <c r="R513" s="8"/>
      <c r="S513" s="8"/>
      <c r="T513" s="8"/>
      <c r="U513" s="8"/>
      <c r="V513" s="8"/>
      <c r="W513" s="8"/>
      <c r="Y513" s="8"/>
      <c r="Z513" s="8"/>
      <c r="AA513" s="8"/>
      <c r="AC513" s="8"/>
      <c r="AD513" s="8"/>
      <c r="AE513" s="8"/>
      <c r="AF513" s="8"/>
      <c r="AG513" s="8"/>
    </row>
    <row r="514" spans="2:33">
      <c r="B514" s="8"/>
      <c r="C514" s="8"/>
      <c r="D514" s="8"/>
      <c r="G514" s="8"/>
      <c r="H514" s="8"/>
      <c r="I514" s="8"/>
      <c r="P514" s="8"/>
      <c r="Q514" s="8"/>
      <c r="R514" s="8"/>
      <c r="S514" s="8"/>
      <c r="T514" s="8"/>
      <c r="U514" s="8"/>
      <c r="V514" s="8"/>
      <c r="W514" s="8"/>
      <c r="Y514" s="8"/>
      <c r="Z514" s="8"/>
      <c r="AA514" s="8"/>
      <c r="AC514" s="8"/>
      <c r="AD514" s="8"/>
      <c r="AE514" s="8"/>
      <c r="AF514" s="8"/>
      <c r="AG514" s="8"/>
    </row>
    <row r="515" spans="2:33">
      <c r="B515" s="8"/>
      <c r="C515" s="8"/>
      <c r="D515" s="8"/>
      <c r="G515" s="8"/>
      <c r="H515" s="8"/>
      <c r="I515" s="8"/>
      <c r="P515" s="8"/>
      <c r="Q515" s="8"/>
      <c r="R515" s="8"/>
      <c r="S515" s="8"/>
      <c r="T515" s="8"/>
      <c r="U515" s="8"/>
      <c r="V515" s="8"/>
      <c r="W515" s="8"/>
      <c r="Y515" s="8"/>
      <c r="Z515" s="8"/>
      <c r="AA515" s="8"/>
      <c r="AC515" s="8"/>
      <c r="AD515" s="8"/>
      <c r="AE515" s="8"/>
      <c r="AF515" s="8"/>
      <c r="AG515" s="8"/>
    </row>
    <row r="516" spans="2:33">
      <c r="B516" s="8"/>
      <c r="C516" s="8"/>
      <c r="D516" s="8"/>
      <c r="G516" s="8"/>
      <c r="H516" s="8"/>
      <c r="I516" s="8"/>
      <c r="P516" s="8"/>
      <c r="Q516" s="8"/>
      <c r="R516" s="8"/>
      <c r="S516" s="8"/>
      <c r="T516" s="8"/>
      <c r="U516" s="8"/>
      <c r="V516" s="8"/>
      <c r="W516" s="8"/>
      <c r="Y516" s="8"/>
      <c r="Z516" s="8"/>
      <c r="AA516" s="8"/>
      <c r="AC516" s="8"/>
      <c r="AD516" s="8"/>
      <c r="AE516" s="8"/>
      <c r="AF516" s="8"/>
      <c r="AG516" s="8"/>
    </row>
    <row r="517" spans="2:33">
      <c r="B517" s="8"/>
      <c r="C517" s="8"/>
      <c r="D517" s="8"/>
      <c r="G517" s="8"/>
      <c r="H517" s="8"/>
      <c r="I517" s="8"/>
      <c r="P517" s="8"/>
      <c r="Q517" s="8"/>
      <c r="R517" s="8"/>
      <c r="S517" s="8"/>
      <c r="T517" s="8"/>
      <c r="U517" s="8"/>
      <c r="V517" s="8"/>
      <c r="W517" s="8"/>
      <c r="Y517" s="8"/>
      <c r="Z517" s="8"/>
      <c r="AA517" s="8"/>
      <c r="AC517" s="8"/>
      <c r="AD517" s="8"/>
      <c r="AE517" s="8"/>
      <c r="AF517" s="8"/>
      <c r="AG517" s="8"/>
    </row>
    <row r="518" spans="2:33">
      <c r="B518" s="8"/>
      <c r="C518" s="8"/>
      <c r="D518" s="8"/>
      <c r="G518" s="8"/>
      <c r="H518" s="8"/>
      <c r="I518" s="8"/>
      <c r="P518" s="8"/>
      <c r="Q518" s="8"/>
      <c r="R518" s="8"/>
      <c r="S518" s="8"/>
      <c r="T518" s="8"/>
      <c r="U518" s="8"/>
      <c r="V518" s="8"/>
      <c r="W518" s="8"/>
      <c r="Y518" s="8"/>
      <c r="Z518" s="8"/>
      <c r="AA518" s="8"/>
      <c r="AC518" s="8"/>
      <c r="AD518" s="8"/>
      <c r="AE518" s="8"/>
      <c r="AF518" s="8"/>
      <c r="AG518" s="8"/>
    </row>
    <row r="519" spans="2:33">
      <c r="B519" s="8"/>
      <c r="C519" s="8"/>
      <c r="D519" s="8"/>
      <c r="G519" s="8"/>
      <c r="H519" s="8"/>
      <c r="I519" s="8"/>
      <c r="P519" s="8"/>
      <c r="Q519" s="8"/>
      <c r="R519" s="8"/>
      <c r="S519" s="8"/>
      <c r="T519" s="8"/>
      <c r="U519" s="8"/>
      <c r="V519" s="8"/>
      <c r="W519" s="8"/>
      <c r="Y519" s="8"/>
      <c r="Z519" s="8"/>
      <c r="AA519" s="8"/>
      <c r="AC519" s="8"/>
      <c r="AD519" s="8"/>
      <c r="AE519" s="8"/>
      <c r="AF519" s="8"/>
      <c r="AG519" s="8"/>
    </row>
    <row r="520" spans="2:33">
      <c r="B520" s="8"/>
      <c r="C520" s="8"/>
      <c r="D520" s="8"/>
      <c r="G520" s="8"/>
      <c r="H520" s="8"/>
      <c r="I520" s="8"/>
      <c r="P520" s="8"/>
      <c r="Q520" s="8"/>
      <c r="R520" s="8"/>
      <c r="S520" s="8"/>
      <c r="T520" s="8"/>
      <c r="U520" s="8"/>
      <c r="V520" s="8"/>
      <c r="W520" s="8"/>
      <c r="Y520" s="8"/>
      <c r="Z520" s="8"/>
      <c r="AA520" s="8"/>
      <c r="AC520" s="8"/>
      <c r="AD520" s="8"/>
      <c r="AE520" s="8"/>
      <c r="AF520" s="8"/>
      <c r="AG520" s="8"/>
    </row>
    <row r="521" spans="2:33">
      <c r="B521" s="8"/>
      <c r="C521" s="8"/>
      <c r="D521" s="8"/>
      <c r="G521" s="8"/>
      <c r="H521" s="8"/>
      <c r="I521" s="8"/>
      <c r="P521" s="8"/>
      <c r="Q521" s="8"/>
      <c r="R521" s="8"/>
      <c r="S521" s="8"/>
      <c r="T521" s="8"/>
      <c r="U521" s="8"/>
      <c r="V521" s="8"/>
      <c r="W521" s="8"/>
      <c r="Y521" s="8"/>
      <c r="Z521" s="8"/>
      <c r="AA521" s="8"/>
      <c r="AC521" s="8"/>
      <c r="AD521" s="8"/>
      <c r="AE521" s="8"/>
      <c r="AF521" s="8"/>
      <c r="AG521" s="8"/>
    </row>
    <row r="522" spans="2:33">
      <c r="B522" s="8"/>
      <c r="C522" s="8"/>
      <c r="D522" s="8"/>
      <c r="G522" s="8"/>
      <c r="H522" s="8"/>
      <c r="I522" s="8"/>
      <c r="P522" s="8"/>
      <c r="Q522" s="8"/>
      <c r="R522" s="8"/>
      <c r="S522" s="8"/>
      <c r="T522" s="8"/>
      <c r="U522" s="8"/>
      <c r="V522" s="8"/>
      <c r="W522" s="8"/>
      <c r="Y522" s="8"/>
      <c r="Z522" s="8"/>
      <c r="AA522" s="8"/>
      <c r="AC522" s="8"/>
      <c r="AD522" s="8"/>
      <c r="AE522" s="8"/>
      <c r="AF522" s="8"/>
      <c r="AG522" s="8"/>
    </row>
    <row r="523" spans="2:33">
      <c r="B523" s="8"/>
      <c r="C523" s="8"/>
      <c r="D523" s="8"/>
      <c r="G523" s="8"/>
      <c r="H523" s="8"/>
      <c r="I523" s="8"/>
      <c r="P523" s="8"/>
      <c r="Q523" s="8"/>
      <c r="R523" s="8"/>
      <c r="S523" s="8"/>
      <c r="T523" s="8"/>
      <c r="U523" s="8"/>
      <c r="V523" s="8"/>
      <c r="W523" s="8"/>
      <c r="Y523" s="8"/>
      <c r="Z523" s="8"/>
      <c r="AA523" s="8"/>
      <c r="AC523" s="8"/>
      <c r="AD523" s="8"/>
      <c r="AE523" s="8"/>
      <c r="AF523" s="8"/>
      <c r="AG523" s="8"/>
    </row>
    <row r="524" spans="2:33">
      <c r="B524" s="8"/>
      <c r="C524" s="8"/>
      <c r="D524" s="8"/>
      <c r="G524" s="8"/>
      <c r="H524" s="8"/>
      <c r="I524" s="8"/>
      <c r="P524" s="8"/>
      <c r="Q524" s="8"/>
      <c r="R524" s="8"/>
      <c r="S524" s="8"/>
      <c r="T524" s="8"/>
      <c r="U524" s="8"/>
      <c r="V524" s="8"/>
      <c r="W524" s="8"/>
      <c r="Y524" s="8"/>
      <c r="Z524" s="8"/>
      <c r="AA524" s="8"/>
      <c r="AC524" s="8"/>
      <c r="AD524" s="8"/>
      <c r="AE524" s="8"/>
      <c r="AF524" s="8"/>
      <c r="AG524" s="8"/>
    </row>
    <row r="525" spans="2:33">
      <c r="B525" s="8"/>
      <c r="C525" s="8"/>
      <c r="D525" s="8"/>
      <c r="G525" s="8"/>
      <c r="H525" s="8"/>
      <c r="I525" s="8"/>
      <c r="P525" s="8"/>
      <c r="Q525" s="8"/>
      <c r="R525" s="8"/>
      <c r="S525" s="8"/>
      <c r="T525" s="8"/>
      <c r="U525" s="8"/>
      <c r="V525" s="8"/>
      <c r="W525" s="8"/>
      <c r="Y525" s="8"/>
      <c r="Z525" s="8"/>
      <c r="AA525" s="8"/>
      <c r="AC525" s="8"/>
      <c r="AD525" s="8"/>
      <c r="AE525" s="8"/>
      <c r="AF525" s="8"/>
      <c r="AG525" s="8"/>
    </row>
    <row r="526" spans="2:33">
      <c r="B526" s="8"/>
      <c r="C526" s="8"/>
      <c r="D526" s="8"/>
      <c r="G526" s="8"/>
      <c r="H526" s="8"/>
      <c r="I526" s="8"/>
      <c r="P526" s="8"/>
      <c r="Q526" s="8"/>
      <c r="R526" s="8"/>
      <c r="S526" s="8"/>
      <c r="T526" s="8"/>
      <c r="U526" s="8"/>
      <c r="V526" s="8"/>
      <c r="W526" s="8"/>
      <c r="Y526" s="8"/>
      <c r="Z526" s="8"/>
      <c r="AA526" s="8"/>
      <c r="AC526" s="8"/>
      <c r="AD526" s="8"/>
      <c r="AE526" s="8"/>
      <c r="AF526" s="8"/>
      <c r="AG526" s="8"/>
    </row>
    <row r="527" spans="2:33">
      <c r="B527" s="8"/>
      <c r="C527" s="8"/>
      <c r="D527" s="8"/>
      <c r="G527" s="8"/>
      <c r="H527" s="8"/>
      <c r="I527" s="8"/>
      <c r="P527" s="8"/>
      <c r="Q527" s="8"/>
      <c r="R527" s="8"/>
      <c r="S527" s="8"/>
      <c r="T527" s="8"/>
      <c r="U527" s="8"/>
      <c r="V527" s="8"/>
      <c r="W527" s="8"/>
      <c r="Y527" s="8"/>
      <c r="Z527" s="8"/>
      <c r="AA527" s="8"/>
      <c r="AC527" s="8"/>
      <c r="AD527" s="8"/>
      <c r="AE527" s="8"/>
      <c r="AF527" s="8"/>
      <c r="AG527" s="8"/>
    </row>
    <row r="528" spans="2:33">
      <c r="B528" s="8"/>
      <c r="C528" s="8"/>
      <c r="D528" s="8"/>
      <c r="G528" s="8"/>
      <c r="H528" s="8"/>
      <c r="I528" s="8"/>
      <c r="P528" s="8"/>
      <c r="Q528" s="8"/>
      <c r="R528" s="8"/>
      <c r="S528" s="8"/>
      <c r="T528" s="8"/>
      <c r="U528" s="8"/>
      <c r="V528" s="8"/>
      <c r="W528" s="8"/>
      <c r="Y528" s="8"/>
      <c r="Z528" s="8"/>
      <c r="AA528" s="8"/>
      <c r="AC528" s="8"/>
      <c r="AD528" s="8"/>
      <c r="AE528" s="8"/>
      <c r="AF528" s="8"/>
      <c r="AG528" s="8"/>
    </row>
    <row r="529" spans="2:33">
      <c r="B529" s="8"/>
      <c r="C529" s="8"/>
      <c r="D529" s="8"/>
      <c r="G529" s="8"/>
      <c r="H529" s="8"/>
      <c r="I529" s="8"/>
      <c r="P529" s="8"/>
      <c r="Q529" s="8"/>
      <c r="R529" s="8"/>
      <c r="S529" s="8"/>
      <c r="T529" s="8"/>
      <c r="U529" s="8"/>
      <c r="V529" s="8"/>
      <c r="W529" s="8"/>
      <c r="Y529" s="8"/>
      <c r="Z529" s="8"/>
      <c r="AA529" s="8"/>
      <c r="AC529" s="8"/>
      <c r="AD529" s="8"/>
      <c r="AE529" s="8"/>
      <c r="AF529" s="8"/>
      <c r="AG529" s="8"/>
    </row>
    <row r="530" spans="2:33">
      <c r="B530" s="8"/>
      <c r="C530" s="8"/>
      <c r="D530" s="8"/>
      <c r="G530" s="8"/>
      <c r="H530" s="8"/>
      <c r="I530" s="8"/>
      <c r="P530" s="8"/>
      <c r="Q530" s="8"/>
      <c r="R530" s="8"/>
      <c r="S530" s="8"/>
      <c r="T530" s="8"/>
      <c r="U530" s="8"/>
      <c r="V530" s="8"/>
      <c r="W530" s="8"/>
      <c r="Y530" s="8"/>
      <c r="Z530" s="8"/>
      <c r="AA530" s="8"/>
      <c r="AC530" s="8"/>
      <c r="AD530" s="8"/>
      <c r="AE530" s="8"/>
      <c r="AF530" s="8"/>
      <c r="AG530" s="8"/>
    </row>
    <row r="531" spans="2:33">
      <c r="B531" s="8"/>
      <c r="C531" s="8"/>
      <c r="D531" s="8"/>
      <c r="G531" s="8"/>
      <c r="H531" s="8"/>
      <c r="I531" s="8"/>
      <c r="P531" s="8"/>
      <c r="Q531" s="8"/>
      <c r="R531" s="8"/>
      <c r="S531" s="8"/>
      <c r="T531" s="8"/>
      <c r="U531" s="8"/>
      <c r="V531" s="8"/>
      <c r="W531" s="8"/>
      <c r="Y531" s="8"/>
      <c r="Z531" s="8"/>
      <c r="AA531" s="8"/>
      <c r="AC531" s="8"/>
      <c r="AD531" s="8"/>
      <c r="AE531" s="8"/>
      <c r="AF531" s="8"/>
      <c r="AG531" s="8"/>
    </row>
    <row r="532" spans="2:33">
      <c r="B532" s="8"/>
      <c r="C532" s="8"/>
      <c r="D532" s="8"/>
      <c r="G532" s="8"/>
      <c r="H532" s="8"/>
      <c r="I532" s="8"/>
      <c r="P532" s="8"/>
      <c r="Q532" s="8"/>
      <c r="R532" s="8"/>
      <c r="S532" s="8"/>
      <c r="T532" s="8"/>
      <c r="U532" s="8"/>
      <c r="V532" s="8"/>
      <c r="W532" s="8"/>
      <c r="Y532" s="8"/>
      <c r="Z532" s="8"/>
      <c r="AA532" s="8"/>
      <c r="AC532" s="8"/>
      <c r="AD532" s="8"/>
      <c r="AE532" s="8"/>
      <c r="AF532" s="8"/>
      <c r="AG532" s="8"/>
    </row>
    <row r="533" spans="2:33">
      <c r="B533" s="8"/>
      <c r="C533" s="8"/>
      <c r="D533" s="8"/>
      <c r="G533" s="8"/>
      <c r="H533" s="8"/>
      <c r="I533" s="8"/>
      <c r="P533" s="8"/>
      <c r="Q533" s="8"/>
      <c r="R533" s="8"/>
      <c r="S533" s="8"/>
      <c r="T533" s="8"/>
      <c r="U533" s="8"/>
      <c r="V533" s="8"/>
      <c r="W533" s="8"/>
      <c r="Y533" s="8"/>
      <c r="Z533" s="8"/>
      <c r="AA533" s="8"/>
      <c r="AC533" s="8"/>
      <c r="AD533" s="8"/>
      <c r="AE533" s="8"/>
      <c r="AF533" s="8"/>
      <c r="AG533" s="8"/>
    </row>
    <row r="534" spans="2:33">
      <c r="B534" s="8"/>
      <c r="C534" s="8"/>
      <c r="D534" s="8"/>
      <c r="G534" s="8"/>
      <c r="H534" s="8"/>
      <c r="I534" s="8"/>
      <c r="P534" s="8"/>
      <c r="Q534" s="8"/>
      <c r="R534" s="8"/>
      <c r="S534" s="8"/>
      <c r="T534" s="8"/>
      <c r="U534" s="8"/>
      <c r="V534" s="8"/>
      <c r="W534" s="8"/>
      <c r="Y534" s="8"/>
      <c r="Z534" s="8"/>
      <c r="AA534" s="8"/>
      <c r="AC534" s="8"/>
      <c r="AD534" s="8"/>
      <c r="AE534" s="8"/>
      <c r="AF534" s="8"/>
      <c r="AG534" s="8"/>
    </row>
    <row r="535" spans="2:33">
      <c r="B535" s="8"/>
      <c r="C535" s="8"/>
      <c r="D535" s="8"/>
      <c r="G535" s="8"/>
      <c r="H535" s="8"/>
      <c r="I535" s="8"/>
      <c r="P535" s="8"/>
      <c r="Q535" s="8"/>
      <c r="R535" s="8"/>
      <c r="S535" s="8"/>
      <c r="T535" s="8"/>
      <c r="U535" s="8"/>
      <c r="V535" s="8"/>
      <c r="W535" s="8"/>
      <c r="Y535" s="8"/>
      <c r="Z535" s="8"/>
      <c r="AA535" s="8"/>
      <c r="AC535" s="8"/>
      <c r="AD535" s="8"/>
      <c r="AE535" s="8"/>
      <c r="AF535" s="8"/>
      <c r="AG535" s="8"/>
    </row>
    <row r="536" spans="2:33">
      <c r="B536" s="8"/>
      <c r="C536" s="8"/>
      <c r="D536" s="8"/>
      <c r="G536" s="8"/>
      <c r="H536" s="8"/>
      <c r="I536" s="8"/>
      <c r="P536" s="8"/>
      <c r="Q536" s="8"/>
      <c r="R536" s="8"/>
      <c r="S536" s="8"/>
      <c r="T536" s="8"/>
      <c r="U536" s="8"/>
      <c r="V536" s="8"/>
      <c r="W536" s="8"/>
      <c r="Y536" s="8"/>
      <c r="Z536" s="8"/>
      <c r="AA536" s="8"/>
      <c r="AC536" s="8"/>
      <c r="AD536" s="8"/>
      <c r="AE536" s="8"/>
      <c r="AF536" s="8"/>
      <c r="AG536" s="8"/>
    </row>
    <row r="537" spans="2:33">
      <c r="B537" s="8"/>
      <c r="C537" s="8"/>
      <c r="D537" s="8"/>
      <c r="G537" s="8"/>
      <c r="H537" s="8"/>
      <c r="I537" s="8"/>
      <c r="P537" s="8"/>
      <c r="Q537" s="8"/>
      <c r="R537" s="8"/>
      <c r="S537" s="8"/>
      <c r="T537" s="8"/>
      <c r="U537" s="8"/>
      <c r="V537" s="8"/>
      <c r="W537" s="8"/>
      <c r="Y537" s="8"/>
      <c r="Z537" s="8"/>
      <c r="AA537" s="8"/>
      <c r="AC537" s="8"/>
      <c r="AD537" s="8"/>
      <c r="AE537" s="8"/>
      <c r="AF537" s="8"/>
      <c r="AG537" s="8"/>
    </row>
    <row r="538" spans="2:33">
      <c r="B538" s="8"/>
      <c r="C538" s="8"/>
      <c r="D538" s="8"/>
      <c r="G538" s="8"/>
      <c r="H538" s="8"/>
      <c r="I538" s="8"/>
      <c r="P538" s="8"/>
      <c r="Q538" s="8"/>
      <c r="R538" s="8"/>
      <c r="S538" s="8"/>
      <c r="T538" s="8"/>
      <c r="U538" s="8"/>
      <c r="V538" s="8"/>
      <c r="W538" s="8"/>
      <c r="Y538" s="8"/>
      <c r="Z538" s="8"/>
      <c r="AA538" s="8"/>
      <c r="AC538" s="8"/>
      <c r="AD538" s="8"/>
      <c r="AE538" s="8"/>
      <c r="AF538" s="8"/>
      <c r="AG538" s="8"/>
    </row>
    <row r="539" spans="2:33">
      <c r="B539" s="8"/>
      <c r="C539" s="8"/>
      <c r="D539" s="8"/>
      <c r="G539" s="8"/>
      <c r="H539" s="8"/>
      <c r="I539" s="8"/>
      <c r="P539" s="8"/>
      <c r="Q539" s="8"/>
      <c r="R539" s="8"/>
      <c r="S539" s="8"/>
      <c r="T539" s="8"/>
      <c r="U539" s="8"/>
      <c r="V539" s="8"/>
      <c r="W539" s="8"/>
      <c r="Y539" s="8"/>
      <c r="Z539" s="8"/>
      <c r="AA539" s="8"/>
      <c r="AC539" s="8"/>
      <c r="AD539" s="8"/>
      <c r="AE539" s="8"/>
      <c r="AF539" s="8"/>
      <c r="AG539" s="8"/>
    </row>
    <row r="540" spans="2:33">
      <c r="B540" s="8"/>
      <c r="C540" s="8"/>
      <c r="D540" s="8"/>
      <c r="G540" s="8"/>
      <c r="H540" s="8"/>
      <c r="I540" s="8"/>
      <c r="P540" s="8"/>
      <c r="Q540" s="8"/>
      <c r="R540" s="8"/>
      <c r="S540" s="8"/>
      <c r="T540" s="8"/>
      <c r="U540" s="8"/>
      <c r="V540" s="8"/>
      <c r="W540" s="8"/>
      <c r="Y540" s="8"/>
      <c r="Z540" s="8"/>
      <c r="AA540" s="8"/>
      <c r="AC540" s="8"/>
      <c r="AD540" s="8"/>
      <c r="AE540" s="8"/>
      <c r="AF540" s="8"/>
      <c r="AG540" s="8"/>
    </row>
    <row r="541" spans="2:33">
      <c r="B541" s="8"/>
      <c r="C541" s="8"/>
      <c r="D541" s="8"/>
      <c r="G541" s="8"/>
      <c r="H541" s="8"/>
      <c r="I541" s="8"/>
      <c r="P541" s="8"/>
      <c r="Q541" s="8"/>
      <c r="R541" s="8"/>
      <c r="S541" s="8"/>
      <c r="T541" s="8"/>
      <c r="U541" s="8"/>
      <c r="V541" s="8"/>
      <c r="W541" s="8"/>
      <c r="Y541" s="8"/>
      <c r="Z541" s="8"/>
      <c r="AA541" s="8"/>
      <c r="AC541" s="8"/>
      <c r="AD541" s="8"/>
      <c r="AE541" s="8"/>
      <c r="AF541" s="8"/>
      <c r="AG541" s="8"/>
    </row>
    <row r="542" spans="2:33">
      <c r="B542" s="8"/>
      <c r="C542" s="8"/>
      <c r="D542" s="8"/>
      <c r="G542" s="8"/>
      <c r="H542" s="8"/>
      <c r="I542" s="8"/>
      <c r="P542" s="8"/>
      <c r="Q542" s="8"/>
      <c r="R542" s="8"/>
      <c r="S542" s="8"/>
      <c r="T542" s="8"/>
      <c r="U542" s="8"/>
      <c r="V542" s="8"/>
      <c r="W542" s="8"/>
      <c r="Y542" s="8"/>
      <c r="Z542" s="8"/>
      <c r="AA542" s="8"/>
      <c r="AC542" s="8"/>
      <c r="AD542" s="8"/>
      <c r="AE542" s="8"/>
      <c r="AF542" s="8"/>
      <c r="AG542" s="8"/>
    </row>
    <row r="543" spans="2:33">
      <c r="B543" s="8"/>
      <c r="C543" s="8"/>
      <c r="D543" s="8"/>
      <c r="G543" s="8"/>
      <c r="H543" s="8"/>
      <c r="I543" s="8"/>
      <c r="P543" s="8"/>
      <c r="Q543" s="8"/>
      <c r="R543" s="8"/>
      <c r="S543" s="8"/>
      <c r="T543" s="8"/>
      <c r="U543" s="8"/>
      <c r="V543" s="8"/>
      <c r="W543" s="8"/>
      <c r="Y543" s="8"/>
      <c r="Z543" s="8"/>
      <c r="AA543" s="8"/>
      <c r="AC543" s="8"/>
      <c r="AD543" s="8"/>
      <c r="AE543" s="8"/>
      <c r="AF543" s="8"/>
      <c r="AG543" s="8"/>
    </row>
    <row r="544" spans="2:33">
      <c r="B544" s="8"/>
      <c r="C544" s="8"/>
      <c r="D544" s="8"/>
      <c r="G544" s="8"/>
      <c r="H544" s="8"/>
      <c r="I544" s="8"/>
      <c r="P544" s="8"/>
      <c r="Q544" s="8"/>
      <c r="R544" s="8"/>
      <c r="S544" s="8"/>
      <c r="T544" s="8"/>
      <c r="U544" s="8"/>
      <c r="V544" s="8"/>
      <c r="W544" s="8"/>
      <c r="Y544" s="8"/>
      <c r="Z544" s="8"/>
      <c r="AA544" s="8"/>
      <c r="AC544" s="8"/>
      <c r="AD544" s="8"/>
      <c r="AE544" s="8"/>
      <c r="AF544" s="8"/>
      <c r="AG544" s="8"/>
    </row>
    <row r="545" spans="2:33">
      <c r="B545" s="8"/>
      <c r="C545" s="8"/>
      <c r="D545" s="8"/>
      <c r="G545" s="8"/>
      <c r="H545" s="8"/>
      <c r="I545" s="8"/>
      <c r="P545" s="8"/>
      <c r="Q545" s="8"/>
      <c r="R545" s="8"/>
      <c r="S545" s="8"/>
      <c r="T545" s="8"/>
      <c r="U545" s="8"/>
      <c r="V545" s="8"/>
      <c r="W545" s="8"/>
      <c r="Y545" s="8"/>
      <c r="Z545" s="8"/>
      <c r="AA545" s="8"/>
      <c r="AC545" s="8"/>
      <c r="AD545" s="8"/>
      <c r="AE545" s="8"/>
      <c r="AF545" s="8"/>
      <c r="AG545" s="8"/>
    </row>
    <row r="546" spans="2:33">
      <c r="B546" s="8"/>
      <c r="C546" s="8"/>
      <c r="D546" s="8"/>
      <c r="G546" s="8"/>
      <c r="H546" s="8"/>
      <c r="I546" s="8"/>
      <c r="P546" s="8"/>
      <c r="Q546" s="8"/>
      <c r="R546" s="8"/>
      <c r="S546" s="8"/>
      <c r="T546" s="8"/>
      <c r="U546" s="8"/>
      <c r="V546" s="8"/>
      <c r="W546" s="8"/>
      <c r="Y546" s="8"/>
      <c r="Z546" s="8"/>
      <c r="AA546" s="8"/>
      <c r="AC546" s="8"/>
      <c r="AD546" s="8"/>
      <c r="AE546" s="8"/>
      <c r="AF546" s="8"/>
      <c r="AG546" s="8"/>
    </row>
    <row r="547" spans="2:33">
      <c r="B547" s="8"/>
      <c r="C547" s="8"/>
      <c r="D547" s="8"/>
      <c r="G547" s="8"/>
      <c r="H547" s="8"/>
      <c r="I547" s="8"/>
      <c r="P547" s="8"/>
      <c r="Q547" s="8"/>
      <c r="R547" s="8"/>
      <c r="S547" s="8"/>
      <c r="T547" s="8"/>
      <c r="U547" s="8"/>
      <c r="V547" s="8"/>
      <c r="W547" s="8"/>
      <c r="Y547" s="8"/>
      <c r="Z547" s="8"/>
      <c r="AA547" s="8"/>
      <c r="AC547" s="8"/>
      <c r="AD547" s="8"/>
      <c r="AE547" s="8"/>
      <c r="AF547" s="8"/>
      <c r="AG547" s="8"/>
    </row>
    <row r="548" spans="2:33">
      <c r="B548" s="8"/>
      <c r="C548" s="8"/>
      <c r="D548" s="8"/>
      <c r="G548" s="8"/>
      <c r="H548" s="8"/>
      <c r="I548" s="8"/>
      <c r="P548" s="8"/>
      <c r="Q548" s="8"/>
      <c r="R548" s="8"/>
      <c r="S548" s="8"/>
      <c r="T548" s="8"/>
      <c r="U548" s="8"/>
      <c r="V548" s="8"/>
      <c r="W548" s="8"/>
      <c r="Y548" s="8"/>
      <c r="Z548" s="8"/>
      <c r="AA548" s="8"/>
      <c r="AC548" s="8"/>
      <c r="AD548" s="8"/>
      <c r="AE548" s="8"/>
      <c r="AF548" s="8"/>
      <c r="AG548" s="8"/>
    </row>
    <row r="549" spans="2:33">
      <c r="B549" s="8"/>
      <c r="C549" s="8"/>
      <c r="D549" s="8"/>
      <c r="G549" s="8"/>
      <c r="H549" s="8"/>
      <c r="I549" s="8"/>
      <c r="P549" s="8"/>
      <c r="Q549" s="8"/>
      <c r="R549" s="8"/>
      <c r="S549" s="8"/>
      <c r="T549" s="8"/>
      <c r="U549" s="8"/>
      <c r="V549" s="8"/>
      <c r="W549" s="8"/>
      <c r="Y549" s="8"/>
      <c r="Z549" s="8"/>
      <c r="AA549" s="8"/>
      <c r="AC549" s="8"/>
      <c r="AD549" s="8"/>
      <c r="AE549" s="8"/>
      <c r="AF549" s="8"/>
      <c r="AG549" s="8"/>
    </row>
    <row r="550" spans="2:33">
      <c r="B550" s="8"/>
      <c r="C550" s="8"/>
      <c r="D550" s="8"/>
      <c r="G550" s="8"/>
      <c r="H550" s="8"/>
      <c r="I550" s="8"/>
      <c r="P550" s="8"/>
      <c r="Q550" s="8"/>
      <c r="R550" s="8"/>
      <c r="S550" s="8"/>
      <c r="T550" s="8"/>
      <c r="U550" s="8"/>
      <c r="V550" s="8"/>
      <c r="W550" s="8"/>
      <c r="Y550" s="8"/>
      <c r="Z550" s="8"/>
      <c r="AA550" s="8"/>
      <c r="AC550" s="8"/>
      <c r="AD550" s="8"/>
      <c r="AE550" s="8"/>
      <c r="AF550" s="8"/>
      <c r="AG550" s="8"/>
    </row>
    <row r="551" spans="2:33">
      <c r="B551" s="8"/>
      <c r="C551" s="8"/>
      <c r="D551" s="8"/>
      <c r="G551" s="8"/>
      <c r="H551" s="8"/>
      <c r="I551" s="8"/>
      <c r="P551" s="8"/>
      <c r="Q551" s="8"/>
      <c r="R551" s="8"/>
      <c r="S551" s="8"/>
      <c r="T551" s="8"/>
      <c r="U551" s="8"/>
      <c r="V551" s="8"/>
      <c r="W551" s="8"/>
      <c r="Y551" s="8"/>
      <c r="Z551" s="8"/>
      <c r="AA551" s="8"/>
      <c r="AC551" s="8"/>
      <c r="AD551" s="8"/>
      <c r="AE551" s="8"/>
      <c r="AF551" s="8"/>
      <c r="AG551" s="8"/>
    </row>
    <row r="552" spans="2:33">
      <c r="B552" s="8"/>
      <c r="C552" s="8"/>
      <c r="D552" s="8"/>
      <c r="G552" s="8"/>
      <c r="H552" s="8"/>
      <c r="I552" s="8"/>
      <c r="P552" s="8"/>
      <c r="Q552" s="8"/>
      <c r="R552" s="8"/>
      <c r="S552" s="8"/>
      <c r="T552" s="8"/>
      <c r="U552" s="8"/>
      <c r="V552" s="8"/>
      <c r="W552" s="8"/>
      <c r="Y552" s="8"/>
      <c r="Z552" s="8"/>
      <c r="AA552" s="8"/>
      <c r="AC552" s="8"/>
      <c r="AD552" s="8"/>
      <c r="AE552" s="8"/>
      <c r="AF552" s="8"/>
      <c r="AG552" s="8"/>
    </row>
    <row r="553" spans="2:33">
      <c r="B553" s="8"/>
      <c r="C553" s="8"/>
      <c r="D553" s="8"/>
      <c r="G553" s="8"/>
      <c r="H553" s="8"/>
      <c r="I553" s="8"/>
      <c r="P553" s="8"/>
      <c r="Q553" s="8"/>
      <c r="R553" s="8"/>
      <c r="S553" s="8"/>
      <c r="T553" s="8"/>
      <c r="U553" s="8"/>
      <c r="V553" s="8"/>
      <c r="W553" s="8"/>
      <c r="Y553" s="8"/>
      <c r="Z553" s="8"/>
      <c r="AA553" s="8"/>
      <c r="AC553" s="8"/>
      <c r="AD553" s="8"/>
      <c r="AE553" s="8"/>
      <c r="AF553" s="8"/>
      <c r="AG553" s="8"/>
    </row>
    <row r="554" spans="2:33">
      <c r="B554" s="8"/>
      <c r="C554" s="8"/>
      <c r="D554" s="8"/>
      <c r="G554" s="8"/>
      <c r="H554" s="8"/>
      <c r="I554" s="8"/>
      <c r="P554" s="8"/>
      <c r="Q554" s="8"/>
      <c r="R554" s="8"/>
      <c r="S554" s="8"/>
      <c r="T554" s="8"/>
      <c r="U554" s="8"/>
      <c r="V554" s="8"/>
      <c r="W554" s="8"/>
      <c r="Y554" s="8"/>
      <c r="Z554" s="8"/>
      <c r="AA554" s="8"/>
      <c r="AC554" s="8"/>
      <c r="AD554" s="8"/>
      <c r="AE554" s="8"/>
      <c r="AF554" s="8"/>
      <c r="AG554" s="8"/>
    </row>
    <row r="555" spans="2:33">
      <c r="B555" s="8"/>
      <c r="C555" s="8"/>
      <c r="D555" s="8"/>
      <c r="G555" s="8"/>
      <c r="H555" s="8"/>
      <c r="I555" s="8"/>
      <c r="P555" s="8"/>
      <c r="Q555" s="8"/>
      <c r="R555" s="8"/>
      <c r="S555" s="8"/>
      <c r="T555" s="8"/>
      <c r="U555" s="8"/>
      <c r="V555" s="8"/>
      <c r="W555" s="8"/>
      <c r="Y555" s="8"/>
      <c r="Z555" s="8"/>
      <c r="AA555" s="8"/>
      <c r="AC555" s="8"/>
      <c r="AD555" s="8"/>
      <c r="AE555" s="8"/>
      <c r="AF555" s="8"/>
      <c r="AG555" s="8"/>
    </row>
    <row r="556" spans="2:33">
      <c r="B556" s="8"/>
      <c r="C556" s="8"/>
      <c r="D556" s="8"/>
      <c r="G556" s="8"/>
      <c r="H556" s="8"/>
      <c r="I556" s="8"/>
      <c r="P556" s="8"/>
      <c r="Q556" s="8"/>
      <c r="R556" s="8"/>
      <c r="S556" s="8"/>
      <c r="T556" s="8"/>
      <c r="U556" s="8"/>
      <c r="V556" s="8"/>
      <c r="W556" s="8"/>
      <c r="Y556" s="8"/>
      <c r="Z556" s="8"/>
      <c r="AA556" s="8"/>
      <c r="AC556" s="8"/>
      <c r="AD556" s="8"/>
      <c r="AE556" s="8"/>
      <c r="AF556" s="8"/>
      <c r="AG556" s="8"/>
    </row>
    <row r="557" spans="2:33">
      <c r="B557" s="8"/>
      <c r="C557" s="8"/>
      <c r="D557" s="8"/>
      <c r="G557" s="8"/>
      <c r="H557" s="8"/>
      <c r="I557" s="8"/>
      <c r="P557" s="8"/>
      <c r="Q557" s="8"/>
      <c r="R557" s="8"/>
      <c r="S557" s="8"/>
      <c r="T557" s="8"/>
      <c r="U557" s="8"/>
      <c r="V557" s="8"/>
      <c r="W557" s="8"/>
      <c r="Y557" s="8"/>
      <c r="Z557" s="8"/>
      <c r="AA557" s="8"/>
      <c r="AC557" s="8"/>
      <c r="AD557" s="8"/>
      <c r="AE557" s="8"/>
      <c r="AF557" s="8"/>
      <c r="AG557" s="8"/>
    </row>
    <row r="558" spans="2:33">
      <c r="B558" s="8"/>
      <c r="C558" s="8"/>
      <c r="D558" s="8"/>
      <c r="G558" s="8"/>
      <c r="H558" s="8"/>
      <c r="I558" s="8"/>
      <c r="P558" s="8"/>
      <c r="Q558" s="8"/>
      <c r="R558" s="8"/>
      <c r="S558" s="8"/>
      <c r="T558" s="8"/>
      <c r="U558" s="8"/>
      <c r="V558" s="8"/>
      <c r="W558" s="8"/>
      <c r="Y558" s="8"/>
      <c r="Z558" s="8"/>
      <c r="AA558" s="8"/>
      <c r="AC558" s="8"/>
      <c r="AD558" s="8"/>
      <c r="AE558" s="8"/>
      <c r="AF558" s="8"/>
      <c r="AG558" s="8"/>
    </row>
    <row r="559" spans="2:33">
      <c r="B559" s="8"/>
      <c r="C559" s="8"/>
      <c r="D559" s="8"/>
      <c r="G559" s="8"/>
      <c r="H559" s="8"/>
      <c r="I559" s="8"/>
      <c r="P559" s="8"/>
      <c r="Q559" s="8"/>
      <c r="R559" s="8"/>
      <c r="S559" s="8"/>
      <c r="T559" s="8"/>
      <c r="U559" s="8"/>
      <c r="V559" s="8"/>
      <c r="W559" s="8"/>
      <c r="Y559" s="8"/>
      <c r="Z559" s="8"/>
      <c r="AA559" s="8"/>
      <c r="AC559" s="8"/>
      <c r="AD559" s="8"/>
      <c r="AE559" s="8"/>
      <c r="AF559" s="8"/>
      <c r="AG559" s="8"/>
    </row>
    <row r="560" spans="2:33">
      <c r="B560" s="8"/>
      <c r="C560" s="8"/>
      <c r="D560" s="8"/>
      <c r="G560" s="8"/>
      <c r="H560" s="8"/>
      <c r="I560" s="8"/>
      <c r="P560" s="8"/>
      <c r="Q560" s="8"/>
      <c r="R560" s="8"/>
      <c r="S560" s="8"/>
      <c r="T560" s="8"/>
      <c r="U560" s="8"/>
      <c r="V560" s="8"/>
      <c r="W560" s="8"/>
      <c r="Y560" s="8"/>
      <c r="Z560" s="8"/>
      <c r="AA560" s="8"/>
      <c r="AC560" s="8"/>
      <c r="AD560" s="8"/>
      <c r="AE560" s="8"/>
      <c r="AF560" s="8"/>
      <c r="AG560" s="8"/>
    </row>
    <row r="561" spans="2:33">
      <c r="B561" s="8"/>
      <c r="C561" s="8"/>
      <c r="D561" s="8"/>
      <c r="G561" s="8"/>
      <c r="H561" s="8"/>
      <c r="I561" s="8"/>
      <c r="P561" s="8"/>
      <c r="Q561" s="8"/>
      <c r="R561" s="8"/>
      <c r="S561" s="8"/>
      <c r="T561" s="8"/>
      <c r="U561" s="8"/>
      <c r="V561" s="8"/>
      <c r="W561" s="8"/>
      <c r="Y561" s="8"/>
      <c r="Z561" s="8"/>
      <c r="AA561" s="8"/>
      <c r="AC561" s="8"/>
      <c r="AD561" s="8"/>
      <c r="AE561" s="8"/>
      <c r="AF561" s="8"/>
      <c r="AG561" s="8"/>
    </row>
    <row r="562" spans="2:33">
      <c r="B562" s="8"/>
      <c r="C562" s="8"/>
      <c r="D562" s="8"/>
      <c r="G562" s="8"/>
      <c r="H562" s="8"/>
      <c r="I562" s="8"/>
      <c r="P562" s="8"/>
      <c r="Q562" s="8"/>
      <c r="R562" s="8"/>
      <c r="S562" s="8"/>
      <c r="T562" s="8"/>
      <c r="U562" s="8"/>
      <c r="V562" s="8"/>
      <c r="W562" s="8"/>
      <c r="Y562" s="8"/>
      <c r="Z562" s="8"/>
      <c r="AA562" s="8"/>
      <c r="AC562" s="8"/>
      <c r="AD562" s="8"/>
      <c r="AE562" s="8"/>
      <c r="AF562" s="8"/>
      <c r="AG562" s="8"/>
    </row>
    <row r="563" spans="2:33">
      <c r="B563" s="8"/>
      <c r="C563" s="8"/>
      <c r="D563" s="8"/>
      <c r="G563" s="8"/>
      <c r="H563" s="8"/>
      <c r="I563" s="8"/>
      <c r="P563" s="8"/>
      <c r="Q563" s="8"/>
      <c r="R563" s="8"/>
      <c r="S563" s="8"/>
      <c r="T563" s="8"/>
      <c r="U563" s="8"/>
      <c r="V563" s="8"/>
      <c r="W563" s="8"/>
      <c r="Y563" s="8"/>
      <c r="Z563" s="8"/>
      <c r="AA563" s="8"/>
      <c r="AC563" s="8"/>
      <c r="AD563" s="8"/>
      <c r="AE563" s="8"/>
      <c r="AF563" s="8"/>
      <c r="AG563" s="8"/>
    </row>
    <row r="564" spans="2:33">
      <c r="B564" s="8"/>
      <c r="C564" s="8"/>
      <c r="D564" s="8"/>
      <c r="G564" s="8"/>
      <c r="H564" s="8"/>
      <c r="I564" s="8"/>
      <c r="P564" s="8"/>
      <c r="Q564" s="8"/>
      <c r="R564" s="8"/>
      <c r="S564" s="8"/>
      <c r="T564" s="8"/>
      <c r="U564" s="8"/>
      <c r="V564" s="8"/>
      <c r="W564" s="8"/>
      <c r="Y564" s="8"/>
      <c r="Z564" s="8"/>
      <c r="AA564" s="8"/>
      <c r="AC564" s="8"/>
      <c r="AD564" s="8"/>
      <c r="AE564" s="8"/>
      <c r="AF564" s="8"/>
      <c r="AG564" s="8"/>
    </row>
    <row r="565" spans="2:33">
      <c r="B565" s="8"/>
      <c r="C565" s="8"/>
      <c r="D565" s="8"/>
      <c r="G565" s="8"/>
      <c r="H565" s="8"/>
      <c r="I565" s="8"/>
      <c r="P565" s="8"/>
      <c r="Q565" s="8"/>
      <c r="R565" s="8"/>
      <c r="S565" s="8"/>
      <c r="T565" s="8"/>
      <c r="U565" s="8"/>
      <c r="V565" s="8"/>
      <c r="W565" s="8"/>
      <c r="Y565" s="8"/>
      <c r="Z565" s="8"/>
      <c r="AA565" s="8"/>
      <c r="AC565" s="8"/>
      <c r="AD565" s="8"/>
      <c r="AE565" s="8"/>
      <c r="AF565" s="8"/>
      <c r="AG565" s="8"/>
    </row>
    <row r="566" spans="2:33">
      <c r="B566" s="8"/>
      <c r="C566" s="8"/>
      <c r="D566" s="8"/>
      <c r="G566" s="8"/>
      <c r="H566" s="8"/>
      <c r="I566" s="8"/>
      <c r="P566" s="8"/>
      <c r="Q566" s="8"/>
      <c r="R566" s="8"/>
      <c r="S566" s="8"/>
      <c r="T566" s="8"/>
      <c r="U566" s="8"/>
      <c r="V566" s="8"/>
      <c r="W566" s="8"/>
      <c r="Y566" s="8"/>
      <c r="Z566" s="8"/>
      <c r="AA566" s="8"/>
      <c r="AC566" s="8"/>
      <c r="AD566" s="8"/>
      <c r="AE566" s="8"/>
      <c r="AF566" s="8"/>
      <c r="AG566" s="8"/>
    </row>
    <row r="567" spans="2:33">
      <c r="B567" s="8"/>
      <c r="C567" s="8"/>
      <c r="D567" s="8"/>
      <c r="G567" s="8"/>
      <c r="H567" s="8"/>
      <c r="I567" s="8"/>
      <c r="P567" s="8"/>
      <c r="Q567" s="8"/>
      <c r="R567" s="8"/>
      <c r="S567" s="8"/>
      <c r="T567" s="8"/>
      <c r="U567" s="8"/>
      <c r="V567" s="8"/>
      <c r="W567" s="8"/>
      <c r="Y567" s="8"/>
      <c r="Z567" s="8"/>
      <c r="AA567" s="8"/>
      <c r="AC567" s="8"/>
      <c r="AD567" s="8"/>
      <c r="AE567" s="8"/>
      <c r="AF567" s="8"/>
      <c r="AG567" s="8"/>
    </row>
    <row r="568" spans="2:33">
      <c r="B568" s="8"/>
      <c r="C568" s="8"/>
      <c r="D568" s="8"/>
      <c r="G568" s="8"/>
      <c r="H568" s="8"/>
      <c r="I568" s="8"/>
      <c r="P568" s="8"/>
      <c r="Q568" s="8"/>
      <c r="R568" s="8"/>
      <c r="S568" s="8"/>
      <c r="T568" s="8"/>
      <c r="U568" s="8"/>
      <c r="V568" s="8"/>
      <c r="W568" s="8"/>
      <c r="Y568" s="8"/>
      <c r="Z568" s="8"/>
      <c r="AA568" s="8"/>
      <c r="AC568" s="8"/>
      <c r="AD568" s="8"/>
      <c r="AE568" s="8"/>
      <c r="AF568" s="8"/>
      <c r="AG568" s="8"/>
    </row>
    <row r="569" spans="2:33">
      <c r="B569" s="8"/>
      <c r="C569" s="8"/>
      <c r="D569" s="8"/>
      <c r="G569" s="8"/>
      <c r="H569" s="8"/>
      <c r="I569" s="8"/>
      <c r="P569" s="8"/>
      <c r="Q569" s="8"/>
      <c r="R569" s="8"/>
      <c r="S569" s="8"/>
      <c r="T569" s="8"/>
      <c r="U569" s="8"/>
      <c r="V569" s="8"/>
      <c r="W569" s="8"/>
      <c r="Y569" s="8"/>
      <c r="Z569" s="8"/>
      <c r="AA569" s="8"/>
      <c r="AC569" s="8"/>
      <c r="AD569" s="8"/>
      <c r="AE569" s="8"/>
      <c r="AF569" s="8"/>
      <c r="AG569" s="8"/>
    </row>
    <row r="570" spans="2:33">
      <c r="B570" s="8"/>
      <c r="C570" s="8"/>
      <c r="D570" s="8"/>
      <c r="G570" s="8"/>
      <c r="H570" s="8"/>
      <c r="I570" s="8"/>
      <c r="P570" s="8"/>
      <c r="Q570" s="8"/>
      <c r="R570" s="8"/>
      <c r="S570" s="8"/>
      <c r="T570" s="8"/>
      <c r="U570" s="8"/>
      <c r="V570" s="8"/>
      <c r="W570" s="8"/>
      <c r="Y570" s="8"/>
      <c r="Z570" s="8"/>
      <c r="AA570" s="8"/>
      <c r="AC570" s="8"/>
      <c r="AD570" s="8"/>
      <c r="AE570" s="8"/>
      <c r="AF570" s="8"/>
      <c r="AG570" s="8"/>
    </row>
    <row r="571" spans="2:33">
      <c r="B571" s="8"/>
      <c r="C571" s="8"/>
      <c r="D571" s="8"/>
      <c r="G571" s="8"/>
      <c r="H571" s="8"/>
      <c r="I571" s="8"/>
      <c r="P571" s="8"/>
      <c r="Q571" s="8"/>
      <c r="R571" s="8"/>
      <c r="S571" s="8"/>
      <c r="T571" s="8"/>
      <c r="U571" s="8"/>
      <c r="V571" s="8"/>
      <c r="W571" s="8"/>
      <c r="Y571" s="8"/>
      <c r="Z571" s="8"/>
      <c r="AA571" s="8"/>
      <c r="AC571" s="8"/>
      <c r="AD571" s="8"/>
      <c r="AE571" s="8"/>
      <c r="AF571" s="8"/>
      <c r="AG571" s="8"/>
    </row>
    <row r="572" spans="2:33">
      <c r="B572" s="8"/>
      <c r="C572" s="8"/>
      <c r="D572" s="8"/>
      <c r="G572" s="8"/>
      <c r="H572" s="8"/>
      <c r="I572" s="8"/>
      <c r="P572" s="8"/>
      <c r="Q572" s="8"/>
      <c r="R572" s="8"/>
      <c r="S572" s="8"/>
      <c r="T572" s="8"/>
      <c r="U572" s="8"/>
      <c r="V572" s="8"/>
      <c r="W572" s="8"/>
      <c r="Y572" s="8"/>
      <c r="Z572" s="8"/>
      <c r="AA572" s="8"/>
      <c r="AC572" s="8"/>
      <c r="AD572" s="8"/>
      <c r="AE572" s="8"/>
      <c r="AF572" s="8"/>
      <c r="AG572" s="8"/>
    </row>
    <row r="573" spans="2:33">
      <c r="B573" s="8"/>
      <c r="C573" s="8"/>
      <c r="D573" s="8"/>
      <c r="G573" s="8"/>
      <c r="H573" s="8"/>
      <c r="I573" s="8"/>
      <c r="P573" s="8"/>
      <c r="Q573" s="8"/>
      <c r="R573" s="8"/>
      <c r="S573" s="8"/>
      <c r="T573" s="8"/>
      <c r="U573" s="8"/>
      <c r="V573" s="8"/>
      <c r="W573" s="8"/>
      <c r="Y573" s="8"/>
      <c r="Z573" s="8"/>
      <c r="AA573" s="8"/>
      <c r="AC573" s="8"/>
      <c r="AD573" s="8"/>
      <c r="AE573" s="8"/>
      <c r="AF573" s="8"/>
      <c r="AG573" s="8"/>
    </row>
    <row r="574" spans="2:33">
      <c r="B574" s="8"/>
      <c r="C574" s="8"/>
      <c r="D574" s="8"/>
      <c r="G574" s="8"/>
      <c r="H574" s="8"/>
      <c r="I574" s="8"/>
      <c r="P574" s="8"/>
      <c r="Q574" s="8"/>
      <c r="R574" s="8"/>
      <c r="S574" s="8"/>
      <c r="T574" s="8"/>
      <c r="U574" s="8"/>
      <c r="V574" s="8"/>
      <c r="W574" s="8"/>
      <c r="Y574" s="8"/>
      <c r="Z574" s="8"/>
      <c r="AA574" s="8"/>
      <c r="AC574" s="8"/>
      <c r="AD574" s="8"/>
      <c r="AE574" s="8"/>
      <c r="AF574" s="8"/>
      <c r="AG574" s="8"/>
    </row>
    <row r="575" spans="2:33">
      <c r="B575" s="8"/>
      <c r="C575" s="8"/>
      <c r="D575" s="8"/>
      <c r="G575" s="8"/>
      <c r="H575" s="8"/>
      <c r="I575" s="8"/>
      <c r="P575" s="8"/>
      <c r="Q575" s="8"/>
      <c r="R575" s="8"/>
      <c r="S575" s="8"/>
      <c r="T575" s="8"/>
      <c r="U575" s="8"/>
      <c r="V575" s="8"/>
      <c r="W575" s="8"/>
      <c r="Y575" s="8"/>
      <c r="Z575" s="8"/>
      <c r="AA575" s="8"/>
      <c r="AC575" s="8"/>
      <c r="AD575" s="8"/>
      <c r="AE575" s="8"/>
      <c r="AF575" s="8"/>
      <c r="AG575" s="8"/>
    </row>
    <row r="576" spans="2:33">
      <c r="B576" s="8"/>
      <c r="C576" s="8"/>
      <c r="D576" s="8"/>
      <c r="G576" s="8"/>
      <c r="H576" s="8"/>
      <c r="I576" s="8"/>
      <c r="P576" s="8"/>
      <c r="Q576" s="8"/>
      <c r="R576" s="8"/>
      <c r="S576" s="8"/>
      <c r="T576" s="8"/>
      <c r="U576" s="8"/>
      <c r="V576" s="8"/>
      <c r="W576" s="8"/>
      <c r="Y576" s="8"/>
      <c r="Z576" s="8"/>
      <c r="AA576" s="8"/>
      <c r="AC576" s="8"/>
      <c r="AD576" s="8"/>
      <c r="AE576" s="8"/>
      <c r="AF576" s="8"/>
      <c r="AG576" s="8"/>
    </row>
    <row r="577" spans="2:33">
      <c r="B577" s="8"/>
      <c r="C577" s="8"/>
      <c r="D577" s="8"/>
      <c r="G577" s="8"/>
      <c r="H577" s="8"/>
      <c r="I577" s="8"/>
      <c r="P577" s="8"/>
      <c r="Q577" s="8"/>
      <c r="R577" s="8"/>
      <c r="S577" s="8"/>
      <c r="T577" s="8"/>
      <c r="U577" s="8"/>
      <c r="V577" s="8"/>
      <c r="W577" s="8"/>
      <c r="Y577" s="8"/>
      <c r="Z577" s="8"/>
      <c r="AA577" s="8"/>
      <c r="AC577" s="8"/>
      <c r="AD577" s="8"/>
      <c r="AE577" s="8"/>
      <c r="AF577" s="8"/>
      <c r="AG577" s="8"/>
    </row>
    <row r="578" spans="2:33">
      <c r="B578" s="8"/>
      <c r="C578" s="8"/>
      <c r="D578" s="8"/>
      <c r="G578" s="8"/>
      <c r="H578" s="8"/>
      <c r="I578" s="8"/>
      <c r="P578" s="8"/>
      <c r="Q578" s="8"/>
      <c r="R578" s="8"/>
      <c r="S578" s="8"/>
      <c r="T578" s="8"/>
      <c r="U578" s="8"/>
      <c r="V578" s="8"/>
      <c r="W578" s="8"/>
      <c r="Y578" s="8"/>
      <c r="Z578" s="8"/>
      <c r="AA578" s="8"/>
      <c r="AC578" s="8"/>
      <c r="AD578" s="8"/>
      <c r="AE578" s="8"/>
      <c r="AF578" s="8"/>
      <c r="AG578" s="8"/>
    </row>
    <row r="579" spans="2:33">
      <c r="B579" s="8"/>
      <c r="C579" s="8"/>
      <c r="D579" s="8"/>
      <c r="G579" s="8"/>
      <c r="H579" s="8"/>
      <c r="I579" s="8"/>
      <c r="P579" s="8"/>
      <c r="Q579" s="8"/>
      <c r="R579" s="8"/>
      <c r="S579" s="8"/>
      <c r="T579" s="8"/>
      <c r="U579" s="8"/>
      <c r="V579" s="8"/>
      <c r="W579" s="8"/>
      <c r="Y579" s="8"/>
      <c r="Z579" s="8"/>
      <c r="AA579" s="8"/>
      <c r="AC579" s="8"/>
      <c r="AD579" s="8"/>
      <c r="AE579" s="8"/>
      <c r="AF579" s="8"/>
      <c r="AG579" s="8"/>
    </row>
    <row r="580" spans="2:33">
      <c r="B580" s="8"/>
      <c r="C580" s="8"/>
      <c r="D580" s="8"/>
      <c r="G580" s="8"/>
      <c r="H580" s="8"/>
      <c r="I580" s="8"/>
      <c r="P580" s="8"/>
      <c r="Q580" s="8"/>
      <c r="R580" s="8"/>
      <c r="S580" s="8"/>
      <c r="T580" s="8"/>
      <c r="U580" s="8"/>
      <c r="V580" s="8"/>
      <c r="W580" s="8"/>
      <c r="Y580" s="8"/>
      <c r="Z580" s="8"/>
      <c r="AA580" s="8"/>
      <c r="AC580" s="8"/>
      <c r="AD580" s="8"/>
      <c r="AE580" s="8"/>
      <c r="AF580" s="8"/>
      <c r="AG580" s="8"/>
    </row>
    <row r="581" spans="2:33">
      <c r="B581" s="8"/>
      <c r="C581" s="8"/>
      <c r="D581" s="8"/>
      <c r="G581" s="8"/>
      <c r="H581" s="8"/>
      <c r="I581" s="8"/>
      <c r="P581" s="8"/>
      <c r="Q581" s="8"/>
      <c r="R581" s="8"/>
      <c r="S581" s="8"/>
      <c r="T581" s="8"/>
      <c r="U581" s="8"/>
      <c r="V581" s="8"/>
      <c r="W581" s="8"/>
      <c r="Y581" s="8"/>
      <c r="Z581" s="8"/>
      <c r="AA581" s="8"/>
      <c r="AC581" s="8"/>
      <c r="AD581" s="8"/>
      <c r="AE581" s="8"/>
      <c r="AF581" s="8"/>
      <c r="AG581" s="8"/>
    </row>
    <row r="582" spans="2:33">
      <c r="B582" s="8"/>
      <c r="C582" s="8"/>
      <c r="D582" s="8"/>
      <c r="G582" s="8"/>
      <c r="H582" s="8"/>
      <c r="I582" s="8"/>
      <c r="P582" s="8"/>
      <c r="Q582" s="8"/>
      <c r="R582" s="8"/>
      <c r="S582" s="8"/>
      <c r="T582" s="8"/>
      <c r="U582" s="8"/>
      <c r="V582" s="8"/>
      <c r="W582" s="8"/>
      <c r="Y582" s="8"/>
      <c r="Z582" s="8"/>
      <c r="AA582" s="8"/>
      <c r="AC582" s="8"/>
      <c r="AD582" s="8"/>
      <c r="AE582" s="8"/>
      <c r="AF582" s="8"/>
      <c r="AG582" s="8"/>
    </row>
    <row r="583" spans="2:33">
      <c r="B583" s="8"/>
      <c r="C583" s="8"/>
      <c r="D583" s="8"/>
      <c r="G583" s="8"/>
      <c r="H583" s="8"/>
      <c r="I583" s="8"/>
      <c r="P583" s="8"/>
      <c r="Q583" s="8"/>
      <c r="R583" s="8"/>
      <c r="S583" s="8"/>
      <c r="T583" s="8"/>
      <c r="U583" s="8"/>
      <c r="V583" s="8"/>
      <c r="W583" s="8"/>
      <c r="Y583" s="8"/>
      <c r="Z583" s="8"/>
      <c r="AA583" s="8"/>
      <c r="AC583" s="8"/>
      <c r="AD583" s="8"/>
      <c r="AE583" s="8"/>
      <c r="AF583" s="8"/>
      <c r="AG583" s="8"/>
    </row>
    <row r="584" spans="2:33">
      <c r="B584" s="8"/>
      <c r="C584" s="8"/>
      <c r="D584" s="8"/>
      <c r="G584" s="8"/>
      <c r="H584" s="8"/>
      <c r="I584" s="8"/>
      <c r="P584" s="8"/>
      <c r="Q584" s="8"/>
      <c r="R584" s="8"/>
      <c r="S584" s="8"/>
      <c r="T584" s="8"/>
      <c r="U584" s="8"/>
      <c r="V584" s="8"/>
      <c r="W584" s="8"/>
      <c r="Y584" s="8"/>
      <c r="Z584" s="8"/>
      <c r="AA584" s="8"/>
      <c r="AC584" s="8"/>
      <c r="AD584" s="8"/>
      <c r="AE584" s="8"/>
      <c r="AF584" s="8"/>
      <c r="AG584" s="8"/>
    </row>
    <row r="585" spans="2:33">
      <c r="B585" s="8"/>
      <c r="C585" s="8"/>
      <c r="D585" s="8"/>
      <c r="G585" s="8"/>
      <c r="H585" s="8"/>
      <c r="I585" s="8"/>
      <c r="P585" s="8"/>
      <c r="Q585" s="8"/>
      <c r="R585" s="8"/>
      <c r="S585" s="8"/>
      <c r="T585" s="8"/>
      <c r="U585" s="8"/>
      <c r="V585" s="8"/>
      <c r="W585" s="8"/>
      <c r="Y585" s="8"/>
      <c r="Z585" s="8"/>
      <c r="AA585" s="8"/>
      <c r="AC585" s="8"/>
      <c r="AD585" s="8"/>
      <c r="AE585" s="8"/>
      <c r="AF585" s="8"/>
      <c r="AG585" s="8"/>
    </row>
    <row r="586" spans="2:33">
      <c r="B586" s="8"/>
      <c r="C586" s="8"/>
      <c r="D586" s="8"/>
      <c r="G586" s="8"/>
      <c r="H586" s="8"/>
      <c r="I586" s="8"/>
      <c r="P586" s="8"/>
      <c r="Q586" s="8"/>
      <c r="R586" s="8"/>
      <c r="S586" s="8"/>
      <c r="T586" s="8"/>
      <c r="U586" s="8"/>
      <c r="V586" s="8"/>
      <c r="W586" s="8"/>
      <c r="Y586" s="8"/>
      <c r="Z586" s="8"/>
      <c r="AA586" s="8"/>
      <c r="AC586" s="8"/>
      <c r="AD586" s="8"/>
      <c r="AE586" s="8"/>
      <c r="AF586" s="8"/>
      <c r="AG586" s="8"/>
    </row>
    <row r="587" spans="2:33">
      <c r="B587" s="8"/>
      <c r="C587" s="8"/>
      <c r="D587" s="8"/>
      <c r="G587" s="8"/>
      <c r="H587" s="8"/>
      <c r="I587" s="8"/>
      <c r="P587" s="8"/>
      <c r="Q587" s="8"/>
      <c r="R587" s="8"/>
      <c r="S587" s="8"/>
      <c r="T587" s="8"/>
      <c r="U587" s="8"/>
      <c r="V587" s="8"/>
      <c r="W587" s="8"/>
      <c r="Y587" s="8"/>
      <c r="Z587" s="8"/>
      <c r="AA587" s="8"/>
      <c r="AC587" s="8"/>
      <c r="AD587" s="8"/>
      <c r="AE587" s="8"/>
      <c r="AF587" s="8"/>
      <c r="AG587" s="8"/>
    </row>
    <row r="588" spans="2:33">
      <c r="B588" s="8"/>
      <c r="C588" s="8"/>
      <c r="D588" s="8"/>
      <c r="G588" s="8"/>
      <c r="H588" s="8"/>
      <c r="I588" s="8"/>
      <c r="P588" s="8"/>
      <c r="Q588" s="8"/>
      <c r="R588" s="8"/>
      <c r="S588" s="8"/>
      <c r="T588" s="8"/>
      <c r="U588" s="8"/>
      <c r="V588" s="8"/>
      <c r="W588" s="8"/>
      <c r="Y588" s="8"/>
      <c r="Z588" s="8"/>
      <c r="AA588" s="8"/>
      <c r="AC588" s="8"/>
      <c r="AD588" s="8"/>
      <c r="AE588" s="8"/>
      <c r="AF588" s="8"/>
      <c r="AG588" s="8"/>
    </row>
    <row r="589" spans="2:33">
      <c r="B589" s="8"/>
      <c r="C589" s="8"/>
      <c r="D589" s="8"/>
      <c r="G589" s="8"/>
      <c r="H589" s="8"/>
      <c r="I589" s="8"/>
      <c r="P589" s="8"/>
      <c r="Q589" s="8"/>
      <c r="R589" s="8"/>
      <c r="S589" s="8"/>
      <c r="T589" s="8"/>
      <c r="U589" s="8"/>
      <c r="V589" s="8"/>
      <c r="W589" s="8"/>
      <c r="Y589" s="8"/>
      <c r="Z589" s="8"/>
      <c r="AA589" s="8"/>
      <c r="AC589" s="8"/>
      <c r="AD589" s="8"/>
      <c r="AE589" s="8"/>
      <c r="AF589" s="8"/>
      <c r="AG589" s="8"/>
    </row>
    <row r="590" spans="2:33">
      <c r="B590" s="8"/>
      <c r="C590" s="8"/>
      <c r="D590" s="8"/>
      <c r="G590" s="8"/>
      <c r="H590" s="8"/>
      <c r="I590" s="8"/>
      <c r="P590" s="8"/>
      <c r="Q590" s="8"/>
      <c r="R590" s="8"/>
      <c r="S590" s="8"/>
      <c r="T590" s="8"/>
      <c r="U590" s="8"/>
      <c r="V590" s="8"/>
      <c r="W590" s="8"/>
      <c r="Y590" s="8"/>
      <c r="Z590" s="8"/>
      <c r="AA590" s="8"/>
      <c r="AC590" s="8"/>
      <c r="AD590" s="8"/>
      <c r="AE590" s="8"/>
      <c r="AF590" s="8"/>
      <c r="AG590" s="8"/>
    </row>
    <row r="591" spans="2:33">
      <c r="B591" s="8"/>
      <c r="C591" s="8"/>
      <c r="D591" s="8"/>
      <c r="G591" s="8"/>
      <c r="H591" s="8"/>
      <c r="I591" s="8"/>
      <c r="P591" s="8"/>
      <c r="Q591" s="8"/>
      <c r="R591" s="8"/>
      <c r="S591" s="8"/>
      <c r="T591" s="8"/>
      <c r="U591" s="8"/>
      <c r="V591" s="8"/>
      <c r="W591" s="8"/>
      <c r="Y591" s="8"/>
      <c r="Z591" s="8"/>
      <c r="AA591" s="8"/>
      <c r="AC591" s="8"/>
      <c r="AD591" s="8"/>
      <c r="AE591" s="8"/>
      <c r="AF591" s="8"/>
      <c r="AG591" s="8"/>
    </row>
    <row r="592" spans="2:33">
      <c r="B592" s="8"/>
      <c r="C592" s="8"/>
      <c r="D592" s="8"/>
      <c r="G592" s="8"/>
      <c r="H592" s="8"/>
      <c r="I592" s="8"/>
      <c r="P592" s="8"/>
      <c r="Q592" s="8"/>
      <c r="R592" s="8"/>
      <c r="S592" s="8"/>
      <c r="T592" s="8"/>
      <c r="U592" s="8"/>
      <c r="V592" s="8"/>
      <c r="W592" s="8"/>
      <c r="Y592" s="8"/>
      <c r="Z592" s="8"/>
      <c r="AA592" s="8"/>
      <c r="AC592" s="8"/>
      <c r="AD592" s="8"/>
      <c r="AE592" s="8"/>
      <c r="AF592" s="8"/>
      <c r="AG592" s="8"/>
    </row>
    <row r="593" spans="2:33">
      <c r="B593" s="8"/>
      <c r="C593" s="8"/>
      <c r="D593" s="8"/>
      <c r="G593" s="8"/>
      <c r="H593" s="8"/>
      <c r="I593" s="8"/>
      <c r="P593" s="8"/>
      <c r="Q593" s="8"/>
      <c r="R593" s="8"/>
      <c r="S593" s="8"/>
      <c r="T593" s="8"/>
      <c r="U593" s="8"/>
      <c r="V593" s="8"/>
      <c r="W593" s="8"/>
      <c r="Y593" s="8"/>
      <c r="Z593" s="8"/>
      <c r="AA593" s="8"/>
      <c r="AC593" s="8"/>
      <c r="AD593" s="8"/>
      <c r="AE593" s="8"/>
      <c r="AF593" s="8"/>
      <c r="AG593" s="8"/>
    </row>
    <row r="594" spans="2:33">
      <c r="B594" s="8"/>
      <c r="C594" s="8"/>
      <c r="D594" s="8"/>
      <c r="G594" s="8"/>
      <c r="H594" s="8"/>
      <c r="I594" s="8"/>
      <c r="P594" s="8"/>
      <c r="Q594" s="8"/>
      <c r="R594" s="8"/>
      <c r="S594" s="8"/>
      <c r="T594" s="8"/>
      <c r="U594" s="8"/>
      <c r="V594" s="8"/>
      <c r="W594" s="8"/>
      <c r="Y594" s="8"/>
      <c r="Z594" s="8"/>
      <c r="AA594" s="8"/>
      <c r="AC594" s="8"/>
      <c r="AD594" s="8"/>
      <c r="AE594" s="8"/>
      <c r="AF594" s="8"/>
      <c r="AG594" s="8"/>
    </row>
    <row r="595" spans="2:33">
      <c r="B595" s="8"/>
      <c r="C595" s="8"/>
      <c r="D595" s="8"/>
      <c r="G595" s="8"/>
      <c r="H595" s="8"/>
      <c r="I595" s="8"/>
      <c r="P595" s="8"/>
      <c r="Q595" s="8"/>
      <c r="R595" s="8"/>
      <c r="S595" s="8"/>
      <c r="T595" s="8"/>
      <c r="U595" s="8"/>
      <c r="V595" s="8"/>
      <c r="W595" s="8"/>
      <c r="Y595" s="8"/>
      <c r="Z595" s="8"/>
      <c r="AA595" s="8"/>
      <c r="AC595" s="8"/>
      <c r="AD595" s="8"/>
      <c r="AE595" s="8"/>
      <c r="AF595" s="8"/>
      <c r="AG595" s="8"/>
    </row>
    <row r="596" spans="2:33">
      <c r="B596" s="8"/>
      <c r="C596" s="8"/>
      <c r="D596" s="8"/>
      <c r="G596" s="8"/>
      <c r="H596" s="8"/>
      <c r="I596" s="8"/>
      <c r="P596" s="8"/>
      <c r="Q596" s="8"/>
      <c r="R596" s="8"/>
      <c r="S596" s="8"/>
      <c r="T596" s="8"/>
      <c r="U596" s="8"/>
      <c r="V596" s="8"/>
      <c r="W596" s="8"/>
      <c r="Y596" s="8"/>
      <c r="Z596" s="8"/>
      <c r="AA596" s="8"/>
      <c r="AC596" s="8"/>
      <c r="AD596" s="8"/>
      <c r="AE596" s="8"/>
      <c r="AF596" s="8"/>
      <c r="AG596" s="8"/>
    </row>
    <row r="597" spans="2:33">
      <c r="B597" s="8"/>
      <c r="C597" s="8"/>
      <c r="D597" s="8"/>
      <c r="G597" s="8"/>
      <c r="H597" s="8"/>
      <c r="I597" s="8"/>
      <c r="P597" s="8"/>
      <c r="Q597" s="8"/>
      <c r="R597" s="8"/>
      <c r="S597" s="8"/>
      <c r="T597" s="8"/>
      <c r="U597" s="8"/>
      <c r="V597" s="8"/>
      <c r="W597" s="8"/>
      <c r="Y597" s="8"/>
      <c r="Z597" s="8"/>
      <c r="AA597" s="8"/>
      <c r="AC597" s="8"/>
      <c r="AD597" s="8"/>
      <c r="AE597" s="8"/>
      <c r="AF597" s="8"/>
      <c r="AG597" s="8"/>
    </row>
    <row r="598" spans="2:33">
      <c r="B598" s="8"/>
      <c r="C598" s="8"/>
      <c r="D598" s="8"/>
      <c r="G598" s="8"/>
      <c r="H598" s="8"/>
      <c r="I598" s="8"/>
      <c r="P598" s="8"/>
      <c r="Q598" s="8"/>
      <c r="R598" s="8"/>
      <c r="S598" s="8"/>
      <c r="T598" s="8"/>
      <c r="U598" s="8"/>
      <c r="V598" s="8"/>
      <c r="W598" s="8"/>
      <c r="Y598" s="8"/>
      <c r="Z598" s="8"/>
      <c r="AA598" s="8"/>
      <c r="AC598" s="8"/>
      <c r="AD598" s="8"/>
      <c r="AE598" s="8"/>
      <c r="AF598" s="8"/>
      <c r="AG598" s="8"/>
    </row>
    <row r="599" spans="2:33">
      <c r="B599" s="8"/>
      <c r="C599" s="8"/>
      <c r="D599" s="8"/>
      <c r="G599" s="8"/>
      <c r="H599" s="8"/>
      <c r="I599" s="8"/>
      <c r="P599" s="8"/>
      <c r="Q599" s="8"/>
      <c r="R599" s="8"/>
      <c r="S599" s="8"/>
      <c r="T599" s="8"/>
      <c r="U599" s="8"/>
      <c r="V599" s="8"/>
      <c r="W599" s="8"/>
      <c r="Y599" s="8"/>
      <c r="Z599" s="8"/>
      <c r="AA599" s="8"/>
      <c r="AC599" s="8"/>
      <c r="AD599" s="8"/>
      <c r="AE599" s="8"/>
      <c r="AF599" s="8"/>
      <c r="AG599" s="8"/>
    </row>
    <row r="600" spans="2:33">
      <c r="B600" s="8"/>
      <c r="C600" s="8"/>
      <c r="D600" s="8"/>
      <c r="G600" s="8"/>
      <c r="H600" s="8"/>
      <c r="I600" s="8"/>
      <c r="P600" s="8"/>
      <c r="Q600" s="8"/>
      <c r="R600" s="8"/>
      <c r="S600" s="8"/>
      <c r="T600" s="8"/>
      <c r="U600" s="8"/>
      <c r="V600" s="8"/>
      <c r="W600" s="8"/>
      <c r="Y600" s="8"/>
      <c r="Z600" s="8"/>
      <c r="AA600" s="8"/>
      <c r="AC600" s="8"/>
      <c r="AD600" s="8"/>
      <c r="AE600" s="8"/>
      <c r="AF600" s="8"/>
      <c r="AG600" s="8"/>
    </row>
    <row r="601" spans="2:33">
      <c r="B601" s="8"/>
      <c r="C601" s="8"/>
      <c r="D601" s="8"/>
      <c r="G601" s="8"/>
      <c r="H601" s="8"/>
      <c r="I601" s="8"/>
      <c r="P601" s="8"/>
      <c r="Q601" s="8"/>
      <c r="R601" s="8"/>
      <c r="S601" s="8"/>
      <c r="T601" s="8"/>
      <c r="U601" s="8"/>
      <c r="V601" s="8"/>
      <c r="W601" s="8"/>
      <c r="Y601" s="8"/>
      <c r="Z601" s="8"/>
      <c r="AA601" s="8"/>
      <c r="AC601" s="8"/>
      <c r="AD601" s="8"/>
      <c r="AE601" s="8"/>
      <c r="AF601" s="8"/>
      <c r="AG601" s="8"/>
    </row>
    <row r="602" spans="2:33">
      <c r="B602" s="8"/>
      <c r="C602" s="8"/>
      <c r="D602" s="8"/>
      <c r="G602" s="8"/>
      <c r="H602" s="8"/>
      <c r="I602" s="8"/>
      <c r="P602" s="8"/>
      <c r="Q602" s="8"/>
      <c r="R602" s="8"/>
      <c r="S602" s="8"/>
      <c r="T602" s="8"/>
      <c r="U602" s="8"/>
      <c r="V602" s="8"/>
      <c r="W602" s="8"/>
      <c r="Y602" s="8"/>
      <c r="Z602" s="8"/>
      <c r="AA602" s="8"/>
      <c r="AC602" s="8"/>
      <c r="AD602" s="8"/>
      <c r="AE602" s="8"/>
      <c r="AF602" s="8"/>
      <c r="AG602" s="8"/>
    </row>
    <row r="603" spans="2:33">
      <c r="B603" s="8"/>
      <c r="C603" s="8"/>
      <c r="D603" s="8"/>
      <c r="G603" s="8"/>
      <c r="H603" s="8"/>
      <c r="I603" s="8"/>
      <c r="P603" s="8"/>
      <c r="Q603" s="8"/>
      <c r="R603" s="8"/>
      <c r="S603" s="8"/>
      <c r="T603" s="8"/>
      <c r="U603" s="8"/>
      <c r="V603" s="8"/>
      <c r="W603" s="8"/>
      <c r="Y603" s="8"/>
      <c r="Z603" s="8"/>
      <c r="AA603" s="8"/>
      <c r="AC603" s="8"/>
      <c r="AD603" s="8"/>
      <c r="AE603" s="8"/>
      <c r="AF603" s="8"/>
      <c r="AG603" s="8"/>
    </row>
    <row r="604" spans="2:33">
      <c r="B604" s="8"/>
      <c r="C604" s="8"/>
      <c r="D604" s="8"/>
      <c r="G604" s="8"/>
      <c r="H604" s="8"/>
      <c r="I604" s="8"/>
      <c r="P604" s="8"/>
      <c r="Q604" s="8"/>
      <c r="R604" s="8"/>
      <c r="S604" s="8"/>
      <c r="T604" s="8"/>
      <c r="U604" s="8"/>
      <c r="V604" s="8"/>
      <c r="W604" s="8"/>
      <c r="Y604" s="8"/>
      <c r="Z604" s="8"/>
      <c r="AA604" s="8"/>
      <c r="AC604" s="8"/>
      <c r="AD604" s="8"/>
      <c r="AE604" s="8"/>
      <c r="AF604" s="8"/>
      <c r="AG604" s="8"/>
    </row>
    <row r="605" spans="2:33">
      <c r="B605" s="8"/>
      <c r="C605" s="8"/>
      <c r="D605" s="8"/>
      <c r="G605" s="8"/>
      <c r="H605" s="8"/>
      <c r="I605" s="8"/>
      <c r="P605" s="8"/>
      <c r="Q605" s="8"/>
      <c r="R605" s="8"/>
      <c r="S605" s="8"/>
      <c r="T605" s="8"/>
      <c r="U605" s="8"/>
      <c r="V605" s="8"/>
      <c r="W605" s="8"/>
      <c r="Y605" s="8"/>
      <c r="Z605" s="8"/>
      <c r="AA605" s="8"/>
      <c r="AC605" s="8"/>
      <c r="AD605" s="8"/>
      <c r="AE605" s="8"/>
      <c r="AF605" s="8"/>
      <c r="AG605" s="8"/>
    </row>
    <row r="606" spans="2:33">
      <c r="B606" s="8"/>
      <c r="C606" s="8"/>
      <c r="D606" s="8"/>
      <c r="G606" s="8"/>
      <c r="H606" s="8"/>
      <c r="I606" s="8"/>
      <c r="P606" s="8"/>
      <c r="Q606" s="8"/>
      <c r="R606" s="8"/>
      <c r="S606" s="8"/>
      <c r="T606" s="8"/>
      <c r="U606" s="8"/>
      <c r="V606" s="8"/>
      <c r="W606" s="8"/>
      <c r="Y606" s="8"/>
      <c r="Z606" s="8"/>
      <c r="AA606" s="8"/>
      <c r="AC606" s="8"/>
      <c r="AD606" s="8"/>
      <c r="AE606" s="8"/>
      <c r="AF606" s="8"/>
      <c r="AG606" s="8"/>
    </row>
    <row r="607" spans="2:33">
      <c r="B607" s="8"/>
      <c r="C607" s="8"/>
      <c r="D607" s="8"/>
      <c r="G607" s="8"/>
      <c r="H607" s="8"/>
      <c r="I607" s="8"/>
      <c r="P607" s="8"/>
      <c r="Q607" s="8"/>
      <c r="R607" s="8"/>
      <c r="S607" s="8"/>
      <c r="T607" s="8"/>
      <c r="U607" s="8"/>
      <c r="V607" s="8"/>
      <c r="W607" s="8"/>
      <c r="Y607" s="8"/>
      <c r="Z607" s="8"/>
      <c r="AA607" s="8"/>
      <c r="AC607" s="8"/>
      <c r="AD607" s="8"/>
      <c r="AE607" s="8"/>
      <c r="AF607" s="8"/>
      <c r="AG607" s="8"/>
    </row>
    <row r="608" spans="2:33">
      <c r="B608" s="8"/>
      <c r="C608" s="8"/>
      <c r="D608" s="8"/>
      <c r="G608" s="8"/>
      <c r="H608" s="8"/>
      <c r="I608" s="8"/>
      <c r="P608" s="8"/>
      <c r="Q608" s="8"/>
      <c r="R608" s="8"/>
      <c r="S608" s="8"/>
      <c r="T608" s="8"/>
      <c r="U608" s="8"/>
      <c r="V608" s="8"/>
      <c r="W608" s="8"/>
      <c r="Y608" s="8"/>
      <c r="Z608" s="8"/>
      <c r="AA608" s="8"/>
      <c r="AC608" s="8"/>
      <c r="AD608" s="8"/>
      <c r="AE608" s="8"/>
      <c r="AF608" s="8"/>
      <c r="AG608" s="8"/>
    </row>
    <row r="609" spans="2:33">
      <c r="B609" s="8"/>
      <c r="C609" s="8"/>
      <c r="D609" s="8"/>
      <c r="G609" s="8"/>
      <c r="H609" s="8"/>
      <c r="I609" s="8"/>
      <c r="P609" s="8"/>
      <c r="Q609" s="8"/>
      <c r="R609" s="8"/>
      <c r="S609" s="8"/>
      <c r="T609" s="8"/>
      <c r="U609" s="8"/>
      <c r="V609" s="8"/>
      <c r="W609" s="8"/>
      <c r="Y609" s="8"/>
      <c r="Z609" s="8"/>
      <c r="AA609" s="8"/>
      <c r="AC609" s="8"/>
      <c r="AD609" s="8"/>
      <c r="AE609" s="8"/>
      <c r="AF609" s="8"/>
      <c r="AG609" s="8"/>
    </row>
    <row r="610" spans="2:33">
      <c r="B610" s="8"/>
      <c r="C610" s="8"/>
      <c r="D610" s="8"/>
      <c r="G610" s="8"/>
      <c r="H610" s="8"/>
      <c r="I610" s="8"/>
      <c r="P610" s="8"/>
      <c r="Q610" s="8"/>
      <c r="R610" s="8"/>
      <c r="S610" s="8"/>
      <c r="T610" s="8"/>
      <c r="U610" s="8"/>
      <c r="V610" s="8"/>
      <c r="W610" s="8"/>
      <c r="Y610" s="8"/>
      <c r="Z610" s="8"/>
      <c r="AA610" s="8"/>
      <c r="AC610" s="8"/>
      <c r="AD610" s="8"/>
      <c r="AE610" s="8"/>
      <c r="AF610" s="8"/>
      <c r="AG610" s="8"/>
    </row>
    <row r="611" spans="2:33">
      <c r="B611" s="8"/>
      <c r="C611" s="8"/>
      <c r="D611" s="8"/>
      <c r="G611" s="8"/>
      <c r="H611" s="8"/>
      <c r="I611" s="8"/>
      <c r="P611" s="8"/>
      <c r="Q611" s="8"/>
      <c r="R611" s="8"/>
      <c r="S611" s="8"/>
      <c r="T611" s="8"/>
      <c r="U611" s="8"/>
      <c r="V611" s="8"/>
      <c r="W611" s="8"/>
      <c r="Y611" s="8"/>
      <c r="Z611" s="8"/>
      <c r="AA611" s="8"/>
      <c r="AC611" s="8"/>
      <c r="AD611" s="8"/>
      <c r="AE611" s="8"/>
      <c r="AF611" s="8"/>
      <c r="AG611" s="8"/>
    </row>
    <row r="612" spans="2:33">
      <c r="B612" s="8"/>
      <c r="C612" s="8"/>
      <c r="D612" s="8"/>
      <c r="G612" s="8"/>
      <c r="H612" s="8"/>
      <c r="I612" s="8"/>
      <c r="P612" s="8"/>
      <c r="Q612" s="8"/>
      <c r="R612" s="8"/>
      <c r="S612" s="8"/>
      <c r="T612" s="8"/>
      <c r="U612" s="8"/>
      <c r="V612" s="8"/>
      <c r="W612" s="8"/>
      <c r="Y612" s="8"/>
      <c r="Z612" s="8"/>
      <c r="AA612" s="8"/>
      <c r="AC612" s="8"/>
      <c r="AD612" s="8"/>
      <c r="AE612" s="8"/>
      <c r="AF612" s="8"/>
      <c r="AG612" s="8"/>
    </row>
    <row r="613" spans="2:33">
      <c r="B613" s="8"/>
      <c r="C613" s="8"/>
      <c r="D613" s="8"/>
      <c r="G613" s="8"/>
      <c r="H613" s="8"/>
      <c r="I613" s="8"/>
      <c r="P613" s="8"/>
      <c r="Q613" s="8"/>
      <c r="R613" s="8"/>
      <c r="S613" s="8"/>
      <c r="T613" s="8"/>
      <c r="U613" s="8"/>
      <c r="V613" s="8"/>
      <c r="W613" s="8"/>
      <c r="Y613" s="8"/>
      <c r="Z613" s="8"/>
      <c r="AA613" s="8"/>
      <c r="AC613" s="8"/>
      <c r="AD613" s="8"/>
      <c r="AE613" s="8"/>
      <c r="AF613" s="8"/>
      <c r="AG613" s="8"/>
    </row>
    <row r="614" spans="2:33">
      <c r="B614" s="8"/>
      <c r="C614" s="8"/>
      <c r="D614" s="8"/>
      <c r="G614" s="8"/>
      <c r="H614" s="8"/>
      <c r="I614" s="8"/>
      <c r="P614" s="8"/>
      <c r="Q614" s="8"/>
      <c r="R614" s="8"/>
      <c r="S614" s="8"/>
      <c r="T614" s="8"/>
      <c r="U614" s="8"/>
      <c r="V614" s="8"/>
      <c r="W614" s="8"/>
      <c r="Y614" s="8"/>
      <c r="Z614" s="8"/>
      <c r="AA614" s="8"/>
      <c r="AC614" s="8"/>
      <c r="AD614" s="8"/>
      <c r="AE614" s="8"/>
      <c r="AF614" s="8"/>
      <c r="AG614" s="8"/>
    </row>
    <row r="615" spans="2:33">
      <c r="B615" s="8"/>
      <c r="C615" s="8"/>
      <c r="D615" s="8"/>
      <c r="G615" s="8"/>
      <c r="H615" s="8"/>
      <c r="I615" s="8"/>
      <c r="P615" s="8"/>
      <c r="Q615" s="8"/>
      <c r="R615" s="8"/>
      <c r="S615" s="8"/>
      <c r="T615" s="8"/>
      <c r="U615" s="8"/>
      <c r="V615" s="8"/>
      <c r="W615" s="8"/>
      <c r="Y615" s="8"/>
      <c r="Z615" s="8"/>
      <c r="AA615" s="8"/>
      <c r="AC615" s="8"/>
      <c r="AD615" s="8"/>
      <c r="AE615" s="8"/>
      <c r="AF615" s="8"/>
      <c r="AG615" s="8"/>
    </row>
    <row r="616" spans="2:33">
      <c r="B616" s="8"/>
      <c r="C616" s="8"/>
      <c r="D616" s="8"/>
      <c r="G616" s="8"/>
      <c r="H616" s="8"/>
      <c r="I616" s="8"/>
      <c r="P616" s="8"/>
      <c r="Q616" s="8"/>
      <c r="R616" s="8"/>
      <c r="S616" s="8"/>
      <c r="T616" s="8"/>
      <c r="U616" s="8"/>
      <c r="V616" s="8"/>
      <c r="W616" s="8"/>
      <c r="Y616" s="8"/>
      <c r="Z616" s="8"/>
      <c r="AA616" s="8"/>
      <c r="AC616" s="8"/>
      <c r="AD616" s="8"/>
      <c r="AE616" s="8"/>
      <c r="AF616" s="8"/>
      <c r="AG616" s="8"/>
    </row>
    <row r="617" spans="2:33">
      <c r="B617" s="8"/>
      <c r="C617" s="8"/>
      <c r="D617" s="8"/>
      <c r="G617" s="8"/>
      <c r="H617" s="8"/>
      <c r="I617" s="8"/>
      <c r="P617" s="8"/>
      <c r="Q617" s="8"/>
      <c r="R617" s="8"/>
      <c r="S617" s="8"/>
      <c r="T617" s="8"/>
      <c r="U617" s="8"/>
      <c r="V617" s="8"/>
      <c r="W617" s="8"/>
      <c r="Y617" s="8"/>
      <c r="Z617" s="8"/>
      <c r="AA617" s="8"/>
      <c r="AC617" s="8"/>
      <c r="AD617" s="8"/>
      <c r="AE617" s="8"/>
      <c r="AF617" s="8"/>
      <c r="AG617" s="8"/>
    </row>
    <row r="618" spans="2:33">
      <c r="B618" s="8"/>
      <c r="C618" s="8"/>
      <c r="D618" s="8"/>
      <c r="G618" s="8"/>
      <c r="H618" s="8"/>
      <c r="I618" s="8"/>
      <c r="P618" s="8"/>
      <c r="Q618" s="8"/>
      <c r="R618" s="8"/>
      <c r="S618" s="8"/>
      <c r="T618" s="8"/>
      <c r="U618" s="8"/>
      <c r="V618" s="8"/>
      <c r="W618" s="8"/>
      <c r="Y618" s="8"/>
      <c r="Z618" s="8"/>
      <c r="AA618" s="8"/>
      <c r="AC618" s="8"/>
      <c r="AD618" s="8"/>
      <c r="AE618" s="8"/>
      <c r="AF618" s="8"/>
      <c r="AG618" s="8"/>
    </row>
    <row r="619" spans="2:33">
      <c r="B619" s="8"/>
      <c r="C619" s="8"/>
      <c r="D619" s="8"/>
      <c r="G619" s="8"/>
      <c r="H619" s="8"/>
      <c r="I619" s="8"/>
      <c r="P619" s="8"/>
      <c r="Q619" s="8"/>
      <c r="R619" s="8"/>
      <c r="S619" s="8"/>
      <c r="T619" s="8"/>
      <c r="U619" s="8"/>
      <c r="V619" s="8"/>
      <c r="W619" s="8"/>
      <c r="Y619" s="8"/>
      <c r="Z619" s="8"/>
      <c r="AA619" s="8"/>
      <c r="AC619" s="8"/>
      <c r="AD619" s="8"/>
      <c r="AE619" s="8"/>
      <c r="AF619" s="8"/>
      <c r="AG619" s="8"/>
    </row>
    <row r="620" spans="2:33">
      <c r="B620" s="8"/>
      <c r="C620" s="8"/>
      <c r="D620" s="8"/>
      <c r="G620" s="8"/>
      <c r="H620" s="8"/>
      <c r="I620" s="8"/>
      <c r="P620" s="8"/>
      <c r="Q620" s="8"/>
      <c r="R620" s="8"/>
      <c r="S620" s="8"/>
      <c r="T620" s="8"/>
      <c r="U620" s="8"/>
      <c r="V620" s="8"/>
      <c r="W620" s="8"/>
      <c r="Y620" s="8"/>
      <c r="Z620" s="8"/>
      <c r="AA620" s="8"/>
      <c r="AC620" s="8"/>
      <c r="AD620" s="8"/>
      <c r="AE620" s="8"/>
      <c r="AF620" s="8"/>
      <c r="AG620" s="8"/>
    </row>
    <row r="621" spans="2:33">
      <c r="B621" s="8"/>
      <c r="C621" s="8"/>
      <c r="D621" s="8"/>
      <c r="G621" s="8"/>
      <c r="H621" s="8"/>
      <c r="I621" s="8"/>
      <c r="P621" s="8"/>
      <c r="Q621" s="8"/>
      <c r="R621" s="8"/>
      <c r="S621" s="8"/>
      <c r="T621" s="8"/>
      <c r="U621" s="8"/>
      <c r="V621" s="8"/>
      <c r="W621" s="8"/>
      <c r="Y621" s="8"/>
      <c r="Z621" s="8"/>
      <c r="AA621" s="8"/>
      <c r="AC621" s="8"/>
      <c r="AD621" s="8"/>
      <c r="AE621" s="8"/>
      <c r="AF621" s="8"/>
      <c r="AG621" s="8"/>
    </row>
    <row r="622" spans="2:33">
      <c r="B622" s="8"/>
      <c r="C622" s="8"/>
      <c r="D622" s="8"/>
      <c r="G622" s="8"/>
      <c r="H622" s="8"/>
      <c r="I622" s="8"/>
      <c r="P622" s="8"/>
      <c r="Q622" s="8"/>
      <c r="R622" s="8"/>
      <c r="S622" s="8"/>
      <c r="T622" s="8"/>
      <c r="U622" s="8"/>
      <c r="V622" s="8"/>
      <c r="W622" s="8"/>
      <c r="Y622" s="8"/>
      <c r="Z622" s="8"/>
      <c r="AA622" s="8"/>
      <c r="AC622" s="8"/>
      <c r="AD622" s="8"/>
      <c r="AE622" s="8"/>
      <c r="AF622" s="8"/>
      <c r="AG622" s="8"/>
    </row>
    <row r="623" spans="2:33">
      <c r="B623" s="8"/>
      <c r="C623" s="8"/>
      <c r="D623" s="8"/>
      <c r="G623" s="8"/>
      <c r="H623" s="8"/>
      <c r="I623" s="8"/>
      <c r="P623" s="8"/>
      <c r="Q623" s="8"/>
      <c r="R623" s="8"/>
      <c r="S623" s="8"/>
      <c r="T623" s="8"/>
      <c r="U623" s="8"/>
      <c r="V623" s="8"/>
      <c r="W623" s="8"/>
      <c r="Y623" s="8"/>
      <c r="Z623" s="8"/>
      <c r="AA623" s="8"/>
      <c r="AC623" s="8"/>
      <c r="AD623" s="8"/>
      <c r="AE623" s="8"/>
      <c r="AF623" s="8"/>
      <c r="AG623" s="8"/>
    </row>
    <row r="624" spans="2:33">
      <c r="B624" s="8"/>
      <c r="C624" s="8"/>
      <c r="D624" s="8"/>
      <c r="G624" s="8"/>
      <c r="H624" s="8"/>
      <c r="I624" s="8"/>
      <c r="P624" s="8"/>
      <c r="Q624" s="8"/>
      <c r="R624" s="8"/>
      <c r="S624" s="8"/>
      <c r="T624" s="8"/>
      <c r="U624" s="8"/>
      <c r="V624" s="8"/>
      <c r="W624" s="8"/>
      <c r="Y624" s="8"/>
      <c r="Z624" s="8"/>
      <c r="AA624" s="8"/>
      <c r="AC624" s="8"/>
      <c r="AD624" s="8"/>
      <c r="AE624" s="8"/>
      <c r="AF624" s="8"/>
      <c r="AG624" s="8"/>
    </row>
    <row r="625" spans="2:33">
      <c r="B625" s="8"/>
      <c r="C625" s="8"/>
      <c r="D625" s="8"/>
      <c r="G625" s="8"/>
      <c r="H625" s="8"/>
      <c r="I625" s="8"/>
      <c r="P625" s="8"/>
      <c r="Q625" s="8"/>
      <c r="R625" s="8"/>
      <c r="S625" s="8"/>
      <c r="T625" s="8"/>
      <c r="U625" s="8"/>
      <c r="V625" s="8"/>
      <c r="W625" s="8"/>
      <c r="Y625" s="8"/>
      <c r="Z625" s="8"/>
      <c r="AA625" s="8"/>
      <c r="AC625" s="8"/>
      <c r="AD625" s="8"/>
      <c r="AE625" s="8"/>
      <c r="AF625" s="8"/>
      <c r="AG625" s="8"/>
    </row>
    <row r="626" spans="2:33">
      <c r="B626" s="8"/>
      <c r="C626" s="8"/>
      <c r="D626" s="8"/>
      <c r="G626" s="8"/>
      <c r="H626" s="8"/>
      <c r="I626" s="8"/>
      <c r="P626" s="8"/>
      <c r="Q626" s="8"/>
      <c r="R626" s="8"/>
      <c r="S626" s="8"/>
      <c r="T626" s="8"/>
      <c r="U626" s="8"/>
      <c r="V626" s="8"/>
      <c r="W626" s="8"/>
      <c r="Y626" s="8"/>
      <c r="Z626" s="8"/>
      <c r="AA626" s="8"/>
      <c r="AC626" s="8"/>
      <c r="AD626" s="8"/>
      <c r="AE626" s="8"/>
      <c r="AF626" s="8"/>
      <c r="AG626" s="8"/>
    </row>
    <row r="627" spans="2:33">
      <c r="B627" s="8"/>
      <c r="C627" s="8"/>
      <c r="D627" s="8"/>
      <c r="G627" s="8"/>
      <c r="H627" s="8"/>
      <c r="I627" s="8"/>
      <c r="P627" s="8"/>
      <c r="Q627" s="8"/>
      <c r="R627" s="8"/>
      <c r="S627" s="8"/>
      <c r="T627" s="8"/>
      <c r="U627" s="8"/>
      <c r="V627" s="8"/>
      <c r="W627" s="8"/>
      <c r="Y627" s="8"/>
      <c r="Z627" s="8"/>
      <c r="AA627" s="8"/>
      <c r="AC627" s="8"/>
      <c r="AD627" s="8"/>
      <c r="AE627" s="8"/>
      <c r="AF627" s="8"/>
      <c r="AG627" s="8"/>
    </row>
    <row r="628" spans="2:33">
      <c r="B628" s="8"/>
      <c r="C628" s="8"/>
      <c r="D628" s="8"/>
      <c r="G628" s="8"/>
      <c r="H628" s="8"/>
      <c r="I628" s="8"/>
      <c r="P628" s="8"/>
      <c r="Q628" s="8"/>
      <c r="R628" s="8"/>
      <c r="S628" s="8"/>
      <c r="T628" s="8"/>
      <c r="U628" s="8"/>
      <c r="V628" s="8"/>
      <c r="W628" s="8"/>
      <c r="Y628" s="8"/>
      <c r="Z628" s="8"/>
      <c r="AA628" s="8"/>
      <c r="AC628" s="8"/>
      <c r="AD628" s="8"/>
      <c r="AE628" s="8"/>
      <c r="AF628" s="8"/>
      <c r="AG628" s="8"/>
    </row>
    <row r="629" spans="2:33">
      <c r="B629" s="8"/>
      <c r="C629" s="8"/>
      <c r="D629" s="8"/>
      <c r="G629" s="8"/>
      <c r="H629" s="8"/>
      <c r="I629" s="8"/>
      <c r="P629" s="8"/>
      <c r="Q629" s="8"/>
      <c r="R629" s="8"/>
      <c r="S629" s="8"/>
      <c r="T629" s="8"/>
      <c r="U629" s="8"/>
      <c r="V629" s="8"/>
      <c r="W629" s="8"/>
      <c r="Y629" s="8"/>
      <c r="Z629" s="8"/>
      <c r="AA629" s="8"/>
      <c r="AC629" s="8"/>
      <c r="AD629" s="8"/>
      <c r="AE629" s="8"/>
      <c r="AF629" s="8"/>
      <c r="AG629" s="8"/>
    </row>
    <row r="630" spans="2:33">
      <c r="B630" s="8"/>
      <c r="C630" s="8"/>
      <c r="D630" s="8"/>
      <c r="G630" s="8"/>
      <c r="H630" s="8"/>
      <c r="I630" s="8"/>
      <c r="P630" s="8"/>
      <c r="Q630" s="8"/>
      <c r="R630" s="8"/>
      <c r="S630" s="8"/>
      <c r="T630" s="8"/>
      <c r="U630" s="8"/>
      <c r="V630" s="8"/>
      <c r="W630" s="8"/>
      <c r="Y630" s="8"/>
      <c r="Z630" s="8"/>
      <c r="AA630" s="8"/>
      <c r="AC630" s="8"/>
      <c r="AD630" s="8"/>
      <c r="AE630" s="8"/>
      <c r="AF630" s="8"/>
      <c r="AG630" s="8"/>
    </row>
    <row r="631" spans="2:33">
      <c r="B631" s="8"/>
      <c r="C631" s="8"/>
      <c r="D631" s="8"/>
      <c r="G631" s="8"/>
      <c r="H631" s="8"/>
      <c r="I631" s="8"/>
      <c r="P631" s="8"/>
      <c r="Q631" s="8"/>
      <c r="R631" s="8"/>
      <c r="S631" s="8"/>
      <c r="T631" s="8"/>
      <c r="U631" s="8"/>
      <c r="V631" s="8"/>
      <c r="W631" s="8"/>
      <c r="Y631" s="8"/>
      <c r="Z631" s="8"/>
      <c r="AA631" s="8"/>
      <c r="AC631" s="8"/>
      <c r="AD631" s="8"/>
      <c r="AE631" s="8"/>
      <c r="AF631" s="8"/>
      <c r="AG631" s="8"/>
    </row>
    <row r="632" spans="2:33">
      <c r="B632" s="8"/>
      <c r="C632" s="8"/>
      <c r="D632" s="8"/>
      <c r="G632" s="8"/>
      <c r="H632" s="8"/>
      <c r="I632" s="8"/>
      <c r="P632" s="8"/>
      <c r="Q632" s="8"/>
      <c r="R632" s="8"/>
      <c r="S632" s="8"/>
      <c r="T632" s="8"/>
      <c r="U632" s="8"/>
      <c r="V632" s="8"/>
      <c r="W632" s="8"/>
      <c r="Y632" s="8"/>
      <c r="Z632" s="8"/>
      <c r="AA632" s="8"/>
      <c r="AC632" s="8"/>
      <c r="AD632" s="8"/>
      <c r="AE632" s="8"/>
      <c r="AF632" s="8"/>
      <c r="AG632" s="8"/>
    </row>
    <row r="633" spans="2:33">
      <c r="B633" s="8"/>
      <c r="C633" s="8"/>
      <c r="D633" s="8"/>
      <c r="G633" s="8"/>
      <c r="H633" s="8"/>
      <c r="I633" s="8"/>
      <c r="P633" s="8"/>
      <c r="Q633" s="8"/>
      <c r="R633" s="8"/>
      <c r="S633" s="8"/>
      <c r="T633" s="8"/>
      <c r="U633" s="8"/>
      <c r="V633" s="8"/>
      <c r="W633" s="8"/>
      <c r="Y633" s="8"/>
      <c r="Z633" s="8"/>
      <c r="AA633" s="8"/>
      <c r="AC633" s="8"/>
      <c r="AD633" s="8"/>
      <c r="AE633" s="8"/>
      <c r="AF633" s="8"/>
      <c r="AG633" s="8"/>
    </row>
    <row r="634" spans="2:33">
      <c r="B634" s="8"/>
      <c r="C634" s="8"/>
      <c r="D634" s="8"/>
      <c r="G634" s="8"/>
      <c r="H634" s="8"/>
      <c r="I634" s="8"/>
      <c r="P634" s="8"/>
      <c r="Q634" s="8"/>
      <c r="R634" s="8"/>
      <c r="S634" s="8"/>
      <c r="T634" s="8"/>
      <c r="U634" s="8"/>
      <c r="V634" s="8"/>
      <c r="W634" s="8"/>
      <c r="Y634" s="8"/>
      <c r="Z634" s="8"/>
      <c r="AA634" s="8"/>
      <c r="AC634" s="8"/>
      <c r="AD634" s="8"/>
      <c r="AE634" s="8"/>
      <c r="AF634" s="8"/>
      <c r="AG634" s="8"/>
    </row>
    <row r="635" spans="2:33">
      <c r="B635" s="8"/>
      <c r="C635" s="8"/>
      <c r="D635" s="8"/>
      <c r="G635" s="8"/>
      <c r="H635" s="8"/>
      <c r="I635" s="8"/>
      <c r="P635" s="8"/>
      <c r="Q635" s="8"/>
      <c r="R635" s="8"/>
      <c r="S635" s="8"/>
      <c r="T635" s="8"/>
      <c r="U635" s="8"/>
      <c r="V635" s="8"/>
      <c r="W635" s="8"/>
      <c r="Y635" s="8"/>
      <c r="Z635" s="8"/>
      <c r="AA635" s="8"/>
      <c r="AC635" s="8"/>
      <c r="AD635" s="8"/>
      <c r="AE635" s="8"/>
      <c r="AF635" s="8"/>
      <c r="AG635" s="8"/>
    </row>
    <row r="636" spans="2:33">
      <c r="B636" s="8"/>
      <c r="C636" s="8"/>
      <c r="D636" s="8"/>
      <c r="G636" s="8"/>
      <c r="H636" s="8"/>
      <c r="I636" s="8"/>
      <c r="P636" s="8"/>
      <c r="Q636" s="8"/>
      <c r="R636" s="8"/>
      <c r="S636" s="8"/>
      <c r="T636" s="8"/>
      <c r="U636" s="8"/>
      <c r="V636" s="8"/>
      <c r="W636" s="8"/>
      <c r="Y636" s="8"/>
      <c r="Z636" s="8"/>
      <c r="AA636" s="8"/>
      <c r="AC636" s="8"/>
      <c r="AD636" s="8"/>
      <c r="AE636" s="8"/>
      <c r="AF636" s="8"/>
      <c r="AG636" s="8"/>
    </row>
    <row r="637" spans="2:33">
      <c r="B637" s="8"/>
      <c r="C637" s="8"/>
      <c r="D637" s="8"/>
      <c r="G637" s="8"/>
      <c r="H637" s="8"/>
      <c r="I637" s="8"/>
      <c r="P637" s="8"/>
      <c r="Q637" s="8"/>
      <c r="R637" s="8"/>
      <c r="S637" s="8"/>
      <c r="T637" s="8"/>
      <c r="U637" s="8"/>
      <c r="V637" s="8"/>
      <c r="W637" s="8"/>
      <c r="Y637" s="8"/>
      <c r="Z637" s="8"/>
      <c r="AA637" s="8"/>
      <c r="AC637" s="8"/>
      <c r="AD637" s="8"/>
      <c r="AE637" s="8"/>
      <c r="AF637" s="8"/>
      <c r="AG637" s="8"/>
    </row>
    <row r="638" spans="2:33">
      <c r="B638" s="8"/>
      <c r="C638" s="8"/>
      <c r="D638" s="8"/>
      <c r="G638" s="8"/>
      <c r="H638" s="8"/>
      <c r="I638" s="8"/>
      <c r="P638" s="8"/>
      <c r="Q638" s="8"/>
      <c r="R638" s="8"/>
      <c r="S638" s="8"/>
      <c r="T638" s="8"/>
      <c r="U638" s="8"/>
      <c r="V638" s="8"/>
      <c r="W638" s="8"/>
      <c r="Y638" s="8"/>
      <c r="Z638" s="8"/>
      <c r="AA638" s="8"/>
      <c r="AC638" s="8"/>
      <c r="AD638" s="8"/>
      <c r="AE638" s="8"/>
      <c r="AF638" s="8"/>
      <c r="AG638" s="8"/>
    </row>
    <row r="639" spans="2:33">
      <c r="B639" s="8"/>
      <c r="C639" s="8"/>
      <c r="D639" s="8"/>
      <c r="G639" s="8"/>
      <c r="H639" s="8"/>
      <c r="I639" s="8"/>
      <c r="P639" s="8"/>
      <c r="Q639" s="8"/>
      <c r="R639" s="8"/>
      <c r="S639" s="8"/>
      <c r="T639" s="8"/>
      <c r="U639" s="8"/>
      <c r="V639" s="8"/>
      <c r="W639" s="8"/>
      <c r="Y639" s="8"/>
      <c r="Z639" s="8"/>
      <c r="AA639" s="8"/>
      <c r="AC639" s="8"/>
      <c r="AD639" s="8"/>
      <c r="AE639" s="8"/>
      <c r="AF639" s="8"/>
      <c r="AG639" s="8"/>
    </row>
    <row r="640" spans="2:33">
      <c r="B640" s="8"/>
      <c r="C640" s="8"/>
      <c r="D640" s="8"/>
      <c r="G640" s="8"/>
      <c r="H640" s="8"/>
      <c r="I640" s="8"/>
      <c r="P640" s="8"/>
      <c r="Q640" s="8"/>
      <c r="R640" s="8"/>
      <c r="S640" s="8"/>
      <c r="T640" s="8"/>
      <c r="U640" s="8"/>
      <c r="V640" s="8"/>
      <c r="W640" s="8"/>
      <c r="Y640" s="8"/>
      <c r="Z640" s="8"/>
      <c r="AA640" s="8"/>
      <c r="AC640" s="8"/>
      <c r="AD640" s="8"/>
      <c r="AE640" s="8"/>
      <c r="AF640" s="8"/>
      <c r="AG640" s="8"/>
    </row>
    <row r="641" spans="2:33">
      <c r="B641" s="8"/>
      <c r="C641" s="8"/>
      <c r="D641" s="8"/>
      <c r="G641" s="8"/>
      <c r="H641" s="8"/>
      <c r="I641" s="8"/>
      <c r="P641" s="8"/>
      <c r="Q641" s="8"/>
      <c r="R641" s="8"/>
      <c r="S641" s="8"/>
      <c r="T641" s="8"/>
      <c r="U641" s="8"/>
      <c r="V641" s="8"/>
      <c r="W641" s="8"/>
      <c r="Y641" s="8"/>
      <c r="Z641" s="8"/>
      <c r="AA641" s="8"/>
      <c r="AC641" s="8"/>
      <c r="AD641" s="8"/>
      <c r="AE641" s="8"/>
      <c r="AF641" s="8"/>
      <c r="AG641" s="8"/>
    </row>
    <row r="642" spans="2:33">
      <c r="B642" s="8"/>
      <c r="C642" s="8"/>
      <c r="D642" s="8"/>
      <c r="G642" s="8"/>
      <c r="H642" s="8"/>
      <c r="I642" s="8"/>
      <c r="P642" s="8"/>
      <c r="Q642" s="8"/>
      <c r="R642" s="8"/>
      <c r="S642" s="8"/>
      <c r="T642" s="8"/>
      <c r="U642" s="8"/>
      <c r="V642" s="8"/>
      <c r="W642" s="8"/>
      <c r="Y642" s="8"/>
      <c r="Z642" s="8"/>
      <c r="AA642" s="8"/>
      <c r="AC642" s="8"/>
      <c r="AD642" s="8"/>
      <c r="AE642" s="8"/>
      <c r="AF642" s="8"/>
      <c r="AG642" s="8"/>
    </row>
    <row r="643" spans="2:33">
      <c r="B643" s="8"/>
      <c r="C643" s="8"/>
      <c r="D643" s="8"/>
      <c r="G643" s="8"/>
      <c r="H643" s="8"/>
      <c r="I643" s="8"/>
      <c r="P643" s="8"/>
      <c r="Q643" s="8"/>
      <c r="R643" s="8"/>
      <c r="S643" s="8"/>
      <c r="T643" s="8"/>
      <c r="U643" s="8"/>
      <c r="V643" s="8"/>
      <c r="W643" s="8"/>
      <c r="Y643" s="8"/>
      <c r="Z643" s="8"/>
      <c r="AA643" s="8"/>
      <c r="AC643" s="8"/>
      <c r="AD643" s="8"/>
      <c r="AE643" s="8"/>
      <c r="AF643" s="8"/>
      <c r="AG643" s="8"/>
    </row>
    <row r="644" spans="2:33">
      <c r="B644" s="8"/>
      <c r="C644" s="8"/>
      <c r="D644" s="8"/>
      <c r="G644" s="8"/>
      <c r="H644" s="8"/>
      <c r="I644" s="8"/>
      <c r="P644" s="8"/>
      <c r="Q644" s="8"/>
      <c r="R644" s="8"/>
      <c r="S644" s="8"/>
      <c r="T644" s="8"/>
      <c r="U644" s="8"/>
      <c r="V644" s="8"/>
      <c r="W644" s="8"/>
      <c r="Y644" s="8"/>
      <c r="Z644" s="8"/>
      <c r="AA644" s="8"/>
      <c r="AC644" s="8"/>
      <c r="AD644" s="8"/>
      <c r="AE644" s="8"/>
      <c r="AF644" s="8"/>
      <c r="AG644" s="8"/>
    </row>
    <row r="645" spans="2:33">
      <c r="B645" s="8"/>
      <c r="C645" s="8"/>
      <c r="D645" s="8"/>
      <c r="G645" s="8"/>
      <c r="H645" s="8"/>
      <c r="I645" s="8"/>
      <c r="P645" s="8"/>
      <c r="Q645" s="8"/>
      <c r="R645" s="8"/>
      <c r="S645" s="8"/>
      <c r="T645" s="8"/>
      <c r="U645" s="8"/>
      <c r="V645" s="8"/>
      <c r="W645" s="8"/>
      <c r="Y645" s="8"/>
      <c r="Z645" s="8"/>
      <c r="AA645" s="8"/>
      <c r="AC645" s="8"/>
      <c r="AD645" s="8"/>
      <c r="AE645" s="8"/>
      <c r="AF645" s="8"/>
      <c r="AG645" s="8"/>
    </row>
    <row r="646" spans="2:33">
      <c r="B646" s="8"/>
      <c r="C646" s="8"/>
      <c r="D646" s="8"/>
      <c r="G646" s="8"/>
      <c r="H646" s="8"/>
      <c r="I646" s="8"/>
      <c r="P646" s="8"/>
      <c r="Q646" s="8"/>
      <c r="R646" s="8"/>
      <c r="S646" s="8"/>
      <c r="T646" s="8"/>
      <c r="U646" s="8"/>
      <c r="V646" s="8"/>
      <c r="W646" s="8"/>
      <c r="Y646" s="8"/>
      <c r="Z646" s="8"/>
      <c r="AA646" s="8"/>
      <c r="AC646" s="8"/>
      <c r="AD646" s="8"/>
      <c r="AE646" s="8"/>
      <c r="AF646" s="8"/>
      <c r="AG646" s="8"/>
    </row>
    <row r="647" spans="2:33">
      <c r="B647" s="8"/>
      <c r="C647" s="8"/>
      <c r="D647" s="8"/>
      <c r="G647" s="8"/>
      <c r="H647" s="8"/>
      <c r="I647" s="8"/>
      <c r="P647" s="8"/>
      <c r="Q647" s="8"/>
      <c r="R647" s="8"/>
      <c r="S647" s="8"/>
      <c r="T647" s="8"/>
      <c r="U647" s="8"/>
      <c r="V647" s="8"/>
      <c r="W647" s="8"/>
      <c r="Y647" s="8"/>
      <c r="Z647" s="8"/>
      <c r="AA647" s="8"/>
      <c r="AC647" s="8"/>
      <c r="AD647" s="8"/>
      <c r="AE647" s="8"/>
      <c r="AF647" s="8"/>
      <c r="AG647" s="8"/>
    </row>
    <row r="648" spans="2:33">
      <c r="B648" s="8"/>
      <c r="C648" s="8"/>
      <c r="D648" s="8"/>
      <c r="G648" s="8"/>
      <c r="H648" s="8"/>
      <c r="I648" s="8"/>
      <c r="P648" s="8"/>
      <c r="Q648" s="8"/>
      <c r="R648" s="8"/>
      <c r="S648" s="8"/>
      <c r="T648" s="8"/>
      <c r="U648" s="8"/>
      <c r="V648" s="8"/>
      <c r="W648" s="8"/>
      <c r="Y648" s="8"/>
      <c r="Z648" s="8"/>
      <c r="AA648" s="8"/>
      <c r="AC648" s="8"/>
      <c r="AD648" s="8"/>
      <c r="AE648" s="8"/>
      <c r="AF648" s="8"/>
      <c r="AG648" s="8"/>
    </row>
    <row r="649" spans="2:33">
      <c r="B649" s="8"/>
      <c r="C649" s="8"/>
      <c r="D649" s="8"/>
      <c r="G649" s="8"/>
      <c r="H649" s="8"/>
      <c r="I649" s="8"/>
      <c r="P649" s="8"/>
      <c r="Q649" s="8"/>
      <c r="R649" s="8"/>
      <c r="S649" s="8"/>
      <c r="T649" s="8"/>
      <c r="U649" s="8"/>
      <c r="V649" s="8"/>
      <c r="W649" s="8"/>
      <c r="Y649" s="8"/>
      <c r="Z649" s="8"/>
      <c r="AA649" s="8"/>
      <c r="AC649" s="8"/>
      <c r="AD649" s="8"/>
      <c r="AE649" s="8"/>
      <c r="AF649" s="8"/>
      <c r="AG649" s="8"/>
    </row>
    <row r="650" spans="2:33">
      <c r="B650" s="8"/>
      <c r="C650" s="8"/>
      <c r="D650" s="8"/>
      <c r="G650" s="8"/>
      <c r="H650" s="8"/>
      <c r="I650" s="8"/>
      <c r="P650" s="8"/>
      <c r="Q650" s="8"/>
      <c r="R650" s="8"/>
      <c r="S650" s="8"/>
      <c r="T650" s="8"/>
      <c r="U650" s="8"/>
      <c r="V650" s="8"/>
      <c r="W650" s="8"/>
      <c r="Y650" s="8"/>
      <c r="Z650" s="8"/>
      <c r="AA650" s="8"/>
      <c r="AC650" s="8"/>
      <c r="AD650" s="8"/>
      <c r="AE650" s="8"/>
      <c r="AF650" s="8"/>
      <c r="AG650" s="8"/>
    </row>
    <row r="651" spans="2:33">
      <c r="B651" s="8"/>
      <c r="C651" s="8"/>
      <c r="D651" s="8"/>
      <c r="G651" s="8"/>
      <c r="H651" s="8"/>
      <c r="I651" s="8"/>
      <c r="P651" s="8"/>
      <c r="Q651" s="8"/>
      <c r="R651" s="8"/>
      <c r="S651" s="8"/>
      <c r="T651" s="8"/>
      <c r="U651" s="8"/>
      <c r="V651" s="8"/>
      <c r="W651" s="8"/>
      <c r="Y651" s="8"/>
      <c r="Z651" s="8"/>
      <c r="AA651" s="8"/>
      <c r="AC651" s="8"/>
      <c r="AD651" s="8"/>
      <c r="AE651" s="8"/>
      <c r="AF651" s="8"/>
      <c r="AG651" s="8"/>
    </row>
    <row r="652" spans="2:33">
      <c r="B652" s="8"/>
      <c r="C652" s="8"/>
      <c r="D652" s="8"/>
      <c r="G652" s="8"/>
      <c r="H652" s="8"/>
      <c r="I652" s="8"/>
      <c r="P652" s="8"/>
      <c r="Q652" s="8"/>
      <c r="R652" s="8"/>
      <c r="S652" s="8"/>
      <c r="T652" s="8"/>
      <c r="U652" s="8"/>
      <c r="V652" s="8"/>
      <c r="W652" s="8"/>
      <c r="Y652" s="8"/>
      <c r="Z652" s="8"/>
      <c r="AA652" s="8"/>
      <c r="AC652" s="8"/>
      <c r="AD652" s="8"/>
      <c r="AE652" s="8"/>
      <c r="AF652" s="8"/>
      <c r="AG652" s="8"/>
    </row>
    <row r="653" spans="2:33">
      <c r="B653" s="8"/>
      <c r="C653" s="8"/>
      <c r="D653" s="8"/>
      <c r="G653" s="8"/>
      <c r="H653" s="8"/>
      <c r="I653" s="8"/>
      <c r="P653" s="8"/>
      <c r="Q653" s="8"/>
      <c r="R653" s="8"/>
      <c r="S653" s="8"/>
      <c r="T653" s="8"/>
      <c r="U653" s="8"/>
      <c r="V653" s="8"/>
      <c r="W653" s="8"/>
      <c r="Y653" s="8"/>
      <c r="Z653" s="8"/>
      <c r="AA653" s="8"/>
      <c r="AC653" s="8"/>
      <c r="AD653" s="8"/>
      <c r="AE653" s="8"/>
      <c r="AF653" s="8"/>
      <c r="AG653" s="8"/>
    </row>
    <row r="654" spans="2:33">
      <c r="B654" s="8"/>
      <c r="C654" s="8"/>
      <c r="D654" s="8"/>
      <c r="G654" s="8"/>
      <c r="H654" s="8"/>
      <c r="I654" s="8"/>
      <c r="P654" s="8"/>
      <c r="Q654" s="8"/>
      <c r="R654" s="8"/>
      <c r="S654" s="8"/>
      <c r="T654" s="8"/>
      <c r="U654" s="8"/>
      <c r="V654" s="8"/>
      <c r="W654" s="8"/>
      <c r="Y654" s="8"/>
      <c r="Z654" s="8"/>
      <c r="AA654" s="8"/>
      <c r="AC654" s="8"/>
      <c r="AD654" s="8"/>
      <c r="AE654" s="8"/>
      <c r="AF654" s="8"/>
      <c r="AG654" s="8"/>
    </row>
    <row r="655" spans="2:33">
      <c r="B655" s="8"/>
      <c r="C655" s="8"/>
      <c r="D655" s="8"/>
      <c r="G655" s="8"/>
      <c r="H655" s="8"/>
      <c r="I655" s="8"/>
      <c r="P655" s="8"/>
      <c r="Q655" s="8"/>
      <c r="R655" s="8"/>
      <c r="S655" s="8"/>
      <c r="T655" s="8"/>
      <c r="U655" s="8"/>
      <c r="V655" s="8"/>
      <c r="W655" s="8"/>
      <c r="Y655" s="8"/>
      <c r="Z655" s="8"/>
      <c r="AA655" s="8"/>
      <c r="AC655" s="8"/>
      <c r="AD655" s="8"/>
      <c r="AE655" s="8"/>
      <c r="AF655" s="8"/>
      <c r="AG655" s="8"/>
    </row>
    <row r="656" spans="2:33">
      <c r="B656" s="8"/>
      <c r="C656" s="8"/>
      <c r="D656" s="8"/>
      <c r="G656" s="8"/>
      <c r="H656" s="8"/>
      <c r="I656" s="8"/>
      <c r="P656" s="8"/>
      <c r="Q656" s="8"/>
      <c r="R656" s="8"/>
      <c r="S656" s="8"/>
      <c r="T656" s="8"/>
      <c r="U656" s="8"/>
      <c r="V656" s="8"/>
      <c r="W656" s="8"/>
      <c r="Y656" s="8"/>
      <c r="Z656" s="8"/>
      <c r="AA656" s="8"/>
      <c r="AC656" s="8"/>
      <c r="AD656" s="8"/>
      <c r="AE656" s="8"/>
      <c r="AF656" s="8"/>
      <c r="AG656" s="8"/>
    </row>
    <row r="657" spans="2:33">
      <c r="B657" s="8"/>
      <c r="C657" s="8"/>
      <c r="D657" s="8"/>
      <c r="G657" s="8"/>
      <c r="H657" s="8"/>
      <c r="I657" s="8"/>
      <c r="P657" s="8"/>
      <c r="Q657" s="8"/>
      <c r="R657" s="8"/>
      <c r="S657" s="8"/>
      <c r="T657" s="8"/>
      <c r="U657" s="8"/>
      <c r="V657" s="8"/>
      <c r="W657" s="8"/>
      <c r="Y657" s="8"/>
      <c r="Z657" s="8"/>
      <c r="AA657" s="8"/>
      <c r="AC657" s="8"/>
      <c r="AD657" s="8"/>
      <c r="AE657" s="8"/>
      <c r="AF657" s="8"/>
      <c r="AG657" s="8"/>
    </row>
    <row r="658" spans="2:33">
      <c r="B658" s="8"/>
      <c r="C658" s="8"/>
      <c r="D658" s="8"/>
      <c r="G658" s="8"/>
      <c r="H658" s="8"/>
      <c r="I658" s="8"/>
      <c r="P658" s="8"/>
      <c r="Q658" s="8"/>
      <c r="R658" s="8"/>
      <c r="S658" s="8"/>
      <c r="T658" s="8"/>
      <c r="U658" s="8"/>
      <c r="V658" s="8"/>
      <c r="W658" s="8"/>
      <c r="Y658" s="8"/>
      <c r="Z658" s="8"/>
      <c r="AA658" s="8"/>
      <c r="AC658" s="8"/>
      <c r="AD658" s="8"/>
      <c r="AE658" s="8"/>
      <c r="AF658" s="8"/>
      <c r="AG658" s="8"/>
    </row>
    <row r="659" spans="2:33">
      <c r="B659" s="8"/>
      <c r="C659" s="8"/>
      <c r="D659" s="8"/>
      <c r="G659" s="8"/>
      <c r="H659" s="8"/>
      <c r="I659" s="8"/>
      <c r="P659" s="8"/>
      <c r="Q659" s="8"/>
      <c r="R659" s="8"/>
      <c r="S659" s="8"/>
      <c r="T659" s="8"/>
      <c r="U659" s="8"/>
      <c r="V659" s="8"/>
      <c r="W659" s="8"/>
      <c r="Y659" s="8"/>
      <c r="Z659" s="8"/>
      <c r="AA659" s="8"/>
      <c r="AC659" s="8"/>
      <c r="AD659" s="8"/>
      <c r="AE659" s="8"/>
      <c r="AF659" s="8"/>
      <c r="AG659" s="8"/>
    </row>
    <row r="660" spans="2:33">
      <c r="B660" s="8"/>
      <c r="C660" s="8"/>
      <c r="D660" s="8"/>
      <c r="G660" s="8"/>
      <c r="H660" s="8"/>
      <c r="I660" s="8"/>
      <c r="P660" s="8"/>
      <c r="Q660" s="8"/>
      <c r="R660" s="8"/>
      <c r="S660" s="8"/>
      <c r="T660" s="8"/>
      <c r="U660" s="8"/>
      <c r="V660" s="8"/>
      <c r="W660" s="8"/>
      <c r="Y660" s="8"/>
      <c r="Z660" s="8"/>
      <c r="AA660" s="8"/>
      <c r="AC660" s="8"/>
      <c r="AD660" s="8"/>
      <c r="AE660" s="8"/>
      <c r="AF660" s="8"/>
      <c r="AG660" s="8"/>
    </row>
    <row r="661" spans="2:33">
      <c r="B661" s="8"/>
      <c r="C661" s="8"/>
      <c r="D661" s="8"/>
      <c r="G661" s="8"/>
      <c r="H661" s="8"/>
      <c r="I661" s="8"/>
      <c r="P661" s="8"/>
      <c r="Q661" s="8"/>
      <c r="R661" s="8"/>
      <c r="S661" s="8"/>
      <c r="T661" s="8"/>
      <c r="U661" s="8"/>
      <c r="V661" s="8"/>
      <c r="W661" s="8"/>
      <c r="Y661" s="8"/>
      <c r="Z661" s="8"/>
      <c r="AA661" s="8"/>
      <c r="AC661" s="8"/>
      <c r="AD661" s="8"/>
      <c r="AE661" s="8"/>
      <c r="AF661" s="8"/>
      <c r="AG661" s="8"/>
    </row>
    <row r="662" spans="2:33">
      <c r="B662" s="8"/>
      <c r="C662" s="8"/>
      <c r="D662" s="8"/>
      <c r="G662" s="8"/>
      <c r="H662" s="8"/>
      <c r="I662" s="8"/>
      <c r="P662" s="8"/>
      <c r="Q662" s="8"/>
      <c r="R662" s="8"/>
      <c r="S662" s="8"/>
      <c r="T662" s="8"/>
      <c r="U662" s="8"/>
      <c r="V662" s="8"/>
      <c r="W662" s="8"/>
      <c r="Y662" s="8"/>
      <c r="Z662" s="8"/>
      <c r="AA662" s="8"/>
      <c r="AC662" s="8"/>
      <c r="AD662" s="8"/>
      <c r="AE662" s="8"/>
      <c r="AF662" s="8"/>
      <c r="AG662" s="8"/>
    </row>
    <row r="663" spans="2:33">
      <c r="B663" s="8"/>
      <c r="C663" s="8"/>
      <c r="D663" s="8"/>
      <c r="G663" s="8"/>
      <c r="H663" s="8"/>
      <c r="I663" s="8"/>
      <c r="P663" s="8"/>
      <c r="Q663" s="8"/>
      <c r="R663" s="8"/>
      <c r="S663" s="8"/>
      <c r="T663" s="8"/>
      <c r="U663" s="8"/>
      <c r="V663" s="8"/>
      <c r="W663" s="8"/>
      <c r="Y663" s="8"/>
      <c r="Z663" s="8"/>
      <c r="AA663" s="8"/>
      <c r="AC663" s="8"/>
      <c r="AD663" s="8"/>
      <c r="AE663" s="8"/>
      <c r="AF663" s="8"/>
      <c r="AG663" s="8"/>
    </row>
    <row r="664" spans="2:33">
      <c r="B664" s="8"/>
      <c r="C664" s="8"/>
      <c r="D664" s="8"/>
      <c r="G664" s="8"/>
      <c r="H664" s="8"/>
      <c r="I664" s="8"/>
      <c r="P664" s="8"/>
      <c r="Q664" s="8"/>
      <c r="R664" s="8"/>
      <c r="S664" s="8"/>
      <c r="T664" s="8"/>
      <c r="U664" s="8"/>
      <c r="V664" s="8"/>
      <c r="W664" s="8"/>
      <c r="Y664" s="8"/>
      <c r="Z664" s="8"/>
      <c r="AA664" s="8"/>
      <c r="AC664" s="8"/>
      <c r="AD664" s="8"/>
      <c r="AE664" s="8"/>
      <c r="AF664" s="8"/>
      <c r="AG664" s="8"/>
    </row>
    <row r="665" spans="2:33">
      <c r="B665" s="8"/>
      <c r="C665" s="8"/>
      <c r="D665" s="8"/>
      <c r="G665" s="8"/>
      <c r="H665" s="8"/>
      <c r="I665" s="8"/>
      <c r="P665" s="8"/>
      <c r="Q665" s="8"/>
      <c r="R665" s="8"/>
      <c r="S665" s="8"/>
      <c r="T665" s="8"/>
      <c r="U665" s="8"/>
      <c r="V665" s="8"/>
      <c r="W665" s="8"/>
      <c r="Y665" s="8"/>
      <c r="Z665" s="8"/>
      <c r="AA665" s="8"/>
      <c r="AC665" s="8"/>
      <c r="AD665" s="8"/>
      <c r="AE665" s="8"/>
      <c r="AF665" s="8"/>
      <c r="AG665" s="8"/>
    </row>
    <row r="666" spans="2:33">
      <c r="B666" s="8"/>
      <c r="C666" s="8"/>
      <c r="D666" s="8"/>
      <c r="G666" s="8"/>
      <c r="H666" s="8"/>
      <c r="I666" s="8"/>
      <c r="P666" s="8"/>
      <c r="Q666" s="8"/>
      <c r="R666" s="8"/>
      <c r="S666" s="8"/>
      <c r="T666" s="8"/>
      <c r="U666" s="8"/>
      <c r="V666" s="8"/>
      <c r="W666" s="8"/>
      <c r="Y666" s="8"/>
      <c r="Z666" s="8"/>
      <c r="AA666" s="8"/>
      <c r="AC666" s="8"/>
      <c r="AD666" s="8"/>
      <c r="AE666" s="8"/>
      <c r="AF666" s="8"/>
      <c r="AG666" s="8"/>
    </row>
    <row r="667" spans="2:33">
      <c r="B667" s="8"/>
      <c r="C667" s="8"/>
      <c r="D667" s="8"/>
      <c r="G667" s="8"/>
      <c r="H667" s="8"/>
      <c r="I667" s="8"/>
      <c r="P667" s="8"/>
      <c r="Q667" s="8"/>
      <c r="R667" s="8"/>
      <c r="S667" s="8"/>
      <c r="T667" s="8"/>
      <c r="U667" s="8"/>
      <c r="V667" s="8"/>
      <c r="W667" s="8"/>
      <c r="Y667" s="8"/>
      <c r="Z667" s="8"/>
      <c r="AA667" s="8"/>
      <c r="AC667" s="8"/>
      <c r="AD667" s="8"/>
      <c r="AE667" s="8"/>
      <c r="AF667" s="8"/>
      <c r="AG667" s="8"/>
    </row>
    <row r="668" spans="2:33">
      <c r="B668" s="8"/>
      <c r="C668" s="8"/>
      <c r="D668" s="8"/>
      <c r="G668" s="8"/>
      <c r="H668" s="8"/>
      <c r="I668" s="8"/>
      <c r="P668" s="8"/>
      <c r="Q668" s="8"/>
      <c r="R668" s="8"/>
      <c r="S668" s="8"/>
      <c r="T668" s="8"/>
      <c r="U668" s="8"/>
      <c r="V668" s="8"/>
      <c r="W668" s="8"/>
      <c r="Y668" s="8"/>
      <c r="Z668" s="8"/>
      <c r="AA668" s="8"/>
      <c r="AC668" s="8"/>
      <c r="AD668" s="8"/>
      <c r="AE668" s="8"/>
      <c r="AF668" s="8"/>
      <c r="AG668" s="8"/>
    </row>
    <row r="669" spans="2:33">
      <c r="B669" s="8"/>
      <c r="C669" s="8"/>
      <c r="D669" s="8"/>
      <c r="G669" s="8"/>
      <c r="H669" s="8"/>
      <c r="I669" s="8"/>
      <c r="P669" s="8"/>
      <c r="Q669" s="8"/>
      <c r="R669" s="8"/>
      <c r="S669" s="8"/>
      <c r="T669" s="8"/>
      <c r="U669" s="8"/>
      <c r="V669" s="8"/>
      <c r="W669" s="8"/>
      <c r="Y669" s="8"/>
      <c r="Z669" s="8"/>
      <c r="AA669" s="8"/>
      <c r="AC669" s="8"/>
      <c r="AD669" s="8"/>
      <c r="AE669" s="8"/>
      <c r="AF669" s="8"/>
      <c r="AG669" s="8"/>
    </row>
    <row r="670" spans="2:33">
      <c r="B670" s="8"/>
      <c r="C670" s="8"/>
      <c r="D670" s="8"/>
      <c r="G670" s="8"/>
      <c r="H670" s="8"/>
      <c r="I670" s="8"/>
      <c r="P670" s="8"/>
      <c r="Q670" s="8"/>
      <c r="R670" s="8"/>
      <c r="S670" s="8"/>
      <c r="T670" s="8"/>
      <c r="U670" s="8"/>
      <c r="V670" s="8"/>
      <c r="W670" s="8"/>
      <c r="Y670" s="8"/>
      <c r="Z670" s="8"/>
      <c r="AA670" s="8"/>
      <c r="AC670" s="8"/>
      <c r="AD670" s="8"/>
      <c r="AE670" s="8"/>
      <c r="AF670" s="8"/>
      <c r="AG670" s="8"/>
    </row>
    <row r="671" spans="2:33">
      <c r="B671" s="8"/>
      <c r="C671" s="8"/>
      <c r="D671" s="8"/>
      <c r="G671" s="8"/>
      <c r="H671" s="8"/>
      <c r="I671" s="8"/>
      <c r="P671" s="8"/>
      <c r="Q671" s="8"/>
      <c r="R671" s="8"/>
      <c r="S671" s="8"/>
      <c r="T671" s="8"/>
      <c r="U671" s="8"/>
      <c r="V671" s="8"/>
      <c r="W671" s="8"/>
      <c r="Y671" s="8"/>
      <c r="Z671" s="8"/>
      <c r="AA671" s="8"/>
      <c r="AC671" s="8"/>
      <c r="AD671" s="8"/>
      <c r="AE671" s="8"/>
      <c r="AF671" s="8"/>
      <c r="AG671" s="8"/>
    </row>
    <row r="672" spans="2:33">
      <c r="B672" s="8"/>
      <c r="C672" s="8"/>
      <c r="D672" s="8"/>
      <c r="G672" s="8"/>
      <c r="H672" s="8"/>
      <c r="I672" s="8"/>
      <c r="P672" s="8"/>
      <c r="Q672" s="8"/>
      <c r="R672" s="8"/>
      <c r="S672" s="8"/>
      <c r="T672" s="8"/>
      <c r="U672" s="8"/>
      <c r="V672" s="8"/>
      <c r="W672" s="8"/>
      <c r="Y672" s="8"/>
      <c r="Z672" s="8"/>
      <c r="AA672" s="8"/>
      <c r="AC672" s="8"/>
      <c r="AD672" s="8"/>
      <c r="AE672" s="8"/>
      <c r="AF672" s="8"/>
      <c r="AG672" s="8"/>
    </row>
    <row r="673" spans="2:33">
      <c r="B673" s="8"/>
      <c r="C673" s="8"/>
      <c r="D673" s="8"/>
      <c r="G673" s="8"/>
      <c r="H673" s="8"/>
      <c r="I673" s="8"/>
      <c r="P673" s="8"/>
      <c r="Q673" s="8"/>
      <c r="R673" s="8"/>
      <c r="S673" s="8"/>
      <c r="T673" s="8"/>
      <c r="U673" s="8"/>
      <c r="V673" s="8"/>
      <c r="W673" s="8"/>
      <c r="Y673" s="8"/>
      <c r="Z673" s="8"/>
      <c r="AA673" s="8"/>
      <c r="AC673" s="8"/>
      <c r="AD673" s="8"/>
      <c r="AE673" s="8"/>
      <c r="AF673" s="8"/>
      <c r="AG673" s="8"/>
    </row>
    <row r="674" spans="2:33">
      <c r="B674" s="8"/>
      <c r="C674" s="8"/>
      <c r="D674" s="8"/>
      <c r="G674" s="8"/>
      <c r="H674" s="8"/>
      <c r="I674" s="8"/>
      <c r="P674" s="8"/>
      <c r="Q674" s="8"/>
      <c r="R674" s="8"/>
      <c r="S674" s="8"/>
      <c r="T674" s="8"/>
      <c r="U674" s="8"/>
      <c r="V674" s="8"/>
      <c r="W674" s="8"/>
      <c r="Y674" s="8"/>
      <c r="Z674" s="8"/>
      <c r="AA674" s="8"/>
      <c r="AC674" s="8"/>
      <c r="AD674" s="8"/>
      <c r="AE674" s="8"/>
      <c r="AF674" s="8"/>
      <c r="AG674" s="8"/>
    </row>
    <row r="675" spans="2:33">
      <c r="B675" s="8"/>
      <c r="C675" s="8"/>
      <c r="D675" s="8"/>
      <c r="G675" s="8"/>
      <c r="H675" s="8"/>
      <c r="I675" s="8"/>
      <c r="P675" s="8"/>
      <c r="Q675" s="8"/>
      <c r="R675" s="8"/>
      <c r="S675" s="8"/>
      <c r="T675" s="8"/>
      <c r="U675" s="8"/>
      <c r="V675" s="8"/>
      <c r="W675" s="8"/>
      <c r="Y675" s="8"/>
      <c r="Z675" s="8"/>
      <c r="AA675" s="8"/>
      <c r="AC675" s="8"/>
      <c r="AD675" s="8"/>
      <c r="AE675" s="8"/>
      <c r="AF675" s="8"/>
      <c r="AG675" s="8"/>
    </row>
    <row r="676" spans="2:33">
      <c r="B676" s="8"/>
      <c r="C676" s="8"/>
      <c r="D676" s="8"/>
      <c r="G676" s="8"/>
      <c r="H676" s="8"/>
      <c r="I676" s="8"/>
      <c r="P676" s="8"/>
      <c r="Q676" s="8"/>
      <c r="R676" s="8"/>
      <c r="S676" s="8"/>
      <c r="T676" s="8"/>
      <c r="U676" s="8"/>
      <c r="V676" s="8"/>
      <c r="W676" s="8"/>
      <c r="Y676" s="8"/>
      <c r="Z676" s="8"/>
      <c r="AA676" s="8"/>
      <c r="AC676" s="8"/>
      <c r="AD676" s="8"/>
      <c r="AE676" s="8"/>
      <c r="AF676" s="8"/>
      <c r="AG676" s="8"/>
    </row>
    <row r="677" spans="2:33">
      <c r="B677" s="8"/>
      <c r="C677" s="8"/>
      <c r="D677" s="8"/>
      <c r="G677" s="8"/>
      <c r="H677" s="8"/>
      <c r="I677" s="8"/>
      <c r="P677" s="8"/>
      <c r="Q677" s="8"/>
      <c r="R677" s="8"/>
      <c r="S677" s="8"/>
      <c r="T677" s="8"/>
      <c r="U677" s="8"/>
      <c r="V677" s="8"/>
      <c r="W677" s="8"/>
      <c r="Y677" s="8"/>
      <c r="Z677" s="8"/>
      <c r="AA677" s="8"/>
      <c r="AC677" s="8"/>
      <c r="AD677" s="8"/>
      <c r="AE677" s="8"/>
      <c r="AF677" s="8"/>
      <c r="AG677" s="8"/>
    </row>
    <row r="678" spans="2:33">
      <c r="B678" s="8"/>
      <c r="C678" s="8"/>
      <c r="D678" s="8"/>
      <c r="G678" s="8"/>
      <c r="H678" s="8"/>
      <c r="I678" s="8"/>
      <c r="P678" s="8"/>
      <c r="Q678" s="8"/>
      <c r="R678" s="8"/>
      <c r="S678" s="8"/>
      <c r="T678" s="8"/>
      <c r="U678" s="8"/>
      <c r="V678" s="8"/>
      <c r="W678" s="8"/>
      <c r="Y678" s="8"/>
      <c r="Z678" s="8"/>
      <c r="AA678" s="8"/>
      <c r="AC678" s="8"/>
      <c r="AD678" s="8"/>
      <c r="AE678" s="8"/>
      <c r="AF678" s="8"/>
      <c r="AG678" s="8"/>
    </row>
    <row r="679" spans="2:33">
      <c r="B679" s="8"/>
      <c r="C679" s="8"/>
      <c r="D679" s="8"/>
      <c r="G679" s="8"/>
      <c r="H679" s="8"/>
      <c r="I679" s="8"/>
      <c r="P679" s="8"/>
      <c r="Q679" s="8"/>
      <c r="R679" s="8"/>
      <c r="S679" s="8"/>
      <c r="T679" s="8"/>
      <c r="U679" s="8"/>
      <c r="V679" s="8"/>
      <c r="W679" s="8"/>
      <c r="Y679" s="8"/>
      <c r="Z679" s="8"/>
      <c r="AA679" s="8"/>
      <c r="AC679" s="8"/>
      <c r="AD679" s="8"/>
      <c r="AE679" s="8"/>
      <c r="AF679" s="8"/>
      <c r="AG679" s="8"/>
    </row>
    <row r="680" spans="2:33">
      <c r="B680" s="8"/>
      <c r="C680" s="8"/>
      <c r="D680" s="8"/>
      <c r="G680" s="8"/>
      <c r="H680" s="8"/>
      <c r="I680" s="8"/>
      <c r="P680" s="8"/>
      <c r="Q680" s="8"/>
      <c r="R680" s="8"/>
      <c r="S680" s="8"/>
      <c r="T680" s="8"/>
      <c r="U680" s="8"/>
      <c r="V680" s="8"/>
      <c r="W680" s="8"/>
      <c r="Y680" s="8"/>
      <c r="Z680" s="8"/>
      <c r="AA680" s="8"/>
      <c r="AC680" s="8"/>
      <c r="AD680" s="8"/>
      <c r="AE680" s="8"/>
      <c r="AF680" s="8"/>
      <c r="AG680" s="8"/>
    </row>
    <row r="681" spans="2:33">
      <c r="B681" s="8"/>
      <c r="C681" s="8"/>
      <c r="D681" s="8"/>
      <c r="G681" s="8"/>
      <c r="H681" s="8"/>
      <c r="I681" s="8"/>
      <c r="P681" s="8"/>
      <c r="Q681" s="8"/>
      <c r="R681" s="8"/>
      <c r="S681" s="8"/>
      <c r="T681" s="8"/>
      <c r="U681" s="8"/>
      <c r="V681" s="8"/>
      <c r="W681" s="8"/>
      <c r="Y681" s="8"/>
      <c r="Z681" s="8"/>
      <c r="AA681" s="8"/>
      <c r="AC681" s="8"/>
      <c r="AD681" s="8"/>
      <c r="AE681" s="8"/>
      <c r="AF681" s="8"/>
      <c r="AG681" s="8"/>
    </row>
    <row r="682" spans="2:33">
      <c r="B682" s="8"/>
      <c r="C682" s="8"/>
      <c r="D682" s="8"/>
      <c r="G682" s="8"/>
      <c r="H682" s="8"/>
      <c r="I682" s="8"/>
      <c r="P682" s="8"/>
      <c r="Q682" s="8"/>
      <c r="R682" s="8"/>
      <c r="S682" s="8"/>
      <c r="T682" s="8"/>
      <c r="U682" s="8"/>
      <c r="V682" s="8"/>
      <c r="W682" s="8"/>
      <c r="Y682" s="8"/>
      <c r="Z682" s="8"/>
      <c r="AA682" s="8"/>
      <c r="AC682" s="8"/>
      <c r="AD682" s="8"/>
      <c r="AE682" s="8"/>
      <c r="AF682" s="8"/>
      <c r="AG682" s="8"/>
    </row>
    <row r="683" spans="2:33">
      <c r="B683" s="8"/>
      <c r="C683" s="8"/>
      <c r="D683" s="8"/>
      <c r="G683" s="8"/>
      <c r="H683" s="8"/>
      <c r="I683" s="8"/>
      <c r="P683" s="8"/>
      <c r="Q683" s="8"/>
      <c r="R683" s="8"/>
      <c r="S683" s="8"/>
      <c r="T683" s="8"/>
      <c r="U683" s="8"/>
      <c r="V683" s="8"/>
      <c r="W683" s="8"/>
      <c r="Y683" s="8"/>
      <c r="Z683" s="8"/>
      <c r="AA683" s="8"/>
      <c r="AC683" s="8"/>
      <c r="AD683" s="8"/>
      <c r="AE683" s="8"/>
      <c r="AF683" s="8"/>
      <c r="AG683" s="8"/>
    </row>
    <row r="684" spans="2:33">
      <c r="B684" s="8"/>
      <c r="C684" s="8"/>
      <c r="D684" s="8"/>
      <c r="G684" s="8"/>
      <c r="H684" s="8"/>
      <c r="I684" s="8"/>
      <c r="P684" s="8"/>
      <c r="Q684" s="8"/>
      <c r="R684" s="8"/>
      <c r="S684" s="8"/>
      <c r="T684" s="8"/>
      <c r="U684" s="8"/>
      <c r="V684" s="8"/>
      <c r="W684" s="8"/>
      <c r="Y684" s="8"/>
      <c r="Z684" s="8"/>
      <c r="AA684" s="8"/>
      <c r="AC684" s="8"/>
      <c r="AD684" s="8"/>
      <c r="AE684" s="8"/>
      <c r="AF684" s="8"/>
      <c r="AG684" s="8"/>
    </row>
    <row r="685" spans="2:33">
      <c r="B685" s="8"/>
      <c r="C685" s="8"/>
      <c r="D685" s="8"/>
      <c r="G685" s="8"/>
      <c r="H685" s="8"/>
      <c r="I685" s="8"/>
      <c r="P685" s="8"/>
      <c r="Q685" s="8"/>
      <c r="R685" s="8"/>
      <c r="S685" s="8"/>
      <c r="T685" s="8"/>
      <c r="U685" s="8"/>
      <c r="V685" s="8"/>
      <c r="W685" s="8"/>
      <c r="Y685" s="8"/>
      <c r="Z685" s="8"/>
      <c r="AA685" s="8"/>
      <c r="AC685" s="8"/>
      <c r="AD685" s="8"/>
      <c r="AE685" s="8"/>
      <c r="AF685" s="8"/>
      <c r="AG685" s="8"/>
    </row>
    <row r="686" spans="2:33">
      <c r="B686" s="8"/>
      <c r="C686" s="8"/>
      <c r="D686" s="8"/>
      <c r="G686" s="8"/>
      <c r="H686" s="8"/>
      <c r="I686" s="8"/>
      <c r="P686" s="8"/>
      <c r="Q686" s="8"/>
      <c r="R686" s="8"/>
      <c r="S686" s="8"/>
      <c r="T686" s="8"/>
      <c r="U686" s="8"/>
      <c r="V686" s="8"/>
      <c r="W686" s="8"/>
      <c r="Y686" s="8"/>
      <c r="Z686" s="8"/>
      <c r="AA686" s="8"/>
      <c r="AC686" s="8"/>
      <c r="AD686" s="8"/>
      <c r="AE686" s="8"/>
      <c r="AF686" s="8"/>
      <c r="AG686" s="8"/>
    </row>
    <row r="687" spans="2:33">
      <c r="B687" s="8"/>
      <c r="C687" s="8"/>
      <c r="D687" s="8"/>
      <c r="G687" s="8"/>
      <c r="H687" s="8"/>
      <c r="I687" s="8"/>
      <c r="P687" s="8"/>
      <c r="Q687" s="8"/>
      <c r="R687" s="8"/>
      <c r="S687" s="8"/>
      <c r="T687" s="8"/>
      <c r="U687" s="8"/>
      <c r="V687" s="8"/>
      <c r="W687" s="8"/>
      <c r="Y687" s="8"/>
      <c r="Z687" s="8"/>
      <c r="AA687" s="8"/>
      <c r="AC687" s="8"/>
      <c r="AD687" s="8"/>
      <c r="AE687" s="8"/>
      <c r="AF687" s="8"/>
      <c r="AG687" s="8"/>
    </row>
    <row r="688" spans="2:33">
      <c r="B688" s="8"/>
      <c r="C688" s="8"/>
      <c r="D688" s="8"/>
      <c r="G688" s="8"/>
      <c r="H688" s="8"/>
      <c r="I688" s="8"/>
      <c r="P688" s="8"/>
      <c r="Q688" s="8"/>
      <c r="R688" s="8"/>
      <c r="S688" s="8"/>
      <c r="T688" s="8"/>
      <c r="U688" s="8"/>
      <c r="V688" s="8"/>
      <c r="W688" s="8"/>
      <c r="Y688" s="8"/>
      <c r="Z688" s="8"/>
      <c r="AA688" s="8"/>
      <c r="AC688" s="8"/>
      <c r="AD688" s="8"/>
      <c r="AE688" s="8"/>
      <c r="AF688" s="8"/>
      <c r="AG688" s="8"/>
    </row>
    <row r="689" spans="2:33">
      <c r="B689" s="8"/>
      <c r="C689" s="8"/>
      <c r="D689" s="8"/>
      <c r="G689" s="8"/>
      <c r="H689" s="8"/>
      <c r="I689" s="8"/>
      <c r="P689" s="8"/>
      <c r="Q689" s="8"/>
      <c r="R689" s="8"/>
      <c r="S689" s="8"/>
      <c r="T689" s="8"/>
      <c r="U689" s="8"/>
      <c r="V689" s="8"/>
      <c r="W689" s="8"/>
      <c r="Y689" s="8"/>
      <c r="Z689" s="8"/>
      <c r="AA689" s="8"/>
      <c r="AC689" s="8"/>
      <c r="AD689" s="8"/>
      <c r="AE689" s="8"/>
      <c r="AF689" s="8"/>
      <c r="AG689" s="8"/>
    </row>
    <row r="690" spans="2:33">
      <c r="B690" s="8"/>
      <c r="C690" s="8"/>
      <c r="D690" s="8"/>
      <c r="G690" s="8"/>
      <c r="H690" s="8"/>
      <c r="I690" s="8"/>
      <c r="P690" s="8"/>
      <c r="Q690" s="8"/>
      <c r="R690" s="8"/>
      <c r="S690" s="8"/>
      <c r="T690" s="8"/>
      <c r="U690" s="8"/>
      <c r="V690" s="8"/>
      <c r="W690" s="8"/>
      <c r="Y690" s="8"/>
      <c r="Z690" s="8"/>
      <c r="AA690" s="8"/>
      <c r="AC690" s="8"/>
      <c r="AD690" s="8"/>
      <c r="AE690" s="8"/>
      <c r="AF690" s="8"/>
      <c r="AG690" s="8"/>
    </row>
    <row r="691" spans="2:33">
      <c r="B691" s="8"/>
      <c r="C691" s="8"/>
      <c r="D691" s="8"/>
      <c r="G691" s="8"/>
      <c r="H691" s="8"/>
      <c r="I691" s="8"/>
      <c r="P691" s="8"/>
      <c r="Q691" s="8"/>
      <c r="R691" s="8"/>
      <c r="S691" s="8"/>
      <c r="T691" s="8"/>
      <c r="U691" s="8"/>
      <c r="V691" s="8"/>
      <c r="W691" s="8"/>
      <c r="Y691" s="8"/>
      <c r="Z691" s="8"/>
      <c r="AA691" s="8"/>
      <c r="AC691" s="8"/>
      <c r="AD691" s="8"/>
      <c r="AE691" s="8"/>
      <c r="AF691" s="8"/>
      <c r="AG691" s="8"/>
    </row>
    <row r="692" spans="2:33">
      <c r="B692" s="8"/>
      <c r="C692" s="8"/>
      <c r="D692" s="8"/>
      <c r="G692" s="8"/>
      <c r="H692" s="8"/>
      <c r="I692" s="8"/>
      <c r="P692" s="8"/>
      <c r="Q692" s="8"/>
      <c r="R692" s="8"/>
      <c r="S692" s="8"/>
      <c r="T692" s="8"/>
      <c r="U692" s="8"/>
      <c r="V692" s="8"/>
      <c r="W692" s="8"/>
      <c r="Y692" s="8"/>
      <c r="Z692" s="8"/>
      <c r="AA692" s="8"/>
      <c r="AC692" s="8"/>
      <c r="AD692" s="8"/>
      <c r="AE692" s="8"/>
      <c r="AF692" s="8"/>
      <c r="AG692" s="8"/>
    </row>
    <row r="693" spans="2:33">
      <c r="B693" s="8"/>
      <c r="C693" s="8"/>
      <c r="D693" s="8"/>
      <c r="G693" s="8"/>
      <c r="H693" s="8"/>
      <c r="I693" s="8"/>
      <c r="P693" s="8"/>
      <c r="Q693" s="8"/>
      <c r="R693" s="8"/>
      <c r="S693" s="8"/>
      <c r="T693" s="8"/>
      <c r="U693" s="8"/>
      <c r="V693" s="8"/>
      <c r="W693" s="8"/>
      <c r="Y693" s="8"/>
      <c r="Z693" s="8"/>
      <c r="AA693" s="8"/>
      <c r="AC693" s="8"/>
      <c r="AD693" s="8"/>
      <c r="AE693" s="8"/>
      <c r="AF693" s="8"/>
      <c r="AG693" s="8"/>
    </row>
    <row r="694" spans="2:33">
      <c r="B694" s="8"/>
      <c r="C694" s="8"/>
      <c r="D694" s="8"/>
      <c r="G694" s="8"/>
      <c r="H694" s="8"/>
      <c r="I694" s="8"/>
      <c r="P694" s="8"/>
      <c r="Q694" s="8"/>
      <c r="R694" s="8"/>
      <c r="S694" s="8"/>
      <c r="T694" s="8"/>
      <c r="U694" s="8"/>
      <c r="V694" s="8"/>
      <c r="W694" s="8"/>
      <c r="Y694" s="8"/>
      <c r="Z694" s="8"/>
      <c r="AA694" s="8"/>
      <c r="AC694" s="8"/>
      <c r="AD694" s="8"/>
      <c r="AE694" s="8"/>
      <c r="AF694" s="8"/>
      <c r="AG694" s="8"/>
    </row>
    <row r="695" spans="2:33">
      <c r="B695" s="8"/>
      <c r="C695" s="8"/>
      <c r="D695" s="8"/>
      <c r="G695" s="8"/>
      <c r="H695" s="8"/>
      <c r="I695" s="8"/>
      <c r="P695" s="8"/>
      <c r="Q695" s="8"/>
      <c r="R695" s="8"/>
      <c r="S695" s="8"/>
      <c r="T695" s="8"/>
      <c r="U695" s="8"/>
      <c r="V695" s="8"/>
      <c r="W695" s="8"/>
      <c r="Y695" s="8"/>
      <c r="Z695" s="8"/>
      <c r="AA695" s="8"/>
      <c r="AC695" s="8"/>
      <c r="AD695" s="8"/>
      <c r="AE695" s="8"/>
      <c r="AF695" s="8"/>
      <c r="AG695" s="8"/>
    </row>
    <row r="696" spans="2:33">
      <c r="B696" s="8"/>
      <c r="C696" s="8"/>
      <c r="D696" s="8"/>
      <c r="G696" s="8"/>
      <c r="H696" s="8"/>
      <c r="I696" s="8"/>
      <c r="P696" s="8"/>
      <c r="Q696" s="8"/>
      <c r="R696" s="8"/>
      <c r="S696" s="8"/>
      <c r="T696" s="8"/>
      <c r="U696" s="8"/>
      <c r="V696" s="8"/>
      <c r="W696" s="8"/>
      <c r="Y696" s="8"/>
      <c r="Z696" s="8"/>
      <c r="AA696" s="8"/>
      <c r="AC696" s="8"/>
      <c r="AD696" s="8"/>
      <c r="AE696" s="8"/>
      <c r="AF696" s="8"/>
      <c r="AG696" s="8"/>
    </row>
    <row r="697" spans="2:33">
      <c r="B697" s="8"/>
      <c r="C697" s="8"/>
      <c r="D697" s="8"/>
      <c r="G697" s="8"/>
      <c r="H697" s="8"/>
      <c r="I697" s="8"/>
      <c r="P697" s="8"/>
      <c r="Q697" s="8"/>
      <c r="R697" s="8"/>
      <c r="S697" s="8"/>
      <c r="T697" s="8"/>
      <c r="U697" s="8"/>
      <c r="V697" s="8"/>
      <c r="W697" s="8"/>
      <c r="Y697" s="8"/>
      <c r="Z697" s="8"/>
      <c r="AA697" s="8"/>
      <c r="AC697" s="8"/>
      <c r="AD697" s="8"/>
      <c r="AE697" s="8"/>
      <c r="AF697" s="8"/>
      <c r="AG697" s="8"/>
    </row>
    <row r="698" spans="2:33">
      <c r="B698" s="8"/>
      <c r="C698" s="8"/>
      <c r="D698" s="8"/>
      <c r="G698" s="8"/>
      <c r="H698" s="8"/>
      <c r="I698" s="8"/>
      <c r="P698" s="8"/>
      <c r="Q698" s="8"/>
      <c r="R698" s="8"/>
      <c r="S698" s="8"/>
      <c r="T698" s="8"/>
      <c r="U698" s="8"/>
      <c r="V698" s="8"/>
      <c r="W698" s="8"/>
      <c r="Y698" s="8"/>
      <c r="Z698" s="8"/>
      <c r="AA698" s="8"/>
      <c r="AC698" s="8"/>
      <c r="AD698" s="8"/>
      <c r="AE698" s="8"/>
      <c r="AF698" s="8"/>
      <c r="AG698" s="8"/>
    </row>
    <row r="699" spans="2:33">
      <c r="B699" s="8"/>
      <c r="C699" s="8"/>
      <c r="D699" s="8"/>
      <c r="G699" s="8"/>
      <c r="H699" s="8"/>
      <c r="I699" s="8"/>
      <c r="P699" s="8"/>
      <c r="Q699" s="8"/>
      <c r="R699" s="8"/>
      <c r="S699" s="8"/>
      <c r="T699" s="8"/>
      <c r="U699" s="8"/>
      <c r="V699" s="8"/>
      <c r="W699" s="8"/>
      <c r="Y699" s="8"/>
      <c r="Z699" s="8"/>
      <c r="AA699" s="8"/>
      <c r="AC699" s="8"/>
      <c r="AD699" s="8"/>
      <c r="AE699" s="8"/>
      <c r="AF699" s="8"/>
      <c r="AG699" s="8"/>
    </row>
    <row r="700" spans="2:33">
      <c r="B700" s="8"/>
      <c r="C700" s="8"/>
      <c r="D700" s="8"/>
      <c r="G700" s="8"/>
      <c r="H700" s="8"/>
      <c r="I700" s="8"/>
      <c r="P700" s="8"/>
      <c r="Q700" s="8"/>
      <c r="R700" s="8"/>
      <c r="S700" s="8"/>
      <c r="T700" s="8"/>
      <c r="U700" s="8"/>
      <c r="V700" s="8"/>
      <c r="W700" s="8"/>
      <c r="Y700" s="8"/>
      <c r="Z700" s="8"/>
      <c r="AA700" s="8"/>
      <c r="AC700" s="8"/>
      <c r="AD700" s="8"/>
      <c r="AE700" s="8"/>
      <c r="AF700" s="8"/>
      <c r="AG700" s="8"/>
    </row>
    <row r="701" spans="2:33">
      <c r="B701" s="8"/>
      <c r="C701" s="8"/>
      <c r="D701" s="8"/>
      <c r="G701" s="8"/>
      <c r="H701" s="8"/>
      <c r="I701" s="8"/>
      <c r="P701" s="8"/>
      <c r="Q701" s="8"/>
      <c r="R701" s="8"/>
      <c r="S701" s="8"/>
      <c r="T701" s="8"/>
      <c r="U701" s="8"/>
      <c r="V701" s="8"/>
      <c r="W701" s="8"/>
      <c r="Y701" s="8"/>
      <c r="Z701" s="8"/>
      <c r="AA701" s="8"/>
      <c r="AC701" s="8"/>
      <c r="AD701" s="8"/>
      <c r="AE701" s="8"/>
      <c r="AF701" s="8"/>
      <c r="AG701" s="8"/>
    </row>
    <row r="702" spans="2:33">
      <c r="B702" s="8"/>
      <c r="C702" s="8"/>
      <c r="D702" s="8"/>
      <c r="G702" s="8"/>
      <c r="H702" s="8"/>
      <c r="I702" s="8"/>
      <c r="P702" s="8"/>
      <c r="Q702" s="8"/>
      <c r="R702" s="8"/>
      <c r="S702" s="8"/>
      <c r="T702" s="8"/>
      <c r="U702" s="8"/>
      <c r="V702" s="8"/>
      <c r="W702" s="8"/>
      <c r="Y702" s="8"/>
      <c r="Z702" s="8"/>
      <c r="AA702" s="8"/>
      <c r="AC702" s="8"/>
      <c r="AD702" s="8"/>
      <c r="AE702" s="8"/>
      <c r="AF702" s="8"/>
      <c r="AG702" s="8"/>
    </row>
    <row r="703" spans="2:33">
      <c r="B703" s="8"/>
      <c r="C703" s="8"/>
      <c r="D703" s="8"/>
      <c r="G703" s="8"/>
      <c r="H703" s="8"/>
      <c r="I703" s="8"/>
      <c r="P703" s="8"/>
      <c r="Q703" s="8"/>
      <c r="R703" s="8"/>
      <c r="S703" s="8"/>
      <c r="T703" s="8"/>
      <c r="U703" s="8"/>
      <c r="V703" s="8"/>
      <c r="W703" s="8"/>
      <c r="Y703" s="8"/>
      <c r="Z703" s="8"/>
      <c r="AA703" s="8"/>
      <c r="AC703" s="8"/>
      <c r="AD703" s="8"/>
      <c r="AE703" s="8"/>
      <c r="AF703" s="8"/>
      <c r="AG703" s="8"/>
    </row>
    <row r="704" spans="2:33">
      <c r="B704" s="8"/>
      <c r="C704" s="8"/>
      <c r="D704" s="8"/>
      <c r="G704" s="8"/>
      <c r="H704" s="8"/>
      <c r="I704" s="8"/>
      <c r="P704" s="8"/>
      <c r="Q704" s="8"/>
      <c r="R704" s="8"/>
      <c r="S704" s="8"/>
      <c r="T704" s="8"/>
      <c r="U704" s="8"/>
      <c r="V704" s="8"/>
      <c r="W704" s="8"/>
      <c r="Y704" s="8"/>
      <c r="Z704" s="8"/>
      <c r="AA704" s="8"/>
      <c r="AC704" s="8"/>
      <c r="AD704" s="8"/>
      <c r="AE704" s="8"/>
      <c r="AF704" s="8"/>
      <c r="AG704" s="8"/>
    </row>
    <row r="705" spans="2:33">
      <c r="B705" s="8"/>
      <c r="C705" s="8"/>
      <c r="D705" s="8"/>
      <c r="G705" s="8"/>
      <c r="H705" s="8"/>
      <c r="I705" s="8"/>
      <c r="P705" s="8"/>
      <c r="Q705" s="8"/>
      <c r="R705" s="8"/>
      <c r="S705" s="8"/>
      <c r="T705" s="8"/>
      <c r="U705" s="8"/>
      <c r="V705" s="8"/>
      <c r="W705" s="8"/>
      <c r="Y705" s="8"/>
      <c r="Z705" s="8"/>
      <c r="AA705" s="8"/>
      <c r="AC705" s="8"/>
      <c r="AD705" s="8"/>
      <c r="AE705" s="8"/>
      <c r="AF705" s="8"/>
      <c r="AG705" s="8"/>
    </row>
    <row r="706" spans="2:33">
      <c r="B706" s="8"/>
      <c r="C706" s="8"/>
      <c r="D706" s="8"/>
      <c r="G706" s="8"/>
      <c r="H706" s="8"/>
      <c r="I706" s="8"/>
      <c r="P706" s="8"/>
      <c r="Q706" s="8"/>
      <c r="R706" s="8"/>
      <c r="S706" s="8"/>
      <c r="T706" s="8"/>
      <c r="U706" s="8"/>
      <c r="V706" s="8"/>
      <c r="W706" s="8"/>
      <c r="Y706" s="8"/>
      <c r="Z706" s="8"/>
      <c r="AA706" s="8"/>
      <c r="AC706" s="8"/>
      <c r="AD706" s="8"/>
      <c r="AE706" s="8"/>
      <c r="AF706" s="8"/>
      <c r="AG706" s="8"/>
    </row>
    <row r="707" spans="2:33">
      <c r="B707" s="8"/>
      <c r="C707" s="8"/>
      <c r="D707" s="8"/>
      <c r="G707" s="8"/>
      <c r="H707" s="8"/>
      <c r="I707" s="8"/>
      <c r="P707" s="8"/>
      <c r="Q707" s="8"/>
      <c r="R707" s="8"/>
      <c r="S707" s="8"/>
      <c r="T707" s="8"/>
      <c r="U707" s="8"/>
      <c r="V707" s="8"/>
      <c r="W707" s="8"/>
      <c r="Y707" s="8"/>
      <c r="Z707" s="8"/>
      <c r="AA707" s="8"/>
      <c r="AC707" s="8"/>
      <c r="AD707" s="8"/>
      <c r="AE707" s="8"/>
      <c r="AF707" s="8"/>
      <c r="AG707" s="8"/>
    </row>
    <row r="708" spans="2:33">
      <c r="B708" s="8"/>
      <c r="C708" s="8"/>
      <c r="D708" s="8"/>
      <c r="G708" s="8"/>
      <c r="H708" s="8"/>
      <c r="I708" s="8"/>
      <c r="P708" s="8"/>
      <c r="Q708" s="8"/>
      <c r="R708" s="8"/>
      <c r="S708" s="8"/>
      <c r="T708" s="8"/>
      <c r="U708" s="8"/>
      <c r="V708" s="8"/>
      <c r="W708" s="8"/>
      <c r="Y708" s="8"/>
      <c r="Z708" s="8"/>
      <c r="AA708" s="8"/>
      <c r="AC708" s="8"/>
      <c r="AD708" s="8"/>
      <c r="AE708" s="8"/>
      <c r="AF708" s="8"/>
      <c r="AG708" s="8"/>
    </row>
    <row r="709" spans="2:33">
      <c r="B709" s="8"/>
      <c r="C709" s="8"/>
      <c r="D709" s="8"/>
      <c r="G709" s="8"/>
      <c r="H709" s="8"/>
      <c r="I709" s="8"/>
      <c r="P709" s="8"/>
      <c r="Q709" s="8"/>
      <c r="R709" s="8"/>
      <c r="S709" s="8"/>
      <c r="T709" s="8"/>
      <c r="U709" s="8"/>
      <c r="V709" s="8"/>
      <c r="W709" s="8"/>
      <c r="Y709" s="8"/>
      <c r="Z709" s="8"/>
      <c r="AA709" s="8"/>
      <c r="AC709" s="8"/>
      <c r="AD709" s="8"/>
      <c r="AE709" s="8"/>
      <c r="AF709" s="8"/>
      <c r="AG709" s="8"/>
    </row>
    <row r="710" spans="2:33">
      <c r="B710" s="8"/>
      <c r="C710" s="8"/>
      <c r="D710" s="8"/>
      <c r="G710" s="8"/>
      <c r="H710" s="8"/>
      <c r="I710" s="8"/>
      <c r="P710" s="8"/>
      <c r="Q710" s="8"/>
      <c r="R710" s="8"/>
      <c r="S710" s="8"/>
      <c r="T710" s="8"/>
      <c r="U710" s="8"/>
      <c r="V710" s="8"/>
      <c r="W710" s="8"/>
      <c r="Y710" s="8"/>
      <c r="Z710" s="8"/>
      <c r="AA710" s="8"/>
      <c r="AC710" s="8"/>
      <c r="AD710" s="8"/>
      <c r="AE710" s="8"/>
      <c r="AF710" s="8"/>
      <c r="AG710" s="8"/>
    </row>
    <row r="711" spans="2:33">
      <c r="B711" s="8"/>
      <c r="C711" s="8"/>
      <c r="D711" s="8"/>
      <c r="G711" s="8"/>
      <c r="H711" s="8"/>
      <c r="I711" s="8"/>
      <c r="P711" s="8"/>
      <c r="Q711" s="8"/>
      <c r="R711" s="8"/>
      <c r="S711" s="8"/>
      <c r="T711" s="8"/>
      <c r="U711" s="8"/>
      <c r="V711" s="8"/>
      <c r="W711" s="8"/>
      <c r="Y711" s="8"/>
      <c r="Z711" s="8"/>
      <c r="AA711" s="8"/>
      <c r="AC711" s="8"/>
      <c r="AD711" s="8"/>
      <c r="AE711" s="8"/>
      <c r="AF711" s="8"/>
      <c r="AG711" s="8"/>
    </row>
    <row r="712" spans="2:33">
      <c r="B712" s="8"/>
      <c r="C712" s="8"/>
      <c r="D712" s="8"/>
      <c r="G712" s="8"/>
      <c r="H712" s="8"/>
      <c r="I712" s="8"/>
      <c r="P712" s="8"/>
      <c r="Q712" s="8"/>
      <c r="R712" s="8"/>
      <c r="S712" s="8"/>
      <c r="T712" s="8"/>
      <c r="U712" s="8"/>
      <c r="V712" s="8"/>
      <c r="W712" s="8"/>
      <c r="Y712" s="8"/>
      <c r="Z712" s="8"/>
      <c r="AA712" s="8"/>
      <c r="AC712" s="8"/>
      <c r="AD712" s="8"/>
      <c r="AE712" s="8"/>
      <c r="AF712" s="8"/>
      <c r="AG712" s="8"/>
    </row>
    <row r="713" spans="2:33">
      <c r="B713" s="8"/>
      <c r="C713" s="8"/>
      <c r="D713" s="8"/>
      <c r="G713" s="8"/>
      <c r="H713" s="8"/>
      <c r="I713" s="8"/>
      <c r="P713" s="8"/>
      <c r="Q713" s="8"/>
      <c r="R713" s="8"/>
      <c r="S713" s="8"/>
      <c r="T713" s="8"/>
      <c r="U713" s="8"/>
      <c r="V713" s="8"/>
      <c r="W713" s="8"/>
      <c r="Y713" s="8"/>
      <c r="Z713" s="8"/>
      <c r="AA713" s="8"/>
      <c r="AC713" s="8"/>
      <c r="AD713" s="8"/>
      <c r="AE713" s="8"/>
      <c r="AF713" s="8"/>
      <c r="AG713" s="8"/>
    </row>
    <row r="714" spans="2:33">
      <c r="B714" s="8"/>
      <c r="C714" s="8"/>
      <c r="D714" s="8"/>
      <c r="G714" s="8"/>
      <c r="H714" s="8"/>
      <c r="I714" s="8"/>
      <c r="P714" s="8"/>
      <c r="Q714" s="8"/>
      <c r="R714" s="8"/>
      <c r="S714" s="8"/>
      <c r="T714" s="8"/>
      <c r="U714" s="8"/>
      <c r="V714" s="8"/>
      <c r="W714" s="8"/>
      <c r="Y714" s="8"/>
      <c r="Z714" s="8"/>
      <c r="AA714" s="8"/>
      <c r="AC714" s="8"/>
      <c r="AD714" s="8"/>
      <c r="AE714" s="8"/>
      <c r="AF714" s="8"/>
      <c r="AG714" s="8"/>
    </row>
    <row r="715" spans="2:33">
      <c r="B715" s="8"/>
      <c r="C715" s="8"/>
      <c r="D715" s="8"/>
      <c r="G715" s="8"/>
      <c r="H715" s="8"/>
      <c r="I715" s="8"/>
      <c r="P715" s="8"/>
      <c r="Q715" s="8"/>
      <c r="R715" s="8"/>
      <c r="S715" s="8"/>
      <c r="T715" s="8"/>
      <c r="U715" s="8"/>
      <c r="V715" s="8"/>
      <c r="W715" s="8"/>
      <c r="Y715" s="8"/>
      <c r="Z715" s="8"/>
      <c r="AA715" s="8"/>
      <c r="AC715" s="8"/>
      <c r="AD715" s="8"/>
      <c r="AE715" s="8"/>
      <c r="AF715" s="8"/>
      <c r="AG715" s="8"/>
    </row>
    <row r="716" spans="2:33">
      <c r="B716" s="8"/>
      <c r="C716" s="8"/>
      <c r="D716" s="8"/>
      <c r="G716" s="8"/>
      <c r="H716" s="8"/>
      <c r="I716" s="8"/>
      <c r="P716" s="8"/>
      <c r="Q716" s="8"/>
      <c r="R716" s="8"/>
      <c r="S716" s="8"/>
      <c r="T716" s="8"/>
      <c r="U716" s="8"/>
      <c r="V716" s="8"/>
      <c r="W716" s="8"/>
      <c r="Y716" s="8"/>
      <c r="Z716" s="8"/>
      <c r="AA716" s="8"/>
      <c r="AC716" s="8"/>
      <c r="AD716" s="8"/>
      <c r="AE716" s="8"/>
      <c r="AF716" s="8"/>
      <c r="AG716" s="8"/>
    </row>
    <row r="717" spans="2:33">
      <c r="B717" s="8"/>
      <c r="C717" s="8"/>
      <c r="D717" s="8"/>
      <c r="G717" s="8"/>
      <c r="H717" s="8"/>
      <c r="I717" s="8"/>
      <c r="P717" s="8"/>
      <c r="Q717" s="8"/>
      <c r="R717" s="8"/>
      <c r="S717" s="8"/>
      <c r="T717" s="8"/>
      <c r="U717" s="8"/>
      <c r="V717" s="8"/>
      <c r="W717" s="8"/>
      <c r="Y717" s="8"/>
      <c r="Z717" s="8"/>
      <c r="AA717" s="8"/>
      <c r="AC717" s="8"/>
      <c r="AD717" s="8"/>
      <c r="AE717" s="8"/>
      <c r="AF717" s="8"/>
      <c r="AG717" s="8"/>
    </row>
    <row r="718" spans="2:33">
      <c r="B718" s="8"/>
      <c r="C718" s="8"/>
      <c r="D718" s="8"/>
      <c r="G718" s="8"/>
      <c r="H718" s="8"/>
      <c r="I718" s="8"/>
      <c r="P718" s="8"/>
      <c r="Q718" s="8"/>
      <c r="R718" s="8"/>
      <c r="S718" s="8"/>
      <c r="T718" s="8"/>
      <c r="U718" s="8"/>
      <c r="V718" s="8"/>
      <c r="W718" s="8"/>
      <c r="Y718" s="8"/>
      <c r="Z718" s="8"/>
      <c r="AA718" s="8"/>
      <c r="AC718" s="8"/>
      <c r="AD718" s="8"/>
      <c r="AE718" s="8"/>
      <c r="AF718" s="8"/>
      <c r="AG718" s="8"/>
    </row>
    <row r="719" spans="2:33">
      <c r="B719" s="8"/>
      <c r="C719" s="8"/>
      <c r="D719" s="8"/>
      <c r="G719" s="8"/>
      <c r="H719" s="8"/>
      <c r="I719" s="8"/>
      <c r="P719" s="8"/>
      <c r="Q719" s="8"/>
      <c r="R719" s="8"/>
      <c r="S719" s="8"/>
      <c r="T719" s="8"/>
      <c r="U719" s="8"/>
      <c r="V719" s="8"/>
      <c r="W719" s="8"/>
      <c r="Y719" s="8"/>
      <c r="Z719" s="8"/>
      <c r="AA719" s="8"/>
      <c r="AC719" s="8"/>
      <c r="AD719" s="8"/>
      <c r="AE719" s="8"/>
      <c r="AF719" s="8"/>
      <c r="AG719" s="8"/>
    </row>
    <row r="720" spans="2:33">
      <c r="B720" s="8"/>
      <c r="C720" s="8"/>
      <c r="D720" s="8"/>
      <c r="G720" s="8"/>
      <c r="H720" s="8"/>
      <c r="I720" s="8"/>
      <c r="P720" s="8"/>
      <c r="Q720" s="8"/>
      <c r="R720" s="8"/>
      <c r="S720" s="8"/>
      <c r="T720" s="8"/>
      <c r="U720" s="8"/>
      <c r="V720" s="8"/>
      <c r="W720" s="8"/>
      <c r="Y720" s="8"/>
      <c r="Z720" s="8"/>
      <c r="AA720" s="8"/>
      <c r="AC720" s="8"/>
      <c r="AD720" s="8"/>
      <c r="AE720" s="8"/>
      <c r="AF720" s="8"/>
      <c r="AG720" s="8"/>
    </row>
    <row r="721" spans="2:33">
      <c r="B721" s="8"/>
      <c r="C721" s="8"/>
      <c r="D721" s="8"/>
      <c r="G721" s="8"/>
      <c r="H721" s="8"/>
      <c r="I721" s="8"/>
      <c r="P721" s="8"/>
      <c r="Q721" s="8"/>
      <c r="R721" s="8"/>
      <c r="S721" s="8"/>
      <c r="T721" s="8"/>
      <c r="U721" s="8"/>
      <c r="V721" s="8"/>
      <c r="W721" s="8"/>
      <c r="Y721" s="8"/>
      <c r="Z721" s="8"/>
      <c r="AA721" s="8"/>
      <c r="AC721" s="8"/>
      <c r="AD721" s="8"/>
      <c r="AE721" s="8"/>
      <c r="AF721" s="8"/>
      <c r="AG721" s="8"/>
    </row>
    <row r="722" spans="2:33">
      <c r="B722" s="8"/>
      <c r="C722" s="8"/>
      <c r="D722" s="8"/>
      <c r="G722" s="8"/>
      <c r="H722" s="8"/>
      <c r="I722" s="8"/>
      <c r="P722" s="8"/>
      <c r="Q722" s="8"/>
      <c r="R722" s="8"/>
      <c r="S722" s="8"/>
      <c r="T722" s="8"/>
      <c r="U722" s="8"/>
      <c r="V722" s="8"/>
      <c r="W722" s="8"/>
      <c r="Y722" s="8"/>
      <c r="Z722" s="8"/>
      <c r="AA722" s="8"/>
      <c r="AC722" s="8"/>
      <c r="AD722" s="8"/>
      <c r="AE722" s="8"/>
      <c r="AF722" s="8"/>
      <c r="AG722" s="8"/>
    </row>
    <row r="723" spans="2:33">
      <c r="B723" s="8"/>
      <c r="C723" s="8"/>
      <c r="D723" s="8"/>
      <c r="G723" s="8"/>
      <c r="H723" s="8"/>
      <c r="I723" s="8"/>
      <c r="P723" s="8"/>
      <c r="Q723" s="8"/>
      <c r="R723" s="8"/>
      <c r="S723" s="8"/>
      <c r="T723" s="8"/>
      <c r="U723" s="8"/>
      <c r="V723" s="8"/>
      <c r="W723" s="8"/>
      <c r="Y723" s="8"/>
      <c r="Z723" s="8"/>
      <c r="AA723" s="8"/>
      <c r="AC723" s="8"/>
      <c r="AD723" s="8"/>
      <c r="AE723" s="8"/>
      <c r="AF723" s="8"/>
      <c r="AG723" s="8"/>
    </row>
    <row r="724" spans="2:33">
      <c r="B724" s="8"/>
      <c r="C724" s="8"/>
      <c r="D724" s="8"/>
      <c r="G724" s="8"/>
      <c r="H724" s="8"/>
      <c r="I724" s="8"/>
      <c r="P724" s="8"/>
      <c r="Q724" s="8"/>
      <c r="R724" s="8"/>
      <c r="S724" s="8"/>
      <c r="T724" s="8"/>
      <c r="U724" s="8"/>
      <c r="V724" s="8"/>
      <c r="W724" s="8"/>
      <c r="Y724" s="8"/>
      <c r="Z724" s="8"/>
      <c r="AA724" s="8"/>
      <c r="AC724" s="8"/>
      <c r="AD724" s="8"/>
      <c r="AE724" s="8"/>
      <c r="AF724" s="8"/>
      <c r="AG724" s="8"/>
    </row>
    <row r="725" spans="2:33">
      <c r="B725" s="8"/>
      <c r="C725" s="8"/>
      <c r="D725" s="8"/>
      <c r="G725" s="8"/>
      <c r="H725" s="8"/>
      <c r="I725" s="8"/>
      <c r="P725" s="8"/>
      <c r="Q725" s="8"/>
      <c r="R725" s="8"/>
      <c r="S725" s="8"/>
      <c r="T725" s="8"/>
      <c r="U725" s="8"/>
      <c r="V725" s="8"/>
      <c r="W725" s="8"/>
      <c r="Y725" s="8"/>
      <c r="Z725" s="8"/>
      <c r="AA725" s="8"/>
      <c r="AC725" s="8"/>
      <c r="AD725" s="8"/>
      <c r="AE725" s="8"/>
      <c r="AF725" s="8"/>
      <c r="AG725" s="8"/>
    </row>
    <row r="726" spans="2:33">
      <c r="B726" s="8"/>
      <c r="C726" s="8"/>
      <c r="D726" s="8"/>
      <c r="G726" s="8"/>
      <c r="H726" s="8"/>
      <c r="I726" s="8"/>
      <c r="P726" s="8"/>
      <c r="Q726" s="8"/>
      <c r="R726" s="8"/>
      <c r="S726" s="8"/>
      <c r="T726" s="8"/>
      <c r="U726" s="8"/>
      <c r="V726" s="8"/>
      <c r="W726" s="8"/>
      <c r="Y726" s="8"/>
      <c r="Z726" s="8"/>
      <c r="AA726" s="8"/>
      <c r="AC726" s="8"/>
      <c r="AD726" s="8"/>
      <c r="AE726" s="8"/>
      <c r="AF726" s="8"/>
      <c r="AG726" s="8"/>
    </row>
    <row r="727" spans="2:33">
      <c r="B727" s="8"/>
      <c r="C727" s="8"/>
      <c r="D727" s="8"/>
      <c r="G727" s="8"/>
      <c r="H727" s="8"/>
      <c r="I727" s="8"/>
      <c r="P727" s="8"/>
      <c r="Q727" s="8"/>
      <c r="R727" s="8"/>
      <c r="S727" s="8"/>
      <c r="T727" s="8"/>
      <c r="U727" s="8"/>
      <c r="V727" s="8"/>
      <c r="W727" s="8"/>
      <c r="Y727" s="8"/>
      <c r="Z727" s="8"/>
      <c r="AA727" s="8"/>
      <c r="AC727" s="8"/>
      <c r="AD727" s="8"/>
      <c r="AE727" s="8"/>
      <c r="AF727" s="8"/>
      <c r="AG727" s="8"/>
    </row>
    <row r="728" spans="2:33">
      <c r="B728" s="8"/>
      <c r="C728" s="8"/>
      <c r="D728" s="8"/>
      <c r="G728" s="8"/>
      <c r="H728" s="8"/>
      <c r="I728" s="8"/>
      <c r="P728" s="8"/>
      <c r="Q728" s="8"/>
      <c r="R728" s="8"/>
      <c r="S728" s="8"/>
      <c r="T728" s="8"/>
      <c r="U728" s="8"/>
      <c r="V728" s="8"/>
      <c r="W728" s="8"/>
      <c r="Y728" s="8"/>
      <c r="Z728" s="8"/>
      <c r="AA728" s="8"/>
      <c r="AC728" s="8"/>
      <c r="AD728" s="8"/>
      <c r="AE728" s="8"/>
      <c r="AF728" s="8"/>
      <c r="AG728" s="8"/>
    </row>
    <row r="729" spans="2:33">
      <c r="B729" s="8"/>
      <c r="C729" s="8"/>
      <c r="D729" s="8"/>
      <c r="G729" s="8"/>
      <c r="H729" s="8"/>
      <c r="I729" s="8"/>
      <c r="P729" s="8"/>
      <c r="Q729" s="8"/>
      <c r="R729" s="8"/>
      <c r="S729" s="8"/>
      <c r="T729" s="8"/>
      <c r="U729" s="8"/>
      <c r="V729" s="8"/>
      <c r="W729" s="8"/>
      <c r="Y729" s="8"/>
      <c r="Z729" s="8"/>
      <c r="AA729" s="8"/>
      <c r="AC729" s="8"/>
      <c r="AD729" s="8"/>
      <c r="AE729" s="8"/>
      <c r="AF729" s="8"/>
      <c r="AG729" s="8"/>
    </row>
    <row r="730" spans="2:33">
      <c r="B730" s="8"/>
      <c r="C730" s="8"/>
      <c r="D730" s="8"/>
      <c r="G730" s="8"/>
      <c r="H730" s="8"/>
      <c r="I730" s="8"/>
      <c r="P730" s="8"/>
      <c r="Q730" s="8"/>
      <c r="R730" s="8"/>
      <c r="S730" s="8"/>
      <c r="T730" s="8"/>
      <c r="U730" s="8"/>
      <c r="V730" s="8"/>
      <c r="W730" s="8"/>
      <c r="Y730" s="8"/>
      <c r="Z730" s="8"/>
      <c r="AA730" s="8"/>
      <c r="AC730" s="8"/>
      <c r="AD730" s="8"/>
      <c r="AE730" s="8"/>
      <c r="AF730" s="8"/>
      <c r="AG730" s="8"/>
    </row>
    <row r="731" spans="2:33">
      <c r="B731" s="8"/>
      <c r="C731" s="8"/>
      <c r="D731" s="8"/>
      <c r="G731" s="8"/>
      <c r="H731" s="8"/>
      <c r="I731" s="8"/>
      <c r="P731" s="8"/>
      <c r="Q731" s="8"/>
      <c r="R731" s="8"/>
      <c r="S731" s="8"/>
      <c r="T731" s="8"/>
      <c r="U731" s="8"/>
      <c r="V731" s="8"/>
      <c r="W731" s="8"/>
      <c r="Y731" s="8"/>
      <c r="Z731" s="8"/>
      <c r="AA731" s="8"/>
      <c r="AC731" s="8"/>
      <c r="AD731" s="8"/>
      <c r="AE731" s="8"/>
      <c r="AF731" s="8"/>
      <c r="AG731" s="8"/>
    </row>
    <row r="732" spans="2:33">
      <c r="B732" s="8"/>
      <c r="C732" s="8"/>
      <c r="D732" s="8"/>
      <c r="G732" s="8"/>
      <c r="H732" s="8"/>
      <c r="I732" s="8"/>
      <c r="P732" s="8"/>
      <c r="Q732" s="8"/>
      <c r="R732" s="8"/>
      <c r="S732" s="8"/>
      <c r="T732" s="8"/>
      <c r="U732" s="8"/>
      <c r="V732" s="8"/>
      <c r="W732" s="8"/>
      <c r="Y732" s="8"/>
      <c r="Z732" s="8"/>
      <c r="AA732" s="8"/>
      <c r="AC732" s="8"/>
      <c r="AD732" s="8"/>
      <c r="AE732" s="8"/>
      <c r="AF732" s="8"/>
      <c r="AG732" s="8"/>
    </row>
    <row r="733" spans="2:33">
      <c r="B733" s="8"/>
      <c r="C733" s="8"/>
      <c r="D733" s="8"/>
      <c r="G733" s="8"/>
      <c r="H733" s="8"/>
      <c r="I733" s="8"/>
      <c r="P733" s="8"/>
      <c r="Q733" s="8"/>
      <c r="R733" s="8"/>
      <c r="S733" s="8"/>
      <c r="T733" s="8"/>
      <c r="U733" s="8"/>
      <c r="V733" s="8"/>
      <c r="W733" s="8"/>
      <c r="Y733" s="8"/>
      <c r="Z733" s="8"/>
      <c r="AA733" s="8"/>
      <c r="AC733" s="8"/>
      <c r="AD733" s="8"/>
      <c r="AE733" s="8"/>
      <c r="AF733" s="8"/>
      <c r="AG733" s="8"/>
    </row>
    <row r="734" spans="2:33">
      <c r="B734" s="8"/>
      <c r="C734" s="8"/>
      <c r="D734" s="8"/>
      <c r="G734" s="8"/>
      <c r="H734" s="8"/>
      <c r="I734" s="8"/>
      <c r="P734" s="8"/>
      <c r="Q734" s="8"/>
      <c r="R734" s="8"/>
      <c r="S734" s="8"/>
      <c r="T734" s="8"/>
      <c r="U734" s="8"/>
      <c r="V734" s="8"/>
      <c r="W734" s="8"/>
      <c r="Y734" s="8"/>
      <c r="Z734" s="8"/>
      <c r="AA734" s="8"/>
      <c r="AC734" s="8"/>
      <c r="AD734" s="8"/>
      <c r="AE734" s="8"/>
      <c r="AF734" s="8"/>
      <c r="AG734" s="8"/>
    </row>
    <row r="735" spans="2:33">
      <c r="B735" s="8"/>
      <c r="C735" s="8"/>
      <c r="D735" s="8"/>
      <c r="G735" s="8"/>
      <c r="H735" s="8"/>
      <c r="I735" s="8"/>
      <c r="P735" s="8"/>
      <c r="Q735" s="8"/>
      <c r="R735" s="8"/>
      <c r="S735" s="8"/>
      <c r="T735" s="8"/>
      <c r="U735" s="8"/>
      <c r="V735" s="8"/>
      <c r="W735" s="8"/>
      <c r="Y735" s="8"/>
      <c r="Z735" s="8"/>
      <c r="AA735" s="8"/>
      <c r="AC735" s="8"/>
      <c r="AD735" s="8"/>
      <c r="AE735" s="8"/>
      <c r="AF735" s="8"/>
      <c r="AG735" s="8"/>
    </row>
    <row r="736" spans="2:33">
      <c r="B736" s="8"/>
      <c r="C736" s="8"/>
      <c r="D736" s="8"/>
      <c r="G736" s="8"/>
      <c r="H736" s="8"/>
      <c r="I736" s="8"/>
      <c r="P736" s="8"/>
      <c r="Q736" s="8"/>
      <c r="R736" s="8"/>
      <c r="S736" s="8"/>
      <c r="T736" s="8"/>
      <c r="U736" s="8"/>
      <c r="V736" s="8"/>
      <c r="W736" s="8"/>
      <c r="Y736" s="8"/>
      <c r="Z736" s="8"/>
      <c r="AA736" s="8"/>
      <c r="AC736" s="8"/>
      <c r="AD736" s="8"/>
      <c r="AE736" s="8"/>
      <c r="AF736" s="8"/>
      <c r="AG736" s="8"/>
    </row>
    <row r="737" spans="2:33">
      <c r="B737" s="8"/>
      <c r="C737" s="8"/>
      <c r="D737" s="8"/>
      <c r="G737" s="8"/>
      <c r="H737" s="8"/>
      <c r="I737" s="8"/>
      <c r="P737" s="8"/>
      <c r="Q737" s="8"/>
      <c r="R737" s="8"/>
      <c r="S737" s="8"/>
      <c r="T737" s="8"/>
      <c r="U737" s="8"/>
      <c r="V737" s="8"/>
      <c r="W737" s="8"/>
      <c r="Y737" s="8"/>
      <c r="Z737" s="8"/>
      <c r="AA737" s="8"/>
      <c r="AC737" s="8"/>
      <c r="AD737" s="8"/>
      <c r="AE737" s="8"/>
      <c r="AF737" s="8"/>
      <c r="AG737" s="8"/>
    </row>
    <row r="738" spans="2:33">
      <c r="B738" s="8"/>
      <c r="C738" s="8"/>
      <c r="D738" s="8"/>
      <c r="G738" s="8"/>
      <c r="H738" s="8"/>
      <c r="I738" s="8"/>
      <c r="P738" s="8"/>
      <c r="Q738" s="8"/>
      <c r="R738" s="8"/>
      <c r="S738" s="8"/>
      <c r="T738" s="8"/>
      <c r="U738" s="8"/>
      <c r="V738" s="8"/>
      <c r="W738" s="8"/>
      <c r="Y738" s="8"/>
      <c r="Z738" s="8"/>
      <c r="AA738" s="8"/>
      <c r="AC738" s="8"/>
      <c r="AD738" s="8"/>
      <c r="AE738" s="8"/>
      <c r="AF738" s="8"/>
      <c r="AG738" s="8"/>
    </row>
    <row r="739" spans="2:33">
      <c r="B739" s="8"/>
      <c r="C739" s="8"/>
      <c r="D739" s="8"/>
      <c r="G739" s="8"/>
      <c r="H739" s="8"/>
      <c r="I739" s="8"/>
      <c r="P739" s="8"/>
      <c r="Q739" s="8"/>
      <c r="R739" s="8"/>
      <c r="S739" s="8"/>
      <c r="T739" s="8"/>
      <c r="U739" s="8"/>
      <c r="V739" s="8"/>
      <c r="W739" s="8"/>
      <c r="Y739" s="8"/>
      <c r="Z739" s="8"/>
      <c r="AA739" s="8"/>
      <c r="AC739" s="8"/>
      <c r="AD739" s="8"/>
      <c r="AE739" s="8"/>
      <c r="AF739" s="8"/>
      <c r="AG739" s="8"/>
    </row>
    <row r="740" spans="2:33">
      <c r="B740" s="8"/>
      <c r="C740" s="8"/>
      <c r="D740" s="8"/>
      <c r="G740" s="8"/>
      <c r="H740" s="8"/>
      <c r="I740" s="8"/>
      <c r="P740" s="8"/>
      <c r="Q740" s="8"/>
      <c r="R740" s="8"/>
      <c r="S740" s="8"/>
      <c r="T740" s="8"/>
      <c r="U740" s="8"/>
      <c r="V740" s="8"/>
      <c r="W740" s="8"/>
      <c r="Y740" s="8"/>
      <c r="Z740" s="8"/>
      <c r="AA740" s="8"/>
      <c r="AC740" s="8"/>
      <c r="AD740" s="8"/>
      <c r="AE740" s="8"/>
      <c r="AF740" s="8"/>
      <c r="AG740" s="8"/>
    </row>
    <row r="741" spans="2:33">
      <c r="B741" s="8"/>
      <c r="C741" s="8"/>
      <c r="D741" s="8"/>
      <c r="G741" s="8"/>
      <c r="H741" s="8"/>
      <c r="I741" s="8"/>
      <c r="P741" s="8"/>
      <c r="Q741" s="8"/>
      <c r="R741" s="8"/>
      <c r="S741" s="8"/>
      <c r="T741" s="8"/>
      <c r="U741" s="8"/>
      <c r="V741" s="8"/>
      <c r="W741" s="8"/>
      <c r="Y741" s="8"/>
      <c r="Z741" s="8"/>
      <c r="AA741" s="8"/>
      <c r="AC741" s="8"/>
      <c r="AD741" s="8"/>
      <c r="AE741" s="8"/>
      <c r="AF741" s="8"/>
      <c r="AG741" s="8"/>
    </row>
    <row r="742" spans="2:33">
      <c r="B742" s="8"/>
      <c r="C742" s="8"/>
      <c r="D742" s="8"/>
      <c r="G742" s="8"/>
      <c r="H742" s="8"/>
      <c r="I742" s="8"/>
      <c r="P742" s="8"/>
      <c r="Q742" s="8"/>
      <c r="R742" s="8"/>
      <c r="S742" s="8"/>
      <c r="T742" s="8"/>
      <c r="U742" s="8"/>
      <c r="V742" s="8"/>
      <c r="W742" s="8"/>
      <c r="Y742" s="8"/>
      <c r="Z742" s="8"/>
      <c r="AA742" s="8"/>
      <c r="AC742" s="8"/>
      <c r="AD742" s="8"/>
      <c r="AE742" s="8"/>
      <c r="AF742" s="8"/>
      <c r="AG742" s="8"/>
    </row>
    <row r="743" spans="2:33">
      <c r="B743" s="8"/>
      <c r="C743" s="8"/>
      <c r="D743" s="8"/>
      <c r="G743" s="8"/>
      <c r="H743" s="8"/>
      <c r="I743" s="8"/>
      <c r="P743" s="8"/>
      <c r="Q743" s="8"/>
      <c r="R743" s="8"/>
      <c r="S743" s="8"/>
      <c r="T743" s="8"/>
      <c r="U743" s="8"/>
      <c r="V743" s="8"/>
      <c r="W743" s="8"/>
      <c r="Y743" s="8"/>
      <c r="Z743" s="8"/>
      <c r="AA743" s="8"/>
      <c r="AC743" s="8"/>
      <c r="AD743" s="8"/>
      <c r="AE743" s="8"/>
      <c r="AF743" s="8"/>
      <c r="AG743" s="8"/>
    </row>
    <row r="744" spans="2:33">
      <c r="B744" s="8"/>
      <c r="C744" s="8"/>
      <c r="D744" s="8"/>
      <c r="G744" s="8"/>
      <c r="H744" s="8"/>
      <c r="I744" s="8"/>
      <c r="P744" s="8"/>
      <c r="Q744" s="8"/>
      <c r="R744" s="8"/>
      <c r="S744" s="8"/>
      <c r="T744" s="8"/>
      <c r="U744" s="8"/>
      <c r="V744" s="8"/>
      <c r="W744" s="8"/>
      <c r="Y744" s="8"/>
      <c r="Z744" s="8"/>
      <c r="AA744" s="8"/>
      <c r="AC744" s="8"/>
      <c r="AD744" s="8"/>
      <c r="AE744" s="8"/>
      <c r="AF744" s="8"/>
      <c r="AG744" s="8"/>
    </row>
    <row r="745" spans="2:33">
      <c r="B745" s="8"/>
      <c r="C745" s="8"/>
      <c r="D745" s="8"/>
      <c r="G745" s="8"/>
      <c r="H745" s="8"/>
      <c r="I745" s="8"/>
      <c r="P745" s="8"/>
      <c r="Q745" s="8"/>
      <c r="R745" s="8"/>
      <c r="S745" s="8"/>
      <c r="T745" s="8"/>
      <c r="U745" s="8"/>
      <c r="V745" s="8"/>
      <c r="W745" s="8"/>
      <c r="Y745" s="8"/>
      <c r="Z745" s="8"/>
      <c r="AA745" s="8"/>
      <c r="AC745" s="8"/>
      <c r="AD745" s="8"/>
      <c r="AE745" s="8"/>
      <c r="AF745" s="8"/>
      <c r="AG745" s="8"/>
    </row>
    <row r="746" spans="2:33">
      <c r="B746" s="8"/>
      <c r="C746" s="8"/>
      <c r="D746" s="8"/>
      <c r="G746" s="8"/>
      <c r="H746" s="8"/>
      <c r="I746" s="8"/>
      <c r="P746" s="8"/>
      <c r="Q746" s="8"/>
      <c r="R746" s="8"/>
      <c r="S746" s="8"/>
      <c r="T746" s="8"/>
      <c r="U746" s="8"/>
      <c r="V746" s="8"/>
      <c r="W746" s="8"/>
      <c r="Y746" s="8"/>
      <c r="Z746" s="8"/>
      <c r="AA746" s="8"/>
      <c r="AC746" s="8"/>
      <c r="AD746" s="8"/>
      <c r="AE746" s="8"/>
      <c r="AF746" s="8"/>
      <c r="AG746" s="8"/>
    </row>
    <row r="747" spans="2:33">
      <c r="B747" s="8"/>
      <c r="C747" s="8"/>
      <c r="D747" s="8"/>
      <c r="G747" s="8"/>
      <c r="H747" s="8"/>
      <c r="I747" s="8"/>
      <c r="P747" s="8"/>
      <c r="Q747" s="8"/>
      <c r="R747" s="8"/>
      <c r="S747" s="8"/>
      <c r="T747" s="8"/>
      <c r="U747" s="8"/>
      <c r="V747" s="8"/>
      <c r="W747" s="8"/>
      <c r="Y747" s="8"/>
      <c r="Z747" s="8"/>
      <c r="AA747" s="8"/>
      <c r="AC747" s="8"/>
      <c r="AD747" s="8"/>
      <c r="AE747" s="8"/>
      <c r="AF747" s="8"/>
      <c r="AG747" s="8"/>
    </row>
    <row r="748" spans="2:33">
      <c r="B748" s="8"/>
      <c r="C748" s="8"/>
      <c r="D748" s="8"/>
      <c r="G748" s="8"/>
      <c r="H748" s="8"/>
      <c r="I748" s="8"/>
      <c r="P748" s="8"/>
      <c r="Q748" s="8"/>
      <c r="R748" s="8"/>
      <c r="S748" s="8"/>
      <c r="T748" s="8"/>
      <c r="U748" s="8"/>
      <c r="V748" s="8"/>
      <c r="W748" s="8"/>
      <c r="Y748" s="8"/>
      <c r="Z748" s="8"/>
      <c r="AA748" s="8"/>
      <c r="AC748" s="8"/>
      <c r="AD748" s="8"/>
      <c r="AE748" s="8"/>
      <c r="AF748" s="8"/>
      <c r="AG748" s="8"/>
    </row>
    <row r="749" spans="2:33">
      <c r="B749" s="8"/>
      <c r="C749" s="8"/>
      <c r="D749" s="8"/>
      <c r="G749" s="8"/>
      <c r="H749" s="8"/>
      <c r="I749" s="8"/>
      <c r="P749" s="8"/>
      <c r="Q749" s="8"/>
      <c r="R749" s="8"/>
      <c r="S749" s="8"/>
      <c r="T749" s="8"/>
      <c r="U749" s="8"/>
      <c r="V749" s="8"/>
      <c r="W749" s="8"/>
      <c r="Y749" s="8"/>
      <c r="Z749" s="8"/>
      <c r="AA749" s="8"/>
      <c r="AC749" s="8"/>
      <c r="AD749" s="8"/>
      <c r="AE749" s="8"/>
      <c r="AF749" s="8"/>
      <c r="AG749" s="8"/>
    </row>
    <row r="750" spans="2:33">
      <c r="B750" s="8"/>
      <c r="C750" s="8"/>
      <c r="D750" s="8"/>
      <c r="G750" s="8"/>
      <c r="H750" s="8"/>
      <c r="I750" s="8"/>
      <c r="P750" s="8"/>
      <c r="Q750" s="8"/>
      <c r="R750" s="8"/>
      <c r="S750" s="8"/>
      <c r="T750" s="8"/>
      <c r="U750" s="8"/>
      <c r="V750" s="8"/>
      <c r="W750" s="8"/>
      <c r="Y750" s="8"/>
      <c r="Z750" s="8"/>
      <c r="AA750" s="8"/>
      <c r="AC750" s="8"/>
      <c r="AD750" s="8"/>
      <c r="AE750" s="8"/>
      <c r="AF750" s="8"/>
      <c r="AG750" s="8"/>
    </row>
    <row r="751" spans="2:33">
      <c r="B751" s="8"/>
      <c r="C751" s="8"/>
      <c r="D751" s="8"/>
      <c r="G751" s="8"/>
      <c r="H751" s="8"/>
      <c r="I751" s="8"/>
      <c r="P751" s="8"/>
      <c r="Q751" s="8"/>
      <c r="R751" s="8"/>
      <c r="S751" s="8"/>
      <c r="T751" s="8"/>
      <c r="U751" s="8"/>
      <c r="V751" s="8"/>
      <c r="W751" s="8"/>
      <c r="Y751" s="8"/>
      <c r="Z751" s="8"/>
      <c r="AA751" s="8"/>
      <c r="AC751" s="8"/>
      <c r="AD751" s="8"/>
      <c r="AE751" s="8"/>
      <c r="AF751" s="8"/>
      <c r="AG751" s="8"/>
    </row>
    <row r="752" spans="2:33">
      <c r="B752" s="8"/>
      <c r="C752" s="8"/>
      <c r="D752" s="8"/>
      <c r="G752" s="8"/>
      <c r="H752" s="8"/>
      <c r="I752" s="8"/>
      <c r="P752" s="8"/>
      <c r="Q752" s="8"/>
      <c r="R752" s="8"/>
      <c r="S752" s="8"/>
      <c r="T752" s="8"/>
      <c r="U752" s="8"/>
      <c r="V752" s="8"/>
      <c r="W752" s="8"/>
      <c r="Y752" s="8"/>
      <c r="Z752" s="8"/>
      <c r="AA752" s="8"/>
      <c r="AC752" s="8"/>
      <c r="AD752" s="8"/>
      <c r="AE752" s="8"/>
      <c r="AF752" s="8"/>
      <c r="AG752" s="8"/>
    </row>
    <row r="753" spans="2:33">
      <c r="B753" s="8"/>
      <c r="C753" s="8"/>
      <c r="D753" s="8"/>
      <c r="G753" s="8"/>
      <c r="H753" s="8"/>
      <c r="I753" s="8"/>
      <c r="P753" s="8"/>
      <c r="Q753" s="8"/>
      <c r="R753" s="8"/>
      <c r="S753" s="8"/>
      <c r="T753" s="8"/>
      <c r="U753" s="8"/>
      <c r="V753" s="8"/>
      <c r="W753" s="8"/>
      <c r="Y753" s="8"/>
      <c r="Z753" s="8"/>
      <c r="AA753" s="8"/>
      <c r="AC753" s="8"/>
      <c r="AD753" s="8"/>
      <c r="AE753" s="8"/>
      <c r="AF753" s="8"/>
      <c r="AG753" s="8"/>
    </row>
    <row r="754" spans="2:33">
      <c r="B754" s="8"/>
      <c r="C754" s="8"/>
      <c r="D754" s="8"/>
      <c r="G754" s="8"/>
      <c r="H754" s="8"/>
      <c r="I754" s="8"/>
      <c r="P754" s="8"/>
      <c r="Q754" s="8"/>
      <c r="R754" s="8"/>
      <c r="S754" s="8"/>
      <c r="T754" s="8"/>
      <c r="U754" s="8"/>
      <c r="V754" s="8"/>
      <c r="W754" s="8"/>
      <c r="Y754" s="8"/>
      <c r="Z754" s="8"/>
      <c r="AA754" s="8"/>
      <c r="AC754" s="8"/>
      <c r="AD754" s="8"/>
      <c r="AE754" s="8"/>
      <c r="AF754" s="8"/>
      <c r="AG754" s="8"/>
    </row>
    <row r="755" spans="2:33">
      <c r="B755" s="8"/>
      <c r="C755" s="8"/>
      <c r="D755" s="8"/>
      <c r="G755" s="8"/>
      <c r="H755" s="8"/>
      <c r="I755" s="8"/>
      <c r="P755" s="8"/>
      <c r="Q755" s="8"/>
      <c r="R755" s="8"/>
      <c r="S755" s="8"/>
      <c r="T755" s="8"/>
      <c r="U755" s="8"/>
      <c r="V755" s="8"/>
      <c r="W755" s="8"/>
      <c r="Y755" s="8"/>
      <c r="Z755" s="8"/>
      <c r="AA755" s="8"/>
      <c r="AC755" s="8"/>
      <c r="AD755" s="8"/>
      <c r="AE755" s="8"/>
      <c r="AF755" s="8"/>
      <c r="AG755" s="8"/>
    </row>
    <row r="756" spans="2:33">
      <c r="B756" s="8"/>
      <c r="C756" s="8"/>
      <c r="D756" s="8"/>
      <c r="G756" s="8"/>
      <c r="H756" s="8"/>
      <c r="I756" s="8"/>
      <c r="P756" s="8"/>
      <c r="Q756" s="8"/>
      <c r="R756" s="8"/>
      <c r="S756" s="8"/>
      <c r="T756" s="8"/>
      <c r="U756" s="8"/>
      <c r="V756" s="8"/>
      <c r="W756" s="8"/>
      <c r="Y756" s="8"/>
      <c r="Z756" s="8"/>
      <c r="AA756" s="8"/>
      <c r="AC756" s="8"/>
      <c r="AD756" s="8"/>
      <c r="AE756" s="8"/>
      <c r="AF756" s="8"/>
      <c r="AG756" s="8"/>
    </row>
    <row r="757" spans="2:33">
      <c r="B757" s="8"/>
      <c r="C757" s="8"/>
      <c r="D757" s="8"/>
      <c r="G757" s="8"/>
      <c r="H757" s="8"/>
      <c r="I757" s="8"/>
      <c r="P757" s="8"/>
      <c r="Q757" s="8"/>
      <c r="R757" s="8"/>
      <c r="S757" s="8"/>
      <c r="T757" s="8"/>
      <c r="U757" s="8"/>
      <c r="V757" s="8"/>
      <c r="W757" s="8"/>
      <c r="Y757" s="8"/>
      <c r="Z757" s="8"/>
      <c r="AA757" s="8"/>
      <c r="AC757" s="8"/>
      <c r="AD757" s="8"/>
      <c r="AE757" s="8"/>
      <c r="AF757" s="8"/>
      <c r="AG757" s="8"/>
    </row>
    <row r="758" spans="2:33">
      <c r="B758" s="8"/>
      <c r="C758" s="8"/>
      <c r="D758" s="8"/>
      <c r="G758" s="8"/>
      <c r="H758" s="8"/>
      <c r="I758" s="8"/>
      <c r="P758" s="8"/>
      <c r="Q758" s="8"/>
      <c r="R758" s="8"/>
      <c r="S758" s="8"/>
      <c r="T758" s="8"/>
      <c r="U758" s="8"/>
      <c r="V758" s="8"/>
      <c r="W758" s="8"/>
      <c r="Y758" s="8"/>
      <c r="Z758" s="8"/>
      <c r="AA758" s="8"/>
      <c r="AC758" s="8"/>
      <c r="AD758" s="8"/>
      <c r="AE758" s="8"/>
      <c r="AF758" s="8"/>
      <c r="AG758" s="8"/>
    </row>
    <row r="759" spans="2:33">
      <c r="B759" s="8"/>
      <c r="C759" s="8"/>
      <c r="D759" s="8"/>
      <c r="G759" s="8"/>
      <c r="H759" s="8"/>
      <c r="I759" s="8"/>
      <c r="P759" s="8"/>
      <c r="Q759" s="8"/>
      <c r="R759" s="8"/>
      <c r="S759" s="8"/>
      <c r="T759" s="8"/>
      <c r="U759" s="8"/>
      <c r="V759" s="8"/>
      <c r="W759" s="8"/>
      <c r="Y759" s="8"/>
      <c r="Z759" s="8"/>
      <c r="AA759" s="8"/>
      <c r="AC759" s="8"/>
      <c r="AD759" s="8"/>
      <c r="AE759" s="8"/>
      <c r="AF759" s="8"/>
      <c r="AG759" s="8"/>
    </row>
    <row r="760" spans="2:33">
      <c r="B760" s="8"/>
      <c r="C760" s="8"/>
      <c r="D760" s="8"/>
      <c r="G760" s="8"/>
      <c r="H760" s="8"/>
      <c r="I760" s="8"/>
      <c r="P760" s="8"/>
      <c r="Q760" s="8"/>
      <c r="R760" s="8"/>
      <c r="S760" s="8"/>
      <c r="T760" s="8"/>
      <c r="U760" s="8"/>
      <c r="V760" s="8"/>
      <c r="W760" s="8"/>
      <c r="Y760" s="8"/>
      <c r="Z760" s="8"/>
      <c r="AA760" s="8"/>
      <c r="AC760" s="8"/>
      <c r="AD760" s="8"/>
      <c r="AE760" s="8"/>
      <c r="AF760" s="8"/>
      <c r="AG760" s="8"/>
    </row>
    <row r="761" spans="2:33">
      <c r="B761" s="8"/>
      <c r="C761" s="8"/>
      <c r="D761" s="8"/>
      <c r="G761" s="8"/>
      <c r="H761" s="8"/>
      <c r="I761" s="8"/>
      <c r="P761" s="8"/>
      <c r="Q761" s="8"/>
      <c r="R761" s="8"/>
      <c r="S761" s="8"/>
      <c r="T761" s="8"/>
      <c r="U761" s="8"/>
      <c r="V761" s="8"/>
      <c r="W761" s="8"/>
      <c r="Y761" s="8"/>
      <c r="Z761" s="8"/>
      <c r="AA761" s="8"/>
      <c r="AC761" s="8"/>
      <c r="AD761" s="8"/>
      <c r="AE761" s="8"/>
      <c r="AF761" s="8"/>
      <c r="AG761" s="8"/>
    </row>
    <row r="762" spans="2:33">
      <c r="B762" s="8"/>
      <c r="C762" s="8"/>
      <c r="D762" s="8"/>
      <c r="G762" s="8"/>
      <c r="H762" s="8"/>
      <c r="I762" s="8"/>
      <c r="P762" s="8"/>
      <c r="Q762" s="8"/>
      <c r="R762" s="8"/>
      <c r="S762" s="8"/>
      <c r="T762" s="8"/>
      <c r="U762" s="8"/>
      <c r="V762" s="8"/>
      <c r="W762" s="8"/>
      <c r="Y762" s="8"/>
      <c r="Z762" s="8"/>
      <c r="AA762" s="8"/>
      <c r="AC762" s="8"/>
      <c r="AD762" s="8"/>
      <c r="AE762" s="8"/>
      <c r="AF762" s="8"/>
      <c r="AG762" s="8"/>
    </row>
    <row r="763" spans="2:33">
      <c r="B763" s="8"/>
      <c r="C763" s="8"/>
      <c r="D763" s="8"/>
      <c r="G763" s="8"/>
      <c r="H763" s="8"/>
      <c r="I763" s="8"/>
      <c r="P763" s="8"/>
      <c r="Q763" s="8"/>
      <c r="R763" s="8"/>
      <c r="S763" s="8"/>
      <c r="T763" s="8"/>
      <c r="U763" s="8"/>
      <c r="V763" s="8"/>
      <c r="W763" s="8"/>
      <c r="Y763" s="8"/>
      <c r="Z763" s="8"/>
      <c r="AA763" s="8"/>
      <c r="AC763" s="8"/>
      <c r="AD763" s="8"/>
      <c r="AE763" s="8"/>
      <c r="AF763" s="8"/>
      <c r="AG763" s="8"/>
    </row>
    <row r="764" spans="2:33">
      <c r="B764" s="8"/>
      <c r="C764" s="8"/>
      <c r="D764" s="8"/>
      <c r="G764" s="8"/>
      <c r="H764" s="8"/>
      <c r="I764" s="8"/>
      <c r="P764" s="8"/>
      <c r="Q764" s="8"/>
      <c r="R764" s="8"/>
      <c r="S764" s="8"/>
      <c r="T764" s="8"/>
      <c r="U764" s="8"/>
      <c r="V764" s="8"/>
      <c r="W764" s="8"/>
      <c r="Y764" s="8"/>
      <c r="Z764" s="8"/>
      <c r="AA764" s="8"/>
      <c r="AC764" s="8"/>
      <c r="AD764" s="8"/>
      <c r="AE764" s="8"/>
      <c r="AF764" s="8"/>
      <c r="AG764" s="8"/>
    </row>
    <row r="765" spans="2:33">
      <c r="B765" s="8"/>
      <c r="C765" s="8"/>
      <c r="D765" s="8"/>
      <c r="G765" s="8"/>
      <c r="H765" s="8"/>
      <c r="I765" s="8"/>
      <c r="P765" s="8"/>
      <c r="Q765" s="8"/>
      <c r="R765" s="8"/>
      <c r="S765" s="8"/>
      <c r="T765" s="8"/>
      <c r="U765" s="8"/>
      <c r="V765" s="8"/>
      <c r="W765" s="8"/>
      <c r="Y765" s="8"/>
      <c r="Z765" s="8"/>
      <c r="AA765" s="8"/>
      <c r="AC765" s="8"/>
      <c r="AD765" s="8"/>
      <c r="AE765" s="8"/>
      <c r="AF765" s="8"/>
      <c r="AG765" s="8"/>
    </row>
    <row r="766" spans="2:33">
      <c r="B766" s="8"/>
      <c r="C766" s="8"/>
      <c r="D766" s="8"/>
      <c r="G766" s="8"/>
      <c r="H766" s="8"/>
      <c r="I766" s="8"/>
      <c r="P766" s="8"/>
      <c r="Q766" s="8"/>
      <c r="R766" s="8"/>
      <c r="S766" s="8"/>
      <c r="T766" s="8"/>
      <c r="U766" s="8"/>
      <c r="V766" s="8"/>
      <c r="W766" s="8"/>
      <c r="Y766" s="8"/>
      <c r="Z766" s="8"/>
      <c r="AA766" s="8"/>
      <c r="AC766" s="8"/>
      <c r="AD766" s="8"/>
      <c r="AE766" s="8"/>
      <c r="AF766" s="8"/>
      <c r="AG766" s="8"/>
    </row>
    <row r="767" spans="2:33">
      <c r="B767" s="8"/>
      <c r="C767" s="8"/>
      <c r="D767" s="8"/>
      <c r="G767" s="8"/>
      <c r="H767" s="8"/>
      <c r="I767" s="8"/>
      <c r="P767" s="8"/>
      <c r="Q767" s="8"/>
      <c r="R767" s="8"/>
      <c r="S767" s="8"/>
      <c r="T767" s="8"/>
      <c r="U767" s="8"/>
      <c r="V767" s="8"/>
      <c r="W767" s="8"/>
      <c r="Y767" s="8"/>
      <c r="Z767" s="8"/>
      <c r="AA767" s="8"/>
      <c r="AC767" s="8"/>
      <c r="AD767" s="8"/>
      <c r="AE767" s="8"/>
      <c r="AF767" s="8"/>
      <c r="AG767" s="8"/>
    </row>
    <row r="768" spans="2:33">
      <c r="B768" s="8"/>
      <c r="C768" s="8"/>
      <c r="D768" s="8"/>
      <c r="G768" s="8"/>
      <c r="H768" s="8"/>
      <c r="I768" s="8"/>
      <c r="P768" s="8"/>
      <c r="Q768" s="8"/>
      <c r="R768" s="8"/>
      <c r="S768" s="8"/>
      <c r="T768" s="8"/>
      <c r="U768" s="8"/>
      <c r="V768" s="8"/>
      <c r="W768" s="8"/>
      <c r="Y768" s="8"/>
      <c r="Z768" s="8"/>
      <c r="AA768" s="8"/>
      <c r="AC768" s="8"/>
      <c r="AD768" s="8"/>
      <c r="AE768" s="8"/>
      <c r="AF768" s="8"/>
      <c r="AG768" s="8"/>
    </row>
    <row r="769" spans="2:33">
      <c r="B769" s="8"/>
      <c r="C769" s="8"/>
      <c r="D769" s="8"/>
      <c r="G769" s="8"/>
      <c r="H769" s="8"/>
      <c r="I769" s="8"/>
      <c r="P769" s="8"/>
      <c r="Q769" s="8"/>
      <c r="R769" s="8"/>
      <c r="S769" s="8"/>
      <c r="T769" s="8"/>
      <c r="U769" s="8"/>
      <c r="V769" s="8"/>
      <c r="W769" s="8"/>
      <c r="Y769" s="8"/>
      <c r="Z769" s="8"/>
      <c r="AA769" s="8"/>
      <c r="AC769" s="8"/>
      <c r="AD769" s="8"/>
      <c r="AE769" s="8"/>
      <c r="AF769" s="8"/>
      <c r="AG769" s="8"/>
    </row>
    <row r="770" spans="2:33">
      <c r="B770" s="8"/>
      <c r="C770" s="8"/>
      <c r="D770" s="8"/>
      <c r="G770" s="8"/>
      <c r="H770" s="8"/>
      <c r="I770" s="8"/>
      <c r="P770" s="8"/>
      <c r="Q770" s="8"/>
      <c r="R770" s="8"/>
      <c r="S770" s="8"/>
      <c r="T770" s="8"/>
      <c r="U770" s="8"/>
      <c r="V770" s="8"/>
      <c r="W770" s="8"/>
      <c r="Y770" s="8"/>
      <c r="Z770" s="8"/>
      <c r="AA770" s="8"/>
      <c r="AC770" s="8"/>
      <c r="AD770" s="8"/>
      <c r="AE770" s="8"/>
      <c r="AF770" s="8"/>
      <c r="AG770" s="8"/>
    </row>
    <row r="771" spans="2:33">
      <c r="B771" s="8"/>
      <c r="C771" s="8"/>
      <c r="D771" s="8"/>
      <c r="G771" s="8"/>
      <c r="H771" s="8"/>
      <c r="I771" s="8"/>
      <c r="P771" s="8"/>
      <c r="Q771" s="8"/>
      <c r="R771" s="8"/>
      <c r="S771" s="8"/>
      <c r="T771" s="8"/>
      <c r="U771" s="8"/>
      <c r="V771" s="8"/>
      <c r="W771" s="8"/>
      <c r="Y771" s="8"/>
      <c r="Z771" s="8"/>
      <c r="AA771" s="8"/>
      <c r="AC771" s="8"/>
      <c r="AD771" s="8"/>
      <c r="AE771" s="8"/>
      <c r="AF771" s="8"/>
      <c r="AG771" s="8"/>
    </row>
    <row r="772" spans="2:33">
      <c r="B772" s="8"/>
      <c r="C772" s="8"/>
      <c r="D772" s="8"/>
      <c r="G772" s="8"/>
      <c r="H772" s="8"/>
      <c r="I772" s="8"/>
      <c r="P772" s="8"/>
      <c r="Q772" s="8"/>
      <c r="R772" s="8"/>
      <c r="S772" s="8"/>
      <c r="T772" s="8"/>
      <c r="U772" s="8"/>
      <c r="V772" s="8"/>
      <c r="W772" s="8"/>
      <c r="Y772" s="8"/>
      <c r="Z772" s="8"/>
      <c r="AA772" s="8"/>
      <c r="AC772" s="8"/>
      <c r="AD772" s="8"/>
      <c r="AE772" s="8"/>
      <c r="AF772" s="8"/>
      <c r="AG772" s="8"/>
    </row>
    <row r="773" spans="2:33">
      <c r="B773" s="8"/>
      <c r="C773" s="8"/>
      <c r="D773" s="8"/>
      <c r="G773" s="8"/>
      <c r="H773" s="8"/>
      <c r="I773" s="8"/>
      <c r="P773" s="8"/>
      <c r="Q773" s="8"/>
      <c r="R773" s="8"/>
      <c r="S773" s="8"/>
      <c r="T773" s="8"/>
      <c r="U773" s="8"/>
      <c r="V773" s="8"/>
      <c r="W773" s="8"/>
      <c r="Y773" s="8"/>
      <c r="Z773" s="8"/>
      <c r="AA773" s="8"/>
      <c r="AC773" s="8"/>
      <c r="AD773" s="8"/>
      <c r="AE773" s="8"/>
      <c r="AF773" s="8"/>
      <c r="AG773" s="8"/>
    </row>
    <row r="774" spans="2:33">
      <c r="B774" s="8"/>
      <c r="C774" s="8"/>
      <c r="D774" s="8"/>
      <c r="G774" s="8"/>
      <c r="H774" s="8"/>
      <c r="I774" s="8"/>
      <c r="P774" s="8"/>
      <c r="Q774" s="8"/>
      <c r="R774" s="8"/>
      <c r="S774" s="8"/>
      <c r="T774" s="8"/>
      <c r="U774" s="8"/>
      <c r="V774" s="8"/>
      <c r="W774" s="8"/>
      <c r="Y774" s="8"/>
      <c r="Z774" s="8"/>
      <c r="AA774" s="8"/>
      <c r="AC774" s="8"/>
      <c r="AD774" s="8"/>
      <c r="AE774" s="8"/>
      <c r="AF774" s="8"/>
      <c r="AG774" s="8"/>
    </row>
    <row r="775" spans="2:33">
      <c r="B775" s="8"/>
      <c r="C775" s="8"/>
      <c r="D775" s="8"/>
      <c r="G775" s="8"/>
      <c r="H775" s="8"/>
      <c r="I775" s="8"/>
      <c r="P775" s="8"/>
      <c r="Q775" s="8"/>
      <c r="R775" s="8"/>
      <c r="S775" s="8"/>
      <c r="T775" s="8"/>
      <c r="U775" s="8"/>
      <c r="V775" s="8"/>
      <c r="W775" s="8"/>
      <c r="Y775" s="8"/>
      <c r="Z775" s="8"/>
      <c r="AA775" s="8"/>
      <c r="AC775" s="8"/>
      <c r="AD775" s="8"/>
      <c r="AE775" s="8"/>
      <c r="AF775" s="8"/>
      <c r="AG775" s="8"/>
    </row>
    <row r="776" spans="2:33">
      <c r="B776" s="8"/>
      <c r="C776" s="8"/>
      <c r="D776" s="8"/>
      <c r="G776" s="8"/>
      <c r="H776" s="8"/>
      <c r="I776" s="8"/>
      <c r="P776" s="8"/>
      <c r="Q776" s="8"/>
      <c r="R776" s="8"/>
      <c r="S776" s="8"/>
      <c r="T776" s="8"/>
      <c r="U776" s="8"/>
      <c r="V776" s="8"/>
      <c r="W776" s="8"/>
      <c r="Y776" s="8"/>
      <c r="Z776" s="8"/>
      <c r="AA776" s="8"/>
      <c r="AC776" s="8"/>
      <c r="AD776" s="8"/>
      <c r="AE776" s="8"/>
      <c r="AF776" s="8"/>
      <c r="AG776" s="8"/>
    </row>
    <row r="777" spans="2:33">
      <c r="B777" s="8"/>
      <c r="C777" s="8"/>
      <c r="D777" s="8"/>
      <c r="G777" s="8"/>
      <c r="H777" s="8"/>
      <c r="I777" s="8"/>
      <c r="P777" s="8"/>
      <c r="Q777" s="8"/>
      <c r="R777" s="8"/>
      <c r="S777" s="8"/>
      <c r="T777" s="8"/>
      <c r="U777" s="8"/>
      <c r="V777" s="8"/>
      <c r="W777" s="8"/>
      <c r="Y777" s="8"/>
      <c r="Z777" s="8"/>
      <c r="AA777" s="8"/>
      <c r="AC777" s="8"/>
      <c r="AD777" s="8"/>
      <c r="AE777" s="8"/>
      <c r="AF777" s="8"/>
      <c r="AG777" s="8"/>
    </row>
    <row r="778" spans="2:33">
      <c r="B778" s="8"/>
      <c r="C778" s="8"/>
      <c r="D778" s="8"/>
      <c r="G778" s="8"/>
      <c r="H778" s="8"/>
      <c r="I778" s="8"/>
      <c r="P778" s="8"/>
      <c r="Q778" s="8"/>
      <c r="R778" s="8"/>
      <c r="S778" s="8"/>
      <c r="T778" s="8"/>
      <c r="U778" s="8"/>
      <c r="V778" s="8"/>
      <c r="W778" s="8"/>
      <c r="Y778" s="8"/>
      <c r="Z778" s="8"/>
      <c r="AA778" s="8"/>
      <c r="AC778" s="8"/>
      <c r="AD778" s="8"/>
      <c r="AE778" s="8"/>
      <c r="AF778" s="8"/>
      <c r="AG778" s="8"/>
    </row>
    <row r="779" spans="2:33">
      <c r="B779" s="8"/>
      <c r="C779" s="8"/>
      <c r="D779" s="8"/>
      <c r="G779" s="8"/>
      <c r="H779" s="8"/>
      <c r="I779" s="8"/>
      <c r="P779" s="8"/>
      <c r="Q779" s="8"/>
      <c r="R779" s="8"/>
      <c r="S779" s="8"/>
      <c r="T779" s="8"/>
      <c r="U779" s="8"/>
      <c r="V779" s="8"/>
      <c r="W779" s="8"/>
      <c r="Y779" s="8"/>
      <c r="Z779" s="8"/>
      <c r="AA779" s="8"/>
      <c r="AC779" s="8"/>
      <c r="AD779" s="8"/>
      <c r="AE779" s="8"/>
      <c r="AF779" s="8"/>
      <c r="AG779" s="8"/>
    </row>
    <row r="780" spans="2:33">
      <c r="B780" s="8"/>
      <c r="C780" s="8"/>
      <c r="D780" s="8"/>
      <c r="G780" s="8"/>
      <c r="H780" s="8"/>
      <c r="I780" s="8"/>
      <c r="P780" s="8"/>
      <c r="Q780" s="8"/>
      <c r="R780" s="8"/>
      <c r="S780" s="8"/>
      <c r="T780" s="8"/>
      <c r="U780" s="8"/>
      <c r="V780" s="8"/>
      <c r="W780" s="8"/>
      <c r="Y780" s="8"/>
      <c r="Z780" s="8"/>
      <c r="AA780" s="8"/>
      <c r="AC780" s="8"/>
      <c r="AD780" s="8"/>
      <c r="AE780" s="8"/>
      <c r="AF780" s="8"/>
      <c r="AG780" s="8"/>
    </row>
    <row r="781" spans="2:33">
      <c r="B781" s="8"/>
      <c r="C781" s="8"/>
      <c r="D781" s="8"/>
      <c r="G781" s="8"/>
      <c r="H781" s="8"/>
      <c r="I781" s="8"/>
      <c r="P781" s="8"/>
      <c r="Q781" s="8"/>
      <c r="R781" s="8"/>
      <c r="S781" s="8"/>
      <c r="T781" s="8"/>
      <c r="U781" s="8"/>
      <c r="V781" s="8"/>
      <c r="W781" s="8"/>
      <c r="Y781" s="8"/>
      <c r="Z781" s="8"/>
      <c r="AA781" s="8"/>
      <c r="AC781" s="8"/>
      <c r="AD781" s="8"/>
      <c r="AE781" s="8"/>
      <c r="AF781" s="8"/>
      <c r="AG781" s="8"/>
    </row>
    <row r="782" spans="2:33">
      <c r="B782" s="8"/>
      <c r="C782" s="8"/>
      <c r="D782" s="8"/>
      <c r="G782" s="8"/>
      <c r="H782" s="8"/>
      <c r="I782" s="8"/>
      <c r="P782" s="8"/>
      <c r="Q782" s="8"/>
      <c r="R782" s="8"/>
      <c r="S782" s="8"/>
      <c r="T782" s="8"/>
      <c r="U782" s="8"/>
      <c r="V782" s="8"/>
      <c r="W782" s="8"/>
      <c r="Y782" s="8"/>
      <c r="Z782" s="8"/>
      <c r="AA782" s="8"/>
      <c r="AC782" s="8"/>
      <c r="AD782" s="8"/>
      <c r="AE782" s="8"/>
      <c r="AF782" s="8"/>
      <c r="AG782" s="8"/>
    </row>
    <row r="783" spans="2:33">
      <c r="B783" s="8"/>
      <c r="C783" s="8"/>
      <c r="D783" s="8"/>
      <c r="G783" s="8"/>
      <c r="H783" s="8"/>
      <c r="I783" s="8"/>
      <c r="P783" s="8"/>
      <c r="Q783" s="8"/>
      <c r="R783" s="8"/>
      <c r="S783" s="8"/>
      <c r="T783" s="8"/>
      <c r="U783" s="8"/>
      <c r="V783" s="8"/>
      <c r="W783" s="8"/>
      <c r="Y783" s="8"/>
      <c r="Z783" s="8"/>
      <c r="AA783" s="8"/>
      <c r="AC783" s="8"/>
      <c r="AD783" s="8"/>
      <c r="AE783" s="8"/>
      <c r="AF783" s="8"/>
      <c r="AG783" s="8"/>
    </row>
    <row r="784" spans="2:33">
      <c r="B784" s="8"/>
      <c r="C784" s="8"/>
      <c r="D784" s="8"/>
      <c r="G784" s="8"/>
      <c r="H784" s="8"/>
      <c r="I784" s="8"/>
      <c r="P784" s="8"/>
      <c r="Q784" s="8"/>
      <c r="R784" s="8"/>
      <c r="S784" s="8"/>
      <c r="T784" s="8"/>
      <c r="U784" s="8"/>
      <c r="V784" s="8"/>
      <c r="W784" s="8"/>
      <c r="Y784" s="8"/>
      <c r="Z784" s="8"/>
      <c r="AA784" s="8"/>
      <c r="AC784" s="8"/>
      <c r="AD784" s="8"/>
      <c r="AE784" s="8"/>
      <c r="AF784" s="8"/>
      <c r="AG784" s="8"/>
    </row>
    <row r="785" spans="2:33">
      <c r="B785" s="8"/>
      <c r="C785" s="8"/>
      <c r="D785" s="8"/>
      <c r="G785" s="8"/>
      <c r="H785" s="8"/>
      <c r="I785" s="8"/>
      <c r="P785" s="8"/>
      <c r="Q785" s="8"/>
      <c r="R785" s="8"/>
      <c r="S785" s="8"/>
      <c r="T785" s="8"/>
      <c r="U785" s="8"/>
      <c r="V785" s="8"/>
      <c r="W785" s="8"/>
      <c r="Y785" s="8"/>
      <c r="Z785" s="8"/>
      <c r="AA785" s="8"/>
      <c r="AC785" s="8"/>
      <c r="AD785" s="8"/>
      <c r="AE785" s="8"/>
      <c r="AF785" s="8"/>
      <c r="AG785" s="8"/>
    </row>
    <row r="786" spans="2:33">
      <c r="B786" s="8"/>
      <c r="C786" s="8"/>
      <c r="D786" s="8"/>
      <c r="G786" s="8"/>
      <c r="H786" s="8"/>
      <c r="I786" s="8"/>
      <c r="P786" s="8"/>
      <c r="Q786" s="8"/>
      <c r="R786" s="8"/>
      <c r="S786" s="8"/>
      <c r="T786" s="8"/>
      <c r="U786" s="8"/>
      <c r="V786" s="8"/>
      <c r="W786" s="8"/>
      <c r="Y786" s="8"/>
      <c r="Z786" s="8"/>
      <c r="AA786" s="8"/>
      <c r="AC786" s="8"/>
      <c r="AD786" s="8"/>
      <c r="AE786" s="8"/>
      <c r="AF786" s="8"/>
      <c r="AG786" s="8"/>
    </row>
    <row r="787" spans="2:33">
      <c r="B787" s="8"/>
      <c r="C787" s="8"/>
      <c r="D787" s="8"/>
      <c r="G787" s="8"/>
      <c r="H787" s="8"/>
      <c r="I787" s="8"/>
      <c r="P787" s="8"/>
      <c r="Q787" s="8"/>
      <c r="R787" s="8"/>
      <c r="S787" s="8"/>
      <c r="T787" s="8"/>
      <c r="U787" s="8"/>
      <c r="V787" s="8"/>
      <c r="W787" s="8"/>
      <c r="Y787" s="8"/>
      <c r="Z787" s="8"/>
      <c r="AA787" s="8"/>
      <c r="AC787" s="8"/>
      <c r="AD787" s="8"/>
      <c r="AE787" s="8"/>
      <c r="AF787" s="8"/>
      <c r="AG787" s="8"/>
    </row>
    <row r="788" spans="2:33">
      <c r="B788" s="8"/>
      <c r="C788" s="8"/>
      <c r="D788" s="8"/>
      <c r="G788" s="8"/>
      <c r="H788" s="8"/>
      <c r="I788" s="8"/>
      <c r="P788" s="8"/>
      <c r="Q788" s="8"/>
      <c r="R788" s="8"/>
      <c r="S788" s="8"/>
      <c r="T788" s="8"/>
      <c r="U788" s="8"/>
      <c r="V788" s="8"/>
      <c r="W788" s="8"/>
      <c r="Y788" s="8"/>
      <c r="Z788" s="8"/>
      <c r="AA788" s="8"/>
      <c r="AC788" s="8"/>
      <c r="AD788" s="8"/>
      <c r="AE788" s="8"/>
      <c r="AF788" s="8"/>
      <c r="AG788" s="8"/>
    </row>
    <row r="789" spans="2:33">
      <c r="B789" s="8"/>
      <c r="C789" s="8"/>
      <c r="D789" s="8"/>
      <c r="G789" s="8"/>
      <c r="H789" s="8"/>
      <c r="I789" s="8"/>
      <c r="P789" s="8"/>
      <c r="Q789" s="8"/>
      <c r="R789" s="8"/>
      <c r="S789" s="8"/>
      <c r="T789" s="8"/>
      <c r="U789" s="8"/>
      <c r="V789" s="8"/>
      <c r="W789" s="8"/>
      <c r="Y789" s="8"/>
      <c r="Z789" s="8"/>
      <c r="AA789" s="8"/>
      <c r="AC789" s="8"/>
      <c r="AD789" s="8"/>
      <c r="AE789" s="8"/>
      <c r="AF789" s="8"/>
      <c r="AG789" s="8"/>
    </row>
    <row r="790" spans="2:33">
      <c r="B790" s="8"/>
      <c r="C790" s="8"/>
      <c r="D790" s="8"/>
      <c r="G790" s="8"/>
      <c r="H790" s="8"/>
      <c r="I790" s="8"/>
      <c r="P790" s="8"/>
      <c r="Q790" s="8"/>
      <c r="R790" s="8"/>
      <c r="S790" s="8"/>
      <c r="T790" s="8"/>
      <c r="U790" s="8"/>
      <c r="V790" s="8"/>
      <c r="W790" s="8"/>
      <c r="Y790" s="8"/>
      <c r="Z790" s="8"/>
      <c r="AA790" s="8"/>
      <c r="AC790" s="8"/>
      <c r="AD790" s="8"/>
      <c r="AE790" s="8"/>
      <c r="AF790" s="8"/>
      <c r="AG790" s="8"/>
    </row>
    <row r="791" spans="2:33">
      <c r="B791" s="8"/>
      <c r="C791" s="8"/>
      <c r="D791" s="8"/>
      <c r="G791" s="8"/>
      <c r="H791" s="8"/>
      <c r="I791" s="8"/>
      <c r="P791" s="8"/>
      <c r="Q791" s="8"/>
      <c r="R791" s="8"/>
      <c r="S791" s="8"/>
      <c r="T791" s="8"/>
      <c r="U791" s="8"/>
      <c r="V791" s="8"/>
      <c r="W791" s="8"/>
      <c r="Y791" s="8"/>
      <c r="Z791" s="8"/>
      <c r="AA791" s="8"/>
      <c r="AC791" s="8"/>
      <c r="AD791" s="8"/>
      <c r="AE791" s="8"/>
      <c r="AF791" s="8"/>
      <c r="AG791" s="8"/>
    </row>
    <row r="792" spans="2:33">
      <c r="B792" s="8"/>
      <c r="C792" s="8"/>
      <c r="D792" s="8"/>
      <c r="G792" s="8"/>
      <c r="H792" s="8"/>
      <c r="I792" s="8"/>
      <c r="P792" s="8"/>
      <c r="Q792" s="8"/>
      <c r="R792" s="8"/>
      <c r="S792" s="8"/>
      <c r="T792" s="8"/>
      <c r="U792" s="8"/>
      <c r="V792" s="8"/>
      <c r="W792" s="8"/>
      <c r="Y792" s="8"/>
      <c r="Z792" s="8"/>
      <c r="AA792" s="8"/>
      <c r="AC792" s="8"/>
      <c r="AD792" s="8"/>
      <c r="AE792" s="8"/>
      <c r="AF792" s="8"/>
      <c r="AG792" s="8"/>
    </row>
    <row r="793" spans="2:33">
      <c r="B793" s="8"/>
      <c r="C793" s="8"/>
      <c r="D793" s="8"/>
      <c r="G793" s="8"/>
      <c r="H793" s="8"/>
      <c r="I793" s="8"/>
      <c r="P793" s="8"/>
      <c r="Q793" s="8"/>
      <c r="R793" s="8"/>
      <c r="S793" s="8"/>
      <c r="T793" s="8"/>
      <c r="U793" s="8"/>
      <c r="V793" s="8"/>
      <c r="W793" s="8"/>
      <c r="Y793" s="8"/>
      <c r="Z793" s="8"/>
      <c r="AA793" s="8"/>
      <c r="AC793" s="8"/>
      <c r="AD793" s="8"/>
      <c r="AE793" s="8"/>
      <c r="AF793" s="8"/>
      <c r="AG793" s="8"/>
    </row>
    <row r="794" spans="2:33">
      <c r="B794" s="8"/>
      <c r="C794" s="8"/>
      <c r="D794" s="8"/>
      <c r="G794" s="8"/>
      <c r="H794" s="8"/>
      <c r="I794" s="8"/>
      <c r="P794" s="8"/>
      <c r="Q794" s="8"/>
      <c r="R794" s="8"/>
      <c r="S794" s="8"/>
      <c r="T794" s="8"/>
      <c r="U794" s="8"/>
      <c r="V794" s="8"/>
      <c r="W794" s="8"/>
      <c r="Y794" s="8"/>
      <c r="Z794" s="8"/>
      <c r="AA794" s="8"/>
      <c r="AC794" s="8"/>
      <c r="AD794" s="8"/>
      <c r="AE794" s="8"/>
      <c r="AF794" s="8"/>
      <c r="AG794" s="8"/>
    </row>
    <row r="795" spans="2:33">
      <c r="B795" s="8"/>
      <c r="C795" s="8"/>
      <c r="D795" s="8"/>
      <c r="G795" s="8"/>
      <c r="H795" s="8"/>
      <c r="I795" s="8"/>
      <c r="P795" s="8"/>
      <c r="Q795" s="8"/>
      <c r="R795" s="8"/>
      <c r="S795" s="8"/>
      <c r="T795" s="8"/>
      <c r="U795" s="8"/>
      <c r="V795" s="8"/>
      <c r="W795" s="8"/>
      <c r="Y795" s="8"/>
      <c r="Z795" s="8"/>
      <c r="AA795" s="8"/>
      <c r="AC795" s="8"/>
      <c r="AD795" s="8"/>
      <c r="AE795" s="8"/>
      <c r="AF795" s="8"/>
      <c r="AG795" s="8"/>
    </row>
    <row r="796" spans="2:33">
      <c r="B796" s="8"/>
      <c r="C796" s="8"/>
      <c r="D796" s="8"/>
      <c r="G796" s="8"/>
      <c r="H796" s="8"/>
      <c r="I796" s="8"/>
      <c r="P796" s="8"/>
      <c r="Q796" s="8"/>
      <c r="R796" s="8"/>
      <c r="S796" s="8"/>
      <c r="T796" s="8"/>
      <c r="U796" s="8"/>
      <c r="V796" s="8"/>
      <c r="W796" s="8"/>
      <c r="Y796" s="8"/>
      <c r="Z796" s="8"/>
      <c r="AA796" s="8"/>
      <c r="AC796" s="8"/>
      <c r="AD796" s="8"/>
      <c r="AE796" s="8"/>
      <c r="AF796" s="8"/>
      <c r="AG796" s="8"/>
    </row>
    <row r="797" spans="2:33">
      <c r="B797" s="8"/>
      <c r="C797" s="8"/>
      <c r="D797" s="8"/>
      <c r="G797" s="8"/>
      <c r="H797" s="8"/>
      <c r="I797" s="8"/>
      <c r="P797" s="8"/>
      <c r="Q797" s="8"/>
      <c r="R797" s="8"/>
      <c r="S797" s="8"/>
      <c r="T797" s="8"/>
      <c r="U797" s="8"/>
      <c r="V797" s="8"/>
      <c r="W797" s="8"/>
      <c r="Y797" s="8"/>
      <c r="Z797" s="8"/>
      <c r="AA797" s="8"/>
      <c r="AC797" s="8"/>
      <c r="AD797" s="8"/>
      <c r="AE797" s="8"/>
      <c r="AF797" s="8"/>
      <c r="AG797" s="8"/>
    </row>
    <row r="798" spans="2:33">
      <c r="B798" s="8"/>
      <c r="C798" s="8"/>
      <c r="D798" s="8"/>
      <c r="G798" s="8"/>
      <c r="H798" s="8"/>
      <c r="I798" s="8"/>
      <c r="P798" s="8"/>
      <c r="Q798" s="8"/>
      <c r="R798" s="8"/>
      <c r="S798" s="8"/>
      <c r="T798" s="8"/>
      <c r="U798" s="8"/>
      <c r="V798" s="8"/>
      <c r="W798" s="8"/>
      <c r="Y798" s="8"/>
      <c r="Z798" s="8"/>
      <c r="AA798" s="8"/>
      <c r="AC798" s="8"/>
      <c r="AD798" s="8"/>
      <c r="AE798" s="8"/>
      <c r="AF798" s="8"/>
      <c r="AG798" s="8"/>
    </row>
    <row r="799" spans="2:33">
      <c r="B799" s="8"/>
      <c r="C799" s="8"/>
      <c r="D799" s="8"/>
      <c r="G799" s="8"/>
      <c r="H799" s="8"/>
      <c r="I799" s="8"/>
      <c r="P799" s="8"/>
      <c r="Q799" s="8"/>
      <c r="R799" s="8"/>
      <c r="S799" s="8"/>
      <c r="T799" s="8"/>
      <c r="U799" s="8"/>
      <c r="V799" s="8"/>
      <c r="W799" s="8"/>
      <c r="Y799" s="8"/>
      <c r="Z799" s="8"/>
      <c r="AA799" s="8"/>
      <c r="AC799" s="8"/>
      <c r="AD799" s="8"/>
      <c r="AE799" s="8"/>
      <c r="AF799" s="8"/>
      <c r="AG799" s="8"/>
    </row>
    <row r="800" spans="2:33">
      <c r="B800" s="8"/>
      <c r="C800" s="8"/>
      <c r="D800" s="8"/>
      <c r="G800" s="8"/>
      <c r="H800" s="8"/>
      <c r="I800" s="8"/>
      <c r="P800" s="8"/>
      <c r="Q800" s="8"/>
      <c r="R800" s="8"/>
      <c r="S800" s="8"/>
      <c r="T800" s="8"/>
      <c r="U800" s="8"/>
      <c r="V800" s="8"/>
      <c r="W800" s="8"/>
      <c r="Y800" s="8"/>
      <c r="Z800" s="8"/>
      <c r="AA800" s="8"/>
      <c r="AC800" s="8"/>
      <c r="AD800" s="8"/>
      <c r="AE800" s="8"/>
      <c r="AF800" s="8"/>
      <c r="AG800" s="8"/>
    </row>
    <row r="801" spans="2:33">
      <c r="B801" s="8"/>
      <c r="C801" s="8"/>
      <c r="D801" s="8"/>
      <c r="G801" s="8"/>
      <c r="H801" s="8"/>
      <c r="I801" s="8"/>
      <c r="P801" s="8"/>
      <c r="Q801" s="8"/>
      <c r="R801" s="8"/>
      <c r="S801" s="8"/>
      <c r="T801" s="8"/>
      <c r="U801" s="8"/>
      <c r="V801" s="8"/>
      <c r="W801" s="8"/>
      <c r="Y801" s="8"/>
      <c r="Z801" s="8"/>
      <c r="AA801" s="8"/>
      <c r="AC801" s="8"/>
      <c r="AD801" s="8"/>
      <c r="AE801" s="8"/>
      <c r="AF801" s="8"/>
      <c r="AG801" s="8"/>
    </row>
    <row r="802" spans="2:33">
      <c r="B802" s="8"/>
      <c r="C802" s="8"/>
      <c r="D802" s="8"/>
      <c r="G802" s="8"/>
      <c r="H802" s="8"/>
      <c r="I802" s="8"/>
      <c r="P802" s="8"/>
      <c r="Q802" s="8"/>
      <c r="R802" s="8"/>
      <c r="S802" s="8"/>
      <c r="T802" s="8"/>
      <c r="U802" s="8"/>
      <c r="V802" s="8"/>
      <c r="W802" s="8"/>
      <c r="Y802" s="8"/>
      <c r="Z802" s="8"/>
      <c r="AA802" s="8"/>
      <c r="AC802" s="8"/>
      <c r="AD802" s="8"/>
      <c r="AE802" s="8"/>
      <c r="AF802" s="8"/>
      <c r="AG802" s="8"/>
    </row>
    <row r="803" spans="2:33">
      <c r="B803" s="8"/>
      <c r="C803" s="8"/>
      <c r="D803" s="8"/>
      <c r="G803" s="8"/>
      <c r="H803" s="8"/>
      <c r="I803" s="8"/>
      <c r="P803" s="8"/>
      <c r="Q803" s="8"/>
      <c r="R803" s="8"/>
      <c r="S803" s="8"/>
      <c r="T803" s="8"/>
      <c r="U803" s="8"/>
      <c r="V803" s="8"/>
      <c r="W803" s="8"/>
      <c r="Y803" s="8"/>
      <c r="Z803" s="8"/>
      <c r="AA803" s="8"/>
      <c r="AC803" s="8"/>
      <c r="AD803" s="8"/>
      <c r="AE803" s="8"/>
      <c r="AF803" s="8"/>
      <c r="AG803" s="8"/>
    </row>
    <row r="804" spans="2:33">
      <c r="B804" s="8"/>
      <c r="C804" s="8"/>
      <c r="D804" s="8"/>
      <c r="G804" s="8"/>
      <c r="H804" s="8"/>
      <c r="I804" s="8"/>
      <c r="P804" s="8"/>
      <c r="Q804" s="8"/>
      <c r="R804" s="8"/>
      <c r="S804" s="8"/>
      <c r="T804" s="8"/>
      <c r="U804" s="8"/>
      <c r="V804" s="8"/>
      <c r="W804" s="8"/>
      <c r="Y804" s="8"/>
      <c r="Z804" s="8"/>
      <c r="AA804" s="8"/>
      <c r="AC804" s="8"/>
      <c r="AD804" s="8"/>
      <c r="AE804" s="8"/>
      <c r="AF804" s="8"/>
      <c r="AG804" s="8"/>
    </row>
    <row r="805" spans="2:33">
      <c r="B805" s="8"/>
      <c r="C805" s="8"/>
      <c r="D805" s="8"/>
      <c r="G805" s="8"/>
      <c r="H805" s="8"/>
      <c r="I805" s="8"/>
      <c r="P805" s="8"/>
      <c r="Q805" s="8"/>
      <c r="R805" s="8"/>
      <c r="S805" s="8"/>
      <c r="T805" s="8"/>
      <c r="U805" s="8"/>
      <c r="V805" s="8"/>
      <c r="W805" s="8"/>
      <c r="Y805" s="8"/>
      <c r="Z805" s="8"/>
      <c r="AA805" s="8"/>
      <c r="AC805" s="8"/>
      <c r="AD805" s="8"/>
      <c r="AE805" s="8"/>
      <c r="AF805" s="8"/>
      <c r="AG805" s="8"/>
    </row>
    <row r="806" spans="2:33">
      <c r="B806" s="8"/>
      <c r="C806" s="8"/>
      <c r="D806" s="8"/>
      <c r="G806" s="8"/>
      <c r="H806" s="8"/>
      <c r="I806" s="8"/>
      <c r="P806" s="8"/>
      <c r="Q806" s="8"/>
      <c r="R806" s="8"/>
      <c r="S806" s="8"/>
      <c r="T806" s="8"/>
      <c r="U806" s="8"/>
      <c r="V806" s="8"/>
      <c r="W806" s="8"/>
      <c r="Y806" s="8"/>
      <c r="Z806" s="8"/>
      <c r="AA806" s="8"/>
      <c r="AC806" s="8"/>
      <c r="AD806" s="8"/>
      <c r="AE806" s="8"/>
      <c r="AF806" s="8"/>
      <c r="AG806" s="8"/>
    </row>
    <row r="807" spans="2:33">
      <c r="B807" s="8"/>
      <c r="C807" s="8"/>
      <c r="D807" s="8"/>
      <c r="G807" s="8"/>
      <c r="H807" s="8"/>
      <c r="I807" s="8"/>
      <c r="P807" s="8"/>
      <c r="Q807" s="8"/>
      <c r="R807" s="8"/>
      <c r="S807" s="8"/>
      <c r="T807" s="8"/>
      <c r="U807" s="8"/>
      <c r="V807" s="8"/>
      <c r="W807" s="8"/>
      <c r="Y807" s="8"/>
      <c r="Z807" s="8"/>
      <c r="AA807" s="8"/>
      <c r="AC807" s="8"/>
      <c r="AD807" s="8"/>
      <c r="AE807" s="8"/>
      <c r="AF807" s="8"/>
      <c r="AG807" s="8"/>
    </row>
    <row r="808" spans="2:33">
      <c r="B808" s="8"/>
      <c r="C808" s="8"/>
      <c r="D808" s="8"/>
      <c r="G808" s="8"/>
      <c r="H808" s="8"/>
      <c r="I808" s="8"/>
      <c r="P808" s="8"/>
      <c r="Q808" s="8"/>
      <c r="R808" s="8"/>
      <c r="S808" s="8"/>
      <c r="T808" s="8"/>
      <c r="U808" s="8"/>
      <c r="V808" s="8"/>
      <c r="W808" s="8"/>
      <c r="Y808" s="8"/>
      <c r="Z808" s="8"/>
      <c r="AA808" s="8"/>
      <c r="AC808" s="8"/>
      <c r="AD808" s="8"/>
      <c r="AE808" s="8"/>
      <c r="AF808" s="8"/>
      <c r="AG808" s="8"/>
    </row>
    <row r="809" spans="2:33">
      <c r="B809" s="8"/>
      <c r="C809" s="8"/>
      <c r="D809" s="8"/>
      <c r="G809" s="8"/>
      <c r="H809" s="8"/>
      <c r="I809" s="8"/>
      <c r="P809" s="8"/>
      <c r="Q809" s="8"/>
      <c r="R809" s="8"/>
      <c r="S809" s="8"/>
      <c r="T809" s="8"/>
      <c r="U809" s="8"/>
      <c r="V809" s="8"/>
      <c r="W809" s="8"/>
      <c r="Y809" s="8"/>
      <c r="Z809" s="8"/>
      <c r="AA809" s="8"/>
      <c r="AC809" s="8"/>
      <c r="AD809" s="8"/>
      <c r="AE809" s="8"/>
      <c r="AF809" s="8"/>
      <c r="AG809" s="8"/>
    </row>
    <row r="810" spans="2:33">
      <c r="B810" s="8"/>
      <c r="C810" s="8"/>
      <c r="D810" s="8"/>
      <c r="G810" s="8"/>
      <c r="H810" s="8"/>
      <c r="I810" s="8"/>
      <c r="P810" s="8"/>
      <c r="Q810" s="8"/>
      <c r="R810" s="8"/>
      <c r="S810" s="8"/>
      <c r="T810" s="8"/>
      <c r="U810" s="8"/>
      <c r="V810" s="8"/>
      <c r="W810" s="8"/>
      <c r="Y810" s="8"/>
      <c r="Z810" s="8"/>
      <c r="AA810" s="8"/>
      <c r="AC810" s="8"/>
      <c r="AD810" s="8"/>
      <c r="AE810" s="8"/>
      <c r="AF810" s="8"/>
      <c r="AG810" s="8"/>
    </row>
    <row r="811" spans="2:33">
      <c r="B811" s="8"/>
      <c r="C811" s="8"/>
      <c r="D811" s="8"/>
      <c r="G811" s="8"/>
      <c r="H811" s="8"/>
      <c r="I811" s="8"/>
      <c r="P811" s="8"/>
      <c r="Q811" s="8"/>
      <c r="R811" s="8"/>
      <c r="S811" s="8"/>
      <c r="T811" s="8"/>
      <c r="U811" s="8"/>
      <c r="V811" s="8"/>
      <c r="W811" s="8"/>
      <c r="Y811" s="8"/>
      <c r="Z811" s="8"/>
      <c r="AA811" s="8"/>
      <c r="AC811" s="8"/>
      <c r="AD811" s="8"/>
      <c r="AE811" s="8"/>
      <c r="AF811" s="8"/>
      <c r="AG811" s="8"/>
    </row>
    <row r="812" spans="2:33">
      <c r="B812" s="8"/>
      <c r="C812" s="8"/>
      <c r="D812" s="8"/>
      <c r="G812" s="8"/>
      <c r="H812" s="8"/>
      <c r="I812" s="8"/>
      <c r="P812" s="8"/>
      <c r="Q812" s="8"/>
      <c r="R812" s="8"/>
      <c r="S812" s="8"/>
      <c r="T812" s="8"/>
      <c r="U812" s="8"/>
      <c r="V812" s="8"/>
      <c r="W812" s="8"/>
      <c r="Y812" s="8"/>
      <c r="Z812" s="8"/>
      <c r="AA812" s="8"/>
      <c r="AC812" s="8"/>
      <c r="AD812" s="8"/>
      <c r="AE812" s="8"/>
      <c r="AF812" s="8"/>
      <c r="AG812" s="8"/>
    </row>
    <row r="813" spans="2:33">
      <c r="B813" s="8"/>
      <c r="C813" s="8"/>
      <c r="D813" s="8"/>
      <c r="G813" s="8"/>
      <c r="H813" s="8"/>
      <c r="I813" s="8"/>
      <c r="P813" s="8"/>
      <c r="Q813" s="8"/>
      <c r="R813" s="8"/>
      <c r="S813" s="8"/>
      <c r="T813" s="8"/>
      <c r="U813" s="8"/>
      <c r="V813" s="8"/>
      <c r="W813" s="8"/>
      <c r="Y813" s="8"/>
      <c r="Z813" s="8"/>
      <c r="AA813" s="8"/>
      <c r="AC813" s="8"/>
      <c r="AD813" s="8"/>
      <c r="AE813" s="8"/>
      <c r="AF813" s="8"/>
      <c r="AG813" s="8"/>
    </row>
    <row r="814" spans="2:33">
      <c r="B814" s="8"/>
      <c r="C814" s="8"/>
      <c r="D814" s="8"/>
      <c r="G814" s="8"/>
      <c r="H814" s="8"/>
      <c r="I814" s="8"/>
      <c r="P814" s="8"/>
      <c r="Q814" s="8"/>
      <c r="R814" s="8"/>
      <c r="S814" s="8"/>
      <c r="T814" s="8"/>
      <c r="U814" s="8"/>
      <c r="V814" s="8"/>
      <c r="W814" s="8"/>
      <c r="Y814" s="8"/>
      <c r="Z814" s="8"/>
      <c r="AA814" s="8"/>
      <c r="AC814" s="8"/>
      <c r="AD814" s="8"/>
      <c r="AE814" s="8"/>
      <c r="AF814" s="8"/>
      <c r="AG814" s="8"/>
    </row>
    <row r="815" spans="2:33">
      <c r="B815" s="8"/>
      <c r="C815" s="8"/>
      <c r="D815" s="8"/>
      <c r="G815" s="8"/>
      <c r="H815" s="8"/>
      <c r="I815" s="8"/>
      <c r="P815" s="8"/>
      <c r="Q815" s="8"/>
      <c r="R815" s="8"/>
      <c r="S815" s="8"/>
      <c r="T815" s="8"/>
      <c r="U815" s="8"/>
      <c r="V815" s="8"/>
      <c r="W815" s="8"/>
      <c r="Y815" s="8"/>
      <c r="Z815" s="8"/>
      <c r="AA815" s="8"/>
      <c r="AC815" s="8"/>
      <c r="AD815" s="8"/>
      <c r="AE815" s="8"/>
      <c r="AF815" s="8"/>
      <c r="AG815" s="8"/>
    </row>
    <row r="816" spans="2:33">
      <c r="B816" s="8"/>
      <c r="C816" s="8"/>
      <c r="D816" s="8"/>
      <c r="G816" s="8"/>
      <c r="H816" s="8"/>
      <c r="I816" s="8"/>
      <c r="P816" s="8"/>
      <c r="Q816" s="8"/>
      <c r="R816" s="8"/>
      <c r="S816" s="8"/>
      <c r="T816" s="8"/>
      <c r="U816" s="8"/>
      <c r="V816" s="8"/>
      <c r="W816" s="8"/>
      <c r="Y816" s="8"/>
      <c r="Z816" s="8"/>
      <c r="AA816" s="8"/>
      <c r="AC816" s="8"/>
      <c r="AD816" s="8"/>
      <c r="AE816" s="8"/>
      <c r="AF816" s="8"/>
      <c r="AG816" s="8"/>
    </row>
    <row r="817" spans="2:33">
      <c r="B817" s="8"/>
      <c r="C817" s="8"/>
      <c r="D817" s="8"/>
      <c r="G817" s="8"/>
      <c r="H817" s="8"/>
      <c r="I817" s="8"/>
      <c r="P817" s="8"/>
      <c r="Q817" s="8"/>
      <c r="R817" s="8"/>
      <c r="S817" s="8"/>
      <c r="T817" s="8"/>
      <c r="U817" s="8"/>
      <c r="V817" s="8"/>
      <c r="W817" s="8"/>
      <c r="Y817" s="8"/>
      <c r="Z817" s="8"/>
      <c r="AA817" s="8"/>
      <c r="AC817" s="8"/>
      <c r="AD817" s="8"/>
      <c r="AE817" s="8"/>
      <c r="AF817" s="8"/>
      <c r="AG817" s="8"/>
    </row>
    <row r="818" spans="2:33">
      <c r="B818" s="8"/>
      <c r="C818" s="8"/>
      <c r="D818" s="8"/>
      <c r="G818" s="8"/>
      <c r="H818" s="8"/>
      <c r="I818" s="8"/>
      <c r="P818" s="8"/>
      <c r="Q818" s="8"/>
      <c r="R818" s="8"/>
      <c r="S818" s="8"/>
      <c r="T818" s="8"/>
      <c r="U818" s="8"/>
      <c r="V818" s="8"/>
      <c r="W818" s="8"/>
      <c r="Y818" s="8"/>
      <c r="Z818" s="8"/>
      <c r="AA818" s="8"/>
      <c r="AC818" s="8"/>
      <c r="AD818" s="8"/>
      <c r="AE818" s="8"/>
      <c r="AF818" s="8"/>
      <c r="AG818" s="8"/>
    </row>
    <row r="819" spans="2:33">
      <c r="B819" s="8"/>
      <c r="C819" s="8"/>
      <c r="D819" s="8"/>
      <c r="G819" s="8"/>
      <c r="H819" s="8"/>
      <c r="I819" s="8"/>
      <c r="P819" s="8"/>
      <c r="Q819" s="8"/>
      <c r="R819" s="8"/>
      <c r="S819" s="8"/>
      <c r="T819" s="8"/>
      <c r="U819" s="8"/>
      <c r="V819" s="8"/>
      <c r="W819" s="8"/>
      <c r="Y819" s="8"/>
      <c r="Z819" s="8"/>
      <c r="AA819" s="8"/>
      <c r="AC819" s="8"/>
      <c r="AD819" s="8"/>
      <c r="AE819" s="8"/>
      <c r="AF819" s="8"/>
      <c r="AG819" s="8"/>
    </row>
    <row r="820" spans="2:33">
      <c r="B820" s="8"/>
      <c r="C820" s="8"/>
      <c r="D820" s="8"/>
      <c r="G820" s="8"/>
      <c r="H820" s="8"/>
      <c r="I820" s="8"/>
      <c r="P820" s="8"/>
      <c r="Q820" s="8"/>
      <c r="R820" s="8"/>
      <c r="S820" s="8"/>
      <c r="T820" s="8"/>
      <c r="U820" s="8"/>
      <c r="V820" s="8"/>
      <c r="W820" s="8"/>
      <c r="Y820" s="8"/>
      <c r="Z820" s="8"/>
      <c r="AA820" s="8"/>
      <c r="AC820" s="8"/>
      <c r="AD820" s="8"/>
      <c r="AE820" s="8"/>
      <c r="AF820" s="8"/>
      <c r="AG820" s="8"/>
    </row>
    <row r="821" spans="2:33">
      <c r="B821" s="8"/>
      <c r="C821" s="8"/>
      <c r="D821" s="8"/>
      <c r="G821" s="8"/>
      <c r="H821" s="8"/>
      <c r="I821" s="8"/>
      <c r="P821" s="8"/>
      <c r="Q821" s="8"/>
      <c r="R821" s="8"/>
      <c r="S821" s="8"/>
      <c r="T821" s="8"/>
      <c r="U821" s="8"/>
      <c r="V821" s="8"/>
      <c r="W821" s="8"/>
      <c r="Y821" s="8"/>
      <c r="Z821" s="8"/>
      <c r="AA821" s="8"/>
      <c r="AC821" s="8"/>
      <c r="AD821" s="8"/>
      <c r="AE821" s="8"/>
      <c r="AF821" s="8"/>
      <c r="AG821" s="8"/>
    </row>
    <row r="822" spans="2:33">
      <c r="B822" s="8"/>
      <c r="C822" s="8"/>
      <c r="D822" s="8"/>
      <c r="G822" s="8"/>
      <c r="H822" s="8"/>
      <c r="I822" s="8"/>
      <c r="P822" s="8"/>
      <c r="Q822" s="8"/>
      <c r="R822" s="8"/>
      <c r="S822" s="8"/>
      <c r="T822" s="8"/>
      <c r="U822" s="8"/>
      <c r="V822" s="8"/>
      <c r="W822" s="8"/>
      <c r="Y822" s="8"/>
      <c r="Z822" s="8"/>
      <c r="AA822" s="8"/>
      <c r="AC822" s="8"/>
      <c r="AD822" s="8"/>
      <c r="AE822" s="8"/>
      <c r="AF822" s="8"/>
      <c r="AG822" s="8"/>
    </row>
    <row r="823" spans="2:33">
      <c r="B823" s="8"/>
      <c r="C823" s="8"/>
      <c r="D823" s="8"/>
      <c r="G823" s="8"/>
      <c r="H823" s="8"/>
      <c r="I823" s="8"/>
      <c r="P823" s="8"/>
      <c r="Q823" s="8"/>
      <c r="R823" s="8"/>
      <c r="S823" s="8"/>
      <c r="T823" s="8"/>
      <c r="U823" s="8"/>
      <c r="V823" s="8"/>
      <c r="W823" s="8"/>
      <c r="Y823" s="8"/>
      <c r="Z823" s="8"/>
      <c r="AA823" s="8"/>
      <c r="AC823" s="8"/>
      <c r="AD823" s="8"/>
      <c r="AE823" s="8"/>
      <c r="AF823" s="8"/>
      <c r="AG823" s="8"/>
    </row>
    <row r="824" spans="2:33">
      <c r="B824" s="8"/>
      <c r="C824" s="8"/>
      <c r="D824" s="8"/>
      <c r="G824" s="8"/>
      <c r="H824" s="8"/>
      <c r="I824" s="8"/>
      <c r="P824" s="8"/>
      <c r="Q824" s="8"/>
      <c r="R824" s="8"/>
      <c r="S824" s="8"/>
      <c r="T824" s="8"/>
      <c r="U824" s="8"/>
      <c r="V824" s="8"/>
      <c r="W824" s="8"/>
      <c r="Y824" s="8"/>
      <c r="Z824" s="8"/>
      <c r="AA824" s="8"/>
      <c r="AC824" s="8"/>
      <c r="AD824" s="8"/>
      <c r="AE824" s="8"/>
      <c r="AF824" s="8"/>
      <c r="AG824" s="8"/>
    </row>
    <row r="825" spans="2:33">
      <c r="B825" s="8"/>
      <c r="C825" s="8"/>
      <c r="D825" s="8"/>
      <c r="G825" s="8"/>
      <c r="H825" s="8"/>
      <c r="I825" s="8"/>
      <c r="P825" s="8"/>
      <c r="Q825" s="8"/>
      <c r="R825" s="8"/>
      <c r="S825" s="8"/>
      <c r="T825" s="8"/>
      <c r="U825" s="8"/>
      <c r="V825" s="8"/>
      <c r="W825" s="8"/>
      <c r="Y825" s="8"/>
      <c r="Z825" s="8"/>
      <c r="AA825" s="8"/>
      <c r="AC825" s="8"/>
      <c r="AD825" s="8"/>
      <c r="AE825" s="8"/>
      <c r="AF825" s="8"/>
      <c r="AG825" s="8"/>
    </row>
    <row r="826" spans="2:33">
      <c r="B826" s="8"/>
      <c r="C826" s="8"/>
      <c r="D826" s="8"/>
      <c r="G826" s="8"/>
      <c r="H826" s="8"/>
      <c r="I826" s="8"/>
      <c r="P826" s="8"/>
      <c r="Q826" s="8"/>
      <c r="R826" s="8"/>
      <c r="S826" s="8"/>
      <c r="T826" s="8"/>
      <c r="U826" s="8"/>
      <c r="V826" s="8"/>
      <c r="W826" s="8"/>
      <c r="Y826" s="8"/>
      <c r="Z826" s="8"/>
      <c r="AA826" s="8"/>
      <c r="AC826" s="8"/>
      <c r="AD826" s="8"/>
      <c r="AE826" s="8"/>
      <c r="AF826" s="8"/>
      <c r="AG826" s="8"/>
    </row>
    <row r="827" spans="2:33">
      <c r="B827" s="8"/>
      <c r="C827" s="8"/>
      <c r="D827" s="8"/>
      <c r="G827" s="8"/>
      <c r="H827" s="8"/>
      <c r="I827" s="8"/>
      <c r="P827" s="8"/>
      <c r="Q827" s="8"/>
      <c r="R827" s="8"/>
      <c r="S827" s="8"/>
      <c r="T827" s="8"/>
      <c r="U827" s="8"/>
      <c r="V827" s="8"/>
      <c r="W827" s="8"/>
      <c r="Y827" s="8"/>
      <c r="Z827" s="8"/>
      <c r="AA827" s="8"/>
      <c r="AC827" s="8"/>
      <c r="AD827" s="8"/>
      <c r="AE827" s="8"/>
      <c r="AF827" s="8"/>
      <c r="AG827" s="8"/>
    </row>
    <row r="828" spans="2:33">
      <c r="B828" s="8"/>
      <c r="C828" s="8"/>
      <c r="D828" s="8"/>
      <c r="G828" s="8"/>
      <c r="H828" s="8"/>
      <c r="I828" s="8"/>
      <c r="P828" s="8"/>
      <c r="Q828" s="8"/>
      <c r="R828" s="8"/>
      <c r="S828" s="8"/>
      <c r="T828" s="8"/>
      <c r="U828" s="8"/>
      <c r="V828" s="8"/>
      <c r="W828" s="8"/>
      <c r="Y828" s="8"/>
      <c r="Z828" s="8"/>
      <c r="AA828" s="8"/>
      <c r="AC828" s="8"/>
      <c r="AD828" s="8"/>
      <c r="AE828" s="8"/>
      <c r="AF828" s="8"/>
      <c r="AG828" s="8"/>
    </row>
    <row r="829" spans="2:33">
      <c r="B829" s="8"/>
      <c r="C829" s="8"/>
      <c r="D829" s="8"/>
      <c r="G829" s="8"/>
      <c r="H829" s="8"/>
      <c r="I829" s="8"/>
      <c r="P829" s="8"/>
      <c r="Q829" s="8"/>
      <c r="R829" s="8"/>
      <c r="S829" s="8"/>
      <c r="T829" s="8"/>
      <c r="U829" s="8"/>
      <c r="V829" s="8"/>
      <c r="W829" s="8"/>
      <c r="Y829" s="8"/>
      <c r="Z829" s="8"/>
      <c r="AA829" s="8"/>
      <c r="AC829" s="8"/>
      <c r="AD829" s="8"/>
      <c r="AE829" s="8"/>
      <c r="AF829" s="8"/>
      <c r="AG829" s="8"/>
    </row>
    <row r="830" spans="2:33">
      <c r="B830" s="8"/>
      <c r="C830" s="8"/>
      <c r="D830" s="8"/>
      <c r="G830" s="8"/>
      <c r="H830" s="8"/>
      <c r="I830" s="8"/>
      <c r="P830" s="8"/>
      <c r="Q830" s="8"/>
      <c r="R830" s="8"/>
      <c r="S830" s="8"/>
      <c r="T830" s="8"/>
      <c r="U830" s="8"/>
      <c r="V830" s="8"/>
      <c r="W830" s="8"/>
      <c r="Y830" s="8"/>
      <c r="Z830" s="8"/>
      <c r="AA830" s="8"/>
      <c r="AC830" s="8"/>
      <c r="AD830" s="8"/>
      <c r="AE830" s="8"/>
      <c r="AF830" s="8"/>
      <c r="AG830" s="8"/>
    </row>
    <row r="831" spans="2:33">
      <c r="B831" s="8"/>
      <c r="C831" s="8"/>
      <c r="D831" s="8"/>
      <c r="G831" s="8"/>
      <c r="H831" s="8"/>
      <c r="I831" s="8"/>
      <c r="P831" s="8"/>
      <c r="Q831" s="8"/>
      <c r="R831" s="8"/>
      <c r="S831" s="8"/>
      <c r="T831" s="8"/>
      <c r="U831" s="8"/>
      <c r="V831" s="8"/>
      <c r="W831" s="8"/>
      <c r="Y831" s="8"/>
      <c r="Z831" s="8"/>
      <c r="AA831" s="8"/>
      <c r="AC831" s="8"/>
      <c r="AD831" s="8"/>
      <c r="AE831" s="8"/>
      <c r="AF831" s="8"/>
      <c r="AG831" s="8"/>
    </row>
    <row r="832" spans="2:33">
      <c r="B832" s="8"/>
      <c r="C832" s="8"/>
      <c r="D832" s="8"/>
      <c r="G832" s="8"/>
      <c r="H832" s="8"/>
      <c r="I832" s="8"/>
      <c r="P832" s="8"/>
      <c r="Q832" s="8"/>
      <c r="R832" s="8"/>
      <c r="S832" s="8"/>
      <c r="T832" s="8"/>
      <c r="U832" s="8"/>
      <c r="V832" s="8"/>
      <c r="W832" s="8"/>
      <c r="Y832" s="8"/>
      <c r="Z832" s="8"/>
      <c r="AA832" s="8"/>
      <c r="AC832" s="8"/>
      <c r="AD832" s="8"/>
      <c r="AE832" s="8"/>
      <c r="AF832" s="8"/>
      <c r="AG832" s="8"/>
    </row>
    <row r="833" spans="2:33">
      <c r="B833" s="8"/>
      <c r="C833" s="8"/>
      <c r="D833" s="8"/>
      <c r="G833" s="8"/>
      <c r="H833" s="8"/>
      <c r="I833" s="8"/>
      <c r="P833" s="8"/>
      <c r="Q833" s="8"/>
      <c r="R833" s="8"/>
      <c r="S833" s="8"/>
      <c r="T833" s="8"/>
      <c r="U833" s="8"/>
      <c r="V833" s="8"/>
      <c r="W833" s="8"/>
      <c r="Y833" s="8"/>
      <c r="Z833" s="8"/>
      <c r="AA833" s="8"/>
      <c r="AC833" s="8"/>
      <c r="AD833" s="8"/>
      <c r="AE833" s="8"/>
      <c r="AF833" s="8"/>
      <c r="AG833" s="8"/>
    </row>
    <row r="834" spans="2:33">
      <c r="B834" s="8"/>
      <c r="C834" s="8"/>
      <c r="D834" s="8"/>
      <c r="G834" s="8"/>
      <c r="H834" s="8"/>
      <c r="I834" s="8"/>
      <c r="P834" s="8"/>
      <c r="Q834" s="8"/>
      <c r="R834" s="8"/>
      <c r="S834" s="8"/>
      <c r="T834" s="8"/>
      <c r="U834" s="8"/>
      <c r="V834" s="8"/>
      <c r="W834" s="8"/>
      <c r="Y834" s="8"/>
      <c r="Z834" s="8"/>
      <c r="AA834" s="8"/>
      <c r="AC834" s="8"/>
      <c r="AD834" s="8"/>
      <c r="AE834" s="8"/>
      <c r="AF834" s="8"/>
      <c r="AG834" s="8"/>
    </row>
    <row r="835" spans="2:33">
      <c r="B835" s="8"/>
      <c r="C835" s="8"/>
      <c r="D835" s="8"/>
      <c r="G835" s="8"/>
      <c r="H835" s="8"/>
      <c r="I835" s="8"/>
      <c r="P835" s="8"/>
      <c r="Q835" s="8"/>
      <c r="R835" s="8"/>
      <c r="S835" s="8"/>
      <c r="T835" s="8"/>
      <c r="U835" s="8"/>
      <c r="V835" s="8"/>
      <c r="W835" s="8"/>
      <c r="Y835" s="8"/>
      <c r="Z835" s="8"/>
      <c r="AA835" s="8"/>
      <c r="AC835" s="8"/>
      <c r="AD835" s="8"/>
      <c r="AE835" s="8"/>
      <c r="AF835" s="8"/>
      <c r="AG835" s="8"/>
    </row>
    <row r="836" spans="2:33">
      <c r="B836" s="8"/>
      <c r="C836" s="8"/>
      <c r="D836" s="8"/>
      <c r="G836" s="8"/>
      <c r="H836" s="8"/>
      <c r="I836" s="8"/>
      <c r="P836" s="8"/>
      <c r="Q836" s="8"/>
      <c r="R836" s="8"/>
      <c r="S836" s="8"/>
      <c r="T836" s="8"/>
      <c r="U836" s="8"/>
      <c r="V836" s="8"/>
      <c r="W836" s="8"/>
      <c r="Y836" s="8"/>
      <c r="Z836" s="8"/>
      <c r="AA836" s="8"/>
      <c r="AC836" s="8"/>
      <c r="AD836" s="8"/>
      <c r="AE836" s="8"/>
      <c r="AF836" s="8"/>
      <c r="AG836" s="8"/>
    </row>
    <row r="837" spans="2:33">
      <c r="B837" s="8"/>
      <c r="C837" s="8"/>
      <c r="D837" s="8"/>
      <c r="G837" s="8"/>
      <c r="H837" s="8"/>
      <c r="I837" s="8"/>
      <c r="P837" s="8"/>
      <c r="Q837" s="8"/>
      <c r="R837" s="8"/>
      <c r="S837" s="8"/>
      <c r="T837" s="8"/>
      <c r="U837" s="8"/>
      <c r="V837" s="8"/>
      <c r="W837" s="8"/>
      <c r="Y837" s="8"/>
      <c r="Z837" s="8"/>
      <c r="AA837" s="8"/>
      <c r="AC837" s="8"/>
      <c r="AD837" s="8"/>
      <c r="AE837" s="8"/>
      <c r="AF837" s="8"/>
      <c r="AG837" s="8"/>
    </row>
    <row r="838" spans="2:33">
      <c r="B838" s="8"/>
      <c r="C838" s="8"/>
      <c r="D838" s="8"/>
      <c r="G838" s="8"/>
      <c r="H838" s="8"/>
      <c r="I838" s="8"/>
      <c r="P838" s="8"/>
      <c r="Q838" s="8"/>
      <c r="R838" s="8"/>
      <c r="S838" s="8"/>
      <c r="T838" s="8"/>
      <c r="U838" s="8"/>
      <c r="V838" s="8"/>
      <c r="W838" s="8"/>
      <c r="Y838" s="8"/>
      <c r="Z838" s="8"/>
      <c r="AA838" s="8"/>
      <c r="AC838" s="8"/>
      <c r="AD838" s="8"/>
      <c r="AE838" s="8"/>
      <c r="AF838" s="8"/>
      <c r="AG838" s="8"/>
    </row>
    <row r="839" spans="2:33">
      <c r="B839" s="8"/>
      <c r="C839" s="8"/>
      <c r="D839" s="8"/>
      <c r="G839" s="8"/>
      <c r="H839" s="8"/>
      <c r="I839" s="8"/>
      <c r="P839" s="8"/>
      <c r="Q839" s="8"/>
      <c r="R839" s="8"/>
      <c r="S839" s="8"/>
      <c r="T839" s="8"/>
      <c r="U839" s="8"/>
      <c r="V839" s="8"/>
      <c r="W839" s="8"/>
      <c r="Y839" s="8"/>
      <c r="Z839" s="8"/>
      <c r="AA839" s="8"/>
      <c r="AC839" s="8"/>
      <c r="AD839" s="8"/>
      <c r="AE839" s="8"/>
      <c r="AF839" s="8"/>
      <c r="AG839" s="8"/>
    </row>
    <row r="840" spans="2:33">
      <c r="B840" s="8"/>
      <c r="C840" s="8"/>
      <c r="D840" s="8"/>
      <c r="G840" s="8"/>
      <c r="H840" s="8"/>
      <c r="I840" s="8"/>
      <c r="P840" s="8"/>
      <c r="Q840" s="8"/>
      <c r="R840" s="8"/>
      <c r="S840" s="8"/>
      <c r="T840" s="8"/>
      <c r="U840" s="8"/>
      <c r="V840" s="8"/>
      <c r="W840" s="8"/>
      <c r="Y840" s="8"/>
      <c r="Z840" s="8"/>
      <c r="AA840" s="8"/>
      <c r="AC840" s="8"/>
      <c r="AD840" s="8"/>
      <c r="AE840" s="8"/>
      <c r="AF840" s="8"/>
      <c r="AG840" s="8"/>
    </row>
    <row r="841" spans="2:33">
      <c r="B841" s="8"/>
      <c r="C841" s="8"/>
      <c r="D841" s="8"/>
      <c r="G841" s="8"/>
      <c r="H841" s="8"/>
      <c r="I841" s="8"/>
      <c r="P841" s="8"/>
      <c r="Q841" s="8"/>
      <c r="R841" s="8"/>
      <c r="S841" s="8"/>
      <c r="T841" s="8"/>
      <c r="U841" s="8"/>
      <c r="V841" s="8"/>
      <c r="W841" s="8"/>
      <c r="Y841" s="8"/>
      <c r="Z841" s="8"/>
      <c r="AA841" s="8"/>
      <c r="AC841" s="8"/>
      <c r="AD841" s="8"/>
      <c r="AE841" s="8"/>
      <c r="AF841" s="8"/>
      <c r="AG841" s="8"/>
    </row>
    <row r="842" spans="2:33">
      <c r="B842" s="8"/>
      <c r="C842" s="8"/>
      <c r="D842" s="8"/>
      <c r="G842" s="8"/>
      <c r="H842" s="8"/>
      <c r="I842" s="8"/>
      <c r="P842" s="8"/>
      <c r="Q842" s="8"/>
      <c r="R842" s="8"/>
      <c r="S842" s="8"/>
      <c r="T842" s="8"/>
      <c r="U842" s="8"/>
      <c r="V842" s="8"/>
      <c r="W842" s="8"/>
      <c r="Y842" s="8"/>
      <c r="Z842" s="8"/>
      <c r="AA842" s="8"/>
      <c r="AC842" s="8"/>
      <c r="AD842" s="8"/>
      <c r="AE842" s="8"/>
      <c r="AF842" s="8"/>
      <c r="AG842" s="8"/>
    </row>
    <row r="843" spans="2:33">
      <c r="B843" s="8"/>
      <c r="C843" s="8"/>
      <c r="D843" s="8"/>
      <c r="G843" s="8"/>
      <c r="H843" s="8"/>
      <c r="I843" s="8"/>
      <c r="P843" s="8"/>
      <c r="Q843" s="8"/>
      <c r="R843" s="8"/>
      <c r="S843" s="8"/>
      <c r="T843" s="8"/>
      <c r="U843" s="8"/>
      <c r="V843" s="8"/>
      <c r="W843" s="8"/>
      <c r="Y843" s="8"/>
      <c r="Z843" s="8"/>
      <c r="AA843" s="8"/>
      <c r="AC843" s="8"/>
      <c r="AD843" s="8"/>
      <c r="AE843" s="8"/>
      <c r="AF843" s="8"/>
      <c r="AG843" s="8"/>
    </row>
    <row r="844" spans="2:33">
      <c r="B844" s="8"/>
      <c r="C844" s="8"/>
      <c r="D844" s="8"/>
      <c r="G844" s="8"/>
      <c r="H844" s="8"/>
      <c r="I844" s="8"/>
      <c r="P844" s="8"/>
      <c r="Q844" s="8"/>
      <c r="R844" s="8"/>
      <c r="S844" s="8"/>
      <c r="T844" s="8"/>
      <c r="U844" s="8"/>
      <c r="V844" s="8"/>
      <c r="W844" s="8"/>
      <c r="Y844" s="8"/>
      <c r="Z844" s="8"/>
      <c r="AA844" s="8"/>
      <c r="AC844" s="8"/>
      <c r="AD844" s="8"/>
      <c r="AE844" s="8"/>
      <c r="AF844" s="8"/>
      <c r="AG844" s="8"/>
    </row>
    <row r="845" spans="2:33">
      <c r="B845" s="8"/>
      <c r="C845" s="8"/>
      <c r="D845" s="8"/>
      <c r="G845" s="8"/>
      <c r="H845" s="8"/>
      <c r="I845" s="8"/>
      <c r="P845" s="8"/>
      <c r="Q845" s="8"/>
      <c r="R845" s="8"/>
      <c r="S845" s="8"/>
      <c r="T845" s="8"/>
      <c r="U845" s="8"/>
      <c r="V845" s="8"/>
      <c r="W845" s="8"/>
      <c r="Y845" s="8"/>
      <c r="Z845" s="8"/>
      <c r="AA845" s="8"/>
      <c r="AC845" s="8"/>
      <c r="AD845" s="8"/>
      <c r="AE845" s="8"/>
      <c r="AF845" s="8"/>
      <c r="AG845" s="8"/>
    </row>
    <row r="846" spans="2:33">
      <c r="B846" s="8"/>
      <c r="C846" s="8"/>
      <c r="D846" s="8"/>
      <c r="G846" s="8"/>
      <c r="H846" s="8"/>
      <c r="I846" s="8"/>
      <c r="P846" s="8"/>
      <c r="Q846" s="8"/>
      <c r="R846" s="8"/>
      <c r="S846" s="8"/>
      <c r="T846" s="8"/>
      <c r="U846" s="8"/>
      <c r="V846" s="8"/>
      <c r="W846" s="8"/>
      <c r="Y846" s="8"/>
      <c r="Z846" s="8"/>
      <c r="AA846" s="8"/>
      <c r="AC846" s="8"/>
      <c r="AD846" s="8"/>
      <c r="AE846" s="8"/>
      <c r="AF846" s="8"/>
      <c r="AG846" s="8"/>
    </row>
    <row r="847" spans="2:33">
      <c r="B847" s="8"/>
      <c r="C847" s="8"/>
      <c r="D847" s="8"/>
      <c r="G847" s="8"/>
      <c r="H847" s="8"/>
      <c r="I847" s="8"/>
      <c r="P847" s="8"/>
      <c r="Q847" s="8"/>
      <c r="R847" s="8"/>
      <c r="S847" s="8"/>
      <c r="T847" s="8"/>
      <c r="U847" s="8"/>
      <c r="V847" s="8"/>
      <c r="W847" s="8"/>
      <c r="Y847" s="8"/>
      <c r="Z847" s="8"/>
      <c r="AA847" s="8"/>
      <c r="AC847" s="8"/>
      <c r="AD847" s="8"/>
      <c r="AE847" s="8"/>
      <c r="AF847" s="8"/>
      <c r="AG847" s="8"/>
    </row>
    <row r="848" spans="2:33">
      <c r="B848" s="8"/>
      <c r="C848" s="8"/>
      <c r="D848" s="8"/>
      <c r="G848" s="8"/>
      <c r="H848" s="8"/>
      <c r="I848" s="8"/>
      <c r="P848" s="8"/>
      <c r="Q848" s="8"/>
      <c r="R848" s="8"/>
      <c r="S848" s="8"/>
      <c r="T848" s="8"/>
      <c r="U848" s="8"/>
      <c r="V848" s="8"/>
      <c r="W848" s="8"/>
      <c r="Y848" s="8"/>
      <c r="Z848" s="8"/>
      <c r="AA848" s="8"/>
      <c r="AC848" s="8"/>
      <c r="AD848" s="8"/>
      <c r="AE848" s="8"/>
      <c r="AF848" s="8"/>
      <c r="AG848" s="8"/>
    </row>
    <row r="849" spans="2:33">
      <c r="B849" s="8"/>
      <c r="C849" s="8"/>
      <c r="D849" s="8"/>
      <c r="G849" s="8"/>
      <c r="H849" s="8"/>
      <c r="I849" s="8"/>
      <c r="P849" s="8"/>
      <c r="Q849" s="8"/>
      <c r="R849" s="8"/>
      <c r="S849" s="8"/>
      <c r="T849" s="8"/>
      <c r="U849" s="8"/>
      <c r="V849" s="8"/>
      <c r="W849" s="8"/>
      <c r="Y849" s="8"/>
      <c r="Z849" s="8"/>
      <c r="AA849" s="8"/>
      <c r="AC849" s="8"/>
      <c r="AD849" s="8"/>
      <c r="AE849" s="8"/>
      <c r="AF849" s="8"/>
      <c r="AG849" s="8"/>
    </row>
    <row r="850" spans="2:33">
      <c r="B850" s="8"/>
      <c r="C850" s="8"/>
      <c r="D850" s="8"/>
      <c r="G850" s="8"/>
      <c r="H850" s="8"/>
      <c r="I850" s="8"/>
      <c r="P850" s="8"/>
      <c r="Q850" s="8"/>
      <c r="R850" s="8"/>
      <c r="S850" s="8"/>
      <c r="T850" s="8"/>
      <c r="U850" s="8"/>
      <c r="V850" s="8"/>
      <c r="W850" s="8"/>
      <c r="Y850" s="8"/>
      <c r="Z850" s="8"/>
      <c r="AA850" s="8"/>
      <c r="AC850" s="8"/>
      <c r="AD850" s="8"/>
      <c r="AE850" s="8"/>
      <c r="AF850" s="8"/>
      <c r="AG850" s="8"/>
    </row>
    <row r="851" spans="2:33">
      <c r="B851" s="8"/>
      <c r="C851" s="8"/>
      <c r="D851" s="8"/>
      <c r="G851" s="8"/>
      <c r="H851" s="8"/>
      <c r="I851" s="8"/>
      <c r="P851" s="8"/>
      <c r="Q851" s="8"/>
      <c r="R851" s="8"/>
      <c r="S851" s="8"/>
      <c r="T851" s="8"/>
      <c r="U851" s="8"/>
      <c r="V851" s="8"/>
      <c r="W851" s="8"/>
      <c r="Y851" s="8"/>
      <c r="Z851" s="8"/>
      <c r="AA851" s="8"/>
      <c r="AC851" s="8"/>
      <c r="AD851" s="8"/>
      <c r="AE851" s="8"/>
      <c r="AF851" s="8"/>
      <c r="AG851" s="8"/>
    </row>
    <row r="852" spans="2:33">
      <c r="B852" s="8"/>
      <c r="C852" s="8"/>
      <c r="D852" s="8"/>
      <c r="G852" s="8"/>
      <c r="H852" s="8"/>
      <c r="I852" s="8"/>
      <c r="P852" s="8"/>
      <c r="Q852" s="8"/>
      <c r="R852" s="8"/>
      <c r="S852" s="8"/>
      <c r="T852" s="8"/>
      <c r="U852" s="8"/>
      <c r="V852" s="8"/>
      <c r="W852" s="8"/>
      <c r="Y852" s="8"/>
      <c r="Z852" s="8"/>
      <c r="AA852" s="8"/>
      <c r="AC852" s="8"/>
      <c r="AD852" s="8"/>
      <c r="AE852" s="8"/>
      <c r="AF852" s="8"/>
      <c r="AG852" s="8"/>
    </row>
    <row r="853" spans="2:33">
      <c r="B853" s="8"/>
      <c r="C853" s="8"/>
      <c r="D853" s="8"/>
      <c r="G853" s="8"/>
      <c r="H853" s="8"/>
      <c r="I853" s="8"/>
      <c r="P853" s="8"/>
      <c r="Q853" s="8"/>
      <c r="R853" s="8"/>
      <c r="S853" s="8"/>
      <c r="T853" s="8"/>
      <c r="U853" s="8"/>
      <c r="V853" s="8"/>
      <c r="W853" s="8"/>
      <c r="Y853" s="8"/>
      <c r="Z853" s="8"/>
      <c r="AA853" s="8"/>
      <c r="AC853" s="8"/>
      <c r="AD853" s="8"/>
      <c r="AE853" s="8"/>
      <c r="AF853" s="8"/>
      <c r="AG853" s="8"/>
    </row>
    <row r="854" spans="2:33">
      <c r="B854" s="8"/>
      <c r="C854" s="8"/>
      <c r="D854" s="8"/>
      <c r="G854" s="8"/>
      <c r="H854" s="8"/>
      <c r="I854" s="8"/>
      <c r="P854" s="8"/>
      <c r="Q854" s="8"/>
      <c r="R854" s="8"/>
      <c r="S854" s="8"/>
      <c r="T854" s="8"/>
      <c r="U854" s="8"/>
      <c r="V854" s="8"/>
      <c r="W854" s="8"/>
      <c r="Y854" s="8"/>
      <c r="Z854" s="8"/>
      <c r="AA854" s="8"/>
      <c r="AC854" s="8"/>
      <c r="AD854" s="8"/>
      <c r="AE854" s="8"/>
      <c r="AF854" s="8"/>
      <c r="AG854" s="8"/>
    </row>
    <row r="855" spans="2:33">
      <c r="B855" s="8"/>
      <c r="C855" s="8"/>
      <c r="D855" s="8"/>
      <c r="G855" s="8"/>
      <c r="H855" s="8"/>
      <c r="I855" s="8"/>
      <c r="P855" s="8"/>
      <c r="Q855" s="8"/>
      <c r="R855" s="8"/>
      <c r="S855" s="8"/>
      <c r="T855" s="8"/>
      <c r="U855" s="8"/>
      <c r="V855" s="8"/>
      <c r="W855" s="8"/>
      <c r="Y855" s="8"/>
      <c r="Z855" s="8"/>
      <c r="AA855" s="8"/>
      <c r="AC855" s="8"/>
      <c r="AD855" s="8"/>
      <c r="AE855" s="8"/>
      <c r="AF855" s="8"/>
      <c r="AG855" s="8"/>
    </row>
    <row r="856" spans="2:33">
      <c r="B856" s="8"/>
      <c r="C856" s="8"/>
      <c r="D856" s="8"/>
      <c r="G856" s="8"/>
      <c r="H856" s="8"/>
      <c r="I856" s="8"/>
      <c r="P856" s="8"/>
      <c r="Q856" s="8"/>
      <c r="R856" s="8"/>
      <c r="S856" s="8"/>
      <c r="T856" s="8"/>
      <c r="U856" s="8"/>
      <c r="V856" s="8"/>
      <c r="W856" s="8"/>
      <c r="Y856" s="8"/>
      <c r="Z856" s="8"/>
      <c r="AA856" s="8"/>
      <c r="AC856" s="8"/>
      <c r="AD856" s="8"/>
      <c r="AE856" s="8"/>
      <c r="AF856" s="8"/>
      <c r="AG856" s="8"/>
    </row>
    <row r="857" spans="2:33">
      <c r="B857" s="8"/>
      <c r="C857" s="8"/>
      <c r="D857" s="8"/>
      <c r="G857" s="8"/>
      <c r="H857" s="8"/>
      <c r="I857" s="8"/>
      <c r="P857" s="8"/>
      <c r="Q857" s="8"/>
      <c r="R857" s="8"/>
      <c r="S857" s="8"/>
      <c r="T857" s="8"/>
      <c r="U857" s="8"/>
      <c r="V857" s="8"/>
      <c r="W857" s="8"/>
      <c r="Y857" s="8"/>
      <c r="Z857" s="8"/>
      <c r="AA857" s="8"/>
      <c r="AC857" s="8"/>
      <c r="AD857" s="8"/>
      <c r="AE857" s="8"/>
      <c r="AF857" s="8"/>
      <c r="AG857" s="8"/>
    </row>
    <row r="858" spans="2:33">
      <c r="B858" s="8"/>
      <c r="C858" s="8"/>
      <c r="D858" s="8"/>
      <c r="G858" s="8"/>
      <c r="H858" s="8"/>
      <c r="I858" s="8"/>
      <c r="P858" s="8"/>
      <c r="Q858" s="8"/>
      <c r="R858" s="8"/>
      <c r="S858" s="8"/>
      <c r="T858" s="8"/>
      <c r="U858" s="8"/>
      <c r="V858" s="8"/>
      <c r="W858" s="8"/>
      <c r="Y858" s="8"/>
      <c r="Z858" s="8"/>
      <c r="AA858" s="8"/>
      <c r="AC858" s="8"/>
      <c r="AD858" s="8"/>
      <c r="AE858" s="8"/>
      <c r="AF858" s="8"/>
      <c r="AG858" s="8"/>
    </row>
    <row r="859" spans="2:33">
      <c r="B859" s="8"/>
      <c r="C859" s="8"/>
      <c r="D859" s="8"/>
      <c r="G859" s="8"/>
      <c r="H859" s="8"/>
      <c r="I859" s="8"/>
      <c r="P859" s="8"/>
      <c r="Q859" s="8"/>
      <c r="R859" s="8"/>
      <c r="S859" s="8"/>
      <c r="T859" s="8"/>
      <c r="U859" s="8"/>
      <c r="V859" s="8"/>
      <c r="W859" s="8"/>
      <c r="Y859" s="8"/>
      <c r="Z859" s="8"/>
      <c r="AA859" s="8"/>
      <c r="AC859" s="8"/>
      <c r="AD859" s="8"/>
      <c r="AE859" s="8"/>
      <c r="AF859" s="8"/>
      <c r="AG859" s="8"/>
    </row>
    <row r="860" spans="2:33">
      <c r="B860" s="8"/>
      <c r="C860" s="8"/>
      <c r="D860" s="8"/>
      <c r="G860" s="8"/>
      <c r="H860" s="8"/>
      <c r="I860" s="8"/>
      <c r="P860" s="8"/>
      <c r="Q860" s="8"/>
      <c r="R860" s="8"/>
      <c r="S860" s="8"/>
      <c r="T860" s="8"/>
      <c r="U860" s="8"/>
      <c r="V860" s="8"/>
      <c r="W860" s="8"/>
      <c r="Y860" s="8"/>
      <c r="Z860" s="8"/>
      <c r="AA860" s="8"/>
      <c r="AC860" s="8"/>
      <c r="AD860" s="8"/>
      <c r="AE860" s="8"/>
      <c r="AF860" s="8"/>
      <c r="AG860" s="8"/>
    </row>
    <row r="861" spans="2:33">
      <c r="B861" s="8"/>
      <c r="C861" s="8"/>
      <c r="D861" s="8"/>
      <c r="G861" s="8"/>
      <c r="H861" s="8"/>
      <c r="I861" s="8"/>
      <c r="P861" s="8"/>
      <c r="Q861" s="8"/>
      <c r="R861" s="8"/>
      <c r="S861" s="8"/>
      <c r="T861" s="8"/>
      <c r="U861" s="8"/>
      <c r="V861" s="8"/>
      <c r="W861" s="8"/>
      <c r="Y861" s="8"/>
      <c r="Z861" s="8"/>
      <c r="AA861" s="8"/>
      <c r="AC861" s="8"/>
      <c r="AD861" s="8"/>
      <c r="AE861" s="8"/>
      <c r="AF861" s="8"/>
      <c r="AG861" s="8"/>
    </row>
    <row r="862" spans="2:33">
      <c r="B862" s="8"/>
      <c r="C862" s="8"/>
      <c r="D862" s="8"/>
      <c r="G862" s="8"/>
      <c r="H862" s="8"/>
      <c r="I862" s="8"/>
      <c r="P862" s="8"/>
      <c r="Q862" s="8"/>
      <c r="R862" s="8"/>
      <c r="S862" s="8"/>
      <c r="T862" s="8"/>
      <c r="U862" s="8"/>
      <c r="V862" s="8"/>
      <c r="W862" s="8"/>
      <c r="Y862" s="8"/>
      <c r="Z862" s="8"/>
      <c r="AA862" s="8"/>
      <c r="AC862" s="8"/>
      <c r="AD862" s="8"/>
      <c r="AE862" s="8"/>
      <c r="AF862" s="8"/>
      <c r="AG862" s="8"/>
    </row>
    <row r="863" spans="2:33">
      <c r="B863" s="8"/>
      <c r="C863" s="8"/>
      <c r="D863" s="8"/>
      <c r="G863" s="8"/>
      <c r="H863" s="8"/>
      <c r="I863" s="8"/>
      <c r="P863" s="8"/>
      <c r="Q863" s="8"/>
      <c r="R863" s="8"/>
      <c r="S863" s="8"/>
      <c r="T863" s="8"/>
      <c r="U863" s="8"/>
      <c r="V863" s="8"/>
      <c r="W863" s="8"/>
      <c r="Y863" s="8"/>
      <c r="Z863" s="8"/>
      <c r="AA863" s="8"/>
      <c r="AC863" s="8"/>
      <c r="AD863" s="8"/>
      <c r="AE863" s="8"/>
      <c r="AF863" s="8"/>
      <c r="AG863" s="8"/>
    </row>
    <row r="864" spans="2:33">
      <c r="B864" s="8"/>
      <c r="C864" s="8"/>
      <c r="D864" s="8"/>
      <c r="G864" s="8"/>
      <c r="H864" s="8"/>
      <c r="I864" s="8"/>
      <c r="P864" s="8"/>
      <c r="Q864" s="8"/>
      <c r="R864" s="8"/>
      <c r="S864" s="8"/>
      <c r="T864" s="8"/>
      <c r="U864" s="8"/>
      <c r="V864" s="8"/>
      <c r="W864" s="8"/>
      <c r="Y864" s="8"/>
      <c r="Z864" s="8"/>
      <c r="AA864" s="8"/>
      <c r="AC864" s="8"/>
      <c r="AD864" s="8"/>
      <c r="AE864" s="8"/>
      <c r="AF864" s="8"/>
      <c r="AG864" s="8"/>
    </row>
    <row r="865" spans="2:33">
      <c r="B865" s="8"/>
      <c r="C865" s="8"/>
      <c r="D865" s="8"/>
      <c r="G865" s="8"/>
      <c r="H865" s="8"/>
      <c r="I865" s="8"/>
      <c r="P865" s="8"/>
      <c r="Q865" s="8"/>
      <c r="R865" s="8"/>
      <c r="S865" s="8"/>
      <c r="T865" s="8"/>
      <c r="U865" s="8"/>
      <c r="V865" s="8"/>
      <c r="W865" s="8"/>
      <c r="Y865" s="8"/>
      <c r="Z865" s="8"/>
      <c r="AA865" s="8"/>
      <c r="AC865" s="8"/>
      <c r="AD865" s="8"/>
      <c r="AE865" s="8"/>
      <c r="AF865" s="8"/>
      <c r="AG865" s="8"/>
    </row>
    <row r="866" spans="2:33">
      <c r="B866" s="8"/>
      <c r="C866" s="8"/>
      <c r="D866" s="8"/>
      <c r="G866" s="8"/>
      <c r="H866" s="8"/>
      <c r="I866" s="8"/>
      <c r="P866" s="8"/>
      <c r="Q866" s="8"/>
      <c r="R866" s="8"/>
      <c r="S866" s="8"/>
      <c r="T866" s="8"/>
      <c r="U866" s="8"/>
      <c r="V866" s="8"/>
      <c r="W866" s="8"/>
      <c r="Y866" s="8"/>
      <c r="Z866" s="8"/>
      <c r="AA866" s="8"/>
      <c r="AC866" s="8"/>
      <c r="AD866" s="8"/>
      <c r="AE866" s="8"/>
      <c r="AF866" s="8"/>
      <c r="AG866" s="8"/>
    </row>
    <row r="867" spans="2:33">
      <c r="B867" s="8"/>
      <c r="C867" s="8"/>
      <c r="D867" s="8"/>
      <c r="G867" s="8"/>
      <c r="H867" s="8"/>
      <c r="I867" s="8"/>
      <c r="P867" s="8"/>
      <c r="Q867" s="8"/>
      <c r="R867" s="8"/>
      <c r="S867" s="8"/>
      <c r="T867" s="8"/>
      <c r="U867" s="8"/>
      <c r="V867" s="8"/>
      <c r="W867" s="8"/>
      <c r="Y867" s="8"/>
      <c r="Z867" s="8"/>
      <c r="AA867" s="8"/>
      <c r="AC867" s="8"/>
      <c r="AD867" s="8"/>
      <c r="AE867" s="8"/>
      <c r="AF867" s="8"/>
      <c r="AG867" s="8"/>
    </row>
    <row r="868" spans="2:33">
      <c r="B868" s="8"/>
      <c r="C868" s="8"/>
      <c r="D868" s="8"/>
      <c r="G868" s="8"/>
      <c r="H868" s="8"/>
      <c r="I868" s="8"/>
      <c r="P868" s="8"/>
      <c r="Q868" s="8"/>
      <c r="R868" s="8"/>
      <c r="S868" s="8"/>
      <c r="T868" s="8"/>
      <c r="U868" s="8"/>
      <c r="V868" s="8"/>
      <c r="W868" s="8"/>
      <c r="Y868" s="8"/>
      <c r="Z868" s="8"/>
      <c r="AA868" s="8"/>
      <c r="AC868" s="8"/>
      <c r="AD868" s="8"/>
      <c r="AE868" s="8"/>
      <c r="AF868" s="8"/>
      <c r="AG868" s="8"/>
    </row>
    <row r="869" spans="2:33">
      <c r="B869" s="8"/>
      <c r="C869" s="8"/>
      <c r="D869" s="8"/>
      <c r="G869" s="8"/>
      <c r="H869" s="8"/>
      <c r="I869" s="8"/>
      <c r="P869" s="8"/>
      <c r="Q869" s="8"/>
      <c r="R869" s="8"/>
      <c r="S869" s="8"/>
      <c r="T869" s="8"/>
      <c r="U869" s="8"/>
      <c r="V869" s="8"/>
      <c r="W869" s="8"/>
      <c r="Y869" s="8"/>
      <c r="Z869" s="8"/>
      <c r="AA869" s="8"/>
      <c r="AC869" s="8"/>
      <c r="AD869" s="8"/>
      <c r="AE869" s="8"/>
      <c r="AF869" s="8"/>
      <c r="AG869" s="8"/>
    </row>
    <row r="870" spans="2:33">
      <c r="B870" s="8"/>
      <c r="C870" s="8"/>
      <c r="D870" s="8"/>
      <c r="G870" s="8"/>
      <c r="H870" s="8"/>
      <c r="I870" s="8"/>
      <c r="P870" s="8"/>
      <c r="Q870" s="8"/>
      <c r="R870" s="8"/>
      <c r="S870" s="8"/>
      <c r="T870" s="8"/>
      <c r="U870" s="8"/>
      <c r="V870" s="8"/>
      <c r="W870" s="8"/>
      <c r="Y870" s="8"/>
      <c r="Z870" s="8"/>
      <c r="AA870" s="8"/>
      <c r="AC870" s="8"/>
      <c r="AD870" s="8"/>
      <c r="AE870" s="8"/>
      <c r="AF870" s="8"/>
      <c r="AG870" s="8"/>
    </row>
    <row r="871" spans="2:33">
      <c r="B871" s="8"/>
      <c r="C871" s="8"/>
      <c r="D871" s="8"/>
      <c r="G871" s="8"/>
      <c r="H871" s="8"/>
      <c r="I871" s="8"/>
      <c r="P871" s="8"/>
      <c r="Q871" s="8"/>
      <c r="R871" s="8"/>
      <c r="S871" s="8"/>
      <c r="T871" s="8"/>
      <c r="U871" s="8"/>
      <c r="V871" s="8"/>
      <c r="W871" s="8"/>
      <c r="Y871" s="8"/>
      <c r="Z871" s="8"/>
      <c r="AA871" s="8"/>
      <c r="AC871" s="8"/>
      <c r="AD871" s="8"/>
      <c r="AE871" s="8"/>
      <c r="AF871" s="8"/>
      <c r="AG871" s="8"/>
    </row>
    <row r="872" spans="2:33">
      <c r="B872" s="8"/>
      <c r="C872" s="8"/>
      <c r="D872" s="8"/>
      <c r="G872" s="8"/>
      <c r="H872" s="8"/>
      <c r="I872" s="8"/>
      <c r="P872" s="8"/>
      <c r="Q872" s="8"/>
      <c r="R872" s="8"/>
      <c r="S872" s="8"/>
      <c r="T872" s="8"/>
      <c r="U872" s="8"/>
      <c r="V872" s="8"/>
      <c r="W872" s="8"/>
      <c r="Y872" s="8"/>
      <c r="Z872" s="8"/>
      <c r="AA872" s="8"/>
      <c r="AC872" s="8"/>
      <c r="AD872" s="8"/>
      <c r="AE872" s="8"/>
      <c r="AF872" s="8"/>
      <c r="AG872" s="8"/>
    </row>
    <row r="873" spans="2:33">
      <c r="B873" s="8"/>
      <c r="C873" s="8"/>
      <c r="D873" s="8"/>
      <c r="G873" s="8"/>
      <c r="H873" s="8"/>
      <c r="I873" s="8"/>
      <c r="P873" s="8"/>
      <c r="Q873" s="8"/>
      <c r="R873" s="8"/>
      <c r="S873" s="8"/>
      <c r="T873" s="8"/>
      <c r="U873" s="8"/>
      <c r="V873" s="8"/>
      <c r="W873" s="8"/>
      <c r="Y873" s="8"/>
      <c r="Z873" s="8"/>
      <c r="AA873" s="8"/>
      <c r="AC873" s="8"/>
      <c r="AD873" s="8"/>
      <c r="AE873" s="8"/>
      <c r="AF873" s="8"/>
      <c r="AG873" s="8"/>
    </row>
    <row r="874" spans="2:33">
      <c r="B874" s="8"/>
      <c r="C874" s="8"/>
      <c r="D874" s="8"/>
      <c r="G874" s="8"/>
      <c r="H874" s="8"/>
      <c r="I874" s="8"/>
      <c r="P874" s="8"/>
      <c r="Q874" s="8"/>
      <c r="R874" s="8"/>
      <c r="S874" s="8"/>
      <c r="T874" s="8"/>
      <c r="U874" s="8"/>
      <c r="V874" s="8"/>
      <c r="W874" s="8"/>
      <c r="Y874" s="8"/>
      <c r="Z874" s="8"/>
      <c r="AA874" s="8"/>
      <c r="AC874" s="8"/>
      <c r="AD874" s="8"/>
      <c r="AE874" s="8"/>
      <c r="AF874" s="8"/>
      <c r="AG874" s="8"/>
    </row>
    <row r="875" spans="2:33">
      <c r="B875" s="8"/>
      <c r="C875" s="8"/>
      <c r="D875" s="8"/>
      <c r="G875" s="8"/>
      <c r="H875" s="8"/>
      <c r="I875" s="8"/>
      <c r="P875" s="8"/>
      <c r="Q875" s="8"/>
      <c r="R875" s="8"/>
      <c r="S875" s="8"/>
      <c r="T875" s="8"/>
      <c r="U875" s="8"/>
      <c r="V875" s="8"/>
      <c r="W875" s="8"/>
      <c r="Y875" s="8"/>
      <c r="Z875" s="8"/>
      <c r="AA875" s="8"/>
      <c r="AC875" s="8"/>
      <c r="AD875" s="8"/>
      <c r="AE875" s="8"/>
      <c r="AF875" s="8"/>
      <c r="AG875" s="8"/>
    </row>
    <row r="876" spans="2:33">
      <c r="B876" s="8"/>
      <c r="C876" s="8"/>
      <c r="D876" s="8"/>
      <c r="G876" s="8"/>
      <c r="H876" s="8"/>
      <c r="I876" s="8"/>
      <c r="P876" s="8"/>
      <c r="Q876" s="8"/>
      <c r="R876" s="8"/>
      <c r="S876" s="8"/>
      <c r="T876" s="8"/>
      <c r="U876" s="8"/>
      <c r="V876" s="8"/>
      <c r="W876" s="8"/>
      <c r="Y876" s="8"/>
      <c r="Z876" s="8"/>
      <c r="AA876" s="8"/>
      <c r="AC876" s="8"/>
      <c r="AD876" s="8"/>
      <c r="AE876" s="8"/>
      <c r="AF876" s="8"/>
      <c r="AG876" s="8"/>
    </row>
    <row r="877" spans="2:33">
      <c r="B877" s="8"/>
      <c r="C877" s="8"/>
      <c r="D877" s="8"/>
      <c r="G877" s="8"/>
      <c r="H877" s="8"/>
      <c r="I877" s="8"/>
      <c r="P877" s="8"/>
      <c r="Q877" s="8"/>
      <c r="R877" s="8"/>
      <c r="S877" s="8"/>
      <c r="T877" s="8"/>
      <c r="U877" s="8"/>
      <c r="V877" s="8"/>
      <c r="W877" s="8"/>
      <c r="Y877" s="8"/>
      <c r="Z877" s="8"/>
      <c r="AA877" s="8"/>
      <c r="AC877" s="8"/>
      <c r="AD877" s="8"/>
      <c r="AE877" s="8"/>
      <c r="AF877" s="8"/>
      <c r="AG877" s="8"/>
    </row>
    <row r="878" spans="2:33">
      <c r="B878" s="8"/>
      <c r="C878" s="8"/>
      <c r="D878" s="8"/>
      <c r="G878" s="8"/>
      <c r="H878" s="8"/>
      <c r="I878" s="8"/>
      <c r="P878" s="8"/>
      <c r="Q878" s="8"/>
      <c r="R878" s="8"/>
      <c r="S878" s="8"/>
      <c r="T878" s="8"/>
      <c r="U878" s="8"/>
      <c r="V878" s="8"/>
      <c r="W878" s="8"/>
      <c r="Y878" s="8"/>
      <c r="Z878" s="8"/>
      <c r="AA878" s="8"/>
      <c r="AC878" s="8"/>
      <c r="AD878" s="8"/>
      <c r="AE878" s="8"/>
      <c r="AF878" s="8"/>
      <c r="AG878" s="8"/>
    </row>
    <row r="879" spans="2:33">
      <c r="B879" s="8"/>
      <c r="C879" s="8"/>
      <c r="D879" s="8"/>
      <c r="G879" s="8"/>
      <c r="H879" s="8"/>
      <c r="I879" s="8"/>
      <c r="P879" s="8"/>
      <c r="Q879" s="8"/>
      <c r="R879" s="8"/>
      <c r="S879" s="8"/>
      <c r="T879" s="8"/>
      <c r="U879" s="8"/>
      <c r="V879" s="8"/>
      <c r="W879" s="8"/>
      <c r="Y879" s="8"/>
      <c r="Z879" s="8"/>
      <c r="AA879" s="8"/>
      <c r="AC879" s="8"/>
      <c r="AD879" s="8"/>
      <c r="AE879" s="8"/>
      <c r="AF879" s="8"/>
      <c r="AG879" s="8"/>
    </row>
    <row r="880" spans="2:33">
      <c r="B880" s="8"/>
      <c r="C880" s="8"/>
      <c r="D880" s="8"/>
      <c r="G880" s="8"/>
      <c r="H880" s="8"/>
      <c r="I880" s="8"/>
      <c r="P880" s="8"/>
      <c r="Q880" s="8"/>
      <c r="R880" s="8"/>
      <c r="S880" s="8"/>
      <c r="T880" s="8"/>
      <c r="U880" s="8"/>
      <c r="V880" s="8"/>
      <c r="W880" s="8"/>
      <c r="Y880" s="8"/>
      <c r="Z880" s="8"/>
      <c r="AA880" s="8"/>
      <c r="AC880" s="8"/>
      <c r="AD880" s="8"/>
      <c r="AE880" s="8"/>
      <c r="AF880" s="8"/>
      <c r="AG880" s="8"/>
    </row>
    <row r="881" spans="2:33">
      <c r="B881" s="8"/>
      <c r="C881" s="8"/>
      <c r="D881" s="8"/>
      <c r="G881" s="8"/>
      <c r="H881" s="8"/>
      <c r="I881" s="8"/>
      <c r="P881" s="8"/>
      <c r="Q881" s="8"/>
      <c r="R881" s="8"/>
      <c r="S881" s="8"/>
      <c r="T881" s="8"/>
      <c r="U881" s="8"/>
      <c r="V881" s="8"/>
      <c r="W881" s="8"/>
      <c r="Y881" s="8"/>
      <c r="Z881" s="8"/>
      <c r="AA881" s="8"/>
      <c r="AC881" s="8"/>
      <c r="AD881" s="8"/>
      <c r="AE881" s="8"/>
      <c r="AF881" s="8"/>
      <c r="AG881" s="8"/>
    </row>
    <row r="882" spans="2:33">
      <c r="B882" s="8"/>
      <c r="C882" s="8"/>
      <c r="D882" s="8"/>
      <c r="G882" s="8"/>
      <c r="H882" s="8"/>
      <c r="I882" s="8"/>
      <c r="P882" s="8"/>
      <c r="Q882" s="8"/>
      <c r="R882" s="8"/>
      <c r="S882" s="8"/>
      <c r="T882" s="8"/>
      <c r="U882" s="8"/>
      <c r="V882" s="8"/>
      <c r="W882" s="8"/>
      <c r="Y882" s="8"/>
      <c r="Z882" s="8"/>
      <c r="AA882" s="8"/>
      <c r="AC882" s="8"/>
      <c r="AD882" s="8"/>
      <c r="AE882" s="8"/>
      <c r="AF882" s="8"/>
      <c r="AG882" s="8"/>
    </row>
    <row r="883" spans="2:33">
      <c r="B883" s="8"/>
      <c r="C883" s="8"/>
      <c r="D883" s="8"/>
      <c r="G883" s="8"/>
      <c r="H883" s="8"/>
      <c r="I883" s="8"/>
      <c r="P883" s="8"/>
      <c r="Q883" s="8"/>
      <c r="R883" s="8"/>
      <c r="S883" s="8"/>
      <c r="T883" s="8"/>
      <c r="U883" s="8"/>
      <c r="V883" s="8"/>
      <c r="W883" s="8"/>
      <c r="Y883" s="8"/>
      <c r="Z883" s="8"/>
      <c r="AA883" s="8"/>
      <c r="AC883" s="8"/>
      <c r="AD883" s="8"/>
      <c r="AE883" s="8"/>
      <c r="AF883" s="8"/>
      <c r="AG883" s="8"/>
    </row>
    <row r="884" spans="2:33">
      <c r="B884" s="8"/>
      <c r="C884" s="8"/>
      <c r="D884" s="8"/>
      <c r="G884" s="8"/>
      <c r="H884" s="8"/>
      <c r="I884" s="8"/>
      <c r="P884" s="8"/>
      <c r="Q884" s="8"/>
      <c r="R884" s="8"/>
      <c r="S884" s="8"/>
      <c r="T884" s="8"/>
      <c r="U884" s="8"/>
      <c r="V884" s="8"/>
      <c r="W884" s="8"/>
      <c r="Y884" s="8"/>
      <c r="Z884" s="8"/>
      <c r="AA884" s="8"/>
      <c r="AC884" s="8"/>
      <c r="AD884" s="8"/>
      <c r="AE884" s="8"/>
      <c r="AF884" s="8"/>
      <c r="AG884" s="8"/>
    </row>
    <row r="885" spans="2:33">
      <c r="B885" s="8"/>
      <c r="C885" s="8"/>
      <c r="D885" s="8"/>
      <c r="G885" s="8"/>
      <c r="H885" s="8"/>
      <c r="I885" s="8"/>
      <c r="P885" s="8"/>
      <c r="Q885" s="8"/>
      <c r="R885" s="8"/>
      <c r="S885" s="8"/>
      <c r="T885" s="8"/>
      <c r="U885" s="8"/>
      <c r="V885" s="8"/>
      <c r="W885" s="8"/>
      <c r="Y885" s="8"/>
      <c r="Z885" s="8"/>
      <c r="AA885" s="8"/>
      <c r="AC885" s="8"/>
      <c r="AD885" s="8"/>
      <c r="AE885" s="8"/>
      <c r="AF885" s="8"/>
      <c r="AG885" s="8"/>
    </row>
    <row r="886" spans="2:33">
      <c r="B886" s="8"/>
      <c r="C886" s="8"/>
      <c r="D886" s="8"/>
      <c r="G886" s="8"/>
      <c r="H886" s="8"/>
      <c r="I886" s="8"/>
      <c r="P886" s="8"/>
      <c r="Q886" s="8"/>
      <c r="R886" s="8"/>
      <c r="S886" s="8"/>
      <c r="T886" s="8"/>
      <c r="U886" s="8"/>
      <c r="V886" s="8"/>
      <c r="W886" s="8"/>
      <c r="Y886" s="8"/>
      <c r="Z886" s="8"/>
      <c r="AA886" s="8"/>
      <c r="AC886" s="8"/>
      <c r="AD886" s="8"/>
      <c r="AE886" s="8"/>
      <c r="AF886" s="8"/>
      <c r="AG886" s="8"/>
    </row>
    <row r="887" spans="2:33">
      <c r="B887" s="8"/>
      <c r="C887" s="8"/>
      <c r="D887" s="8"/>
      <c r="G887" s="8"/>
      <c r="H887" s="8"/>
      <c r="I887" s="8"/>
      <c r="P887" s="8"/>
      <c r="Q887" s="8"/>
      <c r="R887" s="8"/>
      <c r="S887" s="8"/>
      <c r="T887" s="8"/>
      <c r="U887" s="8"/>
      <c r="V887" s="8"/>
      <c r="W887" s="8"/>
      <c r="Y887" s="8"/>
      <c r="Z887" s="8"/>
      <c r="AA887" s="8"/>
      <c r="AC887" s="8"/>
      <c r="AD887" s="8"/>
      <c r="AE887" s="8"/>
      <c r="AF887" s="8"/>
      <c r="AG887" s="8"/>
    </row>
    <row r="888" spans="2:33">
      <c r="B888" s="8"/>
      <c r="C888" s="8"/>
      <c r="D888" s="8"/>
      <c r="G888" s="8"/>
      <c r="H888" s="8"/>
      <c r="I888" s="8"/>
      <c r="P888" s="8"/>
      <c r="Q888" s="8"/>
      <c r="R888" s="8"/>
      <c r="S888" s="8"/>
      <c r="T888" s="8"/>
      <c r="U888" s="8"/>
      <c r="V888" s="8"/>
      <c r="W888" s="8"/>
      <c r="Y888" s="8"/>
      <c r="Z888" s="8"/>
      <c r="AA888" s="8"/>
      <c r="AC888" s="8"/>
      <c r="AD888" s="8"/>
      <c r="AE888" s="8"/>
      <c r="AF888" s="8"/>
      <c r="AG888" s="8"/>
    </row>
    <row r="889" spans="2:33">
      <c r="B889" s="8"/>
      <c r="C889" s="8"/>
      <c r="D889" s="8"/>
      <c r="G889" s="8"/>
      <c r="H889" s="8"/>
      <c r="I889" s="8"/>
      <c r="P889" s="8"/>
      <c r="Q889" s="8"/>
      <c r="R889" s="8"/>
      <c r="S889" s="8"/>
      <c r="T889" s="8"/>
      <c r="U889" s="8"/>
      <c r="V889" s="8"/>
      <c r="W889" s="8"/>
      <c r="Y889" s="8"/>
      <c r="Z889" s="8"/>
      <c r="AA889" s="8"/>
      <c r="AC889" s="8"/>
      <c r="AD889" s="8"/>
      <c r="AE889" s="8"/>
      <c r="AF889" s="8"/>
      <c r="AG889" s="8"/>
    </row>
    <row r="890" spans="2:33">
      <c r="B890" s="8"/>
      <c r="C890" s="8"/>
      <c r="D890" s="8"/>
      <c r="G890" s="8"/>
      <c r="H890" s="8"/>
      <c r="I890" s="8"/>
      <c r="P890" s="8"/>
      <c r="Q890" s="8"/>
      <c r="R890" s="8"/>
      <c r="S890" s="8"/>
      <c r="T890" s="8"/>
      <c r="U890" s="8"/>
      <c r="V890" s="8"/>
      <c r="W890" s="8"/>
      <c r="Y890" s="8"/>
      <c r="Z890" s="8"/>
      <c r="AA890" s="8"/>
      <c r="AC890" s="8"/>
      <c r="AD890" s="8"/>
      <c r="AE890" s="8"/>
      <c r="AF890" s="8"/>
      <c r="AG890" s="8"/>
    </row>
    <row r="891" spans="2:33">
      <c r="B891" s="8"/>
      <c r="C891" s="8"/>
      <c r="D891" s="8"/>
      <c r="G891" s="8"/>
      <c r="H891" s="8"/>
      <c r="I891" s="8"/>
      <c r="P891" s="8"/>
      <c r="Q891" s="8"/>
      <c r="R891" s="8"/>
      <c r="S891" s="8"/>
      <c r="T891" s="8"/>
      <c r="U891" s="8"/>
      <c r="V891" s="8"/>
      <c r="W891" s="8"/>
      <c r="Y891" s="8"/>
      <c r="Z891" s="8"/>
      <c r="AA891" s="8"/>
      <c r="AC891" s="8"/>
      <c r="AD891" s="8"/>
      <c r="AE891" s="8"/>
      <c r="AF891" s="8"/>
      <c r="AG891" s="8"/>
    </row>
    <row r="892" spans="2:33">
      <c r="B892" s="8"/>
      <c r="C892" s="8"/>
      <c r="D892" s="8"/>
      <c r="G892" s="8"/>
      <c r="H892" s="8"/>
      <c r="I892" s="8"/>
      <c r="P892" s="8"/>
      <c r="Q892" s="8"/>
      <c r="R892" s="8"/>
      <c r="S892" s="8"/>
      <c r="T892" s="8"/>
      <c r="U892" s="8"/>
      <c r="V892" s="8"/>
      <c r="W892" s="8"/>
      <c r="Y892" s="8"/>
      <c r="Z892" s="8"/>
      <c r="AA892" s="8"/>
      <c r="AC892" s="8"/>
      <c r="AD892" s="8"/>
      <c r="AE892" s="8"/>
      <c r="AF892" s="8"/>
      <c r="AG892" s="8"/>
    </row>
    <row r="893" spans="2:33">
      <c r="B893" s="8"/>
      <c r="C893" s="8"/>
      <c r="D893" s="8"/>
      <c r="G893" s="8"/>
      <c r="H893" s="8"/>
      <c r="I893" s="8"/>
      <c r="P893" s="8"/>
      <c r="Q893" s="8"/>
      <c r="R893" s="8"/>
      <c r="S893" s="8"/>
      <c r="T893" s="8"/>
      <c r="U893" s="8"/>
      <c r="V893" s="8"/>
      <c r="W893" s="8"/>
      <c r="Y893" s="8"/>
      <c r="Z893" s="8"/>
      <c r="AA893" s="8"/>
      <c r="AC893" s="8"/>
      <c r="AD893" s="8"/>
      <c r="AE893" s="8"/>
      <c r="AF893" s="8"/>
      <c r="AG893" s="8"/>
    </row>
    <row r="894" spans="2:33">
      <c r="B894" s="8"/>
      <c r="C894" s="8"/>
      <c r="D894" s="8"/>
      <c r="G894" s="8"/>
      <c r="H894" s="8"/>
      <c r="I894" s="8"/>
      <c r="P894" s="8"/>
      <c r="Q894" s="8"/>
      <c r="R894" s="8"/>
      <c r="S894" s="8"/>
      <c r="T894" s="8"/>
      <c r="U894" s="8"/>
      <c r="V894" s="8"/>
      <c r="W894" s="8"/>
      <c r="Y894" s="8"/>
      <c r="Z894" s="8"/>
      <c r="AA894" s="8"/>
      <c r="AC894" s="8"/>
      <c r="AD894" s="8"/>
      <c r="AE894" s="8"/>
      <c r="AF894" s="8"/>
      <c r="AG894" s="8"/>
    </row>
    <row r="895" spans="2:33">
      <c r="B895" s="8"/>
      <c r="C895" s="8"/>
      <c r="D895" s="8"/>
      <c r="G895" s="8"/>
      <c r="H895" s="8"/>
      <c r="I895" s="8"/>
      <c r="P895" s="8"/>
      <c r="Q895" s="8"/>
      <c r="R895" s="8"/>
      <c r="S895" s="8"/>
      <c r="T895" s="8"/>
      <c r="U895" s="8"/>
      <c r="V895" s="8"/>
      <c r="W895" s="8"/>
      <c r="Y895" s="8"/>
      <c r="Z895" s="8"/>
      <c r="AA895" s="8"/>
      <c r="AC895" s="8"/>
      <c r="AD895" s="8"/>
      <c r="AE895" s="8"/>
      <c r="AF895" s="8"/>
      <c r="AG895" s="8"/>
    </row>
    <row r="896" spans="2:33">
      <c r="B896" s="8"/>
      <c r="C896" s="8"/>
      <c r="D896" s="8"/>
      <c r="G896" s="8"/>
      <c r="H896" s="8"/>
      <c r="I896" s="8"/>
      <c r="P896" s="8"/>
      <c r="Q896" s="8"/>
      <c r="R896" s="8"/>
      <c r="S896" s="8"/>
      <c r="T896" s="8"/>
      <c r="U896" s="8"/>
      <c r="V896" s="8"/>
      <c r="W896" s="8"/>
      <c r="Y896" s="8"/>
      <c r="Z896" s="8"/>
      <c r="AA896" s="8"/>
      <c r="AC896" s="8"/>
      <c r="AD896" s="8"/>
      <c r="AE896" s="8"/>
      <c r="AF896" s="8"/>
      <c r="AG896" s="8"/>
    </row>
    <row r="897" spans="2:33">
      <c r="B897" s="8"/>
      <c r="C897" s="8"/>
      <c r="D897" s="8"/>
      <c r="G897" s="8"/>
      <c r="H897" s="8"/>
      <c r="I897" s="8"/>
      <c r="P897" s="8"/>
      <c r="Q897" s="8"/>
      <c r="R897" s="8"/>
      <c r="S897" s="8"/>
      <c r="T897" s="8"/>
      <c r="U897" s="8"/>
      <c r="V897" s="8"/>
      <c r="W897" s="8"/>
      <c r="Y897" s="8"/>
      <c r="Z897" s="8"/>
      <c r="AA897" s="8"/>
      <c r="AC897" s="8"/>
      <c r="AD897" s="8"/>
      <c r="AE897" s="8"/>
      <c r="AF897" s="8"/>
      <c r="AG897" s="8"/>
    </row>
    <row r="898" spans="2:33">
      <c r="B898" s="8"/>
      <c r="C898" s="8"/>
      <c r="D898" s="8"/>
      <c r="G898" s="8"/>
      <c r="H898" s="8"/>
      <c r="I898" s="8"/>
      <c r="P898" s="8"/>
      <c r="Q898" s="8"/>
      <c r="R898" s="8"/>
      <c r="S898" s="8"/>
      <c r="T898" s="8"/>
      <c r="U898" s="8"/>
      <c r="V898" s="8"/>
      <c r="W898" s="8"/>
      <c r="Y898" s="8"/>
      <c r="Z898" s="8"/>
      <c r="AA898" s="8"/>
      <c r="AC898" s="8"/>
      <c r="AD898" s="8"/>
      <c r="AE898" s="8"/>
      <c r="AF898" s="8"/>
      <c r="AG898" s="8"/>
    </row>
    <row r="899" spans="2:33">
      <c r="B899" s="8"/>
      <c r="C899" s="8"/>
      <c r="D899" s="8"/>
      <c r="G899" s="8"/>
      <c r="H899" s="8"/>
      <c r="I899" s="8"/>
      <c r="P899" s="8"/>
      <c r="Q899" s="8"/>
      <c r="R899" s="8"/>
      <c r="S899" s="8"/>
      <c r="T899" s="8"/>
      <c r="U899" s="8"/>
      <c r="V899" s="8"/>
      <c r="W899" s="8"/>
      <c r="Y899" s="8"/>
      <c r="Z899" s="8"/>
      <c r="AA899" s="8"/>
      <c r="AC899" s="8"/>
      <c r="AD899" s="8"/>
      <c r="AE899" s="8"/>
      <c r="AF899" s="8"/>
      <c r="AG899" s="8"/>
    </row>
    <row r="900" spans="2:33">
      <c r="B900" s="8"/>
      <c r="C900" s="8"/>
      <c r="D900" s="8"/>
      <c r="G900" s="8"/>
      <c r="H900" s="8"/>
      <c r="I900" s="8"/>
      <c r="P900" s="8"/>
      <c r="Q900" s="8"/>
      <c r="R900" s="8"/>
      <c r="S900" s="8"/>
      <c r="T900" s="8"/>
      <c r="U900" s="8"/>
      <c r="V900" s="8"/>
      <c r="W900" s="8"/>
      <c r="Y900" s="8"/>
      <c r="Z900" s="8"/>
      <c r="AA900" s="8"/>
      <c r="AC900" s="8"/>
      <c r="AD900" s="8"/>
      <c r="AE900" s="8"/>
      <c r="AF900" s="8"/>
      <c r="AG900" s="8"/>
    </row>
    <row r="901" spans="2:33">
      <c r="B901" s="8"/>
      <c r="C901" s="8"/>
      <c r="D901" s="8"/>
      <c r="G901" s="8"/>
      <c r="H901" s="8"/>
      <c r="I901" s="8"/>
      <c r="P901" s="8"/>
      <c r="Q901" s="8"/>
      <c r="R901" s="8"/>
      <c r="S901" s="8"/>
      <c r="T901" s="8"/>
      <c r="U901" s="8"/>
      <c r="V901" s="8"/>
      <c r="W901" s="8"/>
      <c r="Y901" s="8"/>
      <c r="Z901" s="8"/>
      <c r="AA901" s="8"/>
      <c r="AC901" s="8"/>
      <c r="AD901" s="8"/>
      <c r="AE901" s="8"/>
      <c r="AF901" s="8"/>
      <c r="AG901" s="8"/>
    </row>
    <row r="902" spans="2:33">
      <c r="B902" s="8"/>
      <c r="C902" s="8"/>
      <c r="D902" s="8"/>
      <c r="G902" s="8"/>
      <c r="H902" s="8"/>
      <c r="I902" s="8"/>
      <c r="P902" s="8"/>
      <c r="Q902" s="8"/>
      <c r="R902" s="8"/>
      <c r="S902" s="8"/>
      <c r="T902" s="8"/>
      <c r="U902" s="8"/>
      <c r="V902" s="8"/>
      <c r="W902" s="8"/>
      <c r="Y902" s="8"/>
      <c r="Z902" s="8"/>
      <c r="AA902" s="8"/>
      <c r="AC902" s="8"/>
      <c r="AD902" s="8"/>
      <c r="AE902" s="8"/>
      <c r="AF902" s="8"/>
      <c r="AG902" s="8"/>
    </row>
    <row r="903" spans="2:33">
      <c r="B903" s="8"/>
      <c r="C903" s="8"/>
      <c r="D903" s="8"/>
      <c r="G903" s="8"/>
      <c r="H903" s="8"/>
      <c r="I903" s="8"/>
      <c r="P903" s="8"/>
      <c r="Q903" s="8"/>
      <c r="R903" s="8"/>
      <c r="S903" s="8"/>
      <c r="T903" s="8"/>
      <c r="U903" s="8"/>
      <c r="V903" s="8"/>
      <c r="W903" s="8"/>
      <c r="Y903" s="8"/>
      <c r="Z903" s="8"/>
      <c r="AA903" s="8"/>
      <c r="AC903" s="8"/>
      <c r="AD903" s="8"/>
      <c r="AE903" s="8"/>
      <c r="AF903" s="8"/>
      <c r="AG903" s="8"/>
    </row>
    <row r="904" spans="2:33">
      <c r="B904" s="8"/>
      <c r="C904" s="8"/>
      <c r="D904" s="8"/>
      <c r="G904" s="8"/>
      <c r="H904" s="8"/>
      <c r="I904" s="8"/>
      <c r="P904" s="8"/>
      <c r="Q904" s="8"/>
      <c r="R904" s="8"/>
      <c r="S904" s="8"/>
      <c r="T904" s="8"/>
      <c r="U904" s="8"/>
      <c r="V904" s="8"/>
      <c r="W904" s="8"/>
      <c r="Y904" s="8"/>
      <c r="Z904" s="8"/>
      <c r="AA904" s="8"/>
      <c r="AC904" s="8"/>
      <c r="AD904" s="8"/>
      <c r="AE904" s="8"/>
      <c r="AF904" s="8"/>
      <c r="AG904" s="8"/>
    </row>
    <row r="905" spans="2:33">
      <c r="B905" s="8"/>
      <c r="C905" s="8"/>
      <c r="D905" s="8"/>
      <c r="G905" s="8"/>
      <c r="H905" s="8"/>
      <c r="I905" s="8"/>
      <c r="P905" s="8"/>
      <c r="Q905" s="8"/>
      <c r="R905" s="8"/>
      <c r="S905" s="8"/>
      <c r="T905" s="8"/>
      <c r="U905" s="8"/>
      <c r="V905" s="8"/>
      <c r="W905" s="8"/>
      <c r="Y905" s="8"/>
      <c r="Z905" s="8"/>
      <c r="AA905" s="8"/>
      <c r="AC905" s="8"/>
      <c r="AD905" s="8"/>
      <c r="AE905" s="8"/>
      <c r="AF905" s="8"/>
      <c r="AG905" s="8"/>
    </row>
    <row r="906" spans="2:33">
      <c r="B906" s="8"/>
      <c r="C906" s="8"/>
      <c r="D906" s="8"/>
      <c r="G906" s="8"/>
      <c r="H906" s="8"/>
      <c r="I906" s="8"/>
      <c r="P906" s="8"/>
      <c r="Q906" s="8"/>
      <c r="R906" s="8"/>
      <c r="S906" s="8"/>
      <c r="T906" s="8"/>
      <c r="U906" s="8"/>
      <c r="V906" s="8"/>
      <c r="W906" s="8"/>
      <c r="Y906" s="8"/>
      <c r="Z906" s="8"/>
      <c r="AA906" s="8"/>
      <c r="AC906" s="8"/>
      <c r="AD906" s="8"/>
      <c r="AE906" s="8"/>
      <c r="AF906" s="8"/>
      <c r="AG906" s="8"/>
    </row>
    <row r="907" spans="2:33">
      <c r="B907" s="8"/>
      <c r="C907" s="8"/>
      <c r="D907" s="8"/>
      <c r="G907" s="8"/>
      <c r="H907" s="8"/>
      <c r="I907" s="8"/>
      <c r="P907" s="8"/>
      <c r="Q907" s="8"/>
      <c r="R907" s="8"/>
      <c r="S907" s="8"/>
      <c r="T907" s="8"/>
      <c r="U907" s="8"/>
      <c r="V907" s="8"/>
      <c r="W907" s="8"/>
      <c r="Y907" s="8"/>
      <c r="Z907" s="8"/>
      <c r="AA907" s="8"/>
      <c r="AC907" s="8"/>
      <c r="AD907" s="8"/>
      <c r="AE907" s="8"/>
      <c r="AF907" s="8"/>
      <c r="AG907" s="8"/>
    </row>
    <row r="908" spans="2:33">
      <c r="B908" s="8"/>
      <c r="C908" s="8"/>
      <c r="D908" s="8"/>
      <c r="G908" s="8"/>
      <c r="H908" s="8"/>
      <c r="I908" s="8"/>
      <c r="P908" s="8"/>
      <c r="Q908" s="8"/>
      <c r="R908" s="8"/>
      <c r="S908" s="8"/>
      <c r="T908" s="8"/>
      <c r="U908" s="8"/>
      <c r="V908" s="8"/>
      <c r="W908" s="8"/>
      <c r="Y908" s="8"/>
      <c r="Z908" s="8"/>
      <c r="AA908" s="8"/>
      <c r="AC908" s="8"/>
      <c r="AD908" s="8"/>
      <c r="AE908" s="8"/>
      <c r="AF908" s="8"/>
      <c r="AG908" s="8"/>
    </row>
    <row r="909" spans="2:33">
      <c r="B909" s="8"/>
      <c r="C909" s="8"/>
      <c r="D909" s="8"/>
      <c r="G909" s="8"/>
      <c r="H909" s="8"/>
      <c r="I909" s="8"/>
      <c r="P909" s="8"/>
      <c r="Q909" s="8"/>
      <c r="R909" s="8"/>
      <c r="S909" s="8"/>
      <c r="T909" s="8"/>
      <c r="U909" s="8"/>
      <c r="V909" s="8"/>
      <c r="W909" s="8"/>
      <c r="Y909" s="8"/>
      <c r="Z909" s="8"/>
      <c r="AA909" s="8"/>
      <c r="AC909" s="8"/>
      <c r="AD909" s="8"/>
      <c r="AE909" s="8"/>
      <c r="AF909" s="8"/>
      <c r="AG909" s="8"/>
    </row>
    <row r="910" spans="2:33">
      <c r="B910" s="8"/>
      <c r="C910" s="8"/>
      <c r="D910" s="8"/>
      <c r="G910" s="8"/>
      <c r="H910" s="8"/>
      <c r="I910" s="8"/>
      <c r="P910" s="8"/>
      <c r="Q910" s="8"/>
      <c r="R910" s="8"/>
      <c r="S910" s="8"/>
      <c r="T910" s="8"/>
      <c r="U910" s="8"/>
      <c r="V910" s="8"/>
      <c r="W910" s="8"/>
      <c r="Y910" s="8"/>
      <c r="Z910" s="8"/>
      <c r="AA910" s="8"/>
      <c r="AC910" s="8"/>
      <c r="AD910" s="8"/>
      <c r="AE910" s="8"/>
      <c r="AF910" s="8"/>
      <c r="AG910" s="8"/>
    </row>
    <row r="911" spans="2:33">
      <c r="B911" s="8"/>
      <c r="C911" s="8"/>
      <c r="D911" s="8"/>
      <c r="G911" s="8"/>
      <c r="H911" s="8"/>
      <c r="I911" s="8"/>
      <c r="P911" s="8"/>
      <c r="Q911" s="8"/>
      <c r="R911" s="8"/>
      <c r="S911" s="8"/>
      <c r="T911" s="8"/>
      <c r="U911" s="8"/>
      <c r="V911" s="8"/>
      <c r="W911" s="8"/>
      <c r="Y911" s="8"/>
      <c r="Z911" s="8"/>
      <c r="AA911" s="8"/>
      <c r="AC911" s="8"/>
      <c r="AD911" s="8"/>
      <c r="AE911" s="8"/>
      <c r="AF911" s="8"/>
      <c r="AG911" s="8"/>
    </row>
    <row r="912" spans="2:33">
      <c r="B912" s="8"/>
      <c r="C912" s="8"/>
      <c r="D912" s="8"/>
      <c r="G912" s="8"/>
      <c r="H912" s="8"/>
      <c r="I912" s="8"/>
      <c r="P912" s="8"/>
      <c r="Q912" s="8"/>
      <c r="R912" s="8"/>
      <c r="S912" s="8"/>
      <c r="T912" s="8"/>
      <c r="U912" s="8"/>
      <c r="V912" s="8"/>
      <c r="W912" s="8"/>
      <c r="Y912" s="8"/>
      <c r="Z912" s="8"/>
      <c r="AA912" s="8"/>
      <c r="AC912" s="8"/>
      <c r="AD912" s="8"/>
      <c r="AE912" s="8"/>
      <c r="AF912" s="8"/>
      <c r="AG912" s="8"/>
    </row>
    <row r="913" spans="2:33">
      <c r="B913" s="8"/>
      <c r="C913" s="8"/>
      <c r="D913" s="8"/>
      <c r="G913" s="8"/>
      <c r="H913" s="8"/>
      <c r="I913" s="8"/>
      <c r="P913" s="8"/>
      <c r="Q913" s="8"/>
      <c r="R913" s="8"/>
      <c r="S913" s="8"/>
      <c r="T913" s="8"/>
      <c r="U913" s="8"/>
      <c r="V913" s="8"/>
      <c r="W913" s="8"/>
      <c r="Y913" s="8"/>
      <c r="Z913" s="8"/>
      <c r="AA913" s="8"/>
      <c r="AC913" s="8"/>
      <c r="AD913" s="8"/>
      <c r="AE913" s="8"/>
      <c r="AF913" s="8"/>
      <c r="AG913" s="8"/>
    </row>
    <row r="914" spans="2:33">
      <c r="B914" s="8"/>
      <c r="C914" s="8"/>
      <c r="D914" s="8"/>
      <c r="G914" s="8"/>
      <c r="H914" s="8"/>
      <c r="I914" s="8"/>
      <c r="P914" s="8"/>
      <c r="Q914" s="8"/>
      <c r="R914" s="8"/>
      <c r="S914" s="8"/>
      <c r="T914" s="8"/>
      <c r="U914" s="8"/>
      <c r="V914" s="8"/>
      <c r="W914" s="8"/>
      <c r="Y914" s="8"/>
      <c r="Z914" s="8"/>
      <c r="AA914" s="8"/>
      <c r="AC914" s="8"/>
      <c r="AD914" s="8"/>
      <c r="AE914" s="8"/>
      <c r="AF914" s="8"/>
      <c r="AG914" s="8"/>
    </row>
    <row r="915" spans="2:33">
      <c r="B915" s="8"/>
      <c r="C915" s="8"/>
      <c r="D915" s="8"/>
      <c r="G915" s="8"/>
      <c r="H915" s="8"/>
      <c r="I915" s="8"/>
      <c r="P915" s="8"/>
      <c r="Q915" s="8"/>
      <c r="R915" s="8"/>
      <c r="S915" s="8"/>
      <c r="T915" s="8"/>
      <c r="U915" s="8"/>
      <c r="V915" s="8"/>
      <c r="W915" s="8"/>
      <c r="Y915" s="8"/>
      <c r="Z915" s="8"/>
      <c r="AA915" s="8"/>
      <c r="AC915" s="8"/>
      <c r="AD915" s="8"/>
      <c r="AE915" s="8"/>
      <c r="AF915" s="8"/>
      <c r="AG915" s="8"/>
    </row>
    <row r="916" spans="2:33">
      <c r="B916" s="8"/>
      <c r="C916" s="8"/>
      <c r="D916" s="8"/>
      <c r="G916" s="8"/>
      <c r="H916" s="8"/>
      <c r="I916" s="8"/>
      <c r="P916" s="8"/>
      <c r="Q916" s="8"/>
      <c r="R916" s="8"/>
      <c r="S916" s="8"/>
      <c r="T916" s="8"/>
      <c r="U916" s="8"/>
      <c r="V916" s="8"/>
      <c r="W916" s="8"/>
      <c r="Y916" s="8"/>
      <c r="Z916" s="8"/>
      <c r="AA916" s="8"/>
      <c r="AC916" s="8"/>
      <c r="AD916" s="8"/>
      <c r="AE916" s="8"/>
      <c r="AF916" s="8"/>
      <c r="AG916" s="8"/>
    </row>
    <row r="917" spans="2:33">
      <c r="B917" s="8"/>
      <c r="C917" s="8"/>
      <c r="D917" s="8"/>
      <c r="G917" s="8"/>
      <c r="H917" s="8"/>
      <c r="I917" s="8"/>
      <c r="P917" s="8"/>
      <c r="Q917" s="8"/>
      <c r="R917" s="8"/>
      <c r="S917" s="8"/>
      <c r="T917" s="8"/>
      <c r="U917" s="8"/>
      <c r="V917" s="8"/>
      <c r="W917" s="8"/>
      <c r="Y917" s="8"/>
      <c r="Z917" s="8"/>
      <c r="AA917" s="8"/>
      <c r="AC917" s="8"/>
      <c r="AD917" s="8"/>
      <c r="AE917" s="8"/>
      <c r="AF917" s="8"/>
      <c r="AG917" s="8"/>
    </row>
    <row r="918" spans="2:33">
      <c r="B918" s="8"/>
      <c r="C918" s="8"/>
      <c r="D918" s="8"/>
      <c r="G918" s="8"/>
      <c r="H918" s="8"/>
      <c r="I918" s="8"/>
      <c r="P918" s="8"/>
      <c r="Q918" s="8"/>
      <c r="R918" s="8"/>
      <c r="S918" s="8"/>
      <c r="T918" s="8"/>
      <c r="U918" s="8"/>
      <c r="V918" s="8"/>
      <c r="W918" s="8"/>
      <c r="Y918" s="8"/>
      <c r="Z918" s="8"/>
      <c r="AA918" s="8"/>
      <c r="AC918" s="8"/>
      <c r="AD918" s="8"/>
      <c r="AE918" s="8"/>
      <c r="AF918" s="8"/>
      <c r="AG918" s="8"/>
    </row>
    <row r="919" spans="2:33">
      <c r="B919" s="8"/>
      <c r="C919" s="8"/>
      <c r="D919" s="8"/>
      <c r="G919" s="8"/>
      <c r="H919" s="8"/>
      <c r="I919" s="8"/>
      <c r="P919" s="8"/>
      <c r="Q919" s="8"/>
      <c r="R919" s="8"/>
      <c r="S919" s="8"/>
      <c r="T919" s="8"/>
      <c r="U919" s="8"/>
      <c r="V919" s="8"/>
      <c r="W919" s="8"/>
      <c r="Y919" s="8"/>
      <c r="Z919" s="8"/>
      <c r="AA919" s="8"/>
      <c r="AC919" s="8"/>
      <c r="AD919" s="8"/>
      <c r="AE919" s="8"/>
      <c r="AF919" s="8"/>
      <c r="AG919" s="8"/>
    </row>
    <row r="920" spans="2:33">
      <c r="B920" s="8"/>
      <c r="C920" s="8"/>
      <c r="D920" s="8"/>
      <c r="G920" s="8"/>
      <c r="H920" s="8"/>
      <c r="I920" s="8"/>
      <c r="P920" s="8"/>
      <c r="Q920" s="8"/>
      <c r="R920" s="8"/>
      <c r="S920" s="8"/>
      <c r="T920" s="8"/>
      <c r="U920" s="8"/>
      <c r="V920" s="8"/>
      <c r="W920" s="8"/>
      <c r="Y920" s="8"/>
      <c r="Z920" s="8"/>
      <c r="AA920" s="8"/>
      <c r="AC920" s="8"/>
      <c r="AD920" s="8"/>
      <c r="AE920" s="8"/>
      <c r="AF920" s="8"/>
      <c r="AG920" s="8"/>
    </row>
    <row r="921" spans="2:33">
      <c r="B921" s="8"/>
      <c r="C921" s="8"/>
      <c r="D921" s="8"/>
      <c r="G921" s="8"/>
      <c r="H921" s="8"/>
      <c r="I921" s="8"/>
      <c r="P921" s="8"/>
      <c r="Q921" s="8"/>
      <c r="R921" s="8"/>
      <c r="S921" s="8"/>
      <c r="T921" s="8"/>
      <c r="U921" s="8"/>
      <c r="V921" s="8"/>
      <c r="W921" s="8"/>
      <c r="Y921" s="8"/>
      <c r="Z921" s="8"/>
      <c r="AA921" s="8"/>
      <c r="AC921" s="8"/>
      <c r="AD921" s="8"/>
      <c r="AE921" s="8"/>
      <c r="AF921" s="8"/>
      <c r="AG921" s="8"/>
    </row>
    <row r="922" spans="2:33">
      <c r="B922" s="8"/>
      <c r="C922" s="8"/>
      <c r="D922" s="8"/>
      <c r="G922" s="8"/>
      <c r="H922" s="8"/>
      <c r="I922" s="8"/>
      <c r="P922" s="8"/>
      <c r="Q922" s="8"/>
      <c r="R922" s="8"/>
      <c r="S922" s="8"/>
      <c r="T922" s="8"/>
      <c r="U922" s="8"/>
      <c r="V922" s="8"/>
      <c r="W922" s="8"/>
      <c r="Y922" s="8"/>
      <c r="Z922" s="8"/>
      <c r="AA922" s="8"/>
      <c r="AC922" s="8"/>
      <c r="AD922" s="8"/>
      <c r="AE922" s="8"/>
      <c r="AF922" s="8"/>
      <c r="AG922" s="8"/>
    </row>
    <row r="923" spans="2:33">
      <c r="B923" s="8"/>
      <c r="C923" s="8"/>
      <c r="D923" s="8"/>
      <c r="G923" s="8"/>
      <c r="H923" s="8"/>
      <c r="I923" s="8"/>
      <c r="P923" s="8"/>
      <c r="Q923" s="8"/>
      <c r="R923" s="8"/>
      <c r="S923" s="8"/>
      <c r="T923" s="8"/>
      <c r="U923" s="8"/>
      <c r="V923" s="8"/>
      <c r="W923" s="8"/>
      <c r="Y923" s="8"/>
      <c r="Z923" s="8"/>
      <c r="AA923" s="8"/>
      <c r="AC923" s="8"/>
      <c r="AD923" s="8"/>
      <c r="AE923" s="8"/>
      <c r="AF923" s="8"/>
      <c r="AG923" s="8"/>
    </row>
    <row r="924" spans="2:33">
      <c r="B924" s="8"/>
      <c r="C924" s="8"/>
      <c r="D924" s="8"/>
      <c r="G924" s="8"/>
      <c r="H924" s="8"/>
      <c r="I924" s="8"/>
      <c r="P924" s="8"/>
      <c r="Q924" s="8"/>
      <c r="R924" s="8"/>
      <c r="S924" s="8"/>
      <c r="T924" s="8"/>
      <c r="U924" s="8"/>
      <c r="V924" s="8"/>
      <c r="W924" s="8"/>
      <c r="Y924" s="8"/>
      <c r="Z924" s="8"/>
      <c r="AA924" s="8"/>
      <c r="AC924" s="8"/>
      <c r="AD924" s="8"/>
      <c r="AE924" s="8"/>
      <c r="AF924" s="8"/>
      <c r="AG924" s="8"/>
    </row>
    <row r="925" spans="2:33">
      <c r="B925" s="8"/>
      <c r="C925" s="8"/>
      <c r="D925" s="8"/>
      <c r="G925" s="8"/>
      <c r="H925" s="8"/>
      <c r="I925" s="8"/>
      <c r="P925" s="8"/>
      <c r="Q925" s="8"/>
      <c r="R925" s="8"/>
      <c r="S925" s="8"/>
      <c r="T925" s="8"/>
      <c r="U925" s="8"/>
      <c r="V925" s="8"/>
      <c r="W925" s="8"/>
      <c r="Y925" s="8"/>
      <c r="Z925" s="8"/>
      <c r="AA925" s="8"/>
      <c r="AC925" s="8"/>
      <c r="AD925" s="8"/>
      <c r="AE925" s="8"/>
      <c r="AF925" s="8"/>
      <c r="AG925" s="8"/>
    </row>
    <row r="926" spans="2:33">
      <c r="B926" s="8"/>
      <c r="C926" s="8"/>
      <c r="D926" s="8"/>
      <c r="G926" s="8"/>
      <c r="H926" s="8"/>
      <c r="I926" s="8"/>
      <c r="P926" s="8"/>
      <c r="Q926" s="8"/>
      <c r="R926" s="8"/>
      <c r="S926" s="8"/>
      <c r="T926" s="8"/>
      <c r="U926" s="8"/>
      <c r="V926" s="8"/>
      <c r="W926" s="8"/>
      <c r="Y926" s="8"/>
      <c r="Z926" s="8"/>
      <c r="AA926" s="8"/>
      <c r="AC926" s="8"/>
      <c r="AD926" s="8"/>
      <c r="AE926" s="8"/>
      <c r="AF926" s="8"/>
      <c r="AG926" s="8"/>
    </row>
    <row r="927" spans="2:33">
      <c r="B927" s="8"/>
      <c r="C927" s="8"/>
      <c r="D927" s="8"/>
      <c r="G927" s="8"/>
      <c r="H927" s="8"/>
      <c r="I927" s="8"/>
      <c r="P927" s="8"/>
      <c r="Q927" s="8"/>
      <c r="R927" s="8"/>
      <c r="S927" s="8"/>
      <c r="T927" s="8"/>
      <c r="U927" s="8"/>
      <c r="V927" s="8"/>
      <c r="W927" s="8"/>
      <c r="Y927" s="8"/>
      <c r="Z927" s="8"/>
      <c r="AA927" s="8"/>
      <c r="AC927" s="8"/>
      <c r="AD927" s="8"/>
      <c r="AE927" s="8"/>
      <c r="AF927" s="8"/>
      <c r="AG927" s="8"/>
    </row>
    <row r="928" spans="2:33">
      <c r="B928" s="8"/>
      <c r="C928" s="8"/>
      <c r="D928" s="8"/>
      <c r="G928" s="8"/>
      <c r="H928" s="8"/>
      <c r="I928" s="8"/>
      <c r="P928" s="8"/>
      <c r="Q928" s="8"/>
      <c r="R928" s="8"/>
      <c r="S928" s="8"/>
      <c r="T928" s="8"/>
      <c r="U928" s="8"/>
      <c r="V928" s="8"/>
      <c r="W928" s="8"/>
      <c r="Y928" s="8"/>
      <c r="Z928" s="8"/>
      <c r="AA928" s="8"/>
      <c r="AC928" s="8"/>
      <c r="AD928" s="8"/>
      <c r="AE928" s="8"/>
      <c r="AF928" s="8"/>
      <c r="AG928" s="8"/>
    </row>
    <row r="929" spans="2:33">
      <c r="B929" s="8"/>
      <c r="C929" s="8"/>
      <c r="D929" s="8"/>
      <c r="G929" s="8"/>
      <c r="H929" s="8"/>
      <c r="I929" s="8"/>
      <c r="P929" s="8"/>
      <c r="Q929" s="8"/>
      <c r="R929" s="8"/>
      <c r="S929" s="8"/>
      <c r="T929" s="8"/>
      <c r="U929" s="8"/>
      <c r="V929" s="8"/>
      <c r="W929" s="8"/>
      <c r="Y929" s="8"/>
      <c r="Z929" s="8"/>
      <c r="AA929" s="8"/>
      <c r="AC929" s="8"/>
      <c r="AD929" s="8"/>
      <c r="AE929" s="8"/>
      <c r="AF929" s="8"/>
      <c r="AG929" s="8"/>
    </row>
    <row r="930" spans="2:33">
      <c r="B930" s="8"/>
      <c r="C930" s="8"/>
      <c r="D930" s="8"/>
      <c r="G930" s="8"/>
      <c r="H930" s="8"/>
      <c r="I930" s="8"/>
      <c r="P930" s="8"/>
      <c r="Q930" s="8"/>
      <c r="R930" s="8"/>
      <c r="S930" s="8"/>
      <c r="T930" s="8"/>
      <c r="U930" s="8"/>
      <c r="V930" s="8"/>
      <c r="W930" s="8"/>
      <c r="Y930" s="8"/>
      <c r="Z930" s="8"/>
      <c r="AA930" s="8"/>
      <c r="AC930" s="8"/>
      <c r="AD930" s="8"/>
      <c r="AE930" s="8"/>
      <c r="AF930" s="8"/>
      <c r="AG930" s="8"/>
    </row>
    <row r="931" spans="2:33">
      <c r="B931" s="8"/>
      <c r="C931" s="8"/>
      <c r="D931" s="8"/>
      <c r="G931" s="8"/>
      <c r="H931" s="8"/>
      <c r="I931" s="8"/>
      <c r="P931" s="8"/>
      <c r="Q931" s="8"/>
      <c r="R931" s="8"/>
      <c r="S931" s="8"/>
      <c r="T931" s="8"/>
      <c r="U931" s="8"/>
      <c r="V931" s="8"/>
      <c r="W931" s="8"/>
      <c r="Y931" s="8"/>
      <c r="Z931" s="8"/>
      <c r="AA931" s="8"/>
      <c r="AC931" s="8"/>
      <c r="AD931" s="8"/>
      <c r="AE931" s="8"/>
      <c r="AF931" s="8"/>
      <c r="AG931" s="8"/>
    </row>
    <row r="932" spans="2:33">
      <c r="B932" s="8"/>
      <c r="C932" s="8"/>
      <c r="D932" s="8"/>
      <c r="G932" s="8"/>
      <c r="H932" s="8"/>
      <c r="I932" s="8"/>
      <c r="P932" s="8"/>
      <c r="Q932" s="8"/>
      <c r="R932" s="8"/>
      <c r="S932" s="8"/>
      <c r="T932" s="8"/>
      <c r="U932" s="8"/>
      <c r="V932" s="8"/>
      <c r="W932" s="8"/>
      <c r="Y932" s="8"/>
      <c r="Z932" s="8"/>
      <c r="AA932" s="8"/>
      <c r="AC932" s="8"/>
      <c r="AD932" s="8"/>
      <c r="AE932" s="8"/>
      <c r="AF932" s="8"/>
      <c r="AG932" s="8"/>
    </row>
    <row r="933" spans="2:33">
      <c r="B933" s="8"/>
      <c r="C933" s="8"/>
      <c r="D933" s="8"/>
      <c r="G933" s="8"/>
      <c r="H933" s="8"/>
      <c r="I933" s="8"/>
      <c r="P933" s="8"/>
      <c r="Q933" s="8"/>
      <c r="R933" s="8"/>
      <c r="S933" s="8"/>
      <c r="T933" s="8"/>
      <c r="U933" s="8"/>
      <c r="V933" s="8"/>
      <c r="W933" s="8"/>
      <c r="Y933" s="8"/>
      <c r="Z933" s="8"/>
      <c r="AA933" s="8"/>
      <c r="AC933" s="8"/>
      <c r="AD933" s="8"/>
      <c r="AE933" s="8"/>
      <c r="AF933" s="8"/>
      <c r="AG933" s="8"/>
    </row>
    <row r="934" spans="2:33">
      <c r="B934" s="8"/>
      <c r="C934" s="8"/>
      <c r="D934" s="8"/>
      <c r="G934" s="8"/>
      <c r="H934" s="8"/>
      <c r="I934" s="8"/>
      <c r="P934" s="8"/>
      <c r="Q934" s="8"/>
      <c r="R934" s="8"/>
      <c r="S934" s="8"/>
      <c r="T934" s="8"/>
      <c r="U934" s="8"/>
      <c r="V934" s="8"/>
      <c r="W934" s="8"/>
      <c r="Y934" s="8"/>
      <c r="Z934" s="8"/>
      <c r="AA934" s="8"/>
      <c r="AC934" s="8"/>
      <c r="AD934" s="8"/>
      <c r="AE934" s="8"/>
      <c r="AF934" s="8"/>
      <c r="AG934" s="8"/>
    </row>
    <row r="935" spans="2:33">
      <c r="B935" s="8"/>
      <c r="C935" s="8"/>
      <c r="D935" s="8"/>
      <c r="G935" s="8"/>
      <c r="H935" s="8"/>
      <c r="I935" s="8"/>
      <c r="P935" s="8"/>
      <c r="Q935" s="8"/>
      <c r="R935" s="8"/>
      <c r="S935" s="8"/>
      <c r="T935" s="8"/>
      <c r="U935" s="8"/>
      <c r="V935" s="8"/>
      <c r="W935" s="8"/>
      <c r="Y935" s="8"/>
      <c r="Z935" s="8"/>
      <c r="AA935" s="8"/>
      <c r="AC935" s="8"/>
      <c r="AD935" s="8"/>
      <c r="AE935" s="8"/>
      <c r="AF935" s="8"/>
      <c r="AG935" s="8"/>
    </row>
    <row r="936" spans="2:33">
      <c r="B936" s="8"/>
      <c r="C936" s="8"/>
      <c r="D936" s="8"/>
      <c r="G936" s="8"/>
      <c r="H936" s="8"/>
      <c r="I936" s="8"/>
      <c r="P936" s="8"/>
      <c r="Q936" s="8"/>
      <c r="R936" s="8"/>
      <c r="S936" s="8"/>
      <c r="T936" s="8"/>
      <c r="U936" s="8"/>
      <c r="V936" s="8"/>
      <c r="W936" s="8"/>
      <c r="Y936" s="8"/>
      <c r="Z936" s="8"/>
      <c r="AA936" s="8"/>
      <c r="AC936" s="8"/>
      <c r="AD936" s="8"/>
      <c r="AE936" s="8"/>
      <c r="AF936" s="8"/>
      <c r="AG936" s="8"/>
    </row>
    <row r="937" spans="2:33">
      <c r="B937" s="8"/>
      <c r="C937" s="8"/>
      <c r="D937" s="8"/>
      <c r="G937" s="8"/>
      <c r="H937" s="8"/>
      <c r="I937" s="8"/>
      <c r="P937" s="8"/>
      <c r="Q937" s="8"/>
      <c r="R937" s="8"/>
      <c r="S937" s="8"/>
      <c r="T937" s="8"/>
      <c r="U937" s="8"/>
      <c r="V937" s="8"/>
      <c r="W937" s="8"/>
      <c r="Y937" s="8"/>
      <c r="Z937" s="8"/>
      <c r="AA937" s="8"/>
      <c r="AC937" s="8"/>
      <c r="AD937" s="8"/>
      <c r="AE937" s="8"/>
      <c r="AF937" s="8"/>
      <c r="AG937" s="8"/>
    </row>
    <row r="938" spans="2:33">
      <c r="B938" s="8"/>
      <c r="C938" s="8"/>
      <c r="D938" s="8"/>
      <c r="G938" s="8"/>
      <c r="H938" s="8"/>
      <c r="I938" s="8"/>
      <c r="P938" s="8"/>
      <c r="Q938" s="8"/>
      <c r="R938" s="8"/>
      <c r="S938" s="8"/>
      <c r="T938" s="8"/>
      <c r="U938" s="8"/>
      <c r="V938" s="8"/>
      <c r="W938" s="8"/>
      <c r="Y938" s="8"/>
      <c r="Z938" s="8"/>
      <c r="AA938" s="8"/>
      <c r="AC938" s="8"/>
      <c r="AD938" s="8"/>
      <c r="AE938" s="8"/>
      <c r="AF938" s="8"/>
      <c r="AG938" s="8"/>
    </row>
    <row r="939" spans="2:33">
      <c r="B939" s="8"/>
      <c r="C939" s="8"/>
      <c r="D939" s="8"/>
      <c r="G939" s="8"/>
      <c r="H939" s="8"/>
      <c r="I939" s="8"/>
      <c r="P939" s="8"/>
      <c r="Q939" s="8"/>
      <c r="R939" s="8"/>
      <c r="S939" s="8"/>
      <c r="T939" s="8"/>
      <c r="U939" s="8"/>
      <c r="V939" s="8"/>
      <c r="W939" s="8"/>
      <c r="Y939" s="8"/>
      <c r="Z939" s="8"/>
      <c r="AA939" s="8"/>
      <c r="AC939" s="8"/>
      <c r="AD939" s="8"/>
      <c r="AE939" s="8"/>
      <c r="AF939" s="8"/>
      <c r="AG939" s="8"/>
    </row>
    <row r="940" spans="2:33">
      <c r="B940" s="8"/>
      <c r="C940" s="8"/>
      <c r="D940" s="8"/>
      <c r="G940" s="8"/>
      <c r="H940" s="8"/>
      <c r="I940" s="8"/>
      <c r="P940" s="8"/>
      <c r="Q940" s="8"/>
      <c r="R940" s="8"/>
      <c r="S940" s="8"/>
      <c r="T940" s="8"/>
      <c r="U940" s="8"/>
      <c r="V940" s="8"/>
      <c r="W940" s="8"/>
      <c r="Y940" s="8"/>
      <c r="Z940" s="8"/>
      <c r="AA940" s="8"/>
      <c r="AC940" s="8"/>
      <c r="AD940" s="8"/>
      <c r="AE940" s="8"/>
      <c r="AF940" s="8"/>
      <c r="AG940" s="8"/>
    </row>
    <row r="941" spans="2:33">
      <c r="B941" s="8"/>
      <c r="C941" s="8"/>
      <c r="D941" s="8"/>
      <c r="G941" s="8"/>
      <c r="H941" s="8"/>
      <c r="I941" s="8"/>
      <c r="P941" s="8"/>
      <c r="Q941" s="8"/>
      <c r="R941" s="8"/>
      <c r="S941" s="8"/>
      <c r="T941" s="8"/>
      <c r="U941" s="8"/>
      <c r="V941" s="8"/>
      <c r="W941" s="8"/>
      <c r="Y941" s="8"/>
      <c r="Z941" s="8"/>
      <c r="AA941" s="8"/>
      <c r="AC941" s="8"/>
      <c r="AD941" s="8"/>
      <c r="AE941" s="8"/>
      <c r="AF941" s="8"/>
      <c r="AG941" s="8"/>
    </row>
    <row r="942" spans="2:33">
      <c r="B942" s="8"/>
      <c r="C942" s="8"/>
      <c r="D942" s="8"/>
      <c r="G942" s="8"/>
      <c r="H942" s="8"/>
      <c r="I942" s="8"/>
      <c r="P942" s="8"/>
      <c r="Q942" s="8"/>
      <c r="R942" s="8"/>
      <c r="S942" s="8"/>
      <c r="T942" s="8"/>
      <c r="U942" s="8"/>
      <c r="V942" s="8"/>
      <c r="W942" s="8"/>
      <c r="Y942" s="8"/>
      <c r="Z942" s="8"/>
      <c r="AA942" s="8"/>
      <c r="AC942" s="8"/>
      <c r="AD942" s="8"/>
      <c r="AE942" s="8"/>
      <c r="AF942" s="8"/>
      <c r="AG942" s="8"/>
    </row>
    <row r="943" spans="2:33">
      <c r="B943" s="8"/>
      <c r="C943" s="8"/>
      <c r="D943" s="8"/>
      <c r="G943" s="8"/>
      <c r="H943" s="8"/>
      <c r="I943" s="8"/>
      <c r="P943" s="8"/>
      <c r="Q943" s="8"/>
      <c r="R943" s="8"/>
      <c r="S943" s="8"/>
      <c r="T943" s="8"/>
      <c r="U943" s="8"/>
      <c r="V943" s="8"/>
      <c r="W943" s="8"/>
      <c r="Y943" s="8"/>
      <c r="Z943" s="8"/>
      <c r="AA943" s="8"/>
      <c r="AC943" s="8"/>
      <c r="AD943" s="8"/>
      <c r="AE943" s="8"/>
      <c r="AF943" s="8"/>
      <c r="AG943" s="8"/>
    </row>
    <row r="944" spans="2:33">
      <c r="B944" s="8"/>
      <c r="C944" s="8"/>
      <c r="D944" s="8"/>
      <c r="G944" s="8"/>
      <c r="H944" s="8"/>
      <c r="I944" s="8"/>
      <c r="P944" s="8"/>
      <c r="Q944" s="8"/>
      <c r="R944" s="8"/>
      <c r="S944" s="8"/>
      <c r="T944" s="8"/>
      <c r="U944" s="8"/>
      <c r="V944" s="8"/>
      <c r="W944" s="8"/>
      <c r="Y944" s="8"/>
      <c r="Z944" s="8"/>
      <c r="AA944" s="8"/>
      <c r="AC944" s="8"/>
      <c r="AD944" s="8"/>
      <c r="AE944" s="8"/>
      <c r="AF944" s="8"/>
      <c r="AG944" s="8"/>
    </row>
    <row r="945" spans="2:33">
      <c r="B945" s="8"/>
      <c r="C945" s="8"/>
      <c r="D945" s="8"/>
      <c r="G945" s="8"/>
      <c r="H945" s="8"/>
      <c r="I945" s="8"/>
      <c r="P945" s="8"/>
      <c r="Q945" s="8"/>
      <c r="R945" s="8"/>
      <c r="S945" s="8"/>
      <c r="T945" s="8"/>
      <c r="U945" s="8"/>
      <c r="V945" s="8"/>
      <c r="W945" s="8"/>
      <c r="Y945" s="8"/>
      <c r="Z945" s="8"/>
      <c r="AA945" s="8"/>
      <c r="AC945" s="8"/>
      <c r="AD945" s="8"/>
      <c r="AE945" s="8"/>
      <c r="AF945" s="8"/>
      <c r="AG945" s="8"/>
    </row>
    <row r="946" spans="2:33">
      <c r="B946" s="8"/>
      <c r="C946" s="8"/>
      <c r="D946" s="8"/>
      <c r="G946" s="8"/>
      <c r="H946" s="8"/>
      <c r="I946" s="8"/>
      <c r="P946" s="8"/>
      <c r="Q946" s="8"/>
      <c r="R946" s="8"/>
      <c r="S946" s="8"/>
      <c r="T946" s="8"/>
      <c r="U946" s="8"/>
      <c r="V946" s="8"/>
      <c r="W946" s="8"/>
      <c r="Y946" s="8"/>
      <c r="Z946" s="8"/>
      <c r="AA946" s="8"/>
      <c r="AC946" s="8"/>
      <c r="AD946" s="8"/>
      <c r="AE946" s="8"/>
      <c r="AF946" s="8"/>
      <c r="AG946" s="8"/>
    </row>
    <row r="947" spans="2:33">
      <c r="B947" s="8"/>
      <c r="C947" s="8"/>
      <c r="D947" s="8"/>
      <c r="G947" s="8"/>
      <c r="H947" s="8"/>
      <c r="I947" s="8"/>
      <c r="P947" s="8"/>
      <c r="Q947" s="8"/>
      <c r="R947" s="8"/>
      <c r="S947" s="8"/>
      <c r="T947" s="8"/>
      <c r="U947" s="8"/>
      <c r="V947" s="8"/>
      <c r="W947" s="8"/>
      <c r="Y947" s="8"/>
      <c r="Z947" s="8"/>
      <c r="AA947" s="8"/>
      <c r="AC947" s="8"/>
      <c r="AD947" s="8"/>
      <c r="AE947" s="8"/>
      <c r="AF947" s="8"/>
      <c r="AG947" s="8"/>
    </row>
    <row r="948" spans="2:33">
      <c r="B948" s="8"/>
      <c r="C948" s="8"/>
      <c r="D948" s="8"/>
      <c r="G948" s="8"/>
      <c r="H948" s="8"/>
      <c r="I948" s="8"/>
      <c r="P948" s="8"/>
      <c r="Q948" s="8"/>
      <c r="R948" s="8"/>
      <c r="S948" s="8"/>
      <c r="T948" s="8"/>
      <c r="U948" s="8"/>
      <c r="V948" s="8"/>
      <c r="W948" s="8"/>
      <c r="Y948" s="8"/>
      <c r="Z948" s="8"/>
      <c r="AA948" s="8"/>
      <c r="AC948" s="8"/>
      <c r="AD948" s="8"/>
      <c r="AE948" s="8"/>
      <c r="AF948" s="8"/>
      <c r="AG948" s="8"/>
    </row>
    <row r="949" spans="2:33">
      <c r="B949" s="8"/>
      <c r="C949" s="8"/>
      <c r="D949" s="8"/>
      <c r="G949" s="8"/>
      <c r="H949" s="8"/>
      <c r="I949" s="8"/>
      <c r="P949" s="8"/>
      <c r="Q949" s="8"/>
      <c r="R949" s="8"/>
      <c r="S949" s="8"/>
      <c r="T949" s="8"/>
      <c r="U949" s="8"/>
      <c r="V949" s="8"/>
      <c r="W949" s="8"/>
      <c r="Y949" s="8"/>
      <c r="Z949" s="8"/>
      <c r="AA949" s="8"/>
      <c r="AC949" s="8"/>
      <c r="AD949" s="8"/>
      <c r="AE949" s="8"/>
      <c r="AF949" s="8"/>
      <c r="AG949" s="8"/>
    </row>
    <row r="950" spans="2:33">
      <c r="B950" s="8"/>
      <c r="C950" s="8"/>
      <c r="D950" s="8"/>
      <c r="G950" s="8"/>
      <c r="H950" s="8"/>
      <c r="I950" s="8"/>
      <c r="P950" s="8"/>
      <c r="Q950" s="8"/>
      <c r="R950" s="8"/>
      <c r="S950" s="8"/>
      <c r="T950" s="8"/>
      <c r="U950" s="8"/>
      <c r="V950" s="8"/>
      <c r="W950" s="8"/>
      <c r="Y950" s="8"/>
      <c r="Z950" s="8"/>
      <c r="AA950" s="8"/>
      <c r="AC950" s="8"/>
      <c r="AD950" s="8"/>
      <c r="AE950" s="8"/>
      <c r="AF950" s="8"/>
      <c r="AG950" s="8"/>
    </row>
    <row r="951" spans="2:33">
      <c r="B951" s="8"/>
      <c r="C951" s="8"/>
      <c r="D951" s="8"/>
      <c r="G951" s="8"/>
      <c r="H951" s="8"/>
      <c r="I951" s="8"/>
      <c r="P951" s="8"/>
      <c r="Q951" s="8"/>
      <c r="R951" s="8"/>
      <c r="S951" s="8"/>
      <c r="T951" s="8"/>
      <c r="U951" s="8"/>
      <c r="V951" s="8"/>
      <c r="W951" s="8"/>
      <c r="Y951" s="8"/>
      <c r="Z951" s="8"/>
      <c r="AA951" s="8"/>
      <c r="AC951" s="8"/>
      <c r="AD951" s="8"/>
      <c r="AE951" s="8"/>
      <c r="AF951" s="8"/>
      <c r="AG951" s="8"/>
    </row>
    <row r="952" spans="2:33">
      <c r="B952" s="8"/>
      <c r="C952" s="8"/>
      <c r="D952" s="8"/>
      <c r="G952" s="8"/>
      <c r="H952" s="8"/>
      <c r="I952" s="8"/>
      <c r="P952" s="8"/>
      <c r="Q952" s="8"/>
      <c r="R952" s="8"/>
      <c r="S952" s="8"/>
      <c r="T952" s="8"/>
      <c r="U952" s="8"/>
      <c r="V952" s="8"/>
      <c r="W952" s="8"/>
      <c r="Y952" s="8"/>
      <c r="Z952" s="8"/>
      <c r="AA952" s="8"/>
      <c r="AC952" s="8"/>
      <c r="AD952" s="8"/>
      <c r="AE952" s="8"/>
      <c r="AF952" s="8"/>
      <c r="AG952" s="8"/>
    </row>
    <row r="953" spans="2:33">
      <c r="B953" s="8"/>
      <c r="C953" s="8"/>
      <c r="D953" s="8"/>
      <c r="G953" s="8"/>
      <c r="H953" s="8"/>
      <c r="I953" s="8"/>
      <c r="P953" s="8"/>
      <c r="Q953" s="8"/>
      <c r="R953" s="8"/>
      <c r="S953" s="8"/>
      <c r="T953" s="8"/>
      <c r="U953" s="8"/>
      <c r="V953" s="8"/>
      <c r="W953" s="8"/>
      <c r="Y953" s="8"/>
      <c r="Z953" s="8"/>
      <c r="AA953" s="8"/>
      <c r="AC953" s="8"/>
      <c r="AD953" s="8"/>
      <c r="AE953" s="8"/>
      <c r="AF953" s="8"/>
      <c r="AG953" s="8"/>
    </row>
    <row r="954" spans="2:33">
      <c r="B954" s="8"/>
      <c r="C954" s="8"/>
      <c r="D954" s="8"/>
      <c r="G954" s="8"/>
      <c r="H954" s="8"/>
      <c r="I954" s="8"/>
      <c r="P954" s="8"/>
      <c r="Q954" s="8"/>
      <c r="R954" s="8"/>
      <c r="S954" s="8"/>
      <c r="T954" s="8"/>
      <c r="U954" s="8"/>
      <c r="V954" s="8"/>
      <c r="W954" s="8"/>
      <c r="Y954" s="8"/>
      <c r="Z954" s="8"/>
      <c r="AA954" s="8"/>
      <c r="AC954" s="8"/>
      <c r="AD954" s="8"/>
      <c r="AE954" s="8"/>
      <c r="AF954" s="8"/>
      <c r="AG954" s="8"/>
    </row>
    <row r="955" spans="2:33">
      <c r="B955" s="8"/>
      <c r="C955" s="8"/>
      <c r="D955" s="8"/>
      <c r="G955" s="8"/>
      <c r="H955" s="8"/>
      <c r="I955" s="8"/>
      <c r="P955" s="8"/>
      <c r="Q955" s="8"/>
      <c r="R955" s="8"/>
      <c r="S955" s="8"/>
      <c r="T955" s="8"/>
      <c r="U955" s="8"/>
      <c r="V955" s="8"/>
      <c r="W955" s="8"/>
      <c r="Y955" s="8"/>
      <c r="Z955" s="8"/>
      <c r="AA955" s="8"/>
      <c r="AC955" s="8"/>
      <c r="AD955" s="8"/>
      <c r="AE955" s="8"/>
      <c r="AF955" s="8"/>
      <c r="AG955" s="8"/>
    </row>
    <row r="956" spans="2:33">
      <c r="B956" s="8"/>
      <c r="C956" s="8"/>
      <c r="D956" s="8"/>
      <c r="G956" s="8"/>
      <c r="H956" s="8"/>
      <c r="I956" s="8"/>
      <c r="P956" s="8"/>
      <c r="Q956" s="8"/>
      <c r="R956" s="8"/>
      <c r="S956" s="8"/>
      <c r="T956" s="8"/>
      <c r="U956" s="8"/>
      <c r="V956" s="8"/>
      <c r="W956" s="8"/>
      <c r="Y956" s="8"/>
      <c r="Z956" s="8"/>
      <c r="AA956" s="8"/>
      <c r="AC956" s="8"/>
      <c r="AD956" s="8"/>
      <c r="AE956" s="8"/>
      <c r="AF956" s="8"/>
      <c r="AG956" s="8"/>
    </row>
    <row r="957" spans="2:33">
      <c r="B957" s="8"/>
      <c r="C957" s="8"/>
      <c r="D957" s="8"/>
      <c r="G957" s="8"/>
      <c r="H957" s="8"/>
      <c r="I957" s="8"/>
      <c r="P957" s="8"/>
      <c r="Q957" s="8"/>
      <c r="R957" s="8"/>
      <c r="S957" s="8"/>
      <c r="T957" s="8"/>
      <c r="U957" s="8"/>
      <c r="V957" s="8"/>
      <c r="W957" s="8"/>
      <c r="Y957" s="8"/>
      <c r="Z957" s="8"/>
      <c r="AA957" s="8"/>
      <c r="AC957" s="8"/>
      <c r="AD957" s="8"/>
      <c r="AE957" s="8"/>
      <c r="AF957" s="8"/>
      <c r="AG957" s="8"/>
    </row>
    <row r="958" spans="2:33">
      <c r="B958" s="8"/>
      <c r="C958" s="8"/>
      <c r="D958" s="8"/>
      <c r="G958" s="8"/>
      <c r="H958" s="8"/>
      <c r="I958" s="8"/>
      <c r="P958" s="8"/>
      <c r="Q958" s="8"/>
      <c r="R958" s="8"/>
      <c r="S958" s="8"/>
      <c r="T958" s="8"/>
      <c r="U958" s="8"/>
      <c r="V958" s="8"/>
      <c r="W958" s="8"/>
      <c r="Y958" s="8"/>
      <c r="Z958" s="8"/>
      <c r="AA958" s="8"/>
      <c r="AC958" s="8"/>
      <c r="AD958" s="8"/>
      <c r="AE958" s="8"/>
      <c r="AF958" s="8"/>
      <c r="AG958" s="8"/>
    </row>
    <row r="959" spans="2:33">
      <c r="B959" s="8"/>
      <c r="C959" s="8"/>
      <c r="D959" s="8"/>
      <c r="G959" s="8"/>
      <c r="H959" s="8"/>
      <c r="I959" s="8"/>
      <c r="P959" s="8"/>
      <c r="Q959" s="8"/>
      <c r="R959" s="8"/>
      <c r="S959" s="8"/>
      <c r="T959" s="8"/>
      <c r="U959" s="8"/>
      <c r="V959" s="8"/>
      <c r="W959" s="8"/>
      <c r="Y959" s="8"/>
      <c r="Z959" s="8"/>
      <c r="AA959" s="8"/>
      <c r="AC959" s="8"/>
      <c r="AD959" s="8"/>
      <c r="AE959" s="8"/>
      <c r="AF959" s="8"/>
      <c r="AG959" s="8"/>
    </row>
    <row r="960" spans="2:33">
      <c r="B960" s="8"/>
      <c r="C960" s="8"/>
      <c r="D960" s="8"/>
      <c r="G960" s="8"/>
      <c r="H960" s="8"/>
      <c r="I960" s="8"/>
      <c r="P960" s="8"/>
      <c r="Q960" s="8"/>
      <c r="R960" s="8"/>
      <c r="S960" s="8"/>
      <c r="T960" s="8"/>
      <c r="U960" s="8"/>
      <c r="V960" s="8"/>
      <c r="W960" s="8"/>
      <c r="Y960" s="8"/>
      <c r="Z960" s="8"/>
      <c r="AA960" s="8"/>
      <c r="AC960" s="8"/>
      <c r="AD960" s="8"/>
      <c r="AE960" s="8"/>
      <c r="AF960" s="8"/>
      <c r="AG960" s="8"/>
    </row>
    <row r="961" spans="2:33">
      <c r="B961" s="8"/>
      <c r="C961" s="8"/>
      <c r="D961" s="8"/>
      <c r="G961" s="8"/>
      <c r="H961" s="8"/>
      <c r="I961" s="8"/>
      <c r="P961" s="8"/>
      <c r="Q961" s="8"/>
      <c r="R961" s="8"/>
      <c r="S961" s="8"/>
      <c r="T961" s="8"/>
      <c r="U961" s="8"/>
      <c r="V961" s="8"/>
      <c r="W961" s="8"/>
      <c r="Y961" s="8"/>
      <c r="Z961" s="8"/>
      <c r="AA961" s="8"/>
      <c r="AC961" s="8"/>
      <c r="AD961" s="8"/>
      <c r="AE961" s="8"/>
      <c r="AF961" s="8"/>
      <c r="AG961" s="8"/>
    </row>
    <row r="962" spans="2:33">
      <c r="B962" s="8"/>
      <c r="C962" s="8"/>
      <c r="D962" s="8"/>
      <c r="G962" s="8"/>
      <c r="H962" s="8"/>
      <c r="I962" s="8"/>
      <c r="P962" s="8"/>
      <c r="Q962" s="8"/>
      <c r="R962" s="8"/>
      <c r="S962" s="8"/>
      <c r="T962" s="8"/>
      <c r="U962" s="8"/>
      <c r="V962" s="8"/>
      <c r="W962" s="8"/>
      <c r="Y962" s="8"/>
      <c r="Z962" s="8"/>
      <c r="AA962" s="8"/>
      <c r="AC962" s="8"/>
      <c r="AD962" s="8"/>
      <c r="AE962" s="8"/>
      <c r="AF962" s="8"/>
      <c r="AG962" s="8"/>
    </row>
    <row r="963" spans="2:33">
      <c r="B963" s="8"/>
      <c r="C963" s="8"/>
      <c r="D963" s="8"/>
      <c r="G963" s="8"/>
      <c r="H963" s="8"/>
      <c r="I963" s="8"/>
      <c r="P963" s="8"/>
      <c r="Q963" s="8"/>
      <c r="R963" s="8"/>
      <c r="S963" s="8"/>
      <c r="T963" s="8"/>
      <c r="U963" s="8"/>
      <c r="V963" s="8"/>
      <c r="W963" s="8"/>
      <c r="Y963" s="8"/>
      <c r="Z963" s="8"/>
      <c r="AA963" s="8"/>
      <c r="AC963" s="8"/>
      <c r="AD963" s="8"/>
      <c r="AE963" s="8"/>
      <c r="AF963" s="8"/>
      <c r="AG963" s="8"/>
    </row>
    <row r="964" spans="2:33">
      <c r="B964" s="8"/>
      <c r="C964" s="8"/>
      <c r="D964" s="8"/>
      <c r="G964" s="8"/>
      <c r="H964" s="8"/>
      <c r="I964" s="8"/>
      <c r="P964" s="8"/>
      <c r="Q964" s="8"/>
      <c r="R964" s="8"/>
      <c r="S964" s="8"/>
      <c r="T964" s="8"/>
      <c r="U964" s="8"/>
      <c r="V964" s="8"/>
      <c r="W964" s="8"/>
      <c r="Y964" s="8"/>
      <c r="Z964" s="8"/>
      <c r="AA964" s="8"/>
      <c r="AC964" s="8"/>
      <c r="AD964" s="8"/>
      <c r="AE964" s="8"/>
      <c r="AF964" s="8"/>
      <c r="AG964" s="8"/>
    </row>
    <row r="965" spans="2:33">
      <c r="B965" s="8"/>
      <c r="C965" s="8"/>
      <c r="D965" s="8"/>
      <c r="G965" s="8"/>
      <c r="H965" s="8"/>
      <c r="I965" s="8"/>
      <c r="P965" s="8"/>
      <c r="Q965" s="8"/>
      <c r="R965" s="8"/>
      <c r="S965" s="8"/>
      <c r="T965" s="8"/>
      <c r="U965" s="8"/>
      <c r="V965" s="8"/>
      <c r="W965" s="8"/>
      <c r="Y965" s="8"/>
      <c r="Z965" s="8"/>
      <c r="AA965" s="8"/>
      <c r="AC965" s="8"/>
      <c r="AD965" s="8"/>
      <c r="AE965" s="8"/>
      <c r="AF965" s="8"/>
      <c r="AG965" s="8"/>
    </row>
    <row r="966" spans="2:33">
      <c r="B966" s="8"/>
      <c r="C966" s="8"/>
      <c r="D966" s="8"/>
      <c r="G966" s="8"/>
      <c r="H966" s="8"/>
      <c r="I966" s="8"/>
      <c r="P966" s="8"/>
      <c r="Q966" s="8"/>
      <c r="R966" s="8"/>
      <c r="S966" s="8"/>
      <c r="T966" s="8"/>
      <c r="U966" s="8"/>
      <c r="V966" s="8"/>
      <c r="W966" s="8"/>
      <c r="Y966" s="8"/>
      <c r="Z966" s="8"/>
      <c r="AA966" s="8"/>
      <c r="AC966" s="8"/>
      <c r="AD966" s="8"/>
      <c r="AE966" s="8"/>
      <c r="AF966" s="8"/>
      <c r="AG966" s="8"/>
    </row>
    <row r="967" spans="2:33">
      <c r="B967" s="8"/>
      <c r="C967" s="8"/>
      <c r="D967" s="8"/>
      <c r="G967" s="8"/>
      <c r="H967" s="8"/>
      <c r="I967" s="8"/>
      <c r="P967" s="8"/>
      <c r="Q967" s="8"/>
      <c r="R967" s="8"/>
      <c r="S967" s="8"/>
      <c r="T967" s="8"/>
      <c r="U967" s="8"/>
      <c r="V967" s="8"/>
      <c r="W967" s="8"/>
      <c r="Y967" s="8"/>
      <c r="Z967" s="8"/>
      <c r="AA967" s="8"/>
      <c r="AC967" s="8"/>
      <c r="AD967" s="8"/>
      <c r="AE967" s="8"/>
      <c r="AF967" s="8"/>
      <c r="AG967" s="8"/>
    </row>
    <row r="968" spans="2:33">
      <c r="B968" s="8"/>
      <c r="C968" s="8"/>
      <c r="D968" s="8"/>
      <c r="G968" s="8"/>
      <c r="H968" s="8"/>
      <c r="I968" s="8"/>
      <c r="P968" s="8"/>
      <c r="Q968" s="8"/>
      <c r="R968" s="8"/>
      <c r="S968" s="8"/>
      <c r="T968" s="8"/>
      <c r="U968" s="8"/>
      <c r="V968" s="8"/>
      <c r="W968" s="8"/>
      <c r="Y968" s="8"/>
      <c r="Z968" s="8"/>
      <c r="AA968" s="8"/>
      <c r="AC968" s="8"/>
      <c r="AD968" s="8"/>
      <c r="AE968" s="8"/>
      <c r="AF968" s="8"/>
      <c r="AG968" s="8"/>
    </row>
    <row r="969" spans="2:33">
      <c r="B969" s="8"/>
      <c r="C969" s="8"/>
      <c r="D969" s="8"/>
      <c r="G969" s="8"/>
      <c r="H969" s="8"/>
      <c r="I969" s="8"/>
      <c r="P969" s="8"/>
      <c r="Q969" s="8"/>
      <c r="R969" s="8"/>
      <c r="S969" s="8"/>
      <c r="T969" s="8"/>
      <c r="U969" s="8"/>
      <c r="V969" s="8"/>
      <c r="W969" s="8"/>
      <c r="Y969" s="8"/>
      <c r="Z969" s="8"/>
      <c r="AA969" s="8"/>
      <c r="AC969" s="8"/>
      <c r="AD969" s="8"/>
      <c r="AE969" s="8"/>
      <c r="AF969" s="8"/>
      <c r="AG969" s="8"/>
    </row>
    <row r="970" spans="2:33">
      <c r="B970" s="8"/>
      <c r="C970" s="8"/>
      <c r="D970" s="8"/>
      <c r="G970" s="8"/>
      <c r="H970" s="8"/>
      <c r="I970" s="8"/>
      <c r="P970" s="8"/>
      <c r="Q970" s="8"/>
      <c r="R970" s="8"/>
      <c r="S970" s="8"/>
      <c r="T970" s="8"/>
      <c r="U970" s="8"/>
      <c r="V970" s="8"/>
      <c r="W970" s="8"/>
      <c r="Y970" s="8"/>
      <c r="Z970" s="8"/>
      <c r="AA970" s="8"/>
      <c r="AC970" s="8"/>
      <c r="AD970" s="8"/>
      <c r="AE970" s="8"/>
      <c r="AF970" s="8"/>
      <c r="AG970" s="8"/>
    </row>
    <row r="971" spans="2:33">
      <c r="B971" s="8"/>
      <c r="C971" s="8"/>
      <c r="D971" s="8"/>
      <c r="G971" s="8"/>
      <c r="H971" s="8"/>
      <c r="I971" s="8"/>
      <c r="P971" s="8"/>
      <c r="Q971" s="8"/>
      <c r="R971" s="8"/>
      <c r="S971" s="8"/>
      <c r="T971" s="8"/>
      <c r="U971" s="8"/>
      <c r="V971" s="8"/>
      <c r="W971" s="8"/>
      <c r="Y971" s="8"/>
      <c r="Z971" s="8"/>
      <c r="AA971" s="8"/>
      <c r="AC971" s="8"/>
      <c r="AD971" s="8"/>
      <c r="AE971" s="8"/>
      <c r="AF971" s="8"/>
      <c r="AG971" s="8"/>
    </row>
    <row r="972" spans="2:33">
      <c r="B972" s="8"/>
      <c r="C972" s="8"/>
      <c r="D972" s="8"/>
      <c r="G972" s="8"/>
      <c r="H972" s="8"/>
      <c r="I972" s="8"/>
      <c r="P972" s="8"/>
      <c r="Q972" s="8"/>
      <c r="R972" s="8"/>
      <c r="S972" s="8"/>
      <c r="T972" s="8"/>
      <c r="U972" s="8"/>
      <c r="V972" s="8"/>
      <c r="W972" s="8"/>
      <c r="Y972" s="8"/>
      <c r="Z972" s="8"/>
      <c r="AA972" s="8"/>
      <c r="AC972" s="8"/>
      <c r="AD972" s="8"/>
      <c r="AE972" s="8"/>
      <c r="AF972" s="8"/>
      <c r="AG972" s="8"/>
    </row>
    <row r="973" spans="2:33">
      <c r="B973" s="8"/>
      <c r="C973" s="8"/>
      <c r="D973" s="8"/>
      <c r="G973" s="8"/>
      <c r="H973" s="8"/>
      <c r="I973" s="8"/>
      <c r="P973" s="8"/>
      <c r="Q973" s="8"/>
      <c r="R973" s="8"/>
      <c r="S973" s="8"/>
      <c r="T973" s="8"/>
      <c r="U973" s="8"/>
      <c r="V973" s="8"/>
      <c r="W973" s="8"/>
      <c r="Y973" s="8"/>
      <c r="Z973" s="8"/>
      <c r="AA973" s="8"/>
      <c r="AC973" s="8"/>
      <c r="AD973" s="8"/>
      <c r="AE973" s="8"/>
      <c r="AF973" s="8"/>
      <c r="AG973" s="8"/>
    </row>
    <row r="974" spans="2:33">
      <c r="B974" s="8"/>
      <c r="C974" s="8"/>
      <c r="D974" s="8"/>
      <c r="G974" s="8"/>
      <c r="H974" s="8"/>
      <c r="I974" s="8"/>
      <c r="P974" s="8"/>
      <c r="Q974" s="8"/>
      <c r="R974" s="8"/>
      <c r="S974" s="8"/>
      <c r="T974" s="8"/>
      <c r="U974" s="8"/>
      <c r="V974" s="8"/>
      <c r="W974" s="8"/>
      <c r="Y974" s="8"/>
      <c r="Z974" s="8"/>
      <c r="AA974" s="8"/>
      <c r="AC974" s="8"/>
      <c r="AD974" s="8"/>
      <c r="AE974" s="8"/>
      <c r="AF974" s="8"/>
      <c r="AG974" s="8"/>
    </row>
    <row r="975" spans="2:33">
      <c r="B975" s="8"/>
      <c r="C975" s="8"/>
      <c r="D975" s="8"/>
      <c r="G975" s="8"/>
      <c r="H975" s="8"/>
      <c r="I975" s="8"/>
      <c r="P975" s="8"/>
      <c r="Q975" s="8"/>
      <c r="R975" s="8"/>
      <c r="S975" s="8"/>
      <c r="T975" s="8"/>
      <c r="U975" s="8"/>
      <c r="V975" s="8"/>
      <c r="W975" s="8"/>
      <c r="Y975" s="8"/>
      <c r="Z975" s="8"/>
      <c r="AA975" s="8"/>
      <c r="AC975" s="8"/>
      <c r="AD975" s="8"/>
      <c r="AE975" s="8"/>
      <c r="AF975" s="8"/>
      <c r="AG975" s="8"/>
    </row>
    <row r="976" spans="2:33">
      <c r="B976" s="8"/>
      <c r="C976" s="8"/>
      <c r="D976" s="8"/>
      <c r="G976" s="8"/>
      <c r="H976" s="8"/>
      <c r="I976" s="8"/>
      <c r="P976" s="8"/>
      <c r="Q976" s="8"/>
      <c r="R976" s="8"/>
      <c r="S976" s="8"/>
      <c r="T976" s="8"/>
      <c r="U976" s="8"/>
      <c r="V976" s="8"/>
      <c r="W976" s="8"/>
      <c r="Y976" s="8"/>
      <c r="Z976" s="8"/>
      <c r="AA976" s="8"/>
      <c r="AC976" s="8"/>
      <c r="AD976" s="8"/>
      <c r="AE976" s="8"/>
      <c r="AF976" s="8"/>
      <c r="AG976" s="8"/>
    </row>
    <row r="977" spans="2:33">
      <c r="B977" s="8"/>
      <c r="C977" s="8"/>
      <c r="D977" s="8"/>
      <c r="G977" s="8"/>
      <c r="H977" s="8"/>
      <c r="I977" s="8"/>
      <c r="P977" s="8"/>
      <c r="Q977" s="8"/>
      <c r="R977" s="8"/>
      <c r="S977" s="8"/>
      <c r="T977" s="8"/>
      <c r="U977" s="8"/>
      <c r="V977" s="8"/>
      <c r="W977" s="8"/>
      <c r="Y977" s="8"/>
      <c r="Z977" s="8"/>
      <c r="AA977" s="8"/>
      <c r="AC977" s="8"/>
      <c r="AD977" s="8"/>
      <c r="AE977" s="8"/>
      <c r="AF977" s="8"/>
      <c r="AG977" s="8"/>
    </row>
    <row r="978" spans="2:33">
      <c r="B978" s="8"/>
      <c r="C978" s="8"/>
      <c r="D978" s="8"/>
      <c r="G978" s="8"/>
      <c r="H978" s="8"/>
      <c r="I978" s="8"/>
      <c r="P978" s="8"/>
      <c r="Q978" s="8"/>
      <c r="R978" s="8"/>
      <c r="S978" s="8"/>
      <c r="T978" s="8"/>
      <c r="U978" s="8"/>
      <c r="V978" s="8"/>
      <c r="W978" s="8"/>
      <c r="Y978" s="8"/>
      <c r="Z978" s="8"/>
      <c r="AA978" s="8"/>
      <c r="AC978" s="8"/>
      <c r="AD978" s="8"/>
      <c r="AE978" s="8"/>
      <c r="AF978" s="8"/>
      <c r="AG978" s="8"/>
    </row>
    <row r="979" spans="2:33">
      <c r="B979" s="8"/>
      <c r="C979" s="8"/>
      <c r="D979" s="8"/>
      <c r="G979" s="8"/>
      <c r="H979" s="8"/>
      <c r="I979" s="8"/>
      <c r="P979" s="8"/>
      <c r="Q979" s="8"/>
      <c r="R979" s="8"/>
      <c r="S979" s="8"/>
      <c r="T979" s="8"/>
      <c r="U979" s="8"/>
      <c r="V979" s="8"/>
      <c r="W979" s="8"/>
      <c r="Y979" s="8"/>
      <c r="Z979" s="8"/>
      <c r="AA979" s="8"/>
      <c r="AC979" s="8"/>
      <c r="AD979" s="8"/>
      <c r="AE979" s="8"/>
      <c r="AF979" s="8"/>
      <c r="AG979" s="8"/>
    </row>
    <row r="980" spans="2:33">
      <c r="B980" s="8"/>
      <c r="C980" s="8"/>
      <c r="D980" s="8"/>
      <c r="G980" s="8"/>
      <c r="H980" s="8"/>
      <c r="I980" s="8"/>
      <c r="P980" s="8"/>
      <c r="Q980" s="8"/>
      <c r="R980" s="8"/>
      <c r="S980" s="8"/>
      <c r="T980" s="8"/>
      <c r="U980" s="8"/>
      <c r="V980" s="8"/>
      <c r="W980" s="8"/>
      <c r="Y980" s="8"/>
      <c r="Z980" s="8"/>
      <c r="AA980" s="8"/>
      <c r="AC980" s="8"/>
      <c r="AD980" s="8"/>
      <c r="AE980" s="8"/>
      <c r="AF980" s="8"/>
      <c r="AG980" s="8"/>
    </row>
    <row r="981" spans="2:33">
      <c r="B981" s="8"/>
      <c r="C981" s="8"/>
      <c r="D981" s="8"/>
      <c r="G981" s="8"/>
      <c r="H981" s="8"/>
      <c r="I981" s="8"/>
      <c r="P981" s="8"/>
      <c r="Q981" s="8"/>
      <c r="R981" s="8"/>
      <c r="S981" s="8"/>
      <c r="T981" s="8"/>
      <c r="U981" s="8"/>
      <c r="V981" s="8"/>
      <c r="W981" s="8"/>
      <c r="Y981" s="8"/>
      <c r="Z981" s="8"/>
      <c r="AA981" s="8"/>
      <c r="AC981" s="8"/>
      <c r="AD981" s="8"/>
      <c r="AE981" s="8"/>
      <c r="AF981" s="8"/>
      <c r="AG981" s="8"/>
    </row>
    <row r="982" spans="2:33">
      <c r="B982" s="8"/>
      <c r="C982" s="8"/>
      <c r="D982" s="8"/>
      <c r="G982" s="8"/>
      <c r="H982" s="8"/>
      <c r="I982" s="8"/>
      <c r="P982" s="8"/>
      <c r="Q982" s="8"/>
      <c r="R982" s="8"/>
      <c r="S982" s="8"/>
      <c r="T982" s="8"/>
      <c r="U982" s="8"/>
      <c r="V982" s="8"/>
      <c r="W982" s="8"/>
      <c r="Y982" s="8"/>
      <c r="Z982" s="8"/>
      <c r="AA982" s="8"/>
      <c r="AC982" s="8"/>
      <c r="AD982" s="8"/>
      <c r="AE982" s="8"/>
      <c r="AF982" s="8"/>
      <c r="AG982" s="8"/>
    </row>
    <row r="983" spans="2:33">
      <c r="B983" s="8"/>
      <c r="C983" s="8"/>
      <c r="D983" s="8"/>
      <c r="G983" s="8"/>
      <c r="H983" s="8"/>
      <c r="I983" s="8"/>
      <c r="P983" s="8"/>
      <c r="Q983" s="8"/>
      <c r="R983" s="8"/>
      <c r="S983" s="8"/>
      <c r="T983" s="8"/>
      <c r="U983" s="8"/>
      <c r="V983" s="8"/>
      <c r="W983" s="8"/>
      <c r="Y983" s="8"/>
      <c r="Z983" s="8"/>
      <c r="AA983" s="8"/>
      <c r="AC983" s="8"/>
      <c r="AD983" s="8"/>
      <c r="AE983" s="8"/>
      <c r="AF983" s="8"/>
      <c r="AG983" s="8"/>
    </row>
    <row r="984" spans="2:33">
      <c r="B984" s="8"/>
      <c r="C984" s="8"/>
      <c r="D984" s="8"/>
      <c r="G984" s="8"/>
      <c r="H984" s="8"/>
      <c r="I984" s="8"/>
      <c r="P984" s="8"/>
      <c r="Q984" s="8"/>
      <c r="R984" s="8"/>
      <c r="S984" s="8"/>
      <c r="T984" s="8"/>
      <c r="U984" s="8"/>
      <c r="V984" s="8"/>
      <c r="W984" s="8"/>
      <c r="Y984" s="8"/>
      <c r="Z984" s="8"/>
      <c r="AA984" s="8"/>
      <c r="AC984" s="8"/>
      <c r="AD984" s="8"/>
      <c r="AE984" s="8"/>
      <c r="AF984" s="8"/>
      <c r="AG984" s="8"/>
    </row>
    <row r="985" spans="2:33">
      <c r="B985" s="8"/>
      <c r="C985" s="8"/>
      <c r="D985" s="8"/>
      <c r="G985" s="8"/>
      <c r="H985" s="8"/>
      <c r="I985" s="8"/>
      <c r="P985" s="8"/>
      <c r="Q985" s="8"/>
      <c r="R985" s="8"/>
      <c r="S985" s="8"/>
      <c r="T985" s="8"/>
      <c r="U985" s="8"/>
      <c r="V985" s="8"/>
      <c r="W985" s="8"/>
      <c r="Y985" s="8"/>
      <c r="Z985" s="8"/>
      <c r="AA985" s="8"/>
      <c r="AC985" s="8"/>
      <c r="AD985" s="8"/>
      <c r="AE985" s="8"/>
      <c r="AF985" s="8"/>
      <c r="AG985" s="8"/>
    </row>
    <row r="986" spans="2:33">
      <c r="B986" s="8"/>
      <c r="C986" s="8"/>
      <c r="D986" s="8"/>
      <c r="G986" s="8"/>
      <c r="H986" s="8"/>
      <c r="I986" s="8"/>
      <c r="P986" s="8"/>
      <c r="Q986" s="8"/>
      <c r="R986" s="8"/>
      <c r="S986" s="8"/>
      <c r="T986" s="8"/>
      <c r="U986" s="8"/>
      <c r="V986" s="8"/>
      <c r="W986" s="8"/>
      <c r="Y986" s="8"/>
      <c r="Z986" s="8"/>
      <c r="AA986" s="8"/>
      <c r="AC986" s="8"/>
      <c r="AD986" s="8"/>
      <c r="AE986" s="8"/>
      <c r="AF986" s="8"/>
      <c r="AG986" s="8"/>
    </row>
    <row r="987" spans="2:33">
      <c r="B987" s="8"/>
      <c r="C987" s="8"/>
      <c r="D987" s="8"/>
      <c r="G987" s="8"/>
      <c r="H987" s="8"/>
      <c r="I987" s="8"/>
      <c r="P987" s="8"/>
      <c r="Q987" s="8"/>
      <c r="R987" s="8"/>
      <c r="S987" s="8"/>
      <c r="T987" s="8"/>
      <c r="U987" s="8"/>
      <c r="V987" s="8"/>
      <c r="W987" s="8"/>
      <c r="Y987" s="8"/>
      <c r="Z987" s="8"/>
      <c r="AA987" s="8"/>
      <c r="AC987" s="8"/>
      <c r="AD987" s="8"/>
      <c r="AE987" s="8"/>
      <c r="AF987" s="8"/>
      <c r="AG987" s="8"/>
    </row>
    <row r="988" spans="2:33">
      <c r="B988" s="8"/>
      <c r="C988" s="8"/>
      <c r="D988" s="8"/>
      <c r="G988" s="8"/>
      <c r="H988" s="8"/>
      <c r="I988" s="8"/>
      <c r="P988" s="8"/>
      <c r="Q988" s="8"/>
      <c r="R988" s="8"/>
      <c r="S988" s="8"/>
      <c r="T988" s="8"/>
      <c r="U988" s="8"/>
      <c r="V988" s="8"/>
      <c r="W988" s="8"/>
      <c r="Y988" s="8"/>
      <c r="Z988" s="8"/>
      <c r="AA988" s="8"/>
      <c r="AC988" s="8"/>
      <c r="AD988" s="8"/>
      <c r="AE988" s="8"/>
      <c r="AF988" s="8"/>
      <c r="AG988" s="8"/>
    </row>
    <row r="989" spans="2:33">
      <c r="B989" s="8"/>
      <c r="C989" s="8"/>
      <c r="D989" s="8"/>
      <c r="G989" s="8"/>
      <c r="H989" s="8"/>
      <c r="I989" s="8"/>
      <c r="P989" s="8"/>
      <c r="Q989" s="8"/>
      <c r="R989" s="8"/>
      <c r="S989" s="8"/>
      <c r="T989" s="8"/>
      <c r="U989" s="8"/>
      <c r="V989" s="8"/>
      <c r="W989" s="8"/>
      <c r="Y989" s="8"/>
      <c r="Z989" s="8"/>
      <c r="AA989" s="8"/>
      <c r="AC989" s="8"/>
      <c r="AD989" s="8"/>
      <c r="AE989" s="8"/>
      <c r="AF989" s="8"/>
      <c r="AG989" s="8"/>
    </row>
    <row r="990" spans="2:33">
      <c r="B990" s="8"/>
      <c r="C990" s="8"/>
      <c r="D990" s="8"/>
      <c r="G990" s="8"/>
      <c r="H990" s="8"/>
      <c r="I990" s="8"/>
      <c r="P990" s="8"/>
      <c r="Q990" s="8"/>
      <c r="R990" s="8"/>
      <c r="S990" s="8"/>
      <c r="T990" s="8"/>
      <c r="U990" s="8"/>
      <c r="V990" s="8"/>
      <c r="W990" s="8"/>
      <c r="Y990" s="8"/>
      <c r="Z990" s="8"/>
      <c r="AA990" s="8"/>
      <c r="AC990" s="8"/>
      <c r="AD990" s="8"/>
      <c r="AE990" s="8"/>
      <c r="AF990" s="8"/>
      <c r="AG990" s="8"/>
    </row>
    <row r="991" spans="2:33">
      <c r="B991" s="8"/>
      <c r="C991" s="8"/>
      <c r="D991" s="8"/>
      <c r="G991" s="8"/>
      <c r="H991" s="8"/>
      <c r="I991" s="8"/>
      <c r="P991" s="8"/>
      <c r="Q991" s="8"/>
      <c r="R991" s="8"/>
      <c r="S991" s="8"/>
      <c r="T991" s="8"/>
      <c r="U991" s="8"/>
      <c r="V991" s="8"/>
      <c r="W991" s="8"/>
      <c r="Y991" s="8"/>
      <c r="Z991" s="8"/>
      <c r="AA991" s="8"/>
      <c r="AC991" s="8"/>
      <c r="AD991" s="8"/>
      <c r="AE991" s="8"/>
      <c r="AF991" s="8"/>
      <c r="AG991" s="8"/>
    </row>
    <row r="992" spans="2:33">
      <c r="B992" s="8"/>
      <c r="C992" s="8"/>
      <c r="D992" s="8"/>
      <c r="G992" s="8"/>
      <c r="H992" s="8"/>
      <c r="I992" s="8"/>
      <c r="P992" s="8"/>
      <c r="Q992" s="8"/>
      <c r="R992" s="8"/>
      <c r="S992" s="8"/>
      <c r="T992" s="8"/>
      <c r="U992" s="8"/>
      <c r="V992" s="8"/>
      <c r="W992" s="8"/>
      <c r="Y992" s="8"/>
      <c r="Z992" s="8"/>
      <c r="AA992" s="8"/>
      <c r="AC992" s="8"/>
      <c r="AD992" s="8"/>
      <c r="AE992" s="8"/>
      <c r="AF992" s="8"/>
      <c r="AG992" s="8"/>
    </row>
    <row r="993" spans="2:33">
      <c r="B993" s="8"/>
      <c r="C993" s="8"/>
      <c r="D993" s="8"/>
      <c r="G993" s="8"/>
      <c r="H993" s="8"/>
      <c r="I993" s="8"/>
      <c r="P993" s="8"/>
      <c r="Q993" s="8"/>
      <c r="R993" s="8"/>
      <c r="S993" s="8"/>
      <c r="T993" s="8"/>
      <c r="U993" s="8"/>
      <c r="V993" s="8"/>
      <c r="W993" s="8"/>
      <c r="Y993" s="8"/>
      <c r="Z993" s="8"/>
      <c r="AA993" s="8"/>
      <c r="AC993" s="8"/>
      <c r="AD993" s="8"/>
      <c r="AE993" s="8"/>
      <c r="AF993" s="8"/>
      <c r="AG993" s="8"/>
    </row>
    <row r="994" spans="2:33">
      <c r="B994" s="8"/>
      <c r="C994" s="8"/>
      <c r="D994" s="8"/>
      <c r="G994" s="8"/>
      <c r="H994" s="8"/>
      <c r="I994" s="8"/>
      <c r="P994" s="8"/>
      <c r="Q994" s="8"/>
      <c r="R994" s="8"/>
      <c r="S994" s="8"/>
      <c r="T994" s="8"/>
      <c r="U994" s="8"/>
      <c r="V994" s="8"/>
      <c r="W994" s="8"/>
      <c r="Y994" s="8"/>
      <c r="Z994" s="8"/>
      <c r="AA994" s="8"/>
      <c r="AC994" s="8"/>
      <c r="AD994" s="8"/>
      <c r="AE994" s="8"/>
      <c r="AF994" s="8"/>
      <c r="AG994" s="8"/>
    </row>
    <row r="995" spans="2:33">
      <c r="B995" s="8"/>
      <c r="C995" s="8"/>
      <c r="D995" s="8"/>
      <c r="G995" s="8"/>
      <c r="H995" s="8"/>
      <c r="I995" s="8"/>
      <c r="P995" s="8"/>
      <c r="Q995" s="8"/>
      <c r="R995" s="8"/>
      <c r="S995" s="8"/>
      <c r="T995" s="8"/>
      <c r="U995" s="8"/>
      <c r="V995" s="8"/>
      <c r="W995" s="8"/>
      <c r="Y995" s="8"/>
      <c r="Z995" s="8"/>
      <c r="AA995" s="8"/>
      <c r="AC995" s="8"/>
      <c r="AD995" s="8"/>
      <c r="AE995" s="8"/>
      <c r="AF995" s="8"/>
      <c r="AG995" s="8"/>
    </row>
    <row r="996" spans="2:33">
      <c r="B996" s="8"/>
      <c r="C996" s="8"/>
      <c r="D996" s="8"/>
      <c r="G996" s="8"/>
      <c r="H996" s="8"/>
      <c r="I996" s="8"/>
      <c r="P996" s="8"/>
      <c r="Q996" s="8"/>
      <c r="R996" s="8"/>
      <c r="S996" s="8"/>
      <c r="T996" s="8"/>
      <c r="U996" s="8"/>
      <c r="V996" s="8"/>
      <c r="W996" s="8"/>
      <c r="Y996" s="8"/>
      <c r="Z996" s="8"/>
      <c r="AA996" s="8"/>
      <c r="AC996" s="8"/>
      <c r="AD996" s="8"/>
      <c r="AE996" s="8"/>
      <c r="AF996" s="8"/>
      <c r="AG996" s="8"/>
    </row>
    <row r="997" spans="2:33">
      <c r="B997" s="8"/>
      <c r="C997" s="8"/>
      <c r="D997" s="8"/>
      <c r="G997" s="8"/>
      <c r="H997" s="8"/>
      <c r="I997" s="8"/>
      <c r="P997" s="8"/>
      <c r="Q997" s="8"/>
      <c r="R997" s="8"/>
      <c r="S997" s="8"/>
      <c r="T997" s="8"/>
      <c r="U997" s="8"/>
      <c r="V997" s="8"/>
      <c r="W997" s="8"/>
      <c r="Y997" s="8"/>
      <c r="Z997" s="8"/>
      <c r="AA997" s="8"/>
      <c r="AC997" s="8"/>
      <c r="AD997" s="8"/>
      <c r="AE997" s="8"/>
      <c r="AF997" s="8"/>
      <c r="AG997" s="8"/>
    </row>
    <row r="998" spans="2:33">
      <c r="B998" s="8"/>
      <c r="C998" s="8"/>
      <c r="D998" s="8"/>
      <c r="G998" s="8"/>
      <c r="H998" s="8"/>
      <c r="I998" s="8"/>
      <c r="P998" s="8"/>
      <c r="Q998" s="8"/>
      <c r="R998" s="8"/>
      <c r="S998" s="8"/>
      <c r="T998" s="8"/>
      <c r="U998" s="8"/>
      <c r="V998" s="8"/>
      <c r="W998" s="8"/>
      <c r="Y998" s="8"/>
      <c r="Z998" s="8"/>
      <c r="AA998" s="8"/>
      <c r="AC998" s="8"/>
      <c r="AD998" s="8"/>
      <c r="AE998" s="8"/>
      <c r="AF998" s="8"/>
      <c r="AG998" s="8"/>
    </row>
    <row r="999" spans="2:33">
      <c r="B999" s="8"/>
      <c r="C999" s="8"/>
      <c r="D999" s="8"/>
      <c r="G999" s="8"/>
      <c r="H999" s="8"/>
      <c r="I999" s="8"/>
      <c r="P999" s="8"/>
      <c r="Q999" s="8"/>
      <c r="R999" s="8"/>
      <c r="S999" s="8"/>
      <c r="T999" s="8"/>
      <c r="U999" s="8"/>
      <c r="V999" s="8"/>
      <c r="W999" s="8"/>
      <c r="Y999" s="8"/>
      <c r="Z999" s="8"/>
      <c r="AA999" s="8"/>
      <c r="AC999" s="8"/>
      <c r="AD999" s="8"/>
      <c r="AE999" s="8"/>
      <c r="AF999" s="8"/>
      <c r="AG999" s="8"/>
    </row>
    <row r="1000" spans="2:33">
      <c r="B1000" s="8"/>
      <c r="C1000" s="8"/>
      <c r="D1000" s="8"/>
      <c r="G1000" s="8"/>
      <c r="H1000" s="8"/>
      <c r="I1000" s="8"/>
      <c r="P1000" s="8"/>
      <c r="Q1000" s="8"/>
      <c r="R1000" s="8"/>
      <c r="S1000" s="8"/>
      <c r="T1000" s="8"/>
      <c r="U1000" s="8"/>
      <c r="V1000" s="8"/>
      <c r="W1000" s="8"/>
      <c r="Y1000" s="8"/>
      <c r="Z1000" s="8"/>
      <c r="AA1000" s="8"/>
      <c r="AC1000" s="8"/>
      <c r="AD1000" s="8"/>
      <c r="AE1000" s="8"/>
      <c r="AF1000" s="8"/>
      <c r="AG100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Sheet1</vt:lpstr>
      <vt:lpstr>hane reisi olmayanlar</vt:lpstr>
      <vt:lpstr>Sheet4</vt:lpstr>
      <vt:lpstr>Gelir Kaynakları</vt:lpstr>
      <vt:lpstr>DönümDağılımı</vt:lpstr>
      <vt:lpstr>Toplam</vt:lpstr>
      <vt:lpstr>Dükkan</vt:lpstr>
      <vt:lpstr>Kirahane</vt:lpstr>
      <vt:lpstr>Gayrı Menkul</vt:lpstr>
      <vt:lpstr>Meslekler</vt:lpstr>
      <vt:lpstr>Export</vt:lpstr>
      <vt:lpstr>Bahçe</vt:lpstr>
      <vt:lpstr>Meslek Düzensiz</vt:lpstr>
      <vt:lpstr>Meslek Grupları</vt:lpstr>
      <vt:lpstr>GelirDağılımı</vt:lpstr>
      <vt:lpstr>Vergi</vt:lpstr>
      <vt:lpstr>En Zengin</vt:lpstr>
      <vt:lpstr>Sheet2</vt:lpstr>
      <vt:lpstr>Tarla</vt:lpstr>
      <vt:lpstr>Hayvan</vt:lpstr>
      <vt:lpstr>GM Yerleşim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Korisnik</dc:creator>
  <cp:lastModifiedBy>User</cp:lastModifiedBy>
  <dcterms:created xsi:type="dcterms:W3CDTF">2017-12-22T16:00:25Z</dcterms:created>
  <dcterms:modified xsi:type="dcterms:W3CDTF">2018-12-23T22:27:04Z</dcterms:modified>
</cp:coreProperties>
</file>